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charts/chart5.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
    </mc:Choice>
  </mc:AlternateContent>
  <xr:revisionPtr revIDLastSave="0" documentId="13_ncr:1_{0C9DFE63-A5CC-4066-AB1B-B73932A48D5D}" xr6:coauthVersionLast="47" xr6:coauthVersionMax="47" xr10:uidLastSave="{00000000-0000-0000-0000-000000000000}"/>
  <bookViews>
    <workbookView xWindow="-120" yWindow="-120" windowWidth="29040" windowHeight="15840" firstSheet="1" activeTab="8" xr2:uid="{00000000-000D-0000-FFFF-FFFF00000000}"/>
  </bookViews>
  <sheets>
    <sheet name="__FDSCACHE__" sheetId="1" r:id="rId1"/>
    <sheet name="Summary" sheetId="3" r:id="rId2"/>
    <sheet name="Valuation" sheetId="4" r:id="rId3"/>
    <sheet name="AESI_Live_Sheet" sheetId="5" state="hidden" r:id="rId4"/>
    <sheet name="AESI_Validation_Sheet" sheetId="6" state="hidden" r:id="rId5"/>
    <sheet name="AESI_Annotation_Sheet" sheetId="7" state="hidden" r:id="rId6"/>
    <sheet name="Income Statement" sheetId="8" r:id="rId7"/>
    <sheet name="Balance Sheet" sheetId="9" r:id="rId8"/>
    <sheet name="Sand" sheetId="10" r:id="rId9"/>
    <sheet name="Cash Flow" sheetId="11" r:id="rId10"/>
    <sheet name="Logistics" sheetId="12" r:id="rId11"/>
    <sheet name="Sheet2" sheetId="14" r:id="rId12"/>
  </sheets>
  <definedNames>
    <definedName name="_bdm.FastTrackBookmark.1_11_2024_10_14_49_AM.edm">#REF!</definedName>
    <definedName name="_bdm.FastTrackBookmark.1_14_2019_9_35_13_AM.edm" localSheetId="10">#REF!</definedName>
    <definedName name="_bdm.FastTrackBookmark.1_14_2019_9_35_13_AM.edm" localSheetId="1">#REF!</definedName>
    <definedName name="_bdm.FastTrackBookmark.1_14_2019_9_35_13_AM.edm">#REF!</definedName>
    <definedName name="_bdm.FastTrackBookmark.11_1_2023_1_59_16_PM.edm">Sand!$X$143</definedName>
    <definedName name="A_ALL_AESI" localSheetId="1">#REF!</definedName>
    <definedName name="A_ALL_AESI">AESI_Annotation_Sheet!$A$1:$AT$315</definedName>
    <definedName name="A_ALL_KEYWORDS_TYPE_ScalarContributed_EQTY_200022132" localSheetId="5">AESI_Annotation_Sheet!$248:$248,AESI_Annotation_Sheet!$251:$261,AESI_Annotation_Sheet!$302:$302,AESI_Annotation_Sheet!$306:$308,AESI_Annotation_Sheet!$313:$315</definedName>
    <definedName name="A_ALL_KEYWORDS_TYPE_ScalarContributed_EQTY_200022132">AESI_Annotation_Sheet!$248:$248,AESI_Annotation_Sheet!$302:$302,AESI_Annotation_Sheet!$306:$308,AESI_Annotation_Sheet!$313:$315,AESI_Annotation_Sheet!$251:$261</definedName>
    <definedName name="A_ALL_KEYWORDS_TYPE_ScalarContributed_ISSR_208021701" localSheetId="5">AESI_Annotation_Sheet!$9:$9,AESI_Annotation_Sheet!$39:$39</definedName>
    <definedName name="A_ALL_KEYWORDS_TYPE_ScalarReference_EQTY_200022132" localSheetId="5">AESI_Annotation_Sheet!$241:$246</definedName>
    <definedName name="A_ALL_KEYWORDS_TYPE_ScalarReference_ISSR_208021701" localSheetId="5">AESI_Annotation_Sheet!$6:$7</definedName>
    <definedName name="A_ALL_KEYWORDS_TYPE_Vector_EQTY_200022132" localSheetId="5">AESI_Annotation_Sheet!$263:$277,AESI_Annotation_Sheet!$279:$294,AESI_Annotation_Sheet!$296:$296,AESI_Annotation_Sheet!$298:$301,AESI_Annotation_Sheet!$304:$304,AESI_Annotation_Sheet!$309:$309,AESI_Annotation_Sheet!$311:$311</definedName>
    <definedName name="A_ALL_KEYWORDS_TYPE_Vector_ISSR_208021701" localSheetId="5">AESI_Annotation_Sheet!$2:$3,AESI_Annotation_Sheet!$11:$30,AESI_Annotation_Sheet!$32:$38,AESI_Annotation_Sheet!$41:$70,AESI_Annotation_Sheet!$72:$90,AESI_Annotation_Sheet!$92:$108,AESI_Annotation_Sheet!$110:$122,AESI_Annotation_Sheet!$124:$124,AESI_Annotation_Sheet!$128:$130,AESI_Annotation_Sheet!$132:$193,AESI_Annotation_Sheet!$195:$200,AESI_Annotation_Sheet!$202:$211,AESI_Annotation_Sheet!$213:$227,AESI_Annotation_Sheet!$229:$238</definedName>
    <definedName name="A_ALL_KEYWORDS_TYPE_Vector_ISSR_208021701">AESI_Annotation_Sheet!$2:$3,AESI_Annotation_Sheet!$11:$30,AESI_Annotation_Sheet!$32:$38,AESI_Annotation_Sheet!$41:$70,AESI_Annotation_Sheet!$72:$90,AESI_Annotation_Sheet!$92:$108,AESI_Annotation_Sheet!$110:$122,AESI_Annotation_Sheet!$124:$124,AESI_Annotation_Sheet!$128:$130,AESI_Annotation_Sheet!$132:$193,AESI_Annotation_Sheet!$195:$200,AESI_Annotation_Sheet!$202:$211,AESI_Annotation_Sheet!$213:$227,AESI_Annotation_Sheet!$229:$238,AESI_Annotation_Sheet!$126:$126</definedName>
    <definedName name="A_ALL_PERIODS_AESI" localSheetId="5">AESI_Annotation_Sheet!$F$1:$AT$1</definedName>
    <definedName name="A_ALL_SECTION_KEYWORDS_EQTY_200000592_13K" localSheetId="1">#REF!</definedName>
    <definedName name="A_ALL_SECTION_KEYWORDS_EQTY_200000592_13K">#REF!</definedName>
    <definedName name="A_ALL_SECTION_KEYWORDS_EQTY_200022132_1314" localSheetId="5">AESI_Annotation_Sheet!$C$304</definedName>
    <definedName name="A_ALL_SECTION_KEYWORDS_EQTY_200022132_1319" localSheetId="5">AESI_Annotation_Sheet!$C$306:$C$309</definedName>
    <definedName name="A_ALL_SECTION_KEYWORDS_EQTY_200022132_131E" localSheetId="5">AESI_Annotation_Sheet!$C$311</definedName>
    <definedName name="A_ALL_SECTION_KEYWORDS_EQTY_200022132_131O" localSheetId="5">AESI_Annotation_Sheet!$C$313:$C$315</definedName>
    <definedName name="A_ALL_SECTION_KEYWORDS_EQTY_200022132_13A" localSheetId="5">AESI_Annotation_Sheet!$C$248:$C$261</definedName>
    <definedName name="A_ALL_SECTION_KEYWORDS_EQTY_200022132_13A">AESI_Annotation_Sheet!$C$248:$C$261</definedName>
    <definedName name="A_ALL_SECTION_KEYWORDS_EQTY_200022132_13K" localSheetId="5">AESI_Annotation_Sheet!$C$263:$C$277</definedName>
    <definedName name="A_ALL_SECTION_KEYWORDS_EQTY_200022132_13U" localSheetId="5">AESI_Annotation_Sheet!$C$279:$C$294</definedName>
    <definedName name="A_ALL_SECTION_KEYWORDS_EQTY_200022132_13V" localSheetId="5">AESI_Annotation_Sheet!$C$296</definedName>
    <definedName name="A_ALL_SECTION_KEYWORDS_EQTY_200022132_13W" localSheetId="5">AESI_Annotation_Sheet!$C$298:$C$302</definedName>
    <definedName name="A_ALL_SECTION_KEYWORDS_EQTY_200022132_Reference_Data" localSheetId="5">AESI_Annotation_Sheet!$C$241:$C$246</definedName>
    <definedName name="A_ALL_SECTION_KEYWORDS_ISSR_208000084_136J" localSheetId="1">#REF!,#REF!</definedName>
    <definedName name="A_ALL_SECTION_KEYWORDS_ISSR_208000084_136J">#REF!,#REF!</definedName>
    <definedName name="A_ALL_SECTION_KEYWORDS_ISSR_208021701_1314" localSheetId="5">AESI_Annotation_Sheet!$C$41:$C$70</definedName>
    <definedName name="A_ALL_SECTION_KEYWORDS_ISSR_208021701_13168" localSheetId="5">AESI_Annotation_Sheet!$C$132:$C$193</definedName>
    <definedName name="A_ALL_SECTION_KEYWORDS_ISSR_208021701_1316S" localSheetId="5">AESI_Annotation_Sheet!$C$195:$C$200</definedName>
    <definedName name="A_ALL_SECTION_KEYWORDS_ISSR_208021701_1316T" localSheetId="5">AESI_Annotation_Sheet!$C$202:$C$211</definedName>
    <definedName name="A_ALL_SECTION_KEYWORDS_ISSR_208021701_1316U" localSheetId="5">AESI_Annotation_Sheet!$C$213:$C$227</definedName>
    <definedName name="A_ALL_SECTION_KEYWORDS_ISSR_208021701_1319" localSheetId="5">AESI_Annotation_Sheet!$C$72:$C$90</definedName>
    <definedName name="A_ALL_SECTION_KEYWORDS_ISSR_208021701_131E" localSheetId="5">AESI_Annotation_Sheet!$C$92:$C$108</definedName>
    <definedName name="A_ALL_SECTION_KEYWORDS_ISSR_208021701_131J" localSheetId="5">AESI_Annotation_Sheet!$C$110:$C$122</definedName>
    <definedName name="A_ALL_SECTION_KEYWORDS_ISSR_208021701_131O" localSheetId="5">AESI_Annotation_Sheet!$C$124</definedName>
    <definedName name="A_ALL_SECTION_KEYWORDS_ISSR_208021701_131O">AESI_Annotation_Sheet!$C$124,AESI_Annotation_Sheet!$C$126</definedName>
    <definedName name="A_ALL_SECTION_KEYWORDS_ISSR_208021701_131P" localSheetId="5">AESI_Annotation_Sheet!$C$128:$C$130</definedName>
    <definedName name="A_ALL_SECTION_KEYWORDS_ISSR_208021701_136E" localSheetId="5">AESI_Annotation_Sheet!$C$229:$C$238</definedName>
    <definedName name="A_ALL_SECTION_KEYWORDS_ISSR_208021701_13A" localSheetId="5">AESI_Annotation_Sheet!$C$9</definedName>
    <definedName name="A_ALL_SECTION_KEYWORDS_ISSR_208021701_13U" localSheetId="5">AESI_Annotation_Sheet!$C$11:$C$30</definedName>
    <definedName name="A_ALL_SECTION_KEYWORDS_ISSR_208021701_13V" localSheetId="5">AESI_Annotation_Sheet!$C$32:$C$39</definedName>
    <definedName name="A_ALL_SECTION_KEYWORDS_ISSR_208021701_Reference_Data" localSheetId="5">AESI_Annotation_Sheet!$C$6:$C$7</definedName>
    <definedName name="A_ALL_SECTIONS_EQTY_200022132" localSheetId="5">AESI_Annotation_Sheet!$240:$240,AESI_Annotation_Sheet!$247:$247,AESI_Annotation_Sheet!$262:$262,AESI_Annotation_Sheet!$278:$278,AESI_Annotation_Sheet!$295:$295,AESI_Annotation_Sheet!$297:$297,AESI_Annotation_Sheet!$303:$303,AESI_Annotation_Sheet!$305:$305,AESI_Annotation_Sheet!$310:$310,AESI_Annotation_Sheet!$312:$312</definedName>
    <definedName name="A_ALL_SECTIONS_ISSR_208021701" localSheetId="5">AESI_Annotation_Sheet!$5:$5,AESI_Annotation_Sheet!$8:$8,AESI_Annotation_Sheet!$10:$10,AESI_Annotation_Sheet!$31:$31,AESI_Annotation_Sheet!$40:$40,AESI_Annotation_Sheet!$71:$71,AESI_Annotation_Sheet!$91:$91,AESI_Annotation_Sheet!$109:$109,AESI_Annotation_Sheet!$123:$123,AESI_Annotation_Sheet!$127:$127,AESI_Annotation_Sheet!$131:$131,AESI_Annotation_Sheet!$194:$194,AESI_Annotation_Sheet!$201:$201,AESI_Annotation_Sheet!$212:$212,AESI_Annotation_Sheet!$228:$228</definedName>
    <definedName name="A_ALL_SLB" localSheetId="1">#REF!</definedName>
    <definedName name="A_ALL_SLB">#REF!</definedName>
    <definedName name="A_CURRENCY_EQTY_200022132_PRI" localSheetId="5">AESI_Annotation_Sheet!$E$245</definedName>
    <definedName name="A_CURRENCY_EQTY_200022132_PUB" localSheetId="5">AESI_Annotation_Sheet!$E$244</definedName>
    <definedName name="A_CURRENCY_EQTY_200022132_REP" localSheetId="5">AESI_Annotation_Sheet!$E$246</definedName>
    <definedName name="A_CURRENCY_ISSR_208021701_REP" localSheetId="5">AESI_Annotation_Sheet!$E$7</definedName>
    <definedName name="A_ENTITY_DATA_EQTY_200022132" localSheetId="5">AESI_Annotation_Sheet!$E$240:$AT$315</definedName>
    <definedName name="A_ENTITY_DATA_ISSR_208021701" localSheetId="5">AESI_Annotation_Sheet!$E$5:$AT$238</definedName>
    <definedName name="A_KEYWORD_EQTY_200022132_AMER_CONVICTION" localSheetId="5">AESI_Annotation_Sheet!$250:$250</definedName>
    <definedName name="A_KEYWORD_EQTY_200022132_AMER_LIST" localSheetId="5">AESI_Annotation_Sheet!$248:$248</definedName>
    <definedName name="A_KEYWORD_EQTY_200022132_BETA_ANALYST" localSheetId="5">AESI_Annotation_Sheet!$313:$313</definedName>
    <definedName name="A_KEYWORD_EQTY_200022132_BVPS" localSheetId="5">AESI_Annotation_Sheet!$304:$304</definedName>
    <definedName name="A_KEYWORD_EQTY_200022132_BVPS_PUB" localSheetId="5">AESI_Annotation_Sheet!$263:$263</definedName>
    <definedName name="A_KEYWORD_EQTY_200022132_CEEE_NDEBT" localSheetId="5">AESI_Annotation_Sheet!$272:$272</definedName>
    <definedName name="A_KEYWORD_EQTY_200022132_CF_NI_PRE_PREF" localSheetId="5">AESI_Annotation_Sheet!$311:$311</definedName>
    <definedName name="A_KEYWORD_EQTY_200022132_COMMON_DIV_PAID" localSheetId="5">AESI_Annotation_Sheet!$290:$290</definedName>
    <definedName name="A_KEYWORD_EQTY_200022132_CURRENCY_ISO" localSheetId="5">AESI_Annotation_Sheet!$246:$246</definedName>
    <definedName name="A_KEYWORD_EQTY_200022132_DILUTE_SHARES" localSheetId="5">AESI_Annotation_Sheet!$293:$293</definedName>
    <definedName name="A_KEYWORD_EQTY_200022132_DPS" localSheetId="5">AESI_Annotation_Sheet!$291:$291</definedName>
    <definedName name="A_KEYWORD_EQTY_200022132_DPS_PUB" localSheetId="5">AESI_Annotation_Sheet!$264:$264</definedName>
    <definedName name="A_KEYWORD_EQTY_200022132_DPS_SPECIAL_PUB" localSheetId="5">AESI_Annotation_Sheet!$265:$265</definedName>
    <definedName name="A_KEYWORD_EQTY_200022132_EBIT_PUB" localSheetId="5">AESI_Annotation_Sheet!$274:$274</definedName>
    <definedName name="A_KEYWORD_EQTY_200022132_EBITDA_PUB" localSheetId="5">AESI_Annotation_Sheet!$266:$266</definedName>
    <definedName name="A_KEYWORD_EQTY_200022132_EPS" localSheetId="5">AESI_Annotation_Sheet!$286:$286</definedName>
    <definedName name="A_KEYWORD_EQTY_200022132_EPS_EX_ESO_B" localSheetId="5">AESI_Annotation_Sheet!$300:$300</definedName>
    <definedName name="A_KEYWORD_EQTY_200022132_EPS_EX_ESO_D" localSheetId="5">AESI_Annotation_Sheet!$301:$301</definedName>
    <definedName name="A_KEYWORD_EQTY_200022132_EPS_FUL_DIL" localSheetId="5">AESI_Annotation_Sheet!$287:$287</definedName>
    <definedName name="A_KEYWORD_EQTY_200022132_EPS_POST_BASIC" localSheetId="5">AESI_Annotation_Sheet!$288:$288</definedName>
    <definedName name="A_KEYWORD_EQTY_200022132_EPS_PUB" localSheetId="5">AESI_Annotation_Sheet!$267:$267</definedName>
    <definedName name="A_KEYWORD_EQTY_200022132_EPS_PUB_EX_ESO" localSheetId="5">AESI_Annotation_Sheet!$268:$268</definedName>
    <definedName name="A_KEYWORD_EQTY_200022132_EQ_PUB" localSheetId="5">AESI_Annotation_Sheet!$277:$277</definedName>
    <definedName name="A_KEYWORD_EQTY_200022132_ESO_POST_TAX" localSheetId="5">AESI_Annotation_Sheet!$299:$299</definedName>
    <definedName name="A_KEYWORD_EQTY_200022132_ESO_YEAR" localSheetId="5">AESI_Annotation_Sheet!$302:$302</definedName>
    <definedName name="A_KEYWORD_EQTY_200022132_EV_ADJ_PUB" localSheetId="5">AESI_Annotation_Sheet!$269:$269</definedName>
    <definedName name="A_KEYWORD_EQTY_200022132_FREE_FLOAT" localSheetId="5">AESI_Annotation_Sheet!$261:$261</definedName>
    <definedName name="A_KEYWORD_EQTY_200022132_FULLY_DIL_EPS" localSheetId="5">AESI_Annotation_Sheet!$289:$289</definedName>
    <definedName name="A_KEYWORD_EQTY_200022132_FV_GRANT" localSheetId="5">AESI_Annotation_Sheet!$298:$298</definedName>
    <definedName name="A_KEYWORD_EQTY_200022132_INC_MINORITY" localSheetId="5">AESI_Annotation_Sheet!$280:$280</definedName>
    <definedName name="A_KEYWORD_EQTY_200022132_Interim_Type" localSheetId="5">AESI_Annotation_Sheet!$243:$243</definedName>
    <definedName name="A_KEYWORD_EQTY_200022132_LEGAL_RATING" localSheetId="5">AESI_Annotation_Sheet!$251:$251</definedName>
    <definedName name="A_KEYWORD_EQTY_200022132_MARGIN_TAX_RATE" localSheetId="5">AESI_Annotation_Sheet!$296:$296</definedName>
    <definedName name="A_KEYWORD_EQTY_200022132_MKT_EQ_RISK_PREM" localSheetId="5">AESI_Annotation_Sheet!$314:$314</definedName>
    <definedName name="A_KEYWORD_EQTY_200022132_NET_DEBT_EX_LEASES_PUB" localSheetId="5">AESI_Annotation_Sheet!$271:$271</definedName>
    <definedName name="A_KEYWORD_EQTY_200022132_NET_DEBT_PUB" localSheetId="5">AESI_Annotation_Sheet!$270:$270</definedName>
    <definedName name="A_KEYWORD_EQTY_200022132_NET_EARNING" localSheetId="5">AESI_Annotation_Sheet!$283:$283</definedName>
    <definedName name="A_KEYWORD_EQTY_200022132_NET_INC" localSheetId="5">AESI_Annotation_Sheet!$285:$285</definedName>
    <definedName name="A_KEYWORD_EQTY_200022132_NI_PRE_PREF" localSheetId="5">AESI_Annotation_Sheet!$281:$281</definedName>
    <definedName name="A_KEYWORD_EQTY_200022132_NI_PUB" localSheetId="5">AESI_Annotation_Sheet!$273:$273</definedName>
    <definedName name="A_KEYWORD_EQTY_200022132_NON_OP_ADD" localSheetId="5">AESI_Annotation_Sheet!$294:$294</definedName>
    <definedName name="A_KEYWORD_EQTY_200022132_NOT_IN_USE" localSheetId="5">AESI_Annotation_Sheet!$249:$249</definedName>
    <definedName name="A_KEYWORD_EQTY_200022132_NUM_SH" localSheetId="5">AESI_Annotation_Sheet!$260:$260</definedName>
    <definedName name="A_KEYWORD_EQTY_200022132_PREF_DIV" localSheetId="5">AESI_Annotation_Sheet!$282:$282</definedName>
    <definedName name="A_KEYWORD_EQTY_200022132_PRICE_CURRENCY_ISO" localSheetId="5">AESI_Annotation_Sheet!$245:$245</definedName>
    <definedName name="A_KEYWORD_EQTY_200022132_PROV_INC_TAX" localSheetId="5">AESI_Annotation_Sheet!$279:$279</definedName>
    <definedName name="A_KEYWORD_EQTY_200022132_PTP_PUB" localSheetId="5">AESI_Annotation_Sheet!$275:$275</definedName>
    <definedName name="A_KEYWORD_EQTY_200022132_PUB_CURRENCY_ISO" localSheetId="5">AESI_Annotation_Sheet!$244:$244</definedName>
    <definedName name="A_KEYWORD_EQTY_200022132_REPUR_ACTUAL" localSheetId="5">AESI_Annotation_Sheet!$309:$309</definedName>
    <definedName name="A_KEYWORD_EQTY_200022132_REPUR_REMAINING" localSheetId="5">AESI_Annotation_Sheet!$307:$307</definedName>
    <definedName name="A_KEYWORD_EQTY_200022132_REPUR_SUSPENDED" localSheetId="5">AESI_Annotation_Sheet!$308:$308</definedName>
    <definedName name="A_KEYWORD_EQTY_200022132_REPUR_TOT_AUTH" localSheetId="5">AESI_Annotation_Sheet!$306:$306</definedName>
    <definedName name="A_KEYWORD_EQTY_200022132_REVS_PUB" localSheetId="5">AESI_Annotation_Sheet!$276:$276</definedName>
    <definedName name="A_KEYWORD_EQTY_200022132_RISK_FR_RATE" localSheetId="5">AESI_Annotation_Sheet!$315:$315</definedName>
    <definedName name="A_KEYWORD_EQTY_200022132_Security_Name" localSheetId="5">AESI_Annotation_Sheet!$242:$242</definedName>
    <definedName name="A_KEYWORD_EQTY_200022132_SH" localSheetId="5">AESI_Annotation_Sheet!$292:$292</definedName>
    <definedName name="A_KEYWORD_EQTY_200022132_TARGET_PRICE" localSheetId="5">AESI_Annotation_Sheet!$252:$252</definedName>
    <definedName name="A_KEYWORD_EQTY_200022132_TARGET_PRICE_FUNDAMENTAL" localSheetId="5">AESI_Annotation_Sheet!$254:$254</definedName>
    <definedName name="A_KEYWORD_EQTY_200022132_TARGET_PRICE_MA" localSheetId="5">AESI_Annotation_Sheet!$255:$255</definedName>
    <definedName name="A_KEYWORD_EQTY_200022132_TAX_EXC" localSheetId="5">AESI_Annotation_Sheet!$284:$284</definedName>
    <definedName name="A_KEYWORD_EQTY_200022132_Ticker" localSheetId="5">AESI_Annotation_Sheet!$241:$241</definedName>
    <definedName name="A_KEYWORD_EQTY_200022132_TP_METH_COMP1_NAME" localSheetId="5">AESI_Annotation_Sheet!$256:$256</definedName>
    <definedName name="A_KEYWORD_EQTY_200022132_TP_METH_COMP1_VALUE" localSheetId="5">AESI_Annotation_Sheet!$257:$257</definedName>
    <definedName name="A_KEYWORD_EQTY_200022132_TP_METH_COMP2_NAME" localSheetId="5">AESI_Annotation_Sheet!$258:$258</definedName>
    <definedName name="A_KEYWORD_EQTY_200022132_TP_METH_COMP2_VALUE" localSheetId="5">AESI_Annotation_Sheet!$259:$259</definedName>
    <definedName name="A_KEYWORD_EQTY_200022132_TP_PERIOD" localSheetId="5">AESI_Annotation_Sheet!$253:$253</definedName>
    <definedName name="A_KEYWORD_ISSR_208021701_ACC_AMORT" localSheetId="5">AESI_Annotation_Sheet!$50:$50</definedName>
    <definedName name="A_KEYWORD_ISSR_208021701_ACC_DDA" localSheetId="5">AESI_Annotation_Sheet!$47:$47</definedName>
    <definedName name="A_KEYWORD_ISSR_208021701_ACC_END_DATE" localSheetId="5">AESI_Annotation_Sheet!$3:$3</definedName>
    <definedName name="A_KEYWORD_ISSR_208021701_ACC_PAY_GQ" localSheetId="5">AESI_Annotation_Sheet!$56:$56</definedName>
    <definedName name="A_KEYWORD_ISSR_208021701_ACQ" localSheetId="5">AESI_Annotation_Sheet!$98:$98</definedName>
    <definedName name="A_KEYWORD_ISSR_208021701_ADJ_UNF_PENS_GOOD" localSheetId="5">AESI_Annotation_Sheet!$86:$86</definedName>
    <definedName name="A_KEYWORD_ISSR_208021701_ASSOC_JV_ADDBK" localSheetId="5">AESI_Annotation_Sheet!$110:$110</definedName>
    <definedName name="A_KEYWORD_ISSR_208021701_ASSOCIATE" localSheetId="5">AESI_Annotation_Sheet!$27:$27</definedName>
    <definedName name="A_KEYWORD_ISSR_208021701_ASSOCIATE_OP" localSheetId="5">AESI_Annotation_Sheet!$36:$36</definedName>
    <definedName name="A_KEYWORD_ISSR_208021701_AVG_DRILL_FLEET_AGE" localSheetId="5">AESI_Annotation_Sheet!$130:$130</definedName>
    <definedName name="A_KEYWORD_ISSR_208021701_BAL_MINO_INT" localSheetId="5">AESI_Annotation_Sheet!$89:$89</definedName>
    <definedName name="A_KEYWORD_ISSR_208021701_CAP_LEASES" localSheetId="5">AESI_Annotation_Sheet!$77:$77</definedName>
    <definedName name="A_KEYWORD_ISSR_208021701_CAPEX" localSheetId="5">AESI_Annotation_Sheet!$97:$97</definedName>
    <definedName name="A_KEYWORD_ISSR_208021701_CAPEX_EXPANSION" localSheetId="5">AESI_Annotation_Sheet!$120:$120</definedName>
    <definedName name="A_KEYWORD_ISSR_208021701_CAPEX_MAINTENANCE" localSheetId="5">AESI_Annotation_Sheet!$119:$119</definedName>
    <definedName name="A_KEYWORD_ISSR_208021701_CASH_EQ" localSheetId="5">AESI_Annotation_Sheet!$41:$41</definedName>
    <definedName name="A_KEYWORD_ISSR_208021701_CASH_INT_EXP" localSheetId="5">AESI_Annotation_Sheet!$116:$116</definedName>
    <definedName name="A_KEYWORD_ISSR_208021701_CASH_PCT_OS_US" localSheetId="5">AESI_Annotation_Sheet!$191:$191</definedName>
    <definedName name="A_KEYWORD_ISSR_208021701_CASH_TAX_EXP" localSheetId="5">AESI_Annotation_Sheet!$117:$117</definedName>
    <definedName name="A_KEYWORD_ISSR_208021701_CF_FIN" localSheetId="5">AESI_Annotation_Sheet!$107:$107</definedName>
    <definedName name="A_KEYWORD_ISSR_208021701_CF_INC_MINORITY" localSheetId="5">AESI_Annotation_Sheet!$92:$92</definedName>
    <definedName name="A_KEYWORD_ISSR_208021701_CF_INV" localSheetId="5">AESI_Annotation_Sheet!$101:$101</definedName>
    <definedName name="A_KEYWORD_ISSR_208021701_CF_OPS" localSheetId="5">AESI_Annotation_Sheet!$96:$96</definedName>
    <definedName name="A_KEYWORD_ISSR_208021701_CHG_DEF_TAX_CF" localSheetId="5">AESI_Annotation_Sheet!$114:$114</definedName>
    <definedName name="A_KEYWORD_ISSR_208021701_CHG_LT_DEBT" localSheetId="5">AESI_Annotation_Sheet!$104:$104</definedName>
    <definedName name="A_KEYWORD_ISSR_208021701_CO_BOR_MARGIN" localSheetId="5">AESI_Annotation_Sheet!$82:$82</definedName>
    <definedName name="A_KEYWORD_ISSR_208021701_COGS_PCT_ROW" localSheetId="5">AESI_Annotation_Sheet!$182:$182</definedName>
    <definedName name="A_KEYWORD_ISSR_208021701_COGS_PCT_US" localSheetId="5">AESI_Annotation_Sheet!$181:$181</definedName>
    <definedName name="A_KEYWORD_ISSR_208021701_COND_PROD" localSheetId="5">AESI_Annotation_Sheet!$126:$126</definedName>
    <definedName name="A_KEYWORD_ISSR_208021701_COST_GD_SD" localSheetId="5">AESI_Annotation_Sheet!$12:$12</definedName>
    <definedName name="A_KEYWORD_ISSR_208021701_CUR_ASS" localSheetId="5">AESI_Annotation_Sheet!$45:$45</definedName>
    <definedName name="A_KEYWORD_ISSR_208021701_CURRENCY_ISO" localSheetId="5">AESI_Annotation_Sheet!$7:$7</definedName>
    <definedName name="A_KEYWORD_ISSR_208021701_DEBTORS" localSheetId="5">AESI_Annotation_Sheet!$42:$42</definedName>
    <definedName name="A_KEYWORD_ISSR_208021701_DEF_INC_TAX" localSheetId="5">AESI_Annotation_Sheet!$78:$78</definedName>
    <definedName name="A_KEYWORD_ISSR_208021701_DEPR_AMORT" localSheetId="5">AESI_Annotation_Sheet!$93:$93</definedName>
    <definedName name="A_KEYWORD_ISSR_208021701_DEPR_ROU_ASSETS" localSheetId="5">AESI_Annotation_Sheet!$37:$37</definedName>
    <definedName name="A_KEYWORD_ISSR_208021701_DEPREC" localSheetId="5">AESI_Annotation_Sheet!$21:$21</definedName>
    <definedName name="A_KEYWORD_ISSR_208021701_DIV_PAID" localSheetId="5">AESI_Annotation_Sheet!$102:$102</definedName>
    <definedName name="A_KEYWORD_ISSR_208021701_DIVDS_ASSOC_JV" localSheetId="5">AESI_Annotation_Sheet!$118:$118</definedName>
    <definedName name="A_KEYWORD_ISSR_208021701_DIVDS_PD_MINORITIES" localSheetId="5">AESI_Annotation_Sheet!$122:$122</definedName>
    <definedName name="A_KEYWORD_ISSR_208021701_DIVEST" localSheetId="5">AESI_Annotation_Sheet!$99:$99</definedName>
    <definedName name="A_KEYWORD_ISSR_208021701_EBIT" localSheetId="5">AESI_Annotation_Sheet!$23:$23</definedName>
    <definedName name="A_KEYWORD_ISSR_208021701_EBIT_FIN_SEGMENT" localSheetId="5">AESI_Annotation_Sheet!$193:$193</definedName>
    <definedName name="A_KEYWORD_ISSR_208021701_EBITDA_CALC" localSheetId="5">AESI_Annotation_Sheet!$20:$20</definedName>
    <definedName name="A_KEYWORD_ISSR_208021701_EMPLOYEES" localSheetId="5">AESI_Annotation_Sheet!$124:$124</definedName>
    <definedName name="A_KEYWORD_ISSR_208021701_EQ" localSheetId="5">AESI_Annotation_Sheet!$69:$69</definedName>
    <definedName name="A_KEYWORD_ISSR_208021701_ESO_PRE_TAX" localSheetId="5">AESI_Annotation_Sheet!$16:$16</definedName>
    <definedName name="A_KEYWORD_ISSR_208021701_EXP_COAL_MET" localSheetId="5">AESI_Annotation_Sheet!$208:$208</definedName>
    <definedName name="A_KEYWORD_ISSR_208021701_EXP_COAL_THERMAL" localSheetId="5">AESI_Annotation_Sheet!$207:$207</definedName>
    <definedName name="A_KEYWORD_ISSR_208021701_EXP_DIAMONDS" localSheetId="5">AESI_Annotation_Sheet!$206:$206</definedName>
    <definedName name="A_KEYWORD_ISSR_208021701_EXP_IRON_ORE" localSheetId="5">AESI_Annotation_Sheet!$205:$205</definedName>
    <definedName name="A_KEYWORD_ISSR_208021701_EXP_NAT_GAS" localSheetId="5">AESI_Annotation_Sheet!$204:$204</definedName>
    <definedName name="A_KEYWORD_ISSR_208021701_EXP_OIL_DERIV_NGLS_PLASTICS" localSheetId="5">AESI_Annotation_Sheet!$203:$203</definedName>
    <definedName name="A_KEYWORD_ISSR_208021701_EXP_OIL_PETRO_FUEL" localSheetId="5">AESI_Annotation_Sheet!$202:$202</definedName>
    <definedName name="A_KEYWORD_ISSR_208021701_EXP_OTH_COMMODITY" localSheetId="5">AESI_Annotation_Sheet!$210:$210</definedName>
    <definedName name="A_KEYWORD_ISSR_208021701_EXP_OTH_COST" localSheetId="5">AESI_Annotation_Sheet!$211:$211</definedName>
    <definedName name="A_KEYWORD_ISSR_208021701_EXP_WATER" localSheetId="5">AESI_Annotation_Sheet!$209:$209</definedName>
    <definedName name="A_KEYWORD_ISSR_208021701_FIX_ASS_INV" localSheetId="5">AESI_Annotation_Sheet!$52:$52</definedName>
    <definedName name="A_KEYWORD_ISSR_208021701_FLOATING_PCT_LOCAL_DEBT" localSheetId="5">AESI_Annotation_Sheet!$74:$74</definedName>
    <definedName name="A_KEYWORD_ISSR_208021701_FLOATING_PCT_LOCAL_DEBT_HEDGED" localSheetId="5">AESI_Annotation_Sheet!$75:$75</definedName>
    <definedName name="A_KEYWORD_ISSR_208021701_GCI_INFL" localSheetId="5">AESI_Annotation_Sheet!$88:$88</definedName>
    <definedName name="A_KEYWORD_ISSR_208021701_GOODWILL_AMORT" localSheetId="5">AESI_Annotation_Sheet!$22:$22</definedName>
    <definedName name="A_KEYWORD_ISSR_208021701_GR_FIX_ASS" localSheetId="5">AESI_Annotation_Sheet!$46:$46</definedName>
    <definedName name="A_KEYWORD_ISSR_208021701_GR_INTANG" localSheetId="5">AESI_Annotation_Sheet!$49:$49</definedName>
    <definedName name="A_KEYWORD_ISSR_208021701_INT_EXP_IND" localSheetId="5">AESI_Annotation_Sheet!$25:$25</definedName>
    <definedName name="A_KEYWORD_ISSR_208021701_INT_INC_IND" localSheetId="5">AESI_Annotation_Sheet!$24:$24</definedName>
    <definedName name="A_KEYWORD_ISSR_208021701_INV_SECUR" localSheetId="5">AESI_Annotation_Sheet!$53:$53</definedName>
    <definedName name="A_KEYWORD_ISSR_208021701_Issuer_Name" localSheetId="5">AESI_Annotation_Sheet!$6:$6</definedName>
    <definedName name="A_KEYWORD_ISSR_208021701_LEASE_ADOPT" localSheetId="5">AESI_Annotation_Sheet!$39:$39</definedName>
    <definedName name="A_KEYWORD_ISSR_208021701_LEASE_DEEM_DEPR" localSheetId="5">AESI_Annotation_Sheet!$34:$34</definedName>
    <definedName name="A_KEYWORD_ISSR_208021701_LEASE_DEEM_INT" localSheetId="5">AESI_Annotation_Sheet!$33:$33</definedName>
    <definedName name="A_KEYWORD_ISSR_208021701_LEASE_INT_CHG" localSheetId="5">AESI_Annotation_Sheet!$38:$38</definedName>
    <definedName name="A_KEYWORD_ISSR_208021701_LEASE_PAY" localSheetId="5">AESI_Annotation_Sheet!$32:$32</definedName>
    <definedName name="A_KEYWORD_ISSR_208021701_LEASE_PRINCIPAL_CASH" localSheetId="5">AESI_Annotation_Sheet!$105:$105</definedName>
    <definedName name="A_KEYWORD_ISSR_208021701_LT_DEBT" localSheetId="5">AESI_Annotation_Sheet!$61:$61</definedName>
    <definedName name="A_KEYWORD_ISSR_208021701_LT_LEASE_LIAB" localSheetId="5">AESI_Annotation_Sheet!$62:$62</definedName>
    <definedName name="A_KEYWORD_ISSR_208021701_MA_PROB" localSheetId="5">AESI_Annotation_Sheet!$9:$9</definedName>
    <definedName name="A_KEYWORD_ISSR_208021701_MINORITIES" localSheetId="5">AESI_Annotation_Sheet!$68:$68</definedName>
    <definedName name="A_KEYWORD_ISSR_208021701_MV_ASSOCIATES" localSheetId="5">AESI_Annotation_Sheet!$80:$80</definedName>
    <definedName name="A_KEYWORD_ISSR_208021701_NET_DEBT" localSheetId="5">AESI_Annotation_Sheet!$76:$76</definedName>
    <definedName name="A_KEYWORD_ISSR_208021701_NET_DEBT_ADJ" localSheetId="5">AESI_Annotation_Sheet!$81:$81</definedName>
    <definedName name="A_KEYWORD_ISSR_208021701_NET_FIX_ASS" localSheetId="5">AESI_Annotation_Sheet!$48:$48</definedName>
    <definedName name="A_KEYWORD_ISSR_208021701_NET_INT_CH" localSheetId="5">AESI_Annotation_Sheet!$35:$35</definedName>
    <definedName name="A_KEYWORD_ISSR_208021701_NET_INT_EXP" localSheetId="5">AESI_Annotation_Sheet!$26:$26</definedName>
    <definedName name="A_KEYWORD_ISSR_208021701_NET_INTANG" localSheetId="5">AESI_Annotation_Sheet!$51:$51</definedName>
    <definedName name="A_KEYWORD_ISSR_208021701_NET_OP_LOSS_CFWD" localSheetId="5">AESI_Annotation_Sheet!$79:$79</definedName>
    <definedName name="A_KEYWORD_ISSR_208021701_NGL_PROD" localSheetId="5">AESI_Annotation_Sheet!$125:$125</definedName>
    <definedName name="A_KEYWORD_ISSR_208021701_NONPPE_CAPEX" localSheetId="5">AESI_Annotation_Sheet!$121:$121</definedName>
    <definedName name="A_KEYWORD_ISSR_208021701_OP_COST" localSheetId="5">AESI_Annotation_Sheet!$14:$14</definedName>
    <definedName name="A_KEYWORD_ISSR_208021701_ORD_SH_FUND" localSheetId="5">AESI_Annotation_Sheet!$67:$67</definedName>
    <definedName name="A_KEYWORD_ISSR_208021701_ORDER_BACKLOG" localSheetId="5">AESI_Annotation_Sheet!$128:$128</definedName>
    <definedName name="A_KEYWORD_ISSR_208021701_ORDER_INTAKE" localSheetId="5">AESI_Annotation_Sheet!$129:$129</definedName>
    <definedName name="A_KEYWORD_ISSR_208021701_OTH_ADJ_CASH_TAX" localSheetId="5">AESI_Annotation_Sheet!$115:$115</definedName>
    <definedName name="A_KEYWORD_ISSR_208021701_OTH_COST_INC" localSheetId="5">AESI_Annotation_Sheet!$29:$29</definedName>
    <definedName name="A_KEYWORD_ISSR_208021701_OTH_CUR_ASS" localSheetId="5">AESI_Annotation_Sheet!$44:$44</definedName>
    <definedName name="A_KEYWORD_ISSR_208021701_OTH_CUR_LIABS" localSheetId="5">AESI_Annotation_Sheet!$59:$59</definedName>
    <definedName name="A_KEYWORD_ISSR_208021701_OTH_DACF_ADJ" localSheetId="5">AESI_Annotation_Sheet!$113:$113</definedName>
    <definedName name="A_KEYWORD_ISSR_208021701_OTH_FIN_CF" localSheetId="5">AESI_Annotation_Sheet!$106:$106</definedName>
    <definedName name="A_KEYWORD_ISSR_208021701_OTH_GCI_ADJ" localSheetId="5">AESI_Annotation_Sheet!$87:$87</definedName>
    <definedName name="A_KEYWORD_ISSR_208021701_OTH_INV_CF" localSheetId="5">AESI_Annotation_Sheet!$100:$100</definedName>
    <definedName name="A_KEYWORD_ISSR_208021701_OTH_LT_ASS" localSheetId="5">AESI_Annotation_Sheet!$54:$54</definedName>
    <definedName name="A_KEYWORD_ISSR_208021701_OTH_LT_CRED_GQ" localSheetId="5">AESI_Annotation_Sheet!$63:$63</definedName>
    <definedName name="A_KEYWORD_ISSR_208021701_OTH_NONCASH_ADJ" localSheetId="5">AESI_Annotation_Sheet!$112:$112</definedName>
    <definedName name="A_KEYWORD_ISSR_208021701_OTH_OP_CF" localSheetId="5">AESI_Annotation_Sheet!$95:$95</definedName>
    <definedName name="A_KEYWORD_ISSR_208021701_OTH_OP_INC_EXP" localSheetId="5">AESI_Annotation_Sheet!$17:$17</definedName>
    <definedName name="A_KEYWORD_ISSR_208021701_PERIOD_MILESTONE" localSheetId="5">AESI_Annotation_Sheet!$2:$2</definedName>
    <definedName name="A_KEYWORD_ISSR_208021701_PL_SALE_ASSETS" localSheetId="5">AESI_Annotation_Sheet!$111:$111</definedName>
    <definedName name="A_KEYWORD_ISSR_208021701_PREF_SH" localSheetId="5">AESI_Annotation_Sheet!$66:$66</definedName>
    <definedName name="A_KEYWORD_ISSR_208021701_PROFIT_ON_DISP" localSheetId="5">AESI_Annotation_Sheet!$28:$28</definedName>
    <definedName name="A_KEYWORD_ISSR_208021701_PT_PROF" localSheetId="5">AESI_Annotation_Sheet!$30:$30</definedName>
    <definedName name="A_KEYWORD_ISSR_208021701_RD_EXP" localSheetId="5">AESI_Annotation_Sheet!$15:$15</definedName>
    <definedName name="A_KEYWORD_ISSR_208021701_REV_FIN_SEGMENT" localSheetId="5">AESI_Annotation_Sheet!$192:$192</definedName>
    <definedName name="A_KEYWORD_ISSR_208021701_ROU_ASSET" localSheetId="5">AESI_Annotation_Sheet!$90:$90</definedName>
    <definedName name="A_KEYWORD_ISSR_208021701_SALES" localSheetId="5">AESI_Annotation_Sheet!$11:$11</definedName>
    <definedName name="A_KEYWORD_ISSR_208021701_SALES_ARGENTINA" localSheetId="5">AESI_Annotation_Sheet!$135:$135</definedName>
    <definedName name="A_KEYWORD_ISSR_208021701_SALES_AUSTRA" localSheetId="5">AESI_Annotation_Sheet!$178:$178</definedName>
    <definedName name="A_KEYWORD_ISSR_208021701_SALES_AUSTRIA" localSheetId="5">AESI_Annotation_Sheet!$142:$142</definedName>
    <definedName name="A_KEYWORD_ISSR_208021701_SALES_BEL" localSheetId="5">AESI_Annotation_Sheet!$143:$143</definedName>
    <definedName name="A_KEYWORD_ISSR_208021701_SALES_BRAZIL" localSheetId="5">AESI_Annotation_Sheet!$136:$136</definedName>
    <definedName name="A_KEYWORD_ISSR_208021701_SALES_CANADA" localSheetId="5">AESI_Annotation_Sheet!$132:$132</definedName>
    <definedName name="A_KEYWORD_ISSR_208021701_SALES_CEE" localSheetId="5">AESI_Annotation_Sheet!$233:$233</definedName>
    <definedName name="A_KEYWORD_ISSR_208021701_SALES_CHILE" localSheetId="5">AESI_Annotation_Sheet!$137:$137</definedName>
    <definedName name="A_KEYWORD_ISSR_208021701_SALES_CHINA" localSheetId="5">AESI_Annotation_Sheet!$173:$173</definedName>
    <definedName name="A_KEYWORD_ISSR_208021701_SALES_COLOMBIA" localSheetId="5">AESI_Annotation_Sheet!$138:$138</definedName>
    <definedName name="A_KEYWORD_ISSR_208021701_SALES_CONS" localSheetId="5">AESI_Annotation_Sheet!$185:$185</definedName>
    <definedName name="A_KEYWORD_ISSR_208021701_SALES_EU_EX_UK" localSheetId="5">AESI_Annotation_Sheet!$232:$232</definedName>
    <definedName name="A_KEYWORD_ISSR_208021701_SALES_FINAN" localSheetId="5">AESI_Annotation_Sheet!$188:$188</definedName>
    <definedName name="A_KEYWORD_ISSR_208021701_SALES_FRA" localSheetId="5">AESI_Annotation_Sheet!$144:$144</definedName>
    <definedName name="A_KEYWORD_ISSR_208021701_SALES_FX_ARS" localSheetId="5">AESI_Annotation_Sheet!$224:$224</definedName>
    <definedName name="A_KEYWORD_ISSR_208021701_SALES_FX_BRL" localSheetId="5">AESI_Annotation_Sheet!$217:$217</definedName>
    <definedName name="A_KEYWORD_ISSR_208021701_SALES_FX_CAD" localSheetId="5">AESI_Annotation_Sheet!$221:$221</definedName>
    <definedName name="A_KEYWORD_ISSR_208021701_SALES_FX_CLP" localSheetId="5">AESI_Annotation_Sheet!$225:$225</definedName>
    <definedName name="A_KEYWORD_ISSR_208021701_SALES_FX_CNY" localSheetId="5">AESI_Annotation_Sheet!$219:$219</definedName>
    <definedName name="A_KEYWORD_ISSR_208021701_SALES_FX_COP" localSheetId="5">AESI_Annotation_Sheet!$223:$223</definedName>
    <definedName name="A_KEYWORD_ISSR_208021701_SALES_FX_EUR" localSheetId="5">AESI_Annotation_Sheet!$214:$214</definedName>
    <definedName name="A_KEYWORD_ISSR_208021701_SALES_FX_GPB" localSheetId="5">AESI_Annotation_Sheet!$213:$213</definedName>
    <definedName name="A_KEYWORD_ISSR_208021701_SALES_FX_INR" localSheetId="5">AESI_Annotation_Sheet!$220:$220</definedName>
    <definedName name="A_KEYWORD_ISSR_208021701_SALES_FX_MXN" localSheetId="5">AESI_Annotation_Sheet!$222:$222</definedName>
    <definedName name="A_KEYWORD_ISSR_208021701_SALES_FX_OTH" localSheetId="5">AESI_Annotation_Sheet!$227:$227</definedName>
    <definedName name="A_KEYWORD_ISSR_208021701_SALES_FX_RUB" localSheetId="5">AESI_Annotation_Sheet!$215:$215</definedName>
    <definedName name="A_KEYWORD_ISSR_208021701_SALES_FX_USD" localSheetId="5">AESI_Annotation_Sheet!$216:$216</definedName>
    <definedName name="A_KEYWORD_ISSR_208021701_SALES_FX_VEF" localSheetId="5">AESI_Annotation_Sheet!$226:$226</definedName>
    <definedName name="A_KEYWORD_ISSR_208021701_SALES_FX_YEN" localSheetId="5">AESI_Annotation_Sheet!$218:$218</definedName>
    <definedName name="A_KEYWORD_ISSR_208021701_SALES_GER" localSheetId="5">AESI_Annotation_Sheet!$145:$145</definedName>
    <definedName name="A_KEYWORD_ISSR_208021701_SALES_GOV" localSheetId="5">AESI_Annotation_Sheet!$187:$187</definedName>
    <definedName name="A_KEYWORD_ISSR_208021701_SALES_GRE" localSheetId="5">AESI_Annotation_Sheet!$146:$146</definedName>
    <definedName name="A_KEYWORD_ISSR_208021701_SALES_HONG_KONG" localSheetId="5">AESI_Annotation_Sheet!$167:$167</definedName>
    <definedName name="A_KEYWORD_ISSR_208021701_SALES_IND" localSheetId="5">AESI_Annotation_Sheet!$186:$186</definedName>
    <definedName name="A_KEYWORD_ISSR_208021701_SALES_INDIA" localSheetId="5">AESI_Annotation_Sheet!$174:$174</definedName>
    <definedName name="A_KEYWORD_ISSR_208021701_SALES_INDONESIA" localSheetId="5">AESI_Annotation_Sheet!$175:$175</definedName>
    <definedName name="A_KEYWORD_ISSR_208021701_SALES_IRE" localSheetId="5">AESI_Annotation_Sheet!$147:$147</definedName>
    <definedName name="A_KEYWORD_ISSR_208021701_SALES_ITA" localSheetId="5">AESI_Annotation_Sheet!$148:$148</definedName>
    <definedName name="A_KEYWORD_ISSR_208021701_SALES_JAPAN" localSheetId="5">AESI_Annotation_Sheet!$168:$168</definedName>
    <definedName name="A_KEYWORD_ISSR_208021701_SALES_ME" localSheetId="5">AESI_Annotation_Sheet!$234:$234</definedName>
    <definedName name="A_KEYWORD_ISSR_208021701_SALES_MEXICO" localSheetId="5">AESI_Annotation_Sheet!$139:$139</definedName>
    <definedName name="A_KEYWORD_ISSR_208021701_SALES_NAT_GAS" localSheetId="5">AESI_Annotation_Sheet!$197:$197</definedName>
    <definedName name="A_KEYWORD_ISSR_208021701_SALES_NETH" localSheetId="5">AESI_Annotation_Sheet!$149:$149</definedName>
    <definedName name="A_KEYWORD_ISSR_208021701_SALES_NIGERIA" localSheetId="5">AESI_Annotation_Sheet!$164:$164</definedName>
    <definedName name="A_KEYWORD_ISSR_208021701_SALES_NITROGEN" localSheetId="5">AESI_Annotation_Sheet!$198:$198</definedName>
    <definedName name="A_KEYWORD_ISSR_208021701_SALES_NOR" localSheetId="5">AESI_Annotation_Sheet!$150:$150</definedName>
    <definedName name="A_KEYWORD_ISSR_208021701_SALES_NZ" localSheetId="5">AESI_Annotation_Sheet!$179:$179</definedName>
    <definedName name="A_KEYWORD_ISSR_208021701_SALES_OIL_DERIV_NGLS_PLASTICS" localSheetId="5">AESI_Annotation_Sheet!$196:$196</definedName>
    <definedName name="A_KEYWORD_ISSR_208021701_SALES_OIL_GAS" localSheetId="5">AESI_Annotation_Sheet!$189:$189</definedName>
    <definedName name="A_KEYWORD_ISSR_208021701_SALES_OIL_PETRO_FUEL" localSheetId="5">AESI_Annotation_Sheet!$195:$195</definedName>
    <definedName name="A_KEYWORD_ISSR_208021701_SALES_OTH_AEJ" localSheetId="5">AESI_Annotation_Sheet!$238:$238</definedName>
    <definedName name="A_KEYWORD_ISSR_208021701_SALES_OTH_AFRICA" localSheetId="5">AESI_Annotation_Sheet!$166:$166</definedName>
    <definedName name="A_KEYWORD_ISSR_208021701_SALES_OTH_AM" localSheetId="5">AESI_Annotation_Sheet!$230:$230</definedName>
    <definedName name="A_KEYWORD_ISSR_208021701_SALES_OTH_CEE" localSheetId="5">AESI_Annotation_Sheet!$160:$160</definedName>
    <definedName name="A_KEYWORD_ISSR_208021701_SALES_OTH_COMMODITY" localSheetId="5">AESI_Annotation_Sheet!$199:$199</definedName>
    <definedName name="A_KEYWORD_ISSR_208021701_SALES_OTH_DEV_ASIA" localSheetId="5">AESI_Annotation_Sheet!$172:$172</definedName>
    <definedName name="A_KEYWORD_ISSR_208021701_SALES_OTH_EMEA" localSheetId="5">AESI_Annotation_Sheet!$236:$236</definedName>
    <definedName name="A_KEYWORD_ISSR_208021701_SALES_OTH_EMERG_ASIA" localSheetId="5">AESI_Annotation_Sheet!$177:$177</definedName>
    <definedName name="A_KEYWORD_ISSR_208021701_SALES_OTH_LATAM" localSheetId="5">AESI_Annotation_Sheet!$141:$141</definedName>
    <definedName name="A_KEYWORD_ISSR_208021701_SALES_OTH_ME" localSheetId="5">AESI_Annotation_Sheet!$163:$163</definedName>
    <definedName name="A_KEYWORD_ISSR_208021701_SALES_OTH_NO_AMER" localSheetId="5">AESI_Annotation_Sheet!$134:$134</definedName>
    <definedName name="A_KEYWORD_ISSR_208021701_SALES_OTH_SALES_SOURCES" localSheetId="5">AESI_Annotation_Sheet!$200:$200</definedName>
    <definedName name="A_KEYWORD_ISSR_208021701_SALES_OTH_WEST_EURO" localSheetId="5">AESI_Annotation_Sheet!$156:$156</definedName>
    <definedName name="A_KEYWORD_ISSR_208021701_SALES_OTHER" localSheetId="5">AESI_Annotation_Sheet!$180:$180</definedName>
    <definedName name="A_KEYWORD_ISSR_208021701_SALES_POLAND" localSheetId="5">AESI_Annotation_Sheet!$157:$157</definedName>
    <definedName name="A_KEYWORD_ISSR_208021701_SALES_POR" localSheetId="5">AESI_Annotation_Sheet!$151:$151</definedName>
    <definedName name="A_KEYWORD_ISSR_208021701_SALES_RUSSIA" localSheetId="5">AESI_Annotation_Sheet!$158:$158</definedName>
    <definedName name="A_KEYWORD_ISSR_208021701_SALES_SAUDI_ARABIA" localSheetId="5">AESI_Annotation_Sheet!$161:$161</definedName>
    <definedName name="A_KEYWORD_ISSR_208021701_SALES_SINGAPORE" localSheetId="5">AESI_Annotation_Sheet!$169:$169</definedName>
    <definedName name="A_KEYWORD_ISSR_208021701_SALES_SK" localSheetId="5">AESI_Annotation_Sheet!$170:$170</definedName>
    <definedName name="A_KEYWORD_ISSR_208021701_SALES_SMB" localSheetId="5">AESI_Annotation_Sheet!$190:$190</definedName>
    <definedName name="A_KEYWORD_ISSR_208021701_SALES_SO_AFRICA" localSheetId="5">AESI_Annotation_Sheet!$165:$165</definedName>
    <definedName name="A_KEYWORD_ISSR_208021701_SALES_SPA" localSheetId="5">AESI_Annotation_Sheet!$152:$152</definedName>
    <definedName name="A_KEYWORD_ISSR_208021701_SALES_SWE" localSheetId="5">AESI_Annotation_Sheet!$153:$153</definedName>
    <definedName name="A_KEYWORD_ISSR_208021701_SALES_SWIT" localSheetId="5">AESI_Annotation_Sheet!$154:$154</definedName>
    <definedName name="A_KEYWORD_ISSR_208021701_SALES_TAIWAN" localSheetId="5">AESI_Annotation_Sheet!$171:$171</definedName>
    <definedName name="A_KEYWORD_ISSR_208021701_SALES_THAILAND" localSheetId="5">AESI_Annotation_Sheet!$176:$176</definedName>
    <definedName name="A_KEYWORD_ISSR_208021701_SALES_TOT_AFRICA" localSheetId="5">AESI_Annotation_Sheet!$235:$235</definedName>
    <definedName name="A_KEYWORD_ISSR_208021701_SALES_TOT_AM" localSheetId="5">AESI_Annotation_Sheet!$229:$229</definedName>
    <definedName name="A_KEYWORD_ISSR_208021701_SALES_TOT_ASIA" localSheetId="5">AESI_Annotation_Sheet!$237:$237</definedName>
    <definedName name="A_KEYWORD_ISSR_208021701_SALES_TOT_EMEA" localSheetId="5">AESI_Annotation_Sheet!$231:$231</definedName>
    <definedName name="A_KEYWORD_ISSR_208021701_SALES_TURKEY" localSheetId="5">AESI_Annotation_Sheet!$159:$159</definedName>
    <definedName name="A_KEYWORD_ISSR_208021701_SALES_UAE" localSheetId="5">AESI_Annotation_Sheet!$162:$162</definedName>
    <definedName name="A_KEYWORD_ISSR_208021701_SALES_UK" localSheetId="5">AESI_Annotation_Sheet!$155:$155</definedName>
    <definedName name="A_KEYWORD_ISSR_208021701_SALES_US" localSheetId="5">AESI_Annotation_Sheet!$133:$133</definedName>
    <definedName name="A_KEYWORD_ISSR_208021701_SALES_VENEZUELA" localSheetId="5">AESI_Annotation_Sheet!$140:$140</definedName>
    <definedName name="A_KEYWORD_ISSR_208021701_SEL_GL_AD" localSheetId="5">AESI_Annotation_Sheet!$13:$13</definedName>
    <definedName name="A_KEYWORD_ISSR_208021701_SGA_PCT_ROW" localSheetId="5">AESI_Annotation_Sheet!$184:$184</definedName>
    <definedName name="A_KEYWORD_ISSR_208021701_SGA_PCT_US" localSheetId="5">AESI_Annotation_Sheet!$183:$183</definedName>
    <definedName name="A_KEYWORD_ISSR_208021701_SH_REPUR" localSheetId="5">AESI_Annotation_Sheet!$103:$103</definedName>
    <definedName name="A_KEYWORD_ISSR_208021701_SHORT_T_DEBT" localSheetId="5">AESI_Annotation_Sheet!$57:$57</definedName>
    <definedName name="A_KEYWORD_ISSR_208021701_SHORT_TERM_LIABS" localSheetId="5">AESI_Annotation_Sheet!$60:$60</definedName>
    <definedName name="A_KEYWORD_ISSR_208021701_ST_LEASE_LIAB" localSheetId="5">AESI_Annotation_Sheet!$58:$58</definedName>
    <definedName name="A_KEYWORD_ISSR_208021701_STOCKS" localSheetId="5">AESI_Annotation_Sheet!$43:$43</definedName>
    <definedName name="A_KEYWORD_ISSR_208021701_TOT_ASSET" localSheetId="5">AESI_Annotation_Sheet!$55:$55</definedName>
    <definedName name="A_KEYWORD_ISSR_208021701_TOT_CF" localSheetId="5">AESI_Annotation_Sheet!$108:$108</definedName>
    <definedName name="A_KEYWORD_ISSR_208021701_TOT_LIAB" localSheetId="5">AESI_Annotation_Sheet!$65:$65</definedName>
    <definedName name="A_KEYWORD_ISSR_208021701_TOT_LIAB_EQ" localSheetId="5">AESI_Annotation_Sheet!$70:$70</definedName>
    <definedName name="A_KEYWORD_ISSR_208021701_TOT_LT_LIAB" localSheetId="5">AESI_Annotation_Sheet!$64:$64</definedName>
    <definedName name="A_KEYWORD_ISSR_208021701_TOT_OPS_EXP" localSheetId="5">AESI_Annotation_Sheet!$19:$19</definedName>
    <definedName name="A_KEYWORD_ISSR_208021701_TOT_OPS_EXP_DDA" localSheetId="5">AESI_Annotation_Sheet!$18:$18</definedName>
    <definedName name="A_KEYWORD_ISSR_208021701_TOT_PCT_USD_DEBT_HEDGED" localSheetId="5">AESI_Annotation_Sheet!$73:$73</definedName>
    <definedName name="A_KEYWORD_ISSR_208021701_TOT_USD_DEBT" localSheetId="5">AESI_Annotation_Sheet!$72:$72</definedName>
    <definedName name="A_KEYWORD_ISSR_208021701_UNF_PENS" localSheetId="5">AESI_Annotation_Sheet!$83:$83</definedName>
    <definedName name="A_KEYWORD_ISSR_208021701_UNF_PENS_LIAB_OTH" localSheetId="5">AESI_Annotation_Sheet!$85:$85</definedName>
    <definedName name="A_KEYWORD_ISSR_208021701_UNF_PENS_OFF" localSheetId="5">AESI_Annotation_Sheet!$84:$84</definedName>
    <definedName name="A_KEYWORD_ISSR_208021701_WORK_CAP" localSheetId="5">AESI_Annotation_Sheet!$94:$94</definedName>
    <definedName name="A_LIVEDATA_EQTY_200022132" localSheetId="5">AESI_Annotation_Sheet!$B$239</definedName>
    <definedName name="A_LIVEDATA_ISSR_208021701" localSheetId="5">AESI_Annotation_Sheet!$B$4</definedName>
    <definedName name="A_PERIOD_2018" localSheetId="5">AESI_Annotation_Sheet!#REF!</definedName>
    <definedName name="A_PERIOD_2019" localSheetId="5">AESI_Annotation_Sheet!#REF!</definedName>
    <definedName name="A_PERIOD_2020" localSheetId="5">AESI_Annotation_Sheet!$F:$F</definedName>
    <definedName name="A_PERIOD_2020_Q1" localSheetId="5">AESI_Annotation_Sheet!$O:$O</definedName>
    <definedName name="A_PERIOD_2020_Q2" localSheetId="5">AESI_Annotation_Sheet!$P:$P</definedName>
    <definedName name="A_PERIOD_2020_Q3" localSheetId="5">AESI_Annotation_Sheet!$Q:$Q</definedName>
    <definedName name="A_PERIOD_2020_Q4" localSheetId="5">AESI_Annotation_Sheet!$R:$R</definedName>
    <definedName name="A_PERIOD_2021" localSheetId="5">AESI_Annotation_Sheet!$G:$G</definedName>
    <definedName name="A_PERIOD_2021_Q1" localSheetId="5">AESI_Annotation_Sheet!$S:$S</definedName>
    <definedName name="A_PERIOD_2021_Q2" localSheetId="5">AESI_Annotation_Sheet!$T:$T</definedName>
    <definedName name="A_PERIOD_2021_Q3" localSheetId="5">AESI_Annotation_Sheet!$U:$U</definedName>
    <definedName name="A_PERIOD_2021_Q4" localSheetId="5">AESI_Annotation_Sheet!$V:$V</definedName>
    <definedName name="A_PERIOD_2022" localSheetId="5">AESI_Annotation_Sheet!$H:$H</definedName>
    <definedName name="A_PERIOD_2022_Q1" localSheetId="5">AESI_Annotation_Sheet!$W:$W</definedName>
    <definedName name="A_PERIOD_2022_Q2" localSheetId="5">AESI_Annotation_Sheet!$X:$X</definedName>
    <definedName name="A_PERIOD_2022_Q3" localSheetId="5">AESI_Annotation_Sheet!$Y:$Y</definedName>
    <definedName name="A_PERIOD_2022_Q4" localSheetId="5">AESI_Annotation_Sheet!$Z:$Z</definedName>
    <definedName name="A_PERIOD_2023" localSheetId="5">AESI_Annotation_Sheet!$I:$I</definedName>
    <definedName name="A_PERIOD_2023_Q1" localSheetId="5">AESI_Annotation_Sheet!$AA:$AA</definedName>
    <definedName name="A_PERIOD_2023_Q2" localSheetId="5">AESI_Annotation_Sheet!$AB:$AB</definedName>
    <definedName name="A_PERIOD_2023_Q3" localSheetId="5">AESI_Annotation_Sheet!$AC:$AC</definedName>
    <definedName name="A_PERIOD_2023_Q4" localSheetId="5">AESI_Annotation_Sheet!$AD:$AD</definedName>
    <definedName name="A_PERIOD_2024" localSheetId="5">AESI_Annotation_Sheet!$J:$J</definedName>
    <definedName name="A_PERIOD_2024_Q1" localSheetId="5">AESI_Annotation_Sheet!$AE:$AE</definedName>
    <definedName name="A_PERIOD_2024_Q2" localSheetId="5">AESI_Annotation_Sheet!$AF:$AF</definedName>
    <definedName name="A_PERIOD_2024_Q3" localSheetId="5">AESI_Annotation_Sheet!$AG:$AG</definedName>
    <definedName name="A_PERIOD_2024_Q4" localSheetId="5">AESI_Annotation_Sheet!$AH:$AH</definedName>
    <definedName name="A_PERIOD_2025" localSheetId="5">AESI_Annotation_Sheet!$K:$K</definedName>
    <definedName name="A_PERIOD_2025_Q1" localSheetId="5">AESI_Annotation_Sheet!$AI:$AI</definedName>
    <definedName name="A_PERIOD_2025_Q2" localSheetId="5">AESI_Annotation_Sheet!$AJ:$AJ</definedName>
    <definedName name="A_PERIOD_2025_Q3" localSheetId="5">AESI_Annotation_Sheet!$AK:$AK</definedName>
    <definedName name="A_PERIOD_2025_Q4" localSheetId="5">AESI_Annotation_Sheet!$AL:$AL</definedName>
    <definedName name="A_PERIOD_2026" localSheetId="5">AESI_Annotation_Sheet!$L:$L</definedName>
    <definedName name="A_PERIOD_2026_Q1" localSheetId="5">AESI_Annotation_Sheet!$AM:$AM</definedName>
    <definedName name="A_PERIOD_2026_Q2" localSheetId="5">AESI_Annotation_Sheet!$AN:$AN</definedName>
    <definedName name="A_PERIOD_2026_Q3" localSheetId="5">AESI_Annotation_Sheet!$AO:$AO</definedName>
    <definedName name="A_PERIOD_2026_Q4" localSheetId="5">AESI_Annotation_Sheet!$AP:$AP</definedName>
    <definedName name="A_PERIOD_2027" localSheetId="5">AESI_Annotation_Sheet!$M:$M</definedName>
    <definedName name="A_PERIOD_2027_Q1" localSheetId="5">AESI_Annotation_Sheet!$AQ:$AQ</definedName>
    <definedName name="A_PERIOD_2027_Q2" localSheetId="5">AESI_Annotation_Sheet!$AR:$AR</definedName>
    <definedName name="A_PERIOD_2027_Q3" localSheetId="5">AESI_Annotation_Sheet!$AS:$AS</definedName>
    <definedName name="A_PERIOD_2027_Q4" localSheetId="5">AESI_Annotation_Sheet!$AT:$AT</definedName>
    <definedName name="A_SECTION_EQTY_200022132_1314" localSheetId="5">AESI_Annotation_Sheet!$303:$303</definedName>
    <definedName name="A_SECTION_EQTY_200022132_1319" localSheetId="5">AESI_Annotation_Sheet!$305:$305</definedName>
    <definedName name="A_SECTION_EQTY_200022132_131E" localSheetId="5">AESI_Annotation_Sheet!$310:$310</definedName>
    <definedName name="A_SECTION_EQTY_200022132_131O" localSheetId="5">AESI_Annotation_Sheet!$312:$312</definedName>
    <definedName name="A_SECTION_EQTY_200022132_13A" localSheetId="5">AESI_Annotation_Sheet!$247:$247</definedName>
    <definedName name="A_SECTION_EQTY_200022132_13K" localSheetId="5">AESI_Annotation_Sheet!$262:$262</definedName>
    <definedName name="A_SECTION_EQTY_200022132_13U" localSheetId="5">AESI_Annotation_Sheet!$278:$278</definedName>
    <definedName name="A_SECTION_EQTY_200022132_13V" localSheetId="5">AESI_Annotation_Sheet!$295:$295</definedName>
    <definedName name="A_SECTION_EQTY_200022132_13W" localSheetId="5">AESI_Annotation_Sheet!$297:$297</definedName>
    <definedName name="A_SECTION_EQTY_200022132_Reference_Data" localSheetId="5">AESI_Annotation_Sheet!$240:$240</definedName>
    <definedName name="A_SECTION_ISSR_208021701_1314" localSheetId="5">AESI_Annotation_Sheet!$40:$40</definedName>
    <definedName name="A_SECTION_ISSR_208021701_13168" localSheetId="5">AESI_Annotation_Sheet!$131:$131</definedName>
    <definedName name="A_SECTION_ISSR_208021701_1316S" localSheetId="5">AESI_Annotation_Sheet!$194:$194</definedName>
    <definedName name="A_SECTION_ISSR_208021701_1316T" localSheetId="5">AESI_Annotation_Sheet!$201:$201</definedName>
    <definedName name="A_SECTION_ISSR_208021701_1316U" localSheetId="5">AESI_Annotation_Sheet!$212:$212</definedName>
    <definedName name="A_SECTION_ISSR_208021701_1319" localSheetId="5">AESI_Annotation_Sheet!$71:$71</definedName>
    <definedName name="A_SECTION_ISSR_208021701_131E" localSheetId="5">AESI_Annotation_Sheet!$91:$91</definedName>
    <definedName name="A_SECTION_ISSR_208021701_131J" localSheetId="5">AESI_Annotation_Sheet!$109:$109</definedName>
    <definedName name="A_SECTION_ISSR_208021701_131O" localSheetId="5">AESI_Annotation_Sheet!$123:$123</definedName>
    <definedName name="A_SECTION_ISSR_208021701_131P" localSheetId="5">AESI_Annotation_Sheet!$127:$127</definedName>
    <definedName name="A_SECTION_ISSR_208021701_136E" localSheetId="5">AESI_Annotation_Sheet!$228:$228</definedName>
    <definedName name="A_SECTION_ISSR_208021701_13A" localSheetId="5">AESI_Annotation_Sheet!$8:$8</definedName>
    <definedName name="A_SECTION_ISSR_208021701_13U" localSheetId="5">AESI_Annotation_Sheet!$10:$10</definedName>
    <definedName name="A_SECTION_ISSR_208021701_13V" localSheetId="5">AESI_Annotation_Sheet!$31:$31</definedName>
    <definedName name="A_SECTION_ISSR_208021701_Reference_Data" localSheetId="5">AESI_Annotation_Sheet!$5:$5</definedName>
    <definedName name="A_TEMPLATEHASH" localSheetId="5">AESI_Annotation_Sheet!$C$1</definedName>
    <definedName name="E_ALL_AESI" localSheetId="1">#REF!</definedName>
    <definedName name="E_ALL_AESI">#REF!</definedName>
    <definedName name="E_ALL_KEYWORDS_TYPE_ScalarContributed_ISSR_208000084" localSheetId="10">#REF!,#REF!,#REF!</definedName>
    <definedName name="E_ALL_KEYWORDS_TYPE_ScalarContributed_ISSR_208000084" localSheetId="1">#REF!,#REF!,#REF!</definedName>
    <definedName name="E_ALL_KEYWORDS_TYPE_ScalarContributed_ISSR_208000084">#REF!,#REF!,#REF!</definedName>
    <definedName name="E_ALL_KEYWORDS_TYPE_Vector_EQTY_200000592" localSheetId="10">#REF!,#REF!,#REF!,#REF!,#REF!,#REF!,#REF!</definedName>
    <definedName name="E_ALL_KEYWORDS_TYPE_Vector_EQTY_200000592" localSheetId="1">#REF!,#REF!,#REF!,#REF!,#REF!,#REF!,#REF!</definedName>
    <definedName name="E_ALL_KEYWORDS_TYPE_Vector_EQTY_200000592">#REF!,#REF!,#REF!,#REF!,#REF!,#REF!,#REF!</definedName>
    <definedName name="E_ALL_KEYWORDS_TYPE_Vector_ISSR_208000084" localSheetId="10">#REF!,#REF!,#REF!,#REF!,#REF!,#REF!,#REF!,#REF!,#REF!,#REF!,#REF!,#REF!,#REF!,#REF!,#REF!</definedName>
    <definedName name="E_ALL_KEYWORDS_TYPE_Vector_ISSR_208000084" localSheetId="1">#REF!,#REF!,#REF!,#REF!,#REF!,#REF!,#REF!,#REF!,#REF!,#REF!,#REF!,#REF!,#REF!,#REF!,#REF!</definedName>
    <definedName name="E_ALL_KEYWORDS_TYPE_Vector_ISSR_208000084">#REF!,#REF!,#REF!,#REF!,#REF!,#REF!,#REF!,#REF!,#REF!,#REF!,#REF!,#REF!,#REF!,#REF!,#REF!</definedName>
    <definedName name="E_ALL_SECTION_KEYWORDS_EQTY_200000592_13K" localSheetId="10">#REF!</definedName>
    <definedName name="E_ALL_SECTION_KEYWORDS_EQTY_200000592_13K" localSheetId="1">#REF!</definedName>
    <definedName name="E_ALL_SECTION_KEYWORDS_EQTY_200000592_13K">#REF!</definedName>
    <definedName name="E_ALL_SECTION_KEYWORDS_ISSR_208000084_136J" localSheetId="10">#REF!,#REF!</definedName>
    <definedName name="E_ALL_SECTION_KEYWORDS_ISSR_208000084_136J" localSheetId="1">#REF!,#REF!</definedName>
    <definedName name="E_ALL_SECTION_KEYWORDS_ISSR_208000084_136J">#REF!,#REF!</definedName>
    <definedName name="E_ALL_SLB" localSheetId="10">#REF!</definedName>
    <definedName name="E_ALL_SLB" localSheetId="1">#REF!</definedName>
    <definedName name="E_ALL_SLB">#REF!</definedName>
    <definedName name="IQ_CH">110000</definedName>
    <definedName name="IQ_CQ">5000</definedName>
    <definedName name="IQ_CY">10000</definedName>
    <definedName name="IQ_DAILY">500000</definedName>
    <definedName name="IQ_FH">100000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LTMMONTH">120000</definedName>
    <definedName name="IQ_MONTH">15000</definedName>
    <definedName name="IQ_NTM">6000</definedName>
    <definedName name="IQ_TODAY">0</definedName>
    <definedName name="IQ_WEEK">50000</definedName>
    <definedName name="IQ_YTD">3000</definedName>
    <definedName name="IQ_YTDMONTH">130000</definedName>
    <definedName name="L_ALL_AESI" localSheetId="1">#REF!</definedName>
    <definedName name="L_ALL_AESI">AESI_Live_Sheet!$A$1:$AT$315</definedName>
    <definedName name="L_ALL_KEYWORDS_TYPE_ScalarContributed_EQTY_200022132" localSheetId="3">AESI_Live_Sheet!$248:$248,AESI_Live_Sheet!$251:$261,AESI_Live_Sheet!$302:$302,AESI_Live_Sheet!$306:$308,AESI_Live_Sheet!$313:$315</definedName>
    <definedName name="L_ALL_KEYWORDS_TYPE_ScalarContributed_EQTY_200022132">AESI_Live_Sheet!$248:$248,AESI_Live_Sheet!$302:$302,AESI_Live_Sheet!$306:$308,AESI_Live_Sheet!$313:$315,AESI_Live_Sheet!$251:$261</definedName>
    <definedName name="L_ALL_KEYWORDS_TYPE_ScalarContributed_ISSR_208021701" localSheetId="3">AESI_Live_Sheet!$9:$9,AESI_Live_Sheet!$39:$39</definedName>
    <definedName name="L_ALL_KEYWORDS_TYPE_ScalarReference_EQTY_200022132" localSheetId="3">AESI_Live_Sheet!$241:$246</definedName>
    <definedName name="L_ALL_KEYWORDS_TYPE_ScalarReference_ISSR_208021701" localSheetId="3">AESI_Live_Sheet!$6:$7</definedName>
    <definedName name="L_ALL_KEYWORDS_TYPE_Vector_EQTY_200022132" localSheetId="3">AESI_Live_Sheet!$263:$277,AESI_Live_Sheet!$279:$294,AESI_Live_Sheet!$296:$296,AESI_Live_Sheet!$298:$301,AESI_Live_Sheet!$304:$304,AESI_Live_Sheet!$309:$309,AESI_Live_Sheet!$311:$311</definedName>
    <definedName name="L_ALL_KEYWORDS_TYPE_Vector_ISSR_208021701" localSheetId="3">AESI_Live_Sheet!$2:$3,AESI_Live_Sheet!$11:$30,AESI_Live_Sheet!$32:$38,AESI_Live_Sheet!$41:$70,AESI_Live_Sheet!$72:$90,AESI_Live_Sheet!$92:$108,AESI_Live_Sheet!$110:$122,AESI_Live_Sheet!$124:$124,AESI_Live_Sheet!$128:$130,AESI_Live_Sheet!$132:$193,AESI_Live_Sheet!$195:$200,AESI_Live_Sheet!$202:$211,AESI_Live_Sheet!$213:$227,AESI_Live_Sheet!$229:$238</definedName>
    <definedName name="L_ALL_KEYWORDS_TYPE_Vector_ISSR_208021701">AESI_Live_Sheet!$2:$3,AESI_Live_Sheet!$11:$30,AESI_Live_Sheet!$32:$38,AESI_Live_Sheet!$41:$70,AESI_Live_Sheet!$72:$90,AESI_Live_Sheet!$92:$108,AESI_Live_Sheet!$110:$122,AESI_Live_Sheet!$124:$124,AESI_Live_Sheet!$128:$130,AESI_Live_Sheet!$132:$193,AESI_Live_Sheet!$195:$200,AESI_Live_Sheet!$202:$211,AESI_Live_Sheet!$213:$227,AESI_Live_Sheet!$229:$238,AESI_Live_Sheet!$126:$126</definedName>
    <definedName name="L_ALL_PERIODS_AESI" localSheetId="3">AESI_Live_Sheet!$F$1:$AT$1</definedName>
    <definedName name="L_ALL_SECTION_KEYWORDS_EQTY_200000592_13K" localSheetId="1">#REF!</definedName>
    <definedName name="L_ALL_SECTION_KEYWORDS_EQTY_200000592_13K">#REF!</definedName>
    <definedName name="L_ALL_SECTION_KEYWORDS_EQTY_200022132_1314" localSheetId="3">AESI_Live_Sheet!$C$304</definedName>
    <definedName name="L_ALL_SECTION_KEYWORDS_EQTY_200022132_1319" localSheetId="3">AESI_Live_Sheet!$C$306:$C$309</definedName>
    <definedName name="L_ALL_SECTION_KEYWORDS_EQTY_200022132_131E" localSheetId="3">AESI_Live_Sheet!$C$311</definedName>
    <definedName name="L_ALL_SECTION_KEYWORDS_EQTY_200022132_131O" localSheetId="3">AESI_Live_Sheet!$C$313:$C$315</definedName>
    <definedName name="L_ALL_SECTION_KEYWORDS_EQTY_200022132_13A" localSheetId="3">AESI_Live_Sheet!$C$248:$C$261</definedName>
    <definedName name="L_ALL_SECTION_KEYWORDS_EQTY_200022132_13A">AESI_Live_Sheet!$C$248:$C$261</definedName>
    <definedName name="L_ALL_SECTION_KEYWORDS_EQTY_200022132_13K" localSheetId="3">AESI_Live_Sheet!$C$263:$C$277</definedName>
    <definedName name="L_ALL_SECTION_KEYWORDS_EQTY_200022132_13U" localSheetId="3">AESI_Live_Sheet!$C$279:$C$294</definedName>
    <definedName name="L_ALL_SECTION_KEYWORDS_EQTY_200022132_13V" localSheetId="3">AESI_Live_Sheet!$C$296</definedName>
    <definedName name="L_ALL_SECTION_KEYWORDS_EQTY_200022132_13W" localSheetId="3">AESI_Live_Sheet!$C$298:$C$302</definedName>
    <definedName name="L_ALL_SECTION_KEYWORDS_EQTY_200022132_Reference_Data" localSheetId="3">AESI_Live_Sheet!$C$241:$C$246</definedName>
    <definedName name="L_ALL_SECTION_KEYWORDS_ISSR_208000084_136J" localSheetId="1">#REF!,#REF!</definedName>
    <definedName name="L_ALL_SECTION_KEYWORDS_ISSR_208000084_136J">#REF!,#REF!</definedName>
    <definedName name="L_ALL_SECTION_KEYWORDS_ISSR_208021701_1314" localSheetId="3">AESI_Live_Sheet!$C$41:$C$70</definedName>
    <definedName name="L_ALL_SECTION_KEYWORDS_ISSR_208021701_13168" localSheetId="3">AESI_Live_Sheet!$C$132:$C$193</definedName>
    <definedName name="L_ALL_SECTION_KEYWORDS_ISSR_208021701_1316S" localSheetId="3">AESI_Live_Sheet!$C$195:$C$200</definedName>
    <definedName name="L_ALL_SECTION_KEYWORDS_ISSR_208021701_1316T" localSheetId="3">AESI_Live_Sheet!$C$202:$C$211</definedName>
    <definedName name="L_ALL_SECTION_KEYWORDS_ISSR_208021701_1316U" localSheetId="3">AESI_Live_Sheet!$C$213:$C$227</definedName>
    <definedName name="L_ALL_SECTION_KEYWORDS_ISSR_208021701_1319" localSheetId="3">AESI_Live_Sheet!$C$72:$C$90</definedName>
    <definedName name="L_ALL_SECTION_KEYWORDS_ISSR_208021701_131E" localSheetId="3">AESI_Live_Sheet!$C$92:$C$108</definedName>
    <definedName name="L_ALL_SECTION_KEYWORDS_ISSR_208021701_131J" localSheetId="3">AESI_Live_Sheet!$C$110:$C$122</definedName>
    <definedName name="L_ALL_SECTION_KEYWORDS_ISSR_208021701_131O" localSheetId="3">AESI_Live_Sheet!$C$124</definedName>
    <definedName name="L_ALL_SECTION_KEYWORDS_ISSR_208021701_131O">AESI_Live_Sheet!$C$124,AESI_Live_Sheet!$C$126</definedName>
    <definedName name="L_ALL_SECTION_KEYWORDS_ISSR_208021701_131P" localSheetId="3">AESI_Live_Sheet!$C$128:$C$130</definedName>
    <definedName name="L_ALL_SECTION_KEYWORDS_ISSR_208021701_136E" localSheetId="3">AESI_Live_Sheet!$C$229:$C$238</definedName>
    <definedName name="L_ALL_SECTION_KEYWORDS_ISSR_208021701_13A" localSheetId="3">AESI_Live_Sheet!$C$9</definedName>
    <definedName name="L_ALL_SECTION_KEYWORDS_ISSR_208021701_13U" localSheetId="3">AESI_Live_Sheet!$C$11:$C$30</definedName>
    <definedName name="L_ALL_SECTION_KEYWORDS_ISSR_208021701_13V" localSheetId="3">AESI_Live_Sheet!$C$32:$C$39</definedName>
    <definedName name="L_ALL_SECTION_KEYWORDS_ISSR_208021701_Reference_Data" localSheetId="3">AESI_Live_Sheet!$C$6:$C$7</definedName>
    <definedName name="L_ALL_SECTIONS_EQTY_200022132" localSheetId="3">AESI_Live_Sheet!$240:$240,AESI_Live_Sheet!$247:$247,AESI_Live_Sheet!$262:$262,AESI_Live_Sheet!$278:$278,AESI_Live_Sheet!$295:$295,AESI_Live_Sheet!$297:$297,AESI_Live_Sheet!$303:$303,AESI_Live_Sheet!$305:$305,AESI_Live_Sheet!$310:$310,AESI_Live_Sheet!$312:$312</definedName>
    <definedName name="L_ALL_SECTIONS_ISSR_208021701" localSheetId="3">AESI_Live_Sheet!$5:$5,AESI_Live_Sheet!$8:$8,AESI_Live_Sheet!$10:$10,AESI_Live_Sheet!$31:$31,AESI_Live_Sheet!$40:$40,AESI_Live_Sheet!$71:$71,AESI_Live_Sheet!$91:$91,AESI_Live_Sheet!$109:$109,AESI_Live_Sheet!$123:$123,AESI_Live_Sheet!$127:$127,AESI_Live_Sheet!$131:$131,AESI_Live_Sheet!$194:$194,AESI_Live_Sheet!$201:$201,AESI_Live_Sheet!$212:$212,AESI_Live_Sheet!$228:$228</definedName>
    <definedName name="L_ALL_SLB" localSheetId="1">#REF!</definedName>
    <definedName name="L_ALL_SLB">#REF!</definedName>
    <definedName name="L_CURRENCY_EQTY_200022132_PRI" localSheetId="3">AESI_Live_Sheet!$E$245</definedName>
    <definedName name="L_CURRENCY_EQTY_200022132_PUB" localSheetId="3">AESI_Live_Sheet!$E$244</definedName>
    <definedName name="L_CURRENCY_EQTY_200022132_REP" localSheetId="3">AESI_Live_Sheet!$E$246</definedName>
    <definedName name="L_CURRENCY_ISSR_208021701_REP" localSheetId="3">AESI_Live_Sheet!$E$7</definedName>
    <definedName name="L_ENTITY_DATA_EQTY_200022132" localSheetId="3">AESI_Live_Sheet!$E$240:$AT$315</definedName>
    <definedName name="L_ENTITY_DATA_ISSR_208021701" localSheetId="3">AESI_Live_Sheet!$E$5:$AT$238</definedName>
    <definedName name="L_KEYWORD_EQTY_200022132_AMER_CONVICTION" localSheetId="3">AESI_Live_Sheet!$250:$250</definedName>
    <definedName name="L_KEYWORD_EQTY_200022132_AMER_LIST" localSheetId="3">AESI_Live_Sheet!$248:$248</definedName>
    <definedName name="L_KEYWORD_EQTY_200022132_BETA_ANALYST" localSheetId="3">AESI_Live_Sheet!$313:$313</definedName>
    <definedName name="L_KEYWORD_EQTY_200022132_BVPS" localSheetId="3">AESI_Live_Sheet!$304:$304</definedName>
    <definedName name="L_KEYWORD_EQTY_200022132_BVPS_PUB" localSheetId="3">AESI_Live_Sheet!$263:$263</definedName>
    <definedName name="L_KEYWORD_EQTY_200022132_CEEE_NDEBT" localSheetId="3">AESI_Live_Sheet!$272:$272</definedName>
    <definedName name="L_KEYWORD_EQTY_200022132_CF_NI_PRE_PREF" localSheetId="3">AESI_Live_Sheet!$311:$311</definedName>
    <definedName name="L_KEYWORD_EQTY_200022132_COMMON_DIV_PAID" localSheetId="3">AESI_Live_Sheet!$290:$290</definedName>
    <definedName name="L_KEYWORD_EQTY_200022132_CURRENCY_ISO" localSheetId="3">AESI_Live_Sheet!$246:$246</definedName>
    <definedName name="L_KEYWORD_EQTY_200022132_DILUTE_SHARES" localSheetId="3">AESI_Live_Sheet!$293:$293</definedName>
    <definedName name="L_KEYWORD_EQTY_200022132_DPS" localSheetId="3">AESI_Live_Sheet!$291:$291</definedName>
    <definedName name="L_KEYWORD_EQTY_200022132_DPS_PUB" localSheetId="3">AESI_Live_Sheet!$264:$264</definedName>
    <definedName name="L_KEYWORD_EQTY_200022132_DPS_SPECIAL_PUB" localSheetId="3">AESI_Live_Sheet!$265:$265</definedName>
    <definedName name="L_KEYWORD_EQTY_200022132_EBIT_PUB" localSheetId="3">AESI_Live_Sheet!$274:$274</definedName>
    <definedName name="L_KEYWORD_EQTY_200022132_EBITDA_PUB" localSheetId="3">AESI_Live_Sheet!$266:$266</definedName>
    <definedName name="L_KEYWORD_EQTY_200022132_EPS" localSheetId="3">AESI_Live_Sheet!$286:$286</definedName>
    <definedName name="L_KEYWORD_EQTY_200022132_EPS_EX_ESO_B" localSheetId="3">AESI_Live_Sheet!$300:$300</definedName>
    <definedName name="L_KEYWORD_EQTY_200022132_EPS_EX_ESO_D" localSheetId="3">AESI_Live_Sheet!$301:$301</definedName>
    <definedName name="L_KEYWORD_EQTY_200022132_EPS_FUL_DIL" localSheetId="3">AESI_Live_Sheet!$287:$287</definedName>
    <definedName name="L_KEYWORD_EQTY_200022132_EPS_POST_BASIC" localSheetId="3">AESI_Live_Sheet!$288:$288</definedName>
    <definedName name="L_KEYWORD_EQTY_200022132_EPS_PUB" localSheetId="3">AESI_Live_Sheet!$267:$267</definedName>
    <definedName name="L_KEYWORD_EQTY_200022132_EPS_PUB_EX_ESO" localSheetId="3">AESI_Live_Sheet!$268:$268</definedName>
    <definedName name="L_KEYWORD_EQTY_200022132_EQ_PUB" localSheetId="3">AESI_Live_Sheet!$277:$277</definedName>
    <definedName name="L_KEYWORD_EQTY_200022132_ESO_POST_TAX" localSheetId="3">AESI_Live_Sheet!$299:$299</definedName>
    <definedName name="L_KEYWORD_EQTY_200022132_ESO_YEAR" localSheetId="3">AESI_Live_Sheet!$302:$302</definedName>
    <definedName name="L_KEYWORD_EQTY_200022132_EV_ADJ_PUB" localSheetId="3">AESI_Live_Sheet!$269:$269</definedName>
    <definedName name="L_KEYWORD_EQTY_200022132_FREE_FLOAT" localSheetId="3">AESI_Live_Sheet!$261:$261</definedName>
    <definedName name="L_KEYWORD_EQTY_200022132_FULLY_DIL_EPS" localSheetId="3">AESI_Live_Sheet!$289:$289</definedName>
    <definedName name="L_KEYWORD_EQTY_200022132_FV_GRANT" localSheetId="3">AESI_Live_Sheet!$298:$298</definedName>
    <definedName name="L_KEYWORD_EQTY_200022132_INC_MINORITY" localSheetId="3">AESI_Live_Sheet!$280:$280</definedName>
    <definedName name="L_KEYWORD_EQTY_200022132_Interim_Type" localSheetId="3">AESI_Live_Sheet!$243:$243</definedName>
    <definedName name="L_KEYWORD_EQTY_200022132_LEGAL_RATING" localSheetId="3">AESI_Live_Sheet!$251:$251</definedName>
    <definedName name="L_KEYWORD_EQTY_200022132_MARGIN_TAX_RATE" localSheetId="3">AESI_Live_Sheet!$296:$296</definedName>
    <definedName name="L_KEYWORD_EQTY_200022132_MKT_EQ_RISK_PREM" localSheetId="3">AESI_Live_Sheet!$314:$314</definedName>
    <definedName name="L_KEYWORD_EQTY_200022132_NET_DEBT_EX_LEASES_PUB" localSheetId="3">AESI_Live_Sheet!$271:$271</definedName>
    <definedName name="L_KEYWORD_EQTY_200022132_NET_DEBT_PUB" localSheetId="3">AESI_Live_Sheet!$270:$270</definedName>
    <definedName name="L_KEYWORD_EQTY_200022132_NET_EARNING" localSheetId="3">AESI_Live_Sheet!$283:$283</definedName>
    <definedName name="L_KEYWORD_EQTY_200022132_NET_INC" localSheetId="3">AESI_Live_Sheet!$285:$285</definedName>
    <definedName name="L_KEYWORD_EQTY_200022132_NI_PRE_PREF" localSheetId="3">AESI_Live_Sheet!$281:$281</definedName>
    <definedName name="L_KEYWORD_EQTY_200022132_NI_PUB" localSheetId="3">AESI_Live_Sheet!$273:$273</definedName>
    <definedName name="L_KEYWORD_EQTY_200022132_NON_OP_ADD" localSheetId="3">AESI_Live_Sheet!$294:$294</definedName>
    <definedName name="L_KEYWORD_EQTY_200022132_NOT_IN_USE" localSheetId="3">AESI_Live_Sheet!$249:$249</definedName>
    <definedName name="L_KEYWORD_EQTY_200022132_NUM_SH" localSheetId="3">AESI_Live_Sheet!$260:$260</definedName>
    <definedName name="L_KEYWORD_EQTY_200022132_PREF_DIV" localSheetId="3">AESI_Live_Sheet!$282:$282</definedName>
    <definedName name="L_KEYWORD_EQTY_200022132_PRICE_CURRENCY_ISO" localSheetId="3">AESI_Live_Sheet!$245:$245</definedName>
    <definedName name="L_KEYWORD_EQTY_200022132_PROV_INC_TAX" localSheetId="3">AESI_Live_Sheet!$279:$279</definedName>
    <definedName name="L_KEYWORD_EQTY_200022132_PTP_PUB" localSheetId="3">AESI_Live_Sheet!$275:$275</definedName>
    <definedName name="L_KEYWORD_EQTY_200022132_PUB_CURRENCY_ISO" localSheetId="3">AESI_Live_Sheet!$244:$244</definedName>
    <definedName name="L_KEYWORD_EQTY_200022132_REPUR_ACTUAL" localSheetId="3">AESI_Live_Sheet!$309:$309</definedName>
    <definedName name="L_KEYWORD_EQTY_200022132_REPUR_REMAINING" localSheetId="3">AESI_Live_Sheet!$307:$307</definedName>
    <definedName name="L_KEYWORD_EQTY_200022132_REPUR_SUSPENDED" localSheetId="3">AESI_Live_Sheet!$308:$308</definedName>
    <definedName name="L_KEYWORD_EQTY_200022132_REPUR_TOT_AUTH" localSheetId="3">AESI_Live_Sheet!$306:$306</definedName>
    <definedName name="L_KEYWORD_EQTY_200022132_REVS_PUB" localSheetId="3">AESI_Live_Sheet!$276:$276</definedName>
    <definedName name="L_KEYWORD_EQTY_200022132_RISK_FR_RATE" localSheetId="3">AESI_Live_Sheet!$315:$315</definedName>
    <definedName name="L_KEYWORD_EQTY_200022132_Security_Name" localSheetId="3">AESI_Live_Sheet!$242:$242</definedName>
    <definedName name="L_KEYWORD_EQTY_200022132_SH" localSheetId="3">AESI_Live_Sheet!$292:$292</definedName>
    <definedName name="L_KEYWORD_EQTY_200022132_TARGET_PRICE" localSheetId="3">AESI_Live_Sheet!$252:$252</definedName>
    <definedName name="L_KEYWORD_EQTY_200022132_TARGET_PRICE_FUNDAMENTAL" localSheetId="3">AESI_Live_Sheet!$254:$254</definedName>
    <definedName name="L_KEYWORD_EQTY_200022132_TARGET_PRICE_MA" localSheetId="3">AESI_Live_Sheet!$255:$255</definedName>
    <definedName name="L_KEYWORD_EQTY_200022132_TAX_EXC" localSheetId="3">AESI_Live_Sheet!$284:$284</definedName>
    <definedName name="L_KEYWORD_EQTY_200022132_Ticker" localSheetId="3">AESI_Live_Sheet!$241:$241</definedName>
    <definedName name="L_KEYWORD_EQTY_200022132_TP_METH_COMP1_NAME" localSheetId="3">AESI_Live_Sheet!$256:$256</definedName>
    <definedName name="L_KEYWORD_EQTY_200022132_TP_METH_COMP1_VALUE" localSheetId="3">AESI_Live_Sheet!$257:$257</definedName>
    <definedName name="L_KEYWORD_EQTY_200022132_TP_METH_COMP2_NAME" localSheetId="3">AESI_Live_Sheet!$258:$258</definedName>
    <definedName name="L_KEYWORD_EQTY_200022132_TP_METH_COMP2_VALUE" localSheetId="3">AESI_Live_Sheet!$259:$259</definedName>
    <definedName name="L_KEYWORD_EQTY_200022132_TP_PERIOD" localSheetId="3">AESI_Live_Sheet!$253:$253</definedName>
    <definedName name="L_KEYWORD_ISSR_208021701_ACC_AMORT" localSheetId="3">AESI_Live_Sheet!$50:$50</definedName>
    <definedName name="L_KEYWORD_ISSR_208021701_ACC_DDA" localSheetId="3">AESI_Live_Sheet!$47:$47</definedName>
    <definedName name="L_KEYWORD_ISSR_208021701_ACC_END_DATE" localSheetId="3">AESI_Live_Sheet!$3:$3</definedName>
    <definedName name="L_KEYWORD_ISSR_208021701_ACC_PAY_GQ" localSheetId="3">AESI_Live_Sheet!$56:$56</definedName>
    <definedName name="L_KEYWORD_ISSR_208021701_ACQ" localSheetId="3">AESI_Live_Sheet!$98:$98</definedName>
    <definedName name="L_KEYWORD_ISSR_208021701_ADJ_UNF_PENS_GOOD" localSheetId="3">AESI_Live_Sheet!$86:$86</definedName>
    <definedName name="L_KEYWORD_ISSR_208021701_ASSOC_JV_ADDBK" localSheetId="3">AESI_Live_Sheet!$110:$110</definedName>
    <definedName name="L_KEYWORD_ISSR_208021701_ASSOCIATE" localSheetId="3">AESI_Live_Sheet!$27:$27</definedName>
    <definedName name="L_KEYWORD_ISSR_208021701_ASSOCIATE_OP" localSheetId="3">AESI_Live_Sheet!$36:$36</definedName>
    <definedName name="L_KEYWORD_ISSR_208021701_AVG_DRILL_FLEET_AGE" localSheetId="3">AESI_Live_Sheet!$130:$130</definedName>
    <definedName name="L_KEYWORD_ISSR_208021701_BAL_MINO_INT" localSheetId="3">AESI_Live_Sheet!$89:$89</definedName>
    <definedName name="L_KEYWORD_ISSR_208021701_CAP_LEASES" localSheetId="3">AESI_Live_Sheet!$77:$77</definedName>
    <definedName name="L_KEYWORD_ISSR_208021701_CAPEX" localSheetId="3">AESI_Live_Sheet!$97:$97</definedName>
    <definedName name="L_KEYWORD_ISSR_208021701_CAPEX_EXPANSION" localSheetId="3">AESI_Live_Sheet!$120:$120</definedName>
    <definedName name="L_KEYWORD_ISSR_208021701_CAPEX_MAINTENANCE" localSheetId="3">AESI_Live_Sheet!$119:$119</definedName>
    <definedName name="L_KEYWORD_ISSR_208021701_CASH_EQ" localSheetId="3">AESI_Live_Sheet!$41:$41</definedName>
    <definedName name="L_KEYWORD_ISSR_208021701_CASH_INT_EXP" localSheetId="3">AESI_Live_Sheet!$116:$116</definedName>
    <definedName name="L_KEYWORD_ISSR_208021701_CASH_PCT_OS_US" localSheetId="3">AESI_Live_Sheet!$191:$191</definedName>
    <definedName name="L_KEYWORD_ISSR_208021701_CASH_TAX_EXP" localSheetId="3">AESI_Live_Sheet!$117:$117</definedName>
    <definedName name="L_KEYWORD_ISSR_208021701_CF_FIN" localSheetId="3">AESI_Live_Sheet!$107:$107</definedName>
    <definedName name="L_KEYWORD_ISSR_208021701_CF_INC_MINORITY" localSheetId="3">AESI_Live_Sheet!$92:$92</definedName>
    <definedName name="L_KEYWORD_ISSR_208021701_CF_INV" localSheetId="3">AESI_Live_Sheet!$101:$101</definedName>
    <definedName name="L_KEYWORD_ISSR_208021701_CF_OPS" localSheetId="3">AESI_Live_Sheet!$96:$96</definedName>
    <definedName name="L_KEYWORD_ISSR_208021701_CHG_DEF_TAX_CF" localSheetId="3">AESI_Live_Sheet!$114:$114</definedName>
    <definedName name="L_KEYWORD_ISSR_208021701_CHG_LT_DEBT" localSheetId="3">AESI_Live_Sheet!$104:$104</definedName>
    <definedName name="L_KEYWORD_ISSR_208021701_CO_BOR_MARGIN" localSheetId="3">AESI_Live_Sheet!$82:$82</definedName>
    <definedName name="L_KEYWORD_ISSR_208021701_COGS_PCT_ROW" localSheetId="3">AESI_Live_Sheet!$182:$182</definedName>
    <definedName name="L_KEYWORD_ISSR_208021701_COGS_PCT_US" localSheetId="3">AESI_Live_Sheet!$181:$181</definedName>
    <definedName name="L_KEYWORD_ISSR_208021701_COND_PROD" localSheetId="3">AESI_Live_Sheet!$126:$126</definedName>
    <definedName name="L_KEYWORD_ISSR_208021701_COST_GD_SD" localSheetId="3">AESI_Live_Sheet!$12:$12</definedName>
    <definedName name="L_KEYWORD_ISSR_208021701_CUR_ASS" localSheetId="3">AESI_Live_Sheet!$45:$45</definedName>
    <definedName name="L_KEYWORD_ISSR_208021701_CURRENCY_ISO" localSheetId="3">AESI_Live_Sheet!$7:$7</definedName>
    <definedName name="L_KEYWORD_ISSR_208021701_DEBTORS" localSheetId="3">AESI_Live_Sheet!$42:$42</definedName>
    <definedName name="L_KEYWORD_ISSR_208021701_DEF_INC_TAX" localSheetId="3">AESI_Live_Sheet!$78:$78</definedName>
    <definedName name="L_KEYWORD_ISSR_208021701_DEPR_AMORT" localSheetId="3">AESI_Live_Sheet!$93:$93</definedName>
    <definedName name="L_KEYWORD_ISSR_208021701_DEPR_ROU_ASSETS" localSheetId="3">AESI_Live_Sheet!$37:$37</definedName>
    <definedName name="L_KEYWORD_ISSR_208021701_DEPREC" localSheetId="3">AESI_Live_Sheet!$21:$21</definedName>
    <definedName name="L_KEYWORD_ISSR_208021701_DIV_PAID" localSheetId="3">AESI_Live_Sheet!$102:$102</definedName>
    <definedName name="L_KEYWORD_ISSR_208021701_DIVDS_ASSOC_JV" localSheetId="3">AESI_Live_Sheet!$118:$118</definedName>
    <definedName name="L_KEYWORD_ISSR_208021701_DIVDS_PD_MINORITIES" localSheetId="3">AESI_Live_Sheet!$122:$122</definedName>
    <definedName name="L_KEYWORD_ISSR_208021701_DIVEST" localSheetId="3">AESI_Live_Sheet!$99:$99</definedName>
    <definedName name="L_KEYWORD_ISSR_208021701_EBIT" localSheetId="3">AESI_Live_Sheet!$23:$23</definedName>
    <definedName name="L_KEYWORD_ISSR_208021701_EBIT_FIN_SEGMENT" localSheetId="3">AESI_Live_Sheet!$193:$193</definedName>
    <definedName name="L_KEYWORD_ISSR_208021701_EBITDA_CALC" localSheetId="3">AESI_Live_Sheet!$20:$20</definedName>
    <definedName name="L_KEYWORD_ISSR_208021701_EMPLOYEES" localSheetId="3">AESI_Live_Sheet!$124:$124</definedName>
    <definedName name="L_KEYWORD_ISSR_208021701_EQ" localSheetId="3">AESI_Live_Sheet!$69:$69</definedName>
    <definedName name="L_KEYWORD_ISSR_208021701_ESO_PRE_TAX" localSheetId="3">AESI_Live_Sheet!$16:$16</definedName>
    <definedName name="L_KEYWORD_ISSR_208021701_EXP_COAL_MET" localSheetId="3">AESI_Live_Sheet!$208:$208</definedName>
    <definedName name="L_KEYWORD_ISSR_208021701_EXP_COAL_THERMAL" localSheetId="3">AESI_Live_Sheet!$207:$207</definedName>
    <definedName name="L_KEYWORD_ISSR_208021701_EXP_DIAMONDS" localSheetId="3">AESI_Live_Sheet!$206:$206</definedName>
    <definedName name="L_KEYWORD_ISSR_208021701_EXP_IRON_ORE" localSheetId="3">AESI_Live_Sheet!$205:$205</definedName>
    <definedName name="L_KEYWORD_ISSR_208021701_EXP_NAT_GAS" localSheetId="3">AESI_Live_Sheet!$204:$204</definedName>
    <definedName name="L_KEYWORD_ISSR_208021701_EXP_OIL_DERIV_NGLS_PLASTICS" localSheetId="3">AESI_Live_Sheet!$203:$203</definedName>
    <definedName name="L_KEYWORD_ISSR_208021701_EXP_OIL_PETRO_FUEL" localSheetId="3">AESI_Live_Sheet!$202:$202</definedName>
    <definedName name="L_KEYWORD_ISSR_208021701_EXP_OTH_COMMODITY" localSheetId="3">AESI_Live_Sheet!$210:$210</definedName>
    <definedName name="L_KEYWORD_ISSR_208021701_EXP_OTH_COST" localSheetId="3">AESI_Live_Sheet!$211:$211</definedName>
    <definedName name="L_KEYWORD_ISSR_208021701_EXP_WATER" localSheetId="3">AESI_Live_Sheet!$209:$209</definedName>
    <definedName name="L_KEYWORD_ISSR_208021701_FIX_ASS_INV" localSheetId="3">AESI_Live_Sheet!$52:$52</definedName>
    <definedName name="L_KEYWORD_ISSR_208021701_FLOATING_PCT_LOCAL_DEBT" localSheetId="3">AESI_Live_Sheet!$74:$74</definedName>
    <definedName name="L_KEYWORD_ISSR_208021701_FLOATING_PCT_LOCAL_DEBT_HEDGED" localSheetId="3">AESI_Live_Sheet!$75:$75</definedName>
    <definedName name="L_KEYWORD_ISSR_208021701_GCI_INFL" localSheetId="3">AESI_Live_Sheet!$88:$88</definedName>
    <definedName name="L_KEYWORD_ISSR_208021701_GOODWILL_AMORT" localSheetId="3">AESI_Live_Sheet!$22:$22</definedName>
    <definedName name="L_KEYWORD_ISSR_208021701_GR_FIX_ASS" localSheetId="3">AESI_Live_Sheet!$46:$46</definedName>
    <definedName name="L_KEYWORD_ISSR_208021701_GR_INTANG" localSheetId="3">AESI_Live_Sheet!$49:$49</definedName>
    <definedName name="L_KEYWORD_ISSR_208021701_INT_EXP_IND" localSheetId="3">AESI_Live_Sheet!$25:$25</definedName>
    <definedName name="L_KEYWORD_ISSR_208021701_INT_INC_IND" localSheetId="3">AESI_Live_Sheet!$24:$24</definedName>
    <definedName name="L_KEYWORD_ISSR_208021701_INV_SECUR" localSheetId="3">AESI_Live_Sheet!$53:$53</definedName>
    <definedName name="L_KEYWORD_ISSR_208021701_Issuer_Name" localSheetId="3">AESI_Live_Sheet!$6:$6</definedName>
    <definedName name="L_KEYWORD_ISSR_208021701_LEASE_ADOPT" localSheetId="3">AESI_Live_Sheet!$39:$39</definedName>
    <definedName name="L_KEYWORD_ISSR_208021701_LEASE_DEEM_DEPR" localSheetId="3">AESI_Live_Sheet!$34:$34</definedName>
    <definedName name="L_KEYWORD_ISSR_208021701_LEASE_DEEM_INT" localSheetId="3">AESI_Live_Sheet!$33:$33</definedName>
    <definedName name="L_KEYWORD_ISSR_208021701_LEASE_INT_CHG" localSheetId="3">AESI_Live_Sheet!$38:$38</definedName>
    <definedName name="L_KEYWORD_ISSR_208021701_LEASE_PAY" localSheetId="3">AESI_Live_Sheet!$32:$32</definedName>
    <definedName name="L_KEYWORD_ISSR_208021701_LEASE_PRINCIPAL_CASH" localSheetId="3">AESI_Live_Sheet!$105:$105</definedName>
    <definedName name="L_KEYWORD_ISSR_208021701_LT_DEBT" localSheetId="3">AESI_Live_Sheet!$61:$61</definedName>
    <definedName name="L_KEYWORD_ISSR_208021701_LT_LEASE_LIAB" localSheetId="3">AESI_Live_Sheet!$62:$62</definedName>
    <definedName name="L_KEYWORD_ISSR_208021701_MA_PROB" localSheetId="3">AESI_Live_Sheet!$9:$9</definedName>
    <definedName name="L_KEYWORD_ISSR_208021701_MINORITIES" localSheetId="3">AESI_Live_Sheet!$68:$68</definedName>
    <definedName name="L_KEYWORD_ISSR_208021701_MV_ASSOCIATES" localSheetId="3">AESI_Live_Sheet!$80:$80</definedName>
    <definedName name="L_KEYWORD_ISSR_208021701_NET_DEBT" localSheetId="3">AESI_Live_Sheet!$76:$76</definedName>
    <definedName name="L_KEYWORD_ISSR_208021701_NET_DEBT_ADJ" localSheetId="3">AESI_Live_Sheet!$81:$81</definedName>
    <definedName name="L_KEYWORD_ISSR_208021701_NET_FIX_ASS" localSheetId="3">AESI_Live_Sheet!$48:$48</definedName>
    <definedName name="L_KEYWORD_ISSR_208021701_NET_INT_CH" localSheetId="3">AESI_Live_Sheet!$35:$35</definedName>
    <definedName name="L_KEYWORD_ISSR_208021701_NET_INT_EXP" localSheetId="3">AESI_Live_Sheet!$26:$26</definedName>
    <definedName name="L_KEYWORD_ISSR_208021701_NET_INTANG" localSheetId="3">AESI_Live_Sheet!$51:$51</definedName>
    <definedName name="L_KEYWORD_ISSR_208021701_NET_OP_LOSS_CFWD" localSheetId="3">AESI_Live_Sheet!$79:$79</definedName>
    <definedName name="L_KEYWORD_ISSR_208021701_NGL_PROD" localSheetId="3">AESI_Live_Sheet!$125:$125</definedName>
    <definedName name="L_KEYWORD_ISSR_208021701_NONPPE_CAPEX" localSheetId="3">AESI_Live_Sheet!$121:$121</definedName>
    <definedName name="L_KEYWORD_ISSR_208021701_OP_COST" localSheetId="3">AESI_Live_Sheet!$14:$14</definedName>
    <definedName name="L_KEYWORD_ISSR_208021701_ORD_SH_FUND" localSheetId="3">AESI_Live_Sheet!$67:$67</definedName>
    <definedName name="L_KEYWORD_ISSR_208021701_ORDER_BACKLOG" localSheetId="3">AESI_Live_Sheet!$128:$128</definedName>
    <definedName name="L_KEYWORD_ISSR_208021701_ORDER_INTAKE" localSheetId="3">AESI_Live_Sheet!$129:$129</definedName>
    <definedName name="L_KEYWORD_ISSR_208021701_OTH_ADJ_CASH_TAX" localSheetId="3">AESI_Live_Sheet!$115:$115</definedName>
    <definedName name="L_KEYWORD_ISSR_208021701_OTH_COST_INC" localSheetId="3">AESI_Live_Sheet!$29:$29</definedName>
    <definedName name="L_KEYWORD_ISSR_208021701_OTH_CUR_ASS" localSheetId="3">AESI_Live_Sheet!$44:$44</definedName>
    <definedName name="L_KEYWORD_ISSR_208021701_OTH_CUR_LIABS" localSheetId="3">AESI_Live_Sheet!$59:$59</definedName>
    <definedName name="L_KEYWORD_ISSR_208021701_OTH_DACF_ADJ" localSheetId="3">AESI_Live_Sheet!$113:$113</definedName>
    <definedName name="L_KEYWORD_ISSR_208021701_OTH_FIN_CF" localSheetId="3">AESI_Live_Sheet!$106:$106</definedName>
    <definedName name="L_KEYWORD_ISSR_208021701_OTH_GCI_ADJ" localSheetId="3">AESI_Live_Sheet!$87:$87</definedName>
    <definedName name="L_KEYWORD_ISSR_208021701_OTH_INV_CF" localSheetId="3">AESI_Live_Sheet!$100:$100</definedName>
    <definedName name="L_KEYWORD_ISSR_208021701_OTH_LT_ASS" localSheetId="3">AESI_Live_Sheet!$54:$54</definedName>
    <definedName name="L_KEYWORD_ISSR_208021701_OTH_LT_CRED_GQ" localSheetId="3">AESI_Live_Sheet!$63:$63</definedName>
    <definedName name="L_KEYWORD_ISSR_208021701_OTH_NONCASH_ADJ" localSheetId="3">AESI_Live_Sheet!$112:$112</definedName>
    <definedName name="L_KEYWORD_ISSR_208021701_OTH_OP_CF" localSheetId="3">AESI_Live_Sheet!$95:$95</definedName>
    <definedName name="L_KEYWORD_ISSR_208021701_OTH_OP_INC_EXP" localSheetId="3">AESI_Live_Sheet!$17:$17</definedName>
    <definedName name="L_KEYWORD_ISSR_208021701_PERIOD_MILESTONE" localSheetId="3">AESI_Live_Sheet!$2:$2</definedName>
    <definedName name="L_KEYWORD_ISSR_208021701_PL_SALE_ASSETS" localSheetId="3">AESI_Live_Sheet!$111:$111</definedName>
    <definedName name="L_KEYWORD_ISSR_208021701_PREF_SH" localSheetId="3">AESI_Live_Sheet!$66:$66</definedName>
    <definedName name="L_KEYWORD_ISSR_208021701_PROFIT_ON_DISP" localSheetId="3">AESI_Live_Sheet!$28:$28</definedName>
    <definedName name="L_KEYWORD_ISSR_208021701_PT_PROF" localSheetId="3">AESI_Live_Sheet!$30:$30</definedName>
    <definedName name="L_KEYWORD_ISSR_208021701_RD_EXP" localSheetId="3">AESI_Live_Sheet!$15:$15</definedName>
    <definedName name="L_KEYWORD_ISSR_208021701_REV_FIN_SEGMENT" localSheetId="3">AESI_Live_Sheet!$192:$192</definedName>
    <definedName name="L_KEYWORD_ISSR_208021701_ROU_ASSET" localSheetId="3">AESI_Live_Sheet!$90:$90</definedName>
    <definedName name="L_KEYWORD_ISSR_208021701_SALES" localSheetId="3">AESI_Live_Sheet!$11:$11</definedName>
    <definedName name="L_KEYWORD_ISSR_208021701_SALES_ARGENTINA" localSheetId="3">AESI_Live_Sheet!$135:$135</definedName>
    <definedName name="L_KEYWORD_ISSR_208021701_SALES_AUSTRA" localSheetId="3">AESI_Live_Sheet!$178:$178</definedName>
    <definedName name="L_KEYWORD_ISSR_208021701_SALES_AUSTRIA" localSheetId="3">AESI_Live_Sheet!$142:$142</definedName>
    <definedName name="L_KEYWORD_ISSR_208021701_SALES_BEL" localSheetId="3">AESI_Live_Sheet!$143:$143</definedName>
    <definedName name="L_KEYWORD_ISSR_208021701_SALES_BRAZIL" localSheetId="3">AESI_Live_Sheet!$136:$136</definedName>
    <definedName name="L_KEYWORD_ISSR_208021701_SALES_CANADA" localSheetId="3">AESI_Live_Sheet!$132:$132</definedName>
    <definedName name="L_KEYWORD_ISSR_208021701_SALES_CEE" localSheetId="3">AESI_Live_Sheet!$233:$233</definedName>
    <definedName name="L_KEYWORD_ISSR_208021701_SALES_CHILE" localSheetId="3">AESI_Live_Sheet!$137:$137</definedName>
    <definedName name="L_KEYWORD_ISSR_208021701_SALES_CHINA" localSheetId="3">AESI_Live_Sheet!$173:$173</definedName>
    <definedName name="L_KEYWORD_ISSR_208021701_SALES_COLOMBIA" localSheetId="3">AESI_Live_Sheet!$138:$138</definedName>
    <definedName name="L_KEYWORD_ISSR_208021701_SALES_CONS" localSheetId="3">AESI_Live_Sheet!$185:$185</definedName>
    <definedName name="L_KEYWORD_ISSR_208021701_SALES_EU_EX_UK" localSheetId="3">AESI_Live_Sheet!$232:$232</definedName>
    <definedName name="L_KEYWORD_ISSR_208021701_SALES_FINAN" localSheetId="3">AESI_Live_Sheet!$188:$188</definedName>
    <definedName name="L_KEYWORD_ISSR_208021701_SALES_FRA" localSheetId="3">AESI_Live_Sheet!$144:$144</definedName>
    <definedName name="L_KEYWORD_ISSR_208021701_SALES_FX_ARS" localSheetId="3">AESI_Live_Sheet!$224:$224</definedName>
    <definedName name="L_KEYWORD_ISSR_208021701_SALES_FX_BRL" localSheetId="3">AESI_Live_Sheet!$217:$217</definedName>
    <definedName name="L_KEYWORD_ISSR_208021701_SALES_FX_CAD" localSheetId="3">AESI_Live_Sheet!$221:$221</definedName>
    <definedName name="L_KEYWORD_ISSR_208021701_SALES_FX_CLP" localSheetId="3">AESI_Live_Sheet!$225:$225</definedName>
    <definedName name="L_KEYWORD_ISSR_208021701_SALES_FX_CNY" localSheetId="3">AESI_Live_Sheet!$219:$219</definedName>
    <definedName name="L_KEYWORD_ISSR_208021701_SALES_FX_COP" localSheetId="3">AESI_Live_Sheet!$223:$223</definedName>
    <definedName name="L_KEYWORD_ISSR_208021701_SALES_FX_EUR" localSheetId="3">AESI_Live_Sheet!$214:$214</definedName>
    <definedName name="L_KEYWORD_ISSR_208021701_SALES_FX_GPB" localSheetId="3">AESI_Live_Sheet!$213:$213</definedName>
    <definedName name="L_KEYWORD_ISSR_208021701_SALES_FX_INR" localSheetId="3">AESI_Live_Sheet!$220:$220</definedName>
    <definedName name="L_KEYWORD_ISSR_208021701_SALES_FX_MXN" localSheetId="3">AESI_Live_Sheet!$222:$222</definedName>
    <definedName name="L_KEYWORD_ISSR_208021701_SALES_FX_OTH" localSheetId="3">AESI_Live_Sheet!$227:$227</definedName>
    <definedName name="L_KEYWORD_ISSR_208021701_SALES_FX_RUB" localSheetId="3">AESI_Live_Sheet!$215:$215</definedName>
    <definedName name="L_KEYWORD_ISSR_208021701_SALES_FX_USD" localSheetId="3">AESI_Live_Sheet!$216:$216</definedName>
    <definedName name="L_KEYWORD_ISSR_208021701_SALES_FX_VEF" localSheetId="3">AESI_Live_Sheet!$226:$226</definedName>
    <definedName name="L_KEYWORD_ISSR_208021701_SALES_FX_YEN" localSheetId="3">AESI_Live_Sheet!$218:$218</definedName>
    <definedName name="L_KEYWORD_ISSR_208021701_SALES_GER" localSheetId="3">AESI_Live_Sheet!$145:$145</definedName>
    <definedName name="L_KEYWORD_ISSR_208021701_SALES_GOV" localSheetId="3">AESI_Live_Sheet!$187:$187</definedName>
    <definedName name="L_KEYWORD_ISSR_208021701_SALES_GRE" localSheetId="3">AESI_Live_Sheet!$146:$146</definedName>
    <definedName name="L_KEYWORD_ISSR_208021701_SALES_HONG_KONG" localSheetId="3">AESI_Live_Sheet!$167:$167</definedName>
    <definedName name="L_KEYWORD_ISSR_208021701_SALES_IND" localSheetId="3">AESI_Live_Sheet!$186:$186</definedName>
    <definedName name="L_KEYWORD_ISSR_208021701_SALES_INDIA" localSheetId="3">AESI_Live_Sheet!$174:$174</definedName>
    <definedName name="L_KEYWORD_ISSR_208021701_SALES_INDONESIA" localSheetId="3">AESI_Live_Sheet!$175:$175</definedName>
    <definedName name="L_KEYWORD_ISSR_208021701_SALES_IRE" localSheetId="3">AESI_Live_Sheet!$147:$147</definedName>
    <definedName name="L_KEYWORD_ISSR_208021701_SALES_ITA" localSheetId="3">AESI_Live_Sheet!$148:$148</definedName>
    <definedName name="L_KEYWORD_ISSR_208021701_SALES_JAPAN" localSheetId="3">AESI_Live_Sheet!$168:$168</definedName>
    <definedName name="L_KEYWORD_ISSR_208021701_SALES_ME" localSheetId="3">AESI_Live_Sheet!$234:$234</definedName>
    <definedName name="L_KEYWORD_ISSR_208021701_SALES_MEXICO" localSheetId="3">AESI_Live_Sheet!$139:$139</definedName>
    <definedName name="L_KEYWORD_ISSR_208021701_SALES_NAT_GAS" localSheetId="3">AESI_Live_Sheet!$197:$197</definedName>
    <definedName name="L_KEYWORD_ISSR_208021701_SALES_NETH" localSheetId="3">AESI_Live_Sheet!$149:$149</definedName>
    <definedName name="L_KEYWORD_ISSR_208021701_SALES_NIGERIA" localSheetId="3">AESI_Live_Sheet!$164:$164</definedName>
    <definedName name="L_KEYWORD_ISSR_208021701_SALES_NITROGEN" localSheetId="3">AESI_Live_Sheet!$198:$198</definedName>
    <definedName name="L_KEYWORD_ISSR_208021701_SALES_NOR" localSheetId="3">AESI_Live_Sheet!$150:$150</definedName>
    <definedName name="L_KEYWORD_ISSR_208021701_SALES_NZ" localSheetId="3">AESI_Live_Sheet!$179:$179</definedName>
    <definedName name="L_KEYWORD_ISSR_208021701_SALES_OIL_DERIV_NGLS_PLASTICS" localSheetId="3">AESI_Live_Sheet!$196:$196</definedName>
    <definedName name="L_KEYWORD_ISSR_208021701_SALES_OIL_GAS" localSheetId="3">AESI_Live_Sheet!$189:$189</definedName>
    <definedName name="L_KEYWORD_ISSR_208021701_SALES_OIL_PETRO_FUEL" localSheetId="3">AESI_Live_Sheet!$195:$195</definedName>
    <definedName name="L_KEYWORD_ISSR_208021701_SALES_OTH_AEJ" localSheetId="3">AESI_Live_Sheet!$238:$238</definedName>
    <definedName name="L_KEYWORD_ISSR_208021701_SALES_OTH_AFRICA" localSheetId="3">AESI_Live_Sheet!$166:$166</definedName>
    <definedName name="L_KEYWORD_ISSR_208021701_SALES_OTH_AM" localSheetId="3">AESI_Live_Sheet!$230:$230</definedName>
    <definedName name="L_KEYWORD_ISSR_208021701_SALES_OTH_CEE" localSheetId="3">AESI_Live_Sheet!$160:$160</definedName>
    <definedName name="L_KEYWORD_ISSR_208021701_SALES_OTH_COMMODITY" localSheetId="3">AESI_Live_Sheet!$199:$199</definedName>
    <definedName name="L_KEYWORD_ISSR_208021701_SALES_OTH_DEV_ASIA" localSheetId="3">AESI_Live_Sheet!$172:$172</definedName>
    <definedName name="L_KEYWORD_ISSR_208021701_SALES_OTH_EMEA" localSheetId="3">AESI_Live_Sheet!$236:$236</definedName>
    <definedName name="L_KEYWORD_ISSR_208021701_SALES_OTH_EMERG_ASIA" localSheetId="3">AESI_Live_Sheet!$177:$177</definedName>
    <definedName name="L_KEYWORD_ISSR_208021701_SALES_OTH_LATAM" localSheetId="3">AESI_Live_Sheet!$141:$141</definedName>
    <definedName name="L_KEYWORD_ISSR_208021701_SALES_OTH_ME" localSheetId="3">AESI_Live_Sheet!$163:$163</definedName>
    <definedName name="L_KEYWORD_ISSR_208021701_SALES_OTH_NO_AMER" localSheetId="3">AESI_Live_Sheet!$134:$134</definedName>
    <definedName name="L_KEYWORD_ISSR_208021701_SALES_OTH_SALES_SOURCES" localSheetId="3">AESI_Live_Sheet!$200:$200</definedName>
    <definedName name="L_KEYWORD_ISSR_208021701_SALES_OTH_WEST_EURO" localSheetId="3">AESI_Live_Sheet!$156:$156</definedName>
    <definedName name="L_KEYWORD_ISSR_208021701_SALES_OTHER" localSheetId="3">AESI_Live_Sheet!$180:$180</definedName>
    <definedName name="L_KEYWORD_ISSR_208021701_SALES_POLAND" localSheetId="3">AESI_Live_Sheet!$157:$157</definedName>
    <definedName name="L_KEYWORD_ISSR_208021701_SALES_POR" localSheetId="3">AESI_Live_Sheet!$151:$151</definedName>
    <definedName name="L_KEYWORD_ISSR_208021701_SALES_RUSSIA" localSheetId="3">AESI_Live_Sheet!$158:$158</definedName>
    <definedName name="L_KEYWORD_ISSR_208021701_SALES_SAUDI_ARABIA" localSheetId="3">AESI_Live_Sheet!$161:$161</definedName>
    <definedName name="L_KEYWORD_ISSR_208021701_SALES_SINGAPORE" localSheetId="3">AESI_Live_Sheet!$169:$169</definedName>
    <definedName name="L_KEYWORD_ISSR_208021701_SALES_SK" localSheetId="3">AESI_Live_Sheet!$170:$170</definedName>
    <definedName name="L_KEYWORD_ISSR_208021701_SALES_SMB" localSheetId="3">AESI_Live_Sheet!$190:$190</definedName>
    <definedName name="L_KEYWORD_ISSR_208021701_SALES_SO_AFRICA" localSheetId="3">AESI_Live_Sheet!$165:$165</definedName>
    <definedName name="L_KEYWORD_ISSR_208021701_SALES_SPA" localSheetId="3">AESI_Live_Sheet!$152:$152</definedName>
    <definedName name="L_KEYWORD_ISSR_208021701_SALES_SWE" localSheetId="3">AESI_Live_Sheet!$153:$153</definedName>
    <definedName name="L_KEYWORD_ISSR_208021701_SALES_SWIT" localSheetId="3">AESI_Live_Sheet!$154:$154</definedName>
    <definedName name="L_KEYWORD_ISSR_208021701_SALES_TAIWAN" localSheetId="3">AESI_Live_Sheet!$171:$171</definedName>
    <definedName name="L_KEYWORD_ISSR_208021701_SALES_THAILAND" localSheetId="3">AESI_Live_Sheet!$176:$176</definedName>
    <definedName name="L_KEYWORD_ISSR_208021701_SALES_TOT_AFRICA" localSheetId="3">AESI_Live_Sheet!$235:$235</definedName>
    <definedName name="L_KEYWORD_ISSR_208021701_SALES_TOT_AM" localSheetId="3">AESI_Live_Sheet!$229:$229</definedName>
    <definedName name="L_KEYWORD_ISSR_208021701_SALES_TOT_ASIA" localSheetId="3">AESI_Live_Sheet!$237:$237</definedName>
    <definedName name="L_KEYWORD_ISSR_208021701_SALES_TOT_EMEA" localSheetId="3">AESI_Live_Sheet!$231:$231</definedName>
    <definedName name="L_KEYWORD_ISSR_208021701_SALES_TURKEY" localSheetId="3">AESI_Live_Sheet!$159:$159</definedName>
    <definedName name="L_KEYWORD_ISSR_208021701_SALES_UAE" localSheetId="3">AESI_Live_Sheet!$162:$162</definedName>
    <definedName name="L_KEYWORD_ISSR_208021701_SALES_UK" localSheetId="3">AESI_Live_Sheet!$155:$155</definedName>
    <definedName name="L_KEYWORD_ISSR_208021701_SALES_US" localSheetId="3">AESI_Live_Sheet!$133:$133</definedName>
    <definedName name="L_KEYWORD_ISSR_208021701_SALES_VENEZUELA" localSheetId="3">AESI_Live_Sheet!$140:$140</definedName>
    <definedName name="L_KEYWORD_ISSR_208021701_SEL_GL_AD" localSheetId="3">AESI_Live_Sheet!$13:$13</definedName>
    <definedName name="L_KEYWORD_ISSR_208021701_SGA_PCT_ROW" localSheetId="3">AESI_Live_Sheet!$184:$184</definedName>
    <definedName name="L_KEYWORD_ISSR_208021701_SGA_PCT_US" localSheetId="3">AESI_Live_Sheet!$183:$183</definedName>
    <definedName name="L_KEYWORD_ISSR_208021701_SH_REPUR" localSheetId="3">AESI_Live_Sheet!$103:$103</definedName>
    <definedName name="L_KEYWORD_ISSR_208021701_SHORT_T_DEBT" localSheetId="3">AESI_Live_Sheet!$57:$57</definedName>
    <definedName name="L_KEYWORD_ISSR_208021701_SHORT_TERM_LIABS" localSheetId="3">AESI_Live_Sheet!$60:$60</definedName>
    <definedName name="L_KEYWORD_ISSR_208021701_ST_LEASE_LIAB" localSheetId="3">AESI_Live_Sheet!$58:$58</definedName>
    <definedName name="L_KEYWORD_ISSR_208021701_STOCKS" localSheetId="3">AESI_Live_Sheet!$43:$43</definedName>
    <definedName name="L_KEYWORD_ISSR_208021701_TOT_ASSET" localSheetId="3">AESI_Live_Sheet!$55:$55</definedName>
    <definedName name="L_KEYWORD_ISSR_208021701_TOT_CF" localSheetId="3">AESI_Live_Sheet!$108:$108</definedName>
    <definedName name="L_KEYWORD_ISSR_208021701_TOT_LIAB" localSheetId="3">AESI_Live_Sheet!$65:$65</definedName>
    <definedName name="L_KEYWORD_ISSR_208021701_TOT_LIAB_EQ" localSheetId="3">AESI_Live_Sheet!$70:$70</definedName>
    <definedName name="L_KEYWORD_ISSR_208021701_TOT_LT_LIAB" localSheetId="3">AESI_Live_Sheet!$64:$64</definedName>
    <definedName name="L_KEYWORD_ISSR_208021701_TOT_OPS_EXP" localSheetId="3">AESI_Live_Sheet!$19:$19</definedName>
    <definedName name="L_KEYWORD_ISSR_208021701_TOT_OPS_EXP_DDA" localSheetId="3">AESI_Live_Sheet!$18:$18</definedName>
    <definedName name="L_KEYWORD_ISSR_208021701_TOT_PCT_USD_DEBT_HEDGED" localSheetId="3">AESI_Live_Sheet!$73:$73</definedName>
    <definedName name="L_KEYWORD_ISSR_208021701_TOT_USD_DEBT" localSheetId="3">AESI_Live_Sheet!$72:$72</definedName>
    <definedName name="L_KEYWORD_ISSR_208021701_UNF_PENS" localSheetId="3">AESI_Live_Sheet!$83:$83</definedName>
    <definedName name="L_KEYWORD_ISSR_208021701_UNF_PENS_LIAB_OTH" localSheetId="3">AESI_Live_Sheet!$85:$85</definedName>
    <definedName name="L_KEYWORD_ISSR_208021701_UNF_PENS_OFF" localSheetId="3">AESI_Live_Sheet!$84:$84</definedName>
    <definedName name="L_KEYWORD_ISSR_208021701_WORK_CAP" localSheetId="3">AESI_Live_Sheet!$94:$94</definedName>
    <definedName name="L_LIVEDATA_EQTY_200022132" localSheetId="3">AESI_Live_Sheet!$B$239</definedName>
    <definedName name="L_LIVEDATA_ISSR_208021701" localSheetId="3">AESI_Live_Sheet!$B$4</definedName>
    <definedName name="L_PERIOD_2018" localSheetId="3">AESI_Live_Sheet!#REF!</definedName>
    <definedName name="L_PERIOD_2019" localSheetId="3">AESI_Live_Sheet!#REF!</definedName>
    <definedName name="L_PERIOD_2020" localSheetId="3">AESI_Live_Sheet!$F:$F</definedName>
    <definedName name="L_PERIOD_2020_Q1" localSheetId="3">AESI_Live_Sheet!$O:$O</definedName>
    <definedName name="L_PERIOD_2020_Q2" localSheetId="3">AESI_Live_Sheet!$P:$P</definedName>
    <definedName name="L_PERIOD_2020_Q3" localSheetId="3">AESI_Live_Sheet!$Q:$Q</definedName>
    <definedName name="L_PERIOD_2020_Q4" localSheetId="3">AESI_Live_Sheet!$R:$R</definedName>
    <definedName name="L_PERIOD_2021" localSheetId="3">AESI_Live_Sheet!$G:$G</definedName>
    <definedName name="L_PERIOD_2021_Q1" localSheetId="3">AESI_Live_Sheet!$S:$S</definedName>
    <definedName name="L_PERIOD_2021_Q2" localSheetId="3">AESI_Live_Sheet!$T:$T</definedName>
    <definedName name="L_PERIOD_2021_Q3" localSheetId="3">AESI_Live_Sheet!$U:$U</definedName>
    <definedName name="L_PERIOD_2021_Q4" localSheetId="3">AESI_Live_Sheet!$V:$V</definedName>
    <definedName name="L_PERIOD_2022" localSheetId="3">AESI_Live_Sheet!$H:$H</definedName>
    <definedName name="L_PERIOD_2022_Q1" localSheetId="3">AESI_Live_Sheet!$W:$W</definedName>
    <definedName name="L_PERIOD_2022_Q2" localSheetId="3">AESI_Live_Sheet!$X:$X</definedName>
    <definedName name="L_PERIOD_2022_Q3" localSheetId="3">AESI_Live_Sheet!$Y:$Y</definedName>
    <definedName name="L_PERIOD_2022_Q4" localSheetId="3">AESI_Live_Sheet!$Z:$Z</definedName>
    <definedName name="L_PERIOD_2023" localSheetId="3">AESI_Live_Sheet!$I:$I</definedName>
    <definedName name="L_PERIOD_2023_Q1" localSheetId="3">AESI_Live_Sheet!$AA:$AA</definedName>
    <definedName name="L_PERIOD_2023_Q2" localSheetId="3">AESI_Live_Sheet!$AB:$AB</definedName>
    <definedName name="L_PERIOD_2023_Q3" localSheetId="3">AESI_Live_Sheet!$AC:$AC</definedName>
    <definedName name="L_PERIOD_2023_Q4" localSheetId="3">AESI_Live_Sheet!$AD:$AD</definedName>
    <definedName name="L_PERIOD_2024" localSheetId="3">AESI_Live_Sheet!$J:$J</definedName>
    <definedName name="L_PERIOD_2024_Q1" localSheetId="3">AESI_Live_Sheet!$AE:$AE</definedName>
    <definedName name="L_PERIOD_2024_Q2" localSheetId="3">AESI_Live_Sheet!$AF:$AF</definedName>
    <definedName name="L_PERIOD_2024_Q3" localSheetId="3">AESI_Live_Sheet!$AG:$AG</definedName>
    <definedName name="L_PERIOD_2024_Q4" localSheetId="3">AESI_Live_Sheet!$AH:$AH</definedName>
    <definedName name="L_PERIOD_2025" localSheetId="3">AESI_Live_Sheet!$K:$K</definedName>
    <definedName name="L_PERIOD_2025_Q1" localSheetId="3">AESI_Live_Sheet!$AI:$AI</definedName>
    <definedName name="L_PERIOD_2025_Q2" localSheetId="3">AESI_Live_Sheet!$AJ:$AJ</definedName>
    <definedName name="L_PERIOD_2025_Q3" localSheetId="3">AESI_Live_Sheet!$AK:$AK</definedName>
    <definedName name="L_PERIOD_2025_Q4" localSheetId="3">AESI_Live_Sheet!$AL:$AL</definedName>
    <definedName name="L_PERIOD_2026" localSheetId="3">AESI_Live_Sheet!$L:$L</definedName>
    <definedName name="L_PERIOD_2026_Q1" localSheetId="3">AESI_Live_Sheet!$AM:$AM</definedName>
    <definedName name="L_PERIOD_2026_Q2" localSheetId="3">AESI_Live_Sheet!$AN:$AN</definedName>
    <definedName name="L_PERIOD_2026_Q3" localSheetId="3">AESI_Live_Sheet!$AO:$AO</definedName>
    <definedName name="L_PERIOD_2026_Q4" localSheetId="3">AESI_Live_Sheet!$AP:$AP</definedName>
    <definedName name="L_PERIOD_2027" localSheetId="3">AESI_Live_Sheet!$M:$M</definedName>
    <definedName name="L_PERIOD_2027_Q1" localSheetId="3">AESI_Live_Sheet!$AQ:$AQ</definedName>
    <definedName name="L_PERIOD_2027_Q2" localSheetId="3">AESI_Live_Sheet!$AR:$AR</definedName>
    <definedName name="L_PERIOD_2027_Q3" localSheetId="3">AESI_Live_Sheet!$AS:$AS</definedName>
    <definedName name="L_PERIOD_2027_Q4" localSheetId="3">AESI_Live_Sheet!$AT:$AT</definedName>
    <definedName name="L_SECTION_EQTY_200022132_1314" localSheetId="3">AESI_Live_Sheet!$303:$303</definedName>
    <definedName name="L_SECTION_EQTY_200022132_1319" localSheetId="3">AESI_Live_Sheet!$305:$305</definedName>
    <definedName name="L_SECTION_EQTY_200022132_131E" localSheetId="3">AESI_Live_Sheet!$310:$310</definedName>
    <definedName name="L_SECTION_EQTY_200022132_131O" localSheetId="3">AESI_Live_Sheet!$312:$312</definedName>
    <definedName name="L_SECTION_EQTY_200022132_13A" localSheetId="3">AESI_Live_Sheet!$247:$247</definedName>
    <definedName name="L_SECTION_EQTY_200022132_13K" localSheetId="3">AESI_Live_Sheet!$262:$262</definedName>
    <definedName name="L_SECTION_EQTY_200022132_13U" localSheetId="3">AESI_Live_Sheet!$278:$278</definedName>
    <definedName name="L_SECTION_EQTY_200022132_13V" localSheetId="3">AESI_Live_Sheet!$295:$295</definedName>
    <definedName name="L_SECTION_EQTY_200022132_13W" localSheetId="3">AESI_Live_Sheet!$297:$297</definedName>
    <definedName name="L_SECTION_EQTY_200022132_Reference_Data" localSheetId="3">AESI_Live_Sheet!$240:$240</definedName>
    <definedName name="L_SECTION_ISSR_208021701_1314" localSheetId="3">AESI_Live_Sheet!$40:$40</definedName>
    <definedName name="L_SECTION_ISSR_208021701_13168" localSheetId="3">AESI_Live_Sheet!$131:$131</definedName>
    <definedName name="L_SECTION_ISSR_208021701_1316S" localSheetId="3">AESI_Live_Sheet!$194:$194</definedName>
    <definedName name="L_SECTION_ISSR_208021701_1316T" localSheetId="3">AESI_Live_Sheet!$201:$201</definedName>
    <definedName name="L_SECTION_ISSR_208021701_1316U" localSheetId="3">AESI_Live_Sheet!$212:$212</definedName>
    <definedName name="L_SECTION_ISSR_208021701_1319" localSheetId="3">AESI_Live_Sheet!$71:$71</definedName>
    <definedName name="L_SECTION_ISSR_208021701_131E" localSheetId="3">AESI_Live_Sheet!$91:$91</definedName>
    <definedName name="L_SECTION_ISSR_208021701_131J" localSheetId="3">AESI_Live_Sheet!$109:$109</definedName>
    <definedName name="L_SECTION_ISSR_208021701_131O" localSheetId="3">AESI_Live_Sheet!$123:$123</definedName>
    <definedName name="L_SECTION_ISSR_208021701_131P" localSheetId="3">AESI_Live_Sheet!$127:$127</definedName>
    <definedName name="L_SECTION_ISSR_208021701_136E" localSheetId="3">AESI_Live_Sheet!$228:$228</definedName>
    <definedName name="L_SECTION_ISSR_208021701_13A" localSheetId="3">AESI_Live_Sheet!$8:$8</definedName>
    <definedName name="L_SECTION_ISSR_208021701_13U" localSheetId="3">AESI_Live_Sheet!$10:$10</definedName>
    <definedName name="L_SECTION_ISSR_208021701_13V" localSheetId="3">AESI_Live_Sheet!$31:$31</definedName>
    <definedName name="L_SECTION_ISSR_208021701_Reference_Data" localSheetId="3">AESI_Live_Sheet!$5:$5</definedName>
    <definedName name="L_TEMPLATEHASH" localSheetId="3">AESI_Live_Sheet!$C$1</definedName>
    <definedName name="Tigr_Exhibitcdacb3b0_8361_4395_8e24_f711079bdcd0" localSheetId="10">#REF!</definedName>
    <definedName name="Tigr_Exhibitcdacb3b0_8361_4395_8e24_f711079bdcd0" localSheetId="1">#REF!</definedName>
    <definedName name="Tigr_Exhibitcdacb3b0_8361_4395_8e24_f711079bdcd0">#REF!</definedName>
    <definedName name="V_ALL_AESI" localSheetId="1">#REF!</definedName>
    <definedName name="V_ALL_AESI">AESI_Validation_Sheet!$A$1:$AT$315</definedName>
    <definedName name="V_ALL_KEYWORDS_TYPE_ScalarContributed_EQTY_200022132" localSheetId="4">AESI_Validation_Sheet!$248:$248,AESI_Validation_Sheet!$251:$261,AESI_Validation_Sheet!$302:$302,AESI_Validation_Sheet!$306:$308,AESI_Validation_Sheet!$313:$315</definedName>
    <definedName name="V_ALL_KEYWORDS_TYPE_ScalarContributed_EQTY_200022132">AESI_Validation_Sheet!$248:$248,AESI_Validation_Sheet!$302:$302,AESI_Validation_Sheet!$306:$308,AESI_Validation_Sheet!$313:$315,AESI_Validation_Sheet!$251:$261</definedName>
    <definedName name="V_ALL_KEYWORDS_TYPE_ScalarContributed_ISSR_208021701" localSheetId="4">AESI_Validation_Sheet!$9:$9,AESI_Validation_Sheet!$39:$39</definedName>
    <definedName name="V_ALL_KEYWORDS_TYPE_ScalarReference_EQTY_200022132" localSheetId="4">AESI_Validation_Sheet!$241:$246</definedName>
    <definedName name="V_ALL_KEYWORDS_TYPE_ScalarReference_ISSR_208021701" localSheetId="4">AESI_Validation_Sheet!$6:$7</definedName>
    <definedName name="V_ALL_KEYWORDS_TYPE_Vector_EQTY_200022132" localSheetId="4">AESI_Validation_Sheet!$263:$277,AESI_Validation_Sheet!$279:$294,AESI_Validation_Sheet!$296:$296,AESI_Validation_Sheet!$298:$301,AESI_Validation_Sheet!$304:$304,AESI_Validation_Sheet!$309:$309,AESI_Validation_Sheet!$311:$311</definedName>
    <definedName name="V_ALL_KEYWORDS_TYPE_Vector_ISSR_208021701" localSheetId="4">AESI_Validation_Sheet!$2:$3,AESI_Validation_Sheet!$11:$30,AESI_Validation_Sheet!$32:$38,AESI_Validation_Sheet!$41:$70,AESI_Validation_Sheet!$72:$90,AESI_Validation_Sheet!$92:$108,AESI_Validation_Sheet!$110:$122,AESI_Validation_Sheet!$124:$124,AESI_Validation_Sheet!$128:$130,AESI_Validation_Sheet!$132:$193,AESI_Validation_Sheet!$195:$200,AESI_Validation_Sheet!$202:$211,AESI_Validation_Sheet!$213:$227,AESI_Validation_Sheet!$229:$238</definedName>
    <definedName name="V_ALL_KEYWORDS_TYPE_Vector_ISSR_208021701">AESI_Validation_Sheet!$2:$3,AESI_Validation_Sheet!$11:$30,AESI_Validation_Sheet!$32:$38,AESI_Validation_Sheet!$41:$70,AESI_Validation_Sheet!$72:$90,AESI_Validation_Sheet!$92:$108,AESI_Validation_Sheet!$110:$122,AESI_Validation_Sheet!$124:$124,AESI_Validation_Sheet!$128:$130,AESI_Validation_Sheet!$132:$193,AESI_Validation_Sheet!$195:$200,AESI_Validation_Sheet!$202:$211,AESI_Validation_Sheet!$213:$227,AESI_Validation_Sheet!$229:$238,AESI_Validation_Sheet!$126:$126</definedName>
    <definedName name="V_ALL_PERIODS_AESI" localSheetId="4">AESI_Validation_Sheet!$F$1:$AT$1</definedName>
    <definedName name="V_ALL_SECTION_KEYWORDS_EQTY_200000592_13K" localSheetId="1">#REF!</definedName>
    <definedName name="V_ALL_SECTION_KEYWORDS_EQTY_200000592_13K">#REF!</definedName>
    <definedName name="V_ALL_SECTION_KEYWORDS_EQTY_200022132_1314" localSheetId="4">AESI_Validation_Sheet!$C$304</definedName>
    <definedName name="V_ALL_SECTION_KEYWORDS_EQTY_200022132_1319" localSheetId="4">AESI_Validation_Sheet!$C$306:$C$309</definedName>
    <definedName name="V_ALL_SECTION_KEYWORDS_EQTY_200022132_131E" localSheetId="4">AESI_Validation_Sheet!$C$311</definedName>
    <definedName name="V_ALL_SECTION_KEYWORDS_EQTY_200022132_131O" localSheetId="4">AESI_Validation_Sheet!$C$313:$C$315</definedName>
    <definedName name="V_ALL_SECTION_KEYWORDS_EQTY_200022132_13A" localSheetId="4">AESI_Validation_Sheet!$C$248:$C$261</definedName>
    <definedName name="V_ALL_SECTION_KEYWORDS_EQTY_200022132_13A">AESI_Validation_Sheet!$C$248:$C$261</definedName>
    <definedName name="V_ALL_SECTION_KEYWORDS_EQTY_200022132_13K" localSheetId="4">AESI_Validation_Sheet!$C$263:$C$277</definedName>
    <definedName name="V_ALL_SECTION_KEYWORDS_EQTY_200022132_13U" localSheetId="4">AESI_Validation_Sheet!$C$279:$C$294</definedName>
    <definedName name="V_ALL_SECTION_KEYWORDS_EQTY_200022132_13V" localSheetId="4">AESI_Validation_Sheet!$C$296</definedName>
    <definedName name="V_ALL_SECTION_KEYWORDS_EQTY_200022132_13W" localSheetId="4">AESI_Validation_Sheet!$C$298:$C$302</definedName>
    <definedName name="V_ALL_SECTION_KEYWORDS_EQTY_200022132_Reference_Data" localSheetId="4">AESI_Validation_Sheet!$C$241:$C$246</definedName>
    <definedName name="V_ALL_SECTION_KEYWORDS_ISSR_208000084_136J" localSheetId="1">#REF!,#REF!</definedName>
    <definedName name="V_ALL_SECTION_KEYWORDS_ISSR_208000084_136J">#REF!,#REF!</definedName>
    <definedName name="V_ALL_SECTION_KEYWORDS_ISSR_208021701_1314" localSheetId="4">AESI_Validation_Sheet!$C$41:$C$70</definedName>
    <definedName name="V_ALL_SECTION_KEYWORDS_ISSR_208021701_13168" localSheetId="4">AESI_Validation_Sheet!$C$132:$C$193</definedName>
    <definedName name="V_ALL_SECTION_KEYWORDS_ISSR_208021701_1316S" localSheetId="4">AESI_Validation_Sheet!$C$195:$C$200</definedName>
    <definedName name="V_ALL_SECTION_KEYWORDS_ISSR_208021701_1316T" localSheetId="4">AESI_Validation_Sheet!$C$202:$C$211</definedName>
    <definedName name="V_ALL_SECTION_KEYWORDS_ISSR_208021701_1316U" localSheetId="4">AESI_Validation_Sheet!$C$213:$C$227</definedName>
    <definedName name="V_ALL_SECTION_KEYWORDS_ISSR_208021701_1319" localSheetId="4">AESI_Validation_Sheet!$C$72:$C$90</definedName>
    <definedName name="V_ALL_SECTION_KEYWORDS_ISSR_208021701_131E" localSheetId="4">AESI_Validation_Sheet!$C$92:$C$108</definedName>
    <definedName name="V_ALL_SECTION_KEYWORDS_ISSR_208021701_131J" localSheetId="4">AESI_Validation_Sheet!$C$110:$C$122</definedName>
    <definedName name="V_ALL_SECTION_KEYWORDS_ISSR_208021701_131O" localSheetId="4">AESI_Validation_Sheet!$C$124</definedName>
    <definedName name="V_ALL_SECTION_KEYWORDS_ISSR_208021701_131O">AESI_Validation_Sheet!$C$124,AESI_Validation_Sheet!$C$126</definedName>
    <definedName name="V_ALL_SECTION_KEYWORDS_ISSR_208021701_131P" localSheetId="4">AESI_Validation_Sheet!$C$128:$C$130</definedName>
    <definedName name="V_ALL_SECTION_KEYWORDS_ISSR_208021701_136E" localSheetId="4">AESI_Validation_Sheet!$C$229:$C$238</definedName>
    <definedName name="V_ALL_SECTION_KEYWORDS_ISSR_208021701_13A" localSheetId="4">AESI_Validation_Sheet!$C$9</definedName>
    <definedName name="V_ALL_SECTION_KEYWORDS_ISSR_208021701_13U" localSheetId="4">AESI_Validation_Sheet!$C$11:$C$30</definedName>
    <definedName name="V_ALL_SECTION_KEYWORDS_ISSR_208021701_13V" localSheetId="4">AESI_Validation_Sheet!$C$32:$C$39</definedName>
    <definedName name="V_ALL_SECTION_KEYWORDS_ISSR_208021701_Reference_Data" localSheetId="4">AESI_Validation_Sheet!$C$6:$C$7</definedName>
    <definedName name="V_ALL_SECTIONS_EQTY_200022132" localSheetId="4">AESI_Validation_Sheet!$240:$240,AESI_Validation_Sheet!$247:$247,AESI_Validation_Sheet!$262:$262,AESI_Validation_Sheet!$278:$278,AESI_Validation_Sheet!$295:$295,AESI_Validation_Sheet!$297:$297,AESI_Validation_Sheet!$303:$303,AESI_Validation_Sheet!$305:$305,AESI_Validation_Sheet!$310:$310,AESI_Validation_Sheet!$312:$312</definedName>
    <definedName name="V_ALL_SECTIONS_ISSR_208021701" localSheetId="4">AESI_Validation_Sheet!$5:$5,AESI_Validation_Sheet!$8:$8,AESI_Validation_Sheet!$10:$10,AESI_Validation_Sheet!$31:$31,AESI_Validation_Sheet!$40:$40,AESI_Validation_Sheet!$71:$71,AESI_Validation_Sheet!$91:$91,AESI_Validation_Sheet!$109:$109,AESI_Validation_Sheet!$123:$123,AESI_Validation_Sheet!$127:$127,AESI_Validation_Sheet!$131:$131,AESI_Validation_Sheet!$194:$194,AESI_Validation_Sheet!$201:$201,AESI_Validation_Sheet!$212:$212,AESI_Validation_Sheet!$228:$228</definedName>
    <definedName name="V_ALL_SLB" localSheetId="1">#REF!</definedName>
    <definedName name="V_ALL_SLB">#REF!</definedName>
    <definedName name="V_CURRENCY_EQTY_200022132_PRI" localSheetId="4">AESI_Validation_Sheet!$E$245</definedName>
    <definedName name="V_CURRENCY_EQTY_200022132_PUB" localSheetId="4">AESI_Validation_Sheet!$E$244</definedName>
    <definedName name="V_CURRENCY_EQTY_200022132_REP" localSheetId="4">AESI_Validation_Sheet!$E$246</definedName>
    <definedName name="V_CURRENCY_ISSR_208021701_REP" localSheetId="4">AESI_Validation_Sheet!$E$7</definedName>
    <definedName name="V_ENTITY_DATA_EQTY_200022132" localSheetId="4">AESI_Validation_Sheet!$E$240:$AT$315</definedName>
    <definedName name="V_ENTITY_DATA_ISSR_208021701" localSheetId="4">AESI_Validation_Sheet!$E$5:$AT$238</definedName>
    <definedName name="V_KEYWORD_EQTY_200022132_AMER_CONVICTION" localSheetId="4">AESI_Validation_Sheet!$250:$250</definedName>
    <definedName name="V_KEYWORD_EQTY_200022132_AMER_LIST" localSheetId="4">AESI_Validation_Sheet!$248:$248</definedName>
    <definedName name="V_KEYWORD_EQTY_200022132_BETA_ANALYST" localSheetId="4">AESI_Validation_Sheet!$313:$313</definedName>
    <definedName name="V_KEYWORD_EQTY_200022132_BVPS" localSheetId="4">AESI_Validation_Sheet!$304:$304</definedName>
    <definedName name="V_KEYWORD_EQTY_200022132_BVPS_PUB" localSheetId="4">AESI_Validation_Sheet!$263:$263</definedName>
    <definedName name="V_KEYWORD_EQTY_200022132_CEEE_NDEBT" localSheetId="4">AESI_Validation_Sheet!$272:$272</definedName>
    <definedName name="V_KEYWORD_EQTY_200022132_CF_NI_PRE_PREF" localSheetId="4">AESI_Validation_Sheet!$311:$311</definedName>
    <definedName name="V_KEYWORD_EQTY_200022132_COMMON_DIV_PAID" localSheetId="4">AESI_Validation_Sheet!$290:$290</definedName>
    <definedName name="V_KEYWORD_EQTY_200022132_CURRENCY_ISO" localSheetId="4">AESI_Validation_Sheet!$246:$246</definedName>
    <definedName name="V_KEYWORD_EQTY_200022132_DILUTE_SHARES" localSheetId="4">AESI_Validation_Sheet!$293:$293</definedName>
    <definedName name="V_KEYWORD_EQTY_200022132_DPS" localSheetId="4">AESI_Validation_Sheet!$291:$291</definedName>
    <definedName name="V_KEYWORD_EQTY_200022132_DPS_PUB" localSheetId="4">AESI_Validation_Sheet!$264:$264</definedName>
    <definedName name="V_KEYWORD_EQTY_200022132_DPS_SPECIAL_PUB" localSheetId="4">AESI_Validation_Sheet!$265:$265</definedName>
    <definedName name="V_KEYWORD_EQTY_200022132_EBIT_PUB" localSheetId="4">AESI_Validation_Sheet!$274:$274</definedName>
    <definedName name="V_KEYWORD_EQTY_200022132_EBITDA_PUB" localSheetId="4">AESI_Validation_Sheet!$266:$266</definedName>
    <definedName name="V_KEYWORD_EQTY_200022132_EPS" localSheetId="4">AESI_Validation_Sheet!$286:$286</definedName>
    <definedName name="V_KEYWORD_EQTY_200022132_EPS_EX_ESO_B" localSheetId="4">AESI_Validation_Sheet!$300:$300</definedName>
    <definedName name="V_KEYWORD_EQTY_200022132_EPS_EX_ESO_D" localSheetId="4">AESI_Validation_Sheet!$301:$301</definedName>
    <definedName name="V_KEYWORD_EQTY_200022132_EPS_FUL_DIL" localSheetId="4">AESI_Validation_Sheet!$287:$287</definedName>
    <definedName name="V_KEYWORD_EQTY_200022132_EPS_POST_BASIC" localSheetId="4">AESI_Validation_Sheet!$288:$288</definedName>
    <definedName name="V_KEYWORD_EQTY_200022132_EPS_PUB" localSheetId="4">AESI_Validation_Sheet!$267:$267</definedName>
    <definedName name="V_KEYWORD_EQTY_200022132_EPS_PUB_EX_ESO" localSheetId="4">AESI_Validation_Sheet!$268:$268</definedName>
    <definedName name="V_KEYWORD_EQTY_200022132_EQ_PUB" localSheetId="4">AESI_Validation_Sheet!$277:$277</definedName>
    <definedName name="V_KEYWORD_EQTY_200022132_ESO_POST_TAX" localSheetId="4">AESI_Validation_Sheet!$299:$299</definedName>
    <definedName name="V_KEYWORD_EQTY_200022132_ESO_YEAR" localSheetId="4">AESI_Validation_Sheet!$302:$302</definedName>
    <definedName name="V_KEYWORD_EQTY_200022132_EV_ADJ_PUB" localSheetId="4">AESI_Validation_Sheet!$269:$269</definedName>
    <definedName name="V_KEYWORD_EQTY_200022132_FREE_FLOAT" localSheetId="4">AESI_Validation_Sheet!$261:$261</definedName>
    <definedName name="V_KEYWORD_EQTY_200022132_FULLY_DIL_EPS" localSheetId="4">AESI_Validation_Sheet!$289:$289</definedName>
    <definedName name="V_KEYWORD_EQTY_200022132_FV_GRANT" localSheetId="4">AESI_Validation_Sheet!$298:$298</definedName>
    <definedName name="V_KEYWORD_EQTY_200022132_INC_MINORITY" localSheetId="4">AESI_Validation_Sheet!$280:$280</definedName>
    <definedName name="V_KEYWORD_EQTY_200022132_Interim_Type" localSheetId="4">AESI_Validation_Sheet!$243:$243</definedName>
    <definedName name="V_KEYWORD_EQTY_200022132_LEGAL_RATING" localSheetId="4">AESI_Validation_Sheet!$251:$251</definedName>
    <definedName name="V_KEYWORD_EQTY_200022132_MARGIN_TAX_RATE" localSheetId="4">AESI_Validation_Sheet!$296:$296</definedName>
    <definedName name="V_KEYWORD_EQTY_200022132_MKT_EQ_RISK_PREM" localSheetId="4">AESI_Validation_Sheet!$314:$314</definedName>
    <definedName name="V_KEYWORD_EQTY_200022132_NET_DEBT_EX_LEASES_PUB" localSheetId="4">AESI_Validation_Sheet!$271:$271</definedName>
    <definedName name="V_KEYWORD_EQTY_200022132_NET_DEBT_PUB" localSheetId="4">AESI_Validation_Sheet!$270:$270</definedName>
    <definedName name="V_KEYWORD_EQTY_200022132_NET_EARNING" localSheetId="4">AESI_Validation_Sheet!$283:$283</definedName>
    <definedName name="V_KEYWORD_EQTY_200022132_NET_INC" localSheetId="4">AESI_Validation_Sheet!$285:$285</definedName>
    <definedName name="V_KEYWORD_EQTY_200022132_NI_PRE_PREF" localSheetId="4">AESI_Validation_Sheet!$281:$281</definedName>
    <definedName name="V_KEYWORD_EQTY_200022132_NI_PUB" localSheetId="4">AESI_Validation_Sheet!$273:$273</definedName>
    <definedName name="V_KEYWORD_EQTY_200022132_NON_OP_ADD" localSheetId="4">AESI_Validation_Sheet!$294:$294</definedName>
    <definedName name="V_KEYWORD_EQTY_200022132_NOT_IN_USE" localSheetId="4">AESI_Validation_Sheet!$249:$249</definedName>
    <definedName name="V_KEYWORD_EQTY_200022132_NUM_SH" localSheetId="4">AESI_Validation_Sheet!$260:$260</definedName>
    <definedName name="V_KEYWORD_EQTY_200022132_PREF_DIV" localSheetId="4">AESI_Validation_Sheet!$282:$282</definedName>
    <definedName name="V_KEYWORD_EQTY_200022132_PRICE_CURRENCY_ISO" localSheetId="4">AESI_Validation_Sheet!$245:$245</definedName>
    <definedName name="V_KEYWORD_EQTY_200022132_PROV_INC_TAX" localSheetId="4">AESI_Validation_Sheet!$279:$279</definedName>
    <definedName name="V_KEYWORD_EQTY_200022132_PTP_PUB" localSheetId="4">AESI_Validation_Sheet!$275:$275</definedName>
    <definedName name="V_KEYWORD_EQTY_200022132_PUB_CURRENCY_ISO" localSheetId="4">AESI_Validation_Sheet!$244:$244</definedName>
    <definedName name="V_KEYWORD_EQTY_200022132_REPUR_ACTUAL" localSheetId="4">AESI_Validation_Sheet!$309:$309</definedName>
    <definedName name="V_KEYWORD_EQTY_200022132_REPUR_REMAINING" localSheetId="4">AESI_Validation_Sheet!$307:$307</definedName>
    <definedName name="V_KEYWORD_EQTY_200022132_REPUR_SUSPENDED" localSheetId="4">AESI_Validation_Sheet!$308:$308</definedName>
    <definedName name="V_KEYWORD_EQTY_200022132_REPUR_TOT_AUTH" localSheetId="4">AESI_Validation_Sheet!$306:$306</definedName>
    <definedName name="V_KEYWORD_EQTY_200022132_REVS_PUB" localSheetId="4">AESI_Validation_Sheet!$276:$276</definedName>
    <definedName name="V_KEYWORD_EQTY_200022132_RISK_FR_RATE" localSheetId="4">AESI_Validation_Sheet!$315:$315</definedName>
    <definedName name="V_KEYWORD_EQTY_200022132_Security_Name" localSheetId="4">AESI_Validation_Sheet!$242:$242</definedName>
    <definedName name="V_KEYWORD_EQTY_200022132_SH" localSheetId="4">AESI_Validation_Sheet!$292:$292</definedName>
    <definedName name="V_KEYWORD_EQTY_200022132_TARGET_PRICE" localSheetId="4">AESI_Validation_Sheet!$252:$252</definedName>
    <definedName name="V_KEYWORD_EQTY_200022132_TARGET_PRICE_FUNDAMENTAL" localSheetId="4">AESI_Validation_Sheet!$254:$254</definedName>
    <definedName name="V_KEYWORD_EQTY_200022132_TARGET_PRICE_MA" localSheetId="4">AESI_Validation_Sheet!$255:$255</definedName>
    <definedName name="V_KEYWORD_EQTY_200022132_TAX_EXC" localSheetId="4">AESI_Validation_Sheet!$284:$284</definedName>
    <definedName name="V_KEYWORD_EQTY_200022132_Ticker" localSheetId="4">AESI_Validation_Sheet!$241:$241</definedName>
    <definedName name="V_KEYWORD_EQTY_200022132_TP_METH_COMP1_NAME" localSheetId="4">AESI_Validation_Sheet!$256:$256</definedName>
    <definedName name="V_KEYWORD_EQTY_200022132_TP_METH_COMP1_VALUE" localSheetId="4">AESI_Validation_Sheet!$257:$257</definedName>
    <definedName name="V_KEYWORD_EQTY_200022132_TP_METH_COMP2_NAME" localSheetId="4">AESI_Validation_Sheet!$258:$258</definedName>
    <definedName name="V_KEYWORD_EQTY_200022132_TP_METH_COMP2_VALUE" localSheetId="4">AESI_Validation_Sheet!$259:$259</definedName>
    <definedName name="V_KEYWORD_EQTY_200022132_TP_PERIOD" localSheetId="4">AESI_Validation_Sheet!$253:$253</definedName>
    <definedName name="V_KEYWORD_ISSR_208021701_ACC_AMORT" localSheetId="4">AESI_Validation_Sheet!$50:$50</definedName>
    <definedName name="V_KEYWORD_ISSR_208021701_ACC_DDA" localSheetId="4">AESI_Validation_Sheet!$47:$47</definedName>
    <definedName name="V_KEYWORD_ISSR_208021701_ACC_END_DATE" localSheetId="4">AESI_Validation_Sheet!$3:$3</definedName>
    <definedName name="V_KEYWORD_ISSR_208021701_ACC_PAY_GQ" localSheetId="4">AESI_Validation_Sheet!$56:$56</definedName>
    <definedName name="V_KEYWORD_ISSR_208021701_ACQ" localSheetId="4">AESI_Validation_Sheet!$98:$98</definedName>
    <definedName name="V_KEYWORD_ISSR_208021701_ADJ_UNF_PENS_GOOD" localSheetId="4">AESI_Validation_Sheet!$86:$86</definedName>
    <definedName name="V_KEYWORD_ISSR_208021701_ASSOC_JV_ADDBK" localSheetId="4">AESI_Validation_Sheet!$110:$110</definedName>
    <definedName name="V_KEYWORD_ISSR_208021701_ASSOCIATE" localSheetId="4">AESI_Validation_Sheet!$27:$27</definedName>
    <definedName name="V_KEYWORD_ISSR_208021701_ASSOCIATE_OP" localSheetId="4">AESI_Validation_Sheet!$36:$36</definedName>
    <definedName name="V_KEYWORD_ISSR_208021701_AVG_DRILL_FLEET_AGE" localSheetId="4">AESI_Validation_Sheet!$130:$130</definedName>
    <definedName name="V_KEYWORD_ISSR_208021701_BAL_MINO_INT" localSheetId="4">AESI_Validation_Sheet!$89:$89</definedName>
    <definedName name="V_KEYWORD_ISSR_208021701_CAP_LEASES" localSheetId="4">AESI_Validation_Sheet!$77:$77</definedName>
    <definedName name="V_KEYWORD_ISSR_208021701_CAPEX" localSheetId="4">AESI_Validation_Sheet!$97:$97</definedName>
    <definedName name="V_KEYWORD_ISSR_208021701_CAPEX_EXPANSION" localSheetId="4">AESI_Validation_Sheet!$120:$120</definedName>
    <definedName name="V_KEYWORD_ISSR_208021701_CAPEX_MAINTENANCE" localSheetId="4">AESI_Validation_Sheet!$119:$119</definedName>
    <definedName name="V_KEYWORD_ISSR_208021701_CASH_EQ" localSheetId="4">AESI_Validation_Sheet!$41:$41</definedName>
    <definedName name="V_KEYWORD_ISSR_208021701_CASH_INT_EXP" localSheetId="4">AESI_Validation_Sheet!$116:$116</definedName>
    <definedName name="V_KEYWORD_ISSR_208021701_CASH_PCT_OS_US" localSheetId="4">AESI_Validation_Sheet!$191:$191</definedName>
    <definedName name="V_KEYWORD_ISSR_208021701_CASH_TAX_EXP" localSheetId="4">AESI_Validation_Sheet!$117:$117</definedName>
    <definedName name="V_KEYWORD_ISSR_208021701_CF_FIN" localSheetId="4">AESI_Validation_Sheet!$107:$107</definedName>
    <definedName name="V_KEYWORD_ISSR_208021701_CF_INC_MINORITY" localSheetId="4">AESI_Validation_Sheet!$92:$92</definedName>
    <definedName name="V_KEYWORD_ISSR_208021701_CF_INV" localSheetId="4">AESI_Validation_Sheet!$101:$101</definedName>
    <definedName name="V_KEYWORD_ISSR_208021701_CF_OPS" localSheetId="4">AESI_Validation_Sheet!$96:$96</definedName>
    <definedName name="V_KEYWORD_ISSR_208021701_CHG_DEF_TAX_CF" localSheetId="4">AESI_Validation_Sheet!$114:$114</definedName>
    <definedName name="V_KEYWORD_ISSR_208021701_CHG_LT_DEBT" localSheetId="4">AESI_Validation_Sheet!$104:$104</definedName>
    <definedName name="V_KEYWORD_ISSR_208021701_CO_BOR_MARGIN" localSheetId="4">AESI_Validation_Sheet!$82:$82</definedName>
    <definedName name="V_KEYWORD_ISSR_208021701_COGS_PCT_ROW" localSheetId="4">AESI_Validation_Sheet!$182:$182</definedName>
    <definedName name="V_KEYWORD_ISSR_208021701_COGS_PCT_US" localSheetId="4">AESI_Validation_Sheet!$181:$181</definedName>
    <definedName name="V_KEYWORD_ISSR_208021701_COND_PROD" localSheetId="4">AESI_Validation_Sheet!$126:$126</definedName>
    <definedName name="V_KEYWORD_ISSR_208021701_COST_GD_SD" localSheetId="4">AESI_Validation_Sheet!$12:$12</definedName>
    <definedName name="V_KEYWORD_ISSR_208021701_CUR_ASS" localSheetId="4">AESI_Validation_Sheet!$45:$45</definedName>
    <definedName name="V_KEYWORD_ISSR_208021701_CURRENCY_ISO" localSheetId="4">AESI_Validation_Sheet!$7:$7</definedName>
    <definedName name="V_KEYWORD_ISSR_208021701_DEBTORS" localSheetId="4">AESI_Validation_Sheet!$42:$42</definedName>
    <definedName name="V_KEYWORD_ISSR_208021701_DEF_INC_TAX" localSheetId="4">AESI_Validation_Sheet!$78:$78</definedName>
    <definedName name="V_KEYWORD_ISSR_208021701_DEPR_AMORT" localSheetId="4">AESI_Validation_Sheet!$93:$93</definedName>
    <definedName name="V_KEYWORD_ISSR_208021701_DEPR_ROU_ASSETS" localSheetId="4">AESI_Validation_Sheet!$37:$37</definedName>
    <definedName name="V_KEYWORD_ISSR_208021701_DEPREC" localSheetId="4">AESI_Validation_Sheet!$21:$21</definedName>
    <definedName name="V_KEYWORD_ISSR_208021701_DIV_PAID" localSheetId="4">AESI_Validation_Sheet!$102:$102</definedName>
    <definedName name="V_KEYWORD_ISSR_208021701_DIVDS_ASSOC_JV" localSheetId="4">AESI_Validation_Sheet!$118:$118</definedName>
    <definedName name="V_KEYWORD_ISSR_208021701_DIVDS_PD_MINORITIES" localSheetId="4">AESI_Validation_Sheet!$122:$122</definedName>
    <definedName name="V_KEYWORD_ISSR_208021701_DIVEST" localSheetId="4">AESI_Validation_Sheet!$99:$99</definedName>
    <definedName name="V_KEYWORD_ISSR_208021701_EBIT" localSheetId="4">AESI_Validation_Sheet!$23:$23</definedName>
    <definedName name="V_KEYWORD_ISSR_208021701_EBIT_FIN_SEGMENT" localSheetId="4">AESI_Validation_Sheet!$193:$193</definedName>
    <definedName name="V_KEYWORD_ISSR_208021701_EBITDA_CALC" localSheetId="4">AESI_Validation_Sheet!$20:$20</definedName>
    <definedName name="V_KEYWORD_ISSR_208021701_EMPLOYEES" localSheetId="4">AESI_Validation_Sheet!$124:$124</definedName>
    <definedName name="V_KEYWORD_ISSR_208021701_EQ" localSheetId="4">AESI_Validation_Sheet!$69:$69</definedName>
    <definedName name="V_KEYWORD_ISSR_208021701_ESO_PRE_TAX" localSheetId="4">AESI_Validation_Sheet!$16:$16</definedName>
    <definedName name="V_KEYWORD_ISSR_208021701_EXP_COAL_MET" localSheetId="4">AESI_Validation_Sheet!$208:$208</definedName>
    <definedName name="V_KEYWORD_ISSR_208021701_EXP_COAL_THERMAL" localSheetId="4">AESI_Validation_Sheet!$207:$207</definedName>
    <definedName name="V_KEYWORD_ISSR_208021701_EXP_DIAMONDS" localSheetId="4">AESI_Validation_Sheet!$206:$206</definedName>
    <definedName name="V_KEYWORD_ISSR_208021701_EXP_IRON_ORE" localSheetId="4">AESI_Validation_Sheet!$205:$205</definedName>
    <definedName name="V_KEYWORD_ISSR_208021701_EXP_NAT_GAS" localSheetId="4">AESI_Validation_Sheet!$204:$204</definedName>
    <definedName name="V_KEYWORD_ISSR_208021701_EXP_OIL_DERIV_NGLS_PLASTICS" localSheetId="4">AESI_Validation_Sheet!$203:$203</definedName>
    <definedName name="V_KEYWORD_ISSR_208021701_EXP_OIL_PETRO_FUEL" localSheetId="4">AESI_Validation_Sheet!$202:$202</definedName>
    <definedName name="V_KEYWORD_ISSR_208021701_EXP_OTH_COMMODITY" localSheetId="4">AESI_Validation_Sheet!$210:$210</definedName>
    <definedName name="V_KEYWORD_ISSR_208021701_EXP_OTH_COST" localSheetId="4">AESI_Validation_Sheet!$211:$211</definedName>
    <definedName name="V_KEYWORD_ISSR_208021701_EXP_WATER" localSheetId="4">AESI_Validation_Sheet!$209:$209</definedName>
    <definedName name="V_KEYWORD_ISSR_208021701_FIX_ASS_INV" localSheetId="4">AESI_Validation_Sheet!$52:$52</definedName>
    <definedName name="V_KEYWORD_ISSR_208021701_FLOATING_PCT_LOCAL_DEBT" localSheetId="4">AESI_Validation_Sheet!$74:$74</definedName>
    <definedName name="V_KEYWORD_ISSR_208021701_FLOATING_PCT_LOCAL_DEBT_HEDGED" localSheetId="4">AESI_Validation_Sheet!$75:$75</definedName>
    <definedName name="V_KEYWORD_ISSR_208021701_GCI_INFL" localSheetId="4">AESI_Validation_Sheet!$88:$88</definedName>
    <definedName name="V_KEYWORD_ISSR_208021701_GOODWILL_AMORT" localSheetId="4">AESI_Validation_Sheet!$22:$22</definedName>
    <definedName name="V_KEYWORD_ISSR_208021701_GR_FIX_ASS" localSheetId="4">AESI_Validation_Sheet!$46:$46</definedName>
    <definedName name="V_KEYWORD_ISSR_208021701_GR_INTANG" localSheetId="4">AESI_Validation_Sheet!$49:$49</definedName>
    <definedName name="V_KEYWORD_ISSR_208021701_INT_EXP_IND" localSheetId="4">AESI_Validation_Sheet!$25:$25</definedName>
    <definedName name="V_KEYWORD_ISSR_208021701_INT_INC_IND" localSheetId="4">AESI_Validation_Sheet!$24:$24</definedName>
    <definedName name="V_KEYWORD_ISSR_208021701_INV_SECUR" localSheetId="4">AESI_Validation_Sheet!$53:$53</definedName>
    <definedName name="V_KEYWORD_ISSR_208021701_Issuer_Name" localSheetId="4">AESI_Validation_Sheet!$6:$6</definedName>
    <definedName name="V_KEYWORD_ISSR_208021701_LEASE_ADOPT" localSheetId="4">AESI_Validation_Sheet!$39:$39</definedName>
    <definedName name="V_KEYWORD_ISSR_208021701_LEASE_DEEM_DEPR" localSheetId="4">AESI_Validation_Sheet!$34:$34</definedName>
    <definedName name="V_KEYWORD_ISSR_208021701_LEASE_DEEM_INT" localSheetId="4">AESI_Validation_Sheet!$33:$33</definedName>
    <definedName name="V_KEYWORD_ISSR_208021701_LEASE_INT_CHG" localSheetId="4">AESI_Validation_Sheet!$38:$38</definedName>
    <definedName name="V_KEYWORD_ISSR_208021701_LEASE_PAY" localSheetId="4">AESI_Validation_Sheet!$32:$32</definedName>
    <definedName name="V_KEYWORD_ISSR_208021701_LEASE_PRINCIPAL_CASH" localSheetId="4">AESI_Validation_Sheet!$105:$105</definedName>
    <definedName name="V_KEYWORD_ISSR_208021701_LT_DEBT" localSheetId="4">AESI_Validation_Sheet!$61:$61</definedName>
    <definedName name="V_KEYWORD_ISSR_208021701_LT_LEASE_LIAB" localSheetId="4">AESI_Validation_Sheet!$62:$62</definedName>
    <definedName name="V_KEYWORD_ISSR_208021701_MA_PROB" localSheetId="4">AESI_Validation_Sheet!$9:$9</definedName>
    <definedName name="V_KEYWORD_ISSR_208021701_MINORITIES" localSheetId="4">AESI_Validation_Sheet!$68:$68</definedName>
    <definedName name="V_KEYWORD_ISSR_208021701_MV_ASSOCIATES" localSheetId="4">AESI_Validation_Sheet!$80:$80</definedName>
    <definedName name="V_KEYWORD_ISSR_208021701_NET_DEBT" localSheetId="4">AESI_Validation_Sheet!$76:$76</definedName>
    <definedName name="V_KEYWORD_ISSR_208021701_NET_DEBT_ADJ" localSheetId="4">AESI_Validation_Sheet!$81:$81</definedName>
    <definedName name="V_KEYWORD_ISSR_208021701_NET_FIX_ASS" localSheetId="4">AESI_Validation_Sheet!$48:$48</definedName>
    <definedName name="V_KEYWORD_ISSR_208021701_NET_INT_CH" localSheetId="4">AESI_Validation_Sheet!$35:$35</definedName>
    <definedName name="V_KEYWORD_ISSR_208021701_NET_INT_EXP" localSheetId="4">AESI_Validation_Sheet!$26:$26</definedName>
    <definedName name="V_KEYWORD_ISSR_208021701_NET_INTANG" localSheetId="4">AESI_Validation_Sheet!$51:$51</definedName>
    <definedName name="V_KEYWORD_ISSR_208021701_NET_OP_LOSS_CFWD" localSheetId="4">AESI_Validation_Sheet!$79:$79</definedName>
    <definedName name="V_KEYWORD_ISSR_208021701_NGL_PROD" localSheetId="4">AESI_Validation_Sheet!$125:$125</definedName>
    <definedName name="V_KEYWORD_ISSR_208021701_NONPPE_CAPEX" localSheetId="4">AESI_Validation_Sheet!$121:$121</definedName>
    <definedName name="V_KEYWORD_ISSR_208021701_OP_COST" localSheetId="4">AESI_Validation_Sheet!$14:$14</definedName>
    <definedName name="V_KEYWORD_ISSR_208021701_ORD_SH_FUND" localSheetId="4">AESI_Validation_Sheet!$67:$67</definedName>
    <definedName name="V_KEYWORD_ISSR_208021701_ORDER_BACKLOG" localSheetId="4">AESI_Validation_Sheet!$128:$128</definedName>
    <definedName name="V_KEYWORD_ISSR_208021701_ORDER_INTAKE" localSheetId="4">AESI_Validation_Sheet!$129:$129</definedName>
    <definedName name="V_KEYWORD_ISSR_208021701_OTH_ADJ_CASH_TAX" localSheetId="4">AESI_Validation_Sheet!$115:$115</definedName>
    <definedName name="V_KEYWORD_ISSR_208021701_OTH_COST_INC" localSheetId="4">AESI_Validation_Sheet!$29:$29</definedName>
    <definedName name="V_KEYWORD_ISSR_208021701_OTH_CUR_ASS" localSheetId="4">AESI_Validation_Sheet!$44:$44</definedName>
    <definedName name="V_KEYWORD_ISSR_208021701_OTH_CUR_LIABS" localSheetId="4">AESI_Validation_Sheet!$59:$59</definedName>
    <definedName name="V_KEYWORD_ISSR_208021701_OTH_DACF_ADJ" localSheetId="4">AESI_Validation_Sheet!$113:$113</definedName>
    <definedName name="V_KEYWORD_ISSR_208021701_OTH_FIN_CF" localSheetId="4">AESI_Validation_Sheet!$106:$106</definedName>
    <definedName name="V_KEYWORD_ISSR_208021701_OTH_GCI_ADJ" localSheetId="4">AESI_Validation_Sheet!$87:$87</definedName>
    <definedName name="V_KEYWORD_ISSR_208021701_OTH_INV_CF" localSheetId="4">AESI_Validation_Sheet!$100:$100</definedName>
    <definedName name="V_KEYWORD_ISSR_208021701_OTH_LT_ASS" localSheetId="4">AESI_Validation_Sheet!$54:$54</definedName>
    <definedName name="V_KEYWORD_ISSR_208021701_OTH_LT_CRED_GQ" localSheetId="4">AESI_Validation_Sheet!$63:$63</definedName>
    <definedName name="V_KEYWORD_ISSR_208021701_OTH_NONCASH_ADJ" localSheetId="4">AESI_Validation_Sheet!$112:$112</definedName>
    <definedName name="V_KEYWORD_ISSR_208021701_OTH_OP_CF" localSheetId="4">AESI_Validation_Sheet!$95:$95</definedName>
    <definedName name="V_KEYWORD_ISSR_208021701_OTH_OP_INC_EXP" localSheetId="4">AESI_Validation_Sheet!$17:$17</definedName>
    <definedName name="V_KEYWORD_ISSR_208021701_PERIOD_MILESTONE" localSheetId="4">AESI_Validation_Sheet!$2:$2</definedName>
    <definedName name="V_KEYWORD_ISSR_208021701_PL_SALE_ASSETS" localSheetId="4">AESI_Validation_Sheet!$111:$111</definedName>
    <definedName name="V_KEYWORD_ISSR_208021701_PREF_SH" localSheetId="4">AESI_Validation_Sheet!$66:$66</definedName>
    <definedName name="V_KEYWORD_ISSR_208021701_PROFIT_ON_DISP" localSheetId="4">AESI_Validation_Sheet!$28:$28</definedName>
    <definedName name="V_KEYWORD_ISSR_208021701_PT_PROF" localSheetId="4">AESI_Validation_Sheet!$30:$30</definedName>
    <definedName name="V_KEYWORD_ISSR_208021701_RD_EXP" localSheetId="4">AESI_Validation_Sheet!$15:$15</definedName>
    <definedName name="V_KEYWORD_ISSR_208021701_REV_FIN_SEGMENT" localSheetId="4">AESI_Validation_Sheet!$192:$192</definedName>
    <definedName name="V_KEYWORD_ISSR_208021701_ROU_ASSET" localSheetId="4">AESI_Validation_Sheet!$90:$90</definedName>
    <definedName name="V_KEYWORD_ISSR_208021701_SALES" localSheetId="4">AESI_Validation_Sheet!$11:$11</definedName>
    <definedName name="V_KEYWORD_ISSR_208021701_SALES_ARGENTINA" localSheetId="4">AESI_Validation_Sheet!$135:$135</definedName>
    <definedName name="V_KEYWORD_ISSR_208021701_SALES_AUSTRA" localSheetId="4">AESI_Validation_Sheet!$178:$178</definedName>
    <definedName name="V_KEYWORD_ISSR_208021701_SALES_AUSTRIA" localSheetId="4">AESI_Validation_Sheet!$142:$142</definedName>
    <definedName name="V_KEYWORD_ISSR_208021701_SALES_BEL" localSheetId="4">AESI_Validation_Sheet!$143:$143</definedName>
    <definedName name="V_KEYWORD_ISSR_208021701_SALES_BRAZIL" localSheetId="4">AESI_Validation_Sheet!$136:$136</definedName>
    <definedName name="V_KEYWORD_ISSR_208021701_SALES_CANADA" localSheetId="4">AESI_Validation_Sheet!$132:$132</definedName>
    <definedName name="V_KEYWORD_ISSR_208021701_SALES_CEE" localSheetId="4">AESI_Validation_Sheet!$233:$233</definedName>
    <definedName name="V_KEYWORD_ISSR_208021701_SALES_CHILE" localSheetId="4">AESI_Validation_Sheet!$137:$137</definedName>
    <definedName name="V_KEYWORD_ISSR_208021701_SALES_CHINA" localSheetId="4">AESI_Validation_Sheet!$173:$173</definedName>
    <definedName name="V_KEYWORD_ISSR_208021701_SALES_COLOMBIA" localSheetId="4">AESI_Validation_Sheet!$138:$138</definedName>
    <definedName name="V_KEYWORD_ISSR_208021701_SALES_CONS" localSheetId="4">AESI_Validation_Sheet!$185:$185</definedName>
    <definedName name="V_KEYWORD_ISSR_208021701_SALES_EU_EX_UK" localSheetId="4">AESI_Validation_Sheet!$232:$232</definedName>
    <definedName name="V_KEYWORD_ISSR_208021701_SALES_FINAN" localSheetId="4">AESI_Validation_Sheet!$188:$188</definedName>
    <definedName name="V_KEYWORD_ISSR_208021701_SALES_FRA" localSheetId="4">AESI_Validation_Sheet!$144:$144</definedName>
    <definedName name="V_KEYWORD_ISSR_208021701_SALES_FX_ARS" localSheetId="4">AESI_Validation_Sheet!$224:$224</definedName>
    <definedName name="V_KEYWORD_ISSR_208021701_SALES_FX_BRL" localSheetId="4">AESI_Validation_Sheet!$217:$217</definedName>
    <definedName name="V_KEYWORD_ISSR_208021701_SALES_FX_CAD" localSheetId="4">AESI_Validation_Sheet!$221:$221</definedName>
    <definedName name="V_KEYWORD_ISSR_208021701_SALES_FX_CLP" localSheetId="4">AESI_Validation_Sheet!$225:$225</definedName>
    <definedName name="V_KEYWORD_ISSR_208021701_SALES_FX_CNY" localSheetId="4">AESI_Validation_Sheet!$219:$219</definedName>
    <definedName name="V_KEYWORD_ISSR_208021701_SALES_FX_COP" localSheetId="4">AESI_Validation_Sheet!$223:$223</definedName>
    <definedName name="V_KEYWORD_ISSR_208021701_SALES_FX_EUR" localSheetId="4">AESI_Validation_Sheet!$214:$214</definedName>
    <definedName name="V_KEYWORD_ISSR_208021701_SALES_FX_GPB" localSheetId="4">AESI_Validation_Sheet!$213:$213</definedName>
    <definedName name="V_KEYWORD_ISSR_208021701_SALES_FX_INR" localSheetId="4">AESI_Validation_Sheet!$220:$220</definedName>
    <definedName name="V_KEYWORD_ISSR_208021701_SALES_FX_MXN" localSheetId="4">AESI_Validation_Sheet!$222:$222</definedName>
    <definedName name="V_KEYWORD_ISSR_208021701_SALES_FX_OTH" localSheetId="4">AESI_Validation_Sheet!$227:$227</definedName>
    <definedName name="V_KEYWORD_ISSR_208021701_SALES_FX_RUB" localSheetId="4">AESI_Validation_Sheet!$215:$215</definedName>
    <definedName name="V_KEYWORD_ISSR_208021701_SALES_FX_USD" localSheetId="4">AESI_Validation_Sheet!$216:$216</definedName>
    <definedName name="V_KEYWORD_ISSR_208021701_SALES_FX_VEF" localSheetId="4">AESI_Validation_Sheet!$226:$226</definedName>
    <definedName name="V_KEYWORD_ISSR_208021701_SALES_FX_YEN" localSheetId="4">AESI_Validation_Sheet!$218:$218</definedName>
    <definedName name="V_KEYWORD_ISSR_208021701_SALES_GER" localSheetId="4">AESI_Validation_Sheet!$145:$145</definedName>
    <definedName name="V_KEYWORD_ISSR_208021701_SALES_GOV" localSheetId="4">AESI_Validation_Sheet!$187:$187</definedName>
    <definedName name="V_KEYWORD_ISSR_208021701_SALES_GRE" localSheetId="4">AESI_Validation_Sheet!$146:$146</definedName>
    <definedName name="V_KEYWORD_ISSR_208021701_SALES_HONG_KONG" localSheetId="4">AESI_Validation_Sheet!$167:$167</definedName>
    <definedName name="V_KEYWORD_ISSR_208021701_SALES_IND" localSheetId="4">AESI_Validation_Sheet!$186:$186</definedName>
    <definedName name="V_KEYWORD_ISSR_208021701_SALES_INDIA" localSheetId="4">AESI_Validation_Sheet!$174:$174</definedName>
    <definedName name="V_KEYWORD_ISSR_208021701_SALES_INDONESIA" localSheetId="4">AESI_Validation_Sheet!$175:$175</definedName>
    <definedName name="V_KEYWORD_ISSR_208021701_SALES_IRE" localSheetId="4">AESI_Validation_Sheet!$147:$147</definedName>
    <definedName name="V_KEYWORD_ISSR_208021701_SALES_ITA" localSheetId="4">AESI_Validation_Sheet!$148:$148</definedName>
    <definedName name="V_KEYWORD_ISSR_208021701_SALES_JAPAN" localSheetId="4">AESI_Validation_Sheet!$168:$168</definedName>
    <definedName name="V_KEYWORD_ISSR_208021701_SALES_ME" localSheetId="4">AESI_Validation_Sheet!$234:$234</definedName>
    <definedName name="V_KEYWORD_ISSR_208021701_SALES_MEXICO" localSheetId="4">AESI_Validation_Sheet!$139:$139</definedName>
    <definedName name="V_KEYWORD_ISSR_208021701_SALES_NAT_GAS" localSheetId="4">AESI_Validation_Sheet!$197:$197</definedName>
    <definedName name="V_KEYWORD_ISSR_208021701_SALES_NETH" localSheetId="4">AESI_Validation_Sheet!$149:$149</definedName>
    <definedName name="V_KEYWORD_ISSR_208021701_SALES_NIGERIA" localSheetId="4">AESI_Validation_Sheet!$164:$164</definedName>
    <definedName name="V_KEYWORD_ISSR_208021701_SALES_NITROGEN" localSheetId="4">AESI_Validation_Sheet!$198:$198</definedName>
    <definedName name="V_KEYWORD_ISSR_208021701_SALES_NOR" localSheetId="4">AESI_Validation_Sheet!$150:$150</definedName>
    <definedName name="V_KEYWORD_ISSR_208021701_SALES_NZ" localSheetId="4">AESI_Validation_Sheet!$179:$179</definedName>
    <definedName name="V_KEYWORD_ISSR_208021701_SALES_OIL_DERIV_NGLS_PLASTICS" localSheetId="4">AESI_Validation_Sheet!$196:$196</definedName>
    <definedName name="V_KEYWORD_ISSR_208021701_SALES_OIL_GAS" localSheetId="4">AESI_Validation_Sheet!$189:$189</definedName>
    <definedName name="V_KEYWORD_ISSR_208021701_SALES_OIL_PETRO_FUEL" localSheetId="4">AESI_Validation_Sheet!$195:$195</definedName>
    <definedName name="V_KEYWORD_ISSR_208021701_SALES_OTH_AEJ" localSheetId="4">AESI_Validation_Sheet!$238:$238</definedName>
    <definedName name="V_KEYWORD_ISSR_208021701_SALES_OTH_AFRICA" localSheetId="4">AESI_Validation_Sheet!$166:$166</definedName>
    <definedName name="V_KEYWORD_ISSR_208021701_SALES_OTH_AM" localSheetId="4">AESI_Validation_Sheet!$230:$230</definedName>
    <definedName name="V_KEYWORD_ISSR_208021701_SALES_OTH_CEE" localSheetId="4">AESI_Validation_Sheet!$160:$160</definedName>
    <definedName name="V_KEYWORD_ISSR_208021701_SALES_OTH_COMMODITY" localSheetId="4">AESI_Validation_Sheet!$199:$199</definedName>
    <definedName name="V_KEYWORD_ISSR_208021701_SALES_OTH_DEV_ASIA" localSheetId="4">AESI_Validation_Sheet!$172:$172</definedName>
    <definedName name="V_KEYWORD_ISSR_208021701_SALES_OTH_EMEA" localSheetId="4">AESI_Validation_Sheet!$236:$236</definedName>
    <definedName name="V_KEYWORD_ISSR_208021701_SALES_OTH_EMERG_ASIA" localSheetId="4">AESI_Validation_Sheet!$177:$177</definedName>
    <definedName name="V_KEYWORD_ISSR_208021701_SALES_OTH_LATAM" localSheetId="4">AESI_Validation_Sheet!$141:$141</definedName>
    <definedName name="V_KEYWORD_ISSR_208021701_SALES_OTH_ME" localSheetId="4">AESI_Validation_Sheet!$163:$163</definedName>
    <definedName name="V_KEYWORD_ISSR_208021701_SALES_OTH_NO_AMER" localSheetId="4">AESI_Validation_Sheet!$134:$134</definedName>
    <definedName name="V_KEYWORD_ISSR_208021701_SALES_OTH_SALES_SOURCES" localSheetId="4">AESI_Validation_Sheet!$200:$200</definedName>
    <definedName name="V_KEYWORD_ISSR_208021701_SALES_OTH_WEST_EURO" localSheetId="4">AESI_Validation_Sheet!$156:$156</definedName>
    <definedName name="V_KEYWORD_ISSR_208021701_SALES_OTHER" localSheetId="4">AESI_Validation_Sheet!$180:$180</definedName>
    <definedName name="V_KEYWORD_ISSR_208021701_SALES_POLAND" localSheetId="4">AESI_Validation_Sheet!$157:$157</definedName>
    <definedName name="V_KEYWORD_ISSR_208021701_SALES_POR" localSheetId="4">AESI_Validation_Sheet!$151:$151</definedName>
    <definedName name="V_KEYWORD_ISSR_208021701_SALES_RUSSIA" localSheetId="4">AESI_Validation_Sheet!$158:$158</definedName>
    <definedName name="V_KEYWORD_ISSR_208021701_SALES_SAUDI_ARABIA" localSheetId="4">AESI_Validation_Sheet!$161:$161</definedName>
    <definedName name="V_KEYWORD_ISSR_208021701_SALES_SINGAPORE" localSheetId="4">AESI_Validation_Sheet!$169:$169</definedName>
    <definedName name="V_KEYWORD_ISSR_208021701_SALES_SK" localSheetId="4">AESI_Validation_Sheet!$170:$170</definedName>
    <definedName name="V_KEYWORD_ISSR_208021701_SALES_SMB" localSheetId="4">AESI_Validation_Sheet!$190:$190</definedName>
    <definedName name="V_KEYWORD_ISSR_208021701_SALES_SO_AFRICA" localSheetId="4">AESI_Validation_Sheet!$165:$165</definedName>
    <definedName name="V_KEYWORD_ISSR_208021701_SALES_SPA" localSheetId="4">AESI_Validation_Sheet!$152:$152</definedName>
    <definedName name="V_KEYWORD_ISSR_208021701_SALES_SWE" localSheetId="4">AESI_Validation_Sheet!$153:$153</definedName>
    <definedName name="V_KEYWORD_ISSR_208021701_SALES_SWIT" localSheetId="4">AESI_Validation_Sheet!$154:$154</definedName>
    <definedName name="V_KEYWORD_ISSR_208021701_SALES_TAIWAN" localSheetId="4">AESI_Validation_Sheet!$171:$171</definedName>
    <definedName name="V_KEYWORD_ISSR_208021701_SALES_THAILAND" localSheetId="4">AESI_Validation_Sheet!$176:$176</definedName>
    <definedName name="V_KEYWORD_ISSR_208021701_SALES_TOT_AFRICA" localSheetId="4">AESI_Validation_Sheet!$235:$235</definedName>
    <definedName name="V_KEYWORD_ISSR_208021701_SALES_TOT_AM" localSheetId="4">AESI_Validation_Sheet!$229:$229</definedName>
    <definedName name="V_KEYWORD_ISSR_208021701_SALES_TOT_ASIA" localSheetId="4">AESI_Validation_Sheet!$237:$237</definedName>
    <definedName name="V_KEYWORD_ISSR_208021701_SALES_TOT_EMEA" localSheetId="4">AESI_Validation_Sheet!$231:$231</definedName>
    <definedName name="V_KEYWORD_ISSR_208021701_SALES_TURKEY" localSheetId="4">AESI_Validation_Sheet!$159:$159</definedName>
    <definedName name="V_KEYWORD_ISSR_208021701_SALES_UAE" localSheetId="4">AESI_Validation_Sheet!$162:$162</definedName>
    <definedName name="V_KEYWORD_ISSR_208021701_SALES_UK" localSheetId="4">AESI_Validation_Sheet!$155:$155</definedName>
    <definedName name="V_KEYWORD_ISSR_208021701_SALES_US" localSheetId="4">AESI_Validation_Sheet!$133:$133</definedName>
    <definedName name="V_KEYWORD_ISSR_208021701_SALES_VENEZUELA" localSheetId="4">AESI_Validation_Sheet!$140:$140</definedName>
    <definedName name="V_KEYWORD_ISSR_208021701_SEL_GL_AD" localSheetId="4">AESI_Validation_Sheet!$13:$13</definedName>
    <definedName name="V_KEYWORD_ISSR_208021701_SGA_PCT_ROW" localSheetId="4">AESI_Validation_Sheet!$184:$184</definedName>
    <definedName name="V_KEYWORD_ISSR_208021701_SGA_PCT_US" localSheetId="4">AESI_Validation_Sheet!$183:$183</definedName>
    <definedName name="V_KEYWORD_ISSR_208021701_SH_REPUR" localSheetId="4">AESI_Validation_Sheet!$103:$103</definedName>
    <definedName name="V_KEYWORD_ISSR_208021701_SHORT_T_DEBT" localSheetId="4">AESI_Validation_Sheet!$57:$57</definedName>
    <definedName name="V_KEYWORD_ISSR_208021701_SHORT_TERM_LIABS" localSheetId="4">AESI_Validation_Sheet!$60:$60</definedName>
    <definedName name="V_KEYWORD_ISSR_208021701_ST_LEASE_LIAB" localSheetId="4">AESI_Validation_Sheet!$58:$58</definedName>
    <definedName name="V_KEYWORD_ISSR_208021701_STOCKS" localSheetId="4">AESI_Validation_Sheet!$43:$43</definedName>
    <definedName name="V_KEYWORD_ISSR_208021701_TOT_ASSET" localSheetId="4">AESI_Validation_Sheet!$55:$55</definedName>
    <definedName name="V_KEYWORD_ISSR_208021701_TOT_CF" localSheetId="4">AESI_Validation_Sheet!$108:$108</definedName>
    <definedName name="V_KEYWORD_ISSR_208021701_TOT_LIAB" localSheetId="4">AESI_Validation_Sheet!$65:$65</definedName>
    <definedName name="V_KEYWORD_ISSR_208021701_TOT_LIAB_EQ" localSheetId="4">AESI_Validation_Sheet!$70:$70</definedName>
    <definedName name="V_KEYWORD_ISSR_208021701_TOT_LT_LIAB" localSheetId="4">AESI_Validation_Sheet!$64:$64</definedName>
    <definedName name="V_KEYWORD_ISSR_208021701_TOT_OPS_EXP" localSheetId="4">AESI_Validation_Sheet!$19:$19</definedName>
    <definedName name="V_KEYWORD_ISSR_208021701_TOT_OPS_EXP_DDA" localSheetId="4">AESI_Validation_Sheet!$18:$18</definedName>
    <definedName name="V_KEYWORD_ISSR_208021701_TOT_PCT_USD_DEBT_HEDGED" localSheetId="4">AESI_Validation_Sheet!$73:$73</definedName>
    <definedName name="V_KEYWORD_ISSR_208021701_TOT_USD_DEBT" localSheetId="4">AESI_Validation_Sheet!$72:$72</definedName>
    <definedName name="V_KEYWORD_ISSR_208021701_UNF_PENS" localSheetId="4">AESI_Validation_Sheet!$83:$83</definedName>
    <definedName name="V_KEYWORD_ISSR_208021701_UNF_PENS_LIAB_OTH" localSheetId="4">AESI_Validation_Sheet!$85:$85</definedName>
    <definedName name="V_KEYWORD_ISSR_208021701_UNF_PENS_OFF" localSheetId="4">AESI_Validation_Sheet!$84:$84</definedName>
    <definedName name="V_KEYWORD_ISSR_208021701_WORK_CAP" localSheetId="4">AESI_Validation_Sheet!$94:$94</definedName>
    <definedName name="V_LIVEDATA_EQTY_200022132" localSheetId="4">AESI_Validation_Sheet!$B$239</definedName>
    <definedName name="V_LIVEDATA_ISSR_208021701" localSheetId="4">AESI_Validation_Sheet!$B$4</definedName>
    <definedName name="V_PERIOD_2018" localSheetId="4">AESI_Validation_Sheet!#REF!</definedName>
    <definedName name="V_PERIOD_2019" localSheetId="4">AESI_Validation_Sheet!#REF!</definedName>
    <definedName name="V_PERIOD_2020" localSheetId="4">AESI_Validation_Sheet!$F:$F</definedName>
    <definedName name="V_PERIOD_2020_Q1" localSheetId="4">AESI_Validation_Sheet!$O:$O</definedName>
    <definedName name="V_PERIOD_2020_Q2" localSheetId="4">AESI_Validation_Sheet!$P:$P</definedName>
    <definedName name="V_PERIOD_2020_Q3" localSheetId="4">AESI_Validation_Sheet!$Q:$Q</definedName>
    <definedName name="V_PERIOD_2020_Q4" localSheetId="4">AESI_Validation_Sheet!$R:$R</definedName>
    <definedName name="V_PERIOD_2021" localSheetId="4">AESI_Validation_Sheet!$G:$G</definedName>
    <definedName name="V_PERIOD_2021_Q1" localSheetId="4">AESI_Validation_Sheet!$S:$S</definedName>
    <definedName name="V_PERIOD_2021_Q2" localSheetId="4">AESI_Validation_Sheet!$T:$T</definedName>
    <definedName name="V_PERIOD_2021_Q3" localSheetId="4">AESI_Validation_Sheet!$U:$U</definedName>
    <definedName name="V_PERIOD_2021_Q4" localSheetId="4">AESI_Validation_Sheet!$V:$V</definedName>
    <definedName name="V_PERIOD_2022" localSheetId="4">AESI_Validation_Sheet!$H:$H</definedName>
    <definedName name="V_PERIOD_2022_Q1" localSheetId="4">AESI_Validation_Sheet!$W:$W</definedName>
    <definedName name="V_PERIOD_2022_Q2" localSheetId="4">AESI_Validation_Sheet!$X:$X</definedName>
    <definedName name="V_PERIOD_2022_Q3" localSheetId="4">AESI_Validation_Sheet!$Y:$Y</definedName>
    <definedName name="V_PERIOD_2022_Q4" localSheetId="4">AESI_Validation_Sheet!$Z:$Z</definedName>
    <definedName name="V_PERIOD_2023" localSheetId="4">AESI_Validation_Sheet!$I:$I</definedName>
    <definedName name="V_PERIOD_2023_Q1" localSheetId="4">AESI_Validation_Sheet!$AA:$AA</definedName>
    <definedName name="V_PERIOD_2023_Q2" localSheetId="4">AESI_Validation_Sheet!$AB:$AB</definedName>
    <definedName name="V_PERIOD_2023_Q3" localSheetId="4">AESI_Validation_Sheet!$AC:$AC</definedName>
    <definedName name="V_PERIOD_2023_Q4" localSheetId="4">AESI_Validation_Sheet!$AD:$AD</definedName>
    <definedName name="V_PERIOD_2024" localSheetId="4">AESI_Validation_Sheet!$J:$J</definedName>
    <definedName name="V_PERIOD_2024_Q1" localSheetId="4">AESI_Validation_Sheet!$AE:$AE</definedName>
    <definedName name="V_PERIOD_2024_Q2" localSheetId="4">AESI_Validation_Sheet!$AF:$AF</definedName>
    <definedName name="V_PERIOD_2024_Q3" localSheetId="4">AESI_Validation_Sheet!$AG:$AG</definedName>
    <definedName name="V_PERIOD_2024_Q4" localSheetId="4">AESI_Validation_Sheet!$AH:$AH</definedName>
    <definedName name="V_PERIOD_2025" localSheetId="4">AESI_Validation_Sheet!$K:$K</definedName>
    <definedName name="V_PERIOD_2025_Q1" localSheetId="4">AESI_Validation_Sheet!$AI:$AI</definedName>
    <definedName name="V_PERIOD_2025_Q2" localSheetId="4">AESI_Validation_Sheet!$AJ:$AJ</definedName>
    <definedName name="V_PERIOD_2025_Q3" localSheetId="4">AESI_Validation_Sheet!$AK:$AK</definedName>
    <definedName name="V_PERIOD_2025_Q4" localSheetId="4">AESI_Validation_Sheet!$AL:$AL</definedName>
    <definedName name="V_PERIOD_2026" localSheetId="4">AESI_Validation_Sheet!$L:$L</definedName>
    <definedName name="V_PERIOD_2026_Q1" localSheetId="4">AESI_Validation_Sheet!$AM:$AM</definedName>
    <definedName name="V_PERIOD_2026_Q2" localSheetId="4">AESI_Validation_Sheet!$AN:$AN</definedName>
    <definedName name="V_PERIOD_2026_Q3" localSheetId="4">AESI_Validation_Sheet!$AO:$AO</definedName>
    <definedName name="V_PERIOD_2026_Q4" localSheetId="4">AESI_Validation_Sheet!$AP:$AP</definedName>
    <definedName name="V_PERIOD_2027" localSheetId="4">AESI_Validation_Sheet!$M:$M</definedName>
    <definedName name="V_PERIOD_2027_Q1" localSheetId="4">AESI_Validation_Sheet!$AQ:$AQ</definedName>
    <definedName name="V_PERIOD_2027_Q2" localSheetId="4">AESI_Validation_Sheet!$AR:$AR</definedName>
    <definedName name="V_PERIOD_2027_Q3" localSheetId="4">AESI_Validation_Sheet!$AS:$AS</definedName>
    <definedName name="V_PERIOD_2027_Q4" localSheetId="4">AESI_Validation_Sheet!$AT:$AT</definedName>
    <definedName name="V_SECTION_EQTY_200022132_1314" localSheetId="4">AESI_Validation_Sheet!$303:$303</definedName>
    <definedName name="V_SECTION_EQTY_200022132_1319" localSheetId="4">AESI_Validation_Sheet!$305:$305</definedName>
    <definedName name="V_SECTION_EQTY_200022132_131E" localSheetId="4">AESI_Validation_Sheet!$310:$310</definedName>
    <definedName name="V_SECTION_EQTY_200022132_131O" localSheetId="4">AESI_Validation_Sheet!$312:$312</definedName>
    <definedName name="V_SECTION_EQTY_200022132_13A" localSheetId="4">AESI_Validation_Sheet!$247:$247</definedName>
    <definedName name="V_SECTION_EQTY_200022132_13K" localSheetId="4">AESI_Validation_Sheet!$262:$262</definedName>
    <definedName name="V_SECTION_EQTY_200022132_13U" localSheetId="4">AESI_Validation_Sheet!$278:$278</definedName>
    <definedName name="V_SECTION_EQTY_200022132_13V" localSheetId="4">AESI_Validation_Sheet!$295:$295</definedName>
    <definedName name="V_SECTION_EQTY_200022132_13W" localSheetId="4">AESI_Validation_Sheet!$297:$297</definedName>
    <definedName name="V_SECTION_EQTY_200022132_Reference_Data" localSheetId="4">AESI_Validation_Sheet!$240:$240</definedName>
    <definedName name="V_SECTION_ISSR_208021701_1314" localSheetId="4">AESI_Validation_Sheet!$40:$40</definedName>
    <definedName name="V_SECTION_ISSR_208021701_13168" localSheetId="4">AESI_Validation_Sheet!$131:$131</definedName>
    <definedName name="V_SECTION_ISSR_208021701_1316S" localSheetId="4">AESI_Validation_Sheet!$194:$194</definedName>
    <definedName name="V_SECTION_ISSR_208021701_1316T" localSheetId="4">AESI_Validation_Sheet!$201:$201</definedName>
    <definedName name="V_SECTION_ISSR_208021701_1316U" localSheetId="4">AESI_Validation_Sheet!$212:$212</definedName>
    <definedName name="V_SECTION_ISSR_208021701_1319" localSheetId="4">AESI_Validation_Sheet!$71:$71</definedName>
    <definedName name="V_SECTION_ISSR_208021701_131E" localSheetId="4">AESI_Validation_Sheet!$91:$91</definedName>
    <definedName name="V_SECTION_ISSR_208021701_131J" localSheetId="4">AESI_Validation_Sheet!$109:$109</definedName>
    <definedName name="V_SECTION_ISSR_208021701_131O" localSheetId="4">AESI_Validation_Sheet!$123:$123</definedName>
    <definedName name="V_SECTION_ISSR_208021701_131P" localSheetId="4">AESI_Validation_Sheet!$127:$127</definedName>
    <definedName name="V_SECTION_ISSR_208021701_136E" localSheetId="4">AESI_Validation_Sheet!$228:$228</definedName>
    <definedName name="V_SECTION_ISSR_208021701_13A" localSheetId="4">AESI_Validation_Sheet!$8:$8</definedName>
    <definedName name="V_SECTION_ISSR_208021701_13U" localSheetId="4">AESI_Validation_Sheet!$10:$10</definedName>
    <definedName name="V_SECTION_ISSR_208021701_13V" localSheetId="4">AESI_Validation_Sheet!$31:$31</definedName>
    <definedName name="V_SECTION_ISSR_208021701_Reference_Data" localSheetId="4">AESI_Validation_Sheet!$5:$5</definedName>
    <definedName name="V_TEMPLATEHASH" localSheetId="4">AESI_Validation_Sheet!$C$1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lev0Wgol/3jW5XEqlybfyApVEC+giUhMMVi2ftSKgjk="/>
    </ext>
  </extLst>
</workbook>
</file>

<file path=xl/calcChain.xml><?xml version="1.0" encoding="utf-8"?>
<calcChain xmlns="http://schemas.openxmlformats.org/spreadsheetml/2006/main">
  <c r="K66" i="10" l="1"/>
  <c r="X63" i="10"/>
  <c r="AF41" i="10"/>
  <c r="CC25" i="8"/>
  <c r="CB25" i="8"/>
  <c r="CD27" i="8"/>
  <c r="CE16" i="8"/>
  <c r="CE11" i="8"/>
  <c r="CD24" i="8"/>
  <c r="BY25" i="8"/>
  <c r="X143" i="10"/>
  <c r="T137" i="10"/>
  <c r="U91" i="10"/>
  <c r="AC91" i="10"/>
  <c r="E125" i="10"/>
  <c r="C87" i="10"/>
  <c r="C91" i="10"/>
  <c r="E41" i="10"/>
  <c r="BK9" i="8"/>
  <c r="BO9" i="8"/>
  <c r="AJ118" i="12"/>
  <c r="AK118" i="12" s="1"/>
  <c r="AL118" i="12" s="1"/>
  <c r="AM118" i="12" s="1"/>
  <c r="AN118" i="12" s="1"/>
  <c r="AO118" i="12" s="1"/>
  <c r="AP118" i="12" s="1"/>
  <c r="AQ118" i="12" s="1"/>
  <c r="AR118" i="12" s="1"/>
  <c r="AS118" i="12" s="1"/>
  <c r="AT118" i="12" s="1"/>
  <c r="AU118" i="12" s="1"/>
  <c r="AV118" i="12" s="1"/>
  <c r="AW118" i="12" s="1"/>
  <c r="AX118" i="12" s="1"/>
  <c r="AY118" i="12" s="1"/>
  <c r="AZ118" i="12" s="1"/>
  <c r="BA118" i="12" s="1"/>
  <c r="BB118" i="12" s="1"/>
  <c r="AI118" i="12"/>
  <c r="AD115" i="12"/>
  <c r="AD116" i="12" s="1"/>
  <c r="AD119" i="12" s="1"/>
  <c r="AD108" i="12" s="1"/>
  <c r="AE114" i="12"/>
  <c r="AF114" i="12" s="1"/>
  <c r="AG114" i="12" s="1"/>
  <c r="AH114" i="12" s="1"/>
  <c r="AI114" i="12" s="1"/>
  <c r="AJ114" i="12" s="1"/>
  <c r="AK114" i="12" s="1"/>
  <c r="AL114" i="12" s="1"/>
  <c r="AM114" i="12" s="1"/>
  <c r="AN114" i="12" s="1"/>
  <c r="AO114" i="12" s="1"/>
  <c r="AP114" i="12" s="1"/>
  <c r="AQ114" i="12" s="1"/>
  <c r="AR114" i="12" s="1"/>
  <c r="AS114" i="12" s="1"/>
  <c r="AT114" i="12" s="1"/>
  <c r="AU114" i="12" s="1"/>
  <c r="AV114" i="12" s="1"/>
  <c r="AW114" i="12" s="1"/>
  <c r="AX114" i="12" s="1"/>
  <c r="AY114" i="12" s="1"/>
  <c r="AZ114" i="12" s="1"/>
  <c r="BA114" i="12" s="1"/>
  <c r="BB114" i="12" s="1"/>
  <c r="AE113" i="12"/>
  <c r="AF113" i="12" s="1"/>
  <c r="AD113" i="12"/>
  <c r="T110" i="12"/>
  <c r="U109" i="12"/>
  <c r="V109" i="12" s="1"/>
  <c r="W109" i="12" s="1"/>
  <c r="X109" i="12" s="1"/>
  <c r="Y109" i="12" s="1"/>
  <c r="Z109" i="12" s="1"/>
  <c r="AA109" i="12" s="1"/>
  <c r="AB109" i="12" s="1"/>
  <c r="AC109" i="12" s="1"/>
  <c r="AD109" i="12" s="1"/>
  <c r="AE109" i="12" s="1"/>
  <c r="AF109" i="12" s="1"/>
  <c r="AG109" i="12" s="1"/>
  <c r="AH109" i="12" s="1"/>
  <c r="AI109" i="12" s="1"/>
  <c r="AJ109" i="12" s="1"/>
  <c r="AK109" i="12" s="1"/>
  <c r="AL109" i="12" s="1"/>
  <c r="AM109" i="12" s="1"/>
  <c r="AN109" i="12" s="1"/>
  <c r="AO109" i="12" s="1"/>
  <c r="AP109" i="12" s="1"/>
  <c r="AQ109" i="12" s="1"/>
  <c r="AR109" i="12" s="1"/>
  <c r="AS109" i="12" s="1"/>
  <c r="AT109" i="12" s="1"/>
  <c r="AU109" i="12" s="1"/>
  <c r="AV109" i="12" s="1"/>
  <c r="AW109" i="12" s="1"/>
  <c r="AX109" i="12" s="1"/>
  <c r="AY109" i="12" s="1"/>
  <c r="AZ109" i="12" s="1"/>
  <c r="BA109" i="12" s="1"/>
  <c r="BB109" i="12" s="1"/>
  <c r="T109" i="12"/>
  <c r="AC108" i="12"/>
  <c r="AB108" i="12"/>
  <c r="AA108" i="12"/>
  <c r="Z108" i="12"/>
  <c r="Y108" i="12"/>
  <c r="X108" i="12"/>
  <c r="W108" i="12"/>
  <c r="V108" i="12"/>
  <c r="U108" i="12"/>
  <c r="T108" i="12"/>
  <c r="S108" i="12"/>
  <c r="AD100" i="12"/>
  <c r="AW98" i="12"/>
  <c r="AX98" i="12" s="1"/>
  <c r="AY98" i="12" s="1"/>
  <c r="AZ98" i="12" s="1"/>
  <c r="BA98" i="12" s="1"/>
  <c r="BB98" i="12" s="1"/>
  <c r="AT98" i="12"/>
  <c r="AU98" i="12" s="1"/>
  <c r="AV98" i="12" s="1"/>
  <c r="AE98" i="12"/>
  <c r="AF98" i="12" s="1"/>
  <c r="AG98" i="12" s="1"/>
  <c r="AH98" i="12" s="1"/>
  <c r="AI98" i="12" s="1"/>
  <c r="AJ98" i="12" s="1"/>
  <c r="AK98" i="12" s="1"/>
  <c r="AL98" i="12" s="1"/>
  <c r="AM98" i="12" s="1"/>
  <c r="AN98" i="12" s="1"/>
  <c r="AO98" i="12" s="1"/>
  <c r="AP98" i="12" s="1"/>
  <c r="AQ98" i="12" s="1"/>
  <c r="AR98" i="12" s="1"/>
  <c r="AS98" i="12" s="1"/>
  <c r="AE97" i="12"/>
  <c r="AF97" i="12" s="1"/>
  <c r="AG97" i="12" s="1"/>
  <c r="AH97" i="12" s="1"/>
  <c r="AI97" i="12" s="1"/>
  <c r="AJ97" i="12" s="1"/>
  <c r="AK97" i="12" s="1"/>
  <c r="AL97" i="12" s="1"/>
  <c r="AM97" i="12" s="1"/>
  <c r="AN97" i="12" s="1"/>
  <c r="AO97" i="12" s="1"/>
  <c r="AP97" i="12" s="1"/>
  <c r="AQ97" i="12" s="1"/>
  <c r="AR97" i="12" s="1"/>
  <c r="AS97" i="12" s="1"/>
  <c r="AT97" i="12" s="1"/>
  <c r="AU97" i="12" s="1"/>
  <c r="AV97" i="12" s="1"/>
  <c r="AW97" i="12" s="1"/>
  <c r="AX97" i="12" s="1"/>
  <c r="AY97" i="12" s="1"/>
  <c r="AZ97" i="12" s="1"/>
  <c r="BA97" i="12" s="1"/>
  <c r="BB97" i="12" s="1"/>
  <c r="AE96" i="12"/>
  <c r="AE102" i="12" s="1"/>
  <c r="AD96" i="12"/>
  <c r="AD102" i="12" s="1"/>
  <c r="AE95" i="12"/>
  <c r="AD95" i="12"/>
  <c r="AD101" i="12" s="1"/>
  <c r="AE94" i="12"/>
  <c r="AE100" i="12" s="1"/>
  <c r="AM93" i="12"/>
  <c r="AN93" i="12" s="1"/>
  <c r="AO93" i="12" s="1"/>
  <c r="AP93" i="12" s="1"/>
  <c r="AQ93" i="12" s="1"/>
  <c r="AR93" i="12" s="1"/>
  <c r="AS93" i="12" s="1"/>
  <c r="AT93" i="12" s="1"/>
  <c r="AU93" i="12" s="1"/>
  <c r="AV93" i="12" s="1"/>
  <c r="AW93" i="12" s="1"/>
  <c r="AX93" i="12" s="1"/>
  <c r="AY93" i="12" s="1"/>
  <c r="AZ93" i="12" s="1"/>
  <c r="BA93" i="12" s="1"/>
  <c r="BB93" i="12" s="1"/>
  <c r="AQ87" i="12"/>
  <c r="AR87" i="12" s="1"/>
  <c r="AS87" i="12" s="1"/>
  <c r="AT87" i="12" s="1"/>
  <c r="AU87" i="12" s="1"/>
  <c r="AV87" i="12" s="1"/>
  <c r="AW87" i="12" s="1"/>
  <c r="AX87" i="12" s="1"/>
  <c r="AY87" i="12" s="1"/>
  <c r="AZ87" i="12" s="1"/>
  <c r="BA87" i="12" s="1"/>
  <c r="BB87" i="12" s="1"/>
  <c r="AE87" i="12"/>
  <c r="AF87" i="12" s="1"/>
  <c r="AG87" i="12" s="1"/>
  <c r="AH87" i="12" s="1"/>
  <c r="AI87" i="12" s="1"/>
  <c r="AJ87" i="12" s="1"/>
  <c r="AK87" i="12" s="1"/>
  <c r="AL87" i="12" s="1"/>
  <c r="AM87" i="12" s="1"/>
  <c r="AN87" i="12" s="1"/>
  <c r="AO87" i="12" s="1"/>
  <c r="AP87" i="12" s="1"/>
  <c r="AE86" i="12"/>
  <c r="AD84" i="12"/>
  <c r="AE84" i="12" s="1"/>
  <c r="AF84" i="12" s="1"/>
  <c r="AF81" i="12" s="1"/>
  <c r="AE83" i="12"/>
  <c r="AE80" i="12" s="1"/>
  <c r="AD80" i="12"/>
  <c r="AH79" i="12"/>
  <c r="AI79" i="12" s="1"/>
  <c r="C75" i="12"/>
  <c r="D74" i="12" s="1"/>
  <c r="D75" i="12" s="1"/>
  <c r="W71" i="12"/>
  <c r="X71" i="12" s="1"/>
  <c r="Y71" i="12" s="1"/>
  <c r="Z71" i="12" s="1"/>
  <c r="AA71" i="12" s="1"/>
  <c r="AB71" i="12" s="1"/>
  <c r="AC71" i="12" s="1"/>
  <c r="AD71" i="12" s="1"/>
  <c r="AE71" i="12" s="1"/>
  <c r="AF71" i="12" s="1"/>
  <c r="AG71" i="12" s="1"/>
  <c r="AH71" i="12" s="1"/>
  <c r="AI71" i="12" s="1"/>
  <c r="AJ71" i="12" s="1"/>
  <c r="AK71" i="12" s="1"/>
  <c r="AL71" i="12" s="1"/>
  <c r="AM71" i="12" s="1"/>
  <c r="AN71" i="12" s="1"/>
  <c r="AO71" i="12" s="1"/>
  <c r="AP71" i="12" s="1"/>
  <c r="AQ71" i="12" s="1"/>
  <c r="AR71" i="12" s="1"/>
  <c r="AS71" i="12" s="1"/>
  <c r="AT71" i="12" s="1"/>
  <c r="AU71" i="12" s="1"/>
  <c r="AV71" i="12" s="1"/>
  <c r="AW71" i="12" s="1"/>
  <c r="AX71" i="12" s="1"/>
  <c r="AY71" i="12" s="1"/>
  <c r="AZ71" i="12" s="1"/>
  <c r="BA71" i="12" s="1"/>
  <c r="BB71" i="12" s="1"/>
  <c r="AM69" i="12"/>
  <c r="AN69" i="12" s="1"/>
  <c r="AO69" i="12" s="1"/>
  <c r="AP69" i="12" s="1"/>
  <c r="AQ69" i="12" s="1"/>
  <c r="AR69" i="12" s="1"/>
  <c r="AS69" i="12" s="1"/>
  <c r="AT69" i="12" s="1"/>
  <c r="AU69" i="12" s="1"/>
  <c r="AV69" i="12" s="1"/>
  <c r="AW69" i="12" s="1"/>
  <c r="AX69" i="12" s="1"/>
  <c r="AY69" i="12" s="1"/>
  <c r="AZ69" i="12" s="1"/>
  <c r="BA69" i="12" s="1"/>
  <c r="BB69" i="12" s="1"/>
  <c r="AE67" i="12"/>
  <c r="AF67" i="12" s="1"/>
  <c r="AB65" i="12"/>
  <c r="Z65" i="12"/>
  <c r="AC63" i="12"/>
  <c r="AC65" i="12" s="1"/>
  <c r="AA63" i="12"/>
  <c r="AA65" i="12" s="1"/>
  <c r="AE61" i="12"/>
  <c r="AD61" i="12"/>
  <c r="X61" i="12"/>
  <c r="W61" i="12"/>
  <c r="V61" i="12"/>
  <c r="Z60" i="12"/>
  <c r="Z64" i="12" s="1"/>
  <c r="AA64" i="12" s="1"/>
  <c r="AB64" i="12" s="1"/>
  <c r="Y60" i="12"/>
  <c r="Z59" i="12"/>
  <c r="Y59" i="12"/>
  <c r="U55" i="12"/>
  <c r="B53" i="12"/>
  <c r="AS52" i="12"/>
  <c r="AT52" i="12" s="1"/>
  <c r="AU52" i="12" s="1"/>
  <c r="AV52" i="12" s="1"/>
  <c r="AW52" i="12" s="1"/>
  <c r="AX52" i="12" s="1"/>
  <c r="AY52" i="12" s="1"/>
  <c r="AZ52" i="12" s="1"/>
  <c r="BA52" i="12" s="1"/>
  <c r="BB52" i="12" s="1"/>
  <c r="Y52" i="12"/>
  <c r="Z52" i="12" s="1"/>
  <c r="AA52" i="12" s="1"/>
  <c r="AB52" i="12" s="1"/>
  <c r="AC52" i="12" s="1"/>
  <c r="AD52" i="12" s="1"/>
  <c r="AE52" i="12" s="1"/>
  <c r="AF52" i="12" s="1"/>
  <c r="AG52" i="12" s="1"/>
  <c r="AH52" i="12" s="1"/>
  <c r="AI52" i="12" s="1"/>
  <c r="AJ52" i="12" s="1"/>
  <c r="AK52" i="12" s="1"/>
  <c r="AL52" i="12" s="1"/>
  <c r="AM52" i="12" s="1"/>
  <c r="AN52" i="12" s="1"/>
  <c r="AO52" i="12" s="1"/>
  <c r="AP52" i="12" s="1"/>
  <c r="AQ52" i="12" s="1"/>
  <c r="AR52" i="12" s="1"/>
  <c r="X52" i="12"/>
  <c r="B52" i="12"/>
  <c r="AC51" i="12"/>
  <c r="AB51" i="12"/>
  <c r="B51" i="12"/>
  <c r="U48" i="12"/>
  <c r="T48" i="12"/>
  <c r="S48" i="12"/>
  <c r="U46" i="12"/>
  <c r="T46" i="12"/>
  <c r="T55" i="12" s="1"/>
  <c r="S46" i="12"/>
  <c r="S55" i="12" s="1"/>
  <c r="AI45" i="12"/>
  <c r="AH45" i="12"/>
  <c r="AG45" i="12"/>
  <c r="AF45" i="12"/>
  <c r="AE45" i="12"/>
  <c r="AD45" i="12"/>
  <c r="AC45" i="12"/>
  <c r="AB45" i="12"/>
  <c r="BB41" i="12"/>
  <c r="BA41" i="12"/>
  <c r="AZ41" i="12"/>
  <c r="AY41" i="12"/>
  <c r="AX41" i="12"/>
  <c r="AW41" i="12"/>
  <c r="AV41" i="12"/>
  <c r="AU41" i="12"/>
  <c r="AT41" i="12"/>
  <c r="AS41" i="12"/>
  <c r="AR41" i="12"/>
  <c r="AQ41" i="12"/>
  <c r="AP41" i="12"/>
  <c r="AO41" i="12"/>
  <c r="AN41" i="12"/>
  <c r="AM41" i="12"/>
  <c r="AL41" i="12"/>
  <c r="AK41" i="12"/>
  <c r="AJ41" i="12"/>
  <c r="AI41" i="12"/>
  <c r="AH41" i="12"/>
  <c r="AG41" i="12"/>
  <c r="AF41" i="12"/>
  <c r="AE41" i="12"/>
  <c r="AD41" i="12"/>
  <c r="AC41" i="12"/>
  <c r="AB41" i="12"/>
  <c r="AA41" i="12"/>
  <c r="Z41" i="12"/>
  <c r="Y41" i="12"/>
  <c r="X41" i="12"/>
  <c r="W41" i="12"/>
  <c r="V41" i="12"/>
  <c r="U41" i="12"/>
  <c r="T41" i="12"/>
  <c r="S41" i="12"/>
  <c r="R41" i="12"/>
  <c r="Q41" i="12"/>
  <c r="P41" i="12"/>
  <c r="O41" i="12"/>
  <c r="N41" i="12"/>
  <c r="M41" i="12"/>
  <c r="L41" i="12"/>
  <c r="K41" i="12"/>
  <c r="J41" i="12"/>
  <c r="I41" i="12"/>
  <c r="H41" i="12"/>
  <c r="G41" i="12"/>
  <c r="F41" i="12"/>
  <c r="E41" i="12"/>
  <c r="D41" i="12"/>
  <c r="V38" i="12"/>
  <c r="W38" i="12" s="1"/>
  <c r="U37" i="12"/>
  <c r="T37" i="12"/>
  <c r="S37" i="12"/>
  <c r="R37" i="12"/>
  <c r="Q37" i="12"/>
  <c r="P37" i="12"/>
  <c r="O37" i="12"/>
  <c r="N37" i="12"/>
  <c r="M37" i="12"/>
  <c r="L37" i="12"/>
  <c r="K37" i="12"/>
  <c r="J37" i="12"/>
  <c r="I37" i="12"/>
  <c r="H37" i="12"/>
  <c r="G37" i="12"/>
  <c r="J34" i="12"/>
  <c r="I34" i="12"/>
  <c r="AC33" i="12"/>
  <c r="R33" i="12"/>
  <c r="Q33" i="12"/>
  <c r="K33" i="12"/>
  <c r="J33" i="12"/>
  <c r="I33" i="12"/>
  <c r="H33" i="12"/>
  <c r="G33" i="12"/>
  <c r="F33" i="12"/>
  <c r="E33" i="12"/>
  <c r="D33" i="12"/>
  <c r="J30" i="12"/>
  <c r="I30" i="12"/>
  <c r="J27" i="12"/>
  <c r="J29" i="12" s="1"/>
  <c r="I27" i="12"/>
  <c r="I29" i="12" s="1"/>
  <c r="H27" i="12"/>
  <c r="H29" i="12" s="1"/>
  <c r="G27" i="12"/>
  <c r="F27" i="12"/>
  <c r="E27" i="12"/>
  <c r="D27" i="12"/>
  <c r="C27" i="12"/>
  <c r="C29" i="12" s="1"/>
  <c r="AC21" i="12"/>
  <c r="R21" i="12"/>
  <c r="K21" i="12"/>
  <c r="J21" i="12"/>
  <c r="I21" i="12"/>
  <c r="H21" i="12"/>
  <c r="G21" i="12"/>
  <c r="F21" i="12"/>
  <c r="E21" i="12"/>
  <c r="D21" i="12"/>
  <c r="Z20" i="12"/>
  <c r="Y20" i="12"/>
  <c r="X20" i="12"/>
  <c r="W20" i="12"/>
  <c r="V20" i="12"/>
  <c r="U20" i="12"/>
  <c r="S20" i="12"/>
  <c r="L20" i="12"/>
  <c r="K20" i="12"/>
  <c r="J20" i="12"/>
  <c r="I20" i="12"/>
  <c r="H20" i="12"/>
  <c r="G20" i="12"/>
  <c r="F20" i="12"/>
  <c r="E20" i="12"/>
  <c r="D20" i="12"/>
  <c r="C20" i="12"/>
  <c r="AB18" i="12"/>
  <c r="AA18" i="12"/>
  <c r="Z18" i="12"/>
  <c r="Y18" i="12"/>
  <c r="X18" i="12"/>
  <c r="W18" i="12"/>
  <c r="V18" i="12"/>
  <c r="U18" i="12"/>
  <c r="T18" i="12"/>
  <c r="S18" i="12"/>
  <c r="R18" i="12"/>
  <c r="L18" i="12"/>
  <c r="L33" i="12" s="1"/>
  <c r="K18" i="12"/>
  <c r="BE16" i="12"/>
  <c r="AC16" i="12"/>
  <c r="AB16" i="12"/>
  <c r="AA16" i="12"/>
  <c r="Z16" i="12"/>
  <c r="Y16" i="12"/>
  <c r="X16" i="12"/>
  <c r="W16" i="12"/>
  <c r="V16" i="12"/>
  <c r="U16" i="12"/>
  <c r="T16" i="12"/>
  <c r="N16" i="12"/>
  <c r="M16" i="12"/>
  <c r="BE15" i="12"/>
  <c r="AC15" i="12"/>
  <c r="AC18" i="12" s="1"/>
  <c r="AC20" i="12" s="1"/>
  <c r="AB15" i="12"/>
  <c r="AA15" i="12"/>
  <c r="Z15" i="12"/>
  <c r="Y15" i="12"/>
  <c r="X15" i="12"/>
  <c r="W15" i="12"/>
  <c r="V15" i="12"/>
  <c r="U15" i="12"/>
  <c r="T15" i="12"/>
  <c r="S15" i="12"/>
  <c r="S16" i="12" s="1"/>
  <c r="R15" i="12"/>
  <c r="R16" i="12" s="1"/>
  <c r="Q15" i="12"/>
  <c r="Q18" i="12" s="1"/>
  <c r="P15" i="12"/>
  <c r="P18" i="12" s="1"/>
  <c r="O15" i="12"/>
  <c r="O18" i="12" s="1"/>
  <c r="N15" i="12"/>
  <c r="N18" i="12" s="1"/>
  <c r="M15" i="12"/>
  <c r="M18" i="12" s="1"/>
  <c r="L15" i="12"/>
  <c r="L16" i="12" s="1"/>
  <c r="K15" i="12"/>
  <c r="K16" i="12" s="1"/>
  <c r="BE13" i="12"/>
  <c r="AC13" i="12"/>
  <c r="AB13" i="12"/>
  <c r="AF13" i="12" s="1"/>
  <c r="AA13" i="12"/>
  <c r="AE13" i="12" s="1"/>
  <c r="Z13" i="12"/>
  <c r="AD13" i="12" s="1"/>
  <c r="Y13" i="12"/>
  <c r="X13" i="12"/>
  <c r="W13" i="12"/>
  <c r="V13" i="12"/>
  <c r="U13" i="12"/>
  <c r="T13" i="12"/>
  <c r="S13" i="12"/>
  <c r="R13" i="12"/>
  <c r="Q13" i="12"/>
  <c r="P13" i="12"/>
  <c r="O13" i="12"/>
  <c r="N13" i="12"/>
  <c r="M13" i="12"/>
  <c r="L13" i="12"/>
  <c r="K13" i="12"/>
  <c r="BE12" i="12"/>
  <c r="AC10" i="12"/>
  <c r="AB10" i="12"/>
  <c r="AA10" i="12"/>
  <c r="Z10" i="12"/>
  <c r="Y10" i="12"/>
  <c r="X10" i="12"/>
  <c r="W10" i="12"/>
  <c r="V10" i="12"/>
  <c r="U10" i="12"/>
  <c r="T10" i="12"/>
  <c r="S10" i="12"/>
  <c r="R10" i="12"/>
  <c r="Q10" i="12"/>
  <c r="P10" i="12"/>
  <c r="O10" i="12"/>
  <c r="N10" i="12"/>
  <c r="M10" i="12"/>
  <c r="L10" i="12"/>
  <c r="BI7" i="12"/>
  <c r="BJ7" i="12" s="1"/>
  <c r="BG7" i="12"/>
  <c r="BH7" i="12" s="1"/>
  <c r="BH5" i="12" s="1"/>
  <c r="G7" i="12"/>
  <c r="F7" i="12"/>
  <c r="E7" i="12"/>
  <c r="D7" i="12"/>
  <c r="C7" i="12"/>
  <c r="G6" i="12"/>
  <c r="BG5" i="12"/>
  <c r="BF5" i="12"/>
  <c r="F5" i="12"/>
  <c r="E5" i="12"/>
  <c r="D5" i="12"/>
  <c r="C5" i="12"/>
  <c r="CC81" i="11"/>
  <c r="CB81" i="11"/>
  <c r="CA81" i="11"/>
  <c r="BZ81" i="11"/>
  <c r="BY81" i="11"/>
  <c r="BX81" i="11"/>
  <c r="BW81" i="11"/>
  <c r="BV81" i="11"/>
  <c r="BU81" i="11"/>
  <c r="BT81" i="11"/>
  <c r="BS81" i="11"/>
  <c r="BR81" i="11"/>
  <c r="BQ81" i="11"/>
  <c r="BP81" i="11"/>
  <c r="BO81" i="11"/>
  <c r="BN81" i="11"/>
  <c r="BM81" i="11"/>
  <c r="BL81" i="11"/>
  <c r="BK81" i="11"/>
  <c r="CD78" i="11"/>
  <c r="CC78" i="11"/>
  <c r="CB78" i="11"/>
  <c r="CA78" i="11"/>
  <c r="CE77" i="11"/>
  <c r="CD73" i="11"/>
  <c r="CD81" i="11" s="1"/>
  <c r="CD28" i="11" s="1"/>
  <c r="CC73" i="11"/>
  <c r="CB73" i="11"/>
  <c r="CA73" i="11"/>
  <c r="DE69" i="11"/>
  <c r="DE68" i="11"/>
  <c r="BJ62" i="11"/>
  <c r="AZ62" i="11"/>
  <c r="AY62" i="11"/>
  <c r="AW62" i="11"/>
  <c r="AV62" i="11"/>
  <c r="DV61" i="11"/>
  <c r="DU61" i="11"/>
  <c r="CC61" i="11"/>
  <c r="CB61" i="11"/>
  <c r="CA61" i="11"/>
  <c r="BZ61" i="11"/>
  <c r="BY61" i="11"/>
  <c r="BX61" i="11"/>
  <c r="BW61" i="11"/>
  <c r="BT61" i="11"/>
  <c r="BS61" i="11"/>
  <c r="BR61" i="11"/>
  <c r="BQ61" i="11"/>
  <c r="BO61" i="11"/>
  <c r="BJ61" i="11"/>
  <c r="BI61" i="11"/>
  <c r="BH61" i="11"/>
  <c r="BG61" i="11"/>
  <c r="BF61" i="11"/>
  <c r="BE61" i="11"/>
  <c r="BD61" i="11"/>
  <c r="BC61" i="11"/>
  <c r="BB61" i="11"/>
  <c r="BA61" i="11"/>
  <c r="AZ61" i="11"/>
  <c r="AY61" i="11"/>
  <c r="AX61" i="11"/>
  <c r="AW61" i="11"/>
  <c r="AV61" i="11"/>
  <c r="AU61" i="11"/>
  <c r="AT61" i="11"/>
  <c r="AS61" i="11"/>
  <c r="AR61" i="11"/>
  <c r="AQ61" i="11"/>
  <c r="AP61" i="11"/>
  <c r="AO61" i="11"/>
  <c r="AN61" i="11"/>
  <c r="AM61" i="11"/>
  <c r="AL61" i="11"/>
  <c r="AK61" i="11"/>
  <c r="AJ61" i="11"/>
  <c r="AI61" i="11"/>
  <c r="AH61" i="11"/>
  <c r="AG61" i="11"/>
  <c r="AF61" i="11"/>
  <c r="AE61" i="11"/>
  <c r="AD61" i="11"/>
  <c r="AC61" i="11"/>
  <c r="AB61" i="11"/>
  <c r="AA61" i="11"/>
  <c r="Z61" i="11"/>
  <c r="Y61" i="11"/>
  <c r="X61" i="11"/>
  <c r="W61" i="11"/>
  <c r="V61" i="11"/>
  <c r="U61" i="11"/>
  <c r="T61" i="11"/>
  <c r="S61" i="11"/>
  <c r="R61" i="11"/>
  <c r="Q61" i="11"/>
  <c r="P61" i="11"/>
  <c r="O61" i="11"/>
  <c r="N61" i="11"/>
  <c r="M61" i="11"/>
  <c r="L61" i="11"/>
  <c r="K61" i="11"/>
  <c r="J61" i="11"/>
  <c r="I61" i="11"/>
  <c r="H61" i="11"/>
  <c r="G61" i="11"/>
  <c r="F61" i="11"/>
  <c r="E61" i="11"/>
  <c r="D61" i="11"/>
  <c r="C61" i="11"/>
  <c r="BI60" i="11"/>
  <c r="BI62" i="11" s="1"/>
  <c r="BD60" i="11"/>
  <c r="BD62" i="11" s="1"/>
  <c r="AZ60" i="11"/>
  <c r="AV60" i="11"/>
  <c r="BJ58" i="11"/>
  <c r="BJ68" i="11" s="1"/>
  <c r="BI58" i="11"/>
  <c r="BI68" i="11" s="1"/>
  <c r="BH58" i="11"/>
  <c r="BH68" i="11" s="1"/>
  <c r="AZ58" i="11"/>
  <c r="AZ68" i="11" s="1"/>
  <c r="AY58" i="11"/>
  <c r="AY68" i="11" s="1"/>
  <c r="AU58" i="11"/>
  <c r="AT58" i="11"/>
  <c r="AS58" i="11"/>
  <c r="AR58" i="11"/>
  <c r="AQ58" i="11"/>
  <c r="BJ56" i="11"/>
  <c r="BI56" i="11"/>
  <c r="BH56" i="11"/>
  <c r="BG56" i="11"/>
  <c r="BF56" i="11"/>
  <c r="BE56" i="11"/>
  <c r="BD56" i="11"/>
  <c r="BC56" i="11"/>
  <c r="BB56" i="11"/>
  <c r="BA56" i="11"/>
  <c r="AZ56" i="11"/>
  <c r="AY56" i="11"/>
  <c r="AA56" i="11"/>
  <c r="Z56" i="11"/>
  <c r="Y56" i="11"/>
  <c r="X56" i="11"/>
  <c r="W56" i="11"/>
  <c r="V56" i="11"/>
  <c r="U56" i="11"/>
  <c r="T56" i="11"/>
  <c r="S56" i="11"/>
  <c r="R56" i="11"/>
  <c r="BJ55" i="11"/>
  <c r="BI55" i="11"/>
  <c r="BH55" i="11"/>
  <c r="BG55" i="11"/>
  <c r="BF55" i="11"/>
  <c r="BE55" i="11"/>
  <c r="BD55" i="11"/>
  <c r="BC55" i="11"/>
  <c r="BB55" i="11"/>
  <c r="BA55" i="11"/>
  <c r="AZ55" i="11"/>
  <c r="AY55" i="11"/>
  <c r="AX55" i="11"/>
  <c r="AW55" i="11"/>
  <c r="AV55" i="11"/>
  <c r="AU55" i="11"/>
  <c r="AT55" i="11"/>
  <c r="AS55" i="11"/>
  <c r="AR55" i="11"/>
  <c r="AQ55" i="11"/>
  <c r="AP55" i="11"/>
  <c r="AO55" i="11"/>
  <c r="AN55" i="11"/>
  <c r="AM55" i="11"/>
  <c r="AL55" i="11"/>
  <c r="AK55" i="11"/>
  <c r="AJ55" i="11"/>
  <c r="AI55" i="11"/>
  <c r="AH55" i="11"/>
  <c r="AG55" i="11"/>
  <c r="AF55" i="11"/>
  <c r="AE55" i="11"/>
  <c r="AD55" i="11"/>
  <c r="AC55" i="11"/>
  <c r="AB55" i="11"/>
  <c r="AA55" i="11"/>
  <c r="Z55" i="11"/>
  <c r="Y55" i="11"/>
  <c r="X55" i="11"/>
  <c r="W55" i="11"/>
  <c r="V55" i="11"/>
  <c r="U55" i="11"/>
  <c r="T55" i="11"/>
  <c r="S55" i="11"/>
  <c r="R55" i="11"/>
  <c r="Q55" i="11"/>
  <c r="P55" i="11"/>
  <c r="O55" i="11"/>
  <c r="N55" i="11"/>
  <c r="M55" i="11"/>
  <c r="L55" i="11"/>
  <c r="K55" i="11"/>
  <c r="J55" i="11"/>
  <c r="I55" i="11"/>
  <c r="H55" i="11"/>
  <c r="G55" i="11"/>
  <c r="DV54" i="11"/>
  <c r="CC54" i="11"/>
  <c r="CD54" i="11" s="1"/>
  <c r="CE54" i="11" s="1"/>
  <c r="CF54" i="11" s="1"/>
  <c r="CG54" i="11" s="1"/>
  <c r="CH54" i="11" s="1"/>
  <c r="CI54" i="11" s="1"/>
  <c r="CJ54" i="11" s="1"/>
  <c r="CK54" i="11" s="1"/>
  <c r="CL54" i="11" s="1"/>
  <c r="CM54" i="11" s="1"/>
  <c r="CN54" i="11" s="1"/>
  <c r="CO54" i="11" s="1"/>
  <c r="CP54" i="11" s="1"/>
  <c r="CQ54" i="11" s="1"/>
  <c r="CR54" i="11" s="1"/>
  <c r="CS54" i="11" s="1"/>
  <c r="CT54" i="11" s="1"/>
  <c r="CU54" i="11" s="1"/>
  <c r="CV54" i="11" s="1"/>
  <c r="CW54" i="11" s="1"/>
  <c r="CX54" i="11" s="1"/>
  <c r="CY54" i="11" s="1"/>
  <c r="CZ54" i="11" s="1"/>
  <c r="DA54" i="11" s="1"/>
  <c r="DB54" i="11" s="1"/>
  <c r="CB54" i="11"/>
  <c r="BZ54" i="11"/>
  <c r="BY54" i="11"/>
  <c r="BX54" i="11"/>
  <c r="BW54" i="11"/>
  <c r="BV54" i="11"/>
  <c r="BU54" i="11"/>
  <c r="BT54" i="11"/>
  <c r="BS49" i="11"/>
  <c r="BP48" i="11"/>
  <c r="AX48" i="11"/>
  <c r="AW48" i="11"/>
  <c r="AV48" i="11"/>
  <c r="AU48" i="11"/>
  <c r="AT48" i="11"/>
  <c r="AS48" i="11"/>
  <c r="D48" i="11"/>
  <c r="C48" i="11"/>
  <c r="C50" i="11" s="1"/>
  <c r="D49" i="11" s="1"/>
  <c r="BZ44" i="11"/>
  <c r="BV44" i="11"/>
  <c r="BU44" i="11"/>
  <c r="BS44" i="11"/>
  <c r="BR44" i="11"/>
  <c r="BQ44" i="11"/>
  <c r="BP44" i="11"/>
  <c r="BO44" i="11"/>
  <c r="BN44" i="11"/>
  <c r="BN48" i="11" s="1"/>
  <c r="BM44" i="11"/>
  <c r="BM48" i="11" s="1"/>
  <c r="BL44" i="11"/>
  <c r="BK44" i="11"/>
  <c r="BK48" i="11" s="1"/>
  <c r="BJ44" i="11"/>
  <c r="BJ48" i="11" s="1"/>
  <c r="BI44" i="11"/>
  <c r="BH44" i="11"/>
  <c r="BG44" i="11"/>
  <c r="BF44" i="11"/>
  <c r="BE44" i="11"/>
  <c r="BD44" i="11"/>
  <c r="BD48" i="11" s="1"/>
  <c r="BC44" i="11"/>
  <c r="BB44" i="11"/>
  <c r="BA44" i="11"/>
  <c r="AZ44" i="11"/>
  <c r="AY44" i="11"/>
  <c r="AY48" i="11" s="1"/>
  <c r="AX44" i="11"/>
  <c r="AW44" i="11"/>
  <c r="AV44" i="11"/>
  <c r="AU44" i="11"/>
  <c r="AT44" i="11"/>
  <c r="AS44" i="11"/>
  <c r="AR44" i="11"/>
  <c r="AR48" i="11" s="1"/>
  <c r="AQ44" i="11"/>
  <c r="AQ48" i="11" s="1"/>
  <c r="AP44" i="11"/>
  <c r="AO44" i="11"/>
  <c r="AN44" i="11"/>
  <c r="AM44" i="11"/>
  <c r="AL44" i="11"/>
  <c r="AK44" i="11"/>
  <c r="AJ44" i="11"/>
  <c r="AI44" i="11"/>
  <c r="AH44" i="11"/>
  <c r="AG44" i="11"/>
  <c r="AF44" i="11"/>
  <c r="AE44" i="11"/>
  <c r="AD44" i="11"/>
  <c r="AC44" i="11"/>
  <c r="AB44" i="11"/>
  <c r="AA44" i="11"/>
  <c r="Z44" i="11"/>
  <c r="Y44" i="11"/>
  <c r="X44" i="11"/>
  <c r="W44" i="11"/>
  <c r="V44" i="11"/>
  <c r="U44" i="11"/>
  <c r="T44" i="11"/>
  <c r="S44" i="11"/>
  <c r="R44" i="11"/>
  <c r="Q44" i="11"/>
  <c r="P44" i="11"/>
  <c r="O44" i="11"/>
  <c r="N44" i="11"/>
  <c r="M44" i="11"/>
  <c r="L44" i="11"/>
  <c r="K44" i="11"/>
  <c r="J44" i="11"/>
  <c r="I44" i="11"/>
  <c r="H44" i="11"/>
  <c r="G44" i="11"/>
  <c r="F44" i="11"/>
  <c r="F48" i="11" s="1"/>
  <c r="E44" i="11"/>
  <c r="D44" i="11"/>
  <c r="C44" i="11"/>
  <c r="CC43" i="11"/>
  <c r="CB43" i="11"/>
  <c r="CA43" i="11"/>
  <c r="BY43" i="11"/>
  <c r="BX43" i="11"/>
  <c r="BW43" i="11"/>
  <c r="BW44" i="11" s="1"/>
  <c r="BO43" i="11"/>
  <c r="CC42" i="11"/>
  <c r="CC44" i="11" s="1"/>
  <c r="CC48" i="11" s="1"/>
  <c r="CB42" i="11"/>
  <c r="CB44" i="11" s="1"/>
  <c r="CA42" i="11"/>
  <c r="CA44" i="11" s="1"/>
  <c r="BT39" i="11"/>
  <c r="BY36" i="11"/>
  <c r="BX36" i="11"/>
  <c r="BX44" i="11" s="1"/>
  <c r="DV33" i="11"/>
  <c r="DU33" i="11"/>
  <c r="CD33" i="11"/>
  <c r="CC33" i="11"/>
  <c r="CB33" i="11"/>
  <c r="CA33" i="11"/>
  <c r="BZ33" i="11"/>
  <c r="BY33" i="11"/>
  <c r="BX33" i="11"/>
  <c r="BW33" i="11"/>
  <c r="BP33" i="11"/>
  <c r="BO33" i="11"/>
  <c r="BN33" i="11"/>
  <c r="BM33" i="11"/>
  <c r="BK33" i="11"/>
  <c r="BJ33" i="11"/>
  <c r="BI33" i="11"/>
  <c r="BH33" i="11"/>
  <c r="BG33" i="11"/>
  <c r="BF33" i="11"/>
  <c r="BE33" i="11"/>
  <c r="BD33" i="11"/>
  <c r="BC33" i="11"/>
  <c r="BC48" i="11" s="1"/>
  <c r="BB33" i="11"/>
  <c r="BA33" i="11"/>
  <c r="AZ33" i="11"/>
  <c r="AY33" i="11"/>
  <c r="AX33" i="11"/>
  <c r="AW33" i="11"/>
  <c r="AV33" i="11"/>
  <c r="AU33" i="11"/>
  <c r="AT33" i="11"/>
  <c r="AS33" i="11"/>
  <c r="AR33" i="11"/>
  <c r="AQ33" i="11"/>
  <c r="AP33" i="11"/>
  <c r="AO33" i="11"/>
  <c r="AN33" i="11"/>
  <c r="AM33" i="11"/>
  <c r="AL33" i="11"/>
  <c r="AK33" i="11"/>
  <c r="AJ33" i="11"/>
  <c r="AI33" i="11"/>
  <c r="AH33" i="11"/>
  <c r="AG33" i="11"/>
  <c r="AF33" i="11"/>
  <c r="AE33" i="11"/>
  <c r="AD33" i="11"/>
  <c r="AC33" i="11"/>
  <c r="AB33" i="11"/>
  <c r="AA33" i="11"/>
  <c r="Z33" i="11"/>
  <c r="Y33" i="11"/>
  <c r="X33" i="11"/>
  <c r="W33" i="11"/>
  <c r="V33" i="11"/>
  <c r="V48" i="11" s="1"/>
  <c r="U33" i="11"/>
  <c r="U48" i="11" s="1"/>
  <c r="T33" i="11"/>
  <c r="S33" i="11"/>
  <c r="S48" i="11" s="1"/>
  <c r="R33" i="11"/>
  <c r="Q33" i="11"/>
  <c r="P33" i="11"/>
  <c r="O33" i="11"/>
  <c r="N33" i="11"/>
  <c r="M33" i="11"/>
  <c r="L33" i="11"/>
  <c r="K33" i="11"/>
  <c r="J33" i="11"/>
  <c r="I33" i="11"/>
  <c r="H33" i="11"/>
  <c r="G33" i="11"/>
  <c r="F33" i="11"/>
  <c r="E33" i="11"/>
  <c r="D33" i="11"/>
  <c r="C33" i="11"/>
  <c r="BV28" i="11"/>
  <c r="BU28" i="11"/>
  <c r="BU61" i="11" s="1"/>
  <c r="BT28" i="11"/>
  <c r="BT33" i="11" s="1"/>
  <c r="BS28" i="11"/>
  <c r="BR28" i="11"/>
  <c r="BQ28" i="11"/>
  <c r="BP28" i="11"/>
  <c r="BP61" i="11" s="1"/>
  <c r="BN28" i="11"/>
  <c r="BN61" i="11" s="1"/>
  <c r="BM28" i="11"/>
  <c r="BM61" i="11" s="1"/>
  <c r="BL28" i="11"/>
  <c r="BK28" i="11"/>
  <c r="BQ25" i="11"/>
  <c r="BP25" i="11"/>
  <c r="BN25" i="11"/>
  <c r="BM25" i="11"/>
  <c r="BL25" i="11"/>
  <c r="BK25" i="11"/>
  <c r="BJ25" i="11"/>
  <c r="BJ60" i="11" s="1"/>
  <c r="BI25" i="11"/>
  <c r="BH25" i="11"/>
  <c r="BH60" i="11" s="1"/>
  <c r="BH62" i="11" s="1"/>
  <c r="BG25" i="11"/>
  <c r="BF25" i="11"/>
  <c r="BE25" i="11"/>
  <c r="BD25" i="11"/>
  <c r="BD58" i="11" s="1"/>
  <c r="BD68" i="11" s="1"/>
  <c r="BC25" i="11"/>
  <c r="BB25" i="11"/>
  <c r="BA25" i="11"/>
  <c r="AZ25" i="11"/>
  <c r="AY25" i="11"/>
  <c r="AY60" i="11" s="1"/>
  <c r="AX25" i="11"/>
  <c r="AX60" i="11" s="1"/>
  <c r="AX62" i="11" s="1"/>
  <c r="AW25" i="11"/>
  <c r="AW60" i="11" s="1"/>
  <c r="AV25" i="11"/>
  <c r="AV58" i="11" s="1"/>
  <c r="AU25" i="11"/>
  <c r="AU60" i="11" s="1"/>
  <c r="AU62" i="11" s="1"/>
  <c r="AT25" i="11"/>
  <c r="AT60" i="11" s="1"/>
  <c r="AT62" i="11" s="1"/>
  <c r="AS25" i="11"/>
  <c r="AS60" i="11" s="1"/>
  <c r="AS62" i="11" s="1"/>
  <c r="AR25" i="11"/>
  <c r="AR60" i="11" s="1"/>
  <c r="AR62" i="11" s="1"/>
  <c r="AQ25" i="11"/>
  <c r="AQ60" i="11" s="1"/>
  <c r="AQ62" i="11" s="1"/>
  <c r="Z25" i="11"/>
  <c r="Z58" i="11" s="1"/>
  <c r="Y25" i="11"/>
  <c r="Y58" i="11" s="1"/>
  <c r="V25" i="11"/>
  <c r="U25" i="11"/>
  <c r="T25" i="11"/>
  <c r="S25" i="11"/>
  <c r="R25" i="11"/>
  <c r="Q25" i="11"/>
  <c r="P25" i="11"/>
  <c r="O25" i="11"/>
  <c r="N25" i="11"/>
  <c r="DV24" i="11"/>
  <c r="DU24" i="11"/>
  <c r="BV24" i="11"/>
  <c r="BT24" i="11"/>
  <c r="AX24" i="11"/>
  <c r="AX56" i="11" s="1"/>
  <c r="AW24" i="11"/>
  <c r="AW56" i="11" s="1"/>
  <c r="AV24" i="11"/>
  <c r="AV56" i="11" s="1"/>
  <c r="AU24" i="11"/>
  <c r="AU56" i="11" s="1"/>
  <c r="AT24" i="11"/>
  <c r="AT56" i="11" s="1"/>
  <c r="AS24" i="11"/>
  <c r="AS56" i="11" s="1"/>
  <c r="AR24" i="11"/>
  <c r="AR56" i="11" s="1"/>
  <c r="AQ24" i="11"/>
  <c r="AQ56" i="11" s="1"/>
  <c r="AP24" i="11"/>
  <c r="AO24" i="11"/>
  <c r="AN24" i="11"/>
  <c r="AM24" i="11"/>
  <c r="AL24" i="11"/>
  <c r="AK24" i="11"/>
  <c r="AJ24" i="11"/>
  <c r="AI24" i="11"/>
  <c r="AH24" i="11"/>
  <c r="AG24" i="11"/>
  <c r="AF24" i="11"/>
  <c r="AE24" i="11"/>
  <c r="AD24" i="11"/>
  <c r="AC24" i="11"/>
  <c r="AB24" i="11"/>
  <c r="AA24" i="11"/>
  <c r="AA25" i="11" s="1"/>
  <c r="Z24" i="11"/>
  <c r="Y24" i="11"/>
  <c r="X24" i="11"/>
  <c r="X25" i="11" s="1"/>
  <c r="W24" i="11"/>
  <c r="W25" i="11" s="1"/>
  <c r="V24" i="11"/>
  <c r="U24" i="11"/>
  <c r="T24" i="11"/>
  <c r="S24" i="11"/>
  <c r="R24" i="11"/>
  <c r="Q24" i="11"/>
  <c r="Q56" i="11" s="1"/>
  <c r="P24" i="11"/>
  <c r="P56" i="11" s="1"/>
  <c r="O24" i="11"/>
  <c r="O56" i="11" s="1"/>
  <c r="N24" i="11"/>
  <c r="N56" i="11" s="1"/>
  <c r="M24" i="11"/>
  <c r="L24" i="11"/>
  <c r="K24" i="11"/>
  <c r="J24" i="11"/>
  <c r="I24" i="11"/>
  <c r="H24" i="11"/>
  <c r="G24" i="11"/>
  <c r="F24" i="11"/>
  <c r="F25" i="11" s="1"/>
  <c r="F60" i="11" s="1"/>
  <c r="F62" i="11" s="1"/>
  <c r="E24" i="11"/>
  <c r="E25" i="11" s="1"/>
  <c r="E60" i="11" s="1"/>
  <c r="E62" i="11" s="1"/>
  <c r="D24" i="11"/>
  <c r="D25" i="11" s="1"/>
  <c r="D60" i="11" s="1"/>
  <c r="D62" i="11" s="1"/>
  <c r="C24" i="11"/>
  <c r="C25" i="11" s="1"/>
  <c r="C60" i="11" s="1"/>
  <c r="C62" i="11" s="1"/>
  <c r="CC23" i="11"/>
  <c r="CB23" i="11"/>
  <c r="CA23" i="11"/>
  <c r="BZ23" i="11"/>
  <c r="BY23" i="11"/>
  <c r="BX23" i="11"/>
  <c r="BU23" i="11"/>
  <c r="BU24" i="11" s="1"/>
  <c r="BS23" i="11"/>
  <c r="CC22" i="11"/>
  <c r="CB22" i="11"/>
  <c r="CA22" i="11"/>
  <c r="BZ22" i="11"/>
  <c r="BY22" i="11"/>
  <c r="BX22" i="11"/>
  <c r="BW22" i="11"/>
  <c r="BS21" i="11"/>
  <c r="BO21" i="11"/>
  <c r="CC20" i="11"/>
  <c r="CB20" i="11"/>
  <c r="CA20" i="11"/>
  <c r="BZ20" i="11"/>
  <c r="BY20" i="11"/>
  <c r="BX20" i="11"/>
  <c r="BW20" i="11"/>
  <c r="BS20" i="11"/>
  <c r="BO20" i="11"/>
  <c r="CC19" i="11"/>
  <c r="CB19" i="11"/>
  <c r="CA19" i="11"/>
  <c r="BZ19" i="11"/>
  <c r="BY19" i="11"/>
  <c r="BX19" i="11"/>
  <c r="BW19" i="11"/>
  <c r="BS19" i="11"/>
  <c r="BO19" i="11"/>
  <c r="BO24" i="11" s="1"/>
  <c r="CC18" i="11"/>
  <c r="CB18" i="11"/>
  <c r="CA18" i="11"/>
  <c r="BZ18" i="11"/>
  <c r="BY18" i="11"/>
  <c r="BX18" i="11"/>
  <c r="BW18" i="11"/>
  <c r="BS18" i="11"/>
  <c r="BS24" i="11" s="1"/>
  <c r="BV15" i="11"/>
  <c r="BT15" i="11"/>
  <c r="BT25" i="11" s="1"/>
  <c r="CT14" i="11"/>
  <c r="CU14" i="11" s="1"/>
  <c r="CV14" i="11" s="1"/>
  <c r="CW14" i="11" s="1"/>
  <c r="CX14" i="11" s="1"/>
  <c r="CY14" i="11" s="1"/>
  <c r="CZ14" i="11" s="1"/>
  <c r="DA14" i="11" s="1"/>
  <c r="DB14" i="11" s="1"/>
  <c r="CR14" i="11"/>
  <c r="CS14" i="11" s="1"/>
  <c r="CF14" i="11"/>
  <c r="CG14" i="11" s="1"/>
  <c r="CH14" i="11" s="1"/>
  <c r="CI14" i="11" s="1"/>
  <c r="CJ14" i="11" s="1"/>
  <c r="CK14" i="11" s="1"/>
  <c r="CL14" i="11" s="1"/>
  <c r="CM14" i="11" s="1"/>
  <c r="CN14" i="11" s="1"/>
  <c r="CO14" i="11" s="1"/>
  <c r="CP14" i="11" s="1"/>
  <c r="CQ14" i="11" s="1"/>
  <c r="CE14" i="11"/>
  <c r="CD14" i="11"/>
  <c r="BV14" i="11"/>
  <c r="BT14" i="11"/>
  <c r="DV13" i="11"/>
  <c r="CC13" i="11"/>
  <c r="CC25" i="11" s="1"/>
  <c r="CC58" i="11" s="1"/>
  <c r="CB13" i="11"/>
  <c r="CB25" i="11" s="1"/>
  <c r="CA13" i="11"/>
  <c r="BZ13" i="11"/>
  <c r="BZ25" i="11" s="1"/>
  <c r="BY13" i="11"/>
  <c r="BY25" i="11" s="1"/>
  <c r="BX13" i="11"/>
  <c r="BX25" i="11" s="1"/>
  <c r="BW13" i="11"/>
  <c r="BW25" i="11" s="1"/>
  <c r="BV13" i="11"/>
  <c r="BU13" i="11"/>
  <c r="BS13" i="11"/>
  <c r="BO13" i="11"/>
  <c r="DB12" i="11"/>
  <c r="DA12" i="11"/>
  <c r="CZ12" i="11"/>
  <c r="CY12" i="11"/>
  <c r="CX12" i="11"/>
  <c r="CW12" i="11"/>
  <c r="CV12" i="11"/>
  <c r="CU12" i="11"/>
  <c r="CT12" i="11"/>
  <c r="CS12" i="11"/>
  <c r="CR12" i="11"/>
  <c r="CQ12" i="11"/>
  <c r="CP12" i="11"/>
  <c r="CO12" i="11"/>
  <c r="CN12" i="11"/>
  <c r="CM12" i="11"/>
  <c r="CL12" i="11"/>
  <c r="CK12" i="11"/>
  <c r="CJ12" i="11"/>
  <c r="CI12" i="11"/>
  <c r="CH12" i="11"/>
  <c r="CG12" i="11"/>
  <c r="CF12" i="11"/>
  <c r="CE12" i="11"/>
  <c r="CD12" i="11"/>
  <c r="CA11" i="11"/>
  <c r="BV11" i="11"/>
  <c r="BR11" i="11"/>
  <c r="BR25" i="11" s="1"/>
  <c r="BR10" i="11"/>
  <c r="DV7" i="11"/>
  <c r="DV5" i="11" s="1"/>
  <c r="DU7" i="11"/>
  <c r="DT7" i="11"/>
  <c r="DI7" i="11"/>
  <c r="DI5" i="11" s="1"/>
  <c r="DH7" i="11"/>
  <c r="DH5" i="11" s="1"/>
  <c r="DG7" i="11"/>
  <c r="BN7" i="11"/>
  <c r="BL7" i="11"/>
  <c r="BK7" i="11"/>
  <c r="BJ7" i="11"/>
  <c r="BI7" i="11"/>
  <c r="BH7" i="11"/>
  <c r="BG7" i="11"/>
  <c r="BF7" i="11"/>
  <c r="BE7" i="11"/>
  <c r="BD7" i="11"/>
  <c r="BC7" i="11"/>
  <c r="BB7" i="11"/>
  <c r="BA7" i="11"/>
  <c r="AZ7" i="11"/>
  <c r="AY7" i="11"/>
  <c r="AX7" i="11"/>
  <c r="AW7" i="11"/>
  <c r="AV7" i="11"/>
  <c r="AU7" i="11"/>
  <c r="AT7" i="11"/>
  <c r="AS7" i="11"/>
  <c r="AR7" i="11"/>
  <c r="AQ7" i="11"/>
  <c r="AP7" i="11"/>
  <c r="AO7" i="11"/>
  <c r="AN7" i="11"/>
  <c r="AM7" i="11"/>
  <c r="AL7" i="11"/>
  <c r="AK7" i="11"/>
  <c r="AJ7" i="11"/>
  <c r="AI7" i="11"/>
  <c r="AH7" i="11"/>
  <c r="AG7" i="11"/>
  <c r="AF7" i="11"/>
  <c r="AE7" i="11"/>
  <c r="AD7" i="11"/>
  <c r="AC7" i="11"/>
  <c r="AB7" i="11"/>
  <c r="AA7" i="11"/>
  <c r="Z7" i="11"/>
  <c r="Y7" i="11"/>
  <c r="X7" i="11"/>
  <c r="W7" i="11"/>
  <c r="V7" i="11"/>
  <c r="U7" i="11"/>
  <c r="T7" i="11"/>
  <c r="S7" i="11"/>
  <c r="R7" i="11"/>
  <c r="Q7" i="11"/>
  <c r="P7" i="11"/>
  <c r="O7" i="11"/>
  <c r="N7" i="11"/>
  <c r="M7" i="11"/>
  <c r="L7" i="11"/>
  <c r="K7" i="11"/>
  <c r="J7" i="11"/>
  <c r="I7" i="11"/>
  <c r="H7" i="11"/>
  <c r="G7" i="11"/>
  <c r="F7" i="11"/>
  <c r="E7" i="11"/>
  <c r="D7" i="11"/>
  <c r="C7" i="11"/>
  <c r="BO6" i="11"/>
  <c r="BP5" i="11" s="1"/>
  <c r="BK6" i="11"/>
  <c r="BM7" i="11" s="1"/>
  <c r="BG6" i="11"/>
  <c r="DU5" i="11"/>
  <c r="DT5" i="11"/>
  <c r="DS5" i="11"/>
  <c r="DG5" i="11"/>
  <c r="DF5" i="11"/>
  <c r="BM5" i="11"/>
  <c r="BL5" i="11"/>
  <c r="BK5" i="11"/>
  <c r="BJ5" i="11"/>
  <c r="BI5" i="11"/>
  <c r="BH5" i="11"/>
  <c r="BG5" i="11"/>
  <c r="BF5" i="11"/>
  <c r="BE5" i="11"/>
  <c r="BD5" i="11"/>
  <c r="BC5" i="11"/>
  <c r="BB5" i="11"/>
  <c r="BA5" i="11"/>
  <c r="AZ5" i="11"/>
  <c r="AY5" i="11"/>
  <c r="AX5" i="11"/>
  <c r="AW5" i="11"/>
  <c r="AV5" i="11"/>
  <c r="AU5" i="11"/>
  <c r="AT5" i="11"/>
  <c r="AS5" i="11"/>
  <c r="AR5" i="11"/>
  <c r="AQ5" i="11"/>
  <c r="AP5" i="11"/>
  <c r="AO5" i="11"/>
  <c r="AN5" i="11"/>
  <c r="AM5" i="11"/>
  <c r="AL5" i="11"/>
  <c r="AK5" i="11"/>
  <c r="AJ5" i="11"/>
  <c r="AI5" i="11"/>
  <c r="AH5" i="11"/>
  <c r="AG5" i="11"/>
  <c r="AF5" i="11"/>
  <c r="AE5" i="11"/>
  <c r="AD5" i="11"/>
  <c r="AC5" i="11"/>
  <c r="AB5" i="11"/>
  <c r="AA5" i="11"/>
  <c r="Z5" i="11"/>
  <c r="Y5" i="11"/>
  <c r="X5" i="11"/>
  <c r="W5" i="11"/>
  <c r="V5" i="11"/>
  <c r="U5" i="11"/>
  <c r="T5" i="11"/>
  <c r="S5" i="11"/>
  <c r="R5" i="11"/>
  <c r="Q5" i="11"/>
  <c r="P5" i="11"/>
  <c r="O5" i="11"/>
  <c r="N5" i="11"/>
  <c r="M5" i="11"/>
  <c r="L5" i="11"/>
  <c r="K5" i="11"/>
  <c r="J5" i="11"/>
  <c r="I5" i="11"/>
  <c r="H5" i="11"/>
  <c r="G5" i="11"/>
  <c r="F5" i="11"/>
  <c r="E5" i="11"/>
  <c r="D5" i="11"/>
  <c r="C5" i="11"/>
  <c r="AE188" i="10"/>
  <c r="AC188" i="10"/>
  <c r="AP186" i="10"/>
  <c r="AQ186" i="10" s="1"/>
  <c r="AR186" i="10" s="1"/>
  <c r="AS186" i="10" s="1"/>
  <c r="AT186" i="10" s="1"/>
  <c r="AU186" i="10" s="1"/>
  <c r="AV186" i="10" s="1"/>
  <c r="AW186" i="10" s="1"/>
  <c r="AX186" i="10" s="1"/>
  <c r="AY186" i="10" s="1"/>
  <c r="AZ186" i="10" s="1"/>
  <c r="BA186" i="10" s="1"/>
  <c r="BB186" i="10" s="1"/>
  <c r="AK186" i="10"/>
  <c r="AL186" i="10" s="1"/>
  <c r="AM186" i="10" s="1"/>
  <c r="AN186" i="10" s="1"/>
  <c r="AO186" i="10" s="1"/>
  <c r="AJ186" i="10"/>
  <c r="AI186" i="10"/>
  <c r="AI185" i="10" s="1"/>
  <c r="AH186" i="10"/>
  <c r="AG186" i="10"/>
  <c r="AF186" i="10"/>
  <c r="AE186" i="10"/>
  <c r="AD186" i="10"/>
  <c r="AC183" i="10"/>
  <c r="AE182" i="10"/>
  <c r="AF182" i="10" s="1"/>
  <c r="AD182" i="10"/>
  <c r="AE181" i="10"/>
  <c r="AE183" i="10" s="1"/>
  <c r="AD181" i="10"/>
  <c r="AF175" i="10"/>
  <c r="AE175" i="10"/>
  <c r="AD175" i="10"/>
  <c r="AD174" i="10"/>
  <c r="AC174" i="10"/>
  <c r="AC176" i="10" s="1"/>
  <c r="AD173" i="10"/>
  <c r="AE173" i="10" s="1"/>
  <c r="AF173" i="10" s="1"/>
  <c r="AG173" i="10" s="1"/>
  <c r="AH173" i="10" s="1"/>
  <c r="AI173" i="10" s="1"/>
  <c r="AJ173" i="10" s="1"/>
  <c r="AK173" i="10" s="1"/>
  <c r="AL173" i="10" s="1"/>
  <c r="AM173" i="10" s="1"/>
  <c r="AN173" i="10" s="1"/>
  <c r="AO173" i="10" s="1"/>
  <c r="AP173" i="10" s="1"/>
  <c r="AQ173" i="10" s="1"/>
  <c r="AR173" i="10" s="1"/>
  <c r="AS173" i="10" s="1"/>
  <c r="AT173" i="10" s="1"/>
  <c r="AU173" i="10" s="1"/>
  <c r="AV173" i="10" s="1"/>
  <c r="AW173" i="10" s="1"/>
  <c r="AX173" i="10" s="1"/>
  <c r="AY173" i="10" s="1"/>
  <c r="AZ173" i="10" s="1"/>
  <c r="BA173" i="10" s="1"/>
  <c r="BB173" i="10" s="1"/>
  <c r="AE172" i="10"/>
  <c r="AF172" i="10" s="1"/>
  <c r="AG172" i="10" s="1"/>
  <c r="AH172" i="10" s="1"/>
  <c r="AI172" i="10" s="1"/>
  <c r="AJ172" i="10" s="1"/>
  <c r="AK172" i="10" s="1"/>
  <c r="AL172" i="10" s="1"/>
  <c r="AM172" i="10" s="1"/>
  <c r="AN172" i="10" s="1"/>
  <c r="AO172" i="10" s="1"/>
  <c r="AP172" i="10" s="1"/>
  <c r="AQ172" i="10" s="1"/>
  <c r="AR172" i="10" s="1"/>
  <c r="AS172" i="10" s="1"/>
  <c r="AT172" i="10" s="1"/>
  <c r="AU172" i="10" s="1"/>
  <c r="AV172" i="10" s="1"/>
  <c r="AW172" i="10" s="1"/>
  <c r="AX172" i="10" s="1"/>
  <c r="AY172" i="10" s="1"/>
  <c r="AZ172" i="10" s="1"/>
  <c r="BA172" i="10" s="1"/>
  <c r="BB172" i="10" s="1"/>
  <c r="AD172" i="10"/>
  <c r="AV171" i="10"/>
  <c r="AW171" i="10" s="1"/>
  <c r="AX171" i="10" s="1"/>
  <c r="AY171" i="10" s="1"/>
  <c r="AZ171" i="10" s="1"/>
  <c r="BA171" i="10" s="1"/>
  <c r="BB171" i="10" s="1"/>
  <c r="AU171" i="10"/>
  <c r="AG171" i="10"/>
  <c r="AH171" i="10" s="1"/>
  <c r="AI171" i="10" s="1"/>
  <c r="AJ171" i="10" s="1"/>
  <c r="AK171" i="10" s="1"/>
  <c r="AL171" i="10" s="1"/>
  <c r="AM171" i="10" s="1"/>
  <c r="AN171" i="10" s="1"/>
  <c r="AO171" i="10" s="1"/>
  <c r="AP171" i="10" s="1"/>
  <c r="AQ171" i="10" s="1"/>
  <c r="AR171" i="10" s="1"/>
  <c r="AS171" i="10" s="1"/>
  <c r="AT171" i="10" s="1"/>
  <c r="AF171" i="10"/>
  <c r="AE171" i="10"/>
  <c r="AD171" i="10"/>
  <c r="AI170" i="10"/>
  <c r="AJ170" i="10" s="1"/>
  <c r="AK170" i="10" s="1"/>
  <c r="AL170" i="10" s="1"/>
  <c r="AM170" i="10" s="1"/>
  <c r="AN170" i="10" s="1"/>
  <c r="AO170" i="10" s="1"/>
  <c r="AP170" i="10" s="1"/>
  <c r="AQ170" i="10" s="1"/>
  <c r="AR170" i="10" s="1"/>
  <c r="AS170" i="10" s="1"/>
  <c r="AT170" i="10" s="1"/>
  <c r="AU170" i="10" s="1"/>
  <c r="AV170" i="10" s="1"/>
  <c r="AW170" i="10" s="1"/>
  <c r="AX170" i="10" s="1"/>
  <c r="AY170" i="10" s="1"/>
  <c r="AZ170" i="10" s="1"/>
  <c r="BA170" i="10" s="1"/>
  <c r="BB170" i="10" s="1"/>
  <c r="AH170" i="10"/>
  <c r="AD170" i="10"/>
  <c r="AE170" i="10" s="1"/>
  <c r="AF170" i="10" s="1"/>
  <c r="AG170" i="10" s="1"/>
  <c r="AF169" i="10"/>
  <c r="AG169" i="10" s="1"/>
  <c r="AH169" i="10" s="1"/>
  <c r="AI169" i="10" s="1"/>
  <c r="AJ169" i="10" s="1"/>
  <c r="AK169" i="10" s="1"/>
  <c r="AL169" i="10" s="1"/>
  <c r="AM169" i="10" s="1"/>
  <c r="AN169" i="10" s="1"/>
  <c r="AO169" i="10" s="1"/>
  <c r="AP169" i="10" s="1"/>
  <c r="AQ169" i="10" s="1"/>
  <c r="AR169" i="10" s="1"/>
  <c r="AS169" i="10" s="1"/>
  <c r="AT169" i="10" s="1"/>
  <c r="AU169" i="10" s="1"/>
  <c r="AV169" i="10" s="1"/>
  <c r="AW169" i="10" s="1"/>
  <c r="AX169" i="10" s="1"/>
  <c r="AY169" i="10" s="1"/>
  <c r="AZ169" i="10" s="1"/>
  <c r="BA169" i="10" s="1"/>
  <c r="BB169" i="10" s="1"/>
  <c r="AE169" i="10"/>
  <c r="AD169" i="10"/>
  <c r="AE168" i="10"/>
  <c r="AF168" i="10" s="1"/>
  <c r="AG168" i="10" s="1"/>
  <c r="AH168" i="10" s="1"/>
  <c r="AI168" i="10" s="1"/>
  <c r="AJ168" i="10" s="1"/>
  <c r="AK168" i="10" s="1"/>
  <c r="AL168" i="10" s="1"/>
  <c r="AM168" i="10" s="1"/>
  <c r="AN168" i="10" s="1"/>
  <c r="AO168" i="10" s="1"/>
  <c r="AP168" i="10" s="1"/>
  <c r="AQ168" i="10" s="1"/>
  <c r="AR168" i="10" s="1"/>
  <c r="AS168" i="10" s="1"/>
  <c r="AT168" i="10" s="1"/>
  <c r="AU168" i="10" s="1"/>
  <c r="AV168" i="10" s="1"/>
  <c r="AW168" i="10" s="1"/>
  <c r="AX168" i="10" s="1"/>
  <c r="AY168" i="10" s="1"/>
  <c r="AZ168" i="10" s="1"/>
  <c r="BA168" i="10" s="1"/>
  <c r="BB168" i="10" s="1"/>
  <c r="AD168" i="10"/>
  <c r="AI167" i="10"/>
  <c r="AJ167" i="10" s="1"/>
  <c r="AK167" i="10" s="1"/>
  <c r="AL167" i="10" s="1"/>
  <c r="AM167" i="10" s="1"/>
  <c r="AN167" i="10" s="1"/>
  <c r="AO167" i="10" s="1"/>
  <c r="AP167" i="10" s="1"/>
  <c r="AQ167" i="10" s="1"/>
  <c r="AR167" i="10" s="1"/>
  <c r="AS167" i="10" s="1"/>
  <c r="AT167" i="10" s="1"/>
  <c r="AU167" i="10" s="1"/>
  <c r="AV167" i="10" s="1"/>
  <c r="AW167" i="10" s="1"/>
  <c r="AX167" i="10" s="1"/>
  <c r="AY167" i="10" s="1"/>
  <c r="AZ167" i="10" s="1"/>
  <c r="BA167" i="10" s="1"/>
  <c r="BB167" i="10" s="1"/>
  <c r="AH167" i="10"/>
  <c r="AE167" i="10"/>
  <c r="AF167" i="10" s="1"/>
  <c r="AG167" i="10" s="1"/>
  <c r="AD167" i="10"/>
  <c r="AF166" i="10"/>
  <c r="AG166" i="10" s="1"/>
  <c r="AH166" i="10" s="1"/>
  <c r="AI166" i="10" s="1"/>
  <c r="AJ166" i="10" s="1"/>
  <c r="AK166" i="10" s="1"/>
  <c r="AL166" i="10" s="1"/>
  <c r="AM166" i="10" s="1"/>
  <c r="AN166" i="10" s="1"/>
  <c r="AO166" i="10" s="1"/>
  <c r="AP166" i="10" s="1"/>
  <c r="AQ166" i="10" s="1"/>
  <c r="AR166" i="10" s="1"/>
  <c r="AS166" i="10" s="1"/>
  <c r="AT166" i="10" s="1"/>
  <c r="AU166" i="10" s="1"/>
  <c r="AV166" i="10" s="1"/>
  <c r="AW166" i="10" s="1"/>
  <c r="AX166" i="10" s="1"/>
  <c r="AY166" i="10" s="1"/>
  <c r="AZ166" i="10" s="1"/>
  <c r="BA166" i="10" s="1"/>
  <c r="BB166" i="10" s="1"/>
  <c r="AE166" i="10"/>
  <c r="AD166" i="10"/>
  <c r="AD165" i="10"/>
  <c r="AE165" i="10" s="1"/>
  <c r="AF165" i="10" s="1"/>
  <c r="AG165" i="10" s="1"/>
  <c r="AH165" i="10" s="1"/>
  <c r="AI165" i="10" s="1"/>
  <c r="AJ165" i="10" s="1"/>
  <c r="AK165" i="10" s="1"/>
  <c r="AL165" i="10" s="1"/>
  <c r="AM165" i="10" s="1"/>
  <c r="AN165" i="10" s="1"/>
  <c r="AO165" i="10" s="1"/>
  <c r="AP165" i="10" s="1"/>
  <c r="AQ165" i="10" s="1"/>
  <c r="AR165" i="10" s="1"/>
  <c r="AS165" i="10" s="1"/>
  <c r="AT165" i="10" s="1"/>
  <c r="AU165" i="10" s="1"/>
  <c r="AV165" i="10" s="1"/>
  <c r="AW165" i="10" s="1"/>
  <c r="AX165" i="10" s="1"/>
  <c r="AY165" i="10" s="1"/>
  <c r="AZ165" i="10" s="1"/>
  <c r="BA165" i="10" s="1"/>
  <c r="BB165" i="10" s="1"/>
  <c r="AE164" i="10"/>
  <c r="AF164" i="10" s="1"/>
  <c r="AG164" i="10" s="1"/>
  <c r="AH164" i="10" s="1"/>
  <c r="AI164" i="10" s="1"/>
  <c r="AJ164" i="10" s="1"/>
  <c r="AK164" i="10" s="1"/>
  <c r="AL164" i="10" s="1"/>
  <c r="AM164" i="10" s="1"/>
  <c r="AN164" i="10" s="1"/>
  <c r="AO164" i="10" s="1"/>
  <c r="AP164" i="10" s="1"/>
  <c r="AQ164" i="10" s="1"/>
  <c r="AR164" i="10" s="1"/>
  <c r="AS164" i="10" s="1"/>
  <c r="AT164" i="10" s="1"/>
  <c r="AU164" i="10" s="1"/>
  <c r="AV164" i="10" s="1"/>
  <c r="AW164" i="10" s="1"/>
  <c r="AX164" i="10" s="1"/>
  <c r="AY164" i="10" s="1"/>
  <c r="AZ164" i="10" s="1"/>
  <c r="BA164" i="10" s="1"/>
  <c r="BB164" i="10" s="1"/>
  <c r="AD164" i="10"/>
  <c r="AK163" i="10"/>
  <c r="AL163" i="10" s="1"/>
  <c r="AM163" i="10" s="1"/>
  <c r="AN163" i="10" s="1"/>
  <c r="AO163" i="10" s="1"/>
  <c r="AP163" i="10" s="1"/>
  <c r="AQ163" i="10" s="1"/>
  <c r="AR163" i="10" s="1"/>
  <c r="AS163" i="10" s="1"/>
  <c r="AT163" i="10" s="1"/>
  <c r="AU163" i="10" s="1"/>
  <c r="AV163" i="10" s="1"/>
  <c r="AW163" i="10" s="1"/>
  <c r="AX163" i="10" s="1"/>
  <c r="AY163" i="10" s="1"/>
  <c r="AZ163" i="10" s="1"/>
  <c r="BA163" i="10" s="1"/>
  <c r="BB163" i="10" s="1"/>
  <c r="AF163" i="10"/>
  <c r="AG163" i="10" s="1"/>
  <c r="AH163" i="10" s="1"/>
  <c r="AI163" i="10" s="1"/>
  <c r="AJ163" i="10" s="1"/>
  <c r="AD163" i="10"/>
  <c r="AE163" i="10" s="1"/>
  <c r="AH162" i="10"/>
  <c r="AI162" i="10" s="1"/>
  <c r="AJ162" i="10" s="1"/>
  <c r="AK162" i="10" s="1"/>
  <c r="AL162" i="10" s="1"/>
  <c r="AM162" i="10" s="1"/>
  <c r="AN162" i="10" s="1"/>
  <c r="AO162" i="10" s="1"/>
  <c r="AP162" i="10" s="1"/>
  <c r="AQ162" i="10" s="1"/>
  <c r="AR162" i="10" s="1"/>
  <c r="AS162" i="10" s="1"/>
  <c r="AT162" i="10" s="1"/>
  <c r="AU162" i="10" s="1"/>
  <c r="AV162" i="10" s="1"/>
  <c r="AW162" i="10" s="1"/>
  <c r="AX162" i="10" s="1"/>
  <c r="AY162" i="10" s="1"/>
  <c r="AZ162" i="10" s="1"/>
  <c r="BA162" i="10" s="1"/>
  <c r="BB162" i="10" s="1"/>
  <c r="AD162" i="10"/>
  <c r="AE162" i="10" s="1"/>
  <c r="AF162" i="10" s="1"/>
  <c r="AG162" i="10" s="1"/>
  <c r="AV161" i="10"/>
  <c r="AW161" i="10" s="1"/>
  <c r="AX161" i="10" s="1"/>
  <c r="AY161" i="10" s="1"/>
  <c r="AZ161" i="10" s="1"/>
  <c r="BA161" i="10" s="1"/>
  <c r="BB161" i="10" s="1"/>
  <c r="AS161" i="10"/>
  <c r="AT161" i="10" s="1"/>
  <c r="AU161" i="10" s="1"/>
  <c r="AE161" i="10"/>
  <c r="AF161" i="10" s="1"/>
  <c r="AG161" i="10" s="1"/>
  <c r="AH161" i="10" s="1"/>
  <c r="AI161" i="10" s="1"/>
  <c r="AJ161" i="10" s="1"/>
  <c r="AK161" i="10" s="1"/>
  <c r="AL161" i="10" s="1"/>
  <c r="AM161" i="10" s="1"/>
  <c r="AN161" i="10" s="1"/>
  <c r="AO161" i="10" s="1"/>
  <c r="AP161" i="10" s="1"/>
  <c r="AQ161" i="10" s="1"/>
  <c r="AR161" i="10" s="1"/>
  <c r="AD161" i="10"/>
  <c r="AD160" i="10"/>
  <c r="AE160" i="10" s="1"/>
  <c r="AF160" i="10" s="1"/>
  <c r="AG160" i="10" s="1"/>
  <c r="AH160" i="10" s="1"/>
  <c r="AI160" i="10" s="1"/>
  <c r="AJ160" i="10" s="1"/>
  <c r="AK160" i="10" s="1"/>
  <c r="AL160" i="10" s="1"/>
  <c r="AM160" i="10" s="1"/>
  <c r="AN160" i="10" s="1"/>
  <c r="AO160" i="10" s="1"/>
  <c r="AP160" i="10" s="1"/>
  <c r="AQ160" i="10" s="1"/>
  <c r="AR160" i="10" s="1"/>
  <c r="AS160" i="10" s="1"/>
  <c r="AT160" i="10" s="1"/>
  <c r="AU160" i="10" s="1"/>
  <c r="AV160" i="10" s="1"/>
  <c r="AW160" i="10" s="1"/>
  <c r="AX160" i="10" s="1"/>
  <c r="AY160" i="10" s="1"/>
  <c r="AZ160" i="10" s="1"/>
  <c r="BA160" i="10" s="1"/>
  <c r="BB160" i="10" s="1"/>
  <c r="AR159" i="10"/>
  <c r="AS159" i="10" s="1"/>
  <c r="AT159" i="10" s="1"/>
  <c r="AU159" i="10" s="1"/>
  <c r="AV159" i="10" s="1"/>
  <c r="AW159" i="10" s="1"/>
  <c r="AX159" i="10" s="1"/>
  <c r="AY159" i="10" s="1"/>
  <c r="AZ159" i="10" s="1"/>
  <c r="BA159" i="10" s="1"/>
  <c r="BB159" i="10" s="1"/>
  <c r="AQ159" i="10"/>
  <c r="AP159" i="10"/>
  <c r="AD159" i="10"/>
  <c r="AE159" i="10" s="1"/>
  <c r="AF159" i="10" s="1"/>
  <c r="AG159" i="10" s="1"/>
  <c r="AH159" i="10" s="1"/>
  <c r="AI159" i="10" s="1"/>
  <c r="AJ159" i="10" s="1"/>
  <c r="AK159" i="10" s="1"/>
  <c r="AL159" i="10" s="1"/>
  <c r="AM159" i="10" s="1"/>
  <c r="AN159" i="10" s="1"/>
  <c r="AO159" i="10" s="1"/>
  <c r="AF158" i="10"/>
  <c r="AD158" i="10"/>
  <c r="AE158" i="10" s="1"/>
  <c r="AB146" i="10"/>
  <c r="AA146" i="10"/>
  <c r="Z146" i="10"/>
  <c r="Y146" i="10"/>
  <c r="X146" i="10"/>
  <c r="W146" i="10"/>
  <c r="BE143" i="10"/>
  <c r="BI142" i="10"/>
  <c r="BH142" i="10"/>
  <c r="BG142" i="10"/>
  <c r="BF142" i="10"/>
  <c r="M140" i="10"/>
  <c r="L140" i="10"/>
  <c r="K140" i="10"/>
  <c r="K138" i="10" s="1"/>
  <c r="J137" i="10" s="1"/>
  <c r="I137" i="10" s="1"/>
  <c r="H137" i="10" s="1"/>
  <c r="G137" i="10" s="1"/>
  <c r="F137" i="10" s="1"/>
  <c r="E137" i="10" s="1"/>
  <c r="D137" i="10" s="1"/>
  <c r="C137" i="10" s="1"/>
  <c r="J140" i="10"/>
  <c r="J138" i="10" s="1"/>
  <c r="I140" i="10"/>
  <c r="H140" i="10"/>
  <c r="G140" i="10"/>
  <c r="F140" i="10"/>
  <c r="E140" i="10"/>
  <c r="D140" i="10"/>
  <c r="M138" i="10"/>
  <c r="L138" i="10"/>
  <c r="I138" i="10"/>
  <c r="H138" i="10"/>
  <c r="G138" i="10"/>
  <c r="F138" i="10"/>
  <c r="E138" i="10"/>
  <c r="D138" i="10"/>
  <c r="E130" i="10"/>
  <c r="E134" i="10" s="1"/>
  <c r="D130" i="10"/>
  <c r="D134" i="10" s="1"/>
  <c r="C130" i="10"/>
  <c r="C134" i="10" s="1"/>
  <c r="AB129" i="10"/>
  <c r="AC129" i="10" s="1"/>
  <c r="AD129" i="10" s="1"/>
  <c r="AE129" i="10" s="1"/>
  <c r="AF129" i="10" s="1"/>
  <c r="AG129" i="10" s="1"/>
  <c r="AH129" i="10" s="1"/>
  <c r="AI129" i="10" s="1"/>
  <c r="AJ129" i="10" s="1"/>
  <c r="AK129" i="10" s="1"/>
  <c r="AL129" i="10" s="1"/>
  <c r="AM129" i="10" s="1"/>
  <c r="AN129" i="10" s="1"/>
  <c r="AO129" i="10" s="1"/>
  <c r="AP129" i="10" s="1"/>
  <c r="AQ129" i="10" s="1"/>
  <c r="AR129" i="10" s="1"/>
  <c r="AS129" i="10" s="1"/>
  <c r="AT129" i="10" s="1"/>
  <c r="AU129" i="10" s="1"/>
  <c r="AV129" i="10" s="1"/>
  <c r="AW129" i="10" s="1"/>
  <c r="AX129" i="10" s="1"/>
  <c r="AY129" i="10" s="1"/>
  <c r="AZ129" i="10" s="1"/>
  <c r="BA129" i="10" s="1"/>
  <c r="BB129" i="10" s="1"/>
  <c r="AH128" i="10"/>
  <c r="AI128" i="10" s="1"/>
  <c r="AJ128" i="10" s="1"/>
  <c r="AK128" i="10" s="1"/>
  <c r="AL128" i="10" s="1"/>
  <c r="AM128" i="10" s="1"/>
  <c r="AN128" i="10" s="1"/>
  <c r="AO128" i="10" s="1"/>
  <c r="AP128" i="10" s="1"/>
  <c r="AQ128" i="10" s="1"/>
  <c r="AR128" i="10" s="1"/>
  <c r="AS128" i="10" s="1"/>
  <c r="AT128" i="10" s="1"/>
  <c r="AU128" i="10" s="1"/>
  <c r="AV128" i="10" s="1"/>
  <c r="AW128" i="10" s="1"/>
  <c r="AX128" i="10" s="1"/>
  <c r="AY128" i="10" s="1"/>
  <c r="AZ128" i="10" s="1"/>
  <c r="BA128" i="10" s="1"/>
  <c r="BB128" i="10" s="1"/>
  <c r="E128" i="10"/>
  <c r="F128" i="10" s="1"/>
  <c r="G128" i="10" s="1"/>
  <c r="H128" i="10" s="1"/>
  <c r="I128" i="10" s="1"/>
  <c r="J128" i="10" s="1"/>
  <c r="K128" i="10" s="1"/>
  <c r="L128" i="10" s="1"/>
  <c r="M128" i="10" s="1"/>
  <c r="N128" i="10" s="1"/>
  <c r="O128" i="10" s="1"/>
  <c r="P128" i="10" s="1"/>
  <c r="Q128" i="10" s="1"/>
  <c r="R128" i="10" s="1"/>
  <c r="S128" i="10" s="1"/>
  <c r="T128" i="10" s="1"/>
  <c r="U128" i="10" s="1"/>
  <c r="V128" i="10" s="1"/>
  <c r="W128" i="10" s="1"/>
  <c r="X128" i="10" s="1"/>
  <c r="Y128" i="10" s="1"/>
  <c r="Z128" i="10" s="1"/>
  <c r="AA128" i="10" s="1"/>
  <c r="AB128" i="10" s="1"/>
  <c r="AC128" i="10" s="1"/>
  <c r="AD128" i="10" s="1"/>
  <c r="AE128" i="10" s="1"/>
  <c r="AF128" i="10" s="1"/>
  <c r="AG128" i="10" s="1"/>
  <c r="Z127" i="10"/>
  <c r="AA127" i="10" s="1"/>
  <c r="AB127" i="10" s="1"/>
  <c r="AC127" i="10" s="1"/>
  <c r="AD127" i="10" s="1"/>
  <c r="AE127" i="10" s="1"/>
  <c r="AF127" i="10" s="1"/>
  <c r="AG127" i="10" s="1"/>
  <c r="AH127" i="10" s="1"/>
  <c r="AI127" i="10" s="1"/>
  <c r="AJ127" i="10" s="1"/>
  <c r="AK127" i="10" s="1"/>
  <c r="AL127" i="10" s="1"/>
  <c r="AM127" i="10" s="1"/>
  <c r="AN127" i="10" s="1"/>
  <c r="AO127" i="10" s="1"/>
  <c r="AP127" i="10" s="1"/>
  <c r="AQ127" i="10" s="1"/>
  <c r="AR127" i="10" s="1"/>
  <c r="AS127" i="10" s="1"/>
  <c r="AT127" i="10" s="1"/>
  <c r="AU127" i="10" s="1"/>
  <c r="AV127" i="10" s="1"/>
  <c r="AW127" i="10" s="1"/>
  <c r="AX127" i="10" s="1"/>
  <c r="AY127" i="10" s="1"/>
  <c r="AZ127" i="10" s="1"/>
  <c r="BA127" i="10" s="1"/>
  <c r="BB127" i="10" s="1"/>
  <c r="F127" i="10"/>
  <c r="G127" i="10" s="1"/>
  <c r="H127" i="10" s="1"/>
  <c r="I127" i="10" s="1"/>
  <c r="J127" i="10" s="1"/>
  <c r="K127" i="10" s="1"/>
  <c r="L127" i="10" s="1"/>
  <c r="M127" i="10" s="1"/>
  <c r="N127" i="10" s="1"/>
  <c r="O127" i="10" s="1"/>
  <c r="P127" i="10" s="1"/>
  <c r="Q127" i="10" s="1"/>
  <c r="R127" i="10" s="1"/>
  <c r="S127" i="10" s="1"/>
  <c r="T127" i="10" s="1"/>
  <c r="U127" i="10" s="1"/>
  <c r="V127" i="10" s="1"/>
  <c r="W127" i="10" s="1"/>
  <c r="X127" i="10" s="1"/>
  <c r="Y127" i="10" s="1"/>
  <c r="E127" i="10"/>
  <c r="D127" i="10"/>
  <c r="F126" i="10"/>
  <c r="G126" i="10" s="1"/>
  <c r="H126" i="10" s="1"/>
  <c r="I126" i="10" s="1"/>
  <c r="J126" i="10" s="1"/>
  <c r="K126" i="10" s="1"/>
  <c r="L126" i="10" s="1"/>
  <c r="M126" i="10" s="1"/>
  <c r="N126" i="10" s="1"/>
  <c r="O126" i="10" s="1"/>
  <c r="P126" i="10" s="1"/>
  <c r="Q126" i="10" s="1"/>
  <c r="R126" i="10" s="1"/>
  <c r="S126" i="10" s="1"/>
  <c r="T126" i="10" s="1"/>
  <c r="U126" i="10" s="1"/>
  <c r="V126" i="10" s="1"/>
  <c r="W126" i="10" s="1"/>
  <c r="X126" i="10" s="1"/>
  <c r="Y126" i="10" s="1"/>
  <c r="Z126" i="10" s="1"/>
  <c r="AA126" i="10" s="1"/>
  <c r="AB126" i="10" s="1"/>
  <c r="AC126" i="10" s="1"/>
  <c r="AD126" i="10" s="1"/>
  <c r="AE126" i="10" s="1"/>
  <c r="AF126" i="10" s="1"/>
  <c r="AG126" i="10" s="1"/>
  <c r="AH126" i="10" s="1"/>
  <c r="AI126" i="10" s="1"/>
  <c r="AJ126" i="10" s="1"/>
  <c r="AK126" i="10" s="1"/>
  <c r="AL126" i="10" s="1"/>
  <c r="AM126" i="10" s="1"/>
  <c r="AN126" i="10" s="1"/>
  <c r="AO126" i="10" s="1"/>
  <c r="AP126" i="10" s="1"/>
  <c r="AQ126" i="10" s="1"/>
  <c r="AR126" i="10" s="1"/>
  <c r="AS126" i="10" s="1"/>
  <c r="AT126" i="10" s="1"/>
  <c r="AU126" i="10" s="1"/>
  <c r="AV126" i="10" s="1"/>
  <c r="AW126" i="10" s="1"/>
  <c r="AX126" i="10" s="1"/>
  <c r="AY126" i="10" s="1"/>
  <c r="AZ126" i="10" s="1"/>
  <c r="BA126" i="10" s="1"/>
  <c r="BB126" i="10" s="1"/>
  <c r="E126" i="10"/>
  <c r="F125" i="10"/>
  <c r="D125" i="10"/>
  <c r="E124" i="10"/>
  <c r="F124" i="10" s="1"/>
  <c r="G124" i="10" s="1"/>
  <c r="H124" i="10" s="1"/>
  <c r="I124" i="10" s="1"/>
  <c r="J124" i="10" s="1"/>
  <c r="K124" i="10" s="1"/>
  <c r="L124" i="10" s="1"/>
  <c r="M124" i="10" s="1"/>
  <c r="N124" i="10" s="1"/>
  <c r="O124" i="10" s="1"/>
  <c r="P124" i="10" s="1"/>
  <c r="Q124" i="10" s="1"/>
  <c r="R124" i="10" s="1"/>
  <c r="S124" i="10" s="1"/>
  <c r="T124" i="10" s="1"/>
  <c r="U124" i="10" s="1"/>
  <c r="V124" i="10" s="1"/>
  <c r="W124" i="10" s="1"/>
  <c r="X124" i="10" s="1"/>
  <c r="Y124" i="10" s="1"/>
  <c r="Z124" i="10" s="1"/>
  <c r="AA124" i="10" s="1"/>
  <c r="AB124" i="10" s="1"/>
  <c r="AC124" i="10" s="1"/>
  <c r="AD124" i="10" s="1"/>
  <c r="AE124" i="10" s="1"/>
  <c r="AF124" i="10" s="1"/>
  <c r="AG124" i="10" s="1"/>
  <c r="AH124" i="10" s="1"/>
  <c r="AI124" i="10" s="1"/>
  <c r="AJ124" i="10" s="1"/>
  <c r="AK124" i="10" s="1"/>
  <c r="AL124" i="10" s="1"/>
  <c r="AM124" i="10" s="1"/>
  <c r="AN124" i="10" s="1"/>
  <c r="AO124" i="10" s="1"/>
  <c r="AP124" i="10" s="1"/>
  <c r="AQ124" i="10" s="1"/>
  <c r="AR124" i="10" s="1"/>
  <c r="AS124" i="10" s="1"/>
  <c r="AT124" i="10" s="1"/>
  <c r="AU124" i="10" s="1"/>
  <c r="AV124" i="10" s="1"/>
  <c r="AW124" i="10" s="1"/>
  <c r="AX124" i="10" s="1"/>
  <c r="AY124" i="10" s="1"/>
  <c r="AZ124" i="10" s="1"/>
  <c r="BA124" i="10" s="1"/>
  <c r="BB124" i="10" s="1"/>
  <c r="X123" i="10"/>
  <c r="Y123" i="10" s="1"/>
  <c r="Z123" i="10" s="1"/>
  <c r="AA123" i="10" s="1"/>
  <c r="AB123" i="10" s="1"/>
  <c r="AC123" i="10" s="1"/>
  <c r="AD123" i="10" s="1"/>
  <c r="AE123" i="10" s="1"/>
  <c r="AF123" i="10" s="1"/>
  <c r="AG123" i="10" s="1"/>
  <c r="AH123" i="10" s="1"/>
  <c r="AI123" i="10" s="1"/>
  <c r="AJ123" i="10" s="1"/>
  <c r="AK123" i="10" s="1"/>
  <c r="AL123" i="10" s="1"/>
  <c r="AM123" i="10" s="1"/>
  <c r="AN123" i="10" s="1"/>
  <c r="AO123" i="10" s="1"/>
  <c r="AP123" i="10" s="1"/>
  <c r="AQ123" i="10" s="1"/>
  <c r="AR123" i="10" s="1"/>
  <c r="AS123" i="10" s="1"/>
  <c r="AT123" i="10" s="1"/>
  <c r="AU123" i="10" s="1"/>
  <c r="AV123" i="10" s="1"/>
  <c r="AW123" i="10" s="1"/>
  <c r="AX123" i="10" s="1"/>
  <c r="AY123" i="10" s="1"/>
  <c r="AZ123" i="10" s="1"/>
  <c r="BA123" i="10" s="1"/>
  <c r="BB123" i="10" s="1"/>
  <c r="W123" i="10"/>
  <c r="V123" i="10"/>
  <c r="U123" i="10"/>
  <c r="E123" i="10"/>
  <c r="F123" i="10" s="1"/>
  <c r="G123" i="10" s="1"/>
  <c r="H123" i="10" s="1"/>
  <c r="I123" i="10" s="1"/>
  <c r="J123" i="10" s="1"/>
  <c r="K123" i="10" s="1"/>
  <c r="L123" i="10" s="1"/>
  <c r="M123" i="10" s="1"/>
  <c r="N123" i="10" s="1"/>
  <c r="O123" i="10" s="1"/>
  <c r="P123" i="10" s="1"/>
  <c r="Q123" i="10" s="1"/>
  <c r="R123" i="10" s="1"/>
  <c r="S123" i="10" s="1"/>
  <c r="D123" i="10"/>
  <c r="I122" i="10"/>
  <c r="J122" i="10" s="1"/>
  <c r="K122" i="10" s="1"/>
  <c r="L122" i="10" s="1"/>
  <c r="M122" i="10" s="1"/>
  <c r="N122" i="10" s="1"/>
  <c r="O122" i="10" s="1"/>
  <c r="P122" i="10" s="1"/>
  <c r="Q122" i="10" s="1"/>
  <c r="R122" i="10" s="1"/>
  <c r="S122" i="10" s="1"/>
  <c r="T122" i="10" s="1"/>
  <c r="U122" i="10" s="1"/>
  <c r="V122" i="10" s="1"/>
  <c r="W122" i="10" s="1"/>
  <c r="X122" i="10" s="1"/>
  <c r="Y122" i="10" s="1"/>
  <c r="Z122" i="10" s="1"/>
  <c r="AA122" i="10" s="1"/>
  <c r="AB122" i="10" s="1"/>
  <c r="AC122" i="10" s="1"/>
  <c r="AD122" i="10" s="1"/>
  <c r="AE122" i="10" s="1"/>
  <c r="AF122" i="10" s="1"/>
  <c r="AG122" i="10" s="1"/>
  <c r="AH122" i="10" s="1"/>
  <c r="AI122" i="10" s="1"/>
  <c r="AJ122" i="10" s="1"/>
  <c r="AK122" i="10" s="1"/>
  <c r="AL122" i="10" s="1"/>
  <c r="AM122" i="10" s="1"/>
  <c r="AN122" i="10" s="1"/>
  <c r="AO122" i="10" s="1"/>
  <c r="AP122" i="10" s="1"/>
  <c r="AQ122" i="10" s="1"/>
  <c r="AR122" i="10" s="1"/>
  <c r="AS122" i="10" s="1"/>
  <c r="AT122" i="10" s="1"/>
  <c r="AU122" i="10" s="1"/>
  <c r="AV122" i="10" s="1"/>
  <c r="AW122" i="10" s="1"/>
  <c r="AX122" i="10" s="1"/>
  <c r="AY122" i="10" s="1"/>
  <c r="AZ122" i="10" s="1"/>
  <c r="BA122" i="10" s="1"/>
  <c r="BB122" i="10" s="1"/>
  <c r="F122" i="10"/>
  <c r="G122" i="10" s="1"/>
  <c r="H122" i="10" s="1"/>
  <c r="E122" i="10"/>
  <c r="D122" i="10"/>
  <c r="AM121" i="10"/>
  <c r="AN121" i="10" s="1"/>
  <c r="AO121" i="10" s="1"/>
  <c r="AP121" i="10" s="1"/>
  <c r="AQ121" i="10" s="1"/>
  <c r="AR121" i="10" s="1"/>
  <c r="AS121" i="10" s="1"/>
  <c r="AT121" i="10" s="1"/>
  <c r="AU121" i="10" s="1"/>
  <c r="AV121" i="10" s="1"/>
  <c r="AW121" i="10" s="1"/>
  <c r="AX121" i="10" s="1"/>
  <c r="AY121" i="10" s="1"/>
  <c r="AZ121" i="10" s="1"/>
  <c r="BA121" i="10" s="1"/>
  <c r="BB121" i="10" s="1"/>
  <c r="AH121" i="10"/>
  <c r="AI121" i="10" s="1"/>
  <c r="AJ121" i="10" s="1"/>
  <c r="AK121" i="10" s="1"/>
  <c r="AL121" i="10" s="1"/>
  <c r="W121" i="10"/>
  <c r="X121" i="10" s="1"/>
  <c r="Y121" i="10" s="1"/>
  <c r="Z121" i="10" s="1"/>
  <c r="AA121" i="10" s="1"/>
  <c r="AB121" i="10" s="1"/>
  <c r="AC121" i="10" s="1"/>
  <c r="AD121" i="10" s="1"/>
  <c r="AE121" i="10" s="1"/>
  <c r="AF121" i="10" s="1"/>
  <c r="AG121" i="10" s="1"/>
  <c r="H120" i="10"/>
  <c r="I120" i="10" s="1"/>
  <c r="J120" i="10" s="1"/>
  <c r="K120" i="10" s="1"/>
  <c r="L120" i="10" s="1"/>
  <c r="M120" i="10" s="1"/>
  <c r="N120" i="10" s="1"/>
  <c r="O120" i="10" s="1"/>
  <c r="P120" i="10" s="1"/>
  <c r="Q120" i="10" s="1"/>
  <c r="R120" i="10" s="1"/>
  <c r="S120" i="10" s="1"/>
  <c r="T120" i="10" s="1"/>
  <c r="U120" i="10" s="1"/>
  <c r="V120" i="10" s="1"/>
  <c r="W120" i="10" s="1"/>
  <c r="X120" i="10" s="1"/>
  <c r="Y120" i="10" s="1"/>
  <c r="Z120" i="10" s="1"/>
  <c r="AA120" i="10" s="1"/>
  <c r="AB120" i="10" s="1"/>
  <c r="AC120" i="10" s="1"/>
  <c r="AD120" i="10" s="1"/>
  <c r="AE120" i="10" s="1"/>
  <c r="AF120" i="10" s="1"/>
  <c r="AG120" i="10" s="1"/>
  <c r="AH120" i="10" s="1"/>
  <c r="AI120" i="10" s="1"/>
  <c r="AJ120" i="10" s="1"/>
  <c r="AK120" i="10" s="1"/>
  <c r="AL120" i="10" s="1"/>
  <c r="AM120" i="10" s="1"/>
  <c r="AN120" i="10" s="1"/>
  <c r="AO120" i="10" s="1"/>
  <c r="AP120" i="10" s="1"/>
  <c r="AQ120" i="10" s="1"/>
  <c r="AR120" i="10" s="1"/>
  <c r="AS120" i="10" s="1"/>
  <c r="AT120" i="10" s="1"/>
  <c r="AU120" i="10" s="1"/>
  <c r="AV120" i="10" s="1"/>
  <c r="AW120" i="10" s="1"/>
  <c r="AX120" i="10" s="1"/>
  <c r="AY120" i="10" s="1"/>
  <c r="AZ120" i="10" s="1"/>
  <c r="BA120" i="10" s="1"/>
  <c r="BB120" i="10" s="1"/>
  <c r="G120" i="10"/>
  <c r="F120" i="10"/>
  <c r="K119" i="10"/>
  <c r="L119" i="10" s="1"/>
  <c r="M119" i="10" s="1"/>
  <c r="N119" i="10" s="1"/>
  <c r="O119" i="10" s="1"/>
  <c r="P119" i="10" s="1"/>
  <c r="Q119" i="10" s="1"/>
  <c r="R119" i="10" s="1"/>
  <c r="S119" i="10" s="1"/>
  <c r="T119" i="10" s="1"/>
  <c r="U119" i="10" s="1"/>
  <c r="V119" i="10" s="1"/>
  <c r="W119" i="10" s="1"/>
  <c r="X119" i="10" s="1"/>
  <c r="Y119" i="10" s="1"/>
  <c r="Z119" i="10" s="1"/>
  <c r="AA119" i="10" s="1"/>
  <c r="AB119" i="10" s="1"/>
  <c r="AC119" i="10" s="1"/>
  <c r="AD119" i="10" s="1"/>
  <c r="AE119" i="10" s="1"/>
  <c r="AF119" i="10" s="1"/>
  <c r="AG119" i="10" s="1"/>
  <c r="AH119" i="10" s="1"/>
  <c r="AI119" i="10" s="1"/>
  <c r="AJ119" i="10" s="1"/>
  <c r="AK119" i="10" s="1"/>
  <c r="AL119" i="10" s="1"/>
  <c r="AM119" i="10" s="1"/>
  <c r="AN119" i="10" s="1"/>
  <c r="AO119" i="10" s="1"/>
  <c r="AP119" i="10" s="1"/>
  <c r="AQ119" i="10" s="1"/>
  <c r="AR119" i="10" s="1"/>
  <c r="AS119" i="10" s="1"/>
  <c r="AT119" i="10" s="1"/>
  <c r="AU119" i="10" s="1"/>
  <c r="AV119" i="10" s="1"/>
  <c r="AW119" i="10" s="1"/>
  <c r="AX119" i="10" s="1"/>
  <c r="AY119" i="10" s="1"/>
  <c r="AZ119" i="10" s="1"/>
  <c r="BA119" i="10" s="1"/>
  <c r="BB119" i="10" s="1"/>
  <c r="J119" i="10"/>
  <c r="I119" i="10"/>
  <c r="E118" i="10"/>
  <c r="F118" i="10" s="1"/>
  <c r="G118" i="10" s="1"/>
  <c r="H118" i="10" s="1"/>
  <c r="I118" i="10" s="1"/>
  <c r="J118" i="10" s="1"/>
  <c r="K118" i="10" s="1"/>
  <c r="L118" i="10" s="1"/>
  <c r="M118" i="10" s="1"/>
  <c r="N118" i="10" s="1"/>
  <c r="O118" i="10" s="1"/>
  <c r="P118" i="10" s="1"/>
  <c r="Q118" i="10" s="1"/>
  <c r="R118" i="10" s="1"/>
  <c r="S118" i="10" s="1"/>
  <c r="T118" i="10" s="1"/>
  <c r="U118" i="10" s="1"/>
  <c r="V118" i="10" s="1"/>
  <c r="W118" i="10" s="1"/>
  <c r="X118" i="10" s="1"/>
  <c r="Y118" i="10" s="1"/>
  <c r="Z118" i="10" s="1"/>
  <c r="AA118" i="10" s="1"/>
  <c r="AB118" i="10" s="1"/>
  <c r="AC118" i="10" s="1"/>
  <c r="AD118" i="10" s="1"/>
  <c r="AE118" i="10" s="1"/>
  <c r="AF118" i="10" s="1"/>
  <c r="AG118" i="10" s="1"/>
  <c r="AH118" i="10" s="1"/>
  <c r="AI118" i="10" s="1"/>
  <c r="AJ118" i="10" s="1"/>
  <c r="AK118" i="10" s="1"/>
  <c r="AL118" i="10" s="1"/>
  <c r="AM118" i="10" s="1"/>
  <c r="AN118" i="10" s="1"/>
  <c r="AO118" i="10" s="1"/>
  <c r="AP118" i="10" s="1"/>
  <c r="AQ118" i="10" s="1"/>
  <c r="AR118" i="10" s="1"/>
  <c r="AS118" i="10" s="1"/>
  <c r="AT118" i="10" s="1"/>
  <c r="AU118" i="10" s="1"/>
  <c r="AV118" i="10" s="1"/>
  <c r="AW118" i="10" s="1"/>
  <c r="AX118" i="10" s="1"/>
  <c r="AY118" i="10" s="1"/>
  <c r="AZ118" i="10" s="1"/>
  <c r="BA118" i="10" s="1"/>
  <c r="BB118" i="10" s="1"/>
  <c r="D118" i="10"/>
  <c r="K117" i="10"/>
  <c r="L117" i="10" s="1"/>
  <c r="M117" i="10" s="1"/>
  <c r="N117" i="10" s="1"/>
  <c r="O117" i="10" s="1"/>
  <c r="P117" i="10" s="1"/>
  <c r="Q117" i="10" s="1"/>
  <c r="R117" i="10" s="1"/>
  <c r="S117" i="10" s="1"/>
  <c r="T117" i="10" s="1"/>
  <c r="U117" i="10" s="1"/>
  <c r="V117" i="10" s="1"/>
  <c r="W117" i="10" s="1"/>
  <c r="X117" i="10" s="1"/>
  <c r="Y117" i="10" s="1"/>
  <c r="Z117" i="10" s="1"/>
  <c r="AA117" i="10" s="1"/>
  <c r="AB117" i="10" s="1"/>
  <c r="AC117" i="10" s="1"/>
  <c r="AD117" i="10" s="1"/>
  <c r="AE117" i="10" s="1"/>
  <c r="AF117" i="10" s="1"/>
  <c r="AG117" i="10" s="1"/>
  <c r="AH117" i="10" s="1"/>
  <c r="AI117" i="10" s="1"/>
  <c r="AJ117" i="10" s="1"/>
  <c r="AK117" i="10" s="1"/>
  <c r="AL117" i="10" s="1"/>
  <c r="AM117" i="10" s="1"/>
  <c r="AN117" i="10" s="1"/>
  <c r="AO117" i="10" s="1"/>
  <c r="AP117" i="10" s="1"/>
  <c r="AQ117" i="10" s="1"/>
  <c r="AR117" i="10" s="1"/>
  <c r="AS117" i="10" s="1"/>
  <c r="AT117" i="10" s="1"/>
  <c r="AU117" i="10" s="1"/>
  <c r="AV117" i="10" s="1"/>
  <c r="AW117" i="10" s="1"/>
  <c r="AX117" i="10" s="1"/>
  <c r="AY117" i="10" s="1"/>
  <c r="AZ117" i="10" s="1"/>
  <c r="BA117" i="10" s="1"/>
  <c r="BB117" i="10" s="1"/>
  <c r="M116" i="10"/>
  <c r="N116" i="10" s="1"/>
  <c r="O116" i="10" s="1"/>
  <c r="P116" i="10" s="1"/>
  <c r="Q116" i="10" s="1"/>
  <c r="R116" i="10" s="1"/>
  <c r="S116" i="10" s="1"/>
  <c r="T116" i="10" s="1"/>
  <c r="I116" i="10"/>
  <c r="J116" i="10" s="1"/>
  <c r="K116" i="10" s="1"/>
  <c r="L116" i="10" s="1"/>
  <c r="D116" i="10"/>
  <c r="E116" i="10" s="1"/>
  <c r="F116" i="10" s="1"/>
  <c r="G116" i="10" s="1"/>
  <c r="H116" i="10" s="1"/>
  <c r="AA115" i="10"/>
  <c r="AB115" i="10" s="1"/>
  <c r="AC115" i="10" s="1"/>
  <c r="W115" i="10"/>
  <c r="V115" i="10"/>
  <c r="U115" i="10"/>
  <c r="E115" i="10"/>
  <c r="F115" i="10" s="1"/>
  <c r="G115" i="10" s="1"/>
  <c r="H115" i="10" s="1"/>
  <c r="I115" i="10" s="1"/>
  <c r="J115" i="10" s="1"/>
  <c r="K115" i="10" s="1"/>
  <c r="L115" i="10" s="1"/>
  <c r="M115" i="10" s="1"/>
  <c r="N115" i="10" s="1"/>
  <c r="O115" i="10" s="1"/>
  <c r="BR113" i="10"/>
  <c r="BQ113" i="10"/>
  <c r="BP113" i="10"/>
  <c r="BO113" i="10"/>
  <c r="BN113" i="10"/>
  <c r="BM113" i="10"/>
  <c r="BL113" i="10"/>
  <c r="BE112" i="10"/>
  <c r="I112" i="10"/>
  <c r="F112" i="10"/>
  <c r="E112" i="10"/>
  <c r="E131" i="10" s="1"/>
  <c r="E146" i="10" s="1"/>
  <c r="E147" i="10" s="1"/>
  <c r="C112" i="10"/>
  <c r="BE111" i="10"/>
  <c r="U111" i="10"/>
  <c r="U112" i="10" s="1"/>
  <c r="T111" i="10"/>
  <c r="T112" i="10" s="1"/>
  <c r="Q111" i="10"/>
  <c r="Q112" i="10" s="1"/>
  <c r="I111" i="10"/>
  <c r="F111" i="10"/>
  <c r="E111" i="10"/>
  <c r="C111" i="10"/>
  <c r="C47" i="10" s="1"/>
  <c r="BE110" i="10"/>
  <c r="BB110" i="10"/>
  <c r="BA110" i="10"/>
  <c r="AZ110" i="10"/>
  <c r="AY110" i="10"/>
  <c r="AX110" i="10"/>
  <c r="AW110" i="10"/>
  <c r="AV110" i="10"/>
  <c r="AU110" i="10"/>
  <c r="AT110" i="10"/>
  <c r="AS110" i="10"/>
  <c r="AR110" i="10"/>
  <c r="AQ110" i="10"/>
  <c r="AP110" i="10"/>
  <c r="AO110" i="10"/>
  <c r="AN110" i="10"/>
  <c r="AM110" i="10"/>
  <c r="AL110" i="10"/>
  <c r="AK110" i="10"/>
  <c r="AJ110" i="10"/>
  <c r="AI110" i="10"/>
  <c r="AH110" i="10"/>
  <c r="AG110" i="10"/>
  <c r="AF110" i="10"/>
  <c r="AE110" i="10"/>
  <c r="AD110" i="10"/>
  <c r="AC110" i="10"/>
  <c r="AB110" i="10"/>
  <c r="AA110" i="10"/>
  <c r="Z110" i="10"/>
  <c r="Y110" i="10"/>
  <c r="X110" i="10"/>
  <c r="W110" i="10"/>
  <c r="V110" i="10"/>
  <c r="U110" i="10"/>
  <c r="T110" i="10"/>
  <c r="S110" i="10"/>
  <c r="R110" i="10"/>
  <c r="Q110" i="10"/>
  <c r="P110" i="10"/>
  <c r="O110" i="10"/>
  <c r="N110" i="10"/>
  <c r="M110" i="10"/>
  <c r="L110" i="10"/>
  <c r="K110" i="10"/>
  <c r="J110" i="10"/>
  <c r="I110" i="10"/>
  <c r="H110" i="10"/>
  <c r="G110" i="10"/>
  <c r="F110" i="10"/>
  <c r="F97" i="10" s="1"/>
  <c r="E110" i="10"/>
  <c r="E97" i="10" s="1"/>
  <c r="D110" i="10"/>
  <c r="D97" i="10" s="1"/>
  <c r="C110" i="10"/>
  <c r="BE108" i="10"/>
  <c r="BA108" i="10"/>
  <c r="AZ108" i="10"/>
  <c r="AX108" i="10"/>
  <c r="AW108" i="10"/>
  <c r="AS108" i="10"/>
  <c r="AR108" i="10"/>
  <c r="AQ108" i="10"/>
  <c r="AP108" i="10"/>
  <c r="AO108" i="10"/>
  <c r="AN108" i="10"/>
  <c r="AB108" i="10"/>
  <c r="Z108" i="10"/>
  <c r="Y108" i="10"/>
  <c r="X108" i="10"/>
  <c r="W108" i="10"/>
  <c r="V108" i="10"/>
  <c r="U108" i="10"/>
  <c r="BE107" i="10"/>
  <c r="BE106" i="10"/>
  <c r="AM106" i="10"/>
  <c r="AM108" i="10" s="1"/>
  <c r="AL106" i="10"/>
  <c r="AL108" i="10" s="1"/>
  <c r="AK106" i="10"/>
  <c r="AK108" i="10" s="1"/>
  <c r="AJ106" i="10"/>
  <c r="AJ108" i="10" s="1"/>
  <c r="AI106" i="10"/>
  <c r="AI108" i="10" s="1"/>
  <c r="AH106" i="10"/>
  <c r="AH108" i="10" s="1"/>
  <c r="AG106" i="10"/>
  <c r="AG108" i="10" s="1"/>
  <c r="AF106" i="10"/>
  <c r="AF108" i="10" s="1"/>
  <c r="AE106" i="10"/>
  <c r="AE108" i="10" s="1"/>
  <c r="AB106" i="10"/>
  <c r="R106" i="10"/>
  <c r="R108" i="10" s="1"/>
  <c r="Q106" i="10"/>
  <c r="Q108" i="10" s="1"/>
  <c r="P106" i="10"/>
  <c r="P108" i="10" s="1"/>
  <c r="N106" i="10"/>
  <c r="N108" i="10" s="1"/>
  <c r="M106" i="10"/>
  <c r="M108" i="10" s="1"/>
  <c r="K106" i="10"/>
  <c r="K108" i="10" s="1"/>
  <c r="J106" i="10"/>
  <c r="J108" i="10" s="1"/>
  <c r="I106" i="10"/>
  <c r="I108" i="10" s="1"/>
  <c r="H106" i="10"/>
  <c r="H108" i="10" s="1"/>
  <c r="G106" i="10"/>
  <c r="G108" i="10" s="1"/>
  <c r="F106" i="10"/>
  <c r="F108" i="10" s="1"/>
  <c r="E106" i="10"/>
  <c r="E108" i="10" s="1"/>
  <c r="D106" i="10"/>
  <c r="D108" i="10" s="1"/>
  <c r="C106" i="10"/>
  <c r="C108" i="10" s="1"/>
  <c r="BE104" i="10"/>
  <c r="BB104" i="10"/>
  <c r="BB106" i="10" s="1"/>
  <c r="BB108" i="10" s="1"/>
  <c r="BA104" i="10"/>
  <c r="BA106" i="10" s="1"/>
  <c r="AZ104" i="10"/>
  <c r="AZ106" i="10" s="1"/>
  <c r="AY104" i="10"/>
  <c r="AY106" i="10" s="1"/>
  <c r="AY108" i="10" s="1"/>
  <c r="AX104" i="10"/>
  <c r="AX106" i="10" s="1"/>
  <c r="AW104" i="10"/>
  <c r="AW106" i="10" s="1"/>
  <c r="AV104" i="10"/>
  <c r="AV106" i="10" s="1"/>
  <c r="AV108" i="10" s="1"/>
  <c r="AU104" i="10"/>
  <c r="AU106" i="10" s="1"/>
  <c r="AU108" i="10" s="1"/>
  <c r="AT104" i="10"/>
  <c r="AT106" i="10" s="1"/>
  <c r="AT108" i="10" s="1"/>
  <c r="AS104" i="10"/>
  <c r="AS106" i="10" s="1"/>
  <c r="AR104" i="10"/>
  <c r="AR106" i="10" s="1"/>
  <c r="AQ104" i="10"/>
  <c r="AQ106" i="10" s="1"/>
  <c r="AP104" i="10"/>
  <c r="AP106" i="10" s="1"/>
  <c r="AO104" i="10"/>
  <c r="AO106" i="10" s="1"/>
  <c r="AN104" i="10"/>
  <c r="AN106" i="10" s="1"/>
  <c r="AM104" i="10"/>
  <c r="AL104" i="10"/>
  <c r="AK104" i="10"/>
  <c r="AJ104" i="10"/>
  <c r="AI104" i="10"/>
  <c r="AH104" i="10"/>
  <c r="AG104" i="10"/>
  <c r="AF104" i="10"/>
  <c r="AE104" i="10"/>
  <c r="AD104" i="10"/>
  <c r="AD106" i="10" s="1"/>
  <c r="AD108" i="10" s="1"/>
  <c r="AC104" i="10"/>
  <c r="AC106" i="10" s="1"/>
  <c r="AC108" i="10" s="1"/>
  <c r="AB104" i="10"/>
  <c r="AA104" i="10"/>
  <c r="AA106" i="10" s="1"/>
  <c r="AA108" i="10" s="1"/>
  <c r="Z104" i="10"/>
  <c r="Z106" i="10" s="1"/>
  <c r="Y104" i="10"/>
  <c r="Y106" i="10" s="1"/>
  <c r="X104" i="10"/>
  <c r="X106" i="10" s="1"/>
  <c r="W104" i="10"/>
  <c r="W106" i="10" s="1"/>
  <c r="V104" i="10"/>
  <c r="V106" i="10" s="1"/>
  <c r="U104" i="10"/>
  <c r="U106" i="10" s="1"/>
  <c r="T104" i="10"/>
  <c r="T106" i="10" s="1"/>
  <c r="T108" i="10" s="1"/>
  <c r="S104" i="10"/>
  <c r="S106" i="10" s="1"/>
  <c r="S108" i="10" s="1"/>
  <c r="R104" i="10"/>
  <c r="Q104" i="10"/>
  <c r="P104" i="10"/>
  <c r="O104" i="10"/>
  <c r="O106" i="10" s="1"/>
  <c r="O108" i="10" s="1"/>
  <c r="N104" i="10"/>
  <c r="M104" i="10"/>
  <c r="L104" i="10"/>
  <c r="L106" i="10" s="1"/>
  <c r="L108" i="10" s="1"/>
  <c r="K104" i="10"/>
  <c r="J104" i="10"/>
  <c r="I104" i="10"/>
  <c r="H104" i="10"/>
  <c r="G104" i="10"/>
  <c r="F104" i="10"/>
  <c r="E104" i="10"/>
  <c r="D104" i="10"/>
  <c r="C104" i="10"/>
  <c r="BE103" i="10"/>
  <c r="BE102" i="10"/>
  <c r="BE101" i="10"/>
  <c r="BE100" i="10"/>
  <c r="BE98" i="10"/>
  <c r="T98" i="10"/>
  <c r="S98" i="10"/>
  <c r="R98" i="10"/>
  <c r="Q98" i="10"/>
  <c r="P98" i="10"/>
  <c r="O98" i="10"/>
  <c r="N98" i="10"/>
  <c r="M98" i="10"/>
  <c r="L98" i="10"/>
  <c r="K98" i="10"/>
  <c r="J98" i="10"/>
  <c r="I98" i="10"/>
  <c r="H98" i="10"/>
  <c r="G98" i="10"/>
  <c r="F98" i="10"/>
  <c r="E98" i="10"/>
  <c r="D98" i="10"/>
  <c r="BE97" i="10"/>
  <c r="W97" i="10"/>
  <c r="V97" i="10"/>
  <c r="U97" i="10"/>
  <c r="T97" i="10"/>
  <c r="Q97" i="10"/>
  <c r="I97" i="10"/>
  <c r="C97" i="10"/>
  <c r="BE96" i="10"/>
  <c r="W96" i="10"/>
  <c r="W111" i="10" s="1"/>
  <c r="W112" i="10" s="1"/>
  <c r="V96" i="10"/>
  <c r="V111" i="10" s="1"/>
  <c r="V112" i="10" s="1"/>
  <c r="U96" i="10"/>
  <c r="BE95" i="10"/>
  <c r="BE94" i="10"/>
  <c r="Z94" i="10"/>
  <c r="Y94" i="10"/>
  <c r="X94" i="10"/>
  <c r="W94" i="10"/>
  <c r="V94" i="10"/>
  <c r="U94" i="10"/>
  <c r="T94" i="10"/>
  <c r="S94" i="10"/>
  <c r="R94" i="10"/>
  <c r="Q94" i="10"/>
  <c r="P94" i="10"/>
  <c r="O94" i="10"/>
  <c r="N94" i="10"/>
  <c r="M94" i="10"/>
  <c r="L94" i="10"/>
  <c r="K94" i="10"/>
  <c r="J94" i="10"/>
  <c r="I94" i="10"/>
  <c r="H94" i="10"/>
  <c r="G94" i="10"/>
  <c r="F94" i="10"/>
  <c r="E94" i="10"/>
  <c r="D94" i="10"/>
  <c r="C94" i="10"/>
  <c r="BE93" i="10"/>
  <c r="AA93" i="10"/>
  <c r="AA94" i="10" s="1"/>
  <c r="BE92" i="10"/>
  <c r="BE91" i="10"/>
  <c r="AA91" i="10"/>
  <c r="Z91" i="10"/>
  <c r="Y91" i="10"/>
  <c r="X91" i="10"/>
  <c r="W91" i="10"/>
  <c r="V91" i="10"/>
  <c r="T91" i="10"/>
  <c r="S91" i="10"/>
  <c r="R91" i="10"/>
  <c r="Q91" i="10"/>
  <c r="O91" i="10"/>
  <c r="L91" i="10"/>
  <c r="BE90" i="10"/>
  <c r="AD90" i="10"/>
  <c r="AC90" i="10"/>
  <c r="AB90" i="10"/>
  <c r="AB91" i="10" s="1"/>
  <c r="AA90" i="10"/>
  <c r="Z90" i="10"/>
  <c r="Y90" i="10"/>
  <c r="X90" i="10"/>
  <c r="W90" i="10"/>
  <c r="V90" i="10"/>
  <c r="U90" i="10"/>
  <c r="T90" i="10"/>
  <c r="S90" i="10"/>
  <c r="R90" i="10"/>
  <c r="Q90" i="10"/>
  <c r="P90" i="10"/>
  <c r="P91" i="10" s="1"/>
  <c r="O90" i="10"/>
  <c r="N90" i="10"/>
  <c r="M90" i="10"/>
  <c r="L90" i="10"/>
  <c r="K90" i="10"/>
  <c r="K91" i="10" s="1"/>
  <c r="J90" i="10"/>
  <c r="I90" i="10"/>
  <c r="I91" i="10" s="1"/>
  <c r="H90" i="10"/>
  <c r="H91" i="10" s="1"/>
  <c r="G90" i="10"/>
  <c r="G91" i="10" s="1"/>
  <c r="F90" i="10"/>
  <c r="F91" i="10" s="1"/>
  <c r="E90" i="10"/>
  <c r="E91" i="10" s="1"/>
  <c r="D90" i="10"/>
  <c r="D91" i="10" s="1"/>
  <c r="C90" i="10"/>
  <c r="BE89" i="10"/>
  <c r="AH89" i="10"/>
  <c r="AH90" i="10" s="1"/>
  <c r="AH91" i="10" s="1"/>
  <c r="AG89" i="10"/>
  <c r="AG90" i="10" s="1"/>
  <c r="AG91" i="10" s="1"/>
  <c r="AF89" i="10"/>
  <c r="AF90" i="10" s="1"/>
  <c r="AF91" i="10" s="1"/>
  <c r="AA89" i="10"/>
  <c r="AB89" i="10" s="1"/>
  <c r="AC89" i="10" s="1"/>
  <c r="AD89" i="10" s="1"/>
  <c r="AE89" i="10" s="1"/>
  <c r="AE90" i="10" s="1"/>
  <c r="AE91" i="10" s="1"/>
  <c r="BE88" i="10"/>
  <c r="BE87" i="10"/>
  <c r="BB87" i="10"/>
  <c r="BA87" i="10"/>
  <c r="AZ87" i="10"/>
  <c r="AY87" i="10"/>
  <c r="AX87" i="10"/>
  <c r="AW87" i="10"/>
  <c r="AV87" i="10"/>
  <c r="AU87" i="10"/>
  <c r="AT87" i="10"/>
  <c r="AS87" i="10"/>
  <c r="AR87" i="10"/>
  <c r="AQ87" i="10"/>
  <c r="AP87" i="10"/>
  <c r="AO87" i="10"/>
  <c r="AN87" i="10"/>
  <c r="AM87" i="10"/>
  <c r="AL87" i="10"/>
  <c r="AK87" i="10"/>
  <c r="AJ87" i="10"/>
  <c r="AI87" i="10"/>
  <c r="AH87" i="10"/>
  <c r="AG87" i="10"/>
  <c r="AF87" i="10"/>
  <c r="AE87" i="10"/>
  <c r="AD87" i="10"/>
  <c r="AC87" i="10"/>
  <c r="AB87" i="10"/>
  <c r="AA87" i="10"/>
  <c r="Z87" i="10"/>
  <c r="Y87" i="10"/>
  <c r="X87" i="10"/>
  <c r="W87" i="10"/>
  <c r="V87" i="10"/>
  <c r="U87" i="10"/>
  <c r="T87" i="10"/>
  <c r="S87" i="10"/>
  <c r="R87" i="10"/>
  <c r="Q87" i="10"/>
  <c r="P87" i="10"/>
  <c r="O87" i="10"/>
  <c r="N87" i="10"/>
  <c r="N91" i="10" s="1"/>
  <c r="M87" i="10"/>
  <c r="M91" i="10" s="1"/>
  <c r="L87" i="10"/>
  <c r="K87" i="10"/>
  <c r="J87" i="10"/>
  <c r="J91" i="10" s="1"/>
  <c r="I87" i="10"/>
  <c r="H87" i="10"/>
  <c r="G87" i="10"/>
  <c r="F87" i="10"/>
  <c r="E87" i="10"/>
  <c r="D87" i="10"/>
  <c r="BE86" i="10"/>
  <c r="BE85" i="10"/>
  <c r="BE81" i="10"/>
  <c r="L81" i="10"/>
  <c r="P80" i="10"/>
  <c r="O80" i="10"/>
  <c r="N80" i="10"/>
  <c r="M80" i="10"/>
  <c r="K80" i="10"/>
  <c r="B80" i="10"/>
  <c r="BE80" i="10" s="1"/>
  <c r="BE79" i="10"/>
  <c r="U79" i="10"/>
  <c r="U80" i="10" s="1"/>
  <c r="T79" i="10"/>
  <c r="T80" i="10" s="1"/>
  <c r="S79" i="10"/>
  <c r="S80" i="10" s="1"/>
  <c r="P79" i="10"/>
  <c r="L79" i="10"/>
  <c r="L80" i="10" s="1"/>
  <c r="K79" i="10"/>
  <c r="B79" i="10"/>
  <c r="BE78" i="10"/>
  <c r="BB78" i="10"/>
  <c r="BA78" i="10"/>
  <c r="AZ78" i="10"/>
  <c r="AY78" i="10"/>
  <c r="AX78" i="10"/>
  <c r="AW78" i="10"/>
  <c r="AV78" i="10"/>
  <c r="AU78" i="10"/>
  <c r="AT78" i="10"/>
  <c r="AS78" i="10"/>
  <c r="AR78" i="10"/>
  <c r="AQ78" i="10"/>
  <c r="AP78" i="10"/>
  <c r="AO78" i="10"/>
  <c r="AN78" i="10"/>
  <c r="AM78" i="10"/>
  <c r="AL78" i="10"/>
  <c r="AK78" i="10"/>
  <c r="AJ78" i="10"/>
  <c r="AI78" i="10"/>
  <c r="AD78" i="10"/>
  <c r="AC78" i="10"/>
  <c r="AB78" i="10"/>
  <c r="AA78" i="10"/>
  <c r="Z78" i="10"/>
  <c r="Y78" i="10"/>
  <c r="X78" i="10"/>
  <c r="W78" i="10"/>
  <c r="U78" i="10"/>
  <c r="T78" i="10"/>
  <c r="S78" i="10"/>
  <c r="R78" i="10"/>
  <c r="Q78" i="10"/>
  <c r="P78" i="10"/>
  <c r="O78" i="10"/>
  <c r="N78" i="10"/>
  <c r="M78" i="10"/>
  <c r="L78" i="10"/>
  <c r="K78" i="10"/>
  <c r="B78" i="10"/>
  <c r="BE77" i="10"/>
  <c r="BE75" i="10"/>
  <c r="BE74" i="10"/>
  <c r="S74" i="10"/>
  <c r="R74" i="10"/>
  <c r="BE73" i="10"/>
  <c r="BB73" i="10"/>
  <c r="BA73" i="10"/>
  <c r="AZ73" i="10"/>
  <c r="AY73" i="10"/>
  <c r="AX73" i="10"/>
  <c r="AW73" i="10"/>
  <c r="AV73" i="10"/>
  <c r="AU73" i="10"/>
  <c r="AT73" i="10"/>
  <c r="AS73" i="10"/>
  <c r="AR73" i="10"/>
  <c r="AQ73" i="10"/>
  <c r="AP73" i="10"/>
  <c r="AO73" i="10"/>
  <c r="AN73" i="10"/>
  <c r="AM73" i="10"/>
  <c r="AL73" i="10"/>
  <c r="AK73" i="10"/>
  <c r="AJ73" i="10"/>
  <c r="AI73" i="10"/>
  <c r="AH73" i="10"/>
  <c r="AG73" i="10"/>
  <c r="AF73" i="10"/>
  <c r="AE73" i="10"/>
  <c r="AD73" i="10"/>
  <c r="AC73" i="10"/>
  <c r="AB73" i="10"/>
  <c r="AA73" i="10"/>
  <c r="W73" i="10"/>
  <c r="V73" i="10"/>
  <c r="U73" i="10"/>
  <c r="U75" i="10" s="1"/>
  <c r="T73" i="10"/>
  <c r="T75" i="10" s="1"/>
  <c r="S73" i="10"/>
  <c r="R73" i="10"/>
  <c r="Q73" i="10"/>
  <c r="P73" i="10"/>
  <c r="O73" i="10"/>
  <c r="O79" i="10" s="1"/>
  <c r="N73" i="10"/>
  <c r="N79" i="10" s="1"/>
  <c r="N81" i="10" s="1"/>
  <c r="M73" i="10"/>
  <c r="M79" i="10" s="1"/>
  <c r="M81" i="10" s="1"/>
  <c r="L73" i="10"/>
  <c r="K73" i="10"/>
  <c r="BE72" i="10"/>
  <c r="AE72" i="10"/>
  <c r="AD72" i="10"/>
  <c r="BE71" i="10"/>
  <c r="BE68" i="10"/>
  <c r="BE67" i="10"/>
  <c r="AB67" i="10"/>
  <c r="AB68" i="10" s="1"/>
  <c r="AB152" i="10" s="1"/>
  <c r="Z67" i="10"/>
  <c r="Z68" i="10" s="1"/>
  <c r="Y67" i="10"/>
  <c r="Y68" i="10" s="1"/>
  <c r="U67" i="10"/>
  <c r="T67" i="10"/>
  <c r="S67" i="10"/>
  <c r="R67" i="10"/>
  <c r="Q67" i="10"/>
  <c r="P67" i="10"/>
  <c r="O67" i="10"/>
  <c r="N67" i="10"/>
  <c r="N68" i="10" s="1"/>
  <c r="M67" i="10"/>
  <c r="M68" i="10" s="1"/>
  <c r="L67" i="10"/>
  <c r="K67" i="10"/>
  <c r="BE66" i="10"/>
  <c r="BB66" i="10"/>
  <c r="BA66" i="10"/>
  <c r="AZ66" i="10"/>
  <c r="AY66" i="10"/>
  <c r="AX66" i="10"/>
  <c r="AW66" i="10"/>
  <c r="AV66" i="10"/>
  <c r="AU66" i="10"/>
  <c r="AT66" i="10"/>
  <c r="AS66" i="10"/>
  <c r="AR66" i="10"/>
  <c r="AQ66" i="10"/>
  <c r="AP66" i="10"/>
  <c r="AO66" i="10"/>
  <c r="AN66" i="10"/>
  <c r="AM66" i="10"/>
  <c r="AL66" i="10"/>
  <c r="AK66" i="10"/>
  <c r="AJ66" i="10"/>
  <c r="AI66" i="10"/>
  <c r="AH66" i="10"/>
  <c r="AG66" i="10"/>
  <c r="AF66" i="10"/>
  <c r="AE66" i="10"/>
  <c r="AD66" i="10"/>
  <c r="AC66" i="10"/>
  <c r="AB66" i="10"/>
  <c r="AA66" i="10"/>
  <c r="Z66" i="10"/>
  <c r="Y66" i="10"/>
  <c r="X66" i="10"/>
  <c r="W66" i="10"/>
  <c r="U66" i="10"/>
  <c r="T66" i="10"/>
  <c r="S66" i="10"/>
  <c r="S68" i="10" s="1"/>
  <c r="R66" i="10"/>
  <c r="R68" i="10" s="1"/>
  <c r="Q66" i="10"/>
  <c r="Q68" i="10" s="1"/>
  <c r="P66" i="10"/>
  <c r="P68" i="10" s="1"/>
  <c r="O66" i="10"/>
  <c r="O68" i="10" s="1"/>
  <c r="N66" i="10"/>
  <c r="M66" i="10"/>
  <c r="L66" i="10"/>
  <c r="L68" i="10" s="1"/>
  <c r="K68" i="10"/>
  <c r="BE65" i="10"/>
  <c r="BE63" i="10"/>
  <c r="AB63" i="10"/>
  <c r="Z63" i="10"/>
  <c r="Y63" i="10"/>
  <c r="BE62" i="10"/>
  <c r="AD62" i="10"/>
  <c r="AC62" i="10"/>
  <c r="BE61" i="10"/>
  <c r="BE59" i="10"/>
  <c r="AC59" i="10"/>
  <c r="AB59" i="10"/>
  <c r="AA59" i="10"/>
  <c r="Z59" i="10"/>
  <c r="Y59" i="10"/>
  <c r="X59" i="10"/>
  <c r="W59" i="10"/>
  <c r="U59" i="10"/>
  <c r="T59" i="10"/>
  <c r="BE58" i="10"/>
  <c r="AC58" i="10"/>
  <c r="AB58" i="10"/>
  <c r="AA58" i="10"/>
  <c r="Z58" i="10"/>
  <c r="Y58" i="10"/>
  <c r="X58" i="10"/>
  <c r="W58" i="10"/>
  <c r="U58" i="10"/>
  <c r="T58" i="10"/>
  <c r="S58" i="10"/>
  <c r="O58" i="10"/>
  <c r="L58" i="10"/>
  <c r="K58" i="10"/>
  <c r="J58" i="10"/>
  <c r="I58" i="10"/>
  <c r="H58" i="10"/>
  <c r="G58" i="10"/>
  <c r="BE56" i="10"/>
  <c r="BB56" i="10"/>
  <c r="BA56" i="10"/>
  <c r="AZ56" i="10"/>
  <c r="AY56" i="10"/>
  <c r="AX56" i="10"/>
  <c r="AW56" i="10"/>
  <c r="AV56" i="10"/>
  <c r="AU56" i="10"/>
  <c r="AT56" i="10"/>
  <c r="AS56" i="10"/>
  <c r="AR56" i="10"/>
  <c r="AQ56" i="10"/>
  <c r="AP56" i="10"/>
  <c r="AO56" i="10"/>
  <c r="AN56" i="10"/>
  <c r="AM56" i="10"/>
  <c r="AL56" i="10"/>
  <c r="AK56" i="10"/>
  <c r="AJ56" i="10"/>
  <c r="AI56" i="10"/>
  <c r="AH56" i="10"/>
  <c r="AG56" i="10"/>
  <c r="AF56" i="10"/>
  <c r="AE56" i="10"/>
  <c r="AD56" i="10"/>
  <c r="AC56" i="10"/>
  <c r="AB56" i="10"/>
  <c r="AA56" i="10"/>
  <c r="Z56" i="10"/>
  <c r="Y56" i="10"/>
  <c r="X56" i="10"/>
  <c r="W56" i="10"/>
  <c r="W74" i="10" s="1"/>
  <c r="V56" i="10"/>
  <c r="U56" i="10"/>
  <c r="U74" i="10" s="1"/>
  <c r="T56" i="10"/>
  <c r="T74" i="10" s="1"/>
  <c r="S56" i="10"/>
  <c r="S59" i="10" s="1"/>
  <c r="R56" i="10"/>
  <c r="Q56" i="10"/>
  <c r="Q59" i="10" s="1"/>
  <c r="P56" i="10"/>
  <c r="O56" i="10"/>
  <c r="N56" i="10"/>
  <c r="M56" i="10"/>
  <c r="L56" i="10"/>
  <c r="K56" i="10"/>
  <c r="J56" i="10"/>
  <c r="J59" i="10" s="1"/>
  <c r="I56" i="10"/>
  <c r="I59" i="10" s="1"/>
  <c r="H56" i="10"/>
  <c r="H59" i="10" s="1"/>
  <c r="G56" i="10"/>
  <c r="BE55" i="10"/>
  <c r="BE54" i="10"/>
  <c r="BE52" i="10"/>
  <c r="AB52" i="10"/>
  <c r="Z52" i="10"/>
  <c r="Y52" i="10"/>
  <c r="X52" i="10"/>
  <c r="W52" i="10"/>
  <c r="U52" i="10"/>
  <c r="Q52" i="10"/>
  <c r="O52" i="10"/>
  <c r="J52" i="10"/>
  <c r="H52" i="10"/>
  <c r="G52" i="10"/>
  <c r="F52" i="10"/>
  <c r="E52" i="10"/>
  <c r="BE51" i="10"/>
  <c r="AC51" i="10"/>
  <c r="AB51" i="10"/>
  <c r="AA51" i="10"/>
  <c r="Z51" i="10"/>
  <c r="Y51" i="10"/>
  <c r="X51" i="10"/>
  <c r="W51" i="10"/>
  <c r="U51" i="10"/>
  <c r="T51" i="10"/>
  <c r="S51" i="10"/>
  <c r="Q51" i="10"/>
  <c r="O51" i="10"/>
  <c r="N51" i="10"/>
  <c r="M51" i="10"/>
  <c r="K51" i="10"/>
  <c r="J51" i="10"/>
  <c r="BE49" i="10"/>
  <c r="BE48" i="10"/>
  <c r="W48" i="10"/>
  <c r="V48" i="10"/>
  <c r="U48" i="10"/>
  <c r="T48" i="10"/>
  <c r="Q48" i="10"/>
  <c r="F48" i="10"/>
  <c r="E48" i="10"/>
  <c r="C48" i="10"/>
  <c r="BE47" i="10"/>
  <c r="AM47" i="10"/>
  <c r="AN47" i="10" s="1"/>
  <c r="AO47" i="10" s="1"/>
  <c r="AP47" i="10" s="1"/>
  <c r="AQ47" i="10" s="1"/>
  <c r="AR47" i="10" s="1"/>
  <c r="AS47" i="10" s="1"/>
  <c r="AT47" i="10" s="1"/>
  <c r="AU47" i="10" s="1"/>
  <c r="AV47" i="10" s="1"/>
  <c r="AW47" i="10" s="1"/>
  <c r="AX47" i="10" s="1"/>
  <c r="AY47" i="10" s="1"/>
  <c r="AZ47" i="10" s="1"/>
  <c r="BA47" i="10" s="1"/>
  <c r="BB47" i="10" s="1"/>
  <c r="AC47" i="10"/>
  <c r="W47" i="10"/>
  <c r="V47" i="10"/>
  <c r="U47" i="10"/>
  <c r="T47" i="10"/>
  <c r="E47" i="10"/>
  <c r="BE46" i="10"/>
  <c r="AC46" i="10"/>
  <c r="AC52" i="10" s="1"/>
  <c r="AB46" i="10"/>
  <c r="AB143" i="10" s="1"/>
  <c r="AA46" i="10"/>
  <c r="Z46" i="10"/>
  <c r="Z143" i="10" s="1"/>
  <c r="Y46" i="10"/>
  <c r="Y143" i="10" s="1"/>
  <c r="X46" i="10"/>
  <c r="W46" i="10"/>
  <c r="W67" i="10" s="1"/>
  <c r="U46" i="10"/>
  <c r="T46" i="10"/>
  <c r="T52" i="10" s="1"/>
  <c r="S46" i="10"/>
  <c r="S52" i="10" s="1"/>
  <c r="BE45" i="10"/>
  <c r="V45" i="10"/>
  <c r="V66" i="10" s="1"/>
  <c r="AC43" i="10"/>
  <c r="AB43" i="10"/>
  <c r="AA43" i="10"/>
  <c r="Z43" i="10"/>
  <c r="Y43" i="10"/>
  <c r="X43" i="10"/>
  <c r="S43" i="10"/>
  <c r="R43" i="10"/>
  <c r="Q43" i="10"/>
  <c r="P43" i="10"/>
  <c r="BE41" i="10"/>
  <c r="V41" i="10"/>
  <c r="R41" i="10"/>
  <c r="Q41" i="10"/>
  <c r="Q47" i="10" s="1"/>
  <c r="P41" i="10"/>
  <c r="O41" i="10"/>
  <c r="N41" i="10"/>
  <c r="M41" i="10"/>
  <c r="L41" i="10"/>
  <c r="K41" i="10"/>
  <c r="J41" i="10"/>
  <c r="I41" i="10"/>
  <c r="H41" i="10"/>
  <c r="G41" i="10"/>
  <c r="F41" i="10"/>
  <c r="BE40" i="10"/>
  <c r="F37" i="10"/>
  <c r="E37" i="10"/>
  <c r="D37" i="10"/>
  <c r="F31" i="10"/>
  <c r="E31" i="10"/>
  <c r="D31" i="10"/>
  <c r="C31" i="10"/>
  <c r="C33" i="10" s="1"/>
  <c r="P29" i="10"/>
  <c r="O29" i="10"/>
  <c r="J28" i="10"/>
  <c r="I28" i="10"/>
  <c r="H28" i="10"/>
  <c r="G28" i="10"/>
  <c r="F25" i="10"/>
  <c r="E25" i="10"/>
  <c r="D25" i="10"/>
  <c r="AB24" i="10"/>
  <c r="J24" i="10"/>
  <c r="I24" i="10"/>
  <c r="F24" i="10"/>
  <c r="E24" i="10"/>
  <c r="D24" i="10"/>
  <c r="C24" i="10"/>
  <c r="AB22" i="10"/>
  <c r="AA22" i="10"/>
  <c r="Z22" i="10"/>
  <c r="X22" i="10"/>
  <c r="V22" i="10"/>
  <c r="V25" i="10" s="1"/>
  <c r="U22" i="10"/>
  <c r="R22" i="10"/>
  <c r="Q22" i="10"/>
  <c r="P22" i="10"/>
  <c r="M22" i="10"/>
  <c r="J22" i="10"/>
  <c r="I22" i="10"/>
  <c r="H22" i="10"/>
  <c r="BE20" i="10"/>
  <c r="AA20" i="10"/>
  <c r="Z20" i="10"/>
  <c r="X20" i="10"/>
  <c r="W20" i="10"/>
  <c r="V20" i="10"/>
  <c r="U20" i="10"/>
  <c r="R20" i="10"/>
  <c r="Q20" i="10"/>
  <c r="P20" i="10"/>
  <c r="BE19" i="10"/>
  <c r="AC19" i="10"/>
  <c r="AB19" i="10"/>
  <c r="AB20" i="10" s="1"/>
  <c r="AA19" i="10"/>
  <c r="Z19" i="10"/>
  <c r="Y19" i="10"/>
  <c r="Y22" i="10" s="1"/>
  <c r="Y25" i="10" s="1"/>
  <c r="X19" i="10"/>
  <c r="W19" i="10"/>
  <c r="V19" i="10"/>
  <c r="U19" i="10"/>
  <c r="T19" i="10"/>
  <c r="T22" i="10" s="1"/>
  <c r="S19" i="10"/>
  <c r="S20" i="10" s="1"/>
  <c r="R19" i="10"/>
  <c r="Q19" i="10"/>
  <c r="P19" i="10"/>
  <c r="O19" i="10"/>
  <c r="N19" i="10"/>
  <c r="M19" i="10"/>
  <c r="M20" i="10" s="1"/>
  <c r="L19" i="10"/>
  <c r="L20" i="10" s="1"/>
  <c r="K19" i="10"/>
  <c r="K20" i="10" s="1"/>
  <c r="J19" i="10"/>
  <c r="I19" i="10"/>
  <c r="H19" i="10"/>
  <c r="G19" i="10"/>
  <c r="AC17" i="10"/>
  <c r="AB17" i="10"/>
  <c r="AA17" i="10"/>
  <c r="BE16" i="10"/>
  <c r="AC16" i="10"/>
  <c r="AB16" i="10"/>
  <c r="AA16" i="10"/>
  <c r="Z16" i="10"/>
  <c r="Y16" i="10"/>
  <c r="X16" i="10"/>
  <c r="U16" i="10"/>
  <c r="T16" i="10"/>
  <c r="S16" i="10"/>
  <c r="R16" i="10"/>
  <c r="Q16" i="10"/>
  <c r="O16" i="10"/>
  <c r="N16" i="10"/>
  <c r="L16" i="10"/>
  <c r="BE15" i="10"/>
  <c r="V15" i="10"/>
  <c r="V43" i="10" s="1"/>
  <c r="U15" i="10"/>
  <c r="U43" i="10" s="1"/>
  <c r="T15" i="10"/>
  <c r="T43" i="10" s="1"/>
  <c r="S15" i="10"/>
  <c r="S22" i="10" s="1"/>
  <c r="R15" i="10"/>
  <c r="Q15" i="10"/>
  <c r="P15" i="10"/>
  <c r="P16" i="10" s="1"/>
  <c r="O15" i="10"/>
  <c r="N15" i="10"/>
  <c r="M15" i="10"/>
  <c r="M16" i="10" s="1"/>
  <c r="L15" i="10"/>
  <c r="K15" i="10"/>
  <c r="J15" i="10"/>
  <c r="I15" i="10"/>
  <c r="I14" i="10" s="1"/>
  <c r="I42" i="10" s="1"/>
  <c r="H15" i="10"/>
  <c r="H14" i="10" s="1"/>
  <c r="H42" i="10" s="1"/>
  <c r="G15" i="10"/>
  <c r="BE14" i="10"/>
  <c r="W14" i="10"/>
  <c r="W42" i="10" s="1"/>
  <c r="O14" i="10"/>
  <c r="O42" i="10" s="1"/>
  <c r="N14" i="10"/>
  <c r="N42" i="10" s="1"/>
  <c r="M14" i="10"/>
  <c r="M42" i="10" s="1"/>
  <c r="L14" i="10"/>
  <c r="L42" i="10" s="1"/>
  <c r="J14" i="10"/>
  <c r="J42" i="10" s="1"/>
  <c r="BE13" i="10"/>
  <c r="BE12" i="10"/>
  <c r="K12" i="10"/>
  <c r="L12" i="10" s="1"/>
  <c r="M12" i="10" s="1"/>
  <c r="N12" i="10" s="1"/>
  <c r="O12" i="10" s="1"/>
  <c r="P12" i="10" s="1"/>
  <c r="Q12" i="10" s="1"/>
  <c r="J12" i="10"/>
  <c r="I12" i="10"/>
  <c r="H12" i="10"/>
  <c r="BE10" i="10"/>
  <c r="AC10" i="10"/>
  <c r="AB10" i="10"/>
  <c r="AA10" i="10"/>
  <c r="Z10" i="10"/>
  <c r="Y10" i="10"/>
  <c r="X10" i="10"/>
  <c r="W10" i="10"/>
  <c r="V10" i="10"/>
  <c r="U10" i="10"/>
  <c r="T10" i="10"/>
  <c r="S10" i="10"/>
  <c r="R10" i="10"/>
  <c r="Q10" i="10"/>
  <c r="P10" i="10"/>
  <c r="O10" i="10"/>
  <c r="N10" i="10"/>
  <c r="M10" i="10"/>
  <c r="L10" i="10"/>
  <c r="BE9" i="10"/>
  <c r="BG7" i="10"/>
  <c r="BH7" i="10" s="1"/>
  <c r="BI7" i="10" s="1"/>
  <c r="BI5" i="10" s="1"/>
  <c r="N7" i="10"/>
  <c r="M7" i="10"/>
  <c r="L7" i="10"/>
  <c r="K7" i="10"/>
  <c r="J7" i="10"/>
  <c r="I7" i="10"/>
  <c r="H7" i="10"/>
  <c r="G7" i="10"/>
  <c r="F7" i="10"/>
  <c r="E7" i="10"/>
  <c r="D7" i="10"/>
  <c r="C7" i="10"/>
  <c r="K6" i="10"/>
  <c r="L5" i="10" s="1"/>
  <c r="G6" i="10"/>
  <c r="BG5" i="10"/>
  <c r="BF5" i="10"/>
  <c r="K5" i="10"/>
  <c r="J5" i="10"/>
  <c r="I5" i="10"/>
  <c r="H5" i="10"/>
  <c r="G5" i="10"/>
  <c r="F5" i="10"/>
  <c r="E5" i="10"/>
  <c r="D5" i="10"/>
  <c r="C5" i="10"/>
  <c r="DS103" i="9"/>
  <c r="DR103" i="9"/>
  <c r="DQ103" i="9"/>
  <c r="DP103" i="9"/>
  <c r="DO103" i="9"/>
  <c r="DN103" i="9"/>
  <c r="DM103" i="9"/>
  <c r="DL103" i="9"/>
  <c r="DK103" i="9"/>
  <c r="DJ103" i="9"/>
  <c r="CC103" i="9"/>
  <c r="CB103" i="9"/>
  <c r="CA103" i="9"/>
  <c r="BZ103" i="9"/>
  <c r="BY103" i="9"/>
  <c r="BX103" i="9"/>
  <c r="BW103" i="9"/>
  <c r="BV103" i="9"/>
  <c r="BU103" i="9"/>
  <c r="BT103" i="9"/>
  <c r="BS103" i="9"/>
  <c r="BR103" i="9"/>
  <c r="BQ103" i="9"/>
  <c r="BP103" i="9"/>
  <c r="BO103" i="9"/>
  <c r="BN103" i="9"/>
  <c r="BM103" i="9"/>
  <c r="BL103" i="9"/>
  <c r="BH103" i="9"/>
  <c r="BG103" i="9"/>
  <c r="BF103" i="9"/>
  <c r="BE103" i="9"/>
  <c r="BD103" i="9"/>
  <c r="BC103" i="9"/>
  <c r="BB103" i="9"/>
  <c r="BA103" i="9"/>
  <c r="AZ103" i="9"/>
  <c r="AY103" i="9"/>
  <c r="AX103" i="9"/>
  <c r="AW103" i="9"/>
  <c r="AV103" i="9"/>
  <c r="AU103" i="9"/>
  <c r="DT101" i="9"/>
  <c r="DT99" i="9"/>
  <c r="DU99" i="9" s="1"/>
  <c r="DV99" i="9" s="1"/>
  <c r="DW99" i="9" s="1"/>
  <c r="DX99" i="9" s="1"/>
  <c r="DY99" i="9" s="1"/>
  <c r="DZ99" i="9" s="1"/>
  <c r="EA99" i="9" s="1"/>
  <c r="EB99" i="9" s="1"/>
  <c r="EC99" i="9" s="1"/>
  <c r="ED99" i="9" s="1"/>
  <c r="EE99" i="9" s="1"/>
  <c r="BZ97" i="9"/>
  <c r="BY97" i="9"/>
  <c r="BX97" i="9"/>
  <c r="BV97" i="9"/>
  <c r="BU97" i="9"/>
  <c r="BT97" i="9"/>
  <c r="BS97" i="9"/>
  <c r="BR97" i="9"/>
  <c r="BO97" i="9"/>
  <c r="BC97" i="9"/>
  <c r="AX97" i="9"/>
  <c r="AW97" i="9"/>
  <c r="AV97" i="9"/>
  <c r="AX96" i="9"/>
  <c r="AW96" i="9"/>
  <c r="AV96" i="9"/>
  <c r="AU96" i="9"/>
  <c r="AU97" i="9" s="1"/>
  <c r="DV95" i="9"/>
  <c r="DU95" i="9"/>
  <c r="CC95" i="9"/>
  <c r="CC97" i="9" s="1"/>
  <c r="CB95" i="9"/>
  <c r="CB97" i="9" s="1"/>
  <c r="CA95" i="9"/>
  <c r="CA97" i="9" s="1"/>
  <c r="BZ95" i="9"/>
  <c r="BY95" i="9"/>
  <c r="BX95" i="9"/>
  <c r="BW95" i="9"/>
  <c r="BW97" i="9" s="1"/>
  <c r="BV95" i="9"/>
  <c r="BU95" i="9"/>
  <c r="BT95" i="9"/>
  <c r="BS95" i="9"/>
  <c r="BR95" i="9"/>
  <c r="BQ95" i="9"/>
  <c r="BQ97" i="9" s="1"/>
  <c r="BP95" i="9"/>
  <c r="BP97" i="9" s="1"/>
  <c r="BO95" i="9"/>
  <c r="BN95" i="9"/>
  <c r="BN97" i="9" s="1"/>
  <c r="BL95" i="9"/>
  <c r="BL97" i="9" s="1"/>
  <c r="BL102" i="9" s="1"/>
  <c r="BK95" i="9"/>
  <c r="BK97" i="9" s="1"/>
  <c r="BJ95" i="9"/>
  <c r="BJ97" i="9" s="1"/>
  <c r="BI95" i="9"/>
  <c r="BI97" i="9" s="1"/>
  <c r="BH95" i="9"/>
  <c r="BH97" i="9" s="1"/>
  <c r="BG95" i="9"/>
  <c r="BG97" i="9" s="1"/>
  <c r="BF95" i="9"/>
  <c r="BF97" i="9" s="1"/>
  <c r="BE95" i="9"/>
  <c r="BE97" i="9" s="1"/>
  <c r="BD95" i="9"/>
  <c r="BD97" i="9" s="1"/>
  <c r="BC95" i="9"/>
  <c r="BB95" i="9"/>
  <c r="BB97" i="9" s="1"/>
  <c r="BA95" i="9"/>
  <c r="BA97" i="9" s="1"/>
  <c r="AZ95" i="9"/>
  <c r="AZ97" i="9" s="1"/>
  <c r="AY95" i="9"/>
  <c r="AY97" i="9" s="1"/>
  <c r="AX95" i="9"/>
  <c r="AW95" i="9"/>
  <c r="AV95" i="9"/>
  <c r="AU95" i="9"/>
  <c r="AT95" i="9"/>
  <c r="DT93" i="9"/>
  <c r="DS92" i="9"/>
  <c r="BK92" i="9"/>
  <c r="BL92" i="9" s="1"/>
  <c r="BJ92" i="9"/>
  <c r="BI92" i="9"/>
  <c r="BH92" i="9"/>
  <c r="BG92" i="9"/>
  <c r="BF92" i="9"/>
  <c r="BE92" i="9"/>
  <c r="BD92" i="9"/>
  <c r="BC92" i="9"/>
  <c r="BB92" i="9"/>
  <c r="BA92" i="9"/>
  <c r="AZ92" i="9"/>
  <c r="AY92" i="9"/>
  <c r="AX92" i="9"/>
  <c r="AW92" i="9"/>
  <c r="AV92" i="9"/>
  <c r="AU92" i="9"/>
  <c r="AT92" i="9"/>
  <c r="BK90" i="9"/>
  <c r="BJ90" i="9"/>
  <c r="BI90" i="9"/>
  <c r="BH90" i="9"/>
  <c r="BG90" i="9"/>
  <c r="BF90" i="9"/>
  <c r="BE90" i="9"/>
  <c r="BD90" i="9"/>
  <c r="BC90" i="9"/>
  <c r="BB90" i="9"/>
  <c r="BA90" i="9"/>
  <c r="AZ90" i="9"/>
  <c r="AY90" i="9"/>
  <c r="AX90" i="9"/>
  <c r="AW90" i="9"/>
  <c r="AV90" i="9"/>
  <c r="AU90" i="9"/>
  <c r="AT90" i="9"/>
  <c r="AY83" i="9"/>
  <c r="AD83" i="9"/>
  <c r="X83" i="9"/>
  <c r="M83" i="9"/>
  <c r="B83" i="9"/>
  <c r="BJ82" i="9"/>
  <c r="BI82" i="9"/>
  <c r="BH82" i="9"/>
  <c r="AH82" i="9"/>
  <c r="AG82" i="9"/>
  <c r="AF82" i="9"/>
  <c r="AE82" i="9"/>
  <c r="AD82" i="9"/>
  <c r="K82" i="9"/>
  <c r="J82" i="9"/>
  <c r="F82" i="9"/>
  <c r="B82" i="9"/>
  <c r="BF81" i="9"/>
  <c r="BE81" i="9"/>
  <c r="BD81" i="9"/>
  <c r="BC81" i="9"/>
  <c r="V81" i="9"/>
  <c r="B81" i="9"/>
  <c r="CC80" i="9"/>
  <c r="BJ78" i="9"/>
  <c r="BJ83" i="9" s="1"/>
  <c r="BI78" i="9"/>
  <c r="BI83" i="9" s="1"/>
  <c r="BH78" i="9"/>
  <c r="BH83" i="9" s="1"/>
  <c r="BG78" i="9"/>
  <c r="AX78" i="9"/>
  <c r="AX83" i="9" s="1"/>
  <c r="AW78" i="9"/>
  <c r="AQ78" i="9"/>
  <c r="AO78" i="9"/>
  <c r="AI78" i="9"/>
  <c r="AH78" i="9"/>
  <c r="AH83" i="9" s="1"/>
  <c r="AG78" i="9"/>
  <c r="AG83" i="9" s="1"/>
  <c r="AF78" i="9"/>
  <c r="AE78" i="9"/>
  <c r="AE83" i="9" s="1"/>
  <c r="AD78" i="9"/>
  <c r="AC78" i="9"/>
  <c r="AC83" i="9" s="1"/>
  <c r="U78" i="9"/>
  <c r="O78" i="9"/>
  <c r="M78" i="9"/>
  <c r="K78" i="9"/>
  <c r="K83" i="9" s="1"/>
  <c r="J78" i="9"/>
  <c r="J83" i="9" s="1"/>
  <c r="I78" i="9"/>
  <c r="D78" i="9"/>
  <c r="D83" i="9" s="1"/>
  <c r="C78" i="9"/>
  <c r="BH77" i="9"/>
  <c r="BD77" i="9"/>
  <c r="BB77" i="9"/>
  <c r="BB82" i="9" s="1"/>
  <c r="BA77" i="9"/>
  <c r="BA82" i="9" s="1"/>
  <c r="AZ77" i="9"/>
  <c r="AY77" i="9"/>
  <c r="AX77" i="9"/>
  <c r="AX82" i="9" s="1"/>
  <c r="AW77" i="9"/>
  <c r="AV77" i="9"/>
  <c r="AQ77" i="9"/>
  <c r="AC77" i="9"/>
  <c r="Z77" i="9"/>
  <c r="X77" i="9"/>
  <c r="X82" i="9" s="1"/>
  <c r="W77" i="9"/>
  <c r="W82" i="9" s="1"/>
  <c r="V77" i="9"/>
  <c r="V82" i="9" s="1"/>
  <c r="U77" i="9"/>
  <c r="S77" i="9"/>
  <c r="O77" i="9"/>
  <c r="N77" i="9"/>
  <c r="J77" i="9"/>
  <c r="I77" i="9"/>
  <c r="I82" i="9" s="1"/>
  <c r="H77" i="9"/>
  <c r="BG76" i="9"/>
  <c r="BG81" i="9" s="1"/>
  <c r="BF76" i="9"/>
  <c r="BE76" i="9"/>
  <c r="BD76" i="9"/>
  <c r="BC76" i="9"/>
  <c r="BA76" i="9"/>
  <c r="BB81" i="9" s="1"/>
  <c r="AZ76" i="9"/>
  <c r="AX76" i="9"/>
  <c r="AW76" i="9"/>
  <c r="AU76" i="9"/>
  <c r="AM76" i="9"/>
  <c r="AM81" i="9" s="1"/>
  <c r="AH76" i="9"/>
  <c r="AG76" i="9"/>
  <c r="AG81" i="9" s="1"/>
  <c r="AF76" i="9"/>
  <c r="AE76" i="9"/>
  <c r="AE81" i="9" s="1"/>
  <c r="AD76" i="9"/>
  <c r="AC76" i="9"/>
  <c r="AC81" i="9" s="1"/>
  <c r="AB76" i="9"/>
  <c r="AB81" i="9" s="1"/>
  <c r="AA76" i="9"/>
  <c r="AA81" i="9" s="1"/>
  <c r="Z76" i="9"/>
  <c r="Z81" i="9" s="1"/>
  <c r="X76" i="9"/>
  <c r="Y81" i="9" s="1"/>
  <c r="V76" i="9"/>
  <c r="U76" i="9"/>
  <c r="U81" i="9" s="1"/>
  <c r="T76" i="9"/>
  <c r="T81" i="9" s="1"/>
  <c r="S76" i="9"/>
  <c r="J76" i="9"/>
  <c r="J81" i="9" s="1"/>
  <c r="CT74" i="9"/>
  <c r="BX74" i="9"/>
  <c r="BX77" i="9" s="1"/>
  <c r="BJ74" i="9"/>
  <c r="BJ77" i="9" s="1"/>
  <c r="BI74" i="9"/>
  <c r="BI77" i="9" s="1"/>
  <c r="BH74" i="9"/>
  <c r="BG74" i="9"/>
  <c r="BG77" i="9" s="1"/>
  <c r="BG82" i="9" s="1"/>
  <c r="BF74" i="9"/>
  <c r="BF77" i="9" s="1"/>
  <c r="BE74" i="9"/>
  <c r="BE78" i="9" s="1"/>
  <c r="BE83" i="9" s="1"/>
  <c r="BD74" i="9"/>
  <c r="BD78" i="9" s="1"/>
  <c r="BD83" i="9" s="1"/>
  <c r="BC74" i="9"/>
  <c r="BC78" i="9" s="1"/>
  <c r="BB74" i="9"/>
  <c r="BB78" i="9" s="1"/>
  <c r="BB83" i="9" s="1"/>
  <c r="BA74" i="9"/>
  <c r="BA78" i="9" s="1"/>
  <c r="BA83" i="9" s="1"/>
  <c r="AZ74" i="9"/>
  <c r="AZ78" i="9" s="1"/>
  <c r="AZ83" i="9" s="1"/>
  <c r="AY74" i="9"/>
  <c r="AY78" i="9" s="1"/>
  <c r="AX74" i="9"/>
  <c r="AW74" i="9"/>
  <c r="AV74" i="9"/>
  <c r="AV78" i="9" s="1"/>
  <c r="AU74" i="9"/>
  <c r="AT74" i="9"/>
  <c r="AS74" i="9"/>
  <c r="AR74" i="9"/>
  <c r="AQ74" i="9"/>
  <c r="AP74" i="9"/>
  <c r="AO74" i="9"/>
  <c r="AO77" i="9" s="1"/>
  <c r="AN74" i="9"/>
  <c r="AM74" i="9"/>
  <c r="AL74" i="9"/>
  <c r="AK74" i="9"/>
  <c r="AJ74" i="9"/>
  <c r="AI74" i="9"/>
  <c r="AI77" i="9" s="1"/>
  <c r="AI82" i="9" s="1"/>
  <c r="AH74" i="9"/>
  <c r="AH77" i="9" s="1"/>
  <c r="AG74" i="9"/>
  <c r="AG77" i="9" s="1"/>
  <c r="AF74" i="9"/>
  <c r="AF77" i="9" s="1"/>
  <c r="AE74" i="9"/>
  <c r="AE77" i="9" s="1"/>
  <c r="AD74" i="9"/>
  <c r="AD77" i="9" s="1"/>
  <c r="AC74" i="9"/>
  <c r="AB74" i="9"/>
  <c r="AB78" i="9" s="1"/>
  <c r="AA74" i="9"/>
  <c r="AA78" i="9" s="1"/>
  <c r="AA83" i="9" s="1"/>
  <c r="Z74" i="9"/>
  <c r="Z78" i="9" s="1"/>
  <c r="Y74" i="9"/>
  <c r="X74" i="9"/>
  <c r="X78" i="9" s="1"/>
  <c r="W74" i="9"/>
  <c r="W78" i="9" s="1"/>
  <c r="V74" i="9"/>
  <c r="V78" i="9" s="1"/>
  <c r="V83" i="9" s="1"/>
  <c r="U74" i="9"/>
  <c r="T74" i="9"/>
  <c r="S74" i="9"/>
  <c r="S78" i="9" s="1"/>
  <c r="R74" i="9"/>
  <c r="Q74" i="9"/>
  <c r="P74" i="9"/>
  <c r="O74" i="9"/>
  <c r="N74" i="9"/>
  <c r="N78" i="9" s="1"/>
  <c r="N83" i="9" s="1"/>
  <c r="M74" i="9"/>
  <c r="M77" i="9" s="1"/>
  <c r="L74" i="9"/>
  <c r="L78" i="9" s="1"/>
  <c r="K74" i="9"/>
  <c r="K77" i="9" s="1"/>
  <c r="J74" i="9"/>
  <c r="I74" i="9"/>
  <c r="H74" i="9"/>
  <c r="H78" i="9" s="1"/>
  <c r="G74" i="9"/>
  <c r="F74" i="9"/>
  <c r="F77" i="9" s="1"/>
  <c r="E74" i="9"/>
  <c r="E77" i="9" s="1"/>
  <c r="E82" i="9" s="1"/>
  <c r="D74" i="9"/>
  <c r="D77" i="9" s="1"/>
  <c r="D82" i="9" s="1"/>
  <c r="C74" i="9"/>
  <c r="C77" i="9" s="1"/>
  <c r="BI73" i="9"/>
  <c r="BH73" i="9"/>
  <c r="BF73" i="9"/>
  <c r="BE73" i="9"/>
  <c r="BD73" i="9"/>
  <c r="BC73" i="9"/>
  <c r="BB73" i="9"/>
  <c r="BA73" i="9"/>
  <c r="AX73" i="9"/>
  <c r="AW73" i="9"/>
  <c r="AV73" i="9"/>
  <c r="AL73" i="9"/>
  <c r="AD73" i="9"/>
  <c r="AC73" i="9"/>
  <c r="AB73" i="9"/>
  <c r="AA73" i="9"/>
  <c r="Z73" i="9"/>
  <c r="Y73" i="9"/>
  <c r="V73" i="9"/>
  <c r="U73" i="9"/>
  <c r="T73" i="9"/>
  <c r="S73" i="9"/>
  <c r="I73" i="9"/>
  <c r="D73" i="9"/>
  <c r="BJ72" i="9"/>
  <c r="BI72" i="9"/>
  <c r="BI76" i="9" s="1"/>
  <c r="BI81" i="9" s="1"/>
  <c r="BH72" i="9"/>
  <c r="BH76" i="9" s="1"/>
  <c r="BH81" i="9" s="1"/>
  <c r="BG72" i="9"/>
  <c r="BG73" i="9" s="1"/>
  <c r="BF72" i="9"/>
  <c r="BE72" i="9"/>
  <c r="BD72" i="9"/>
  <c r="BC72" i="9"/>
  <c r="BB72" i="9"/>
  <c r="BB76" i="9" s="1"/>
  <c r="BA72" i="9"/>
  <c r="AZ72" i="9"/>
  <c r="AY72" i="9"/>
  <c r="AX72" i="9"/>
  <c r="AW72" i="9"/>
  <c r="AV72" i="9"/>
  <c r="AV76" i="9" s="1"/>
  <c r="AU72" i="9"/>
  <c r="AT72" i="9"/>
  <c r="AS72" i="9"/>
  <c r="AR72" i="9"/>
  <c r="AQ72" i="9"/>
  <c r="AP72" i="9"/>
  <c r="AO72" i="9"/>
  <c r="AN72" i="9"/>
  <c r="AM72" i="9"/>
  <c r="AL72" i="9"/>
  <c r="AL76" i="9" s="1"/>
  <c r="AK72" i="9"/>
  <c r="AJ72" i="9"/>
  <c r="AI72" i="9"/>
  <c r="AH72" i="9"/>
  <c r="AH73" i="9" s="1"/>
  <c r="AG72" i="9"/>
  <c r="AG73" i="9" s="1"/>
  <c r="AF72" i="9"/>
  <c r="AF73" i="9" s="1"/>
  <c r="AE72" i="9"/>
  <c r="AE73" i="9" s="1"/>
  <c r="AD72" i="9"/>
  <c r="AC72" i="9"/>
  <c r="AB72" i="9"/>
  <c r="AA72" i="9"/>
  <c r="Z72" i="9"/>
  <c r="Y72" i="9"/>
  <c r="Y76" i="9" s="1"/>
  <c r="X72" i="9"/>
  <c r="W72" i="9"/>
  <c r="V72" i="9"/>
  <c r="U72" i="9"/>
  <c r="T72" i="9"/>
  <c r="S72" i="9"/>
  <c r="R72" i="9"/>
  <c r="Q72" i="9"/>
  <c r="P72" i="9"/>
  <c r="O72" i="9"/>
  <c r="N72" i="9"/>
  <c r="M72" i="9"/>
  <c r="L72" i="9"/>
  <c r="K72" i="9"/>
  <c r="J72" i="9"/>
  <c r="J73" i="9" s="1"/>
  <c r="I72" i="9"/>
  <c r="I76" i="9" s="1"/>
  <c r="H72" i="9"/>
  <c r="G72" i="9"/>
  <c r="F72" i="9"/>
  <c r="E72" i="9"/>
  <c r="E73" i="9" s="1"/>
  <c r="D72" i="9"/>
  <c r="D76" i="9" s="1"/>
  <c r="C72" i="9"/>
  <c r="C76" i="9" s="1"/>
  <c r="AY68" i="9"/>
  <c r="AG68" i="9"/>
  <c r="E68" i="9"/>
  <c r="BR67" i="9"/>
  <c r="BQ67" i="9"/>
  <c r="BO67" i="9"/>
  <c r="BN67" i="9"/>
  <c r="BI67" i="9"/>
  <c r="BE67" i="9"/>
  <c r="BE68" i="9" s="1"/>
  <c r="AY67" i="9"/>
  <c r="AV67" i="9"/>
  <c r="AV68" i="9" s="1"/>
  <c r="AU67" i="9"/>
  <c r="AU68" i="9" s="1"/>
  <c r="AT67" i="9"/>
  <c r="AT68" i="9" s="1"/>
  <c r="AS67" i="9"/>
  <c r="AS68" i="9" s="1"/>
  <c r="AR67" i="9"/>
  <c r="AR68" i="9" s="1"/>
  <c r="AQ67" i="9"/>
  <c r="AQ68" i="9" s="1"/>
  <c r="AP67" i="9"/>
  <c r="AP68" i="9" s="1"/>
  <c r="AO67" i="9"/>
  <c r="AO68" i="9" s="1"/>
  <c r="AN67" i="9"/>
  <c r="AN68" i="9" s="1"/>
  <c r="AM67" i="9"/>
  <c r="AM68" i="9" s="1"/>
  <c r="AK67" i="9"/>
  <c r="AK68" i="9" s="1"/>
  <c r="AG67" i="9"/>
  <c r="T67" i="9"/>
  <c r="T68" i="9" s="1"/>
  <c r="O67" i="9"/>
  <c r="O68" i="9" s="1"/>
  <c r="N67" i="9"/>
  <c r="N68" i="9" s="1"/>
  <c r="M67" i="9"/>
  <c r="M68" i="9" s="1"/>
  <c r="L67" i="9"/>
  <c r="L68" i="9" s="1"/>
  <c r="K67" i="9"/>
  <c r="K68" i="9" s="1"/>
  <c r="J67" i="9"/>
  <c r="J68" i="9" s="1"/>
  <c r="I67" i="9"/>
  <c r="I68" i="9" s="1"/>
  <c r="E67" i="9"/>
  <c r="I65" i="9"/>
  <c r="G65" i="9"/>
  <c r="E65" i="9"/>
  <c r="EE64" i="9"/>
  <c r="ED64" i="9"/>
  <c r="EC64" i="9"/>
  <c r="EB64" i="9"/>
  <c r="EA64" i="9"/>
  <c r="DZ64" i="9"/>
  <c r="DY64" i="9"/>
  <c r="DX64" i="9"/>
  <c r="DW64" i="9"/>
  <c r="DV64" i="9"/>
  <c r="DU64" i="9"/>
  <c r="DT64" i="9"/>
  <c r="DS64" i="9"/>
  <c r="DR64" i="9"/>
  <c r="DQ64" i="9"/>
  <c r="DP64" i="9"/>
  <c r="DO64" i="9"/>
  <c r="DN64" i="9"/>
  <c r="DM64" i="9"/>
  <c r="DL64" i="9"/>
  <c r="DK64" i="9"/>
  <c r="DJ64" i="9"/>
  <c r="DI64" i="9"/>
  <c r="DH64" i="9"/>
  <c r="DG64" i="9"/>
  <c r="DF64" i="9"/>
  <c r="DE62" i="9"/>
  <c r="BC62" i="9"/>
  <c r="AT62" i="9"/>
  <c r="AS62" i="9"/>
  <c r="AR62" i="9"/>
  <c r="AQ62" i="9"/>
  <c r="AP62" i="9"/>
  <c r="AO62" i="9"/>
  <c r="AN62" i="9"/>
  <c r="AM62" i="9"/>
  <c r="AL62" i="9"/>
  <c r="AK62" i="9"/>
  <c r="AJ62" i="9"/>
  <c r="AI62" i="9"/>
  <c r="L62" i="9"/>
  <c r="I62" i="9"/>
  <c r="G62" i="9"/>
  <c r="DE61" i="9"/>
  <c r="BC61" i="9"/>
  <c r="AM61" i="9"/>
  <c r="AL61" i="9"/>
  <c r="AK61" i="9"/>
  <c r="AJ61" i="9"/>
  <c r="AI61" i="9"/>
  <c r="AH61" i="9"/>
  <c r="AG61" i="9"/>
  <c r="AD61" i="9"/>
  <c r="R61" i="9"/>
  <c r="G61" i="9"/>
  <c r="E61" i="9"/>
  <c r="DE60" i="9"/>
  <c r="BF60" i="9"/>
  <c r="BE60" i="9"/>
  <c r="BD60" i="9"/>
  <c r="BC60" i="9"/>
  <c r="BB60" i="9"/>
  <c r="BA60" i="9"/>
  <c r="AZ60" i="9"/>
  <c r="AY60" i="9"/>
  <c r="AX60" i="9"/>
  <c r="AW60" i="9"/>
  <c r="AV60" i="9"/>
  <c r="AU60" i="9"/>
  <c r="AT60" i="9"/>
  <c r="AS60" i="9"/>
  <c r="AR60" i="9"/>
  <c r="AQ60" i="9"/>
  <c r="AP60" i="9"/>
  <c r="AO60" i="9"/>
  <c r="AN60" i="9"/>
  <c r="AM60" i="9"/>
  <c r="AL60" i="9"/>
  <c r="AK60" i="9"/>
  <c r="AJ60" i="9"/>
  <c r="AI60" i="9"/>
  <c r="AH60" i="9"/>
  <c r="AG60" i="9"/>
  <c r="AG62" i="9" s="1"/>
  <c r="AF60" i="9"/>
  <c r="AE60" i="9"/>
  <c r="AD60" i="9"/>
  <c r="AC60" i="9"/>
  <c r="AB60" i="9"/>
  <c r="AA60" i="9"/>
  <c r="Z60" i="9"/>
  <c r="Y60" i="9"/>
  <c r="X60" i="9"/>
  <c r="W60" i="9"/>
  <c r="V60" i="9"/>
  <c r="U60" i="9"/>
  <c r="T60" i="9"/>
  <c r="T62" i="9" s="1"/>
  <c r="S60" i="9"/>
  <c r="R60" i="9"/>
  <c r="Q60" i="9"/>
  <c r="P60" i="9"/>
  <c r="O60" i="9"/>
  <c r="N60" i="9"/>
  <c r="M60" i="9"/>
  <c r="L60" i="9"/>
  <c r="K60" i="9"/>
  <c r="J60" i="9"/>
  <c r="I60" i="9"/>
  <c r="H60" i="9"/>
  <c r="G60" i="9"/>
  <c r="F60" i="9"/>
  <c r="E60" i="9"/>
  <c r="E62" i="9" s="1"/>
  <c r="D60" i="9"/>
  <c r="C60" i="9"/>
  <c r="DE59" i="9"/>
  <c r="BJ59" i="9"/>
  <c r="BI59" i="9"/>
  <c r="BI61" i="9" s="1"/>
  <c r="BH59" i="9"/>
  <c r="BG59" i="9"/>
  <c r="BF59" i="9"/>
  <c r="BE59" i="9"/>
  <c r="BD59" i="9"/>
  <c r="BC59" i="9"/>
  <c r="BB59" i="9"/>
  <c r="BA59" i="9"/>
  <c r="AZ59" i="9"/>
  <c r="AY59" i="9"/>
  <c r="AX59" i="9"/>
  <c r="AW59" i="9"/>
  <c r="AV59" i="9"/>
  <c r="AU59" i="9"/>
  <c r="AT59" i="9"/>
  <c r="AS59" i="9"/>
  <c r="AR59" i="9"/>
  <c r="AQ59" i="9"/>
  <c r="AP59" i="9"/>
  <c r="AO59" i="9"/>
  <c r="AN59" i="9"/>
  <c r="AM59" i="9"/>
  <c r="AL59" i="9"/>
  <c r="AK59" i="9"/>
  <c r="AJ59" i="9"/>
  <c r="AI59" i="9"/>
  <c r="AH59" i="9"/>
  <c r="AG59" i="9"/>
  <c r="AF59" i="9"/>
  <c r="AE59" i="9"/>
  <c r="AD59" i="9"/>
  <c r="AC59" i="9"/>
  <c r="AB59" i="9"/>
  <c r="AA59" i="9"/>
  <c r="Z59" i="9"/>
  <c r="Y59" i="9"/>
  <c r="X59" i="9"/>
  <c r="W59" i="9"/>
  <c r="V59" i="9"/>
  <c r="U59" i="9"/>
  <c r="T59" i="9"/>
  <c r="S59" i="9"/>
  <c r="R59" i="9"/>
  <c r="Q59" i="9"/>
  <c r="P59" i="9"/>
  <c r="O59" i="9"/>
  <c r="N59" i="9"/>
  <c r="M59" i="9"/>
  <c r="L59" i="9"/>
  <c r="K59" i="9"/>
  <c r="J59" i="9"/>
  <c r="I59" i="9"/>
  <c r="I61" i="9" s="1"/>
  <c r="H59" i="9"/>
  <c r="G59" i="9"/>
  <c r="F59" i="9"/>
  <c r="DE58" i="9"/>
  <c r="BV58" i="9"/>
  <c r="BS58" i="9"/>
  <c r="BQ58" i="9"/>
  <c r="BP58" i="9"/>
  <c r="BO58" i="9"/>
  <c r="BN58" i="9"/>
  <c r="BM58" i="9"/>
  <c r="BK58" i="9"/>
  <c r="BI58" i="9"/>
  <c r="BI64" i="9" s="1"/>
  <c r="AI58" i="9"/>
  <c r="AG58" i="9"/>
  <c r="AC58" i="9"/>
  <c r="AB58" i="9"/>
  <c r="AA58" i="9"/>
  <c r="Z58" i="9"/>
  <c r="X58" i="9"/>
  <c r="W58" i="9"/>
  <c r="R58" i="9"/>
  <c r="Q58" i="9"/>
  <c r="O58" i="9"/>
  <c r="I58" i="9"/>
  <c r="G58" i="9"/>
  <c r="G64" i="9" s="1"/>
  <c r="F58" i="9"/>
  <c r="E58" i="9"/>
  <c r="E64" i="9" s="1"/>
  <c r="DE57" i="9"/>
  <c r="CC57" i="9"/>
  <c r="CC67" i="9" s="1"/>
  <c r="CB57" i="9"/>
  <c r="CB67" i="9" s="1"/>
  <c r="CA57" i="9"/>
  <c r="BZ57" i="9"/>
  <c r="BY57" i="9"/>
  <c r="BX57" i="9"/>
  <c r="BX67" i="9" s="1"/>
  <c r="BW57" i="9"/>
  <c r="BW67" i="9" s="1"/>
  <c r="BV57" i="9"/>
  <c r="BV67" i="9" s="1"/>
  <c r="BU57" i="9"/>
  <c r="BU67" i="9" s="1"/>
  <c r="BT57" i="9"/>
  <c r="BT67" i="9" s="1"/>
  <c r="BS57" i="9"/>
  <c r="BS67" i="9" s="1"/>
  <c r="BR57" i="9"/>
  <c r="BQ57" i="9"/>
  <c r="BP57" i="9"/>
  <c r="BO57" i="9"/>
  <c r="BN57" i="9"/>
  <c r="BM57" i="9"/>
  <c r="BM67" i="9" s="1"/>
  <c r="BL57" i="9"/>
  <c r="BK57" i="9"/>
  <c r="BK67" i="9" s="1"/>
  <c r="BJ57" i="9"/>
  <c r="BI57" i="9"/>
  <c r="BH57" i="9"/>
  <c r="BG57" i="9"/>
  <c r="BF57" i="9"/>
  <c r="BE57" i="9"/>
  <c r="BD57" i="9"/>
  <c r="BC57" i="9"/>
  <c r="BB57" i="9"/>
  <c r="BA57" i="9"/>
  <c r="AZ57" i="9"/>
  <c r="AY57" i="9"/>
  <c r="AX57" i="9"/>
  <c r="AX67" i="9" s="1"/>
  <c r="AX68" i="9" s="1"/>
  <c r="AW57" i="9"/>
  <c r="AW67" i="9" s="1"/>
  <c r="AW68" i="9" s="1"/>
  <c r="AV57" i="9"/>
  <c r="AV62" i="9" s="1"/>
  <c r="AU57" i="9"/>
  <c r="AU62" i="9" s="1"/>
  <c r="AT57" i="9"/>
  <c r="AT58" i="9" s="1"/>
  <c r="AS57" i="9"/>
  <c r="AS58" i="9" s="1"/>
  <c r="AS65" i="9" s="1"/>
  <c r="AR57" i="9"/>
  <c r="AQ57" i="9"/>
  <c r="AQ61" i="9" s="1"/>
  <c r="AP57" i="9"/>
  <c r="AO57" i="9"/>
  <c r="AO61" i="9" s="1"/>
  <c r="AN57" i="9"/>
  <c r="AN58" i="9" s="1"/>
  <c r="AM57" i="9"/>
  <c r="AM58" i="9" s="1"/>
  <c r="AL57" i="9"/>
  <c r="AL67" i="9" s="1"/>
  <c r="AL68" i="9" s="1"/>
  <c r="AK57" i="9"/>
  <c r="AK58" i="9" s="1"/>
  <c r="AJ57" i="9"/>
  <c r="AI57" i="9"/>
  <c r="AI67" i="9" s="1"/>
  <c r="AI68" i="9" s="1"/>
  <c r="AH57" i="9"/>
  <c r="AH58" i="9" s="1"/>
  <c r="AG57" i="9"/>
  <c r="AF57" i="9"/>
  <c r="AE57" i="9"/>
  <c r="AD57" i="9"/>
  <c r="AC57" i="9"/>
  <c r="AB57" i="9"/>
  <c r="AA57" i="9"/>
  <c r="Z57" i="9"/>
  <c r="Y57" i="9"/>
  <c r="X57" i="9"/>
  <c r="W57" i="9"/>
  <c r="V57" i="9"/>
  <c r="U57" i="9"/>
  <c r="T57" i="9"/>
  <c r="S57" i="9"/>
  <c r="S67" i="9" s="1"/>
  <c r="S68" i="9" s="1"/>
  <c r="R57" i="9"/>
  <c r="R62" i="9" s="1"/>
  <c r="Q57" i="9"/>
  <c r="Q67" i="9" s="1"/>
  <c r="Q68" i="9" s="1"/>
  <c r="P57" i="9"/>
  <c r="P67" i="9" s="1"/>
  <c r="P68" i="9" s="1"/>
  <c r="O57" i="9"/>
  <c r="O61" i="9" s="1"/>
  <c r="N57" i="9"/>
  <c r="M57" i="9"/>
  <c r="L57" i="9"/>
  <c r="K57" i="9"/>
  <c r="K61" i="9" s="1"/>
  <c r="J57" i="9"/>
  <c r="J61" i="9" s="1"/>
  <c r="I57" i="9"/>
  <c r="H57" i="9"/>
  <c r="G57" i="9"/>
  <c r="G67" i="9" s="1"/>
  <c r="G68" i="9" s="1"/>
  <c r="F57" i="9"/>
  <c r="E57" i="9"/>
  <c r="D57" i="9"/>
  <c r="C57" i="9"/>
  <c r="X54" i="9"/>
  <c r="BK51" i="9"/>
  <c r="BK54" i="9" s="1"/>
  <c r="BF51" i="9"/>
  <c r="BE51" i="9"/>
  <c r="BD51" i="9"/>
  <c r="BD54" i="9" s="1"/>
  <c r="Q51" i="9"/>
  <c r="Q54" i="9" s="1"/>
  <c r="P51" i="9"/>
  <c r="P54" i="9" s="1"/>
  <c r="C51" i="9"/>
  <c r="C54" i="9" s="1"/>
  <c r="DV49" i="9"/>
  <c r="DU49" i="9"/>
  <c r="CC49" i="9"/>
  <c r="CB49" i="9"/>
  <c r="CA49" i="9"/>
  <c r="BY49" i="9"/>
  <c r="BX49" i="9"/>
  <c r="BW49" i="9"/>
  <c r="BS49" i="9"/>
  <c r="BR49" i="9"/>
  <c r="BQ49" i="9"/>
  <c r="BP49" i="9"/>
  <c r="BO49" i="9"/>
  <c r="BN49" i="9"/>
  <c r="BM49" i="9"/>
  <c r="BL49" i="9"/>
  <c r="BK49" i="9"/>
  <c r="BK115" i="8" s="1"/>
  <c r="BJ49" i="9"/>
  <c r="BI49" i="9"/>
  <c r="BH49" i="9"/>
  <c r="BG49" i="9"/>
  <c r="BF49" i="9"/>
  <c r="DS49" i="9" s="1"/>
  <c r="DS115" i="8" s="1"/>
  <c r="BE49" i="9"/>
  <c r="BD49" i="9"/>
  <c r="BC49" i="9"/>
  <c r="BB49" i="9"/>
  <c r="BA49" i="9"/>
  <c r="AZ49" i="9"/>
  <c r="AY49" i="9"/>
  <c r="AX49" i="9"/>
  <c r="AW49" i="9"/>
  <c r="AV49" i="9"/>
  <c r="AU49" i="9"/>
  <c r="AT49" i="9"/>
  <c r="AS49" i="9"/>
  <c r="AR49" i="9"/>
  <c r="AQ49" i="9"/>
  <c r="AP49" i="9"/>
  <c r="AP51" i="9" s="1"/>
  <c r="AP54" i="9" s="1"/>
  <c r="AO49" i="9"/>
  <c r="AN49" i="9"/>
  <c r="AM49" i="9"/>
  <c r="AL49" i="9"/>
  <c r="AK49" i="9"/>
  <c r="AJ49" i="9"/>
  <c r="AI49" i="9"/>
  <c r="AH49" i="9"/>
  <c r="AG49" i="9"/>
  <c r="AF49" i="9"/>
  <c r="AE49" i="9"/>
  <c r="AD49" i="9"/>
  <c r="AC49" i="9"/>
  <c r="AC51" i="9" s="1"/>
  <c r="AB49" i="9"/>
  <c r="AA49" i="9"/>
  <c r="Z49" i="9"/>
  <c r="Y49" i="9"/>
  <c r="X49" i="9"/>
  <c r="W49" i="9"/>
  <c r="V49" i="9"/>
  <c r="U49" i="9"/>
  <c r="T49" i="9"/>
  <c r="S49" i="9"/>
  <c r="R49" i="9"/>
  <c r="Q49" i="9"/>
  <c r="P49" i="9"/>
  <c r="O49" i="9"/>
  <c r="N49" i="9"/>
  <c r="M49" i="9"/>
  <c r="L49" i="9"/>
  <c r="K49" i="9"/>
  <c r="J49" i="9"/>
  <c r="I49" i="9"/>
  <c r="H49" i="9"/>
  <c r="G49" i="9"/>
  <c r="F49" i="9"/>
  <c r="E49" i="9"/>
  <c r="D49" i="9"/>
  <c r="C49" i="9"/>
  <c r="BZ48" i="9"/>
  <c r="BZ49" i="9" s="1"/>
  <c r="CF47" i="9"/>
  <c r="CE47" i="9"/>
  <c r="CD47" i="9"/>
  <c r="BT47" i="9"/>
  <c r="BN44" i="9"/>
  <c r="BK44" i="9"/>
  <c r="BG44" i="9"/>
  <c r="BG51" i="9" s="1"/>
  <c r="AN44" i="9"/>
  <c r="AM44" i="9"/>
  <c r="AE44" i="9"/>
  <c r="AE51" i="9" s="1"/>
  <c r="O44" i="9"/>
  <c r="N44" i="9"/>
  <c r="L44" i="9"/>
  <c r="K44" i="9"/>
  <c r="J44" i="9"/>
  <c r="I44" i="9"/>
  <c r="H44" i="9"/>
  <c r="G44" i="9"/>
  <c r="F44" i="9"/>
  <c r="E44" i="9"/>
  <c r="C44" i="9"/>
  <c r="CD42" i="9"/>
  <c r="CC42" i="9"/>
  <c r="CC44" i="9" s="1"/>
  <c r="CC51" i="9" s="1"/>
  <c r="CC54" i="9" s="1"/>
  <c r="CB42" i="9"/>
  <c r="CA42" i="9"/>
  <c r="BZ42" i="9"/>
  <c r="BY42" i="9"/>
  <c r="BX42" i="9"/>
  <c r="BW42" i="9"/>
  <c r="BV42" i="9"/>
  <c r="BR42" i="9"/>
  <c r="BQ42" i="9"/>
  <c r="BP42" i="9"/>
  <c r="BO42" i="9"/>
  <c r="BN42" i="9"/>
  <c r="BM42" i="9"/>
  <c r="BL42" i="9"/>
  <c r="BK42" i="9"/>
  <c r="BJ42" i="9"/>
  <c r="BI42" i="9"/>
  <c r="BH42" i="9"/>
  <c r="BH44" i="9" s="1"/>
  <c r="BG42" i="9"/>
  <c r="BF42" i="9"/>
  <c r="BF44" i="9" s="1"/>
  <c r="DS44" i="9" s="1"/>
  <c r="BE42" i="9"/>
  <c r="BE44" i="9" s="1"/>
  <c r="BD42" i="9"/>
  <c r="BD44" i="9" s="1"/>
  <c r="BC42" i="9"/>
  <c r="BC44" i="9" s="1"/>
  <c r="BC51" i="9" s="1"/>
  <c r="BC54" i="9" s="1"/>
  <c r="BB42" i="9"/>
  <c r="BB44" i="9" s="1"/>
  <c r="BB51" i="9" s="1"/>
  <c r="BA42" i="9"/>
  <c r="BA44" i="9" s="1"/>
  <c r="BA51" i="9" s="1"/>
  <c r="BA54" i="9" s="1"/>
  <c r="AZ42" i="9"/>
  <c r="AZ44" i="9" s="1"/>
  <c r="AZ51" i="9" s="1"/>
  <c r="AZ54" i="9" s="1"/>
  <c r="AY42" i="9"/>
  <c r="AY44" i="9" s="1"/>
  <c r="AY51" i="9" s="1"/>
  <c r="AX42" i="9"/>
  <c r="AX44" i="9" s="1"/>
  <c r="AX51" i="9" s="1"/>
  <c r="AX54" i="9" s="1"/>
  <c r="AW42" i="9"/>
  <c r="AW44" i="9" s="1"/>
  <c r="AW51" i="9" s="1"/>
  <c r="AW54" i="9" s="1"/>
  <c r="AV42" i="9"/>
  <c r="AV44" i="9" s="1"/>
  <c r="AV51" i="9" s="1"/>
  <c r="AV54" i="9" s="1"/>
  <c r="AU42" i="9"/>
  <c r="AU44" i="9" s="1"/>
  <c r="AT42" i="9"/>
  <c r="AS42" i="9"/>
  <c r="AR42" i="9"/>
  <c r="AQ42" i="9"/>
  <c r="AP42" i="9"/>
  <c r="AO42" i="9"/>
  <c r="AN42" i="9"/>
  <c r="AM42" i="9"/>
  <c r="AL42" i="9"/>
  <c r="AK42" i="9"/>
  <c r="AJ42" i="9"/>
  <c r="AI42" i="9"/>
  <c r="AH42" i="9"/>
  <c r="AG42" i="9"/>
  <c r="AF42" i="9"/>
  <c r="AF44" i="9" s="1"/>
  <c r="AE42" i="9"/>
  <c r="AD42" i="9"/>
  <c r="AD44" i="9" s="1"/>
  <c r="AC42" i="9"/>
  <c r="AC44" i="9" s="1"/>
  <c r="AB42" i="9"/>
  <c r="AB44" i="9" s="1"/>
  <c r="AA42" i="9"/>
  <c r="AA44" i="9" s="1"/>
  <c r="Z42" i="9"/>
  <c r="Z44" i="9" s="1"/>
  <c r="Z51" i="9" s="1"/>
  <c r="Z54" i="9" s="1"/>
  <c r="Y42" i="9"/>
  <c r="Y44" i="9" s="1"/>
  <c r="Y51" i="9" s="1"/>
  <c r="X42" i="9"/>
  <c r="X44" i="9" s="1"/>
  <c r="X51" i="9" s="1"/>
  <c r="W42" i="9"/>
  <c r="W44" i="9" s="1"/>
  <c r="W51" i="9" s="1"/>
  <c r="V42" i="9"/>
  <c r="V44" i="9" s="1"/>
  <c r="V51" i="9" s="1"/>
  <c r="V54" i="9" s="1"/>
  <c r="U42" i="9"/>
  <c r="U44" i="9" s="1"/>
  <c r="U51" i="9" s="1"/>
  <c r="U54" i="9" s="1"/>
  <c r="T42" i="9"/>
  <c r="T44" i="9" s="1"/>
  <c r="T51" i="9" s="1"/>
  <c r="T54" i="9" s="1"/>
  <c r="S42" i="9"/>
  <c r="S44" i="9" s="1"/>
  <c r="R42" i="9"/>
  <c r="Q42" i="9"/>
  <c r="P42" i="9"/>
  <c r="O42" i="9"/>
  <c r="N42" i="9"/>
  <c r="M42" i="9"/>
  <c r="L42" i="9"/>
  <c r="K42" i="9"/>
  <c r="J42" i="9"/>
  <c r="I42" i="9"/>
  <c r="H42" i="9"/>
  <c r="G42" i="9"/>
  <c r="F42" i="9"/>
  <c r="E42" i="9"/>
  <c r="D42" i="9"/>
  <c r="D44" i="9" s="1"/>
  <c r="C42" i="9"/>
  <c r="DS41" i="9"/>
  <c r="CJ41" i="9"/>
  <c r="CK41" i="9" s="1"/>
  <c r="CL41" i="9" s="1"/>
  <c r="CM41" i="9" s="1"/>
  <c r="CN41" i="9" s="1"/>
  <c r="CO41" i="9" s="1"/>
  <c r="CP41" i="9" s="1"/>
  <c r="CQ41" i="9" s="1"/>
  <c r="CR41" i="9" s="1"/>
  <c r="CS41" i="9" s="1"/>
  <c r="CT41" i="9" s="1"/>
  <c r="CU41" i="9" s="1"/>
  <c r="CV41" i="9" s="1"/>
  <c r="CW41" i="9" s="1"/>
  <c r="CX41" i="9" s="1"/>
  <c r="CY41" i="9" s="1"/>
  <c r="CZ41" i="9" s="1"/>
  <c r="DA41" i="9" s="1"/>
  <c r="DB41" i="9" s="1"/>
  <c r="CD41" i="9"/>
  <c r="CE41" i="9" s="1"/>
  <c r="CF41" i="9" s="1"/>
  <c r="CG41" i="9" s="1"/>
  <c r="CH41" i="9" s="1"/>
  <c r="CI41" i="9" s="1"/>
  <c r="BV41" i="9"/>
  <c r="BW23" i="11" s="1"/>
  <c r="BU41" i="9"/>
  <c r="BU42" i="9" s="1"/>
  <c r="BT41" i="9"/>
  <c r="BS41" i="9"/>
  <c r="BS42" i="9" s="1"/>
  <c r="DS40" i="9"/>
  <c r="DE40" i="9"/>
  <c r="CQ40" i="9"/>
  <c r="CR40" i="9" s="1"/>
  <c r="CS40" i="9" s="1"/>
  <c r="CT40" i="9" s="1"/>
  <c r="CU40" i="9" s="1"/>
  <c r="CV40" i="9" s="1"/>
  <c r="CW40" i="9" s="1"/>
  <c r="CX40" i="9" s="1"/>
  <c r="CY40" i="9" s="1"/>
  <c r="CZ40" i="9" s="1"/>
  <c r="DA40" i="9" s="1"/>
  <c r="DB40" i="9" s="1"/>
  <c r="CJ40" i="9"/>
  <c r="CK40" i="9" s="1"/>
  <c r="CL40" i="9" s="1"/>
  <c r="CM40" i="9" s="1"/>
  <c r="CN40" i="9" s="1"/>
  <c r="CO40" i="9" s="1"/>
  <c r="CP40" i="9" s="1"/>
  <c r="CD40" i="9"/>
  <c r="CE40" i="9" s="1"/>
  <c r="CF40" i="9" s="1"/>
  <c r="CG40" i="9" s="1"/>
  <c r="CH40" i="9" s="1"/>
  <c r="CI40" i="9" s="1"/>
  <c r="BV40" i="9"/>
  <c r="DS39" i="9"/>
  <c r="CK39" i="9"/>
  <c r="CL39" i="9" s="1"/>
  <c r="CM39" i="9" s="1"/>
  <c r="CN39" i="9" s="1"/>
  <c r="CO39" i="9" s="1"/>
  <c r="CP39" i="9" s="1"/>
  <c r="CQ39" i="9" s="1"/>
  <c r="CR39" i="9" s="1"/>
  <c r="CS39" i="9" s="1"/>
  <c r="CT39" i="9" s="1"/>
  <c r="CU39" i="9" s="1"/>
  <c r="CV39" i="9" s="1"/>
  <c r="CW39" i="9" s="1"/>
  <c r="CX39" i="9" s="1"/>
  <c r="CY39" i="9" s="1"/>
  <c r="CZ39" i="9" s="1"/>
  <c r="DA39" i="9" s="1"/>
  <c r="DB39" i="9" s="1"/>
  <c r="CD39" i="9"/>
  <c r="CE39" i="9" s="1"/>
  <c r="CF39" i="9" s="1"/>
  <c r="CG39" i="9" s="1"/>
  <c r="CH39" i="9" s="1"/>
  <c r="CI39" i="9" s="1"/>
  <c r="CJ39" i="9" s="1"/>
  <c r="BT39" i="9"/>
  <c r="CD38" i="9"/>
  <c r="CD15" i="11" s="1"/>
  <c r="BT38" i="9"/>
  <c r="BT42" i="9" s="1"/>
  <c r="BT44" i="9" s="1"/>
  <c r="CE37" i="9"/>
  <c r="CF37" i="9" s="1"/>
  <c r="CG37" i="9" s="1"/>
  <c r="CH37" i="9" s="1"/>
  <c r="CI37" i="9" s="1"/>
  <c r="CD37" i="9"/>
  <c r="DS34" i="9"/>
  <c r="DG34" i="9"/>
  <c r="CC34" i="9"/>
  <c r="CA34" i="9"/>
  <c r="BV34" i="9"/>
  <c r="BU34" i="9"/>
  <c r="BT34" i="9"/>
  <c r="BR34" i="9"/>
  <c r="BR44" i="9" s="1"/>
  <c r="BQ34" i="9"/>
  <c r="BP34" i="9"/>
  <c r="BP44" i="9" s="1"/>
  <c r="BO34" i="9"/>
  <c r="BO44" i="9" s="1"/>
  <c r="BN34" i="9"/>
  <c r="BM34" i="9"/>
  <c r="BM44" i="9" s="1"/>
  <c r="BL34" i="9"/>
  <c r="BL44" i="9" s="1"/>
  <c r="BK34" i="9"/>
  <c r="BJ34" i="9"/>
  <c r="BJ44" i="9" s="1"/>
  <c r="BI34" i="9"/>
  <c r="BI44" i="9" s="1"/>
  <c r="BH34" i="9"/>
  <c r="BG34" i="9"/>
  <c r="BF34" i="9"/>
  <c r="BE34" i="9"/>
  <c r="BD34" i="9"/>
  <c r="BC34" i="9"/>
  <c r="BB34" i="9"/>
  <c r="BA34" i="9"/>
  <c r="AZ34" i="9"/>
  <c r="AY34" i="9"/>
  <c r="AX34" i="9"/>
  <c r="AW34" i="9"/>
  <c r="AV34" i="9"/>
  <c r="AU34" i="9"/>
  <c r="AT34" i="9"/>
  <c r="AT44" i="9" s="1"/>
  <c r="AT51" i="9" s="1"/>
  <c r="AS34" i="9"/>
  <c r="AS44" i="9" s="1"/>
  <c r="AS51" i="9" s="1"/>
  <c r="AR34" i="9"/>
  <c r="AR44" i="9" s="1"/>
  <c r="AR51" i="9" s="1"/>
  <c r="AQ34" i="9"/>
  <c r="AQ44" i="9" s="1"/>
  <c r="AP34" i="9"/>
  <c r="AP44" i="9" s="1"/>
  <c r="AO34" i="9"/>
  <c r="AN34" i="9"/>
  <c r="AM34" i="9"/>
  <c r="AL34" i="9"/>
  <c r="AL44" i="9" s="1"/>
  <c r="AK34" i="9"/>
  <c r="AJ34" i="9"/>
  <c r="AJ44" i="9" s="1"/>
  <c r="AI34" i="9"/>
  <c r="AI44" i="9" s="1"/>
  <c r="AH34" i="9"/>
  <c r="AH44" i="9" s="1"/>
  <c r="AG34" i="9"/>
  <c r="AG44" i="9" s="1"/>
  <c r="AF34" i="9"/>
  <c r="AE34" i="9"/>
  <c r="AD34" i="9"/>
  <c r="AC34" i="9"/>
  <c r="AB34" i="9"/>
  <c r="AA34" i="9"/>
  <c r="Z34" i="9"/>
  <c r="Y34" i="9"/>
  <c r="X34" i="9"/>
  <c r="W34" i="9"/>
  <c r="V34" i="9"/>
  <c r="U34" i="9"/>
  <c r="T34" i="9"/>
  <c r="S34" i="9"/>
  <c r="R34" i="9"/>
  <c r="Q34" i="9"/>
  <c r="Q44" i="9" s="1"/>
  <c r="P34" i="9"/>
  <c r="P44" i="9" s="1"/>
  <c r="O34" i="9"/>
  <c r="N34" i="9"/>
  <c r="M34" i="9"/>
  <c r="L34" i="9"/>
  <c r="K34" i="9"/>
  <c r="J34" i="9"/>
  <c r="I34" i="9"/>
  <c r="H34" i="9"/>
  <c r="G34" i="9"/>
  <c r="F34" i="9"/>
  <c r="E34" i="9"/>
  <c r="D34" i="9"/>
  <c r="C34" i="9"/>
  <c r="DG33" i="9"/>
  <c r="DF33" i="9"/>
  <c r="CH33" i="9"/>
  <c r="CI33" i="9" s="1"/>
  <c r="CJ33" i="9" s="1"/>
  <c r="CK33" i="9" s="1"/>
  <c r="CL33" i="9" s="1"/>
  <c r="CM33" i="9" s="1"/>
  <c r="CN33" i="9" s="1"/>
  <c r="CO33" i="9" s="1"/>
  <c r="CP33" i="9" s="1"/>
  <c r="CQ33" i="9" s="1"/>
  <c r="CR33" i="9" s="1"/>
  <c r="CS33" i="9" s="1"/>
  <c r="CT33" i="9" s="1"/>
  <c r="CU33" i="9" s="1"/>
  <c r="CV33" i="9" s="1"/>
  <c r="CW33" i="9" s="1"/>
  <c r="CX33" i="9" s="1"/>
  <c r="CY33" i="9" s="1"/>
  <c r="CZ33" i="9" s="1"/>
  <c r="DA33" i="9" s="1"/>
  <c r="DB33" i="9" s="1"/>
  <c r="CE33" i="9"/>
  <c r="CF33" i="9" s="1"/>
  <c r="CG33" i="9" s="1"/>
  <c r="CD33" i="9"/>
  <c r="CP32" i="9"/>
  <c r="CQ32" i="9" s="1"/>
  <c r="CR32" i="9" s="1"/>
  <c r="CS32" i="9" s="1"/>
  <c r="CT32" i="9" s="1"/>
  <c r="CU32" i="9" s="1"/>
  <c r="CV32" i="9" s="1"/>
  <c r="CW32" i="9" s="1"/>
  <c r="CX32" i="9" s="1"/>
  <c r="CY32" i="9" s="1"/>
  <c r="CZ32" i="9" s="1"/>
  <c r="DA32" i="9" s="1"/>
  <c r="DB32" i="9" s="1"/>
  <c r="CH32" i="9"/>
  <c r="CI32" i="9" s="1"/>
  <c r="CJ32" i="9" s="1"/>
  <c r="CK32" i="9" s="1"/>
  <c r="CL32" i="9" s="1"/>
  <c r="CM32" i="9" s="1"/>
  <c r="CN32" i="9" s="1"/>
  <c r="CO32" i="9" s="1"/>
  <c r="CE32" i="9"/>
  <c r="CF32" i="9" s="1"/>
  <c r="CG32" i="9" s="1"/>
  <c r="CD32" i="9"/>
  <c r="DS31" i="9"/>
  <c r="DG31" i="9"/>
  <c r="CE31" i="9"/>
  <c r="CF31" i="9" s="1"/>
  <c r="CG31" i="9" s="1"/>
  <c r="CH31" i="9" s="1"/>
  <c r="CI31" i="9" s="1"/>
  <c r="CJ31" i="9" s="1"/>
  <c r="CK31" i="9" s="1"/>
  <c r="CL31" i="9" s="1"/>
  <c r="CM31" i="9" s="1"/>
  <c r="CN31" i="9" s="1"/>
  <c r="CO31" i="9" s="1"/>
  <c r="CP31" i="9" s="1"/>
  <c r="CQ31" i="9" s="1"/>
  <c r="CR31" i="9" s="1"/>
  <c r="CS31" i="9" s="1"/>
  <c r="CT31" i="9" s="1"/>
  <c r="CU31" i="9" s="1"/>
  <c r="CV31" i="9" s="1"/>
  <c r="CW31" i="9" s="1"/>
  <c r="CX31" i="9" s="1"/>
  <c r="CY31" i="9" s="1"/>
  <c r="CZ31" i="9" s="1"/>
  <c r="DA31" i="9" s="1"/>
  <c r="DB31" i="9" s="1"/>
  <c r="CD31" i="9"/>
  <c r="DS30" i="9"/>
  <c r="CD30" i="9"/>
  <c r="CD29" i="9"/>
  <c r="CD22" i="11" s="1"/>
  <c r="DG28" i="9"/>
  <c r="CC28" i="9"/>
  <c r="CB28" i="9"/>
  <c r="CA28" i="9"/>
  <c r="BZ28" i="9"/>
  <c r="BY28" i="9"/>
  <c r="BX28" i="9"/>
  <c r="BW28" i="9"/>
  <c r="BV28" i="9"/>
  <c r="BU28" i="9"/>
  <c r="BT28" i="9"/>
  <c r="BS28" i="9"/>
  <c r="CC25" i="9"/>
  <c r="CB25" i="9"/>
  <c r="BZ25" i="9"/>
  <c r="BX25" i="9"/>
  <c r="BX114" i="8" s="1"/>
  <c r="BV25" i="9"/>
  <c r="BU25" i="9"/>
  <c r="BS25" i="9"/>
  <c r="BB25" i="9"/>
  <c r="BB114" i="8" s="1"/>
  <c r="BB139" i="8" s="1"/>
  <c r="BA25" i="9"/>
  <c r="AZ25" i="9"/>
  <c r="AX25" i="9"/>
  <c r="AW25" i="9"/>
  <c r="AV25" i="9"/>
  <c r="AV114" i="8" s="1"/>
  <c r="AU25" i="9"/>
  <c r="AU114" i="8" s="1"/>
  <c r="AS25" i="9"/>
  <c r="AS114" i="8" s="1"/>
  <c r="AR25" i="9"/>
  <c r="AR114" i="8" s="1"/>
  <c r="AQ25" i="9"/>
  <c r="AQ114" i="8" s="1"/>
  <c r="AP25" i="9"/>
  <c r="AP114" i="8" s="1"/>
  <c r="AF25" i="9"/>
  <c r="Z25" i="9"/>
  <c r="Y25" i="9"/>
  <c r="Y114" i="8" s="1"/>
  <c r="X25" i="9"/>
  <c r="V25" i="9"/>
  <c r="U25" i="9"/>
  <c r="T25" i="9"/>
  <c r="P25" i="9"/>
  <c r="O25" i="9"/>
  <c r="C25" i="9"/>
  <c r="DT23" i="9"/>
  <c r="DS23" i="9"/>
  <c r="BW23" i="9"/>
  <c r="BW25" i="9" s="1"/>
  <c r="BW114" i="8" s="1"/>
  <c r="BW139" i="8" s="1"/>
  <c r="BV23" i="9"/>
  <c r="BU23" i="9"/>
  <c r="BS23" i="9"/>
  <c r="BR23" i="9"/>
  <c r="BR25" i="9" s="1"/>
  <c r="BR114" i="8" s="1"/>
  <c r="BQ23" i="9"/>
  <c r="BP23" i="9"/>
  <c r="BP25" i="9" s="1"/>
  <c r="BP114" i="8" s="1"/>
  <c r="BO23" i="9"/>
  <c r="BO25" i="9" s="1"/>
  <c r="BO114" i="8" s="1"/>
  <c r="BN23" i="9"/>
  <c r="BN25" i="9" s="1"/>
  <c r="BN114" i="8" s="1"/>
  <c r="BM23" i="9"/>
  <c r="BM25" i="9" s="1"/>
  <c r="BM114" i="8" s="1"/>
  <c r="BL23" i="9"/>
  <c r="BL25" i="9" s="1"/>
  <c r="BL114" i="8" s="1"/>
  <c r="BK23" i="9"/>
  <c r="BK25" i="9" s="1"/>
  <c r="BJ23" i="9"/>
  <c r="BI23" i="9"/>
  <c r="BH23" i="9"/>
  <c r="BG23" i="9"/>
  <c r="BF23" i="9"/>
  <c r="BE23" i="9"/>
  <c r="BD23" i="9"/>
  <c r="BD25" i="9" s="1"/>
  <c r="BD114" i="8" s="1"/>
  <c r="BC23" i="9"/>
  <c r="BC25" i="9" s="1"/>
  <c r="BC114" i="8" s="1"/>
  <c r="BB23" i="9"/>
  <c r="BA23" i="9"/>
  <c r="AZ23" i="9"/>
  <c r="AY23" i="9"/>
  <c r="AX23" i="9"/>
  <c r="AW23" i="9"/>
  <c r="AV23" i="9"/>
  <c r="AU23" i="9"/>
  <c r="AT23" i="9"/>
  <c r="AS23" i="9"/>
  <c r="AR23" i="9"/>
  <c r="AQ23" i="9"/>
  <c r="AP23" i="9"/>
  <c r="AO23" i="9"/>
  <c r="AN23" i="9"/>
  <c r="AN25" i="9" s="1"/>
  <c r="AN114" i="8" s="1"/>
  <c r="AM23" i="9"/>
  <c r="AM25" i="9" s="1"/>
  <c r="AM114" i="8" s="1"/>
  <c r="AL23" i="9"/>
  <c r="AL25" i="9" s="1"/>
  <c r="AL114" i="8" s="1"/>
  <c r="AK23" i="9"/>
  <c r="AK25" i="9" s="1"/>
  <c r="AK114" i="8" s="1"/>
  <c r="AJ23" i="9"/>
  <c r="AJ25" i="9" s="1"/>
  <c r="AJ114" i="8" s="1"/>
  <c r="AI23" i="9"/>
  <c r="AI25" i="9" s="1"/>
  <c r="AI114" i="8" s="1"/>
  <c r="AH23" i="9"/>
  <c r="AG23" i="9"/>
  <c r="AF23" i="9"/>
  <c r="AE23" i="9"/>
  <c r="AD23" i="9"/>
  <c r="AC23" i="9"/>
  <c r="AB23" i="9"/>
  <c r="AA23" i="9"/>
  <c r="AA25" i="9" s="1"/>
  <c r="Z23" i="9"/>
  <c r="Y23" i="9"/>
  <c r="X23" i="9"/>
  <c r="W23" i="9"/>
  <c r="V23" i="9"/>
  <c r="U23" i="9"/>
  <c r="T23" i="9"/>
  <c r="S23" i="9"/>
  <c r="S25" i="9" s="1"/>
  <c r="S114" i="8" s="1"/>
  <c r="R23" i="9"/>
  <c r="Q23" i="9"/>
  <c r="P23" i="9"/>
  <c r="O23" i="9"/>
  <c r="N23" i="9"/>
  <c r="N25" i="9" s="1"/>
  <c r="N114" i="8" s="1"/>
  <c r="M23" i="9"/>
  <c r="M25" i="9" s="1"/>
  <c r="M114" i="8" s="1"/>
  <c r="L23" i="9"/>
  <c r="L25" i="9" s="1"/>
  <c r="L114" i="8" s="1"/>
  <c r="K23" i="9"/>
  <c r="K25" i="9" s="1"/>
  <c r="K114" i="8" s="1"/>
  <c r="J23" i="9"/>
  <c r="J25" i="9" s="1"/>
  <c r="J114" i="8" s="1"/>
  <c r="I23" i="9"/>
  <c r="I25" i="9" s="1"/>
  <c r="I114" i="8" s="1"/>
  <c r="H23" i="9"/>
  <c r="H25" i="9" s="1"/>
  <c r="G23" i="9"/>
  <c r="G25" i="9" s="1"/>
  <c r="G114" i="8" s="1"/>
  <c r="F23" i="9"/>
  <c r="E23" i="9"/>
  <c r="D23" i="9"/>
  <c r="C23" i="9"/>
  <c r="CC22" i="9"/>
  <c r="CC23" i="9" s="1"/>
  <c r="CB22" i="9"/>
  <c r="CB23" i="9" s="1"/>
  <c r="CA22" i="9"/>
  <c r="CA23" i="9" s="1"/>
  <c r="CA25" i="9" s="1"/>
  <c r="BZ22" i="9"/>
  <c r="BZ23" i="9" s="1"/>
  <c r="BY22" i="9"/>
  <c r="BY23" i="9" s="1"/>
  <c r="BY25" i="9" s="1"/>
  <c r="BY114" i="8" s="1"/>
  <c r="BY139" i="8" s="1"/>
  <c r="BX22" i="9"/>
  <c r="BX23" i="9" s="1"/>
  <c r="BW22" i="9"/>
  <c r="DT21" i="9"/>
  <c r="DT92" i="9" s="1"/>
  <c r="DS21" i="9"/>
  <c r="DB21" i="9"/>
  <c r="CI21" i="9"/>
  <c r="CJ21" i="9" s="1"/>
  <c r="CK21" i="9" s="1"/>
  <c r="CL21" i="9" s="1"/>
  <c r="CM21" i="9" s="1"/>
  <c r="CN21" i="9" s="1"/>
  <c r="CO21" i="9" s="1"/>
  <c r="CP21" i="9" s="1"/>
  <c r="CQ21" i="9" s="1"/>
  <c r="CR21" i="9" s="1"/>
  <c r="CS21" i="9" s="1"/>
  <c r="CT21" i="9" s="1"/>
  <c r="CU21" i="9" s="1"/>
  <c r="CV21" i="9" s="1"/>
  <c r="CW21" i="9" s="1"/>
  <c r="CX21" i="9" s="1"/>
  <c r="CY21" i="9" s="1"/>
  <c r="CZ21" i="9" s="1"/>
  <c r="DA21" i="9" s="1"/>
  <c r="CD21" i="9"/>
  <c r="CE21" i="9" s="1"/>
  <c r="CF21" i="9" s="1"/>
  <c r="CG21" i="9" s="1"/>
  <c r="CH21" i="9" s="1"/>
  <c r="BT21" i="9"/>
  <c r="CE20" i="9"/>
  <c r="CD20" i="9"/>
  <c r="BT20" i="9"/>
  <c r="BT23" i="9" s="1"/>
  <c r="BT25" i="9" s="1"/>
  <c r="DS19" i="9"/>
  <c r="DS18" i="9"/>
  <c r="CD18" i="9"/>
  <c r="BU18" i="9"/>
  <c r="CC15" i="9"/>
  <c r="CB15" i="9"/>
  <c r="CA15" i="9"/>
  <c r="BZ15" i="9"/>
  <c r="BY15" i="9"/>
  <c r="BX15" i="9"/>
  <c r="BW15" i="9"/>
  <c r="BV15" i="9"/>
  <c r="BU15" i="9"/>
  <c r="BT15" i="9"/>
  <c r="BS15" i="9"/>
  <c r="BR15" i="9"/>
  <c r="BQ15" i="9"/>
  <c r="BP15" i="9"/>
  <c r="BO15" i="9"/>
  <c r="BN15" i="9"/>
  <c r="BM15" i="9"/>
  <c r="BL15" i="9"/>
  <c r="BK15" i="9"/>
  <c r="BJ15" i="9"/>
  <c r="BI15" i="9"/>
  <c r="BI25" i="9" s="1"/>
  <c r="BI114" i="8" s="1"/>
  <c r="BH15" i="9"/>
  <c r="BG15" i="9"/>
  <c r="BF15" i="9"/>
  <c r="DS15" i="9" s="1"/>
  <c r="BE15" i="9"/>
  <c r="BD15" i="9"/>
  <c r="BC15" i="9"/>
  <c r="BB15" i="9"/>
  <c r="BA15" i="9"/>
  <c r="AZ15" i="9"/>
  <c r="AY15" i="9"/>
  <c r="AX15" i="9"/>
  <c r="AW15" i="9"/>
  <c r="AV15" i="9"/>
  <c r="AU15" i="9"/>
  <c r="AT15" i="9"/>
  <c r="AT25" i="9" s="1"/>
  <c r="AT114" i="8" s="1"/>
  <c r="AS15" i="9"/>
  <c r="AR15" i="9"/>
  <c r="AQ15" i="9"/>
  <c r="AP15" i="9"/>
  <c r="AO15" i="9"/>
  <c r="AO25" i="9" s="1"/>
  <c r="AN15" i="9"/>
  <c r="AM15" i="9"/>
  <c r="AL15" i="9"/>
  <c r="AK15" i="9"/>
  <c r="AJ15" i="9"/>
  <c r="AI15" i="9"/>
  <c r="AH15" i="9"/>
  <c r="AG15" i="9"/>
  <c r="AF15" i="9"/>
  <c r="AE15" i="9"/>
  <c r="AD15" i="9"/>
  <c r="AC15" i="9"/>
  <c r="AB15" i="9"/>
  <c r="AA15" i="9"/>
  <c r="Z15" i="9"/>
  <c r="Y15" i="9"/>
  <c r="X15" i="9"/>
  <c r="W15" i="9"/>
  <c r="V15" i="9"/>
  <c r="U15" i="9"/>
  <c r="T15" i="9"/>
  <c r="S15" i="9"/>
  <c r="R15" i="9"/>
  <c r="R25" i="9" s="1"/>
  <c r="R114" i="8" s="1"/>
  <c r="Q15" i="9"/>
  <c r="Q25" i="9" s="1"/>
  <c r="Q114" i="8" s="1"/>
  <c r="P15" i="9"/>
  <c r="O15" i="9"/>
  <c r="N15" i="9"/>
  <c r="M15" i="9"/>
  <c r="L15" i="9"/>
  <c r="K15" i="9"/>
  <c r="J15" i="9"/>
  <c r="I15" i="9"/>
  <c r="H15" i="9"/>
  <c r="G15" i="9"/>
  <c r="F15" i="9"/>
  <c r="E15" i="9"/>
  <c r="D15" i="9"/>
  <c r="C15" i="9"/>
  <c r="DS14" i="9"/>
  <c r="DF14" i="9"/>
  <c r="CD14" i="9"/>
  <c r="DT12" i="9"/>
  <c r="DS12" i="9"/>
  <c r="DT11" i="9"/>
  <c r="DS11" i="9"/>
  <c r="CK11" i="9"/>
  <c r="CL11" i="9" s="1"/>
  <c r="CM11" i="9" s="1"/>
  <c r="CN11" i="9" s="1"/>
  <c r="CO11" i="9" s="1"/>
  <c r="CP11" i="9" s="1"/>
  <c r="CQ11" i="9" s="1"/>
  <c r="CR11" i="9" s="1"/>
  <c r="CS11" i="9" s="1"/>
  <c r="CT11" i="9" s="1"/>
  <c r="CU11" i="9" s="1"/>
  <c r="CV11" i="9" s="1"/>
  <c r="CW11" i="9" s="1"/>
  <c r="CX11" i="9" s="1"/>
  <c r="CY11" i="9" s="1"/>
  <c r="CZ11" i="9" s="1"/>
  <c r="DA11" i="9" s="1"/>
  <c r="DB11" i="9" s="1"/>
  <c r="CJ11" i="9"/>
  <c r="CI11" i="9"/>
  <c r="CH11" i="9"/>
  <c r="CF11" i="9"/>
  <c r="CG11" i="9" s="1"/>
  <c r="CE11" i="9"/>
  <c r="CD11" i="9"/>
  <c r="DS10" i="9"/>
  <c r="DS112" i="8" s="1"/>
  <c r="DT7" i="9"/>
  <c r="DU7" i="9" s="1"/>
  <c r="DG7" i="9"/>
  <c r="DH7" i="9" s="1"/>
  <c r="BG7" i="9"/>
  <c r="BF7" i="9"/>
  <c r="BE7" i="9"/>
  <c r="BD7" i="9"/>
  <c r="BC7" i="9"/>
  <c r="BB7" i="9"/>
  <c r="BA7" i="9"/>
  <c r="AZ7" i="9"/>
  <c r="AY7" i="9"/>
  <c r="AX7" i="9"/>
  <c r="AW7" i="9"/>
  <c r="AV7" i="9"/>
  <c r="AU7" i="9"/>
  <c r="AT7" i="9"/>
  <c r="AS7" i="9"/>
  <c r="AR7" i="9"/>
  <c r="AQ7" i="9"/>
  <c r="AP7" i="9"/>
  <c r="AO7" i="9"/>
  <c r="AN7" i="9"/>
  <c r="AM7" i="9"/>
  <c r="AL7" i="9"/>
  <c r="AK7" i="9"/>
  <c r="AJ7" i="9"/>
  <c r="AI7" i="9"/>
  <c r="AH7" i="9"/>
  <c r="AG7" i="9"/>
  <c r="AF7" i="9"/>
  <c r="AE7" i="9"/>
  <c r="AD7" i="9"/>
  <c r="AC7" i="9"/>
  <c r="AB7" i="9"/>
  <c r="AA7" i="9"/>
  <c r="Z7" i="9"/>
  <c r="Y7" i="9"/>
  <c r="X7" i="9"/>
  <c r="W7" i="9"/>
  <c r="V7" i="9"/>
  <c r="U7" i="9"/>
  <c r="T7" i="9"/>
  <c r="S7" i="9"/>
  <c r="R7" i="9"/>
  <c r="Q7" i="9"/>
  <c r="P7" i="9"/>
  <c r="O7" i="9"/>
  <c r="N7" i="9"/>
  <c r="M7" i="9"/>
  <c r="L7" i="9"/>
  <c r="K7" i="9"/>
  <c r="J7" i="9"/>
  <c r="I7" i="9"/>
  <c r="H7" i="9"/>
  <c r="G7" i="9"/>
  <c r="F7" i="9"/>
  <c r="E7" i="9"/>
  <c r="D7" i="9"/>
  <c r="C7" i="9"/>
  <c r="BG6" i="9"/>
  <c r="DT41" i="9" s="1"/>
  <c r="DT5" i="9"/>
  <c r="DS5" i="9"/>
  <c r="DS47" i="9" s="1"/>
  <c r="DG5" i="9"/>
  <c r="DG22" i="9" s="1"/>
  <c r="DF5" i="9"/>
  <c r="DF22" i="9" s="1"/>
  <c r="BF5" i="9"/>
  <c r="BE5" i="9"/>
  <c r="BD5" i="9"/>
  <c r="BC5" i="9"/>
  <c r="BB5" i="9"/>
  <c r="BA5" i="9"/>
  <c r="AZ5" i="9"/>
  <c r="AY5" i="9"/>
  <c r="AX5" i="9"/>
  <c r="AW5" i="9"/>
  <c r="AV5" i="9"/>
  <c r="AU5" i="9"/>
  <c r="AT5" i="9"/>
  <c r="AS5" i="9"/>
  <c r="AR5" i="9"/>
  <c r="AQ5" i="9"/>
  <c r="AP5" i="9"/>
  <c r="AO5" i="9"/>
  <c r="AN5" i="9"/>
  <c r="AM5" i="9"/>
  <c r="AL5" i="9"/>
  <c r="AK5" i="9"/>
  <c r="AJ5" i="9"/>
  <c r="AI5" i="9"/>
  <c r="AH5" i="9"/>
  <c r="AG5" i="9"/>
  <c r="AF5" i="9"/>
  <c r="AE5" i="9"/>
  <c r="AD5" i="9"/>
  <c r="AC5" i="9"/>
  <c r="AB5" i="9"/>
  <c r="AA5" i="9"/>
  <c r="Z5" i="9"/>
  <c r="Y5" i="9"/>
  <c r="X5" i="9"/>
  <c r="W5" i="9"/>
  <c r="V5" i="9"/>
  <c r="U5" i="9"/>
  <c r="T5" i="9"/>
  <c r="S5" i="9"/>
  <c r="R5" i="9"/>
  <c r="Q5" i="9"/>
  <c r="P5" i="9"/>
  <c r="O5" i="9"/>
  <c r="N5" i="9"/>
  <c r="M5" i="9"/>
  <c r="L5" i="9"/>
  <c r="K5" i="9"/>
  <c r="J5" i="9"/>
  <c r="I5" i="9"/>
  <c r="H5" i="9"/>
  <c r="G5" i="9"/>
  <c r="F5" i="9"/>
  <c r="E5" i="9"/>
  <c r="D5" i="9"/>
  <c r="C5" i="9"/>
  <c r="CV161" i="8"/>
  <c r="CN161" i="8"/>
  <c r="DB160" i="8"/>
  <c r="DB161" i="8" s="1"/>
  <c r="DA160" i="8"/>
  <c r="CZ160" i="8"/>
  <c r="CZ161" i="8" s="1"/>
  <c r="CY160" i="8"/>
  <c r="CX160" i="8"/>
  <c r="CW160" i="8"/>
  <c r="CV160" i="8"/>
  <c r="CU160" i="8"/>
  <c r="CU161" i="8" s="1"/>
  <c r="CT160" i="8"/>
  <c r="CS160" i="8"/>
  <c r="CR160" i="8"/>
  <c r="CQ160" i="8"/>
  <c r="CP160" i="8"/>
  <c r="CO160" i="8"/>
  <c r="CN160" i="8"/>
  <c r="CM160" i="8"/>
  <c r="CL160" i="8"/>
  <c r="CK160" i="8"/>
  <c r="CJ160" i="8"/>
  <c r="CI160" i="8"/>
  <c r="CH160" i="8"/>
  <c r="CG160" i="8"/>
  <c r="CF160" i="8"/>
  <c r="CE160" i="8"/>
  <c r="CD160" i="8"/>
  <c r="CD161" i="8" s="1"/>
  <c r="DB159" i="8"/>
  <c r="DA159" i="8"/>
  <c r="CZ159" i="8"/>
  <c r="CY159" i="8"/>
  <c r="CY161" i="8" s="1"/>
  <c r="CX159" i="8"/>
  <c r="CX161" i="8" s="1"/>
  <c r="CW159" i="8"/>
  <c r="CW161" i="8" s="1"/>
  <c r="CV159" i="8"/>
  <c r="CU159" i="8"/>
  <c r="CT159" i="8"/>
  <c r="CS159" i="8"/>
  <c r="CR159" i="8"/>
  <c r="CQ159" i="8"/>
  <c r="CQ161" i="8" s="1"/>
  <c r="CP159" i="8"/>
  <c r="CP161" i="8" s="1"/>
  <c r="CO159" i="8"/>
  <c r="CO161" i="8" s="1"/>
  <c r="CN159" i="8"/>
  <c r="CM159" i="8"/>
  <c r="CM161" i="8" s="1"/>
  <c r="CL159" i="8"/>
  <c r="CL161" i="8" s="1"/>
  <c r="CK159" i="8"/>
  <c r="CK161" i="8" s="1"/>
  <c r="CJ159" i="8"/>
  <c r="CJ161" i="8" s="1"/>
  <c r="CI159" i="8"/>
  <c r="CH159" i="8"/>
  <c r="CG159" i="8"/>
  <c r="CG161" i="8" s="1"/>
  <c r="CF159" i="8"/>
  <c r="CF161" i="8" s="1"/>
  <c r="CE159" i="8"/>
  <c r="CE161" i="8" s="1"/>
  <c r="CD159" i="8"/>
  <c r="CD155" i="8"/>
  <c r="DZ154" i="8"/>
  <c r="CC154" i="8"/>
  <c r="BW154" i="8"/>
  <c r="DZ153" i="8"/>
  <c r="CC153" i="8"/>
  <c r="CA153" i="8"/>
  <c r="BZ153" i="8"/>
  <c r="CC152" i="8"/>
  <c r="CB152" i="8"/>
  <c r="CA152" i="8"/>
  <c r="CA154" i="8" s="1"/>
  <c r="BZ152" i="8"/>
  <c r="BZ154" i="8" s="1"/>
  <c r="BY152" i="8"/>
  <c r="BY154" i="8" s="1"/>
  <c r="BX152" i="8"/>
  <c r="BX154" i="8" s="1"/>
  <c r="BW152" i="8"/>
  <c r="CD150" i="8"/>
  <c r="CE150" i="8" s="1"/>
  <c r="DY149" i="8"/>
  <c r="DX149" i="8"/>
  <c r="EE145" i="8"/>
  <c r="ED145" i="8"/>
  <c r="EC145" i="8"/>
  <c r="EB145" i="8"/>
  <c r="EA145" i="8"/>
  <c r="DZ145" i="8"/>
  <c r="DY145" i="8"/>
  <c r="DX145" i="8"/>
  <c r="DW145" i="8"/>
  <c r="DV145" i="8"/>
  <c r="DU145" i="8"/>
  <c r="DT145" i="8"/>
  <c r="DS145" i="8"/>
  <c r="DR145" i="8"/>
  <c r="DQ145" i="8"/>
  <c r="DP145" i="8"/>
  <c r="DO145" i="8"/>
  <c r="DN145" i="8"/>
  <c r="DM145" i="8"/>
  <c r="DL145" i="8"/>
  <c r="DK145" i="8"/>
  <c r="DJ145" i="8"/>
  <c r="DI145" i="8"/>
  <c r="DH145" i="8"/>
  <c r="DG145" i="8"/>
  <c r="DF145" i="8"/>
  <c r="CH145" i="8"/>
  <c r="CG145" i="8"/>
  <c r="CF145" i="8"/>
  <c r="CE145" i="8"/>
  <c r="CD145" i="8"/>
  <c r="CC145" i="8"/>
  <c r="CB145" i="8"/>
  <c r="CA145" i="8"/>
  <c r="BZ145" i="8"/>
  <c r="BY145" i="8"/>
  <c r="BX145" i="8"/>
  <c r="BW145" i="8"/>
  <c r="BV145" i="8"/>
  <c r="BU145" i="8"/>
  <c r="BT145" i="8"/>
  <c r="BS145" i="8"/>
  <c r="BR145" i="8"/>
  <c r="BQ145" i="8"/>
  <c r="BP145" i="8"/>
  <c r="BO145" i="8"/>
  <c r="BN145" i="8"/>
  <c r="BM145" i="8"/>
  <c r="BL145" i="8"/>
  <c r="BK145" i="8"/>
  <c r="BJ145" i="8"/>
  <c r="BI145" i="8"/>
  <c r="BH145" i="8"/>
  <c r="BG145" i="8"/>
  <c r="BF145" i="8"/>
  <c r="BE145" i="8"/>
  <c r="BD145" i="8"/>
  <c r="BC145" i="8"/>
  <c r="BB145" i="8"/>
  <c r="BA145" i="8"/>
  <c r="AZ145" i="8"/>
  <c r="AY145" i="8"/>
  <c r="AX145" i="8"/>
  <c r="AW145" i="8"/>
  <c r="AV145" i="8"/>
  <c r="AU145" i="8"/>
  <c r="AT145" i="8"/>
  <c r="AS145" i="8"/>
  <c r="AR145" i="8"/>
  <c r="AQ145" i="8"/>
  <c r="AP145" i="8"/>
  <c r="AO145" i="8"/>
  <c r="AN145" i="8"/>
  <c r="AM145" i="8"/>
  <c r="AL145" i="8"/>
  <c r="AK145"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C145" i="8"/>
  <c r="CC143" i="8"/>
  <c r="CB143" i="8"/>
  <c r="CA143" i="8"/>
  <c r="BV143" i="8"/>
  <c r="BD139" i="8"/>
  <c r="AU139" i="8"/>
  <c r="V139" i="8"/>
  <c r="AR138" i="8"/>
  <c r="AP138" i="8"/>
  <c r="G138" i="8"/>
  <c r="BH137" i="8"/>
  <c r="BG137" i="8"/>
  <c r="BF137" i="8"/>
  <c r="BE137" i="8"/>
  <c r="AZ137" i="8"/>
  <c r="AA137" i="8"/>
  <c r="N137" i="8"/>
  <c r="H137" i="8"/>
  <c r="D137" i="8"/>
  <c r="C137" i="8"/>
  <c r="BG136" i="8"/>
  <c r="BF136" i="8"/>
  <c r="AE136" i="8"/>
  <c r="AD136" i="8"/>
  <c r="AC136" i="8"/>
  <c r="Z136" i="8"/>
  <c r="X136" i="8"/>
  <c r="W136" i="8"/>
  <c r="V136" i="8"/>
  <c r="U136" i="8"/>
  <c r="T136" i="8"/>
  <c r="S136" i="8"/>
  <c r="R136" i="8"/>
  <c r="AX135" i="8"/>
  <c r="AW135" i="8"/>
  <c r="AU135" i="8"/>
  <c r="AP135" i="8"/>
  <c r="Z135" i="8"/>
  <c r="Y135" i="8"/>
  <c r="X135" i="8"/>
  <c r="S135" i="8"/>
  <c r="N135" i="8"/>
  <c r="AV134" i="8"/>
  <c r="AQ133" i="8"/>
  <c r="AM133" i="8"/>
  <c r="AL133" i="8"/>
  <c r="AE133" i="8"/>
  <c r="AD133" i="8"/>
  <c r="AC133" i="8"/>
  <c r="AB133" i="8"/>
  <c r="AA133" i="8"/>
  <c r="S133" i="8"/>
  <c r="S134" i="8" s="1"/>
  <c r="N133" i="8"/>
  <c r="M133" i="8"/>
  <c r="L133" i="8"/>
  <c r="K133" i="8"/>
  <c r="BD132" i="8"/>
  <c r="BC132" i="8"/>
  <c r="BB132" i="8"/>
  <c r="BA132" i="8"/>
  <c r="AU132" i="8"/>
  <c r="AX131" i="8"/>
  <c r="AW131" i="8"/>
  <c r="AV131" i="8"/>
  <c r="AU131" i="8"/>
  <c r="AT131" i="8"/>
  <c r="AS131" i="8"/>
  <c r="AR131" i="8"/>
  <c r="CB128" i="8"/>
  <c r="CA128" i="8"/>
  <c r="BZ128" i="8"/>
  <c r="BO128" i="8"/>
  <c r="BL128" i="8"/>
  <c r="BG128" i="8"/>
  <c r="AR128" i="8"/>
  <c r="AP128" i="8"/>
  <c r="AO128" i="8"/>
  <c r="AN128" i="8"/>
  <c r="AM128" i="8"/>
  <c r="AL128" i="8"/>
  <c r="AI128" i="8"/>
  <c r="AH128" i="8"/>
  <c r="AF128" i="8"/>
  <c r="AE128" i="8"/>
  <c r="AC128" i="8"/>
  <c r="AB128" i="8"/>
  <c r="Z128" i="8"/>
  <c r="P128" i="8"/>
  <c r="L128" i="8"/>
  <c r="K128" i="8"/>
  <c r="J128" i="8"/>
  <c r="I128" i="8"/>
  <c r="F128" i="8"/>
  <c r="E128" i="8"/>
  <c r="C128" i="8"/>
  <c r="AT126" i="8"/>
  <c r="AS126" i="8"/>
  <c r="AN126" i="8"/>
  <c r="AM126" i="8"/>
  <c r="AK126" i="8"/>
  <c r="AJ126" i="8"/>
  <c r="AI126" i="8"/>
  <c r="AH126" i="8"/>
  <c r="AG126" i="8"/>
  <c r="AF126" i="8"/>
  <c r="AC126" i="8"/>
  <c r="V126" i="8"/>
  <c r="K126" i="8"/>
  <c r="J126" i="8"/>
  <c r="AU125" i="8"/>
  <c r="AS125" i="8"/>
  <c r="AN125" i="8"/>
  <c r="AG125" i="8"/>
  <c r="AE125" i="8"/>
  <c r="AD125" i="8"/>
  <c r="AC125" i="8"/>
  <c r="U125" i="8"/>
  <c r="G125" i="8"/>
  <c r="F125" i="8"/>
  <c r="E125" i="8"/>
  <c r="C125" i="8"/>
  <c r="BI122" i="8"/>
  <c r="AO122" i="8"/>
  <c r="AL122" i="8"/>
  <c r="AI122" i="8"/>
  <c r="AH122" i="8"/>
  <c r="AG122" i="8"/>
  <c r="M122" i="8"/>
  <c r="CA121" i="8"/>
  <c r="BB121" i="8"/>
  <c r="U121" i="8"/>
  <c r="BZ120" i="8"/>
  <c r="AZ120" i="8"/>
  <c r="AY120" i="8"/>
  <c r="AR120" i="8"/>
  <c r="Y120" i="8"/>
  <c r="W120" i="8"/>
  <c r="S120" i="8"/>
  <c r="R120" i="8"/>
  <c r="Q120" i="8"/>
  <c r="P120" i="8"/>
  <c r="BY117" i="8"/>
  <c r="BY143" i="8" s="1"/>
  <c r="BW117" i="8"/>
  <c r="BW143" i="8" s="1"/>
  <c r="BU117" i="8"/>
  <c r="BU143" i="8" s="1"/>
  <c r="BQ117" i="8"/>
  <c r="BQ143" i="8" s="1"/>
  <c r="BP117" i="8"/>
  <c r="BP143" i="8" s="1"/>
  <c r="BO117" i="8"/>
  <c r="BO143" i="8" s="1"/>
  <c r="AN117" i="8"/>
  <c r="AA117" i="8"/>
  <c r="Z117" i="8"/>
  <c r="X117" i="8"/>
  <c r="S117" i="8"/>
  <c r="I117" i="8"/>
  <c r="H117" i="8"/>
  <c r="G117" i="8"/>
  <c r="F117" i="8"/>
  <c r="E117" i="8"/>
  <c r="DV115" i="8"/>
  <c r="DU115" i="8"/>
  <c r="CC115" i="8"/>
  <c r="CB115" i="8"/>
  <c r="CA115" i="8"/>
  <c r="BZ115" i="8"/>
  <c r="BY115" i="8"/>
  <c r="BX115" i="8"/>
  <c r="BW115" i="8"/>
  <c r="BS115" i="8"/>
  <c r="BG115" i="8"/>
  <c r="BF115" i="8"/>
  <c r="BE115" i="8"/>
  <c r="BD115" i="8"/>
  <c r="BC115" i="8"/>
  <c r="BB115" i="8"/>
  <c r="BA115" i="8"/>
  <c r="BA139" i="8" s="1"/>
  <c r="AZ115" i="8"/>
  <c r="AY115" i="8"/>
  <c r="AX115" i="8"/>
  <c r="AX136" i="8" s="1"/>
  <c r="AW115" i="8"/>
  <c r="AW136" i="8" s="1"/>
  <c r="AV115" i="8"/>
  <c r="AU115" i="8"/>
  <c r="AT115" i="8"/>
  <c r="AS115" i="8"/>
  <c r="AR115" i="8"/>
  <c r="AQ115" i="8"/>
  <c r="AP115" i="8"/>
  <c r="AE115" i="8"/>
  <c r="AD115" i="8"/>
  <c r="AC115" i="8"/>
  <c r="AB115" i="8"/>
  <c r="AA115" i="8"/>
  <c r="AA136" i="8" s="1"/>
  <c r="Z115" i="8"/>
  <c r="Z120" i="8" s="1"/>
  <c r="Y115" i="8"/>
  <c r="Y136" i="8" s="1"/>
  <c r="X115" i="8"/>
  <c r="W115" i="8"/>
  <c r="V115" i="8"/>
  <c r="V120" i="8" s="1"/>
  <c r="U115" i="8"/>
  <c r="U132" i="8" s="1"/>
  <c r="T115" i="8"/>
  <c r="S115" i="8"/>
  <c r="S139" i="8" s="1"/>
  <c r="R115" i="8"/>
  <c r="Q115" i="8"/>
  <c r="P115" i="8"/>
  <c r="O115" i="8"/>
  <c r="O134" i="8" s="1"/>
  <c r="C115" i="8"/>
  <c r="CC114" i="8"/>
  <c r="CC139" i="8" s="1"/>
  <c r="CB114" i="8"/>
  <c r="CB139" i="8" s="1"/>
  <c r="CA114" i="8"/>
  <c r="BZ114" i="8"/>
  <c r="BV114" i="8"/>
  <c r="BU114" i="8"/>
  <c r="BT114" i="8"/>
  <c r="BS114" i="8"/>
  <c r="BK114" i="8"/>
  <c r="BA114" i="8"/>
  <c r="AZ114" i="8"/>
  <c r="AZ139" i="8" s="1"/>
  <c r="AX114" i="8"/>
  <c r="AW114" i="8"/>
  <c r="AO114" i="8"/>
  <c r="AF114" i="8"/>
  <c r="AA114" i="8"/>
  <c r="Z114" i="8"/>
  <c r="X114" i="8"/>
  <c r="X139" i="8" s="1"/>
  <c r="V114" i="8"/>
  <c r="V135" i="8" s="1"/>
  <c r="U114" i="8"/>
  <c r="U135" i="8" s="1"/>
  <c r="T114" i="8"/>
  <c r="P114" i="8"/>
  <c r="P139" i="8" s="1"/>
  <c r="O114" i="8"/>
  <c r="H114" i="8"/>
  <c r="C114" i="8"/>
  <c r="CB113" i="8"/>
  <c r="CB121" i="8" s="1"/>
  <c r="CA113" i="8"/>
  <c r="BZ113" i="8"/>
  <c r="BY113" i="8"/>
  <c r="BY121" i="8" s="1"/>
  <c r="BW113" i="8"/>
  <c r="BV113" i="8"/>
  <c r="BU113" i="8"/>
  <c r="BT113" i="8"/>
  <c r="BQ113" i="8"/>
  <c r="BL113" i="8"/>
  <c r="BK113" i="8"/>
  <c r="BB113" i="8"/>
  <c r="BB122" i="8" s="1"/>
  <c r="AZ113" i="8"/>
  <c r="AY113" i="8"/>
  <c r="AT113" i="8"/>
  <c r="AT122" i="8" s="1"/>
  <c r="AS113" i="8"/>
  <c r="AS122" i="8" s="1"/>
  <c r="AR113" i="8"/>
  <c r="AR122" i="8" s="1"/>
  <c r="AQ113" i="8"/>
  <c r="AQ122" i="8" s="1"/>
  <c r="AL113" i="8"/>
  <c r="AK113" i="8"/>
  <c r="AK122" i="8" s="1"/>
  <c r="AJ113" i="8"/>
  <c r="V113" i="8"/>
  <c r="U113" i="8"/>
  <c r="U122" i="8" s="1"/>
  <c r="S113" i="8"/>
  <c r="S121" i="8" s="1"/>
  <c r="R113" i="8"/>
  <c r="Q113" i="8"/>
  <c r="P113" i="8"/>
  <c r="P121" i="8" s="1"/>
  <c r="O113" i="8"/>
  <c r="O121" i="8" s="1"/>
  <c r="N113" i="8"/>
  <c r="J113" i="8"/>
  <c r="J122" i="8" s="1"/>
  <c r="I113" i="8"/>
  <c r="I122" i="8" s="1"/>
  <c r="H113" i="8"/>
  <c r="H122" i="8" s="1"/>
  <c r="G113" i="8"/>
  <c r="G122" i="8" s="1"/>
  <c r="F113" i="8"/>
  <c r="E113" i="8"/>
  <c r="E122" i="8" s="1"/>
  <c r="DV112" i="8"/>
  <c r="DU112" i="8"/>
  <c r="CC112" i="8"/>
  <c r="CB112" i="8"/>
  <c r="CA112" i="8"/>
  <c r="BZ112" i="8"/>
  <c r="BY112" i="8"/>
  <c r="BX112" i="8"/>
  <c r="BX113" i="8" s="1"/>
  <c r="BW112" i="8"/>
  <c r="BV112" i="8"/>
  <c r="BU112" i="8"/>
  <c r="BT112" i="8"/>
  <c r="BS112" i="8"/>
  <c r="BR112" i="8"/>
  <c r="BQ112" i="8"/>
  <c r="BP112" i="8"/>
  <c r="BO112" i="8"/>
  <c r="BN112" i="8"/>
  <c r="BM112" i="8"/>
  <c r="BL112" i="8"/>
  <c r="BK112" i="8"/>
  <c r="BJ112" i="8"/>
  <c r="BJ113" i="8" s="1"/>
  <c r="BI112" i="8"/>
  <c r="BI113" i="8" s="1"/>
  <c r="BH112" i="8"/>
  <c r="BG112" i="8"/>
  <c r="BF112" i="8"/>
  <c r="BE112" i="8"/>
  <c r="BD112" i="8"/>
  <c r="BC112" i="8"/>
  <c r="BB112" i="8"/>
  <c r="BA112" i="8"/>
  <c r="BA113" i="8" s="1"/>
  <c r="AZ112" i="8"/>
  <c r="AY112" i="8"/>
  <c r="AX112" i="8"/>
  <c r="AW112" i="8"/>
  <c r="AV112" i="8"/>
  <c r="AV113" i="8" s="1"/>
  <c r="AU112" i="8"/>
  <c r="AT112" i="8"/>
  <c r="AS112" i="8"/>
  <c r="AR112" i="8"/>
  <c r="AQ112" i="8"/>
  <c r="AP112" i="8"/>
  <c r="AO112" i="8"/>
  <c r="AN112" i="8"/>
  <c r="AM112" i="8"/>
  <c r="AM113" i="8" s="1"/>
  <c r="AL112" i="8"/>
  <c r="AK112" i="8"/>
  <c r="AJ112" i="8"/>
  <c r="AI112" i="8"/>
  <c r="AI113" i="8" s="1"/>
  <c r="AH112" i="8"/>
  <c r="AH113" i="8" s="1"/>
  <c r="AG112" i="8"/>
  <c r="AG113" i="8" s="1"/>
  <c r="AF112" i="8"/>
  <c r="AE112" i="8"/>
  <c r="AD112" i="8"/>
  <c r="AC112" i="8"/>
  <c r="AB112" i="8"/>
  <c r="AA112" i="8"/>
  <c r="Z112" i="8"/>
  <c r="Y112" i="8"/>
  <c r="X112" i="8"/>
  <c r="W112" i="8"/>
  <c r="W113" i="8" s="1"/>
  <c r="W122" i="8" s="1"/>
  <c r="V112" i="8"/>
  <c r="U112" i="8"/>
  <c r="T112" i="8"/>
  <c r="T113" i="8" s="1"/>
  <c r="S112" i="8"/>
  <c r="R112" i="8"/>
  <c r="Q112" i="8"/>
  <c r="P112" i="8"/>
  <c r="O112" i="8"/>
  <c r="N112" i="8"/>
  <c r="M112" i="8"/>
  <c r="L112" i="8"/>
  <c r="K112" i="8"/>
  <c r="J112" i="8"/>
  <c r="I112" i="8"/>
  <c r="H112" i="8"/>
  <c r="G112" i="8"/>
  <c r="F112" i="8"/>
  <c r="E112" i="8"/>
  <c r="D112" i="8"/>
  <c r="C112" i="8"/>
  <c r="CH111" i="8"/>
  <c r="CG111" i="8"/>
  <c r="CF111" i="8"/>
  <c r="CE111" i="8"/>
  <c r="CD111" i="8"/>
  <c r="CC111" i="8"/>
  <c r="CC120" i="8" s="1"/>
  <c r="CB111" i="8"/>
  <c r="CB120" i="8" s="1"/>
  <c r="CA111" i="8"/>
  <c r="BZ111" i="8"/>
  <c r="BY111" i="8"/>
  <c r="BY120" i="8" s="1"/>
  <c r="BX111" i="8"/>
  <c r="BW111" i="8"/>
  <c r="BV111" i="8"/>
  <c r="BU111" i="8"/>
  <c r="BT111" i="8"/>
  <c r="BS111" i="8"/>
  <c r="BR111" i="8"/>
  <c r="BQ111" i="8"/>
  <c r="BP111" i="8"/>
  <c r="BO111" i="8"/>
  <c r="BO113" i="8" s="1"/>
  <c r="BN111" i="8"/>
  <c r="BN113" i="8" s="1"/>
  <c r="BM111" i="8"/>
  <c r="BM113" i="8" s="1"/>
  <c r="BL111" i="8"/>
  <c r="BK111" i="8"/>
  <c r="BJ111" i="8"/>
  <c r="BI111" i="8"/>
  <c r="BH111" i="8"/>
  <c r="BG111" i="8"/>
  <c r="BF111" i="8"/>
  <c r="BE111" i="8"/>
  <c r="BD111" i="8"/>
  <c r="BC111" i="8"/>
  <c r="BB111" i="8"/>
  <c r="BB120" i="8" s="1"/>
  <c r="BA111" i="8"/>
  <c r="BA120" i="8" s="1"/>
  <c r="AZ111" i="8"/>
  <c r="AY111" i="8"/>
  <c r="AX111" i="8"/>
  <c r="AX113" i="8" s="1"/>
  <c r="AW111" i="8"/>
  <c r="AW120" i="8" s="1"/>
  <c r="AV111" i="8"/>
  <c r="AV120" i="8" s="1"/>
  <c r="AU111" i="8"/>
  <c r="AU120" i="8" s="1"/>
  <c r="AT111" i="8"/>
  <c r="AT120" i="8" s="1"/>
  <c r="AS111" i="8"/>
  <c r="AS120" i="8" s="1"/>
  <c r="AR111" i="8"/>
  <c r="AQ111" i="8"/>
  <c r="AP111" i="8"/>
  <c r="AO111" i="8"/>
  <c r="AO113" i="8" s="1"/>
  <c r="AN111" i="8"/>
  <c r="AM111" i="8"/>
  <c r="AL111" i="8"/>
  <c r="AK111" i="8"/>
  <c r="AJ111" i="8"/>
  <c r="AI111" i="8"/>
  <c r="AH111" i="8"/>
  <c r="AG111" i="8"/>
  <c r="AF111" i="8"/>
  <c r="AE111" i="8"/>
  <c r="AE113" i="8" s="1"/>
  <c r="AD111" i="8"/>
  <c r="AC111" i="8"/>
  <c r="AB111" i="8"/>
  <c r="AA111" i="8"/>
  <c r="AA131" i="8" s="1"/>
  <c r="Z111" i="8"/>
  <c r="Z113" i="8" s="1"/>
  <c r="Z121" i="8" s="1"/>
  <c r="Y111" i="8"/>
  <c r="X111" i="8"/>
  <c r="W111" i="8"/>
  <c r="V111" i="8"/>
  <c r="U111" i="8"/>
  <c r="T111" i="8"/>
  <c r="S111" i="8"/>
  <c r="R111" i="8"/>
  <c r="Q111" i="8"/>
  <c r="P111" i="8"/>
  <c r="O111" i="8"/>
  <c r="O120" i="8" s="1"/>
  <c r="N111" i="8"/>
  <c r="M111" i="8"/>
  <c r="M113" i="8" s="1"/>
  <c r="L111" i="8"/>
  <c r="L117" i="8" s="1"/>
  <c r="K111" i="8"/>
  <c r="J111" i="8"/>
  <c r="I111" i="8"/>
  <c r="H111" i="8"/>
  <c r="G111" i="8"/>
  <c r="F111" i="8"/>
  <c r="E111" i="8"/>
  <c r="D111" i="8"/>
  <c r="C111" i="8"/>
  <c r="DN110" i="8"/>
  <c r="DH110" i="8"/>
  <c r="CC110" i="8"/>
  <c r="CB110" i="8"/>
  <c r="CA110" i="8"/>
  <c r="BZ110" i="8"/>
  <c r="BY110" i="8"/>
  <c r="BX110" i="8"/>
  <c r="BW110" i="8"/>
  <c r="BS110" i="8"/>
  <c r="BR110" i="8"/>
  <c r="BQ110" i="8"/>
  <c r="BP110" i="8"/>
  <c r="BO110" i="8"/>
  <c r="BN110" i="8"/>
  <c r="BM110" i="8"/>
  <c r="BL110" i="8"/>
  <c r="BK110" i="8"/>
  <c r="BJ110" i="8"/>
  <c r="BI110" i="8"/>
  <c r="BH110" i="8"/>
  <c r="BG110" i="8"/>
  <c r="BF110" i="8"/>
  <c r="BE110" i="8"/>
  <c r="BD110" i="8"/>
  <c r="BC110" i="8"/>
  <c r="BB110" i="8"/>
  <c r="BA110" i="8"/>
  <c r="AZ110" i="8"/>
  <c r="AY110" i="8"/>
  <c r="AX110" i="8"/>
  <c r="AW110" i="8"/>
  <c r="AV110" i="8"/>
  <c r="AU110" i="8"/>
  <c r="AT110" i="8"/>
  <c r="AS110" i="8"/>
  <c r="AR110" i="8"/>
  <c r="AQ110" i="8"/>
  <c r="AP110" i="8"/>
  <c r="AO110" i="8"/>
  <c r="AN110" i="8"/>
  <c r="AM110" i="8"/>
  <c r="AL110" i="8"/>
  <c r="AK110" i="8"/>
  <c r="AJ110" i="8"/>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C110" i="8"/>
  <c r="DM109" i="8"/>
  <c r="DL109" i="8"/>
  <c r="DF109" i="8"/>
  <c r="CC109" i="8"/>
  <c r="CC128" i="8" s="1"/>
  <c r="CB109" i="8"/>
  <c r="CA109" i="8"/>
  <c r="BZ109" i="8"/>
  <c r="BX109" i="8"/>
  <c r="BX128" i="8" s="1"/>
  <c r="BW109" i="8"/>
  <c r="BW128" i="8" s="1"/>
  <c r="BS109" i="8"/>
  <c r="BS128" i="8" s="1"/>
  <c r="BR109" i="8"/>
  <c r="BR128" i="8" s="1"/>
  <c r="BQ109" i="8"/>
  <c r="BQ128" i="8" s="1"/>
  <c r="BP109" i="8"/>
  <c r="BP128" i="8" s="1"/>
  <c r="BO109" i="8"/>
  <c r="BN109" i="8"/>
  <c r="BN128" i="8" s="1"/>
  <c r="BM109" i="8"/>
  <c r="BM128" i="8" s="1"/>
  <c r="BL109" i="8"/>
  <c r="BK109" i="8"/>
  <c r="BK128" i="8" s="1"/>
  <c r="BJ109" i="8"/>
  <c r="BJ128" i="8" s="1"/>
  <c r="BI109" i="8"/>
  <c r="BI128" i="8" s="1"/>
  <c r="BH109" i="8"/>
  <c r="BH128" i="8" s="1"/>
  <c r="BG109" i="8"/>
  <c r="BF109" i="8"/>
  <c r="BF128" i="8" s="1"/>
  <c r="BE109" i="8"/>
  <c r="BE128" i="8" s="1"/>
  <c r="BD109" i="8"/>
  <c r="BD128" i="8" s="1"/>
  <c r="BC109" i="8"/>
  <c r="BC128" i="8" s="1"/>
  <c r="BB109" i="8"/>
  <c r="BB128" i="8" s="1"/>
  <c r="BA109" i="8"/>
  <c r="BA128" i="8" s="1"/>
  <c r="AZ109" i="8"/>
  <c r="AZ128" i="8" s="1"/>
  <c r="AY109" i="8"/>
  <c r="AY128" i="8" s="1"/>
  <c r="AX109" i="8"/>
  <c r="AX128" i="8" s="1"/>
  <c r="AW109" i="8"/>
  <c r="AW128" i="8" s="1"/>
  <c r="AV109" i="8"/>
  <c r="AV128" i="8" s="1"/>
  <c r="AU109" i="8"/>
  <c r="AU128" i="8" s="1"/>
  <c r="AT109" i="8"/>
  <c r="AT128" i="8" s="1"/>
  <c r="AS109" i="8"/>
  <c r="AS128" i="8" s="1"/>
  <c r="AR109" i="8"/>
  <c r="AQ109" i="8"/>
  <c r="AQ128" i="8" s="1"/>
  <c r="AP109" i="8"/>
  <c r="AO109" i="8"/>
  <c r="AN109" i="8"/>
  <c r="AM109" i="8"/>
  <c r="AL109" i="8"/>
  <c r="AK109" i="8"/>
  <c r="AK128" i="8" s="1"/>
  <c r="AJ109" i="8"/>
  <c r="AJ128" i="8" s="1"/>
  <c r="AI109" i="8"/>
  <c r="AH109" i="8"/>
  <c r="AG109" i="8"/>
  <c r="AG128" i="8" s="1"/>
  <c r="AF109" i="8"/>
  <c r="AE109" i="8"/>
  <c r="AD109" i="8"/>
  <c r="AD128" i="8" s="1"/>
  <c r="AC109" i="8"/>
  <c r="AB109" i="8"/>
  <c r="AA109" i="8"/>
  <c r="AA128" i="8" s="1"/>
  <c r="Z109" i="8"/>
  <c r="Y109" i="8"/>
  <c r="Y128" i="8" s="1"/>
  <c r="X109" i="8"/>
  <c r="X128" i="8" s="1"/>
  <c r="W109" i="8"/>
  <c r="W128" i="8" s="1"/>
  <c r="V109" i="8"/>
  <c r="V128" i="8" s="1"/>
  <c r="U109" i="8"/>
  <c r="U128" i="8" s="1"/>
  <c r="T109" i="8"/>
  <c r="T128" i="8" s="1"/>
  <c r="S109" i="8"/>
  <c r="S128" i="8" s="1"/>
  <c r="R109" i="8"/>
  <c r="R128" i="8" s="1"/>
  <c r="Q109" i="8"/>
  <c r="Q128" i="8" s="1"/>
  <c r="P109" i="8"/>
  <c r="O109" i="8"/>
  <c r="O128" i="8" s="1"/>
  <c r="N109" i="8"/>
  <c r="N128" i="8" s="1"/>
  <c r="M109" i="8"/>
  <c r="M128" i="8" s="1"/>
  <c r="L109" i="8"/>
  <c r="K109" i="8"/>
  <c r="J109" i="8"/>
  <c r="I109" i="8"/>
  <c r="H109" i="8"/>
  <c r="H128" i="8" s="1"/>
  <c r="G109" i="8"/>
  <c r="G128" i="8" s="1"/>
  <c r="F109" i="8"/>
  <c r="E109" i="8"/>
  <c r="D109" i="8"/>
  <c r="D128" i="8" s="1"/>
  <c r="C109" i="8"/>
  <c r="BJ108" i="8"/>
  <c r="BI108" i="8"/>
  <c r="BH108" i="8"/>
  <c r="BG108" i="8"/>
  <c r="BF108" i="8"/>
  <c r="BE108" i="8"/>
  <c r="BD108" i="8"/>
  <c r="BC108" i="8"/>
  <c r="BC136" i="8" s="1"/>
  <c r="BB108" i="8"/>
  <c r="BB136" i="8" s="1"/>
  <c r="BA108" i="8"/>
  <c r="BA131" i="8" s="1"/>
  <c r="AZ108" i="8"/>
  <c r="AZ136" i="8" s="1"/>
  <c r="AY108" i="8"/>
  <c r="AY131" i="8" s="1"/>
  <c r="AX108" i="8"/>
  <c r="AW108" i="8"/>
  <c r="AV108" i="8"/>
  <c r="AU108" i="8"/>
  <c r="AT108" i="8"/>
  <c r="AS108" i="8"/>
  <c r="AR108" i="8"/>
  <c r="AQ108" i="8"/>
  <c r="AP108" i="8"/>
  <c r="AO108" i="8"/>
  <c r="AN108" i="8"/>
  <c r="AM108" i="8"/>
  <c r="AL108" i="8"/>
  <c r="AK108" i="8"/>
  <c r="AJ108" i="8"/>
  <c r="AI108" i="8"/>
  <c r="AI137" i="8" s="1"/>
  <c r="AH108" i="8"/>
  <c r="AG108" i="8"/>
  <c r="AF108" i="8"/>
  <c r="AF137" i="8" s="1"/>
  <c r="AE108" i="8"/>
  <c r="AE137" i="8" s="1"/>
  <c r="AD108" i="8"/>
  <c r="AD137" i="8" s="1"/>
  <c r="AC108" i="8"/>
  <c r="AC137" i="8" s="1"/>
  <c r="AB108" i="8"/>
  <c r="AA108" i="8"/>
  <c r="Z108" i="8"/>
  <c r="Z131" i="8" s="1"/>
  <c r="Y108" i="8"/>
  <c r="Y131" i="8" s="1"/>
  <c r="X108" i="8"/>
  <c r="X131" i="8" s="1"/>
  <c r="W108" i="8"/>
  <c r="V108" i="8"/>
  <c r="U108" i="8"/>
  <c r="T108" i="8"/>
  <c r="S108" i="8"/>
  <c r="R108" i="8"/>
  <c r="Q108" i="8"/>
  <c r="P108" i="8"/>
  <c r="O108" i="8"/>
  <c r="N108" i="8"/>
  <c r="M108" i="8"/>
  <c r="L108" i="8"/>
  <c r="K108" i="8"/>
  <c r="J108" i="8"/>
  <c r="I108" i="8"/>
  <c r="H108" i="8"/>
  <c r="G108" i="8"/>
  <c r="F108" i="8"/>
  <c r="E108" i="8"/>
  <c r="D108" i="8"/>
  <c r="C108" i="8"/>
  <c r="C136" i="8" s="1"/>
  <c r="CC107" i="8"/>
  <c r="CC117" i="8" s="1"/>
  <c r="CB107" i="8"/>
  <c r="CB117" i="8" s="1"/>
  <c r="CA107" i="8"/>
  <c r="CA117" i="8" s="1"/>
  <c r="BZ107" i="8"/>
  <c r="BY107" i="8"/>
  <c r="BX107" i="8"/>
  <c r="BW107" i="8"/>
  <c r="BV107" i="8"/>
  <c r="BV117" i="8" s="1"/>
  <c r="BU107" i="8"/>
  <c r="BT107" i="8"/>
  <c r="BT117" i="8" s="1"/>
  <c r="BT143" i="8" s="1"/>
  <c r="BS107" i="8"/>
  <c r="BS117" i="8" s="1"/>
  <c r="BS143" i="8" s="1"/>
  <c r="BR107" i="8"/>
  <c r="BR117" i="8" s="1"/>
  <c r="BR143" i="8" s="1"/>
  <c r="BQ107" i="8"/>
  <c r="BP107" i="8"/>
  <c r="BO107" i="8"/>
  <c r="BN107" i="8"/>
  <c r="BN117" i="8" s="1"/>
  <c r="BN143" i="8" s="1"/>
  <c r="BM107" i="8"/>
  <c r="BM117" i="8" s="1"/>
  <c r="BM143" i="8" s="1"/>
  <c r="BL107" i="8"/>
  <c r="BL117" i="8" s="1"/>
  <c r="BL143" i="8" s="1"/>
  <c r="BK107" i="8"/>
  <c r="BK117" i="8" s="1"/>
  <c r="BK143" i="8" s="1"/>
  <c r="BJ107" i="8"/>
  <c r="BJ117" i="8" s="1"/>
  <c r="BJ143" i="8" s="1"/>
  <c r="BI107" i="8"/>
  <c r="BI117" i="8" s="1"/>
  <c r="BI143" i="8" s="1"/>
  <c r="BH107" i="8"/>
  <c r="BH117" i="8" s="1"/>
  <c r="BH143" i="8" s="1"/>
  <c r="BG107" i="8"/>
  <c r="BF107" i="8"/>
  <c r="BE107" i="8"/>
  <c r="BD107" i="8"/>
  <c r="BC107" i="8"/>
  <c r="BC117" i="8" s="1"/>
  <c r="BB107" i="8"/>
  <c r="BA107" i="8"/>
  <c r="BA117" i="8" s="1"/>
  <c r="AZ107" i="8"/>
  <c r="AZ117" i="8" s="1"/>
  <c r="AY107" i="8"/>
  <c r="AY117" i="8" s="1"/>
  <c r="AX107" i="8"/>
  <c r="AW107" i="8"/>
  <c r="AW117" i="8" s="1"/>
  <c r="AV107" i="8"/>
  <c r="AU107" i="8"/>
  <c r="AT107" i="8"/>
  <c r="AT117" i="8" s="1"/>
  <c r="AS107" i="8"/>
  <c r="AR107" i="8"/>
  <c r="AQ107" i="8"/>
  <c r="AP107" i="8"/>
  <c r="AP117" i="8" s="1"/>
  <c r="AO107" i="8"/>
  <c r="AO126" i="8" s="1"/>
  <c r="AN107" i="8"/>
  <c r="AM107" i="8"/>
  <c r="AL107" i="8"/>
  <c r="AL126" i="8" s="1"/>
  <c r="AK107" i="8"/>
  <c r="AK117" i="8" s="1"/>
  <c r="AJ107" i="8"/>
  <c r="AJ117" i="8" s="1"/>
  <c r="AI107" i="8"/>
  <c r="AI117" i="8" s="1"/>
  <c r="AH107" i="8"/>
  <c r="AH117" i="8" s="1"/>
  <c r="AG107" i="8"/>
  <c r="AG117" i="8" s="1"/>
  <c r="AF107" i="8"/>
  <c r="AE107" i="8"/>
  <c r="AD107" i="8"/>
  <c r="AC107" i="8"/>
  <c r="AB107" i="8"/>
  <c r="AA107" i="8"/>
  <c r="Z107" i="8"/>
  <c r="Y107" i="8"/>
  <c r="X107" i="8"/>
  <c r="W107" i="8"/>
  <c r="W117" i="8" s="1"/>
  <c r="V107" i="8"/>
  <c r="U107" i="8"/>
  <c r="U117" i="8" s="1"/>
  <c r="T107" i="8"/>
  <c r="S107" i="8"/>
  <c r="R107" i="8"/>
  <c r="R117" i="8" s="1"/>
  <c r="Q107" i="8"/>
  <c r="P107" i="8"/>
  <c r="P117" i="8" s="1"/>
  <c r="O107" i="8"/>
  <c r="N107" i="8"/>
  <c r="N117" i="8" s="1"/>
  <c r="M107" i="8"/>
  <c r="L107" i="8"/>
  <c r="K107" i="8"/>
  <c r="J107" i="8"/>
  <c r="J117" i="8" s="1"/>
  <c r="I107" i="8"/>
  <c r="I126" i="8" s="1"/>
  <c r="H107" i="8"/>
  <c r="H126" i="8" s="1"/>
  <c r="G107" i="8"/>
  <c r="G126" i="8" s="1"/>
  <c r="F107" i="8"/>
  <c r="E107" i="8"/>
  <c r="D107" i="8"/>
  <c r="C107" i="8"/>
  <c r="BJ106" i="8"/>
  <c r="BI106" i="8"/>
  <c r="BH106" i="8"/>
  <c r="BG106" i="8"/>
  <c r="BG125" i="8" s="1"/>
  <c r="BF106" i="8"/>
  <c r="BE106" i="8"/>
  <c r="BD106" i="8"/>
  <c r="BC106" i="8"/>
  <c r="BB106" i="8"/>
  <c r="BA106" i="8"/>
  <c r="AZ106" i="8"/>
  <c r="AY106" i="8"/>
  <c r="AX106" i="8"/>
  <c r="AX133" i="8" s="1"/>
  <c r="AW106" i="8"/>
  <c r="AV106" i="8"/>
  <c r="AV133" i="8" s="1"/>
  <c r="AU106" i="8"/>
  <c r="AU133" i="8" s="1"/>
  <c r="AT106" i="8"/>
  <c r="AS106" i="8"/>
  <c r="AR106" i="8"/>
  <c r="AQ106" i="8"/>
  <c r="AP106" i="8"/>
  <c r="AO106" i="8"/>
  <c r="AO133" i="8" s="1"/>
  <c r="AN106" i="8"/>
  <c r="AM106" i="8"/>
  <c r="AL106" i="8"/>
  <c r="AK106" i="8"/>
  <c r="AJ106" i="8"/>
  <c r="AI106" i="8"/>
  <c r="AI125" i="8" s="1"/>
  <c r="AH106" i="8"/>
  <c r="AH133" i="8" s="1"/>
  <c r="AG106" i="8"/>
  <c r="AG133" i="8" s="1"/>
  <c r="AF106" i="8"/>
  <c r="AF133" i="8" s="1"/>
  <c r="AE106" i="8"/>
  <c r="AD106" i="8"/>
  <c r="AC106" i="8"/>
  <c r="AB106" i="8"/>
  <c r="AA106" i="8"/>
  <c r="Z106" i="8"/>
  <c r="Y106" i="8"/>
  <c r="X106" i="8"/>
  <c r="W106" i="8"/>
  <c r="V106" i="8"/>
  <c r="V133" i="8" s="1"/>
  <c r="U106" i="8"/>
  <c r="U133" i="8" s="1"/>
  <c r="T106" i="8"/>
  <c r="S106" i="8"/>
  <c r="S125" i="8" s="1"/>
  <c r="R106" i="8"/>
  <c r="Q106" i="8"/>
  <c r="Q125" i="8" s="1"/>
  <c r="P106" i="8"/>
  <c r="P125" i="8" s="1"/>
  <c r="O106" i="8"/>
  <c r="O133" i="8" s="1"/>
  <c r="N106" i="8"/>
  <c r="M106" i="8"/>
  <c r="L106" i="8"/>
  <c r="L125" i="8" s="1"/>
  <c r="K106" i="8"/>
  <c r="J106" i="8"/>
  <c r="I106" i="8"/>
  <c r="H106" i="8"/>
  <c r="G106" i="8"/>
  <c r="F106" i="8"/>
  <c r="E106" i="8"/>
  <c r="D106" i="8"/>
  <c r="C106" i="8"/>
  <c r="C133" i="8" s="1"/>
  <c r="BJ105" i="8"/>
  <c r="BJ126" i="8" s="1"/>
  <c r="BI105" i="8"/>
  <c r="BI126" i="8" s="1"/>
  <c r="BH105" i="8"/>
  <c r="BG105" i="8"/>
  <c r="BG126" i="8" s="1"/>
  <c r="BF105" i="8"/>
  <c r="BE105" i="8"/>
  <c r="BE126" i="8" s="1"/>
  <c r="BD105" i="8"/>
  <c r="BD126" i="8" s="1"/>
  <c r="BC105" i="8"/>
  <c r="BC126" i="8" s="1"/>
  <c r="BB105" i="8"/>
  <c r="BB126" i="8" s="1"/>
  <c r="BA105" i="8"/>
  <c r="BA126" i="8" s="1"/>
  <c r="AZ105" i="8"/>
  <c r="AY105" i="8"/>
  <c r="AY126" i="8" s="1"/>
  <c r="AX105" i="8"/>
  <c r="AX126" i="8" s="1"/>
  <c r="AW105" i="8"/>
  <c r="AW126" i="8" s="1"/>
  <c r="AV105" i="8"/>
  <c r="AV126" i="8" s="1"/>
  <c r="AU105" i="8"/>
  <c r="AU126" i="8" s="1"/>
  <c r="AT105" i="8"/>
  <c r="AS105" i="8"/>
  <c r="AR105" i="8"/>
  <c r="AQ105" i="8"/>
  <c r="AP105" i="8"/>
  <c r="AO105" i="8"/>
  <c r="AN105" i="8"/>
  <c r="AM105" i="8"/>
  <c r="AL105" i="8"/>
  <c r="AK105" i="8"/>
  <c r="AJ105" i="8"/>
  <c r="AI105" i="8"/>
  <c r="AH105" i="8"/>
  <c r="AG105" i="8"/>
  <c r="AF105" i="8"/>
  <c r="AE105" i="8"/>
  <c r="AE126" i="8" s="1"/>
  <c r="AD105" i="8"/>
  <c r="AC105" i="8"/>
  <c r="AB105" i="8"/>
  <c r="AB126" i="8" s="1"/>
  <c r="AA105" i="8"/>
  <c r="AA126" i="8" s="1"/>
  <c r="Z105" i="8"/>
  <c r="Z126" i="8" s="1"/>
  <c r="Y105" i="8"/>
  <c r="Y126" i="8" s="1"/>
  <c r="X105" i="8"/>
  <c r="W105" i="8"/>
  <c r="W126" i="8" s="1"/>
  <c r="V105" i="8"/>
  <c r="U105" i="8"/>
  <c r="U126" i="8" s="1"/>
  <c r="T105" i="8"/>
  <c r="T126" i="8" s="1"/>
  <c r="S105" i="8"/>
  <c r="S126" i="8" s="1"/>
  <c r="R105" i="8"/>
  <c r="R126" i="8" s="1"/>
  <c r="Q105" i="8"/>
  <c r="Q126" i="8" s="1"/>
  <c r="P105" i="8"/>
  <c r="O105" i="8"/>
  <c r="N105" i="8"/>
  <c r="M105" i="8"/>
  <c r="L105" i="8"/>
  <c r="L126" i="8" s="1"/>
  <c r="K105" i="8"/>
  <c r="J105" i="8"/>
  <c r="I105" i="8"/>
  <c r="H105" i="8"/>
  <c r="G105" i="8"/>
  <c r="F105" i="8"/>
  <c r="F126" i="8" s="1"/>
  <c r="E105" i="8"/>
  <c r="E126" i="8" s="1"/>
  <c r="D105" i="8"/>
  <c r="D126" i="8" s="1"/>
  <c r="C105" i="8"/>
  <c r="C126" i="8" s="1"/>
  <c r="BJ104" i="8"/>
  <c r="BI104" i="8"/>
  <c r="BH104" i="8"/>
  <c r="BG104" i="8"/>
  <c r="BF104" i="8"/>
  <c r="BE104" i="8"/>
  <c r="BD104" i="8"/>
  <c r="BC104" i="8"/>
  <c r="BB104" i="8"/>
  <c r="BA104" i="8"/>
  <c r="AZ104" i="8"/>
  <c r="AZ138" i="8" s="1"/>
  <c r="AY104" i="8"/>
  <c r="AX104" i="8"/>
  <c r="AX138" i="8" s="1"/>
  <c r="AW104" i="8"/>
  <c r="AW138" i="8" s="1"/>
  <c r="AV104" i="8"/>
  <c r="AV138" i="8" s="1"/>
  <c r="AU104" i="8"/>
  <c r="AU138" i="8" s="1"/>
  <c r="AT104" i="8"/>
  <c r="AS104" i="8"/>
  <c r="AR104" i="8"/>
  <c r="AQ104" i="8"/>
  <c r="AQ138" i="8" s="1"/>
  <c r="AP104" i="8"/>
  <c r="AP137" i="8" s="1"/>
  <c r="AO104" i="8"/>
  <c r="AN104" i="8"/>
  <c r="AM104" i="8"/>
  <c r="AL104" i="8"/>
  <c r="AK104" i="8"/>
  <c r="AJ104" i="8"/>
  <c r="AI104" i="8"/>
  <c r="AH104" i="8"/>
  <c r="AG104" i="8"/>
  <c r="AF104" i="8"/>
  <c r="AE104" i="8"/>
  <c r="AD104" i="8"/>
  <c r="AC104" i="8"/>
  <c r="AB104" i="8"/>
  <c r="AA104" i="8"/>
  <c r="AA138" i="8" s="1"/>
  <c r="Z104" i="8"/>
  <c r="Y104" i="8"/>
  <c r="X104" i="8"/>
  <c r="W104" i="8"/>
  <c r="V104" i="8"/>
  <c r="V138" i="8" s="1"/>
  <c r="U104" i="8"/>
  <c r="U138" i="8" s="1"/>
  <c r="T104" i="8"/>
  <c r="T138" i="8" s="1"/>
  <c r="S104" i="8"/>
  <c r="S138" i="8" s="1"/>
  <c r="R104" i="8"/>
  <c r="R138" i="8" s="1"/>
  <c r="Q104" i="8"/>
  <c r="Q138" i="8" s="1"/>
  <c r="P104" i="8"/>
  <c r="P138" i="8" s="1"/>
  <c r="O104" i="8"/>
  <c r="O138" i="8" s="1"/>
  <c r="N104" i="8"/>
  <c r="N138" i="8" s="1"/>
  <c r="M104" i="8"/>
  <c r="L104" i="8"/>
  <c r="K104" i="8"/>
  <c r="J104" i="8"/>
  <c r="I104" i="8"/>
  <c r="H104" i="8"/>
  <c r="G104" i="8"/>
  <c r="F104" i="8"/>
  <c r="E104" i="8"/>
  <c r="D104" i="8"/>
  <c r="C104" i="8"/>
  <c r="CD96" i="8"/>
  <c r="CC96" i="8"/>
  <c r="CB96" i="8"/>
  <c r="CA96" i="8"/>
  <c r="BZ96" i="8"/>
  <c r="BY96" i="8"/>
  <c r="BX96" i="8"/>
  <c r="BW96" i="8"/>
  <c r="BV96" i="8"/>
  <c r="BU96" i="8"/>
  <c r="BT96" i="8"/>
  <c r="BS96" i="8"/>
  <c r="BR96" i="8"/>
  <c r="BQ96" i="8"/>
  <c r="BP96" i="8"/>
  <c r="BP94" i="8" s="1"/>
  <c r="BQ94" i="8" s="1"/>
  <c r="BR94" i="8" s="1"/>
  <c r="BO96" i="8"/>
  <c r="BN96" i="8"/>
  <c r="BM96" i="8"/>
  <c r="BL96" i="8"/>
  <c r="BK96" i="8"/>
  <c r="CD95" i="8"/>
  <c r="CE95" i="8" s="1"/>
  <c r="CF95" i="8" s="1"/>
  <c r="CF27" i="8" s="1"/>
  <c r="CC95" i="8"/>
  <c r="CB95" i="8"/>
  <c r="BZ95" i="8"/>
  <c r="BY95" i="8"/>
  <c r="BX95" i="8"/>
  <c r="BW95" i="8"/>
  <c r="BV95" i="8"/>
  <c r="BU95" i="8"/>
  <c r="BT95" i="8"/>
  <c r="BS95" i="8"/>
  <c r="BR95" i="8"/>
  <c r="BQ95" i="8"/>
  <c r="BP95" i="8"/>
  <c r="BO95" i="8"/>
  <c r="BN95" i="8"/>
  <c r="BM95" i="8"/>
  <c r="BL95" i="8"/>
  <c r="BK95" i="8"/>
  <c r="BV94" i="8"/>
  <c r="BW94" i="8" s="1"/>
  <c r="BX94" i="8" s="1"/>
  <c r="BY94" i="8" s="1"/>
  <c r="BZ94" i="8" s="1"/>
  <c r="CA94" i="8" s="1"/>
  <c r="BO94" i="8"/>
  <c r="DB91" i="8"/>
  <c r="DA91" i="8"/>
  <c r="CZ91" i="8"/>
  <c r="CY91" i="8"/>
  <c r="CX91" i="8"/>
  <c r="CW91" i="8"/>
  <c r="CV91" i="8"/>
  <c r="CU91" i="8"/>
  <c r="CT91" i="8"/>
  <c r="CS91" i="8"/>
  <c r="CR91" i="8"/>
  <c r="CQ91" i="8"/>
  <c r="CP91" i="8"/>
  <c r="CO91" i="8"/>
  <c r="CN91" i="8"/>
  <c r="CM91" i="8"/>
  <c r="CL91" i="8"/>
  <c r="CK91" i="8"/>
  <c r="CJ91" i="8"/>
  <c r="CI91" i="8"/>
  <c r="CH91" i="8"/>
  <c r="CG91" i="8"/>
  <c r="CF91" i="8"/>
  <c r="CE91" i="8"/>
  <c r="CD91" i="8"/>
  <c r="CC91" i="8"/>
  <c r="CB91" i="8"/>
  <c r="CA91" i="8"/>
  <c r="BZ91" i="8"/>
  <c r="BY91" i="8"/>
  <c r="BX91" i="8"/>
  <c r="BW91" i="8"/>
  <c r="BW88" i="8" s="1"/>
  <c r="BX88" i="8" s="1"/>
  <c r="BV91" i="8"/>
  <c r="BU91" i="8"/>
  <c r="BT91" i="8"/>
  <c r="BS91" i="8"/>
  <c r="BR91" i="8"/>
  <c r="BQ91" i="8"/>
  <c r="BP91" i="8"/>
  <c r="BO91" i="8"/>
  <c r="BN91" i="8"/>
  <c r="BM91" i="8"/>
  <c r="BL91" i="8"/>
  <c r="BK91" i="8"/>
  <c r="BJ91" i="8"/>
  <c r="BI91" i="8"/>
  <c r="BH91" i="8"/>
  <c r="BG91" i="8"/>
  <c r="BF91" i="8"/>
  <c r="BE91" i="8"/>
  <c r="BD91" i="8"/>
  <c r="BJ87" i="8"/>
  <c r="BI87" i="8"/>
  <c r="BH87" i="8"/>
  <c r="BG87" i="8"/>
  <c r="BJ82" i="8"/>
  <c r="BI82" i="8"/>
  <c r="BH82" i="8"/>
  <c r="BG82" i="8"/>
  <c r="BF82" i="8"/>
  <c r="BE82" i="8"/>
  <c r="BD82" i="8"/>
  <c r="BC82" i="8"/>
  <c r="BF81" i="8"/>
  <c r="BF83" i="8" s="1"/>
  <c r="BF84" i="8" s="1"/>
  <c r="BE81" i="8"/>
  <c r="BE83" i="8" s="1"/>
  <c r="BE84" i="8" s="1"/>
  <c r="BD81" i="8"/>
  <c r="BD83" i="8" s="1"/>
  <c r="BD84" i="8" s="1"/>
  <c r="BC81" i="8"/>
  <c r="BC83" i="8" s="1"/>
  <c r="BC84" i="8" s="1"/>
  <c r="BP78" i="8"/>
  <c r="BO78" i="8"/>
  <c r="BN78" i="8"/>
  <c r="BM78" i="8"/>
  <c r="BL78" i="8"/>
  <c r="BK78" i="8"/>
  <c r="BJ78" i="8"/>
  <c r="BI78" i="8"/>
  <c r="BH78" i="8"/>
  <c r="BG78" i="8"/>
  <c r="BF78" i="8"/>
  <c r="BE78" i="8"/>
  <c r="BD78" i="8"/>
  <c r="BC78" i="8"/>
  <c r="BB78" i="8"/>
  <c r="BA78" i="8"/>
  <c r="AZ78" i="8"/>
  <c r="AY78" i="8"/>
  <c r="AX78" i="8"/>
  <c r="AW78" i="8"/>
  <c r="AV78" i="8"/>
  <c r="AU78" i="8"/>
  <c r="AT78" i="8"/>
  <c r="AS78" i="8"/>
  <c r="AR78" i="8"/>
  <c r="AQ78" i="8"/>
  <c r="AP78" i="8"/>
  <c r="AO78" i="8"/>
  <c r="AN78" i="8"/>
  <c r="AM78" i="8"/>
  <c r="AL78" i="8"/>
  <c r="AK78"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C78" i="8"/>
  <c r="DH77" i="8"/>
  <c r="BP77" i="8"/>
  <c r="BO77" i="8"/>
  <c r="BN77" i="8"/>
  <c r="BM77" i="8"/>
  <c r="BL77" i="8"/>
  <c r="BK77" i="8"/>
  <c r="BJ77" i="8"/>
  <c r="BI77" i="8"/>
  <c r="BH77" i="8"/>
  <c r="BG77" i="8"/>
  <c r="BF77" i="8"/>
  <c r="BE77" i="8"/>
  <c r="BD77" i="8"/>
  <c r="BC77" i="8"/>
  <c r="BB77" i="8"/>
  <c r="BA77" i="8"/>
  <c r="AZ77" i="8"/>
  <c r="AY77" i="8"/>
  <c r="AX77" i="8"/>
  <c r="AW77" i="8"/>
  <c r="AV77" i="8"/>
  <c r="AU77" i="8"/>
  <c r="AT77" i="8"/>
  <c r="AS77" i="8"/>
  <c r="AR77" i="8"/>
  <c r="AQ77" i="8"/>
  <c r="AP77" i="8"/>
  <c r="AO77" i="8"/>
  <c r="AN77" i="8"/>
  <c r="AM77" i="8"/>
  <c r="AL77" i="8"/>
  <c r="AK77"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C77" i="8"/>
  <c r="BJ73" i="8"/>
  <c r="BI73" i="8"/>
  <c r="BH73" i="8"/>
  <c r="BG73" i="8"/>
  <c r="BF73" i="8"/>
  <c r="BE73" i="8"/>
  <c r="BD73" i="8"/>
  <c r="BC73" i="8"/>
  <c r="BB73" i="8"/>
  <c r="BA73" i="8"/>
  <c r="AZ73" i="8"/>
  <c r="AY73" i="8"/>
  <c r="AX73" i="8"/>
  <c r="AW73" i="8"/>
  <c r="AV73" i="8"/>
  <c r="AU73" i="8"/>
  <c r="AT73" i="8"/>
  <c r="AS73" i="8"/>
  <c r="AR73" i="8"/>
  <c r="AQ73" i="8"/>
  <c r="AP73" i="8"/>
  <c r="AO73" i="8"/>
  <c r="AN73" i="8"/>
  <c r="AM73" i="8"/>
  <c r="AL73" i="8"/>
  <c r="AK73"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C73" i="8"/>
  <c r="CC72" i="8"/>
  <c r="CB72" i="8"/>
  <c r="CA72" i="8"/>
  <c r="BZ72" i="8"/>
  <c r="BY72" i="8"/>
  <c r="BX72" i="8"/>
  <c r="BW72" i="8"/>
  <c r="BV72" i="8"/>
  <c r="BU72" i="8"/>
  <c r="BT72" i="8"/>
  <c r="BS72" i="8"/>
  <c r="BR72" i="8"/>
  <c r="BQ72" i="8"/>
  <c r="BP72" i="8"/>
  <c r="BO72" i="8"/>
  <c r="BN72" i="8"/>
  <c r="BM72" i="8"/>
  <c r="BM95" i="9" s="1"/>
  <c r="BM97" i="9" s="1"/>
  <c r="BL72" i="8"/>
  <c r="BK72" i="8"/>
  <c r="BJ72" i="8"/>
  <c r="BI72" i="8"/>
  <c r="BH72" i="8"/>
  <c r="BG72" i="8"/>
  <c r="BF72" i="8"/>
  <c r="BE72" i="8"/>
  <c r="BD72" i="8"/>
  <c r="BC72" i="8"/>
  <c r="BB72" i="8"/>
  <c r="BA72" i="8"/>
  <c r="AZ72" i="8"/>
  <c r="AY72" i="8"/>
  <c r="AX72" i="8"/>
  <c r="AW72" i="8"/>
  <c r="AV72" i="8"/>
  <c r="AU72" i="8"/>
  <c r="AT72" i="8"/>
  <c r="AS72" i="8"/>
  <c r="AR72" i="8"/>
  <c r="AQ72" i="8"/>
  <c r="AP72" i="8"/>
  <c r="AO72" i="8"/>
  <c r="AN72" i="8"/>
  <c r="AM72" i="8"/>
  <c r="AL72" i="8"/>
  <c r="AK72"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C72" i="8"/>
  <c r="BJ70" i="8"/>
  <c r="BI70" i="8"/>
  <c r="BH70" i="8"/>
  <c r="BG70" i="8"/>
  <c r="BF70" i="8"/>
  <c r="BE70" i="8"/>
  <c r="BD70" i="8"/>
  <c r="BC70" i="8"/>
  <c r="BB70" i="8"/>
  <c r="BA70" i="8"/>
  <c r="AZ70" i="8"/>
  <c r="AY70" i="8"/>
  <c r="AX70" i="8"/>
  <c r="AW70" i="8"/>
  <c r="AV70" i="8"/>
  <c r="AU70" i="8"/>
  <c r="AT70" i="8"/>
  <c r="AS70" i="8"/>
  <c r="AR70" i="8"/>
  <c r="AQ70" i="8"/>
  <c r="AP70" i="8"/>
  <c r="AO70" i="8"/>
  <c r="AN70" i="8"/>
  <c r="AM70" i="8"/>
  <c r="AL70" i="8"/>
  <c r="AK70" i="8"/>
  <c r="AJ70" i="8"/>
  <c r="AI70" i="8"/>
  <c r="AH70" i="8"/>
  <c r="AG70" i="8"/>
  <c r="AF70" i="8"/>
  <c r="AE70" i="8"/>
  <c r="AD70" i="8"/>
  <c r="AC70" i="8"/>
  <c r="AB70" i="8"/>
  <c r="AA70" i="8"/>
  <c r="Z70" i="8"/>
  <c r="Y70" i="8"/>
  <c r="X70" i="8"/>
  <c r="W70" i="8"/>
  <c r="V70" i="8"/>
  <c r="U70" i="8"/>
  <c r="T70" i="8"/>
  <c r="S70" i="8"/>
  <c r="R70" i="8"/>
  <c r="Q70" i="8"/>
  <c r="P70" i="8"/>
  <c r="O70" i="8"/>
  <c r="N70" i="8"/>
  <c r="M70" i="8"/>
  <c r="L70" i="8"/>
  <c r="K70" i="8"/>
  <c r="J70" i="8"/>
  <c r="I70" i="8"/>
  <c r="H70" i="8"/>
  <c r="G70" i="8"/>
  <c r="F70" i="8"/>
  <c r="E70" i="8"/>
  <c r="D70" i="8"/>
  <c r="C70" i="8"/>
  <c r="CC69" i="8"/>
  <c r="CB69" i="8"/>
  <c r="CA69" i="8"/>
  <c r="BZ69" i="8"/>
  <c r="BY69" i="8"/>
  <c r="BX69" i="8"/>
  <c r="BX70" i="8" s="1"/>
  <c r="BW69" i="8"/>
  <c r="BV69" i="8"/>
  <c r="BU69" i="8"/>
  <c r="BT69" i="8"/>
  <c r="BS69" i="8"/>
  <c r="BR69" i="8"/>
  <c r="BQ69" i="8"/>
  <c r="BP69" i="8"/>
  <c r="BO69" i="8"/>
  <c r="BN69" i="8"/>
  <c r="BM69" i="8"/>
  <c r="BL69" i="8"/>
  <c r="BK69" i="8"/>
  <c r="BJ68" i="8"/>
  <c r="BI68" i="8"/>
  <c r="BH68" i="8"/>
  <c r="BG68" i="8"/>
  <c r="BF68" i="8"/>
  <c r="BE68" i="8"/>
  <c r="BD68" i="8"/>
  <c r="BC68" i="8"/>
  <c r="BB68" i="8"/>
  <c r="BA68" i="8"/>
  <c r="AZ68" i="8"/>
  <c r="AY68" i="8"/>
  <c r="AX68" i="8"/>
  <c r="AW68" i="8"/>
  <c r="AV68" i="8"/>
  <c r="AU68" i="8"/>
  <c r="AT68" i="8"/>
  <c r="AS68" i="8"/>
  <c r="AR68" i="8"/>
  <c r="AQ68" i="8"/>
  <c r="AP68" i="8"/>
  <c r="AO68" i="8"/>
  <c r="AN68" i="8"/>
  <c r="AM68" i="8"/>
  <c r="AL68" i="8"/>
  <c r="AK68" i="8"/>
  <c r="AJ68" i="8"/>
  <c r="AI68" i="8"/>
  <c r="AH68" i="8"/>
  <c r="AG68" i="8"/>
  <c r="AF68" i="8"/>
  <c r="AE68" i="8"/>
  <c r="AD68" i="8"/>
  <c r="AC68" i="8"/>
  <c r="AB68" i="8"/>
  <c r="AA68" i="8"/>
  <c r="Z68" i="8"/>
  <c r="Y68" i="8"/>
  <c r="X68" i="8"/>
  <c r="W68" i="8"/>
  <c r="V68" i="8"/>
  <c r="U68" i="8"/>
  <c r="T68" i="8"/>
  <c r="S68" i="8"/>
  <c r="R68" i="8"/>
  <c r="Q68" i="8"/>
  <c r="P68" i="8"/>
  <c r="O68" i="8"/>
  <c r="N68" i="8"/>
  <c r="M68" i="8"/>
  <c r="L68" i="8"/>
  <c r="K68" i="8"/>
  <c r="J68" i="8"/>
  <c r="I68" i="8"/>
  <c r="H68" i="8"/>
  <c r="G68" i="8"/>
  <c r="F68" i="8"/>
  <c r="E68" i="8"/>
  <c r="D68" i="8"/>
  <c r="C68" i="8"/>
  <c r="BJ66" i="8"/>
  <c r="BI66" i="8"/>
  <c r="BH66" i="8"/>
  <c r="BG66" i="8"/>
  <c r="BF66" i="8"/>
  <c r="BE66" i="8"/>
  <c r="BD66" i="8"/>
  <c r="BC66" i="8"/>
  <c r="BB66" i="8"/>
  <c r="BA66" i="8"/>
  <c r="AZ66" i="8"/>
  <c r="AY66" i="8"/>
  <c r="AX66" i="8"/>
  <c r="AW66" i="8"/>
  <c r="AV66" i="8"/>
  <c r="AU66" i="8"/>
  <c r="AT66" i="8"/>
  <c r="AS66" i="8"/>
  <c r="AR66" i="8"/>
  <c r="AQ66" i="8"/>
  <c r="AP66" i="8"/>
  <c r="AO66" i="8"/>
  <c r="AN66" i="8"/>
  <c r="AM66" i="8"/>
  <c r="AL66" i="8"/>
  <c r="AK66" i="8"/>
  <c r="AJ66" i="8"/>
  <c r="AI66" i="8"/>
  <c r="AH66" i="8"/>
  <c r="AG66" i="8"/>
  <c r="AF66" i="8"/>
  <c r="AE66" i="8"/>
  <c r="AD66" i="8"/>
  <c r="AC66" i="8"/>
  <c r="AB66" i="8"/>
  <c r="AA66" i="8"/>
  <c r="Z66" i="8"/>
  <c r="Y66" i="8"/>
  <c r="X66" i="8"/>
  <c r="W66" i="8"/>
  <c r="V66" i="8"/>
  <c r="U66" i="8"/>
  <c r="T66" i="8"/>
  <c r="S66" i="8"/>
  <c r="R66" i="8"/>
  <c r="Q66" i="8"/>
  <c r="P66" i="8"/>
  <c r="O66" i="8"/>
  <c r="N66" i="8"/>
  <c r="M66" i="8"/>
  <c r="L66" i="8"/>
  <c r="K66" i="8"/>
  <c r="J66" i="8"/>
  <c r="I66" i="8"/>
  <c r="H66" i="8"/>
  <c r="G66" i="8"/>
  <c r="F66" i="8"/>
  <c r="E66" i="8"/>
  <c r="D66" i="8"/>
  <c r="C66" i="8"/>
  <c r="CC65" i="8"/>
  <c r="CB65" i="8"/>
  <c r="CA65" i="8"/>
  <c r="BZ65" i="8"/>
  <c r="BY65" i="8"/>
  <c r="BX65" i="8"/>
  <c r="BW65" i="8"/>
  <c r="BW74" i="9" s="1"/>
  <c r="BW77" i="9" s="1"/>
  <c r="BR65" i="8"/>
  <c r="BR74" i="9" s="1"/>
  <c r="BQ65" i="8"/>
  <c r="BQ74" i="9" s="1"/>
  <c r="BO65" i="8"/>
  <c r="BO74" i="9" s="1"/>
  <c r="BN65" i="8"/>
  <c r="BN74" i="9" s="1"/>
  <c r="BL65" i="8"/>
  <c r="BL74" i="9" s="1"/>
  <c r="DR61" i="8"/>
  <c r="DQ61" i="8"/>
  <c r="DP61" i="8"/>
  <c r="DO61" i="8"/>
  <c r="DN61" i="8"/>
  <c r="DM61" i="8"/>
  <c r="DL61" i="8"/>
  <c r="DK61" i="8"/>
  <c r="DJ61" i="8"/>
  <c r="DI61" i="8"/>
  <c r="DH61" i="8"/>
  <c r="DG61" i="8"/>
  <c r="DF61" i="8"/>
  <c r="CD61" i="8"/>
  <c r="BU61" i="8"/>
  <c r="BV61" i="8" s="1"/>
  <c r="BT61" i="8"/>
  <c r="DT59" i="8"/>
  <c r="DT110" i="8" s="1"/>
  <c r="DS59" i="8"/>
  <c r="DS110" i="8" s="1"/>
  <c r="DR59" i="8"/>
  <c r="DR110" i="8" s="1"/>
  <c r="DQ59" i="8"/>
  <c r="DQ110" i="8" s="1"/>
  <c r="DP59" i="8"/>
  <c r="DP110" i="8" s="1"/>
  <c r="DO59" i="8"/>
  <c r="DO110" i="8" s="1"/>
  <c r="DN59" i="8"/>
  <c r="DM59" i="8"/>
  <c r="DM110" i="8" s="1"/>
  <c r="DL59" i="8"/>
  <c r="DL110" i="8" s="1"/>
  <c r="DK59" i="8"/>
  <c r="DK110" i="8" s="1"/>
  <c r="DJ59" i="8"/>
  <c r="DJ110" i="8" s="1"/>
  <c r="DI59" i="8"/>
  <c r="DI110" i="8" s="1"/>
  <c r="DH59" i="8"/>
  <c r="DG59" i="8"/>
  <c r="DG110" i="8" s="1"/>
  <c r="DF59" i="8"/>
  <c r="DF110" i="8" s="1"/>
  <c r="CD59" i="8"/>
  <c r="BT59" i="8"/>
  <c r="DT58" i="8"/>
  <c r="DT109" i="8" s="1"/>
  <c r="DS58" i="8"/>
  <c r="DS109" i="8" s="1"/>
  <c r="DR58" i="8"/>
  <c r="DR109" i="8" s="1"/>
  <c r="DQ58" i="8"/>
  <c r="DQ109" i="8" s="1"/>
  <c r="DP58" i="8"/>
  <c r="DP109" i="8" s="1"/>
  <c r="DO58" i="8"/>
  <c r="DO109" i="8" s="1"/>
  <c r="DN58" i="8"/>
  <c r="DN109" i="8" s="1"/>
  <c r="DM58" i="8"/>
  <c r="DL58" i="8"/>
  <c r="DK58" i="8"/>
  <c r="DK109" i="8" s="1"/>
  <c r="DJ58" i="8"/>
  <c r="DJ109" i="8" s="1"/>
  <c r="DI58" i="8"/>
  <c r="DI109" i="8" s="1"/>
  <c r="DH58" i="8"/>
  <c r="DH109" i="8" s="1"/>
  <c r="DG58" i="8"/>
  <c r="DG109" i="8" s="1"/>
  <c r="DF58" i="8"/>
  <c r="CD58" i="8"/>
  <c r="CD109" i="8" s="1"/>
  <c r="BX58" i="8"/>
  <c r="BY58" i="8" s="1"/>
  <c r="BY109" i="8" s="1"/>
  <c r="BY128" i="8" s="1"/>
  <c r="BT58" i="8"/>
  <c r="BT109" i="8" s="1"/>
  <c r="BT128" i="8" s="1"/>
  <c r="CB52" i="8"/>
  <c r="CA52" i="8"/>
  <c r="BZ52" i="8"/>
  <c r="BS52" i="8"/>
  <c r="BR52" i="8"/>
  <c r="BQ52" i="8"/>
  <c r="BP52" i="8"/>
  <c r="BO52" i="8"/>
  <c r="BN52" i="8"/>
  <c r="BK52" i="8"/>
  <c r="CC51" i="8"/>
  <c r="CA51" i="8"/>
  <c r="BZ51" i="8"/>
  <c r="BY51" i="8"/>
  <c r="BX51" i="8"/>
  <c r="BW51" i="8"/>
  <c r="BS51" i="8"/>
  <c r="BR51" i="8"/>
  <c r="BQ51" i="8"/>
  <c r="BP51" i="8"/>
  <c r="BO51" i="8"/>
  <c r="BN51" i="8"/>
  <c r="BM51" i="8"/>
  <c r="BL51" i="8"/>
  <c r="BM52" i="8" s="1"/>
  <c r="BK51" i="8"/>
  <c r="CC50" i="8"/>
  <c r="CB50" i="8"/>
  <c r="BZ50" i="8"/>
  <c r="BY50" i="8"/>
  <c r="BX50" i="8"/>
  <c r="BW50" i="8"/>
  <c r="BT50" i="8"/>
  <c r="BR50" i="8"/>
  <c r="BQ50" i="8"/>
  <c r="BP50" i="8"/>
  <c r="BN50" i="8"/>
  <c r="BM50" i="8"/>
  <c r="BL50" i="8"/>
  <c r="BK50" i="8"/>
  <c r="CD38" i="8"/>
  <c r="CE38" i="8" s="1"/>
  <c r="CF38" i="8" s="1"/>
  <c r="CG38" i="8" s="1"/>
  <c r="CH38" i="8" s="1"/>
  <c r="CI38" i="8" s="1"/>
  <c r="CJ38" i="8" s="1"/>
  <c r="CK38" i="8" s="1"/>
  <c r="CL38" i="8" s="1"/>
  <c r="CM38" i="8" s="1"/>
  <c r="CN38" i="8" s="1"/>
  <c r="CO38" i="8" s="1"/>
  <c r="CP38" i="8" s="1"/>
  <c r="CQ38" i="8" s="1"/>
  <c r="CR38" i="8" s="1"/>
  <c r="CS38" i="8" s="1"/>
  <c r="CT38" i="8" s="1"/>
  <c r="CU38" i="8" s="1"/>
  <c r="CV38" i="8" s="1"/>
  <c r="CW38" i="8" s="1"/>
  <c r="CX38" i="8" s="1"/>
  <c r="CY38" i="8" s="1"/>
  <c r="CZ38" i="8" s="1"/>
  <c r="DA38" i="8" s="1"/>
  <c r="DB38" i="8" s="1"/>
  <c r="CB33" i="8"/>
  <c r="CB153" i="8" s="1"/>
  <c r="CB154" i="8" s="1"/>
  <c r="CD32" i="8"/>
  <c r="CJ30" i="8"/>
  <c r="CK30" i="8" s="1"/>
  <c r="CL30" i="8" s="1"/>
  <c r="CM30" i="8" s="1"/>
  <c r="CN30" i="8" s="1"/>
  <c r="CO30" i="8" s="1"/>
  <c r="CP30" i="8" s="1"/>
  <c r="CQ30" i="8" s="1"/>
  <c r="CR30" i="8" s="1"/>
  <c r="CS30" i="8" s="1"/>
  <c r="CT30" i="8" s="1"/>
  <c r="CU30" i="8" s="1"/>
  <c r="CV30" i="8" s="1"/>
  <c r="CW30" i="8" s="1"/>
  <c r="CX30" i="8" s="1"/>
  <c r="CY30" i="8" s="1"/>
  <c r="CZ30" i="8" s="1"/>
  <c r="DA30" i="8" s="1"/>
  <c r="DB30" i="8" s="1"/>
  <c r="CE30" i="8"/>
  <c r="CF30" i="8" s="1"/>
  <c r="CG30" i="8" s="1"/>
  <c r="CH30" i="8" s="1"/>
  <c r="CI30" i="8" s="1"/>
  <c r="CC30" i="8"/>
  <c r="CB30" i="8"/>
  <c r="BN30" i="8"/>
  <c r="BM30" i="8"/>
  <c r="BL30" i="8"/>
  <c r="BK30" i="8"/>
  <c r="DE27" i="8"/>
  <c r="CE27" i="8"/>
  <c r="CA27" i="8"/>
  <c r="DE25" i="8"/>
  <c r="DE24" i="8"/>
  <c r="CC20" i="8"/>
  <c r="CC19" i="8"/>
  <c r="CB19" i="8"/>
  <c r="CA19" i="8"/>
  <c r="BZ19" i="8"/>
  <c r="BS19" i="8"/>
  <c r="DE17" i="8"/>
  <c r="DE16" i="8"/>
  <c r="BR16" i="8"/>
  <c r="BQ16" i="8"/>
  <c r="BP16" i="8"/>
  <c r="BP65" i="8" s="1"/>
  <c r="BP74" i="9" s="1"/>
  <c r="BN16" i="8"/>
  <c r="BM16" i="8"/>
  <c r="BM65" i="8" s="1"/>
  <c r="BM74" i="9" s="1"/>
  <c r="BL16" i="8"/>
  <c r="BK16" i="8"/>
  <c r="BK65" i="8" s="1"/>
  <c r="BK74" i="9" s="1"/>
  <c r="DE15" i="8"/>
  <c r="CC15" i="8"/>
  <c r="CB15" i="8"/>
  <c r="CB20" i="8" s="1"/>
  <c r="CA15" i="8"/>
  <c r="BZ15" i="8"/>
  <c r="BY15" i="8"/>
  <c r="BX15" i="8"/>
  <c r="BX20" i="8" s="1"/>
  <c r="BW15" i="8"/>
  <c r="BV15" i="8"/>
  <c r="BU15" i="8"/>
  <c r="BT15" i="8"/>
  <c r="BS15" i="8"/>
  <c r="BL15" i="8"/>
  <c r="DE14" i="8"/>
  <c r="CC14" i="8"/>
  <c r="CB14" i="8"/>
  <c r="CA14" i="8"/>
  <c r="BZ14" i="8"/>
  <c r="BY14" i="8"/>
  <c r="BX14" i="8"/>
  <c r="BX19" i="8" s="1"/>
  <c r="BV14" i="8"/>
  <c r="BU14" i="8"/>
  <c r="BT14" i="8"/>
  <c r="BS14" i="8"/>
  <c r="BS16" i="8" s="1"/>
  <c r="BS65" i="8" s="1"/>
  <c r="BS74" i="9" s="1"/>
  <c r="BS77" i="9" s="1"/>
  <c r="BR14" i="8"/>
  <c r="BR15" i="8" s="1"/>
  <c r="BQ14" i="8"/>
  <c r="BQ15" i="8" s="1"/>
  <c r="BP14" i="8"/>
  <c r="BO14" i="8"/>
  <c r="BO15" i="8" s="1"/>
  <c r="BN14" i="8"/>
  <c r="BM14" i="8"/>
  <c r="BL14" i="8"/>
  <c r="CB11" i="8"/>
  <c r="CA11" i="8"/>
  <c r="BZ11" i="8"/>
  <c r="BY11" i="8"/>
  <c r="BS11" i="8"/>
  <c r="BS66" i="8" s="1"/>
  <c r="BR11" i="8"/>
  <c r="BQ11" i="8"/>
  <c r="BQ17" i="8" s="1"/>
  <c r="DE10" i="8"/>
  <c r="CC10" i="8"/>
  <c r="CB10" i="8"/>
  <c r="CA10" i="8"/>
  <c r="BZ10" i="8"/>
  <c r="BY10" i="8"/>
  <c r="BX10" i="8"/>
  <c r="BW10" i="8"/>
  <c r="BW20" i="8" s="1"/>
  <c r="BV10" i="8"/>
  <c r="BU10" i="8"/>
  <c r="BT10" i="8"/>
  <c r="BS10" i="8"/>
  <c r="BR10" i="8"/>
  <c r="BQ10" i="8"/>
  <c r="BP10" i="8"/>
  <c r="BO10" i="8"/>
  <c r="BN10" i="8"/>
  <c r="BM10" i="8"/>
  <c r="BL10" i="8"/>
  <c r="BK10" i="8"/>
  <c r="DE9" i="8"/>
  <c r="CC9" i="8"/>
  <c r="CB9" i="8"/>
  <c r="CA9" i="8"/>
  <c r="BZ9" i="8"/>
  <c r="BY9" i="8"/>
  <c r="BX9" i="8"/>
  <c r="BX11" i="8" s="1"/>
  <c r="BX66" i="8" s="1"/>
  <c r="BW9" i="8"/>
  <c r="BW11" i="8" s="1"/>
  <c r="BV9" i="8"/>
  <c r="BU9" i="8"/>
  <c r="BU11" i="8" s="1"/>
  <c r="BT9" i="8"/>
  <c r="BT11" i="8" s="1"/>
  <c r="BS9" i="8"/>
  <c r="BR9" i="8"/>
  <c r="BR19" i="8" s="1"/>
  <c r="BQ9" i="8"/>
  <c r="BQ19" i="8" s="1"/>
  <c r="BP9" i="8"/>
  <c r="BO19" i="8"/>
  <c r="BN9" i="8"/>
  <c r="BN11" i="8" s="1"/>
  <c r="BM9" i="8"/>
  <c r="BL9" i="8"/>
  <c r="DV7" i="8"/>
  <c r="DV5" i="8" s="1"/>
  <c r="DU7" i="8"/>
  <c r="DT7" i="8"/>
  <c r="DH7" i="8"/>
  <c r="DI7" i="8" s="1"/>
  <c r="DG7" i="8"/>
  <c r="BF7" i="8"/>
  <c r="BE7" i="8"/>
  <c r="BD7" i="8"/>
  <c r="BC7" i="8"/>
  <c r="BB7" i="8"/>
  <c r="BA7" i="8"/>
  <c r="AZ7" i="8"/>
  <c r="AY7" i="8"/>
  <c r="AX7" i="8"/>
  <c r="AW7" i="8"/>
  <c r="AV7" i="8"/>
  <c r="AU7" i="8"/>
  <c r="AT7" i="8"/>
  <c r="AS7" i="8"/>
  <c r="AR7" i="8"/>
  <c r="AQ7" i="8"/>
  <c r="AP7" i="8"/>
  <c r="AO7" i="8"/>
  <c r="AN7" i="8"/>
  <c r="AM7" i="8"/>
  <c r="AL7" i="8"/>
  <c r="AK7" i="8"/>
  <c r="AJ7" i="8"/>
  <c r="AI7" i="8"/>
  <c r="AH7" i="8"/>
  <c r="AG7" i="8"/>
  <c r="AF7" i="8"/>
  <c r="AE7" i="8"/>
  <c r="AD7" i="8"/>
  <c r="AC7" i="8"/>
  <c r="AB7" i="8"/>
  <c r="AA7" i="8"/>
  <c r="Z7" i="8"/>
  <c r="Y7" i="8"/>
  <c r="X7" i="8"/>
  <c r="W7" i="8"/>
  <c r="V7" i="8"/>
  <c r="U7" i="8"/>
  <c r="T7" i="8"/>
  <c r="S7" i="8"/>
  <c r="R7" i="8"/>
  <c r="Q7" i="8"/>
  <c r="P7" i="8"/>
  <c r="O7" i="8"/>
  <c r="N7" i="8"/>
  <c r="M7" i="8"/>
  <c r="L7" i="8"/>
  <c r="K7" i="8"/>
  <c r="J7" i="8"/>
  <c r="I7" i="8"/>
  <c r="H7" i="8"/>
  <c r="G7" i="8"/>
  <c r="F7" i="8"/>
  <c r="E7" i="8"/>
  <c r="D7" i="8"/>
  <c r="C7" i="8"/>
  <c r="BO6" i="8"/>
  <c r="BK6" i="8"/>
  <c r="BG6" i="8"/>
  <c r="DU58" i="8" s="1"/>
  <c r="DU109" i="8" s="1"/>
  <c r="DU128" i="8" s="1"/>
  <c r="DU5" i="8"/>
  <c r="DT5" i="8"/>
  <c r="DS5" i="8"/>
  <c r="DH5" i="8"/>
  <c r="DG5" i="8"/>
  <c r="DF5" i="8"/>
  <c r="BR5" i="8"/>
  <c r="BQ5" i="8"/>
  <c r="BP5" i="8"/>
  <c r="BO5" i="8"/>
  <c r="BN5" i="8"/>
  <c r="BF5" i="8"/>
  <c r="BE5" i="8"/>
  <c r="BD5" i="8"/>
  <c r="BC5" i="8"/>
  <c r="BB5" i="8"/>
  <c r="BA5" i="8"/>
  <c r="AZ5" i="8"/>
  <c r="AY5" i="8"/>
  <c r="AX5" i="8"/>
  <c r="AW5" i="8"/>
  <c r="AV5" i="8"/>
  <c r="AU5" i="8"/>
  <c r="AT5" i="8"/>
  <c r="AS5" i="8"/>
  <c r="AR5" i="8"/>
  <c r="AQ5" i="8"/>
  <c r="AP5" i="8"/>
  <c r="AO5" i="8"/>
  <c r="AN5" i="8"/>
  <c r="AM5" i="8"/>
  <c r="AL5" i="8"/>
  <c r="AK5" i="8"/>
  <c r="AJ5" i="8"/>
  <c r="AI5" i="8"/>
  <c r="AH5" i="8"/>
  <c r="AG5" i="8"/>
  <c r="AF5" i="8"/>
  <c r="AE5" i="8"/>
  <c r="AD5" i="8"/>
  <c r="AC5" i="8"/>
  <c r="AB5" i="8"/>
  <c r="AA5" i="8"/>
  <c r="Z5" i="8"/>
  <c r="Y5" i="8"/>
  <c r="X5" i="8"/>
  <c r="W5" i="8"/>
  <c r="V5" i="8"/>
  <c r="U5" i="8"/>
  <c r="T5" i="8"/>
  <c r="S5" i="8"/>
  <c r="R5" i="8"/>
  <c r="Q5" i="8"/>
  <c r="P5" i="8"/>
  <c r="O5" i="8"/>
  <c r="N5" i="8"/>
  <c r="M5" i="8"/>
  <c r="L5" i="8"/>
  <c r="K5" i="8"/>
  <c r="J5" i="8"/>
  <c r="I5" i="8"/>
  <c r="H5" i="8"/>
  <c r="G5" i="8"/>
  <c r="F5" i="8"/>
  <c r="E5" i="8"/>
  <c r="D5" i="8"/>
  <c r="C5" i="8"/>
  <c r="D311" i="7"/>
  <c r="D309" i="7"/>
  <c r="D308" i="7"/>
  <c r="D307" i="7"/>
  <c r="D306" i="7"/>
  <c r="D304" i="7"/>
  <c r="D301" i="7"/>
  <c r="D300" i="7"/>
  <c r="D299" i="7"/>
  <c r="D298" i="7"/>
  <c r="D291" i="7"/>
  <c r="D290" i="7"/>
  <c r="D289" i="7"/>
  <c r="D288" i="7"/>
  <c r="D287" i="7"/>
  <c r="D286" i="7"/>
  <c r="D285" i="7"/>
  <c r="D284" i="7"/>
  <c r="D283" i="7"/>
  <c r="D282" i="7"/>
  <c r="D281" i="7"/>
  <c r="D280" i="7"/>
  <c r="D279" i="7"/>
  <c r="D277" i="7"/>
  <c r="D276" i="7"/>
  <c r="D275" i="7"/>
  <c r="D274" i="7"/>
  <c r="D273" i="7"/>
  <c r="D272" i="7"/>
  <c r="D271" i="7"/>
  <c r="D270" i="7"/>
  <c r="D269" i="7"/>
  <c r="D268" i="7"/>
  <c r="D267" i="7"/>
  <c r="D266" i="7"/>
  <c r="D265" i="7"/>
  <c r="D264" i="7"/>
  <c r="D263" i="7"/>
  <c r="D259" i="7"/>
  <c r="D257" i="7"/>
  <c r="D255" i="7"/>
  <c r="D254" i="7"/>
  <c r="D252" i="7"/>
  <c r="D129" i="7"/>
  <c r="D128" i="7"/>
  <c r="D122" i="7"/>
  <c r="D121" i="7"/>
  <c r="D120" i="7"/>
  <c r="D119" i="7"/>
  <c r="D118" i="7"/>
  <c r="D117" i="7"/>
  <c r="D116" i="7"/>
  <c r="D115" i="7"/>
  <c r="D114" i="7"/>
  <c r="D113" i="7"/>
  <c r="D112" i="7"/>
  <c r="D111" i="7"/>
  <c r="D110" i="7"/>
  <c r="D108" i="7"/>
  <c r="D107" i="7"/>
  <c r="D106" i="7"/>
  <c r="D105" i="7"/>
  <c r="D104" i="7"/>
  <c r="D103" i="7"/>
  <c r="D102" i="7"/>
  <c r="D101" i="7"/>
  <c r="D100" i="7"/>
  <c r="D99" i="7"/>
  <c r="D98" i="7"/>
  <c r="D97" i="7"/>
  <c r="D96" i="7"/>
  <c r="D95" i="7"/>
  <c r="D94" i="7"/>
  <c r="D93" i="7"/>
  <c r="D92" i="7"/>
  <c r="D90" i="7"/>
  <c r="D89" i="7"/>
  <c r="D87" i="7"/>
  <c r="D86" i="7"/>
  <c r="D85" i="7"/>
  <c r="D84" i="7"/>
  <c r="D83" i="7"/>
  <c r="D81" i="7"/>
  <c r="D80" i="7"/>
  <c r="D79" i="7"/>
  <c r="D78" i="7"/>
  <c r="D77" i="7"/>
  <c r="D76" i="7"/>
  <c r="D70" i="7"/>
  <c r="D69" i="7"/>
  <c r="D68" i="7"/>
  <c r="D67" i="7"/>
  <c r="D66" i="7"/>
  <c r="D65" i="7"/>
  <c r="D64" i="7"/>
  <c r="D63" i="7"/>
  <c r="D62" i="7"/>
  <c r="D61" i="7"/>
  <c r="D60" i="7"/>
  <c r="D59" i="7"/>
  <c r="D58" i="7"/>
  <c r="D57" i="7"/>
  <c r="D56" i="7"/>
  <c r="D55" i="7"/>
  <c r="D54" i="7"/>
  <c r="D53" i="7"/>
  <c r="D52" i="7"/>
  <c r="D51" i="7"/>
  <c r="D50" i="7"/>
  <c r="D49" i="7"/>
  <c r="D48" i="7"/>
  <c r="D47" i="7"/>
  <c r="D46" i="7"/>
  <c r="D45" i="7"/>
  <c r="D44" i="7"/>
  <c r="D43" i="7"/>
  <c r="D42" i="7"/>
  <c r="D41" i="7"/>
  <c r="D38" i="7"/>
  <c r="D37" i="7"/>
  <c r="D36" i="7"/>
  <c r="D35" i="7"/>
  <c r="D34" i="7"/>
  <c r="D33" i="7"/>
  <c r="D32" i="7"/>
  <c r="D30" i="7"/>
  <c r="D29" i="7"/>
  <c r="D28" i="7"/>
  <c r="D27" i="7"/>
  <c r="D26" i="7"/>
  <c r="D25" i="7"/>
  <c r="D24" i="7"/>
  <c r="D23" i="7"/>
  <c r="D22" i="7"/>
  <c r="D21" i="7"/>
  <c r="D20" i="7"/>
  <c r="D19" i="7"/>
  <c r="D18" i="7"/>
  <c r="D17" i="7"/>
  <c r="D16" i="7"/>
  <c r="D15" i="7"/>
  <c r="D14" i="7"/>
  <c r="D13" i="7"/>
  <c r="D12" i="7"/>
  <c r="D11" i="7"/>
  <c r="A3" i="6"/>
  <c r="A2" i="6"/>
  <c r="D311" i="5"/>
  <c r="D309" i="5"/>
  <c r="D308" i="5"/>
  <c r="D307" i="5"/>
  <c r="D306" i="5"/>
  <c r="D304" i="5"/>
  <c r="D301" i="5"/>
  <c r="D300" i="5"/>
  <c r="D299" i="5"/>
  <c r="D298" i="5"/>
  <c r="D291" i="5"/>
  <c r="D290" i="5"/>
  <c r="D289" i="5"/>
  <c r="D288" i="5"/>
  <c r="D287" i="5"/>
  <c r="D286" i="5"/>
  <c r="D285" i="5"/>
  <c r="D284" i="5"/>
  <c r="D283" i="5"/>
  <c r="D282" i="5"/>
  <c r="D281" i="5"/>
  <c r="D280" i="5"/>
  <c r="D279" i="5"/>
  <c r="D277" i="5"/>
  <c r="D276" i="5"/>
  <c r="D275" i="5"/>
  <c r="D274" i="5"/>
  <c r="D273" i="5"/>
  <c r="D272" i="5"/>
  <c r="D271" i="5"/>
  <c r="D270" i="5"/>
  <c r="D269" i="5"/>
  <c r="D268" i="5"/>
  <c r="D267" i="5"/>
  <c r="D266" i="5"/>
  <c r="D265" i="5"/>
  <c r="D264" i="5"/>
  <c r="D263" i="5"/>
  <c r="D259" i="5"/>
  <c r="D257" i="5"/>
  <c r="D255" i="5"/>
  <c r="D254" i="5"/>
  <c r="D252" i="5"/>
  <c r="D129" i="5"/>
  <c r="D128" i="5"/>
  <c r="D122" i="5"/>
  <c r="D121" i="5"/>
  <c r="D120" i="5"/>
  <c r="D119" i="5"/>
  <c r="D118" i="5"/>
  <c r="D117" i="5"/>
  <c r="D116" i="5"/>
  <c r="D115" i="5"/>
  <c r="D114" i="5"/>
  <c r="D113" i="5"/>
  <c r="D112" i="5"/>
  <c r="D111" i="5"/>
  <c r="D110" i="5"/>
  <c r="D108" i="5"/>
  <c r="D107" i="5"/>
  <c r="D106" i="5"/>
  <c r="D105" i="5"/>
  <c r="D104" i="5"/>
  <c r="D103" i="5"/>
  <c r="D102" i="5"/>
  <c r="D101" i="5"/>
  <c r="D100" i="5"/>
  <c r="D99" i="5"/>
  <c r="D98" i="5"/>
  <c r="D97" i="5"/>
  <c r="D96" i="5"/>
  <c r="D95" i="5"/>
  <c r="D94" i="5"/>
  <c r="D93" i="5"/>
  <c r="D92" i="5"/>
  <c r="D90" i="5"/>
  <c r="D89" i="5"/>
  <c r="D87" i="5"/>
  <c r="D86" i="5"/>
  <c r="D85" i="5"/>
  <c r="D84" i="5"/>
  <c r="D83" i="5"/>
  <c r="D81" i="5"/>
  <c r="D80" i="5"/>
  <c r="D79" i="5"/>
  <c r="D78" i="5"/>
  <c r="D77" i="5"/>
  <c r="D76"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38" i="5"/>
  <c r="D37" i="5"/>
  <c r="D36" i="5"/>
  <c r="D35" i="5"/>
  <c r="D34" i="5"/>
  <c r="D33" i="5"/>
  <c r="D32" i="5"/>
  <c r="D30" i="5"/>
  <c r="D29" i="5"/>
  <c r="D28" i="5"/>
  <c r="D27" i="5"/>
  <c r="D26" i="5"/>
  <c r="D25" i="5"/>
  <c r="D24" i="5"/>
  <c r="D23" i="5"/>
  <c r="D22" i="5"/>
  <c r="D21" i="5"/>
  <c r="D20" i="5"/>
  <c r="D19" i="5"/>
  <c r="D18" i="5"/>
  <c r="D17" i="5"/>
  <c r="D16" i="5"/>
  <c r="D15" i="5"/>
  <c r="D14" i="5"/>
  <c r="D13" i="5"/>
  <c r="D12" i="5"/>
  <c r="D11" i="5"/>
  <c r="H81" i="4"/>
  <c r="D74" i="4"/>
  <c r="E74" i="4" s="1"/>
  <c r="D72" i="4"/>
  <c r="E72" i="4" s="1"/>
  <c r="F72" i="4" s="1"/>
  <c r="G72" i="4" s="1"/>
  <c r="H72" i="4" s="1"/>
  <c r="H69" i="4"/>
  <c r="H61" i="4"/>
  <c r="J43" i="4"/>
  <c r="P42" i="4"/>
  <c r="O42" i="4"/>
  <c r="N42" i="4"/>
  <c r="M42" i="4"/>
  <c r="L42" i="4"/>
  <c r="K42" i="4"/>
  <c r="J42" i="4"/>
  <c r="P41" i="4"/>
  <c r="O41" i="4"/>
  <c r="N41" i="4"/>
  <c r="M41" i="4"/>
  <c r="L41" i="4"/>
  <c r="K41" i="4"/>
  <c r="J41" i="4"/>
  <c r="J40" i="4"/>
  <c r="C40" i="4"/>
  <c r="K40" i="4" s="1"/>
  <c r="H38" i="4"/>
  <c r="G38" i="4"/>
  <c r="F38" i="4"/>
  <c r="E38" i="4"/>
  <c r="D38" i="4"/>
  <c r="J37" i="4"/>
  <c r="J36" i="4"/>
  <c r="K35" i="4"/>
  <c r="D20" i="4"/>
  <c r="D35" i="4" s="1"/>
  <c r="D14" i="4"/>
  <c r="C115" i="3"/>
  <c r="C110" i="3"/>
  <c r="C105" i="3"/>
  <c r="B95" i="3"/>
  <c r="B94" i="3"/>
  <c r="C79" i="3"/>
  <c r="D55" i="3"/>
  <c r="E55" i="3" s="1"/>
  <c r="C30" i="3" a="1"/>
  <c r="C30" i="3" s="1"/>
  <c r="C29" i="3" a="1"/>
  <c r="C29" i="3" s="1"/>
  <c r="AC143" i="10" l="1"/>
  <c r="AE122" i="8"/>
  <c r="AE121" i="8"/>
  <c r="AT139" i="8"/>
  <c r="AT135" i="8"/>
  <c r="D51" i="9"/>
  <c r="D115" i="8"/>
  <c r="D120" i="8" s="1"/>
  <c r="AF51" i="9"/>
  <c r="AF54" i="9" s="1"/>
  <c r="AF115" i="8"/>
  <c r="BH51" i="9"/>
  <c r="BH115" i="8"/>
  <c r="DV58" i="8"/>
  <c r="DV109" i="8" s="1"/>
  <c r="DV128" i="8" s="1"/>
  <c r="DV59" i="8"/>
  <c r="DV110" i="8" s="1"/>
  <c r="DV78" i="8"/>
  <c r="DV77" i="8"/>
  <c r="D29" i="3" a="1"/>
  <c r="D29" i="3" s="1"/>
  <c r="D30" i="3" a="1"/>
  <c r="D30" i="3" s="1"/>
  <c r="C113" i="8"/>
  <c r="C120" i="8"/>
  <c r="C117" i="8"/>
  <c r="AE120" i="8"/>
  <c r="AE117" i="8"/>
  <c r="BG113" i="8"/>
  <c r="BG120" i="8"/>
  <c r="I51" i="9"/>
  <c r="I54" i="9" s="1"/>
  <c r="I115" i="8"/>
  <c r="I136" i="8" s="1"/>
  <c r="AK51" i="9"/>
  <c r="AK54" i="9" s="1"/>
  <c r="AK115" i="8"/>
  <c r="BM51" i="9"/>
  <c r="BM54" i="9" s="1"/>
  <c r="BM115" i="8"/>
  <c r="BT55" i="11"/>
  <c r="BT72" i="9"/>
  <c r="BT87" i="8"/>
  <c r="BT104" i="8"/>
  <c r="BT138" i="8" s="1"/>
  <c r="BT70" i="8"/>
  <c r="BT29" i="8"/>
  <c r="BT31" i="8" s="1"/>
  <c r="BT25" i="8"/>
  <c r="BT12" i="8"/>
  <c r="BX121" i="8"/>
  <c r="L35" i="4"/>
  <c r="D113" i="8"/>
  <c r="D117" i="8"/>
  <c r="AF113" i="8"/>
  <c r="BH113" i="8"/>
  <c r="J51" i="9"/>
  <c r="J115" i="8"/>
  <c r="AL51" i="9"/>
  <c r="AL54" i="9" s="1"/>
  <c r="AL115" i="8"/>
  <c r="BN51" i="9"/>
  <c r="BN54" i="9" s="1"/>
  <c r="BN115" i="8"/>
  <c r="AV122" i="8"/>
  <c r="AV121" i="8"/>
  <c r="BA121" i="8"/>
  <c r="BA122" i="8"/>
  <c r="K115" i="8"/>
  <c r="K120" i="8" s="1"/>
  <c r="K51" i="9"/>
  <c r="K54" i="9" s="1"/>
  <c r="AM51" i="9"/>
  <c r="AM54" i="9" s="1"/>
  <c r="AM115" i="8"/>
  <c r="BO51" i="9"/>
  <c r="BO54" i="9" s="1"/>
  <c r="BO115" i="8"/>
  <c r="BS56" i="11"/>
  <c r="BS25" i="11"/>
  <c r="BI51" i="9"/>
  <c r="BI54" i="9" s="1"/>
  <c r="BI115" i="8"/>
  <c r="BF113" i="8"/>
  <c r="BF120" i="8"/>
  <c r="BF131" i="8"/>
  <c r="BN19" i="8"/>
  <c r="K16" i="10"/>
  <c r="K22" i="10"/>
  <c r="K14" i="10"/>
  <c r="K42" i="10" s="1"/>
  <c r="BK14" i="8"/>
  <c r="BK15" i="8" s="1"/>
  <c r="BJ51" i="9"/>
  <c r="BJ115" i="8"/>
  <c r="I139" i="8"/>
  <c r="I138" i="8"/>
  <c r="AK139" i="8"/>
  <c r="F74" i="4"/>
  <c r="BN68" i="8"/>
  <c r="BR68" i="8" s="1"/>
  <c r="BV68" i="8" s="1"/>
  <c r="BZ68" i="8" s="1"/>
  <c r="CD68" i="8" s="1"/>
  <c r="CH68" i="8" s="1"/>
  <c r="CL68" i="8" s="1"/>
  <c r="CP68" i="8" s="1"/>
  <c r="CT68" i="8" s="1"/>
  <c r="CX68" i="8" s="1"/>
  <c r="DB68" i="8" s="1"/>
  <c r="I120" i="8"/>
  <c r="J138" i="8"/>
  <c r="AL138" i="8"/>
  <c r="BU55" i="11"/>
  <c r="BU72" i="9"/>
  <c r="BU104" i="8"/>
  <c r="BU138" i="8" s="1"/>
  <c r="BU70" i="8"/>
  <c r="BU25" i="8"/>
  <c r="BU12" i="8"/>
  <c r="BU87" i="8"/>
  <c r="F51" i="9"/>
  <c r="F115" i="8"/>
  <c r="F120" i="8" s="1"/>
  <c r="CA74" i="9"/>
  <c r="CA66" i="8"/>
  <c r="J120" i="8"/>
  <c r="BN121" i="8"/>
  <c r="K138" i="8"/>
  <c r="AM139" i="8"/>
  <c r="AM135" i="8"/>
  <c r="AM138" i="8"/>
  <c r="BO139" i="8"/>
  <c r="AD113" i="8"/>
  <c r="AD131" i="8"/>
  <c r="AD120" i="8"/>
  <c r="AD117" i="8"/>
  <c r="F55" i="3"/>
  <c r="L139" i="8"/>
  <c r="L132" i="8"/>
  <c r="AN139" i="8"/>
  <c r="AN138" i="8"/>
  <c r="AG51" i="9"/>
  <c r="AG54" i="9" s="1"/>
  <c r="AG115" i="8"/>
  <c r="BT19" i="8"/>
  <c r="CC74" i="9"/>
  <c r="CC77" i="9" s="1"/>
  <c r="E51" i="9"/>
  <c r="E115" i="8"/>
  <c r="E120" i="8" s="1"/>
  <c r="T122" i="8"/>
  <c r="T121" i="8"/>
  <c r="AH51" i="9"/>
  <c r="AH54" i="9" s="1"/>
  <c r="AH115" i="8"/>
  <c r="AH134" i="8" s="1"/>
  <c r="W121" i="8"/>
  <c r="BK19" i="8"/>
  <c r="BK11" i="8"/>
  <c r="DG78" i="8"/>
  <c r="DG77" i="8"/>
  <c r="BL19" i="8"/>
  <c r="BL11" i="8"/>
  <c r="BQ56" i="11"/>
  <c r="BQ72" i="9"/>
  <c r="BQ104" i="8"/>
  <c r="BQ87" i="8"/>
  <c r="BQ70" i="8"/>
  <c r="BQ25" i="8"/>
  <c r="BQ29" i="8"/>
  <c r="BQ31" i="8" s="1"/>
  <c r="BQ21" i="8"/>
  <c r="DH78" i="8"/>
  <c r="BM19" i="8"/>
  <c r="BM11" i="8"/>
  <c r="BR56" i="11"/>
  <c r="BR72" i="9"/>
  <c r="BR104" i="8"/>
  <c r="BR138" i="8" s="1"/>
  <c r="BR87" i="8"/>
  <c r="BR25" i="8"/>
  <c r="BR70" i="8"/>
  <c r="BR29" i="8"/>
  <c r="BR31" i="8" s="1"/>
  <c r="BR21" i="8"/>
  <c r="BR12" i="8"/>
  <c r="BN56" i="11"/>
  <c r="BN72" i="9"/>
  <c r="BN87" i="8"/>
  <c r="BN21" i="8"/>
  <c r="BN104" i="8"/>
  <c r="BN138" i="8" s="1"/>
  <c r="BN70" i="8"/>
  <c r="BN25" i="8"/>
  <c r="BN29" i="8"/>
  <c r="BN31" i="8" s="1"/>
  <c r="BN66" i="8"/>
  <c r="BN17" i="8"/>
  <c r="BS72" i="9"/>
  <c r="BS87" i="8"/>
  <c r="BS104" i="8"/>
  <c r="BS138" i="8" s="1"/>
  <c r="BS25" i="8"/>
  <c r="BS70" i="8"/>
  <c r="BS29" i="8"/>
  <c r="BS31" i="8" s="1"/>
  <c r="BS21" i="8"/>
  <c r="BS12" i="8"/>
  <c r="BQ66" i="8"/>
  <c r="H139" i="8"/>
  <c r="H138" i="8"/>
  <c r="AI83" i="9"/>
  <c r="BO11" i="8"/>
  <c r="BO56" i="11" s="1"/>
  <c r="BR66" i="8"/>
  <c r="BE54" i="9"/>
  <c r="AO83" i="9"/>
  <c r="BP19" i="8"/>
  <c r="BP11" i="8"/>
  <c r="BV19" i="8"/>
  <c r="BV11" i="8"/>
  <c r="AC113" i="8"/>
  <c r="AC131" i="8"/>
  <c r="AC120" i="8"/>
  <c r="BE113" i="8"/>
  <c r="BE120" i="8"/>
  <c r="BW56" i="11"/>
  <c r="BW55" i="11"/>
  <c r="BW72" i="9"/>
  <c r="BW104" i="8"/>
  <c r="BW138" i="8" s="1"/>
  <c r="BW70" i="8"/>
  <c r="BW29" i="8"/>
  <c r="BW31" i="8" s="1"/>
  <c r="BW25" i="8"/>
  <c r="BW66" i="8"/>
  <c r="BW21" i="8"/>
  <c r="BW22" i="8" s="1"/>
  <c r="BW17" i="8"/>
  <c r="BX12" i="8"/>
  <c r="BW12" i="8"/>
  <c r="BU19" i="8"/>
  <c r="DI5" i="8"/>
  <c r="DJ7" i="8"/>
  <c r="AM134" i="8"/>
  <c r="BO121" i="8"/>
  <c r="G51" i="9"/>
  <c r="G54" i="9" s="1"/>
  <c r="G115" i="8"/>
  <c r="G120" i="8" s="1"/>
  <c r="AI51" i="9"/>
  <c r="AI54" i="9" s="1"/>
  <c r="AI115" i="8"/>
  <c r="AI121" i="8" s="1"/>
  <c r="DF77" i="8"/>
  <c r="DF78" i="8"/>
  <c r="CB74" i="9"/>
  <c r="CB77" i="9" s="1"/>
  <c r="CB66" i="8"/>
  <c r="H51" i="9"/>
  <c r="H54" i="9" s="1"/>
  <c r="H115" i="8"/>
  <c r="AJ51" i="9"/>
  <c r="AJ54" i="9" s="1"/>
  <c r="AJ115" i="8"/>
  <c r="BL51" i="9"/>
  <c r="BL54" i="9" s="1"/>
  <c r="BL115" i="8"/>
  <c r="BT16" i="8"/>
  <c r="R78" i="9"/>
  <c r="R83" i="9" s="1"/>
  <c r="R77" i="9"/>
  <c r="AT78" i="9"/>
  <c r="AT83" i="9" s="1"/>
  <c r="AT77" i="9"/>
  <c r="AT82" i="9" s="1"/>
  <c r="BT20" i="8"/>
  <c r="BU16" i="8"/>
  <c r="BU20" i="8"/>
  <c r="BV16" i="8"/>
  <c r="BV20" i="8"/>
  <c r="BY56" i="11"/>
  <c r="BY55" i="11"/>
  <c r="BY72" i="9"/>
  <c r="BY17" i="8"/>
  <c r="BY104" i="8"/>
  <c r="BY138" i="8" s="1"/>
  <c r="BY70" i="8"/>
  <c r="BY29" i="8"/>
  <c r="BY31" i="8" s="1"/>
  <c r="BY21" i="8"/>
  <c r="BY22" i="8" s="1"/>
  <c r="BZ56" i="11"/>
  <c r="BZ55" i="11"/>
  <c r="BZ72" i="9"/>
  <c r="BZ21" i="8"/>
  <c r="BZ22" i="8" s="1"/>
  <c r="BZ104" i="8"/>
  <c r="BZ138" i="8" s="1"/>
  <c r="BZ29" i="8"/>
  <c r="BZ31" i="8" s="1"/>
  <c r="BZ25" i="8"/>
  <c r="BZ17" i="8"/>
  <c r="BZ12" i="8"/>
  <c r="BT51" i="8"/>
  <c r="BT110" i="8"/>
  <c r="CA56" i="11"/>
  <c r="CA55" i="11"/>
  <c r="CA72" i="9"/>
  <c r="CA25" i="8"/>
  <c r="CA21" i="8"/>
  <c r="CA22" i="8" s="1"/>
  <c r="CA104" i="8"/>
  <c r="CA138" i="8" s="1"/>
  <c r="CA17" i="8"/>
  <c r="CA12" i="8"/>
  <c r="CE58" i="8"/>
  <c r="BU59" i="8"/>
  <c r="AF134" i="8"/>
  <c r="W76" i="9"/>
  <c r="X73" i="9"/>
  <c r="W73" i="9"/>
  <c r="AY76" i="9"/>
  <c r="AZ73" i="9"/>
  <c r="AY73" i="9"/>
  <c r="BY20" i="8"/>
  <c r="CB56" i="11"/>
  <c r="CB55" i="11"/>
  <c r="CB72" i="9"/>
  <c r="CB70" i="8"/>
  <c r="CB104" i="8"/>
  <c r="CB138" i="8" s="1"/>
  <c r="CB17" i="8"/>
  <c r="CB21" i="8"/>
  <c r="CB22" i="8" s="1"/>
  <c r="CB12" i="8"/>
  <c r="BY12" i="8"/>
  <c r="CA29" i="8"/>
  <c r="CA31" i="8" s="1"/>
  <c r="CD110" i="8"/>
  <c r="CD51" i="8"/>
  <c r="BV70" i="8"/>
  <c r="AG134" i="8"/>
  <c r="BJ5" i="8"/>
  <c r="BI5" i="8"/>
  <c r="BH5" i="8"/>
  <c r="BG5" i="8"/>
  <c r="BJ7" i="8"/>
  <c r="BI7" i="8"/>
  <c r="BH7" i="8"/>
  <c r="BG7" i="8"/>
  <c r="BZ20" i="8"/>
  <c r="CB29" i="8"/>
  <c r="CE59" i="8"/>
  <c r="BM5" i="8"/>
  <c r="BL5" i="8"/>
  <c r="BK5" i="8"/>
  <c r="BN7" i="8"/>
  <c r="BM7" i="8"/>
  <c r="BL7" i="8"/>
  <c r="BK7" i="8"/>
  <c r="CA20" i="8"/>
  <c r="C139" i="8"/>
  <c r="C138" i="8"/>
  <c r="C132" i="8"/>
  <c r="BQ7" i="8"/>
  <c r="BR7" i="8"/>
  <c r="BP7" i="8"/>
  <c r="BO7" i="8"/>
  <c r="H133" i="8"/>
  <c r="H134" i="8" s="1"/>
  <c r="H132" i="8"/>
  <c r="H125" i="8"/>
  <c r="AJ133" i="8"/>
  <c r="AJ134" i="8" s="1"/>
  <c r="AJ132" i="8"/>
  <c r="AJ125" i="8"/>
  <c r="K134" i="8"/>
  <c r="I132" i="8"/>
  <c r="I133" i="8"/>
  <c r="I134" i="8" s="1"/>
  <c r="I125" i="8"/>
  <c r="AK133" i="8"/>
  <c r="AK134" i="8" s="1"/>
  <c r="AK132" i="8"/>
  <c r="AK125" i="8"/>
  <c r="L134" i="8"/>
  <c r="AR139" i="8"/>
  <c r="AR135" i="8"/>
  <c r="BS82" i="9"/>
  <c r="BS17" i="8"/>
  <c r="BK139" i="8"/>
  <c r="BS6" i="8"/>
  <c r="J125" i="8"/>
  <c r="J133" i="8"/>
  <c r="AB113" i="8"/>
  <c r="AB120" i="8"/>
  <c r="BD113" i="8"/>
  <c r="BD120" i="8"/>
  <c r="V121" i="8"/>
  <c r="V122" i="8"/>
  <c r="AS139" i="8"/>
  <c r="AS135" i="8"/>
  <c r="CF11" i="11"/>
  <c r="N115" i="8"/>
  <c r="N51" i="9"/>
  <c r="N54" i="9" s="1"/>
  <c r="BR51" i="9"/>
  <c r="BR54" i="9" s="1"/>
  <c r="BR115" i="8"/>
  <c r="BX56" i="11"/>
  <c r="BX55" i="11"/>
  <c r="BX72" i="9"/>
  <c r="BX25" i="8"/>
  <c r="BX17" i="8"/>
  <c r="BX21" i="8"/>
  <c r="BX22" i="8" s="1"/>
  <c r="BX104" i="8"/>
  <c r="BX138" i="8" s="1"/>
  <c r="CA95" i="8"/>
  <c r="CB94" i="8" s="1"/>
  <c r="CC94" i="8" s="1"/>
  <c r="CD94" i="8" s="1"/>
  <c r="CE94" i="8" s="1"/>
  <c r="L115" i="8"/>
  <c r="L51" i="9"/>
  <c r="L54" i="9" s="1"/>
  <c r="AN51" i="9"/>
  <c r="AN54" i="9" s="1"/>
  <c r="AN115" i="8"/>
  <c r="AN131" i="8" s="1"/>
  <c r="CE11" i="11"/>
  <c r="CD36" i="11"/>
  <c r="CE61" i="8"/>
  <c r="M115" i="8"/>
  <c r="M121" i="8" s="1"/>
  <c r="AO51" i="9"/>
  <c r="AO54" i="9" s="1"/>
  <c r="AO115" i="8"/>
  <c r="AO134" i="8" s="1"/>
  <c r="BQ51" i="9"/>
  <c r="BQ54" i="9" s="1"/>
  <c r="BQ115" i="8"/>
  <c r="BQ121" i="8" s="1"/>
  <c r="E20" i="4"/>
  <c r="CG95" i="8"/>
  <c r="F122" i="8"/>
  <c r="BK77" i="9"/>
  <c r="BK82" i="9" s="1"/>
  <c r="BK78" i="9"/>
  <c r="BK83" i="9" s="1"/>
  <c r="AS138" i="8"/>
  <c r="AO135" i="8"/>
  <c r="BS78" i="9"/>
  <c r="BS34" i="9"/>
  <c r="CC11" i="8"/>
  <c r="CC52" i="8"/>
  <c r="AT138" i="8"/>
  <c r="BM77" i="9"/>
  <c r="BM82" i="9" s="1"/>
  <c r="BM78" i="9"/>
  <c r="BM83" i="9" s="1"/>
  <c r="AD134" i="8"/>
  <c r="W65" i="9"/>
  <c r="W64" i="9"/>
  <c r="BP51" i="9"/>
  <c r="BP54" i="9" s="1"/>
  <c r="BP115" i="8"/>
  <c r="DW7" i="8"/>
  <c r="AF125" i="8"/>
  <c r="AE134" i="8"/>
  <c r="X65" i="9"/>
  <c r="X64" i="9"/>
  <c r="BP78" i="9"/>
  <c r="BP77" i="9"/>
  <c r="BZ70" i="8"/>
  <c r="N122" i="8"/>
  <c r="Z65" i="9"/>
  <c r="Z64" i="9"/>
  <c r="DS78" i="8"/>
  <c r="DS77" i="8"/>
  <c r="CA70" i="8"/>
  <c r="BZ121" i="8"/>
  <c r="AH125" i="8"/>
  <c r="AA65" i="9"/>
  <c r="AA64" i="9"/>
  <c r="BY19" i="8"/>
  <c r="DT78" i="8"/>
  <c r="DT77" i="8"/>
  <c r="BM15" i="8"/>
  <c r="W137" i="8"/>
  <c r="O125" i="8"/>
  <c r="O117" i="8"/>
  <c r="AQ125" i="8"/>
  <c r="AQ117" i="8"/>
  <c r="AQ126" i="8"/>
  <c r="O122" i="8"/>
  <c r="AB65" i="9"/>
  <c r="AB64" i="9"/>
  <c r="AE54" i="9"/>
  <c r="DU78" i="8"/>
  <c r="DU59" i="8"/>
  <c r="DU110" i="8" s="1"/>
  <c r="BP15" i="8"/>
  <c r="BQ77" i="9"/>
  <c r="BQ82" i="9" s="1"/>
  <c r="BQ78" i="9"/>
  <c r="BQ83" i="9" s="1"/>
  <c r="X138" i="8"/>
  <c r="X137" i="8"/>
  <c r="D133" i="8"/>
  <c r="D125" i="8"/>
  <c r="BH125" i="8"/>
  <c r="BH133" i="8"/>
  <c r="BH134" i="8" s="1"/>
  <c r="AR117" i="8"/>
  <c r="AR126" i="8"/>
  <c r="Q122" i="8"/>
  <c r="Q121" i="8"/>
  <c r="P122" i="8"/>
  <c r="AC65" i="9"/>
  <c r="AC64" i="9"/>
  <c r="BX29" i="8"/>
  <c r="BX31" i="8" s="1"/>
  <c r="BR77" i="9"/>
  <c r="BR82" i="9" s="1"/>
  <c r="BR78" i="9"/>
  <c r="BR83" i="9" s="1"/>
  <c r="Y138" i="8"/>
  <c r="Y137" i="8"/>
  <c r="BA138" i="8"/>
  <c r="BA137" i="8"/>
  <c r="E133" i="8"/>
  <c r="BI125" i="8"/>
  <c r="BI133" i="8"/>
  <c r="R122" i="8"/>
  <c r="R121" i="8"/>
  <c r="S122" i="8"/>
  <c r="Z138" i="8"/>
  <c r="Z137" i="8"/>
  <c r="BB138" i="8"/>
  <c r="BB137" i="8"/>
  <c r="F133" i="8"/>
  <c r="BJ132" i="8"/>
  <c r="BJ125" i="8"/>
  <c r="BJ133" i="8"/>
  <c r="BJ134" i="8" s="1"/>
  <c r="AQ134" i="8"/>
  <c r="AO138" i="8"/>
  <c r="P78" i="9"/>
  <c r="P83" i="9" s="1"/>
  <c r="P77" i="9"/>
  <c r="P82" i="9" s="1"/>
  <c r="AR78" i="9"/>
  <c r="AR83" i="9" s="1"/>
  <c r="AR77" i="9"/>
  <c r="AR82" i="9" s="1"/>
  <c r="BC138" i="8"/>
  <c r="BC137" i="8"/>
  <c r="AP126" i="8"/>
  <c r="G133" i="8"/>
  <c r="G134" i="8" s="1"/>
  <c r="G132" i="8"/>
  <c r="AI133" i="8"/>
  <c r="AI134" i="8" s="1"/>
  <c r="AI132" i="8"/>
  <c r="T137" i="8"/>
  <c r="T135" i="8"/>
  <c r="T131" i="8"/>
  <c r="AV137" i="8"/>
  <c r="AV136" i="8"/>
  <c r="AV135" i="8"/>
  <c r="AZ132" i="8"/>
  <c r="AQ139" i="8"/>
  <c r="AQ132" i="8"/>
  <c r="AQ135" i="8"/>
  <c r="Q78" i="9"/>
  <c r="Q83" i="9" s="1"/>
  <c r="Q77" i="9"/>
  <c r="AS78" i="9"/>
  <c r="AS77" i="9"/>
  <c r="AS82" i="9" s="1"/>
  <c r="AF83" i="9"/>
  <c r="R133" i="8"/>
  <c r="R134" i="8" s="1"/>
  <c r="R125" i="8"/>
  <c r="R132" i="8"/>
  <c r="AT132" i="8"/>
  <c r="AT133" i="8"/>
  <c r="AT134" i="8" s="1"/>
  <c r="AT125" i="8"/>
  <c r="AN120" i="8"/>
  <c r="DI7" i="9"/>
  <c r="DH5" i="9"/>
  <c r="N131" i="8"/>
  <c r="N120" i="8"/>
  <c r="AP113" i="8"/>
  <c r="AP131" i="8"/>
  <c r="AP120" i="8"/>
  <c r="BR113" i="8"/>
  <c r="BR120" i="8"/>
  <c r="AY122" i="8"/>
  <c r="AY121" i="8"/>
  <c r="G121" i="8"/>
  <c r="AF81" i="9"/>
  <c r="AF117" i="8"/>
  <c r="AQ120" i="8"/>
  <c r="AZ122" i="8"/>
  <c r="AZ121" i="8"/>
  <c r="T139" i="8"/>
  <c r="BY66" i="8"/>
  <c r="U120" i="8"/>
  <c r="AH81" i="9"/>
  <c r="BZ74" i="9"/>
  <c r="BZ77" i="9" s="1"/>
  <c r="BZ66" i="8"/>
  <c r="N126" i="8"/>
  <c r="AB137" i="8"/>
  <c r="AB131" i="8"/>
  <c r="AB136" i="8"/>
  <c r="BD135" i="8"/>
  <c r="BD136" i="8"/>
  <c r="BD131" i="8"/>
  <c r="BS120" i="8"/>
  <c r="BD137" i="8"/>
  <c r="AR54" i="9"/>
  <c r="BY88" i="8"/>
  <c r="BZ88" i="8" s="1"/>
  <c r="CA88" i="8" s="1"/>
  <c r="CB88" i="8" s="1"/>
  <c r="CC88" i="8" s="1"/>
  <c r="CD88" i="8" s="1"/>
  <c r="CE88" i="8" s="1"/>
  <c r="CF88" i="8" s="1"/>
  <c r="CG88" i="8" s="1"/>
  <c r="CH88" i="8" s="1"/>
  <c r="CI88" i="8" s="1"/>
  <c r="CJ88" i="8" s="1"/>
  <c r="CK88" i="8" s="1"/>
  <c r="CL88" i="8" s="1"/>
  <c r="CM88" i="8" s="1"/>
  <c r="CN88" i="8" s="1"/>
  <c r="CO88" i="8" s="1"/>
  <c r="CP88" i="8" s="1"/>
  <c r="CQ88" i="8" s="1"/>
  <c r="CR88" i="8" s="1"/>
  <c r="CS88" i="8" s="1"/>
  <c r="CT88" i="8" s="1"/>
  <c r="CU88" i="8" s="1"/>
  <c r="CV88" i="8" s="1"/>
  <c r="CW88" i="8" s="1"/>
  <c r="CX88" i="8" s="1"/>
  <c r="CY88" i="8" s="1"/>
  <c r="CZ88" i="8" s="1"/>
  <c r="DA88" i="8" s="1"/>
  <c r="DB88" i="8" s="1"/>
  <c r="O126" i="8"/>
  <c r="BE131" i="8"/>
  <c r="BK121" i="8"/>
  <c r="G77" i="9"/>
  <c r="G82" i="9" s="1"/>
  <c r="G78" i="9"/>
  <c r="AV81" i="9"/>
  <c r="P126" i="8"/>
  <c r="F64" i="9"/>
  <c r="F65" i="9"/>
  <c r="H83" i="9"/>
  <c r="AX81" i="9"/>
  <c r="AW81" i="9"/>
  <c r="BG131" i="8"/>
  <c r="N134" i="8"/>
  <c r="CF20" i="9"/>
  <c r="Y139" i="8"/>
  <c r="AL117" i="8"/>
  <c r="AL125" i="8"/>
  <c r="AA120" i="8"/>
  <c r="H31" i="10"/>
  <c r="H24" i="10"/>
  <c r="K125" i="8"/>
  <c r="K117" i="8"/>
  <c r="AM117" i="8"/>
  <c r="AM125" i="8"/>
  <c r="E137" i="8"/>
  <c r="AG136" i="8"/>
  <c r="AG137" i="8"/>
  <c r="BI135" i="8"/>
  <c r="BI131" i="8"/>
  <c r="BI136" i="8"/>
  <c r="V131" i="8"/>
  <c r="AX121" i="8"/>
  <c r="AX122" i="8"/>
  <c r="AM121" i="8"/>
  <c r="AM122" i="8"/>
  <c r="H121" i="8"/>
  <c r="AA134" i="8"/>
  <c r="BI137" i="8"/>
  <c r="O65" i="9"/>
  <c r="O64" i="9"/>
  <c r="L138" i="8"/>
  <c r="F137" i="8"/>
  <c r="AH137" i="8"/>
  <c r="BJ135" i="8"/>
  <c r="BJ131" i="8"/>
  <c r="BJ136" i="8"/>
  <c r="AB134" i="8"/>
  <c r="BJ137" i="8"/>
  <c r="G139" i="8"/>
  <c r="AI139" i="8"/>
  <c r="AH65" i="9"/>
  <c r="AH64" i="9"/>
  <c r="Q65" i="9"/>
  <c r="Q64" i="9"/>
  <c r="BX82" i="9"/>
  <c r="M138" i="8"/>
  <c r="M117" i="8"/>
  <c r="M126" i="8"/>
  <c r="AO117" i="8"/>
  <c r="AO125" i="8"/>
  <c r="G135" i="8"/>
  <c r="G136" i="8"/>
  <c r="G137" i="8"/>
  <c r="G131" i="8"/>
  <c r="AI135" i="8"/>
  <c r="AI136" i="8"/>
  <c r="BW121" i="8"/>
  <c r="CA120" i="8"/>
  <c r="AI131" i="8"/>
  <c r="AC134" i="8"/>
  <c r="AJ139" i="8"/>
  <c r="BL139" i="8"/>
  <c r="AP139" i="8"/>
  <c r="AP132" i="8"/>
  <c r="R65" i="9"/>
  <c r="R64" i="9"/>
  <c r="BY74" i="9"/>
  <c r="BN15" i="8"/>
  <c r="BD138" i="8"/>
  <c r="T117" i="8"/>
  <c r="AV117" i="8"/>
  <c r="H135" i="8"/>
  <c r="H136" i="8"/>
  <c r="AJ135" i="8"/>
  <c r="AJ136" i="8"/>
  <c r="AJ137" i="8"/>
  <c r="AJ122" i="8"/>
  <c r="AJ121" i="8"/>
  <c r="CC113" i="8"/>
  <c r="BG133" i="8"/>
  <c r="BG134" i="8" s="1"/>
  <c r="BV44" i="9"/>
  <c r="S83" i="9"/>
  <c r="AU78" i="9"/>
  <c r="AU77" i="9"/>
  <c r="AU82" i="9" s="1"/>
  <c r="P111" i="10"/>
  <c r="P97" i="10"/>
  <c r="AC138" i="8"/>
  <c r="BE138" i="8"/>
  <c r="I135" i="8"/>
  <c r="AK135" i="8"/>
  <c r="AK137" i="8"/>
  <c r="BJ122" i="8"/>
  <c r="BJ121" i="8"/>
  <c r="CD20" i="11"/>
  <c r="CE14" i="9"/>
  <c r="BF138" i="8"/>
  <c r="X126" i="8"/>
  <c r="AZ126" i="8"/>
  <c r="V117" i="8"/>
  <c r="AX117" i="8"/>
  <c r="BZ117" i="8"/>
  <c r="BZ143" i="8" s="1"/>
  <c r="J131" i="8"/>
  <c r="J137" i="8"/>
  <c r="AL135" i="8"/>
  <c r="AL137" i="8"/>
  <c r="Z139" i="8"/>
  <c r="AQ121" i="8"/>
  <c r="Q139" i="8"/>
  <c r="AV139" i="8"/>
  <c r="S51" i="9"/>
  <c r="S54" i="9" s="1"/>
  <c r="AU51" i="9"/>
  <c r="AU54" i="9" s="1"/>
  <c r="R111" i="10"/>
  <c r="R97" i="10"/>
  <c r="BR17" i="8"/>
  <c r="CD107" i="8"/>
  <c r="CD117" i="8" s="1"/>
  <c r="CD143" i="8" s="1"/>
  <c r="CE32" i="8"/>
  <c r="W125" i="8"/>
  <c r="W133" i="8"/>
  <c r="W134" i="8" s="1"/>
  <c r="AY133" i="8"/>
  <c r="AY134" i="8" s="1"/>
  <c r="AY125" i="8"/>
  <c r="K136" i="8"/>
  <c r="K137" i="8"/>
  <c r="K135" i="8"/>
  <c r="AM131" i="8"/>
  <c r="AM136" i="8"/>
  <c r="AM137" i="8"/>
  <c r="BW120" i="8"/>
  <c r="AA139" i="8"/>
  <c r="AR121" i="8"/>
  <c r="R139" i="8"/>
  <c r="BW21" i="11"/>
  <c r="BW34" i="9"/>
  <c r="BW44" i="9" s="1"/>
  <c r="BW51" i="9" s="1"/>
  <c r="BW54" i="9" s="1"/>
  <c r="BW78" i="9"/>
  <c r="BY44" i="9"/>
  <c r="BY51" i="9" s="1"/>
  <c r="BY54" i="9" s="1"/>
  <c r="DG47" i="9"/>
  <c r="S111" i="10"/>
  <c r="S97" i="10"/>
  <c r="X125" i="8"/>
  <c r="X133" i="8"/>
  <c r="X134" i="8" s="1"/>
  <c r="X132" i="8"/>
  <c r="AZ125" i="8"/>
  <c r="AZ133" i="8"/>
  <c r="AZ134" i="8" s="1"/>
  <c r="L135" i="8"/>
  <c r="L136" i="8"/>
  <c r="L137" i="8"/>
  <c r="AN135" i="8"/>
  <c r="AN136" i="8"/>
  <c r="AN137" i="8"/>
  <c r="T120" i="8"/>
  <c r="BX120" i="8"/>
  <c r="AS121" i="8"/>
  <c r="I131" i="8"/>
  <c r="DF25" i="9"/>
  <c r="DF114" i="8" s="1"/>
  <c r="DF39" i="9"/>
  <c r="DF30" i="9"/>
  <c r="DF11" i="9"/>
  <c r="DF15" i="9"/>
  <c r="DF49" i="9"/>
  <c r="DF115" i="8" s="1"/>
  <c r="DF23" i="9"/>
  <c r="DF40" i="9"/>
  <c r="DF18" i="9"/>
  <c r="DF12" i="9"/>
  <c r="DF34" i="9"/>
  <c r="DF31" i="9"/>
  <c r="DF44" i="9"/>
  <c r="DF41" i="9"/>
  <c r="DF19" i="9"/>
  <c r="DF20" i="9"/>
  <c r="DF48" i="9"/>
  <c r="DF128" i="8" s="1"/>
  <c r="DF47" i="9"/>
  <c r="DF42" i="9"/>
  <c r="DF10" i="9"/>
  <c r="DF32" i="9"/>
  <c r="DF21" i="9"/>
  <c r="DF38" i="9"/>
  <c r="DF13" i="9"/>
  <c r="DF29" i="9"/>
  <c r="DF37" i="9"/>
  <c r="DF111" i="8" s="1"/>
  <c r="BZ44" i="9"/>
  <c r="BZ51" i="9" s="1"/>
  <c r="BZ54" i="9" s="1"/>
  <c r="BM102" i="9"/>
  <c r="Y133" i="8"/>
  <c r="Y134" i="8" s="1"/>
  <c r="Y125" i="8"/>
  <c r="Y132" i="8"/>
  <c r="BA125" i="8"/>
  <c r="BA133" i="8"/>
  <c r="BA134" i="8" s="1"/>
  <c r="M137" i="8"/>
  <c r="M135" i="8"/>
  <c r="AO137" i="8"/>
  <c r="U131" i="8"/>
  <c r="BS139" i="8"/>
  <c r="AT121" i="8"/>
  <c r="K131" i="8"/>
  <c r="DG29" i="9"/>
  <c r="DG39" i="9"/>
  <c r="DG30" i="9"/>
  <c r="DG11" i="9"/>
  <c r="DG15" i="9"/>
  <c r="DG49" i="9"/>
  <c r="DG115" i="8" s="1"/>
  <c r="DG23" i="9"/>
  <c r="DG40" i="9"/>
  <c r="DG18" i="9"/>
  <c r="DG12" i="9"/>
  <c r="DG44" i="9"/>
  <c r="DG41" i="9"/>
  <c r="DG19" i="9"/>
  <c r="DG20" i="9"/>
  <c r="DG25" i="9"/>
  <c r="DG42" i="9"/>
  <c r="DG10" i="9"/>
  <c r="DG32" i="9"/>
  <c r="DG21" i="9"/>
  <c r="DG38" i="9"/>
  <c r="DG48" i="9"/>
  <c r="DG128" i="8" s="1"/>
  <c r="DG13" i="9"/>
  <c r="BC139" i="8"/>
  <c r="DG37" i="9"/>
  <c r="DG111" i="8" s="1"/>
  <c r="CA44" i="9"/>
  <c r="CA51" i="9" s="1"/>
  <c r="CA54" i="9" s="1"/>
  <c r="N73" i="9"/>
  <c r="N76" i="9"/>
  <c r="AP73" i="9"/>
  <c r="AP76" i="9"/>
  <c r="F34" i="10"/>
  <c r="F33" i="10"/>
  <c r="F38" i="10"/>
  <c r="AH138" i="8"/>
  <c r="Z125" i="8"/>
  <c r="Z133" i="8"/>
  <c r="Z134" i="8" s="1"/>
  <c r="Z132" i="8"/>
  <c r="BB125" i="8"/>
  <c r="BB133" i="8"/>
  <c r="BB134" i="8" s="1"/>
  <c r="N136" i="8"/>
  <c r="AP136" i="8"/>
  <c r="L131" i="8"/>
  <c r="AK136" i="8"/>
  <c r="I137" i="8"/>
  <c r="AW139" i="8"/>
  <c r="X61" i="9"/>
  <c r="X62" i="9"/>
  <c r="X67" i="9"/>
  <c r="X68" i="9" s="1"/>
  <c r="AZ61" i="9"/>
  <c r="AZ62" i="9"/>
  <c r="AZ58" i="9"/>
  <c r="AZ67" i="9"/>
  <c r="AZ68" i="9" s="1"/>
  <c r="CB58" i="9"/>
  <c r="O73" i="9"/>
  <c r="O76" i="9"/>
  <c r="O81" i="9" s="1"/>
  <c r="AQ73" i="9"/>
  <c r="AQ76" i="9"/>
  <c r="AQ81" i="9" s="1"/>
  <c r="H82" i="9"/>
  <c r="AI138" i="8"/>
  <c r="AA125" i="8"/>
  <c r="AA132" i="8"/>
  <c r="BC133" i="8"/>
  <c r="BC134" i="8" s="1"/>
  <c r="BC125" i="8"/>
  <c r="O136" i="8"/>
  <c r="O137" i="8"/>
  <c r="O135" i="8"/>
  <c r="O131" i="8"/>
  <c r="AQ131" i="8"/>
  <c r="AQ136" i="8"/>
  <c r="AQ137" i="8"/>
  <c r="AX120" i="8"/>
  <c r="BA136" i="8"/>
  <c r="AX139" i="8"/>
  <c r="Y61" i="9"/>
  <c r="Y58" i="9"/>
  <c r="Y62" i="9"/>
  <c r="Y67" i="9"/>
  <c r="Y68" i="9" s="1"/>
  <c r="BA61" i="9"/>
  <c r="BA58" i="9"/>
  <c r="BA62" i="9"/>
  <c r="BA67" i="9"/>
  <c r="BA68" i="9" s="1"/>
  <c r="CC58" i="9"/>
  <c r="P73" i="9"/>
  <c r="P76" i="9"/>
  <c r="P81" i="9" s="1"/>
  <c r="AR73" i="9"/>
  <c r="AR76" i="9"/>
  <c r="AR81" i="9" s="1"/>
  <c r="BL77" i="9"/>
  <c r="BL82" i="9" s="1"/>
  <c r="BL78" i="9"/>
  <c r="BL83" i="9" s="1"/>
  <c r="AJ138" i="8"/>
  <c r="AD126" i="8"/>
  <c r="BF126" i="8"/>
  <c r="AB125" i="8"/>
  <c r="AB132" i="8"/>
  <c r="BD133" i="8"/>
  <c r="BD134" i="8" s="1"/>
  <c r="BD125" i="8"/>
  <c r="BD117" i="8"/>
  <c r="P137" i="8"/>
  <c r="P136" i="8"/>
  <c r="P135" i="8"/>
  <c r="P131" i="8"/>
  <c r="AR137" i="8"/>
  <c r="AR136" i="8"/>
  <c r="X120" i="8"/>
  <c r="X113" i="8"/>
  <c r="AU113" i="8"/>
  <c r="CR161" i="8"/>
  <c r="Z62" i="9"/>
  <c r="Z67" i="9"/>
  <c r="Z68" i="9" s="1"/>
  <c r="Z61" i="9"/>
  <c r="BB62" i="9"/>
  <c r="BB67" i="9"/>
  <c r="BB68" i="9" s="1"/>
  <c r="BB58" i="9"/>
  <c r="BB61" i="9"/>
  <c r="Q76" i="9"/>
  <c r="Q81" i="9" s="1"/>
  <c r="Q73" i="9"/>
  <c r="AS73" i="9"/>
  <c r="AS76" i="9"/>
  <c r="AK138" i="8"/>
  <c r="BE133" i="8"/>
  <c r="BE134" i="8" s="1"/>
  <c r="BE125" i="8"/>
  <c r="AC117" i="8"/>
  <c r="BE117" i="8"/>
  <c r="Q137" i="8"/>
  <c r="Q136" i="8"/>
  <c r="Q135" i="8"/>
  <c r="Q131" i="8"/>
  <c r="AS136" i="8"/>
  <c r="AS137" i="8"/>
  <c r="Y113" i="8"/>
  <c r="CF150" i="8"/>
  <c r="CS161" i="8"/>
  <c r="BJ7" i="9"/>
  <c r="BI7" i="9"/>
  <c r="BH7" i="9"/>
  <c r="BJ5" i="9"/>
  <c r="DT18" i="9"/>
  <c r="DT40" i="9"/>
  <c r="DT47" i="9"/>
  <c r="DT15" i="9"/>
  <c r="DT44" i="9"/>
  <c r="DT31" i="9"/>
  <c r="DT39" i="9"/>
  <c r="DT13" i="9"/>
  <c r="BK6" i="9"/>
  <c r="BI5" i="9"/>
  <c r="DT10" i="9"/>
  <c r="BH5" i="9"/>
  <c r="BG5" i="9"/>
  <c r="DT30" i="9"/>
  <c r="DT34" i="9"/>
  <c r="DT19" i="9"/>
  <c r="DU54" i="11" s="1"/>
  <c r="AS54" i="9"/>
  <c r="AA67" i="9"/>
  <c r="AA68" i="9" s="1"/>
  <c r="AA62" i="9"/>
  <c r="AA61" i="9"/>
  <c r="BC67" i="9"/>
  <c r="BC68" i="9" s="1"/>
  <c r="BC58" i="9"/>
  <c r="R76" i="9"/>
  <c r="R73" i="9"/>
  <c r="AT76" i="9"/>
  <c r="AU73" i="9"/>
  <c r="AT73" i="9"/>
  <c r="BL52" i="8"/>
  <c r="BN77" i="9"/>
  <c r="BN78" i="9"/>
  <c r="BH126" i="8"/>
  <c r="AD132" i="8"/>
  <c r="BF133" i="8"/>
  <c r="BF134" i="8" s="1"/>
  <c r="BF125" i="8"/>
  <c r="BF117" i="8"/>
  <c r="R137" i="8"/>
  <c r="R135" i="8"/>
  <c r="R131" i="8"/>
  <c r="AT137" i="8"/>
  <c r="AT136" i="8"/>
  <c r="Z122" i="8"/>
  <c r="AW113" i="8"/>
  <c r="CA139" i="8"/>
  <c r="AX132" i="8"/>
  <c r="J135" i="8"/>
  <c r="CT161" i="8"/>
  <c r="DG14" i="9"/>
  <c r="AT54" i="9"/>
  <c r="Y54" i="9"/>
  <c r="AA51" i="9"/>
  <c r="AA54" i="9" s="1"/>
  <c r="AB62" i="9"/>
  <c r="AB67" i="9"/>
  <c r="AB68" i="9" s="1"/>
  <c r="AB61" i="9"/>
  <c r="BD62" i="9"/>
  <c r="BD67" i="9"/>
  <c r="BD68" i="9" s="1"/>
  <c r="BD61" i="9"/>
  <c r="BD58" i="9"/>
  <c r="BO77" i="9"/>
  <c r="BO78" i="9"/>
  <c r="C134" i="8"/>
  <c r="BG117" i="8"/>
  <c r="S137" i="8"/>
  <c r="S131" i="8"/>
  <c r="AU137" i="8"/>
  <c r="AU136" i="8"/>
  <c r="AA113" i="8"/>
  <c r="BC113" i="8"/>
  <c r="BC120" i="8"/>
  <c r="AU134" i="8"/>
  <c r="DF28" i="9"/>
  <c r="BB54" i="9"/>
  <c r="DT49" i="9"/>
  <c r="DT115" i="8" s="1"/>
  <c r="AC62" i="9"/>
  <c r="AC67" i="9"/>
  <c r="AC68" i="9" s="1"/>
  <c r="AC61" i="9"/>
  <c r="BE62" i="9"/>
  <c r="BE61" i="9"/>
  <c r="BE58" i="9"/>
  <c r="AD81" i="9"/>
  <c r="AE138" i="8"/>
  <c r="BG138" i="8"/>
  <c r="K132" i="8"/>
  <c r="AM132" i="8"/>
  <c r="Q117" i="8"/>
  <c r="U137" i="8"/>
  <c r="AW137" i="8"/>
  <c r="AI120" i="8"/>
  <c r="BK120" i="8"/>
  <c r="AV125" i="8"/>
  <c r="V132" i="8"/>
  <c r="AZ135" i="8"/>
  <c r="BQ25" i="9"/>
  <c r="BQ114" i="8" s="1"/>
  <c r="BX21" i="11"/>
  <c r="BX78" i="9"/>
  <c r="BX34" i="9"/>
  <c r="BX44" i="9" s="1"/>
  <c r="BX51" i="9" s="1"/>
  <c r="BX54" i="9" s="1"/>
  <c r="AD62" i="9"/>
  <c r="AD67" i="9"/>
  <c r="AD68" i="9" s="1"/>
  <c r="AD58" i="9"/>
  <c r="BF62" i="9"/>
  <c r="BF67" i="9"/>
  <c r="BF68" i="9" s="1"/>
  <c r="BF61" i="9"/>
  <c r="BF58" i="9"/>
  <c r="T77" i="9"/>
  <c r="T78" i="9"/>
  <c r="AW83" i="9"/>
  <c r="AV83" i="9"/>
  <c r="AF138" i="8"/>
  <c r="AN132" i="8"/>
  <c r="V137" i="8"/>
  <c r="AX137" i="8"/>
  <c r="BZ139" i="8"/>
  <c r="AX125" i="8"/>
  <c r="AZ131" i="8"/>
  <c r="BA135" i="8"/>
  <c r="BX139" i="8"/>
  <c r="BY21" i="11"/>
  <c r="BY34" i="9"/>
  <c r="C67" i="9"/>
  <c r="C68" i="9" s="1"/>
  <c r="C62" i="9"/>
  <c r="C61" i="9"/>
  <c r="C58" i="9"/>
  <c r="AE62" i="9"/>
  <c r="AE67" i="9"/>
  <c r="AE68" i="9" s="1"/>
  <c r="AE58" i="9"/>
  <c r="BG67" i="9"/>
  <c r="BG61" i="9"/>
  <c r="BG58" i="9"/>
  <c r="BI138" i="8"/>
  <c r="M125" i="8"/>
  <c r="AU117" i="8"/>
  <c r="AY137" i="8"/>
  <c r="AS117" i="8"/>
  <c r="AM120" i="8"/>
  <c r="BB135" i="8"/>
  <c r="BZ21" i="11"/>
  <c r="BZ78" i="9"/>
  <c r="BZ34" i="9"/>
  <c r="BT49" i="9"/>
  <c r="BU47" i="9"/>
  <c r="D67" i="9"/>
  <c r="D68" i="9" s="1"/>
  <c r="D62" i="9"/>
  <c r="D61" i="9"/>
  <c r="D58" i="9"/>
  <c r="AF67" i="9"/>
  <c r="AF68" i="9" s="1"/>
  <c r="AF62" i="9"/>
  <c r="AF58" i="9"/>
  <c r="BH67" i="9"/>
  <c r="BH61" i="9"/>
  <c r="BH58" i="9"/>
  <c r="BJ138" i="8"/>
  <c r="N125" i="8"/>
  <c r="AP125" i="8"/>
  <c r="BX117" i="8"/>
  <c r="BX143" i="8" s="1"/>
  <c r="BL121" i="8"/>
  <c r="BB131" i="8"/>
  <c r="BC135" i="8"/>
  <c r="BG54" i="9"/>
  <c r="K113" i="8"/>
  <c r="O139" i="8"/>
  <c r="O132" i="8"/>
  <c r="BC131" i="8"/>
  <c r="AN133" i="8"/>
  <c r="AN134" i="8" s="1"/>
  <c r="F62" i="9"/>
  <c r="F67" i="9"/>
  <c r="F68" i="9" s="1"/>
  <c r="F61" i="9"/>
  <c r="AH62" i="9"/>
  <c r="AH67" i="9"/>
  <c r="AH68" i="9" s="1"/>
  <c r="BJ67" i="9"/>
  <c r="BJ61" i="9"/>
  <c r="BJ58" i="9"/>
  <c r="P132" i="8"/>
  <c r="P133" i="8"/>
  <c r="P134" i="8" s="1"/>
  <c r="AR132" i="8"/>
  <c r="AR125" i="8"/>
  <c r="AR133" i="8"/>
  <c r="AR134" i="8" s="1"/>
  <c r="L113" i="8"/>
  <c r="AN113" i="8"/>
  <c r="BP113" i="8"/>
  <c r="AY136" i="8"/>
  <c r="BS44" i="9"/>
  <c r="BS51" i="9" s="1"/>
  <c r="BS54" i="9" s="1"/>
  <c r="CG47" i="9"/>
  <c r="Q132" i="8"/>
  <c r="Q133" i="8"/>
  <c r="Q134" i="8" s="1"/>
  <c r="AS132" i="8"/>
  <c r="AS133" i="8"/>
  <c r="AS134" i="8" s="1"/>
  <c r="AA135" i="8"/>
  <c r="AP133" i="8"/>
  <c r="AP134" i="8" s="1"/>
  <c r="U139" i="8"/>
  <c r="H61" i="9"/>
  <c r="H58" i="9"/>
  <c r="H62" i="9"/>
  <c r="H67" i="9"/>
  <c r="H68" i="9" s="1"/>
  <c r="AJ67" i="9"/>
  <c r="AJ68" i="9" s="1"/>
  <c r="AJ58" i="9"/>
  <c r="BL67" i="9"/>
  <c r="BL58" i="9"/>
  <c r="BU44" i="9"/>
  <c r="AK64" i="9"/>
  <c r="AK65" i="9"/>
  <c r="S132" i="8"/>
  <c r="Y117" i="8"/>
  <c r="AC135" i="8"/>
  <c r="BE135" i="8"/>
  <c r="BS113" i="8"/>
  <c r="L120" i="8"/>
  <c r="V125" i="8"/>
  <c r="W131" i="8"/>
  <c r="AK44" i="9"/>
  <c r="AB51" i="9"/>
  <c r="T132" i="8"/>
  <c r="T125" i="8"/>
  <c r="T133" i="8"/>
  <c r="T134" i="8" s="1"/>
  <c r="AV132" i="8"/>
  <c r="BB117" i="8"/>
  <c r="AD135" i="8"/>
  <c r="BF135" i="8"/>
  <c r="AC54" i="9"/>
  <c r="AM64" i="9"/>
  <c r="AM65" i="9"/>
  <c r="AE61" i="9"/>
  <c r="AV82" i="9"/>
  <c r="U134" i="8"/>
  <c r="AW132" i="8"/>
  <c r="AW125" i="8"/>
  <c r="AW133" i="8"/>
  <c r="AW134" i="8" s="1"/>
  <c r="C135" i="8"/>
  <c r="C131" i="8"/>
  <c r="AE131" i="8"/>
  <c r="CJ37" i="9"/>
  <c r="AD51" i="9"/>
  <c r="AF61" i="9"/>
  <c r="AW82" i="9"/>
  <c r="BM92" i="9"/>
  <c r="BL93" i="9"/>
  <c r="BM93" i="9" s="1"/>
  <c r="BL91" i="9"/>
  <c r="BL90" i="9" s="1"/>
  <c r="D34" i="10"/>
  <c r="D38" i="10"/>
  <c r="D33" i="10"/>
  <c r="V134" i="8"/>
  <c r="AX134" i="8"/>
  <c r="AB117" i="8"/>
  <c r="D131" i="8"/>
  <c r="D136" i="8"/>
  <c r="AF131" i="8"/>
  <c r="AF135" i="8"/>
  <c r="BE136" i="8"/>
  <c r="CD13" i="11"/>
  <c r="CE13" i="11"/>
  <c r="E34" i="10"/>
  <c r="E38" i="10"/>
  <c r="E33" i="10"/>
  <c r="I31" i="10"/>
  <c r="I25" i="10"/>
  <c r="I37" i="10"/>
  <c r="CA21" i="11"/>
  <c r="L61" i="9"/>
  <c r="AN64" i="9"/>
  <c r="AN65" i="9"/>
  <c r="AY82" i="9"/>
  <c r="BA81" i="9"/>
  <c r="J31" i="10"/>
  <c r="J25" i="10"/>
  <c r="J37" i="10"/>
  <c r="DA161" i="8"/>
  <c r="CB21" i="11"/>
  <c r="CB34" i="9"/>
  <c r="CB44" i="9" s="1"/>
  <c r="CB51" i="9" s="1"/>
  <c r="CB54" i="9" s="1"/>
  <c r="CD23" i="11"/>
  <c r="M58" i="9"/>
  <c r="M62" i="9"/>
  <c r="AZ82" i="9"/>
  <c r="K74" i="10"/>
  <c r="K75" i="10" s="1"/>
  <c r="K59" i="10"/>
  <c r="CE29" i="9"/>
  <c r="CE30" i="9"/>
  <c r="I83" i="9"/>
  <c r="L22" i="10"/>
  <c r="L74" i="10"/>
  <c r="L75" i="10" s="1"/>
  <c r="L59" i="10"/>
  <c r="X74" i="10"/>
  <c r="X73" i="10"/>
  <c r="DT48" i="9"/>
  <c r="DT128" i="8" s="1"/>
  <c r="AG64" i="9"/>
  <c r="AS64" i="9"/>
  <c r="M37" i="10"/>
  <c r="M25" i="10"/>
  <c r="M24" i="10"/>
  <c r="AK48" i="11"/>
  <c r="DV7" i="9"/>
  <c r="DU5" i="9"/>
  <c r="AB25" i="9"/>
  <c r="AB114" i="8" s="1"/>
  <c r="AI64" i="9"/>
  <c r="AI65" i="9"/>
  <c r="AJ77" i="9"/>
  <c r="AJ82" i="9" s="1"/>
  <c r="AJ78" i="9"/>
  <c r="AJ83" i="9" s="1"/>
  <c r="N20" i="10"/>
  <c r="N22" i="10"/>
  <c r="U116" i="10"/>
  <c r="V116" i="10" s="1"/>
  <c r="W116" i="10" s="1"/>
  <c r="X116" i="10" s="1"/>
  <c r="Y116" i="10" s="1"/>
  <c r="AC25" i="9"/>
  <c r="AC114" i="8" s="1"/>
  <c r="AC139" i="8" s="1"/>
  <c r="BE25" i="9"/>
  <c r="BE114" i="8" s="1"/>
  <c r="CE38" i="9"/>
  <c r="AT65" i="9"/>
  <c r="AT64" i="9"/>
  <c r="D81" i="9"/>
  <c r="AK77" i="9"/>
  <c r="AK82" i="9" s="1"/>
  <c r="AK78" i="9"/>
  <c r="AK83" i="9" s="1"/>
  <c r="L77" i="9"/>
  <c r="L82" i="9" s="1"/>
  <c r="O20" i="10"/>
  <c r="O22" i="10"/>
  <c r="R25" i="10"/>
  <c r="R24" i="10"/>
  <c r="R37" i="10"/>
  <c r="AD25" i="9"/>
  <c r="AD114" i="8" s="1"/>
  <c r="AD139" i="8" s="1"/>
  <c r="BF25" i="9"/>
  <c r="BF114" i="8" s="1"/>
  <c r="AO58" i="9"/>
  <c r="AL77" i="9"/>
  <c r="AL78" i="9"/>
  <c r="O83" i="9"/>
  <c r="AE25" i="9"/>
  <c r="AE114" i="8" s="1"/>
  <c r="BG25" i="9"/>
  <c r="BG114" i="8" s="1"/>
  <c r="BG139" i="8" s="1"/>
  <c r="F73" i="9"/>
  <c r="F76" i="9"/>
  <c r="F81" i="9" s="1"/>
  <c r="BJ76" i="9"/>
  <c r="BJ81" i="9" s="1"/>
  <c r="BJ73" i="9"/>
  <c r="AM77" i="9"/>
  <c r="AM82" i="9" s="1"/>
  <c r="AM78" i="9"/>
  <c r="AM83" i="9" s="1"/>
  <c r="N82" i="9"/>
  <c r="CD22" i="9"/>
  <c r="CE22" i="9" s="1"/>
  <c r="CF22" i="9" s="1"/>
  <c r="CG22" i="9" s="1"/>
  <c r="CH22" i="9" s="1"/>
  <c r="CI22" i="9" s="1"/>
  <c r="CJ22" i="9" s="1"/>
  <c r="CK22" i="9" s="1"/>
  <c r="CL22" i="9" s="1"/>
  <c r="CM22" i="9" s="1"/>
  <c r="CN22" i="9" s="1"/>
  <c r="CO22" i="9" s="1"/>
  <c r="CP22" i="9" s="1"/>
  <c r="CQ22" i="9" s="1"/>
  <c r="CR22" i="9" s="1"/>
  <c r="CS22" i="9" s="1"/>
  <c r="CT22" i="9" s="1"/>
  <c r="CU22" i="9" s="1"/>
  <c r="CV22" i="9" s="1"/>
  <c r="CW22" i="9" s="1"/>
  <c r="CX22" i="9" s="1"/>
  <c r="CY22" i="9" s="1"/>
  <c r="CZ22" i="9" s="1"/>
  <c r="DA22" i="9" s="1"/>
  <c r="DB22" i="9" s="1"/>
  <c r="D25" i="9"/>
  <c r="D114" i="8" s="1"/>
  <c r="D135" i="8" s="1"/>
  <c r="BH25" i="9"/>
  <c r="BH114" i="8" s="1"/>
  <c r="BH132" i="8" s="1"/>
  <c r="U61" i="9"/>
  <c r="U58" i="9"/>
  <c r="U67" i="9"/>
  <c r="U68" i="9" s="1"/>
  <c r="AW61" i="9"/>
  <c r="AW58" i="9"/>
  <c r="AW62" i="9"/>
  <c r="BY58" i="9"/>
  <c r="BY67" i="9"/>
  <c r="U62" i="9"/>
  <c r="AG65" i="9"/>
  <c r="L83" i="9"/>
  <c r="AN78" i="9"/>
  <c r="AN77" i="9"/>
  <c r="O82" i="9"/>
  <c r="CB78" i="9"/>
  <c r="DS93" i="9"/>
  <c r="G22" i="10"/>
  <c r="H25" i="10" s="1"/>
  <c r="G14" i="10"/>
  <c r="G42" i="10" s="1"/>
  <c r="X67" i="10"/>
  <c r="X68" i="10" s="1"/>
  <c r="BH131" i="8"/>
  <c r="CH161" i="8"/>
  <c r="E25" i="9"/>
  <c r="E114" i="8" s="1"/>
  <c r="AG25" i="9"/>
  <c r="AG114" i="8" s="1"/>
  <c r="V61" i="9"/>
  <c r="V58" i="9"/>
  <c r="V67" i="9"/>
  <c r="V68" i="9" s="1"/>
  <c r="AX61" i="9"/>
  <c r="AX58" i="9"/>
  <c r="AX62" i="9"/>
  <c r="BZ58" i="9"/>
  <c r="V62" i="9"/>
  <c r="BZ67" i="9"/>
  <c r="CI161" i="8"/>
  <c r="F25" i="9"/>
  <c r="F114" i="8" s="1"/>
  <c r="F135" i="8" s="1"/>
  <c r="AH25" i="9"/>
  <c r="AH114" i="8" s="1"/>
  <c r="AH135" i="8" s="1"/>
  <c r="BJ25" i="9"/>
  <c r="BJ114" i="8" s="1"/>
  <c r="BJ139" i="8" s="1"/>
  <c r="R44" i="9"/>
  <c r="R51" i="9" s="1"/>
  <c r="R54" i="9" s="1"/>
  <c r="W61" i="9"/>
  <c r="W62" i="9"/>
  <c r="W67" i="9"/>
  <c r="W68" i="9" s="1"/>
  <c r="AY61" i="9"/>
  <c r="AY62" i="9"/>
  <c r="AY58" i="9"/>
  <c r="CA58" i="9"/>
  <c r="M61" i="9"/>
  <c r="CA67" i="9"/>
  <c r="AP77" i="9"/>
  <c r="AP78" i="9"/>
  <c r="S81" i="9"/>
  <c r="T37" i="10"/>
  <c r="T25" i="10"/>
  <c r="T24" i="10"/>
  <c r="CC21" i="11"/>
  <c r="CC78" i="9"/>
  <c r="O51" i="9"/>
  <c r="O54" i="9" s="1"/>
  <c r="AQ51" i="9"/>
  <c r="AQ54" i="9" s="1"/>
  <c r="AN61" i="9"/>
  <c r="W83" i="9"/>
  <c r="BL101" i="9"/>
  <c r="M74" i="10"/>
  <c r="M75" i="10" s="1"/>
  <c r="M59" i="10"/>
  <c r="T68" i="10"/>
  <c r="J48" i="11"/>
  <c r="AL48" i="11"/>
  <c r="DS29" i="9"/>
  <c r="DS38" i="9"/>
  <c r="DS42" i="9"/>
  <c r="DS51" i="9"/>
  <c r="AL58" i="9"/>
  <c r="U68" i="10"/>
  <c r="DT29" i="9"/>
  <c r="DS33" i="9"/>
  <c r="DT38" i="9"/>
  <c r="DT42" i="9"/>
  <c r="DT51" i="9"/>
  <c r="AT61" i="9"/>
  <c r="J62" i="9"/>
  <c r="R67" i="9"/>
  <c r="R68" i="9" s="1"/>
  <c r="BP67" i="9"/>
  <c r="Y78" i="9"/>
  <c r="Y77" i="9"/>
  <c r="P37" i="10"/>
  <c r="P25" i="10"/>
  <c r="P24" i="10"/>
  <c r="DT33" i="9"/>
  <c r="K62" i="9"/>
  <c r="E76" i="9"/>
  <c r="E81" i="9" s="1"/>
  <c r="BC83" i="9"/>
  <c r="Q37" i="10"/>
  <c r="Q25" i="10"/>
  <c r="Q24" i="10"/>
  <c r="W68" i="10"/>
  <c r="W152" i="10" s="1"/>
  <c r="AE174" i="10"/>
  <c r="AO48" i="11"/>
  <c r="AF174" i="10"/>
  <c r="AF176" i="10" s="1"/>
  <c r="AP48" i="11"/>
  <c r="DT14" i="9"/>
  <c r="DS22" i="9"/>
  <c r="DS25" i="9"/>
  <c r="DS48" i="9"/>
  <c r="DS128" i="8" s="1"/>
  <c r="N61" i="9"/>
  <c r="N58" i="9"/>
  <c r="AP61" i="9"/>
  <c r="AP58" i="9"/>
  <c r="BR58" i="9"/>
  <c r="AQ58" i="9"/>
  <c r="G73" i="9"/>
  <c r="G76" i="9"/>
  <c r="AI73" i="9"/>
  <c r="AI76" i="9"/>
  <c r="AI81" i="9" s="1"/>
  <c r="AB83" i="9"/>
  <c r="DT102" i="9"/>
  <c r="DT103" i="9" s="1"/>
  <c r="Q29" i="10"/>
  <c r="AG158" i="10"/>
  <c r="DJ7" i="11"/>
  <c r="DT22" i="9"/>
  <c r="DT25" i="9"/>
  <c r="N62" i="9"/>
  <c r="H73" i="9"/>
  <c r="H76" i="9"/>
  <c r="AJ73" i="9"/>
  <c r="AJ76" i="9"/>
  <c r="AJ81" i="9" s="1"/>
  <c r="R29" i="10"/>
  <c r="V51" i="10"/>
  <c r="V78" i="10"/>
  <c r="DS20" i="9"/>
  <c r="DS91" i="9" s="1"/>
  <c r="P61" i="9"/>
  <c r="P58" i="9"/>
  <c r="AR61" i="9"/>
  <c r="AR58" i="9"/>
  <c r="BT58" i="9"/>
  <c r="I64" i="9"/>
  <c r="O62" i="9"/>
  <c r="AK73" i="9"/>
  <c r="AK76" i="9"/>
  <c r="AL81" i="9" s="1"/>
  <c r="N60" i="11"/>
  <c r="N62" i="11" s="1"/>
  <c r="N58" i="11"/>
  <c r="N48" i="11"/>
  <c r="DT20" i="9"/>
  <c r="DT90" i="9" s="1"/>
  <c r="DT91" i="9" s="1"/>
  <c r="W25" i="9"/>
  <c r="AY25" i="9"/>
  <c r="DS37" i="9"/>
  <c r="M44" i="9"/>
  <c r="M51" i="9" s="1"/>
  <c r="M54" i="9" s="1"/>
  <c r="AO44" i="9"/>
  <c r="BQ44" i="9"/>
  <c r="Q61" i="9"/>
  <c r="AS61" i="9"/>
  <c r="BU58" i="9"/>
  <c r="J58" i="9"/>
  <c r="P62" i="9"/>
  <c r="BJ7" i="10"/>
  <c r="L97" i="10"/>
  <c r="L111" i="10"/>
  <c r="L112" i="10" s="1"/>
  <c r="C131" i="10"/>
  <c r="O60" i="11"/>
  <c r="O62" i="11" s="1"/>
  <c r="O58" i="11"/>
  <c r="O48" i="11"/>
  <c r="CE18" i="9"/>
  <c r="DS32" i="9"/>
  <c r="DT37" i="9"/>
  <c r="DT111" i="8" s="1"/>
  <c r="K58" i="9"/>
  <c r="Q62" i="9"/>
  <c r="K73" i="9"/>
  <c r="K76" i="9"/>
  <c r="K81" i="9" s="1"/>
  <c r="AM73" i="9"/>
  <c r="E78" i="9"/>
  <c r="E83" i="9" s="1"/>
  <c r="BH5" i="10"/>
  <c r="M97" i="10"/>
  <c r="M111" i="10"/>
  <c r="M112" i="10" s="1"/>
  <c r="P60" i="11"/>
  <c r="P62" i="11" s="1"/>
  <c r="P58" i="11"/>
  <c r="P48" i="11"/>
  <c r="BT44" i="11"/>
  <c r="BT48" i="11" s="1"/>
  <c r="DS28" i="9"/>
  <c r="DT32" i="9"/>
  <c r="S61" i="9"/>
  <c r="S58" i="9"/>
  <c r="AU61" i="9"/>
  <c r="AU58" i="9"/>
  <c r="BW58" i="9"/>
  <c r="L58" i="9"/>
  <c r="L73" i="9"/>
  <c r="L76" i="9"/>
  <c r="L81" i="9" s="1"/>
  <c r="AN73" i="9"/>
  <c r="AN76" i="9"/>
  <c r="AN81" i="9" s="1"/>
  <c r="F78" i="9"/>
  <c r="F83" i="9" s="1"/>
  <c r="N111" i="10"/>
  <c r="N97" i="10"/>
  <c r="DS13" i="9"/>
  <c r="DT28" i="9"/>
  <c r="T61" i="9"/>
  <c r="T58" i="9"/>
  <c r="AV61" i="9"/>
  <c r="AV58" i="9"/>
  <c r="BX58" i="9"/>
  <c r="S62" i="9"/>
  <c r="M73" i="9"/>
  <c r="M76" i="9"/>
  <c r="AO73" i="9"/>
  <c r="AO76" i="9"/>
  <c r="O111" i="10"/>
  <c r="O97" i="10"/>
  <c r="AG182" i="10"/>
  <c r="BC77" i="9"/>
  <c r="N59" i="10"/>
  <c r="N74" i="10"/>
  <c r="N75" i="10" s="1"/>
  <c r="Y74" i="10"/>
  <c r="Y73" i="10"/>
  <c r="E42" i="10"/>
  <c r="E51" i="10"/>
  <c r="O74" i="10"/>
  <c r="O75" i="10" s="1"/>
  <c r="O59" i="10"/>
  <c r="Z74" i="10"/>
  <c r="Z73" i="10"/>
  <c r="Q79" i="10"/>
  <c r="Q80" i="10" s="1"/>
  <c r="AA77" i="9"/>
  <c r="AA82" i="9" s="1"/>
  <c r="BE77" i="9"/>
  <c r="F47" i="10"/>
  <c r="F42" i="10"/>
  <c r="F51" i="10"/>
  <c r="P59" i="10"/>
  <c r="P74" i="10"/>
  <c r="P75" i="10" s="1"/>
  <c r="AB77" i="9"/>
  <c r="S37" i="10"/>
  <c r="S25" i="10"/>
  <c r="S24" i="10"/>
  <c r="G51" i="10"/>
  <c r="G47" i="10"/>
  <c r="G48" i="10"/>
  <c r="G59" i="10"/>
  <c r="AB74" i="10"/>
  <c r="AB75" i="10" s="1"/>
  <c r="AB79" i="10"/>
  <c r="H51" i="10"/>
  <c r="I47" i="10"/>
  <c r="I48" i="10"/>
  <c r="I52" i="10"/>
  <c r="I51" i="10"/>
  <c r="K47" i="10"/>
  <c r="G125" i="10"/>
  <c r="H125" i="10" s="1"/>
  <c r="I125" i="10" s="1"/>
  <c r="J125" i="10" s="1"/>
  <c r="K125" i="10" s="1"/>
  <c r="L125" i="10" s="1"/>
  <c r="M125" i="10" s="1"/>
  <c r="N125" i="10" s="1"/>
  <c r="O125" i="10" s="1"/>
  <c r="P125" i="10" s="1"/>
  <c r="Q125" i="10" s="1"/>
  <c r="R125" i="10" s="1"/>
  <c r="S125" i="10" s="1"/>
  <c r="T125" i="10" s="1"/>
  <c r="U125" i="10" s="1"/>
  <c r="V125" i="10" s="1"/>
  <c r="W125" i="10" s="1"/>
  <c r="X125" i="10" s="1"/>
  <c r="Y125" i="10" s="1"/>
  <c r="Z125" i="10" s="1"/>
  <c r="AA125" i="10" s="1"/>
  <c r="AB125" i="10" s="1"/>
  <c r="AC125" i="10" s="1"/>
  <c r="AD125" i="10" s="1"/>
  <c r="AE125" i="10" s="1"/>
  <c r="AF125" i="10" s="1"/>
  <c r="AG125" i="10" s="1"/>
  <c r="AH125" i="10" s="1"/>
  <c r="AI125" i="10" s="1"/>
  <c r="AJ125" i="10" s="1"/>
  <c r="AK125" i="10" s="1"/>
  <c r="AL125" i="10" s="1"/>
  <c r="AM125" i="10" s="1"/>
  <c r="AN125" i="10" s="1"/>
  <c r="AO125" i="10" s="1"/>
  <c r="AP125" i="10" s="1"/>
  <c r="AQ125" i="10" s="1"/>
  <c r="AR125" i="10" s="1"/>
  <c r="AS125" i="10" s="1"/>
  <c r="AT125" i="10" s="1"/>
  <c r="AU125" i="10" s="1"/>
  <c r="AV125" i="10" s="1"/>
  <c r="AW125" i="10" s="1"/>
  <c r="AX125" i="10" s="1"/>
  <c r="AY125" i="10" s="1"/>
  <c r="AZ125" i="10" s="1"/>
  <c r="BA125" i="10" s="1"/>
  <c r="BB125" i="10" s="1"/>
  <c r="F130" i="10"/>
  <c r="R12" i="10"/>
  <c r="Q14" i="10"/>
  <c r="Q42" i="10" s="1"/>
  <c r="AC20" i="10"/>
  <c r="AC22" i="10"/>
  <c r="L47" i="10"/>
  <c r="L48" i="10"/>
  <c r="L52" i="10"/>
  <c r="L51" i="10"/>
  <c r="M47" i="10"/>
  <c r="Q74" i="10"/>
  <c r="Q75" i="10" s="1"/>
  <c r="AI89" i="10"/>
  <c r="J111" i="10"/>
  <c r="J97" i="10"/>
  <c r="BF78" i="9"/>
  <c r="BF83" i="9" s="1"/>
  <c r="K97" i="10"/>
  <c r="K111" i="10"/>
  <c r="K112" i="10" s="1"/>
  <c r="P14" i="10"/>
  <c r="P42" i="10" s="1"/>
  <c r="V16" i="10"/>
  <c r="R79" i="10"/>
  <c r="R80" i="10" s="1"/>
  <c r="R75" i="10"/>
  <c r="D50" i="11"/>
  <c r="E49" i="11" s="1"/>
  <c r="T20" i="10"/>
  <c r="S75" i="10"/>
  <c r="R81" i="10"/>
  <c r="D30" i="12"/>
  <c r="D34" i="12"/>
  <c r="D29" i="12"/>
  <c r="U37" i="10"/>
  <c r="U24" i="10"/>
  <c r="U25" i="10"/>
  <c r="P47" i="10"/>
  <c r="S81" i="10"/>
  <c r="E30" i="12"/>
  <c r="E34" i="12"/>
  <c r="E29" i="12"/>
  <c r="V24" i="10"/>
  <c r="T81" i="10"/>
  <c r="F30" i="12"/>
  <c r="F29" i="12"/>
  <c r="F34" i="12"/>
  <c r="R48" i="10"/>
  <c r="U81" i="10"/>
  <c r="M5" i="10"/>
  <c r="O6" i="10"/>
  <c r="Z37" i="10"/>
  <c r="X24" i="10"/>
  <c r="V58" i="10"/>
  <c r="V46" i="10"/>
  <c r="W79" i="10"/>
  <c r="W75" i="10"/>
  <c r="N5" i="10"/>
  <c r="Y20" i="10"/>
  <c r="AA37" i="10"/>
  <c r="Z24" i="10"/>
  <c r="Z25" i="10"/>
  <c r="AB37" i="10"/>
  <c r="AA24" i="10"/>
  <c r="AA25" i="10"/>
  <c r="BR60" i="11"/>
  <c r="BR62" i="11" s="1"/>
  <c r="BR58" i="11"/>
  <c r="BR68" i="11" s="1"/>
  <c r="AB25" i="10"/>
  <c r="V37" i="10"/>
  <c r="Y24" i="10"/>
  <c r="Y37" i="10"/>
  <c r="AA143" i="10"/>
  <c r="AA63" i="10" s="1"/>
  <c r="AA52" i="10"/>
  <c r="AB93" i="10"/>
  <c r="M58" i="10"/>
  <c r="G130" i="10"/>
  <c r="G134" i="10" s="1"/>
  <c r="AD176" i="10"/>
  <c r="Q60" i="11"/>
  <c r="Q62" i="11" s="1"/>
  <c r="Q58" i="11"/>
  <c r="Q48" i="11"/>
  <c r="T48" i="11"/>
  <c r="AF86" i="12"/>
  <c r="P51" i="10"/>
  <c r="N58" i="10"/>
  <c r="H130" i="10"/>
  <c r="H134" i="10" s="1"/>
  <c r="AE176" i="10"/>
  <c r="AE189" i="10" s="1"/>
  <c r="AE146" i="10" s="1"/>
  <c r="AE143" i="10" s="1"/>
  <c r="AE63" i="10" s="1"/>
  <c r="BO25" i="11"/>
  <c r="G25" i="11"/>
  <c r="G56" i="11"/>
  <c r="AI56" i="11"/>
  <c r="AI25" i="11"/>
  <c r="R60" i="11"/>
  <c r="R62" i="11" s="1"/>
  <c r="R58" i="11"/>
  <c r="K52" i="10"/>
  <c r="AE78" i="10"/>
  <c r="P115" i="10"/>
  <c r="H25" i="11"/>
  <c r="H56" i="11"/>
  <c r="AJ56" i="11"/>
  <c r="AJ25" i="11"/>
  <c r="AJ48" i="11" s="1"/>
  <c r="S60" i="11"/>
  <c r="S62" i="11" s="1"/>
  <c r="S58" i="11"/>
  <c r="R51" i="10"/>
  <c r="P58" i="10"/>
  <c r="AF72" i="10"/>
  <c r="U130" i="10"/>
  <c r="J130" i="10"/>
  <c r="J134" i="10" s="1"/>
  <c r="AG175" i="10"/>
  <c r="BW60" i="11"/>
  <c r="BW62" i="11" s="1"/>
  <c r="BW58" i="11"/>
  <c r="BW48" i="11"/>
  <c r="I25" i="11"/>
  <c r="I56" i="11"/>
  <c r="AK56" i="11"/>
  <c r="AK25" i="11"/>
  <c r="T58" i="11"/>
  <c r="T60" i="11"/>
  <c r="T62" i="11" s="1"/>
  <c r="K48" i="10"/>
  <c r="M52" i="10"/>
  <c r="V74" i="10"/>
  <c r="V75" i="10" s="1"/>
  <c r="V59" i="10"/>
  <c r="Q58" i="10"/>
  <c r="AC146" i="10"/>
  <c r="AC63" i="10"/>
  <c r="V130" i="10"/>
  <c r="V134" i="10" s="1"/>
  <c r="K130" i="10"/>
  <c r="K134" i="10" s="1"/>
  <c r="BX58" i="11"/>
  <c r="BX60" i="11"/>
  <c r="BX62" i="11" s="1"/>
  <c r="J25" i="11"/>
  <c r="J56" i="11"/>
  <c r="AL56" i="11"/>
  <c r="AL25" i="11"/>
  <c r="CD61" i="11"/>
  <c r="N52" i="10"/>
  <c r="R58" i="10"/>
  <c r="K81" i="10"/>
  <c r="W130" i="10"/>
  <c r="W134" i="10" s="1"/>
  <c r="BY60" i="11"/>
  <c r="BY62" i="11" s="1"/>
  <c r="BY58" i="11"/>
  <c r="K56" i="11"/>
  <c r="K25" i="11"/>
  <c r="AM56" i="11"/>
  <c r="AM25" i="11"/>
  <c r="M48" i="10"/>
  <c r="X96" i="10"/>
  <c r="X115" i="10"/>
  <c r="M130" i="10"/>
  <c r="M134" i="10" s="1"/>
  <c r="L56" i="11"/>
  <c r="L25" i="11"/>
  <c r="AN56" i="11"/>
  <c r="AN25" i="11"/>
  <c r="N48" i="10"/>
  <c r="P52" i="10"/>
  <c r="AD115" i="10"/>
  <c r="N130" i="10"/>
  <c r="N134" i="10" s="1"/>
  <c r="M56" i="11"/>
  <c r="M25" i="11"/>
  <c r="AO56" i="11"/>
  <c r="AO25" i="11"/>
  <c r="AP56" i="11"/>
  <c r="AP25" i="11"/>
  <c r="BX48" i="11"/>
  <c r="R52" i="10"/>
  <c r="O81" i="10"/>
  <c r="R59" i="10"/>
  <c r="P81" i="10"/>
  <c r="AD91" i="10"/>
  <c r="G111" i="10"/>
  <c r="G112" i="10" s="1"/>
  <c r="G131" i="10" s="1"/>
  <c r="G146" i="10" s="1"/>
  <c r="G147" i="10" s="1"/>
  <c r="G97" i="10"/>
  <c r="Q81" i="10"/>
  <c r="H111" i="10"/>
  <c r="H97" i="10"/>
  <c r="D111" i="10"/>
  <c r="AF181" i="10"/>
  <c r="AI48" i="11"/>
  <c r="BZ60" i="11"/>
  <c r="BZ62" i="11" s="1"/>
  <c r="BZ58" i="11"/>
  <c r="CA25" i="11"/>
  <c r="CA54" i="11"/>
  <c r="BZ48" i="11"/>
  <c r="AM48" i="11"/>
  <c r="AC189" i="10"/>
  <c r="BN5" i="11"/>
  <c r="CB60" i="11"/>
  <c r="CB62" i="11" s="1"/>
  <c r="CB58" i="11"/>
  <c r="W60" i="11"/>
  <c r="W62" i="11" s="1"/>
  <c r="W58" i="11"/>
  <c r="U60" i="11"/>
  <c r="U62" i="11" s="1"/>
  <c r="U58" i="11"/>
  <c r="BK61" i="11"/>
  <c r="BK55" i="11"/>
  <c r="W48" i="11"/>
  <c r="CC65" i="11"/>
  <c r="CC68" i="11"/>
  <c r="V60" i="11"/>
  <c r="V62" i="11" s="1"/>
  <c r="V58" i="11"/>
  <c r="BL61" i="11"/>
  <c r="BL55" i="11"/>
  <c r="BL33" i="11"/>
  <c r="BL48" i="11" s="1"/>
  <c r="Y48" i="11"/>
  <c r="BA48" i="11"/>
  <c r="AJ185" i="10"/>
  <c r="DW7" i="11"/>
  <c r="BT58" i="11"/>
  <c r="BT60" i="11"/>
  <c r="BT62" i="11" s="1"/>
  <c r="BL60" i="11"/>
  <c r="BL62" i="11" s="1"/>
  <c r="BL58" i="11"/>
  <c r="BL68" i="11" s="1"/>
  <c r="Z48" i="11"/>
  <c r="BB48" i="11"/>
  <c r="BM60" i="11"/>
  <c r="BM62" i="11" s="1"/>
  <c r="BM58" i="11"/>
  <c r="BM68" i="11" s="1"/>
  <c r="AA48" i="11"/>
  <c r="AC64" i="12"/>
  <c r="AB59" i="12"/>
  <c r="AB60" i="12" s="1"/>
  <c r="AD183" i="10"/>
  <c r="AD188" i="10" s="1"/>
  <c r="BN60" i="11"/>
  <c r="BN62" i="11" s="1"/>
  <c r="BN58" i="11"/>
  <c r="BN68" i="11" s="1"/>
  <c r="BQ55" i="11"/>
  <c r="AB48" i="11"/>
  <c r="BR55" i="11"/>
  <c r="BP60" i="11"/>
  <c r="BP62" i="11" s="1"/>
  <c r="BP58" i="11"/>
  <c r="BP68" i="11" s="1"/>
  <c r="BS55" i="11"/>
  <c r="BG48" i="11"/>
  <c r="AH13" i="12"/>
  <c r="AG13" i="12"/>
  <c r="BH48" i="11"/>
  <c r="AI13" i="12"/>
  <c r="BR7" i="11"/>
  <c r="BQ7" i="11"/>
  <c r="BP7" i="11"/>
  <c r="BR5" i="11"/>
  <c r="BO7" i="11"/>
  <c r="BQ5" i="11"/>
  <c r="BO5" i="11"/>
  <c r="CA48" i="11"/>
  <c r="CC60" i="11"/>
  <c r="CC62" i="11" s="1"/>
  <c r="CC69" i="11"/>
  <c r="BS6" i="11"/>
  <c r="BV25" i="11"/>
  <c r="CB48" i="11"/>
  <c r="BK60" i="11"/>
  <c r="BK58" i="11"/>
  <c r="BK68" i="11" s="1"/>
  <c r="E48" i="11"/>
  <c r="E50" i="11" s="1"/>
  <c r="F49" i="11" s="1"/>
  <c r="F50" i="11" s="1"/>
  <c r="G49" i="11" s="1"/>
  <c r="BI48" i="11"/>
  <c r="AG113" i="12"/>
  <c r="AF115" i="12"/>
  <c r="AF116" i="12" s="1"/>
  <c r="AF119" i="12" s="1"/>
  <c r="AF108" i="12" s="1"/>
  <c r="X58" i="11"/>
  <c r="X60" i="11"/>
  <c r="X62" i="11" s="1"/>
  <c r="BV56" i="11"/>
  <c r="BQ60" i="11"/>
  <c r="BQ62" i="11" s="1"/>
  <c r="BQ58" i="11"/>
  <c r="BQ68" i="11" s="1"/>
  <c r="AW58" i="11"/>
  <c r="AX58" i="11"/>
  <c r="BU56" i="11"/>
  <c r="AA58" i="11"/>
  <c r="AA60" i="11"/>
  <c r="AA62" i="11" s="1"/>
  <c r="AB25" i="11"/>
  <c r="AB56" i="11"/>
  <c r="BU25" i="11"/>
  <c r="AC25" i="11"/>
  <c r="AC56" i="11"/>
  <c r="M33" i="12"/>
  <c r="M20" i="12"/>
  <c r="M21" i="12"/>
  <c r="AD56" i="11"/>
  <c r="AD25" i="11"/>
  <c r="AE56" i="11"/>
  <c r="AE25" i="11"/>
  <c r="R48" i="11"/>
  <c r="AF25" i="11"/>
  <c r="AF56" i="11"/>
  <c r="AG25" i="11"/>
  <c r="AG56" i="11"/>
  <c r="AH56" i="11"/>
  <c r="AH25" i="11"/>
  <c r="BQ33" i="11"/>
  <c r="BQ48" i="11" s="1"/>
  <c r="G30" i="12"/>
  <c r="G29" i="12"/>
  <c r="H30" i="12"/>
  <c r="H34" i="12"/>
  <c r="G34" i="12"/>
  <c r="BR33" i="11"/>
  <c r="BR48" i="11" s="1"/>
  <c r="BA58" i="11"/>
  <c r="BA68" i="11" s="1"/>
  <c r="BA60" i="11"/>
  <c r="BA62" i="11" s="1"/>
  <c r="BS33" i="11"/>
  <c r="BB58" i="11"/>
  <c r="BB68" i="11" s="1"/>
  <c r="BB60" i="11"/>
  <c r="BB62" i="11" s="1"/>
  <c r="BC58" i="11"/>
  <c r="BC68" i="11" s="1"/>
  <c r="BC60" i="11"/>
  <c r="BC62" i="11" s="1"/>
  <c r="BU33" i="11"/>
  <c r="BU48" i="11" s="1"/>
  <c r="X48" i="11"/>
  <c r="AZ48" i="11"/>
  <c r="BM55" i="11"/>
  <c r="BE58" i="11"/>
  <c r="BE68" i="11" s="1"/>
  <c r="BE60" i="11"/>
  <c r="BE62" i="11" s="1"/>
  <c r="BY44" i="11"/>
  <c r="BY48" i="11" s="1"/>
  <c r="BN55" i="11"/>
  <c r="BF58" i="11"/>
  <c r="BF68" i="11" s="1"/>
  <c r="BF60" i="11"/>
  <c r="BF62" i="11" s="1"/>
  <c r="BG58" i="11"/>
  <c r="BG68" i="11" s="1"/>
  <c r="BG60" i="11"/>
  <c r="BG62" i="11" s="1"/>
  <c r="BV61" i="11"/>
  <c r="BV33" i="11"/>
  <c r="BV48" i="11" s="1"/>
  <c r="CE81" i="11"/>
  <c r="CE28" i="11" s="1"/>
  <c r="CF77" i="11"/>
  <c r="Y60" i="11"/>
  <c r="Y62" i="11" s="1"/>
  <c r="BT56" i="11"/>
  <c r="AC48" i="11"/>
  <c r="BE48" i="11"/>
  <c r="Z60" i="11"/>
  <c r="Z62" i="11" s="1"/>
  <c r="BF48" i="11"/>
  <c r="BJ5" i="12"/>
  <c r="BK7" i="12"/>
  <c r="N33" i="12"/>
  <c r="N20" i="12"/>
  <c r="O33" i="12"/>
  <c r="O20" i="12"/>
  <c r="P33" i="12"/>
  <c r="P20" i="12"/>
  <c r="D76" i="12"/>
  <c r="E74" i="12"/>
  <c r="E75" i="12" s="1"/>
  <c r="S33" i="12"/>
  <c r="S21" i="12"/>
  <c r="AF83" i="12"/>
  <c r="BI5" i="12"/>
  <c r="T33" i="12"/>
  <c r="T21" i="12"/>
  <c r="T20" i="12"/>
  <c r="U33" i="12"/>
  <c r="U21" i="12"/>
  <c r="AF61" i="12"/>
  <c r="AG67" i="12"/>
  <c r="V33" i="12"/>
  <c r="V21" i="12"/>
  <c r="W33" i="12"/>
  <c r="W21" i="12"/>
  <c r="N21" i="12"/>
  <c r="AD103" i="12"/>
  <c r="AD104" i="12" s="1"/>
  <c r="X33" i="12"/>
  <c r="X21" i="12"/>
  <c r="O21" i="12"/>
  <c r="Y33" i="12"/>
  <c r="Y21" i="12"/>
  <c r="Q20" i="12"/>
  <c r="P21" i="12"/>
  <c r="R20" i="12"/>
  <c r="Q21" i="12"/>
  <c r="Z33" i="12"/>
  <c r="Z21" i="12"/>
  <c r="C76" i="12"/>
  <c r="J7" i="12"/>
  <c r="I7" i="12"/>
  <c r="H7" i="12"/>
  <c r="AA33" i="12"/>
  <c r="AA21" i="12"/>
  <c r="AA20" i="12"/>
  <c r="X38" i="12"/>
  <c r="Y38" i="12" s="1"/>
  <c r="Z38" i="12" s="1"/>
  <c r="AA38" i="12" s="1"/>
  <c r="AB38" i="12" s="1"/>
  <c r="AC38" i="12" s="1"/>
  <c r="AD38" i="12" s="1"/>
  <c r="AE38" i="12" s="1"/>
  <c r="AF38" i="12" s="1"/>
  <c r="AG38" i="12" s="1"/>
  <c r="AH38" i="12" s="1"/>
  <c r="AI38" i="12" s="1"/>
  <c r="AJ38" i="12" s="1"/>
  <c r="AK38" i="12" s="1"/>
  <c r="AL38" i="12" s="1"/>
  <c r="AM38" i="12" s="1"/>
  <c r="AN38" i="12" s="1"/>
  <c r="AO38" i="12" s="1"/>
  <c r="AP38" i="12" s="1"/>
  <c r="AQ38" i="12" s="1"/>
  <c r="AR38" i="12" s="1"/>
  <c r="AS38" i="12" s="1"/>
  <c r="AT38" i="12" s="1"/>
  <c r="AU38" i="12" s="1"/>
  <c r="AV38" i="12" s="1"/>
  <c r="AW38" i="12" s="1"/>
  <c r="AX38" i="12" s="1"/>
  <c r="AY38" i="12" s="1"/>
  <c r="AZ38" i="12" s="1"/>
  <c r="BA38" i="12" s="1"/>
  <c r="BB38" i="12" s="1"/>
  <c r="K6" i="12"/>
  <c r="AB33" i="12"/>
  <c r="AB21" i="12"/>
  <c r="AB20" i="12"/>
  <c r="Y61" i="12"/>
  <c r="AF94" i="12"/>
  <c r="Z61" i="12"/>
  <c r="AJ79" i="12"/>
  <c r="AA59" i="12"/>
  <c r="AA60" i="12" s="1"/>
  <c r="G5" i="12"/>
  <c r="U110" i="12"/>
  <c r="H5" i="12"/>
  <c r="AD81" i="12"/>
  <c r="AD88" i="12" s="1"/>
  <c r="AD51" i="12" s="1"/>
  <c r="AG84" i="12"/>
  <c r="AE101" i="12"/>
  <c r="AE103" i="12" s="1"/>
  <c r="AE104" i="12" s="1"/>
  <c r="I5" i="12"/>
  <c r="AE81" i="12"/>
  <c r="J5" i="12"/>
  <c r="V37" i="12"/>
  <c r="W37" i="12" s="1"/>
  <c r="X37" i="12" s="1"/>
  <c r="Y37" i="12" s="1"/>
  <c r="Z37" i="12" s="1"/>
  <c r="AA37" i="12" s="1"/>
  <c r="AB37" i="12" s="1"/>
  <c r="AC37" i="12" s="1"/>
  <c r="AD37" i="12" s="1"/>
  <c r="AE37" i="12" s="1"/>
  <c r="AF37" i="12" s="1"/>
  <c r="AG37" i="12" s="1"/>
  <c r="AH37" i="12" s="1"/>
  <c r="AI37" i="12" s="1"/>
  <c r="AJ37" i="12" s="1"/>
  <c r="AK37" i="12" s="1"/>
  <c r="AL37" i="12" s="1"/>
  <c r="AM37" i="12" s="1"/>
  <c r="AN37" i="12" s="1"/>
  <c r="AO37" i="12" s="1"/>
  <c r="AP37" i="12" s="1"/>
  <c r="AQ37" i="12" s="1"/>
  <c r="AR37" i="12" s="1"/>
  <c r="AS37" i="12" s="1"/>
  <c r="AT37" i="12" s="1"/>
  <c r="AU37" i="12" s="1"/>
  <c r="AV37" i="12" s="1"/>
  <c r="AW37" i="12" s="1"/>
  <c r="AX37" i="12" s="1"/>
  <c r="AY37" i="12" s="1"/>
  <c r="AZ37" i="12" s="1"/>
  <c r="BA37" i="12" s="1"/>
  <c r="BB37" i="12" s="1"/>
  <c r="L21" i="12"/>
  <c r="AE115" i="12"/>
  <c r="AE116" i="12" s="1"/>
  <c r="AE119" i="12" s="1"/>
  <c r="AE108" i="12" s="1"/>
  <c r="AD63" i="12"/>
  <c r="O16" i="12"/>
  <c r="P16" i="12"/>
  <c r="Q16" i="12"/>
  <c r="BP120" i="8" l="1"/>
  <c r="BZ68" i="11"/>
  <c r="BZ69" i="11"/>
  <c r="BZ80" i="9"/>
  <c r="CF95" i="9"/>
  <c r="CF97" i="9" s="1"/>
  <c r="CF72" i="8"/>
  <c r="CF152" i="8"/>
  <c r="CF154" i="8" s="1"/>
  <c r="AY65" i="9"/>
  <c r="AY64" i="9"/>
  <c r="DF120" i="8"/>
  <c r="AN60" i="11"/>
  <c r="AN62" i="11" s="1"/>
  <c r="AN58" i="11"/>
  <c r="AN48" i="11"/>
  <c r="BV59" i="8"/>
  <c r="BU51" i="8"/>
  <c r="BU110" i="8"/>
  <c r="BU58" i="8"/>
  <c r="AA74" i="10"/>
  <c r="AA75" i="10" s="1"/>
  <c r="AA67" i="10"/>
  <c r="AA68" i="10" s="1"/>
  <c r="AA152" i="10" s="1"/>
  <c r="Y75" i="10"/>
  <c r="Y79" i="10"/>
  <c r="H81" i="9"/>
  <c r="I81" i="9"/>
  <c r="L121" i="8"/>
  <c r="L122" i="8"/>
  <c r="CE109" i="8"/>
  <c r="CF58" i="8"/>
  <c r="D47" i="10"/>
  <c r="D112" i="10"/>
  <c r="D131" i="10" s="1"/>
  <c r="D48" i="10"/>
  <c r="AA79" i="10"/>
  <c r="AD64" i="12"/>
  <c r="AE64" i="12" s="1"/>
  <c r="AF64" i="12" s="1"/>
  <c r="AG64" i="12" s="1"/>
  <c r="AH64" i="12" s="1"/>
  <c r="AI64" i="12" s="1"/>
  <c r="AJ64" i="12" s="1"/>
  <c r="AK64" i="12" s="1"/>
  <c r="AL64" i="12" s="1"/>
  <c r="AM64" i="12" s="1"/>
  <c r="AN64" i="12" s="1"/>
  <c r="AO64" i="12" s="1"/>
  <c r="AP64" i="12" s="1"/>
  <c r="AQ64" i="12" s="1"/>
  <c r="AR64" i="12" s="1"/>
  <c r="AS64" i="12" s="1"/>
  <c r="AT64" i="12" s="1"/>
  <c r="AU64" i="12" s="1"/>
  <c r="AV64" i="12" s="1"/>
  <c r="AW64" i="12" s="1"/>
  <c r="AX64" i="12" s="1"/>
  <c r="AY64" i="12" s="1"/>
  <c r="AZ64" i="12" s="1"/>
  <c r="BA64" i="12" s="1"/>
  <c r="BB64" i="12" s="1"/>
  <c r="AC59" i="12"/>
  <c r="AC60" i="12" s="1"/>
  <c r="BY77" i="9"/>
  <c r="BY82" i="9" s="1"/>
  <c r="BY78" i="9"/>
  <c r="BY83" i="9" s="1"/>
  <c r="BR121" i="8"/>
  <c r="BF122" i="8"/>
  <c r="BF121" i="8"/>
  <c r="AI90" i="10"/>
  <c r="AI91" i="10" s="1"/>
  <c r="AJ89" i="10"/>
  <c r="AH132" i="8"/>
  <c r="BV65" i="8"/>
  <c r="BV17" i="8"/>
  <c r="BP139" i="8"/>
  <c r="Y82" i="9"/>
  <c r="Z82" i="9"/>
  <c r="F134" i="8"/>
  <c r="BW106" i="8"/>
  <c r="BW34" i="8"/>
  <c r="BW45" i="8"/>
  <c r="BI141" i="8"/>
  <c r="BI120" i="8"/>
  <c r="BI139" i="8"/>
  <c r="BI132" i="8"/>
  <c r="BI121" i="8"/>
  <c r="AE58" i="11"/>
  <c r="AE60" i="11"/>
  <c r="AE62" i="11" s="1"/>
  <c r="AE48" i="11"/>
  <c r="J54" i="9"/>
  <c r="DG51" i="9"/>
  <c r="DG54" i="9" s="1"/>
  <c r="BO60" i="11"/>
  <c r="BO62" i="11" s="1"/>
  <c r="BO58" i="11"/>
  <c r="BO68" i="11" s="1"/>
  <c r="BO50" i="8"/>
  <c r="Y83" i="9"/>
  <c r="Z83" i="9"/>
  <c r="M64" i="9"/>
  <c r="M65" i="9"/>
  <c r="BO82" i="9"/>
  <c r="BB65" i="9"/>
  <c r="BB64" i="9"/>
  <c r="AP121" i="8"/>
  <c r="AP122" i="8"/>
  <c r="F132" i="8"/>
  <c r="BH122" i="8"/>
  <c r="BH121" i="8"/>
  <c r="U65" i="9"/>
  <c r="U64" i="9"/>
  <c r="BU65" i="8"/>
  <c r="BU17" i="8"/>
  <c r="BU21" i="8"/>
  <c r="BU22" i="8" s="1"/>
  <c r="BU29" i="8"/>
  <c r="BU31" i="8" s="1"/>
  <c r="DG86" i="9"/>
  <c r="DG114" i="8"/>
  <c r="DG139" i="8" s="1"/>
  <c r="CA77" i="9"/>
  <c r="CA82" i="9" s="1"/>
  <c r="CA78" i="9"/>
  <c r="CA83" i="9" s="1"/>
  <c r="AI60" i="11"/>
  <c r="AI62" i="11" s="1"/>
  <c r="AI58" i="11"/>
  <c r="O37" i="10"/>
  <c r="O25" i="10"/>
  <c r="O24" i="10"/>
  <c r="AE74" i="10"/>
  <c r="AE75" i="10" s="1"/>
  <c r="BN83" i="9"/>
  <c r="P112" i="10"/>
  <c r="P48" i="10"/>
  <c r="DU77" i="8"/>
  <c r="BS58" i="11"/>
  <c r="BS60" i="11"/>
  <c r="BS62" i="11" s="1"/>
  <c r="BS50" i="8"/>
  <c r="BP121" i="8"/>
  <c r="BR22" i="8"/>
  <c r="BR20" i="8"/>
  <c r="H112" i="10"/>
  <c r="H131" i="10" s="1"/>
  <c r="H146" i="10" s="1"/>
  <c r="H147" i="10" s="1"/>
  <c r="H47" i="10"/>
  <c r="H48" i="10"/>
  <c r="J47" i="10"/>
  <c r="J48" i="10"/>
  <c r="J112" i="10"/>
  <c r="J131" i="10" s="1"/>
  <c r="J146" i="10" s="1"/>
  <c r="J147" i="10" s="1"/>
  <c r="CA106" i="8"/>
  <c r="CA34" i="8"/>
  <c r="CA45" i="8"/>
  <c r="I60" i="11"/>
  <c r="I62" i="11" s="1"/>
  <c r="I58" i="11"/>
  <c r="BO48" i="11"/>
  <c r="BW68" i="11"/>
  <c r="BW69" i="11"/>
  <c r="BW80" i="9"/>
  <c r="BH135" i="8"/>
  <c r="BH139" i="8"/>
  <c r="AB139" i="8"/>
  <c r="AB138" i="8"/>
  <c r="AB135" i="8"/>
  <c r="BD64" i="9"/>
  <c r="BD65" i="9"/>
  <c r="BN82" i="9"/>
  <c r="BU52" i="8"/>
  <c r="BT52" i="8"/>
  <c r="BT106" i="8"/>
  <c r="BT34" i="8"/>
  <c r="BT45" i="8"/>
  <c r="BH136" i="8"/>
  <c r="BH141" i="8"/>
  <c r="BH120" i="8"/>
  <c r="W81" i="9"/>
  <c r="X81" i="9"/>
  <c r="AH120" i="8"/>
  <c r="BH54" i="9"/>
  <c r="AL120" i="8"/>
  <c r="AL134" i="8"/>
  <c r="AL139" i="8"/>
  <c r="AL132" i="8"/>
  <c r="BC82" i="9"/>
  <c r="BD82" i="9"/>
  <c r="CB68" i="11"/>
  <c r="CB69" i="11"/>
  <c r="CB80" i="9"/>
  <c r="AG176" i="10"/>
  <c r="AH175" i="10"/>
  <c r="AC37" i="10"/>
  <c r="AC24" i="10"/>
  <c r="AC25" i="10"/>
  <c r="V65" i="9"/>
  <c r="V64" i="9"/>
  <c r="DW7" i="9"/>
  <c r="DV5" i="9"/>
  <c r="BH138" i="8"/>
  <c r="AL121" i="8"/>
  <c r="AU83" i="9"/>
  <c r="R82" i="9"/>
  <c r="S82" i="9"/>
  <c r="AF136" i="8"/>
  <c r="AF139" i="8"/>
  <c r="AF120" i="8"/>
  <c r="AF132" i="8"/>
  <c r="AH131" i="8"/>
  <c r="AH136" i="8"/>
  <c r="AH121" i="8"/>
  <c r="BN120" i="8"/>
  <c r="BN139" i="8"/>
  <c r="D139" i="8"/>
  <c r="D138" i="8"/>
  <c r="D132" i="8"/>
  <c r="CE110" i="8"/>
  <c r="CE51" i="8"/>
  <c r="CF59" i="8"/>
  <c r="L64" i="9"/>
  <c r="L65" i="9"/>
  <c r="DU32" i="9"/>
  <c r="DU20" i="9"/>
  <c r="DU14" i="9"/>
  <c r="DU21" i="9"/>
  <c r="DU92" i="9" s="1"/>
  <c r="DU38" i="9"/>
  <c r="DU29" i="9"/>
  <c r="DU18" i="9"/>
  <c r="DU40" i="9"/>
  <c r="DU47" i="9"/>
  <c r="DU39" i="9"/>
  <c r="DU31" i="9"/>
  <c r="DU30" i="9"/>
  <c r="DU11" i="9"/>
  <c r="DU15" i="9" s="1"/>
  <c r="AE88" i="12"/>
  <c r="AE51" i="12" s="1"/>
  <c r="AE90" i="12"/>
  <c r="AH58" i="11"/>
  <c r="AH60" i="11"/>
  <c r="AH62" i="11" s="1"/>
  <c r="AH48" i="11"/>
  <c r="U134" i="10"/>
  <c r="U131" i="10"/>
  <c r="AP65" i="9"/>
  <c r="AP64" i="9"/>
  <c r="AG139" i="8"/>
  <c r="AG138" i="8"/>
  <c r="AG135" i="8"/>
  <c r="AG132" i="8"/>
  <c r="CG13" i="11"/>
  <c r="CG20" i="9"/>
  <c r="CF13" i="11"/>
  <c r="BT73" i="9"/>
  <c r="BT76" i="9"/>
  <c r="BT67" i="8"/>
  <c r="G60" i="11"/>
  <c r="G62" i="11" s="1"/>
  <c r="G58" i="11"/>
  <c r="G48" i="11"/>
  <c r="M60" i="11"/>
  <c r="M62" i="11" s="1"/>
  <c r="M58" i="11"/>
  <c r="M48" i="11"/>
  <c r="AF78" i="10"/>
  <c r="AG72" i="10"/>
  <c r="AP83" i="9"/>
  <c r="AQ83" i="9"/>
  <c r="E139" i="8"/>
  <c r="E138" i="8"/>
  <c r="E132" i="8"/>
  <c r="E135" i="8"/>
  <c r="I48" i="11"/>
  <c r="BE64" i="9"/>
  <c r="BE65" i="9"/>
  <c r="AT81" i="9"/>
  <c r="AU81" i="9"/>
  <c r="AL136" i="8"/>
  <c r="D54" i="9"/>
  <c r="DT86" i="9"/>
  <c r="DT114" i="8"/>
  <c r="DT139" i="8" s="1"/>
  <c r="AL60" i="11"/>
  <c r="AL62" i="11" s="1"/>
  <c r="AL58" i="11"/>
  <c r="N65" i="9"/>
  <c r="N64" i="9"/>
  <c r="AL131" i="8"/>
  <c r="BR139" i="8"/>
  <c r="BN76" i="9"/>
  <c r="E76" i="12"/>
  <c r="F74" i="12"/>
  <c r="F75" i="12" s="1"/>
  <c r="BO55" i="11"/>
  <c r="BO72" i="9"/>
  <c r="BO104" i="8"/>
  <c r="BO138" i="8" s="1"/>
  <c r="BO87" i="8"/>
  <c r="BO70" i="8"/>
  <c r="BO25" i="8"/>
  <c r="BO29" i="8"/>
  <c r="BO31" i="8" s="1"/>
  <c r="BO21" i="8"/>
  <c r="BO66" i="8"/>
  <c r="BO12" i="8"/>
  <c r="BO68" i="8"/>
  <c r="BS68" i="8" s="1"/>
  <c r="BW68" i="8" s="1"/>
  <c r="CA68" i="8" s="1"/>
  <c r="CE68" i="8" s="1"/>
  <c r="CI68" i="8" s="1"/>
  <c r="CM68" i="8" s="1"/>
  <c r="CQ68" i="8" s="1"/>
  <c r="CU68" i="8" s="1"/>
  <c r="CY68" i="8" s="1"/>
  <c r="BO17" i="8"/>
  <c r="J139" i="8"/>
  <c r="J132" i="8"/>
  <c r="J121" i="8"/>
  <c r="F54" i="9"/>
  <c r="DF51" i="9"/>
  <c r="DF54" i="9" s="1"/>
  <c r="AG120" i="8"/>
  <c r="AG131" i="8"/>
  <c r="AG121" i="8"/>
  <c r="M82" i="9"/>
  <c r="K64" i="9"/>
  <c r="K65" i="9"/>
  <c r="AG58" i="11"/>
  <c r="AG60" i="11"/>
  <c r="AG62" i="11" s="1"/>
  <c r="AG48" i="11"/>
  <c r="AG115" i="12"/>
  <c r="AG116" i="12" s="1"/>
  <c r="AG119" i="12" s="1"/>
  <c r="AG108" i="12" s="1"/>
  <c r="AH113" i="12"/>
  <c r="BT68" i="11"/>
  <c r="BT69" i="11"/>
  <c r="DT120" i="8"/>
  <c r="DS57" i="9"/>
  <c r="DS111" i="8"/>
  <c r="T83" i="9"/>
  <c r="U83" i="9"/>
  <c r="G74" i="4"/>
  <c r="BM120" i="8"/>
  <c r="BM121" i="8"/>
  <c r="W80" i="10"/>
  <c r="W81" i="10"/>
  <c r="W13" i="10" s="1"/>
  <c r="F136" i="8"/>
  <c r="F131" i="8"/>
  <c r="AY114" i="8"/>
  <c r="AY54" i="9"/>
  <c r="F121" i="8"/>
  <c r="BN22" i="8"/>
  <c r="BN20" i="8"/>
  <c r="AK185" i="10"/>
  <c r="AN121" i="8"/>
  <c r="AN122" i="8"/>
  <c r="E35" i="4"/>
  <c r="F20" i="4"/>
  <c r="BH64" i="9"/>
  <c r="BQ120" i="8"/>
  <c r="AG181" i="10"/>
  <c r="AH181" i="10" s="1"/>
  <c r="AI181" i="10" s="1"/>
  <c r="AJ181" i="10" s="1"/>
  <c r="AK181" i="10" s="1"/>
  <c r="AL181" i="10" s="1"/>
  <c r="AM181" i="10" s="1"/>
  <c r="AN181" i="10" s="1"/>
  <c r="AO181" i="10" s="1"/>
  <c r="AP181" i="10" s="1"/>
  <c r="AQ181" i="10" s="1"/>
  <c r="AR181" i="10" s="1"/>
  <c r="AS181" i="10" s="1"/>
  <c r="AT181" i="10" s="1"/>
  <c r="AU181" i="10" s="1"/>
  <c r="AV181" i="10" s="1"/>
  <c r="AW181" i="10" s="1"/>
  <c r="AX181" i="10" s="1"/>
  <c r="AY181" i="10" s="1"/>
  <c r="AZ181" i="10" s="1"/>
  <c r="BA181" i="10" s="1"/>
  <c r="BB181" i="10" s="1"/>
  <c r="AF183" i="10"/>
  <c r="AF188" i="10" s="1"/>
  <c r="AO131" i="8"/>
  <c r="AO136" i="8"/>
  <c r="AO120" i="8"/>
  <c r="AO139" i="8"/>
  <c r="AO132" i="8"/>
  <c r="AO121" i="8"/>
  <c r="CD52" i="8"/>
  <c r="CA73" i="9"/>
  <c r="CA76" i="9"/>
  <c r="CA81" i="9" s="1"/>
  <c r="AP82" i="9"/>
  <c r="AQ82" i="9"/>
  <c r="AG81" i="12"/>
  <c r="AH84" i="12"/>
  <c r="DX7" i="11"/>
  <c r="DW5" i="11"/>
  <c r="N112" i="10"/>
  <c r="N131" i="10" s="1"/>
  <c r="N146" i="10" s="1"/>
  <c r="N147" i="10" s="1"/>
  <c r="N47" i="10"/>
  <c r="T82" i="9"/>
  <c r="U82" i="9"/>
  <c r="AF58" i="11"/>
  <c r="AF60" i="11"/>
  <c r="AF62" i="11" s="1"/>
  <c r="AF48" i="11"/>
  <c r="AE115" i="10"/>
  <c r="J60" i="11"/>
  <c r="J62" i="11" s="1"/>
  <c r="J58" i="11"/>
  <c r="CF18" i="9"/>
  <c r="W114" i="8"/>
  <c r="W54" i="9"/>
  <c r="DS114" i="8"/>
  <c r="DS139" i="8" s="1"/>
  <c r="CH47" i="9"/>
  <c r="BG64" i="9"/>
  <c r="BF64" i="9"/>
  <c r="BF65" i="9"/>
  <c r="BN102" i="9"/>
  <c r="DU102" i="9" s="1"/>
  <c r="BM101" i="9"/>
  <c r="DF139" i="8"/>
  <c r="J136" i="8"/>
  <c r="DW5" i="8"/>
  <c r="DX7" i="8"/>
  <c r="CG27" i="8"/>
  <c r="CH95" i="8"/>
  <c r="N132" i="8"/>
  <c r="N139" i="8"/>
  <c r="N121" i="8"/>
  <c r="BP56" i="11"/>
  <c r="BP72" i="9"/>
  <c r="BP87" i="8"/>
  <c r="BP104" i="8"/>
  <c r="BP138" i="8" s="1"/>
  <c r="BP12" i="8"/>
  <c r="BP25" i="8"/>
  <c r="BP70" i="8"/>
  <c r="BP29" i="8"/>
  <c r="BP31" i="8" s="1"/>
  <c r="BP21" i="8"/>
  <c r="BP66" i="8"/>
  <c r="BP68" i="8"/>
  <c r="BT68" i="8" s="1"/>
  <c r="BX68" i="8" s="1"/>
  <c r="CB68" i="8" s="1"/>
  <c r="CF68" i="8" s="1"/>
  <c r="CJ68" i="8" s="1"/>
  <c r="CN68" i="8" s="1"/>
  <c r="CR68" i="8" s="1"/>
  <c r="CV68" i="8" s="1"/>
  <c r="CZ68" i="8" s="1"/>
  <c r="BP17" i="8"/>
  <c r="BP55" i="11"/>
  <c r="BQ12" i="8"/>
  <c r="BM139" i="8"/>
  <c r="AK131" i="8"/>
  <c r="AK120" i="8"/>
  <c r="AK121" i="8"/>
  <c r="AE58" i="10"/>
  <c r="AE46" i="10"/>
  <c r="AE52" i="10" s="1"/>
  <c r="AE51" i="10"/>
  <c r="AE59" i="10"/>
  <c r="BW73" i="9"/>
  <c r="BW76" i="9"/>
  <c r="C64" i="9"/>
  <c r="C65" i="9"/>
  <c r="BQ106" i="8"/>
  <c r="BQ34" i="8"/>
  <c r="BQ45" i="8"/>
  <c r="BK62" i="11"/>
  <c r="X130" i="10"/>
  <c r="X134" i="10" s="1"/>
  <c r="V131" i="10"/>
  <c r="AG86" i="12"/>
  <c r="R5" i="10"/>
  <c r="Q5" i="10"/>
  <c r="P5" i="10"/>
  <c r="O5" i="10"/>
  <c r="S6" i="10"/>
  <c r="R7" i="10"/>
  <c r="Q7" i="10"/>
  <c r="P7" i="10"/>
  <c r="O7" i="10"/>
  <c r="BG83" i="9"/>
  <c r="AG174" i="10"/>
  <c r="AH158" i="10"/>
  <c r="DT54" i="9"/>
  <c r="BC64" i="9"/>
  <c r="BC65" i="9"/>
  <c r="AP81" i="9"/>
  <c r="E131" i="8"/>
  <c r="BZ76" i="9"/>
  <c r="BZ73" i="9"/>
  <c r="BZ67" i="8"/>
  <c r="BT65" i="8"/>
  <c r="BT17" i="8"/>
  <c r="BJ141" i="8"/>
  <c r="BJ120" i="8"/>
  <c r="D121" i="8"/>
  <c r="D122" i="8"/>
  <c r="BG121" i="8"/>
  <c r="BG122" i="8"/>
  <c r="O112" i="10"/>
  <c r="O131" i="10" s="1"/>
  <c r="O146" i="10" s="1"/>
  <c r="O147" i="10" s="1"/>
  <c r="O47" i="10"/>
  <c r="O48" i="10"/>
  <c r="CC55" i="11"/>
  <c r="CC56" i="11"/>
  <c r="CC72" i="9"/>
  <c r="CC104" i="8"/>
  <c r="CC138" i="8" s="1"/>
  <c r="CC17" i="8"/>
  <c r="CC21" i="8"/>
  <c r="CC22" i="8" s="1"/>
  <c r="CC12" i="8"/>
  <c r="CC29" i="8"/>
  <c r="CE95" i="9"/>
  <c r="CE97" i="9" s="1"/>
  <c r="CE152" i="8"/>
  <c r="CE154" i="8" s="1"/>
  <c r="CE72" i="8"/>
  <c r="AB121" i="8"/>
  <c r="AB122" i="8"/>
  <c r="CB73" i="9"/>
  <c r="CB76" i="9"/>
  <c r="CB67" i="8"/>
  <c r="BR73" i="9"/>
  <c r="BR76" i="9"/>
  <c r="BR67" i="8"/>
  <c r="M132" i="8"/>
  <c r="BJ54" i="9"/>
  <c r="BO120" i="8"/>
  <c r="BF54" i="9"/>
  <c r="AD58" i="11"/>
  <c r="AD60" i="11"/>
  <c r="AD62" i="11" s="1"/>
  <c r="AU65" i="9"/>
  <c r="AU64" i="9"/>
  <c r="CG150" i="8"/>
  <c r="AE139" i="8"/>
  <c r="AE135" i="8"/>
  <c r="CE15" i="11"/>
  <c r="CF38" i="9"/>
  <c r="CE42" i="9"/>
  <c r="Y122" i="8"/>
  <c r="Y121" i="8"/>
  <c r="AD90" i="12"/>
  <c r="H60" i="11"/>
  <c r="H62" i="11" s="1"/>
  <c r="H58" i="11"/>
  <c r="AO81" i="9"/>
  <c r="AN83" i="9"/>
  <c r="S29" i="10"/>
  <c r="BE139" i="8"/>
  <c r="BE132" i="8"/>
  <c r="H48" i="11"/>
  <c r="D64" i="9"/>
  <c r="D65" i="9"/>
  <c r="BX83" i="9"/>
  <c r="AU122" i="8"/>
  <c r="AU121" i="8"/>
  <c r="BA65" i="9"/>
  <c r="BA64" i="9"/>
  <c r="N81" i="9"/>
  <c r="AD138" i="8"/>
  <c r="BZ82" i="9"/>
  <c r="CC70" i="8"/>
  <c r="J134" i="8"/>
  <c r="BL120" i="8"/>
  <c r="BS20" i="8"/>
  <c r="BS22" i="8"/>
  <c r="M139" i="8"/>
  <c r="V67" i="10"/>
  <c r="V68" i="10" s="1"/>
  <c r="V152" i="10" s="1"/>
  <c r="V52" i="10"/>
  <c r="BI134" i="8"/>
  <c r="CD44" i="11"/>
  <c r="H64" i="9"/>
  <c r="H65" i="9"/>
  <c r="AK79" i="12"/>
  <c r="AJ45" i="12"/>
  <c r="BK5" i="12"/>
  <c r="BL7" i="12"/>
  <c r="BJ142" i="10"/>
  <c r="BJ5" i="10"/>
  <c r="BK7" i="10"/>
  <c r="AC58" i="11"/>
  <c r="AC60" i="11"/>
  <c r="AC62" i="11" s="1"/>
  <c r="BF82" i="9"/>
  <c r="BE82" i="9"/>
  <c r="AH139" i="8"/>
  <c r="X79" i="10"/>
  <c r="X75" i="10"/>
  <c r="BM91" i="9"/>
  <c r="BM90" i="9" s="1"/>
  <c r="BN92" i="9"/>
  <c r="BC122" i="8"/>
  <c r="BC121" i="8"/>
  <c r="X122" i="8"/>
  <c r="X121" i="8"/>
  <c r="CE107" i="8"/>
  <c r="CE117" i="8" s="1"/>
  <c r="CE143" i="8" s="1"/>
  <c r="CF32" i="8"/>
  <c r="CE20" i="11"/>
  <c r="CF14" i="9"/>
  <c r="M134" i="8"/>
  <c r="BS83" i="9"/>
  <c r="BE122" i="8"/>
  <c r="BE121" i="8"/>
  <c r="BS106" i="8"/>
  <c r="BS34" i="8"/>
  <c r="BS45" i="8"/>
  <c r="BM56" i="11"/>
  <c r="BM72" i="9"/>
  <c r="BN73" i="9" s="1"/>
  <c r="BM87" i="8"/>
  <c r="BM104" i="8"/>
  <c r="BM138" i="8" s="1"/>
  <c r="BM29" i="8"/>
  <c r="BM31" i="8" s="1"/>
  <c r="BM12" i="8"/>
  <c r="BM70" i="8"/>
  <c r="BM25" i="8"/>
  <c r="BM68" i="8"/>
  <c r="BQ68" i="8" s="1"/>
  <c r="BU68" i="8" s="1"/>
  <c r="BY68" i="8" s="1"/>
  <c r="CC68" i="8" s="1"/>
  <c r="CG68" i="8" s="1"/>
  <c r="CK68" i="8" s="1"/>
  <c r="CO68" i="8" s="1"/>
  <c r="CS68" i="8" s="1"/>
  <c r="CW68" i="8" s="1"/>
  <c r="DA68" i="8" s="1"/>
  <c r="BM66" i="8"/>
  <c r="BM21" i="8"/>
  <c r="BM17" i="8"/>
  <c r="BQ138" i="8"/>
  <c r="BU73" i="9"/>
  <c r="BU76" i="9"/>
  <c r="BU67" i="8"/>
  <c r="L60" i="11"/>
  <c r="L62" i="11" s="1"/>
  <c r="L58" i="11"/>
  <c r="L48" i="11"/>
  <c r="R81" i="9"/>
  <c r="BZ106" i="8"/>
  <c r="BZ34" i="8"/>
  <c r="BZ45" i="8"/>
  <c r="AF122" i="8"/>
  <c r="AF121" i="8"/>
  <c r="DK7" i="11"/>
  <c r="DJ5" i="11"/>
  <c r="AF64" i="9"/>
  <c r="AF65" i="9"/>
  <c r="AC74" i="10"/>
  <c r="AC75" i="10" s="1"/>
  <c r="AC79" i="10"/>
  <c r="AC67" i="10"/>
  <c r="AC68" i="10" s="1"/>
  <c r="AC152" i="10" s="1"/>
  <c r="AC49" i="10" s="1"/>
  <c r="Y130" i="10"/>
  <c r="Y134" i="10" s="1"/>
  <c r="Z116" i="10"/>
  <c r="E134" i="8"/>
  <c r="AJ120" i="8"/>
  <c r="AJ131" i="8"/>
  <c r="BQ76" i="9"/>
  <c r="BQ67" i="8"/>
  <c r="CC66" i="8"/>
  <c r="AE64" i="9"/>
  <c r="AE65" i="9"/>
  <c r="AG61" i="12"/>
  <c r="AH67" i="12"/>
  <c r="AJ64" i="9"/>
  <c r="AJ65" i="9"/>
  <c r="F134" i="10"/>
  <c r="F131" i="10"/>
  <c r="F146" i="10" s="1"/>
  <c r="F147" i="10" s="1"/>
  <c r="BQ139" i="8"/>
  <c r="AA122" i="8"/>
  <c r="AA121" i="8"/>
  <c r="AW122" i="8"/>
  <c r="AW121" i="8"/>
  <c r="AM60" i="11"/>
  <c r="AM62" i="11" s="1"/>
  <c r="AM58" i="11"/>
  <c r="I130" i="10"/>
  <c r="AL82" i="9"/>
  <c r="T130" i="10"/>
  <c r="AZ65" i="9"/>
  <c r="AZ64" i="9"/>
  <c r="DG120" i="8"/>
  <c r="AC132" i="8"/>
  <c r="E121" i="8"/>
  <c r="CC82" i="9"/>
  <c r="CD77" i="9"/>
  <c r="K25" i="10"/>
  <c r="K37" i="10"/>
  <c r="K24" i="10"/>
  <c r="C121" i="8"/>
  <c r="C122" i="8"/>
  <c r="E136" i="8"/>
  <c r="F139" i="8"/>
  <c r="F138" i="8"/>
  <c r="AL83" i="9"/>
  <c r="AD48" i="11"/>
  <c r="BS48" i="11"/>
  <c r="BS50" i="11" s="1"/>
  <c r="BT49" i="11" s="1"/>
  <c r="BT50" i="11" s="1"/>
  <c r="BU49" i="11" s="1"/>
  <c r="BU50" i="11" s="1"/>
  <c r="BV49" i="11" s="1"/>
  <c r="BV50" i="11" s="1"/>
  <c r="BW49" i="11" s="1"/>
  <c r="BW50" i="11" s="1"/>
  <c r="BX49" i="11" s="1"/>
  <c r="BX50" i="11" s="1"/>
  <c r="BY49" i="11" s="1"/>
  <c r="BY50" i="11" s="1"/>
  <c r="BZ49" i="11" s="1"/>
  <c r="BZ50" i="11" s="1"/>
  <c r="CA49" i="11" s="1"/>
  <c r="CA50" i="11" s="1"/>
  <c r="CB49" i="11" s="1"/>
  <c r="CB50" i="11" s="1"/>
  <c r="CC49" i="11" s="1"/>
  <c r="CC50" i="11" s="1"/>
  <c r="CD49" i="11" s="1"/>
  <c r="AE63" i="12"/>
  <c r="AB58" i="11"/>
  <c r="AB60" i="11"/>
  <c r="AB62" i="11" s="1"/>
  <c r="P130" i="10"/>
  <c r="P134" i="10" s="1"/>
  <c r="Q115" i="10"/>
  <c r="AO64" i="9"/>
  <c r="AO65" i="9"/>
  <c r="N24" i="10"/>
  <c r="N37" i="10"/>
  <c r="N25" i="10"/>
  <c r="AB54" i="9"/>
  <c r="BU49" i="9"/>
  <c r="BV47" i="9"/>
  <c r="BV49" i="9" s="1"/>
  <c r="Y65" i="9"/>
  <c r="Y64" i="9"/>
  <c r="BP82" i="9"/>
  <c r="H120" i="8"/>
  <c r="H131" i="8"/>
  <c r="AC122" i="8"/>
  <c r="AC121" i="8"/>
  <c r="BL56" i="11"/>
  <c r="BL72" i="9"/>
  <c r="BL68" i="8"/>
  <c r="BL104" i="8"/>
  <c r="BL138" i="8" s="1"/>
  <c r="BL29" i="8"/>
  <c r="BL31" i="8" s="1"/>
  <c r="BL87" i="8"/>
  <c r="BL70" i="8"/>
  <c r="BL25" i="8"/>
  <c r="BL66" i="8"/>
  <c r="BL21" i="8"/>
  <c r="BL17" i="8"/>
  <c r="BL12" i="8"/>
  <c r="AD121" i="8"/>
  <c r="AD122" i="8"/>
  <c r="BN12" i="8"/>
  <c r="M120" i="8"/>
  <c r="CC121" i="8"/>
  <c r="S65" i="9"/>
  <c r="S64" i="9"/>
  <c r="AN82" i="9"/>
  <c r="M81" i="9"/>
  <c r="AP58" i="11"/>
  <c r="AP60" i="11"/>
  <c r="AP62" i="11" s="1"/>
  <c r="K60" i="11"/>
  <c r="K62" i="11" s="1"/>
  <c r="K48" i="11"/>
  <c r="K58" i="11"/>
  <c r="O130" i="10"/>
  <c r="O134" i="10" s="1"/>
  <c r="V79" i="10"/>
  <c r="V80" i="10" s="1"/>
  <c r="CC83" i="9"/>
  <c r="CD78" i="9"/>
  <c r="CE78" i="9" s="1"/>
  <c r="CF78" i="9" s="1"/>
  <c r="CG78" i="9" s="1"/>
  <c r="CH78" i="9" s="1"/>
  <c r="CI78" i="9" s="1"/>
  <c r="CJ78" i="9" s="1"/>
  <c r="CK78" i="9" s="1"/>
  <c r="CL78" i="9" s="1"/>
  <c r="CM78" i="9" s="1"/>
  <c r="CN78" i="9" s="1"/>
  <c r="CO78" i="9" s="1"/>
  <c r="CP78" i="9" s="1"/>
  <c r="CQ78" i="9" s="1"/>
  <c r="CR78" i="9" s="1"/>
  <c r="CS78" i="9" s="1"/>
  <c r="CT78" i="9" s="1"/>
  <c r="AO82" i="9"/>
  <c r="AD54" i="9"/>
  <c r="BT51" i="9"/>
  <c r="BT54" i="9" s="1"/>
  <c r="BT115" i="8"/>
  <c r="R112" i="10"/>
  <c r="R47" i="10"/>
  <c r="H37" i="10"/>
  <c r="I121" i="8"/>
  <c r="BP83" i="9"/>
  <c r="BS5" i="8"/>
  <c r="BW6" i="8"/>
  <c r="BV5" i="8"/>
  <c r="BU5" i="8"/>
  <c r="BT5" i="8"/>
  <c r="BT7" i="8"/>
  <c r="BS7" i="8"/>
  <c r="BV7" i="8"/>
  <c r="BU7" i="8"/>
  <c r="BY106" i="8"/>
  <c r="BY34" i="8"/>
  <c r="BY45" i="8"/>
  <c r="BX69" i="11"/>
  <c r="BX80" i="9"/>
  <c r="CE36" i="11"/>
  <c r="CE63" i="8"/>
  <c r="CF61" i="8"/>
  <c r="E54" i="9"/>
  <c r="BD122" i="8"/>
  <c r="BD121" i="8"/>
  <c r="X111" i="10"/>
  <c r="Y96" i="10"/>
  <c r="X97" i="10"/>
  <c r="J64" i="9"/>
  <c r="J65" i="9"/>
  <c r="BF139" i="8"/>
  <c r="BF132" i="8"/>
  <c r="L37" i="10"/>
  <c r="L25" i="10"/>
  <c r="L24" i="10"/>
  <c r="CK37" i="9"/>
  <c r="BS73" i="9"/>
  <c r="BS76" i="9"/>
  <c r="BS81" i="9" s="1"/>
  <c r="G31" i="10"/>
  <c r="G25" i="10"/>
  <c r="G37" i="10"/>
  <c r="G24" i="10"/>
  <c r="S12" i="10"/>
  <c r="R14" i="10"/>
  <c r="R42" i="10" s="1"/>
  <c r="BX68" i="11"/>
  <c r="AJ60" i="11"/>
  <c r="AJ62" i="11" s="1"/>
  <c r="AJ58" i="11"/>
  <c r="AF100" i="12"/>
  <c r="AG94" i="12"/>
  <c r="AF95" i="12"/>
  <c r="AF96" i="12" s="1"/>
  <c r="AF102" i="12"/>
  <c r="BV60" i="11"/>
  <c r="BV62" i="11" s="1"/>
  <c r="BV58" i="11"/>
  <c r="BV50" i="8"/>
  <c r="Z75" i="10"/>
  <c r="Z79" i="10"/>
  <c r="AV65" i="9"/>
  <c r="AV64" i="9"/>
  <c r="I33" i="10"/>
  <c r="I38" i="10"/>
  <c r="I34" i="10"/>
  <c r="BI81" i="8"/>
  <c r="BI83" i="8" s="1"/>
  <c r="BI84" i="8" s="1"/>
  <c r="BZ83" i="9"/>
  <c r="S112" i="10"/>
  <c r="S47" i="10"/>
  <c r="S48" i="10"/>
  <c r="H34" i="10"/>
  <c r="H33" i="10"/>
  <c r="H38" i="10"/>
  <c r="BH81" i="8"/>
  <c r="BH83" i="8" s="1"/>
  <c r="BH84" i="8" s="1"/>
  <c r="G83" i="9"/>
  <c r="DJ5" i="8"/>
  <c r="DK7" i="8"/>
  <c r="AC82" i="9"/>
  <c r="AB82" i="9"/>
  <c r="AK81" i="9"/>
  <c r="BU58" i="11"/>
  <c r="BU60" i="11"/>
  <c r="BU62" i="11" s="1"/>
  <c r="BU50" i="8"/>
  <c r="M131" i="10"/>
  <c r="M146" i="10" s="1"/>
  <c r="M147" i="10" s="1"/>
  <c r="AR65" i="9"/>
  <c r="AR64" i="9"/>
  <c r="BY68" i="11"/>
  <c r="BY69" i="11"/>
  <c r="BY80" i="9"/>
  <c r="AJ13" i="12"/>
  <c r="P65" i="9"/>
  <c r="P64" i="9"/>
  <c r="G81" i="9"/>
  <c r="CE23" i="11"/>
  <c r="CF30" i="9"/>
  <c r="BG135" i="8"/>
  <c r="BG132" i="8"/>
  <c r="AS83" i="9"/>
  <c r="DI78" i="8"/>
  <c r="DI77" i="8"/>
  <c r="BV55" i="11"/>
  <c r="BV72" i="9"/>
  <c r="BV104" i="8"/>
  <c r="BV138" i="8" s="1"/>
  <c r="BV12" i="8"/>
  <c r="BV29" i="8"/>
  <c r="BV31" i="8" s="1"/>
  <c r="BV25" i="8"/>
  <c r="BV21" i="8"/>
  <c r="BV22" i="8" s="1"/>
  <c r="BV87" i="8"/>
  <c r="BW87" i="8" s="1"/>
  <c r="BX87" i="8" s="1"/>
  <c r="BY87" i="8" s="1"/>
  <c r="BZ87" i="8" s="1"/>
  <c r="CA87" i="8" s="1"/>
  <c r="CB87" i="8" s="1"/>
  <c r="CC87" i="8" s="1"/>
  <c r="CD87" i="8" s="1"/>
  <c r="CE87" i="8" s="1"/>
  <c r="CF87" i="8" s="1"/>
  <c r="CG87" i="8" s="1"/>
  <c r="CH87" i="8" s="1"/>
  <c r="CI87" i="8" s="1"/>
  <c r="CJ87" i="8" s="1"/>
  <c r="CK87" i="8" s="1"/>
  <c r="CL87" i="8" s="1"/>
  <c r="CM87" i="8" s="1"/>
  <c r="CN87" i="8" s="1"/>
  <c r="CO87" i="8" s="1"/>
  <c r="CP87" i="8" s="1"/>
  <c r="CQ87" i="8" s="1"/>
  <c r="CR87" i="8" s="1"/>
  <c r="CS87" i="8" s="1"/>
  <c r="CT87" i="8" s="1"/>
  <c r="CU87" i="8" s="1"/>
  <c r="CV87" i="8" s="1"/>
  <c r="CW87" i="8" s="1"/>
  <c r="CX87" i="8" s="1"/>
  <c r="CY87" i="8" s="1"/>
  <c r="CZ87" i="8" s="1"/>
  <c r="DA87" i="8" s="1"/>
  <c r="DB87" i="8" s="1"/>
  <c r="AD64" i="9"/>
  <c r="AD65" i="9"/>
  <c r="DJ7" i="9"/>
  <c r="DI5" i="9"/>
  <c r="G55" i="3"/>
  <c r="DF57" i="9"/>
  <c r="DF112" i="8"/>
  <c r="DF113" i="8" s="1"/>
  <c r="D134" i="8"/>
  <c r="AF80" i="12"/>
  <c r="AF90" i="12" s="1"/>
  <c r="AG83" i="12"/>
  <c r="BV7" i="11"/>
  <c r="BU7" i="11"/>
  <c r="BT7" i="11"/>
  <c r="BV5" i="11"/>
  <c r="BS7" i="11"/>
  <c r="BU5" i="11"/>
  <c r="BT5" i="11"/>
  <c r="BS5" i="11"/>
  <c r="BW6" i="11"/>
  <c r="CF81" i="11"/>
  <c r="CF28" i="11" s="1"/>
  <c r="CG77" i="11"/>
  <c r="L130" i="10"/>
  <c r="L134" i="10" s="1"/>
  <c r="AK60" i="11"/>
  <c r="AK62" i="11" s="1"/>
  <c r="AK58" i="11"/>
  <c r="K131" i="10"/>
  <c r="K146" i="10" s="1"/>
  <c r="K147" i="10" s="1"/>
  <c r="T65" i="9"/>
  <c r="T64" i="9"/>
  <c r="AW65" i="9"/>
  <c r="AW64" i="9"/>
  <c r="CE22" i="11"/>
  <c r="CF29" i="9"/>
  <c r="BS121" i="8"/>
  <c r="K121" i="8"/>
  <c r="K122" i="8"/>
  <c r="AE132" i="8"/>
  <c r="DT57" i="9"/>
  <c r="DT112" i="8"/>
  <c r="DT113" i="8" s="1"/>
  <c r="M136" i="8"/>
  <c r="Q82" i="9"/>
  <c r="BX34" i="8"/>
  <c r="BX45" i="8"/>
  <c r="BX106" i="8"/>
  <c r="AZ81" i="9"/>
  <c r="AY81" i="9"/>
  <c r="BY76" i="9"/>
  <c r="BY81" i="9" s="1"/>
  <c r="BY73" i="9"/>
  <c r="BY67" i="8"/>
  <c r="BN106" i="8"/>
  <c r="BN34" i="8"/>
  <c r="BN45" i="8"/>
  <c r="AH182" i="10"/>
  <c r="AG183" i="10"/>
  <c r="AG188" i="10" s="1"/>
  <c r="J38" i="10"/>
  <c r="J33" i="10"/>
  <c r="J34" i="10"/>
  <c r="BJ81" i="8"/>
  <c r="BJ83" i="8" s="1"/>
  <c r="BJ84" i="8" s="1"/>
  <c r="DH15" i="9"/>
  <c r="DH49" i="9"/>
  <c r="DH115" i="8" s="1"/>
  <c r="DH23" i="9"/>
  <c r="DH40" i="9"/>
  <c r="DH18" i="9"/>
  <c r="DH12" i="9"/>
  <c r="DH34" i="9"/>
  <c r="DH31" i="9"/>
  <c r="DH19" i="9"/>
  <c r="DH47" i="9"/>
  <c r="DH13" i="9"/>
  <c r="DH41" i="9"/>
  <c r="DH25" i="9"/>
  <c r="DH11" i="9"/>
  <c r="DH48" i="9"/>
  <c r="DH128" i="8" s="1"/>
  <c r="DH32" i="9"/>
  <c r="DH33" i="9"/>
  <c r="DH21" i="9"/>
  <c r="DH38" i="9"/>
  <c r="DH42" i="9"/>
  <c r="DH10" i="9"/>
  <c r="DH51" i="9"/>
  <c r="DH29" i="9"/>
  <c r="DH14" i="9"/>
  <c r="DH30" i="9"/>
  <c r="DH37" i="9"/>
  <c r="DH22" i="9"/>
  <c r="DH39" i="9"/>
  <c r="DH20" i="9"/>
  <c r="DH44" i="9"/>
  <c r="DH28" i="9"/>
  <c r="AD189" i="10"/>
  <c r="AD146" i="10" s="1"/>
  <c r="AD143" i="10" s="1"/>
  <c r="AD63" i="10" s="1"/>
  <c r="CA60" i="11"/>
  <c r="CA62" i="11" s="1"/>
  <c r="CA58" i="11"/>
  <c r="CA50" i="8"/>
  <c r="AQ65" i="9"/>
  <c r="AQ64" i="9"/>
  <c r="AL64" i="9"/>
  <c r="AL65" i="9"/>
  <c r="M131" i="8"/>
  <c r="CD11" i="11"/>
  <c r="BX76" i="9"/>
  <c r="BX73" i="9"/>
  <c r="BX67" i="8"/>
  <c r="BT21" i="8"/>
  <c r="BT22" i="8" s="1"/>
  <c r="CB45" i="8"/>
  <c r="CB31" i="8"/>
  <c r="BR106" i="8"/>
  <c r="BR34" i="8"/>
  <c r="BR45" i="8"/>
  <c r="BJ64" i="9"/>
  <c r="BQ22" i="8"/>
  <c r="BQ20" i="8"/>
  <c r="N7" i="12"/>
  <c r="L7" i="12"/>
  <c r="K7" i="12"/>
  <c r="M5" i="12"/>
  <c r="L5" i="12"/>
  <c r="K5" i="12"/>
  <c r="O6" i="12"/>
  <c r="N5" i="12"/>
  <c r="M7" i="12"/>
  <c r="CE61" i="11"/>
  <c r="CE33" i="11"/>
  <c r="CE96" i="8"/>
  <c r="CF94" i="8" s="1"/>
  <c r="AO60" i="11"/>
  <c r="AO62" i="11" s="1"/>
  <c r="AO58" i="11"/>
  <c r="W131" i="10"/>
  <c r="AB94" i="10"/>
  <c r="AC93" i="10"/>
  <c r="AB80" i="10"/>
  <c r="AB81" i="10"/>
  <c r="AB13" i="10" s="1"/>
  <c r="V81" i="10"/>
  <c r="DS54" i="9"/>
  <c r="AX65" i="9"/>
  <c r="AX64" i="9"/>
  <c r="BO83" i="9"/>
  <c r="BN7" i="9"/>
  <c r="BM7" i="9"/>
  <c r="BL7" i="9"/>
  <c r="BN5" i="9"/>
  <c r="BK7" i="9"/>
  <c r="BM5" i="9"/>
  <c r="BL5" i="9"/>
  <c r="BK5" i="9"/>
  <c r="BO6" i="9"/>
  <c r="AS81" i="9"/>
  <c r="DG57" i="9"/>
  <c r="DG112" i="8"/>
  <c r="DG113" i="8" s="1"/>
  <c r="BK56" i="11"/>
  <c r="BK72" i="9"/>
  <c r="BK76" i="9" s="1"/>
  <c r="BK81" i="9" s="1"/>
  <c r="BK87" i="8"/>
  <c r="BK104" i="8"/>
  <c r="BK138" i="8" s="1"/>
  <c r="BK29" i="8"/>
  <c r="BK25" i="8"/>
  <c r="BK70" i="8"/>
  <c r="BK68" i="8"/>
  <c r="BK66" i="8"/>
  <c r="BK21" i="8"/>
  <c r="BK17" i="8"/>
  <c r="K139" i="8"/>
  <c r="DH54" i="9" l="1"/>
  <c r="CA67" i="8"/>
  <c r="BW67" i="8"/>
  <c r="BS67" i="8"/>
  <c r="DT121" i="8"/>
  <c r="DG121" i="8"/>
  <c r="U29" i="10"/>
  <c r="W29" i="10" s="1"/>
  <c r="T134" i="10"/>
  <c r="T131" i="10"/>
  <c r="BN132" i="8"/>
  <c r="BN125" i="8"/>
  <c r="BN133" i="8"/>
  <c r="BN134" i="8" s="1"/>
  <c r="BZ132" i="8"/>
  <c r="BZ125" i="8"/>
  <c r="CC73" i="9"/>
  <c r="CC76" i="9"/>
  <c r="CC67" i="8"/>
  <c r="BW132" i="8"/>
  <c r="BW125" i="8"/>
  <c r="M35" i="4"/>
  <c r="CE52" i="8"/>
  <c r="Z130" i="10"/>
  <c r="Z134" i="10" s="1"/>
  <c r="AA116" i="10"/>
  <c r="CG18" i="9"/>
  <c r="BL22" i="8"/>
  <c r="BL20" i="8"/>
  <c r="BO92" i="9"/>
  <c r="CF15" i="11"/>
  <c r="CG38" i="9"/>
  <c r="CF42" i="9"/>
  <c r="S7" i="10"/>
  <c r="S5" i="10"/>
  <c r="W6" i="10"/>
  <c r="V7" i="10"/>
  <c r="U7" i="10"/>
  <c r="T7" i="10"/>
  <c r="V5" i="10"/>
  <c r="U5" i="10"/>
  <c r="T5" i="10"/>
  <c r="BU74" i="9"/>
  <c r="BU66" i="8"/>
  <c r="BQ39" i="8"/>
  <c r="BQ37" i="8"/>
  <c r="BQ141" i="8" s="1"/>
  <c r="AC94" i="10"/>
  <c r="AD93" i="10"/>
  <c r="CE77" i="9"/>
  <c r="AC80" i="10"/>
  <c r="AC81" i="10"/>
  <c r="AC13" i="10" s="1"/>
  <c r="AC14" i="10" s="1"/>
  <c r="BM22" i="8"/>
  <c r="BM20" i="8"/>
  <c r="AF115" i="10"/>
  <c r="BO73" i="9"/>
  <c r="BO76" i="9"/>
  <c r="BO81" i="9" s="1"/>
  <c r="P131" i="10"/>
  <c r="P146" i="10" s="1"/>
  <c r="P147" i="10" s="1"/>
  <c r="BV74" i="9"/>
  <c r="BV66" i="8"/>
  <c r="Y80" i="10"/>
  <c r="Y81" i="10" s="1"/>
  <c r="Y13" i="10" s="1"/>
  <c r="BS125" i="8"/>
  <c r="BS132" i="8"/>
  <c r="M24" i="12"/>
  <c r="M25" i="12"/>
  <c r="BQ132" i="8"/>
  <c r="BQ133" i="8"/>
  <c r="BQ134" i="8" s="1"/>
  <c r="BQ125" i="8"/>
  <c r="CI47" i="9"/>
  <c r="BT81" i="9"/>
  <c r="CG81" i="11"/>
  <c r="CG28" i="11" s="1"/>
  <c r="CH77" i="11"/>
  <c r="V29" i="10"/>
  <c r="BL5" i="12"/>
  <c r="BM7" i="12"/>
  <c r="Z80" i="10"/>
  <c r="Z81" i="10"/>
  <c r="Z13" i="10" s="1"/>
  <c r="AK45" i="12"/>
  <c r="AL79" i="12"/>
  <c r="CB81" i="9"/>
  <c r="AF101" i="12"/>
  <c r="AF103" i="12" s="1"/>
  <c r="AF104" i="12" s="1"/>
  <c r="BU106" i="8"/>
  <c r="BU34" i="8"/>
  <c r="BU45" i="8"/>
  <c r="DH57" i="9"/>
  <c r="DH112" i="8"/>
  <c r="S14" i="10"/>
  <c r="S42" i="10" s="1"/>
  <c r="T12" i="10"/>
  <c r="BY132" i="8"/>
  <c r="BY125" i="8"/>
  <c r="X80" i="10"/>
  <c r="X81" i="10"/>
  <c r="X13" i="10" s="1"/>
  <c r="DX5" i="8"/>
  <c r="DY7" i="8"/>
  <c r="AY139" i="8"/>
  <c r="AY135" i="8"/>
  <c r="AY138" i="8"/>
  <c r="AY132" i="8"/>
  <c r="AH115" i="12"/>
  <c r="AH116" i="12" s="1"/>
  <c r="AH119" i="12" s="1"/>
  <c r="AH108" i="12" s="1"/>
  <c r="AI113" i="12"/>
  <c r="F76" i="12"/>
  <c r="G74" i="12"/>
  <c r="G75" i="12" s="1"/>
  <c r="DU34" i="9"/>
  <c r="DV38" i="9"/>
  <c r="DV32" i="9"/>
  <c r="DV20" i="9"/>
  <c r="DV14" i="9"/>
  <c r="DV21" i="9"/>
  <c r="DV92" i="9" s="1"/>
  <c r="DV18" i="9"/>
  <c r="DV40" i="9"/>
  <c r="DV47" i="9"/>
  <c r="DV39" i="9"/>
  <c r="DV31" i="9"/>
  <c r="DV30" i="9"/>
  <c r="DV29" i="9"/>
  <c r="DV34" i="9" s="1"/>
  <c r="DV11" i="9"/>
  <c r="DV15" i="9" s="1"/>
  <c r="AJ90" i="10"/>
  <c r="AJ91" i="10" s="1"/>
  <c r="AK89" i="10"/>
  <c r="T29" i="10"/>
  <c r="AA80" i="10"/>
  <c r="AA81" i="10"/>
  <c r="AA13" i="10" s="1"/>
  <c r="CF20" i="11"/>
  <c r="CG14" i="9"/>
  <c r="CG11" i="11"/>
  <c r="BO20" i="8"/>
  <c r="BO22" i="8"/>
  <c r="CA59" i="9"/>
  <c r="BW60" i="9"/>
  <c r="BX47" i="8"/>
  <c r="BX105" i="8"/>
  <c r="BR81" i="9"/>
  <c r="BZ7" i="11"/>
  <c r="BW7" i="11"/>
  <c r="BY5" i="11"/>
  <c r="BX5" i="11"/>
  <c r="BW5" i="11"/>
  <c r="BZ5" i="11"/>
  <c r="BY7" i="11"/>
  <c r="CA6" i="11"/>
  <c r="BX7" i="11"/>
  <c r="AL185" i="10"/>
  <c r="CB59" i="9"/>
  <c r="BX60" i="9"/>
  <c r="BY47" i="8"/>
  <c r="BY105" i="8"/>
  <c r="AG189" i="10"/>
  <c r="AG146" i="10" s="1"/>
  <c r="AG143" i="10" s="1"/>
  <c r="AG63" i="10" s="1"/>
  <c r="AG41" i="10"/>
  <c r="AI182" i="10"/>
  <c r="AH183" i="10"/>
  <c r="AH188" i="10" s="1"/>
  <c r="BL34" i="8"/>
  <c r="BL45" i="8"/>
  <c r="BL106" i="8"/>
  <c r="DU42" i="9"/>
  <c r="DU44" i="9" s="1"/>
  <c r="DU51" i="9" s="1"/>
  <c r="DW5" i="9"/>
  <c r="DX7" i="9"/>
  <c r="H74" i="4"/>
  <c r="CE44" i="11"/>
  <c r="W139" i="8"/>
  <c r="W138" i="8"/>
  <c r="W135" i="8"/>
  <c r="W132" i="8"/>
  <c r="BU81" i="9"/>
  <c r="CB106" i="8"/>
  <c r="CB34" i="8"/>
  <c r="CA68" i="11"/>
  <c r="CA69" i="11"/>
  <c r="CA80" i="9"/>
  <c r="BV68" i="11"/>
  <c r="BV69" i="11"/>
  <c r="BV80" i="9"/>
  <c r="AH86" i="12"/>
  <c r="DW59" i="8"/>
  <c r="DW110" i="8" s="1"/>
  <c r="E29" i="3" a="1"/>
  <c r="E29" i="3" s="1"/>
  <c r="E30" i="3" a="1"/>
  <c r="E30" i="3" s="1"/>
  <c r="AH72" i="10"/>
  <c r="AG78" i="10"/>
  <c r="CH13" i="11"/>
  <c r="CH20" i="9"/>
  <c r="BK31" i="8"/>
  <c r="BU115" i="8"/>
  <c r="BU51" i="9"/>
  <c r="BU54" i="9" s="1"/>
  <c r="BR37" i="8"/>
  <c r="BR141" i="8" s="1"/>
  <c r="BR39" i="8"/>
  <c r="DH111" i="8"/>
  <c r="BS68" i="11"/>
  <c r="BS69" i="11"/>
  <c r="CB47" i="8"/>
  <c r="CB54" i="8" s="1"/>
  <c r="CB105" i="8"/>
  <c r="AF88" i="12"/>
  <c r="BV58" i="8"/>
  <c r="BV109" i="8" s="1"/>
  <c r="BV128" i="8" s="1"/>
  <c r="BU109" i="8"/>
  <c r="BU128" i="8" s="1"/>
  <c r="G50" i="11"/>
  <c r="H49" i="11" s="1"/>
  <c r="CF23" i="11"/>
  <c r="CG30" i="9"/>
  <c r="CU78" i="9"/>
  <c r="CV78" i="9" s="1"/>
  <c r="CW78" i="9" s="1"/>
  <c r="CX78" i="9" s="1"/>
  <c r="CY78" i="9" s="1"/>
  <c r="CZ78" i="9" s="1"/>
  <c r="DA78" i="9" s="1"/>
  <c r="DB78" i="9" s="1"/>
  <c r="CT28" i="9"/>
  <c r="DS113" i="8"/>
  <c r="DS120" i="8"/>
  <c r="BX81" i="9"/>
  <c r="AG80" i="12"/>
  <c r="AG90" i="12" s="1"/>
  <c r="AH83" i="12"/>
  <c r="DJ78" i="8"/>
  <c r="DJ77" i="8"/>
  <c r="G34" i="10"/>
  <c r="G33" i="10"/>
  <c r="G38" i="10"/>
  <c r="BG81" i="8"/>
  <c r="BG83" i="8" s="1"/>
  <c r="BG84" i="8" s="1"/>
  <c r="BL73" i="9"/>
  <c r="BL76" i="9"/>
  <c r="BL81" i="9" s="1"/>
  <c r="Q130" i="10"/>
  <c r="R115" i="10"/>
  <c r="AH61" i="12"/>
  <c r="AI67" i="12"/>
  <c r="BM45" i="8"/>
  <c r="BM34" i="8"/>
  <c r="BM106" i="8"/>
  <c r="CH150" i="8"/>
  <c r="BK22" i="8"/>
  <c r="BK20" i="8"/>
  <c r="BW37" i="8"/>
  <c r="BW141" i="8" s="1"/>
  <c r="BW39" i="8"/>
  <c r="CI95" i="8"/>
  <c r="CH27" i="8"/>
  <c r="AG100" i="12"/>
  <c r="AH94" i="12"/>
  <c r="AG95" i="12"/>
  <c r="AG96" i="12" s="1"/>
  <c r="AG102" i="12"/>
  <c r="BR133" i="8"/>
  <c r="BR134" i="8" s="1"/>
  <c r="BR125" i="8"/>
  <c r="BR132" i="8"/>
  <c r="BY37" i="8"/>
  <c r="BY141" i="8" s="1"/>
  <c r="BY39" i="8"/>
  <c r="CF22" i="11"/>
  <c r="CG29" i="9"/>
  <c r="Y111" i="10"/>
  <c r="Z96" i="10"/>
  <c r="Y97" i="10"/>
  <c r="CB83" i="9"/>
  <c r="V146" i="10"/>
  <c r="V147" i="10" s="1"/>
  <c r="AF189" i="10"/>
  <c r="AF146" i="10" s="1"/>
  <c r="AF143" i="10" s="1"/>
  <c r="AF63" i="10" s="1"/>
  <c r="DU23" i="9"/>
  <c r="DU25" i="9" s="1"/>
  <c r="BS60" i="9"/>
  <c r="BW59" i="9"/>
  <c r="BT105" i="8"/>
  <c r="BT47" i="8"/>
  <c r="AE79" i="10"/>
  <c r="BX52" i="8"/>
  <c r="BV60" i="9"/>
  <c r="BZ59" i="9"/>
  <c r="BW105" i="8"/>
  <c r="BW47" i="8"/>
  <c r="H55" i="3"/>
  <c r="AH174" i="10"/>
  <c r="AI158" i="10"/>
  <c r="BK142" i="10"/>
  <c r="BL7" i="10"/>
  <c r="BK5" i="10"/>
  <c r="L131" i="10"/>
  <c r="L146" i="10" s="1"/>
  <c r="L147" i="10" s="1"/>
  <c r="AN13" i="12"/>
  <c r="BP5" i="9"/>
  <c r="BO5" i="9"/>
  <c r="BS6" i="9"/>
  <c r="BR5" i="9"/>
  <c r="BQ5" i="9"/>
  <c r="BR7" i="9"/>
  <c r="BQ7" i="9"/>
  <c r="BP7" i="9"/>
  <c r="BO7" i="9"/>
  <c r="AD74" i="10"/>
  <c r="AD75" i="10" s="1"/>
  <c r="BV106" i="8"/>
  <c r="BV34" i="8"/>
  <c r="BV45" i="8"/>
  <c r="CB82" i="9"/>
  <c r="X112" i="10"/>
  <c r="X131" i="10" s="1"/>
  <c r="X47" i="10"/>
  <c r="X48" i="10"/>
  <c r="DL7" i="11"/>
  <c r="DK5" i="11"/>
  <c r="CC31" i="8"/>
  <c r="CC45" i="8"/>
  <c r="BT74" i="9"/>
  <c r="BT66" i="8"/>
  <c r="BP22" i="8"/>
  <c r="BP20" i="8"/>
  <c r="BT39" i="8"/>
  <c r="BT37" i="8"/>
  <c r="AE67" i="10"/>
  <c r="AE68" i="10" s="1"/>
  <c r="BV51" i="8"/>
  <c r="BV110" i="8"/>
  <c r="DK5" i="8"/>
  <c r="DL7" i="8"/>
  <c r="AD58" i="10"/>
  <c r="AD46" i="10"/>
  <c r="AD52" i="10" s="1"/>
  <c r="AD51" i="10"/>
  <c r="AD59" i="10"/>
  <c r="CD95" i="9"/>
  <c r="CD97" i="9" s="1"/>
  <c r="CD152" i="8"/>
  <c r="CD154" i="8" s="1"/>
  <c r="CD19" i="9"/>
  <c r="CD72" i="8"/>
  <c r="AL13" i="12"/>
  <c r="BM73" i="9"/>
  <c r="BM76" i="9"/>
  <c r="BN93" i="9"/>
  <c r="AK13" i="12"/>
  <c r="BP106" i="8"/>
  <c r="BP34" i="8"/>
  <c r="BP45" i="8"/>
  <c r="BO102" i="9"/>
  <c r="BN101" i="9"/>
  <c r="DU101" i="9" s="1"/>
  <c r="DU103" i="9" s="1"/>
  <c r="BT125" i="8"/>
  <c r="BT132" i="8"/>
  <c r="BT133" i="8"/>
  <c r="BT134" i="8" s="1"/>
  <c r="CA47" i="8"/>
  <c r="CA54" i="8" s="1"/>
  <c r="CA105" i="8"/>
  <c r="BN39" i="8"/>
  <c r="BN37" i="8"/>
  <c r="BN141" i="8" s="1"/>
  <c r="BZ37" i="8"/>
  <c r="BZ141" i="8" s="1"/>
  <c r="BZ39" i="8"/>
  <c r="BP76" i="9"/>
  <c r="BP73" i="9"/>
  <c r="BT141" i="8"/>
  <c r="BT120" i="8"/>
  <c r="BT139" i="8"/>
  <c r="BT121" i="8"/>
  <c r="BQ73" i="9"/>
  <c r="I134" i="10"/>
  <c r="I131" i="10"/>
  <c r="I146" i="10" s="1"/>
  <c r="I147" i="10" s="1"/>
  <c r="DI49" i="9"/>
  <c r="DI115" i="8" s="1"/>
  <c r="DI23" i="9"/>
  <c r="DI40" i="9"/>
  <c r="DI18" i="9"/>
  <c r="DI12" i="9"/>
  <c r="DI34" i="9"/>
  <c r="DI31" i="9"/>
  <c r="DI44" i="9"/>
  <c r="DI41" i="9"/>
  <c r="DI47" i="9"/>
  <c r="DI13" i="9"/>
  <c r="DI28" i="9"/>
  <c r="DI25" i="9"/>
  <c r="DI19" i="9"/>
  <c r="DI11" i="9"/>
  <c r="DI48" i="9"/>
  <c r="DI128" i="8" s="1"/>
  <c r="DI42" i="9"/>
  <c r="DI10" i="9"/>
  <c r="DI32" i="9"/>
  <c r="DI33" i="9"/>
  <c r="DI21" i="9"/>
  <c r="DI92" i="9" s="1"/>
  <c r="DI38" i="9"/>
  <c r="DI15" i="9"/>
  <c r="DI51" i="9"/>
  <c r="DI29" i="9"/>
  <c r="DI39" i="9"/>
  <c r="DI30" i="9"/>
  <c r="DI37" i="9"/>
  <c r="DI111" i="8" s="1"/>
  <c r="DI22" i="9"/>
  <c r="DI14" i="9"/>
  <c r="DI20" i="9"/>
  <c r="DI91" i="9" s="1"/>
  <c r="CF61" i="11"/>
  <c r="CF33" i="11"/>
  <c r="CF96" i="8"/>
  <c r="CG94" i="8" s="1"/>
  <c r="H50" i="11"/>
  <c r="I49" i="11" s="1"/>
  <c r="I50" i="11" s="1"/>
  <c r="J49" i="11" s="1"/>
  <c r="J50" i="11" s="1"/>
  <c r="K49" i="11" s="1"/>
  <c r="K50" i="11" s="1"/>
  <c r="L49" i="11" s="1"/>
  <c r="L50" i="11" s="1"/>
  <c r="M49" i="11" s="1"/>
  <c r="M50" i="11" s="1"/>
  <c r="N49" i="11" s="1"/>
  <c r="N50" i="11" s="1"/>
  <c r="O49" i="11" s="1"/>
  <c r="O50" i="11" s="1"/>
  <c r="P49" i="11" s="1"/>
  <c r="P50" i="11" s="1"/>
  <c r="Q49" i="11" s="1"/>
  <c r="Q50" i="11" s="1"/>
  <c r="R49" i="11" s="1"/>
  <c r="R50" i="11" s="1"/>
  <c r="S49" i="11" s="1"/>
  <c r="S50" i="11" s="1"/>
  <c r="T49" i="11" s="1"/>
  <c r="T50" i="11" s="1"/>
  <c r="U49" i="11" s="1"/>
  <c r="U50" i="11" s="1"/>
  <c r="V49" i="11" s="1"/>
  <c r="V50" i="11" s="1"/>
  <c r="W49" i="11" s="1"/>
  <c r="W50" i="11" s="1"/>
  <c r="X49" i="11" s="1"/>
  <c r="X50" i="11" s="1"/>
  <c r="Y49" i="11" s="1"/>
  <c r="Y50" i="11" s="1"/>
  <c r="Z49" i="11" s="1"/>
  <c r="Z50" i="11" s="1"/>
  <c r="AA49" i="11" s="1"/>
  <c r="AA50" i="11" s="1"/>
  <c r="AB49" i="11" s="1"/>
  <c r="AB50" i="11" s="1"/>
  <c r="AC49" i="11" s="1"/>
  <c r="AC50" i="11" s="1"/>
  <c r="AD49" i="11" s="1"/>
  <c r="AD50" i="11" s="1"/>
  <c r="AE49" i="11" s="1"/>
  <c r="AE50" i="11" s="1"/>
  <c r="AF49" i="11" s="1"/>
  <c r="AF50" i="11" s="1"/>
  <c r="AG49" i="11" s="1"/>
  <c r="AG50" i="11" s="1"/>
  <c r="AH49" i="11" s="1"/>
  <c r="AH50" i="11" s="1"/>
  <c r="AI49" i="11" s="1"/>
  <c r="AI50" i="11" s="1"/>
  <c r="AJ49" i="11" s="1"/>
  <c r="AJ50" i="11" s="1"/>
  <c r="AK49" i="11" s="1"/>
  <c r="AK50" i="11" s="1"/>
  <c r="AL49" i="11" s="1"/>
  <c r="AL50" i="11" s="1"/>
  <c r="AM49" i="11" s="1"/>
  <c r="AM50" i="11" s="1"/>
  <c r="AN49" i="11" s="1"/>
  <c r="AN50" i="11" s="1"/>
  <c r="AO49" i="11" s="1"/>
  <c r="AO50" i="11" s="1"/>
  <c r="AP49" i="11" s="1"/>
  <c r="AP50" i="11" s="1"/>
  <c r="AQ49" i="11" s="1"/>
  <c r="AQ50" i="11" s="1"/>
  <c r="AR49" i="11" s="1"/>
  <c r="AR50" i="11" s="1"/>
  <c r="AS49" i="11" s="1"/>
  <c r="AS50" i="11" s="1"/>
  <c r="AT49" i="11" s="1"/>
  <c r="AT50" i="11" s="1"/>
  <c r="AU49" i="11" s="1"/>
  <c r="AU50" i="11" s="1"/>
  <c r="AV49" i="11" s="1"/>
  <c r="AV50" i="11" s="1"/>
  <c r="AW49" i="11" s="1"/>
  <c r="AW50" i="11" s="1"/>
  <c r="AX49" i="11" s="1"/>
  <c r="AX50" i="11" s="1"/>
  <c r="AY49" i="11" s="1"/>
  <c r="AY50" i="11" s="1"/>
  <c r="AZ49" i="11" s="1"/>
  <c r="AZ50" i="11" s="1"/>
  <c r="BA49" i="11" s="1"/>
  <c r="BA50" i="11" s="1"/>
  <c r="BB49" i="11" s="1"/>
  <c r="BB50" i="11" s="1"/>
  <c r="BC49" i="11" s="1"/>
  <c r="BC50" i="11" s="1"/>
  <c r="BD49" i="11" s="1"/>
  <c r="BD50" i="11" s="1"/>
  <c r="BE49" i="11" s="1"/>
  <c r="BE50" i="11" s="1"/>
  <c r="BF49" i="11" s="1"/>
  <c r="BF50" i="11" s="1"/>
  <c r="BG49" i="11" s="1"/>
  <c r="BG50" i="11" s="1"/>
  <c r="BH49" i="11" s="1"/>
  <c r="BH50" i="11" s="1"/>
  <c r="BI49" i="11" s="1"/>
  <c r="BI50" i="11" s="1"/>
  <c r="BJ49" i="11" s="1"/>
  <c r="BJ50" i="11" s="1"/>
  <c r="BK49" i="11" s="1"/>
  <c r="BK50" i="11" s="1"/>
  <c r="BL49" i="11" s="1"/>
  <c r="BL50" i="11" s="1"/>
  <c r="BM49" i="11" s="1"/>
  <c r="BM50" i="11" s="1"/>
  <c r="BN49" i="11" s="1"/>
  <c r="BN50" i="11" s="1"/>
  <c r="BO49" i="11" s="1"/>
  <c r="BO50" i="11" s="1"/>
  <c r="BP49" i="11" s="1"/>
  <c r="BP50" i="11" s="1"/>
  <c r="BQ49" i="11" s="1"/>
  <c r="BQ50" i="11" s="1"/>
  <c r="BR49" i="11" s="1"/>
  <c r="CA39" i="8"/>
  <c r="CA37" i="8"/>
  <c r="CA141" i="8" s="1"/>
  <c r="L24" i="12"/>
  <c r="L25" i="12"/>
  <c r="CF36" i="11"/>
  <c r="CG61" i="8"/>
  <c r="CF107" i="8"/>
  <c r="CF117" i="8" s="1"/>
  <c r="CF143" i="8" s="1"/>
  <c r="CG32" i="8"/>
  <c r="DK7" i="9"/>
  <c r="DJ5" i="9"/>
  <c r="BX133" i="8"/>
  <c r="BX134" i="8" s="1"/>
  <c r="BX132" i="8"/>
  <c r="BX125" i="8"/>
  <c r="BO34" i="8"/>
  <c r="BO45" i="8"/>
  <c r="BO106" i="8"/>
  <c r="N24" i="12"/>
  <c r="N25" i="12"/>
  <c r="DH86" i="9"/>
  <c r="DH114" i="8"/>
  <c r="DH139" i="8" s="1"/>
  <c r="BZ5" i="8"/>
  <c r="BY5" i="8"/>
  <c r="BX5" i="8"/>
  <c r="BW5" i="8"/>
  <c r="BZ7" i="8"/>
  <c r="BY7" i="8"/>
  <c r="BX7" i="8"/>
  <c r="CA6" i="8"/>
  <c r="BW7" i="8"/>
  <c r="AD59" i="12"/>
  <c r="AD60" i="12" s="1"/>
  <c r="BR60" i="9"/>
  <c r="BS47" i="8"/>
  <c r="BV59" i="9"/>
  <c r="BS105" i="8"/>
  <c r="BZ81" i="9"/>
  <c r="DX5" i="11"/>
  <c r="DY7" i="11"/>
  <c r="CA133" i="8"/>
  <c r="CA134" i="8" s="1"/>
  <c r="CA132" i="8"/>
  <c r="CA125" i="8"/>
  <c r="F35" i="4"/>
  <c r="G20" i="4"/>
  <c r="DF121" i="8"/>
  <c r="U146" i="10"/>
  <c r="U147" i="10" s="1"/>
  <c r="CF110" i="8"/>
  <c r="CG59" i="8"/>
  <c r="CF51" i="8"/>
  <c r="E144" i="10" a="1"/>
  <c r="D146" i="10"/>
  <c r="D147" i="10" s="1"/>
  <c r="CL37" i="9"/>
  <c r="BV115" i="8"/>
  <c r="BV51" i="9"/>
  <c r="BV54" i="9" s="1"/>
  <c r="CG58" i="8"/>
  <c r="CF109" i="8"/>
  <c r="BQ60" i="9"/>
  <c r="BU59" i="9"/>
  <c r="BR105" i="8"/>
  <c r="BR47" i="8"/>
  <c r="DU57" i="9"/>
  <c r="DU111" i="8"/>
  <c r="BX37" i="8"/>
  <c r="BX141" i="8" s="1"/>
  <c r="BX39" i="8"/>
  <c r="AM13" i="12"/>
  <c r="P7" i="12"/>
  <c r="S6" i="12"/>
  <c r="R5" i="12"/>
  <c r="Q5" i="12"/>
  <c r="P5" i="12"/>
  <c r="O5" i="12"/>
  <c r="R7" i="12"/>
  <c r="Q7" i="12"/>
  <c r="O7" i="12"/>
  <c r="BV73" i="9"/>
  <c r="BV76" i="9"/>
  <c r="BV81" i="9" s="1"/>
  <c r="BV67" i="8"/>
  <c r="BU68" i="11"/>
  <c r="BU69" i="11"/>
  <c r="BU80" i="9"/>
  <c r="K24" i="12"/>
  <c r="K25" i="12"/>
  <c r="BN105" i="8"/>
  <c r="BN47" i="8"/>
  <c r="AF63" i="12"/>
  <c r="AE59" i="12"/>
  <c r="AE60" i="12" s="1"/>
  <c r="CC59" i="9"/>
  <c r="BY60" i="9"/>
  <c r="BZ47" i="8"/>
  <c r="BZ105" i="8"/>
  <c r="BZ54" i="8"/>
  <c r="BS39" i="8"/>
  <c r="BS37" i="8"/>
  <c r="BS141" i="8" s="1"/>
  <c r="BP60" i="9"/>
  <c r="BT59" i="9"/>
  <c r="BQ105" i="8"/>
  <c r="BQ47" i="8"/>
  <c r="AI84" i="12"/>
  <c r="AH81" i="12"/>
  <c r="AH176" i="10"/>
  <c r="AI175" i="10"/>
  <c r="DI54" i="9" l="1"/>
  <c r="BW126" i="8"/>
  <c r="BW122" i="8"/>
  <c r="BK106" i="8"/>
  <c r="BK34" i="8"/>
  <c r="BK45" i="8"/>
  <c r="BM37" i="8"/>
  <c r="BM141" i="8" s="1"/>
  <c r="BM39" i="8"/>
  <c r="CG61" i="11"/>
  <c r="CG33" i="11"/>
  <c r="CG96" i="8"/>
  <c r="CH94" i="8" s="1"/>
  <c r="BL133" i="8"/>
  <c r="BL134" i="8" s="1"/>
  <c r="BL132" i="8"/>
  <c r="BL125" i="8"/>
  <c r="DM7" i="11"/>
  <c r="DL5" i="11"/>
  <c r="CJ95" i="8"/>
  <c r="CI27" i="8"/>
  <c r="AI83" i="12"/>
  <c r="AH80" i="12"/>
  <c r="AH90" i="12" s="1"/>
  <c r="CJ47" i="9"/>
  <c r="AG88" i="12"/>
  <c r="BP39" i="8"/>
  <c r="BP37" i="8"/>
  <c r="BP141" i="8" s="1"/>
  <c r="AI174" i="10"/>
  <c r="AJ158" i="10"/>
  <c r="BS62" i="9"/>
  <c r="BS68" i="9"/>
  <c r="BS65" i="9"/>
  <c r="BW108" i="8"/>
  <c r="BW42" i="8"/>
  <c r="BW76" i="8"/>
  <c r="BW48" i="8"/>
  <c r="BW49" i="8" s="1"/>
  <c r="BW43" i="8"/>
  <c r="CA61" i="9"/>
  <c r="CA64" i="9"/>
  <c r="AD94" i="10"/>
  <c r="AE93" i="10"/>
  <c r="DI120" i="8"/>
  <c r="DV57" i="9"/>
  <c r="DV111" i="8"/>
  <c r="AI176" i="10"/>
  <c r="AJ175" i="10"/>
  <c r="CA108" i="8"/>
  <c r="CA43" i="8"/>
  <c r="CA48" i="8"/>
  <c r="CA49" i="8" s="1"/>
  <c r="CA76" i="8"/>
  <c r="CA42" i="8"/>
  <c r="DL5" i="8"/>
  <c r="DM7" i="8"/>
  <c r="BL39" i="8"/>
  <c r="BL37" i="8"/>
  <c r="BL141" i="8" s="1"/>
  <c r="O24" i="12"/>
  <c r="O25" i="12"/>
  <c r="DY5" i="11"/>
  <c r="DZ7" i="11"/>
  <c r="BO39" i="8"/>
  <c r="BO37" i="8"/>
  <c r="BO141" i="8" s="1"/>
  <c r="BP132" i="8"/>
  <c r="BP133" i="8"/>
  <c r="BP134" i="8" s="1"/>
  <c r="BP125" i="8"/>
  <c r="AF51" i="12"/>
  <c r="CI13" i="11"/>
  <c r="CI20" i="9"/>
  <c r="DV23" i="9"/>
  <c r="DV25" i="9" s="1"/>
  <c r="BQ62" i="9"/>
  <c r="BQ65" i="9"/>
  <c r="BQ68" i="9"/>
  <c r="AI115" i="12"/>
  <c r="AI116" i="12" s="1"/>
  <c r="AI119" i="12" s="1"/>
  <c r="AI108" i="12" s="1"/>
  <c r="AJ113" i="12"/>
  <c r="CG109" i="8"/>
  <c r="CH58" i="8"/>
  <c r="BV7" i="9"/>
  <c r="BU7" i="9"/>
  <c r="BT7" i="9"/>
  <c r="BW6" i="9"/>
  <c r="BU5" i="9"/>
  <c r="BT5" i="9"/>
  <c r="BS5" i="9"/>
  <c r="BV5" i="9"/>
  <c r="BS7" i="9"/>
  <c r="BM132" i="8"/>
  <c r="BM125" i="8"/>
  <c r="BM133" i="8"/>
  <c r="BM134" i="8" s="1"/>
  <c r="BL60" i="9"/>
  <c r="BP59" i="9"/>
  <c r="BM105" i="8"/>
  <c r="BM47" i="8"/>
  <c r="DK78" i="8"/>
  <c r="DK77" i="8"/>
  <c r="BW81" i="9"/>
  <c r="BN60" i="9"/>
  <c r="BR59" i="9"/>
  <c r="BO105" i="8"/>
  <c r="BO47" i="8"/>
  <c r="BQ59" i="9"/>
  <c r="BZ108" i="8"/>
  <c r="BZ48" i="8"/>
  <c r="BZ49" i="8" s="1"/>
  <c r="BZ42" i="8"/>
  <c r="BZ76" i="8"/>
  <c r="BZ43" i="8"/>
  <c r="AO13" i="12"/>
  <c r="BY133" i="8"/>
  <c r="BY134" i="8" s="1"/>
  <c r="M28" i="10"/>
  <c r="M31" i="10" s="1"/>
  <c r="M27" i="12"/>
  <c r="T146" i="10"/>
  <c r="T147" i="10" s="1"/>
  <c r="AE80" i="10"/>
  <c r="AE81" i="10"/>
  <c r="AE13" i="10" s="1"/>
  <c r="O23" i="12"/>
  <c r="N28" i="10"/>
  <c r="N27" i="12"/>
  <c r="F144" i="10"/>
  <c r="E144" i="10"/>
  <c r="DX58" i="8"/>
  <c r="DX109" i="8" s="1"/>
  <c r="DX59" i="8"/>
  <c r="DX110" i="8" s="1"/>
  <c r="Z7" i="10"/>
  <c r="Y7" i="10"/>
  <c r="AA6" i="10"/>
  <c r="X7" i="10"/>
  <c r="W7" i="10"/>
  <c r="Z5" i="10"/>
  <c r="Y5" i="10"/>
  <c r="X5" i="10"/>
  <c r="W5" i="10"/>
  <c r="P24" i="12"/>
  <c r="P25" i="12"/>
  <c r="Q25" i="12"/>
  <c r="Q24" i="12"/>
  <c r="R25" i="12"/>
  <c r="R24" i="12"/>
  <c r="CG110" i="8"/>
  <c r="CG51" i="8"/>
  <c r="CH59" i="8"/>
  <c r="BS126" i="8"/>
  <c r="BS122" i="8"/>
  <c r="DU93" i="9"/>
  <c r="DU90" i="9" s="1"/>
  <c r="DU91" i="9" s="1"/>
  <c r="BO93" i="9"/>
  <c r="BP93" i="9" s="1"/>
  <c r="DU86" i="9"/>
  <c r="DU114" i="8"/>
  <c r="DU139" i="8" s="1"/>
  <c r="CB126" i="8"/>
  <c r="CB122" i="8"/>
  <c r="AH189" i="10"/>
  <c r="AH146" i="10" s="1"/>
  <c r="AH143" i="10" s="1"/>
  <c r="AH63" i="10" s="1"/>
  <c r="AH41" i="10"/>
  <c r="DV42" i="9"/>
  <c r="DV44" i="9" s="1"/>
  <c r="DV51" i="9" s="1"/>
  <c r="BS133" i="8"/>
  <c r="BS134" i="8" s="1"/>
  <c r="CG15" i="11"/>
  <c r="CH38" i="9"/>
  <c r="CG42" i="9"/>
  <c r="R130" i="10"/>
  <c r="S115" i="10"/>
  <c r="S130" i="10" s="1"/>
  <c r="BK60" i="9"/>
  <c r="BO59" i="9"/>
  <c r="BL105" i="8"/>
  <c r="BL47" i="8"/>
  <c r="BO132" i="8"/>
  <c r="BO125" i="8"/>
  <c r="W6" i="12"/>
  <c r="S5" i="12"/>
  <c r="V7" i="12"/>
  <c r="U7" i="12"/>
  <c r="V5" i="12"/>
  <c r="T7" i="12"/>
  <c r="U5" i="12"/>
  <c r="S7" i="12"/>
  <c r="T5" i="12"/>
  <c r="BV61" i="9"/>
  <c r="BV64" i="9"/>
  <c r="DI86" i="9"/>
  <c r="DI114" i="8"/>
  <c r="DI139" i="8" s="1"/>
  <c r="BY52" i="8"/>
  <c r="BW52" i="8"/>
  <c r="BV52" i="8"/>
  <c r="AH78" i="10"/>
  <c r="AJ182" i="10"/>
  <c r="AI183" i="10"/>
  <c r="AI188" i="10" s="1"/>
  <c r="BZ61" i="9"/>
  <c r="BZ64" i="9"/>
  <c r="AB116" i="10"/>
  <c r="AA130" i="10"/>
  <c r="CC61" i="9"/>
  <c r="CC64" i="9"/>
  <c r="AG63" i="12"/>
  <c r="AF59" i="12"/>
  <c r="AF60" i="12" s="1"/>
  <c r="BX126" i="8"/>
  <c r="BX122" i="8"/>
  <c r="CF77" i="9"/>
  <c r="BP81" i="9"/>
  <c r="BW62" i="9"/>
  <c r="BW68" i="9"/>
  <c r="BW65" i="9"/>
  <c r="BN43" i="8"/>
  <c r="BN108" i="8"/>
  <c r="BN73" i="8"/>
  <c r="BN42" i="8"/>
  <c r="BN48" i="8"/>
  <c r="BN49" i="8" s="1"/>
  <c r="BM81" i="9"/>
  <c r="AE152" i="10"/>
  <c r="AE9" i="10"/>
  <c r="DS121" i="8"/>
  <c r="AG58" i="10"/>
  <c r="AG46" i="10"/>
  <c r="AG52" i="10" s="1"/>
  <c r="AG51" i="10"/>
  <c r="AG59" i="10"/>
  <c r="CG95" i="9"/>
  <c r="CG97" i="9" s="1"/>
  <c r="CG152" i="8"/>
  <c r="CG154" i="8" s="1"/>
  <c r="CG72" i="8"/>
  <c r="T14" i="10"/>
  <c r="U12" i="10"/>
  <c r="BQ108" i="8"/>
  <c r="BQ76" i="8"/>
  <c r="BQ42" i="8"/>
  <c r="BQ48" i="8"/>
  <c r="BQ49" i="8" s="1"/>
  <c r="BQ43" i="8"/>
  <c r="BW133" i="8"/>
  <c r="BW134" i="8" s="1"/>
  <c r="BR126" i="8"/>
  <c r="BR122" i="8"/>
  <c r="BO60" i="9"/>
  <c r="BS59" i="9"/>
  <c r="BP105" i="8"/>
  <c r="BP47" i="8"/>
  <c r="DJ49" i="9"/>
  <c r="DJ115" i="8" s="1"/>
  <c r="DJ23" i="9"/>
  <c r="DJ40" i="9"/>
  <c r="DJ18" i="9"/>
  <c r="DJ12" i="9"/>
  <c r="DJ34" i="9"/>
  <c r="DJ31" i="9"/>
  <c r="DJ44" i="9"/>
  <c r="DJ41" i="9"/>
  <c r="DJ47" i="9"/>
  <c r="DJ13" i="9"/>
  <c r="DJ28" i="9"/>
  <c r="DJ37" i="9"/>
  <c r="DJ32" i="9"/>
  <c r="DJ25" i="9"/>
  <c r="DJ19" i="9"/>
  <c r="DJ11" i="9"/>
  <c r="DJ48" i="9"/>
  <c r="DJ128" i="8" s="1"/>
  <c r="DJ42" i="9"/>
  <c r="DJ10" i="9"/>
  <c r="DJ33" i="9"/>
  <c r="DJ38" i="9"/>
  <c r="DJ15" i="9"/>
  <c r="DJ51" i="9"/>
  <c r="DJ29" i="9"/>
  <c r="DJ39" i="9"/>
  <c r="DJ30" i="9"/>
  <c r="DJ22" i="9"/>
  <c r="DJ20" i="9"/>
  <c r="DJ91" i="9" s="1"/>
  <c r="DJ14" i="9"/>
  <c r="DJ21" i="9"/>
  <c r="DJ92" i="9" s="1"/>
  <c r="DJ93" i="9" s="1"/>
  <c r="DJ96" i="9" s="1"/>
  <c r="DL7" i="9"/>
  <c r="DK5" i="9"/>
  <c r="BU60" i="9"/>
  <c r="BY59" i="9"/>
  <c r="BV105" i="8"/>
  <c r="BV47" i="8"/>
  <c r="AG74" i="10"/>
  <c r="AG75" i="10" s="1"/>
  <c r="CG20" i="11"/>
  <c r="CH14" i="9"/>
  <c r="CB125" i="8"/>
  <c r="CB132" i="8"/>
  <c r="BZ126" i="8"/>
  <c r="BZ122" i="8"/>
  <c r="BT77" i="9"/>
  <c r="BT82" i="9" s="1"/>
  <c r="BT78" i="9"/>
  <c r="BT83" i="9" s="1"/>
  <c r="CC105" i="8"/>
  <c r="CC47" i="8"/>
  <c r="CC54" i="8" s="1"/>
  <c r="CC34" i="8"/>
  <c r="CC106" i="8"/>
  <c r="BM60" i="9"/>
  <c r="BV37" i="8"/>
  <c r="BV39" i="8"/>
  <c r="I55" i="3"/>
  <c r="BN81" i="9"/>
  <c r="BY126" i="8"/>
  <c r="BY122" i="8"/>
  <c r="AL45" i="12"/>
  <c r="AM79" i="12"/>
  <c r="N35" i="4"/>
  <c r="CD103" i="9"/>
  <c r="CE19" i="9"/>
  <c r="CD23" i="9"/>
  <c r="G76" i="12"/>
  <c r="H74" i="12"/>
  <c r="H75" i="12" s="1"/>
  <c r="CH18" i="9"/>
  <c r="Z29" i="10"/>
  <c r="BW61" i="9"/>
  <c r="BW64" i="9"/>
  <c r="BN126" i="8"/>
  <c r="BN122" i="8"/>
  <c r="BV132" i="8"/>
  <c r="BV133" i="8"/>
  <c r="BV134" i="8" s="1"/>
  <c r="BV125" i="8"/>
  <c r="CG23" i="11"/>
  <c r="CH30" i="9"/>
  <c r="F30" i="3" a="1"/>
  <c r="F30" i="3" s="1"/>
  <c r="DY7" i="9"/>
  <c r="DX5" i="9"/>
  <c r="BU77" i="9"/>
  <c r="BU78" i="9"/>
  <c r="DW58" i="8"/>
  <c r="DW109" i="8" s="1"/>
  <c r="BV62" i="9"/>
  <c r="BV68" i="9"/>
  <c r="BV65" i="9"/>
  <c r="DI93" i="9"/>
  <c r="AG115" i="10"/>
  <c r="DZ7" i="8"/>
  <c r="DY5" i="8"/>
  <c r="BL142" i="10"/>
  <c r="BM7" i="10"/>
  <c r="BL5" i="10"/>
  <c r="DI57" i="9"/>
  <c r="DI112" i="8"/>
  <c r="DI113" i="8" s="1"/>
  <c r="CG107" i="8"/>
  <c r="CG117" i="8" s="1"/>
  <c r="CG143" i="8" s="1"/>
  <c r="CH32" i="8"/>
  <c r="AP13" i="12"/>
  <c r="Z111" i="10"/>
  <c r="AA96" i="10"/>
  <c r="Z97" i="10"/>
  <c r="DW20" i="9"/>
  <c r="DW37" i="9"/>
  <c r="DW25" i="9"/>
  <c r="DW14" i="9"/>
  <c r="DW48" i="9"/>
  <c r="DW128" i="8" s="1"/>
  <c r="DW22" i="9"/>
  <c r="DW21" i="9"/>
  <c r="DW92" i="9" s="1"/>
  <c r="DW51" i="9"/>
  <c r="DW42" i="9"/>
  <c r="DW29" i="9"/>
  <c r="DW40" i="9"/>
  <c r="DW47" i="9"/>
  <c r="DW33" i="9"/>
  <c r="DW49" i="9"/>
  <c r="DW115" i="8" s="1"/>
  <c r="DW39" i="9"/>
  <c r="DW15" i="9"/>
  <c r="DW44" i="9"/>
  <c r="DW31" i="9"/>
  <c r="DW38" i="9"/>
  <c r="DW30" i="9"/>
  <c r="DW32" i="9"/>
  <c r="DW18" i="9"/>
  <c r="DW13" i="9"/>
  <c r="DW10" i="9"/>
  <c r="DW34" i="9"/>
  <c r="DW19" i="9"/>
  <c r="DW11" i="9"/>
  <c r="DW23" i="9"/>
  <c r="DW41" i="9"/>
  <c r="DW28" i="9"/>
  <c r="DW12" i="9"/>
  <c r="CC81" i="9"/>
  <c r="CD76" i="9"/>
  <c r="CE76" i="9" s="1"/>
  <c r="CF76" i="9" s="1"/>
  <c r="CG76" i="9" s="1"/>
  <c r="CH76" i="9" s="1"/>
  <c r="CI76" i="9" s="1"/>
  <c r="CJ76" i="9" s="1"/>
  <c r="CK76" i="9" s="1"/>
  <c r="CL76" i="9" s="1"/>
  <c r="CM76" i="9" s="1"/>
  <c r="CN76" i="9" s="1"/>
  <c r="CO76" i="9" s="1"/>
  <c r="CP76" i="9" s="1"/>
  <c r="CQ76" i="9" s="1"/>
  <c r="CR76" i="9" s="1"/>
  <c r="CS76" i="9" s="1"/>
  <c r="CT76" i="9" s="1"/>
  <c r="CU76" i="9" s="1"/>
  <c r="CV76" i="9" s="1"/>
  <c r="CW76" i="9" s="1"/>
  <c r="CX76" i="9" s="1"/>
  <c r="CY76" i="9" s="1"/>
  <c r="CZ76" i="9" s="1"/>
  <c r="DA76" i="9" s="1"/>
  <c r="DB76" i="9" s="1"/>
  <c r="BM5" i="12"/>
  <c r="BN7" i="12"/>
  <c r="Y29" i="10"/>
  <c r="BV141" i="8"/>
  <c r="BV139" i="8"/>
  <c r="BV120" i="8"/>
  <c r="BV121" i="8"/>
  <c r="AI86" i="12"/>
  <c r="AJ84" i="12"/>
  <c r="AI81" i="12"/>
  <c r="DU113" i="8"/>
  <c r="DU120" i="8"/>
  <c r="CA126" i="8"/>
  <c r="CA122" i="8"/>
  <c r="BT43" i="8"/>
  <c r="BT108" i="8"/>
  <c r="BT48" i="8"/>
  <c r="BT49" i="8" s="1"/>
  <c r="BT76" i="8"/>
  <c r="BT42" i="8"/>
  <c r="AD67" i="10"/>
  <c r="AD68" i="10" s="1"/>
  <c r="Y112" i="10"/>
  <c r="Y131" i="10" s="1"/>
  <c r="Y47" i="10"/>
  <c r="Y48" i="10"/>
  <c r="DH120" i="8"/>
  <c r="DH113" i="8"/>
  <c r="F29" i="3" a="1"/>
  <c r="F29" i="3" s="1"/>
  <c r="BX62" i="9"/>
  <c r="BX68" i="9"/>
  <c r="BX65" i="9"/>
  <c r="X29" i="10"/>
  <c r="AA29" i="10" s="1"/>
  <c r="BV77" i="9"/>
  <c r="BV78" i="9"/>
  <c r="BN91" i="9"/>
  <c r="BN90" i="9" s="1"/>
  <c r="BR62" i="9"/>
  <c r="BR68" i="9"/>
  <c r="BR65" i="9"/>
  <c r="BQ126" i="8"/>
  <c r="BQ122" i="8"/>
  <c r="CC5" i="8"/>
  <c r="CB5" i="8"/>
  <c r="CD5" i="8"/>
  <c r="CB7" i="8"/>
  <c r="CD7" i="8"/>
  <c r="CC7" i="8"/>
  <c r="CA7" i="8"/>
  <c r="CA5" i="8"/>
  <c r="CE6" i="8"/>
  <c r="BQ81" i="9"/>
  <c r="AD79" i="10"/>
  <c r="CG22" i="11"/>
  <c r="CH29" i="9"/>
  <c r="BR108" i="8"/>
  <c r="BR43" i="8"/>
  <c r="BR76" i="8"/>
  <c r="BR42" i="8"/>
  <c r="BR48" i="8"/>
  <c r="BR49" i="8" s="1"/>
  <c r="CB61" i="9"/>
  <c r="CB64" i="9"/>
  <c r="AK90" i="10"/>
  <c r="AK91" i="10" s="1"/>
  <c r="AL89" i="10"/>
  <c r="BT60" i="9"/>
  <c r="BX59" i="9"/>
  <c r="BU105" i="8"/>
  <c r="BU47" i="8"/>
  <c r="BP92" i="9"/>
  <c r="BZ133" i="8"/>
  <c r="BZ134" i="8" s="1"/>
  <c r="BS43" i="8"/>
  <c r="BS108" i="8"/>
  <c r="BS48" i="8"/>
  <c r="BS76" i="8"/>
  <c r="BS42" i="8"/>
  <c r="CI150" i="8"/>
  <c r="BY62" i="9"/>
  <c r="BY65" i="9"/>
  <c r="BY68" i="9"/>
  <c r="AJ67" i="12"/>
  <c r="AI61" i="12"/>
  <c r="CM37" i="9"/>
  <c r="BT126" i="8"/>
  <c r="BT122" i="8"/>
  <c r="BX108" i="8"/>
  <c r="BX48" i="8"/>
  <c r="BX49" i="8" s="1"/>
  <c r="BX76" i="8"/>
  <c r="BX43" i="8"/>
  <c r="BX42" i="8"/>
  <c r="BT61" i="9"/>
  <c r="BT64" i="9"/>
  <c r="H20" i="4"/>
  <c r="G35" i="4"/>
  <c r="CG36" i="11"/>
  <c r="CH61" i="8"/>
  <c r="AF58" i="10"/>
  <c r="AF46" i="10"/>
  <c r="AF52" i="10" s="1"/>
  <c r="AF51" i="10"/>
  <c r="AF59" i="10"/>
  <c r="CF52" i="8"/>
  <c r="DU54" i="9"/>
  <c r="BU37" i="8"/>
  <c r="BU39" i="8"/>
  <c r="BU141" i="8"/>
  <c r="BU121" i="8"/>
  <c r="BU139" i="8"/>
  <c r="BU120" i="8"/>
  <c r="BU61" i="9"/>
  <c r="BU64" i="9"/>
  <c r="L27" i="12"/>
  <c r="L28" i="10"/>
  <c r="L31" i="10" s="1"/>
  <c r="BY48" i="8"/>
  <c r="BY49" i="8" s="1"/>
  <c r="BY42" i="8"/>
  <c r="BY76" i="8"/>
  <c r="BY108" i="8"/>
  <c r="BY43" i="8"/>
  <c r="CD5" i="11"/>
  <c r="CC5" i="11"/>
  <c r="CD7" i="11"/>
  <c r="CB5" i="11"/>
  <c r="CC7" i="11"/>
  <c r="CA5" i="11"/>
  <c r="CB7" i="11"/>
  <c r="CA7" i="11"/>
  <c r="CE6" i="11"/>
  <c r="CH81" i="11"/>
  <c r="CH28" i="11" s="1"/>
  <c r="CI77" i="11"/>
  <c r="AH100" i="12"/>
  <c r="AI94" i="12"/>
  <c r="AH102" i="12"/>
  <c r="AH95" i="12"/>
  <c r="AH96" i="12" s="1"/>
  <c r="AG101" i="12"/>
  <c r="AG103" i="12"/>
  <c r="AG104" i="12" s="1"/>
  <c r="CH11" i="11"/>
  <c r="BP102" i="9"/>
  <c r="BO101" i="9"/>
  <c r="Q134" i="10"/>
  <c r="Q131" i="10"/>
  <c r="Q146" i="10" s="1"/>
  <c r="Q147" i="10" s="1"/>
  <c r="BP65" i="9"/>
  <c r="BP62" i="9"/>
  <c r="BP68" i="9"/>
  <c r="K27" i="12"/>
  <c r="K28" i="10"/>
  <c r="CF44" i="11"/>
  <c r="AF74" i="10"/>
  <c r="AF75" i="10" s="1"/>
  <c r="CB37" i="8"/>
  <c r="CB141" i="8" s="1"/>
  <c r="CB39" i="8"/>
  <c r="AM185" i="10"/>
  <c r="BU132" i="8"/>
  <c r="BU125" i="8"/>
  <c r="BU133" i="8"/>
  <c r="BU134" i="8" s="1"/>
  <c r="DW54" i="9" l="1"/>
  <c r="DJ54" i="9"/>
  <c r="P23" i="12"/>
  <c r="Q23" i="12" s="1"/>
  <c r="R23" i="12" s="1"/>
  <c r="S23" i="12" s="1"/>
  <c r="DI121" i="8"/>
  <c r="BK39" i="8"/>
  <c r="BK37" i="8"/>
  <c r="BK141" i="8" s="1"/>
  <c r="DY58" i="8"/>
  <c r="DY109" i="8" s="1"/>
  <c r="DY59" i="8"/>
  <c r="G30" i="3" a="1"/>
  <c r="G30" i="3" s="1"/>
  <c r="G29" i="3" a="1"/>
  <c r="G29" i="3" s="1"/>
  <c r="AH101" i="12"/>
  <c r="AH103" i="12"/>
  <c r="AH104" i="12" s="1"/>
  <c r="BN5" i="12"/>
  <c r="BO7" i="12"/>
  <c r="DZ5" i="8"/>
  <c r="EA7" i="8"/>
  <c r="CH109" i="8"/>
  <c r="CI58" i="8"/>
  <c r="H76" i="12"/>
  <c r="I74" i="12"/>
  <c r="I75" i="12" s="1"/>
  <c r="AJ115" i="12"/>
  <c r="AJ116" i="12" s="1"/>
  <c r="AJ119" i="12" s="1"/>
  <c r="AJ108" i="12" s="1"/>
  <c r="AK113" i="12"/>
  <c r="CH61" i="11"/>
  <c r="CH33" i="11"/>
  <c r="CH96" i="8"/>
  <c r="CI94" i="8" s="1"/>
  <c r="AJ183" i="10"/>
  <c r="AJ188" i="10" s="1"/>
  <c r="AK182" i="10"/>
  <c r="BN62" i="9"/>
  <c r="BN65" i="9"/>
  <c r="BN68" i="9"/>
  <c r="AF67" i="10"/>
  <c r="AF68" i="10" s="1"/>
  <c r="CB133" i="8"/>
  <c r="CB134" i="8" s="1"/>
  <c r="BM126" i="8"/>
  <c r="BM122" i="8"/>
  <c r="CH107" i="8"/>
  <c r="CH117" i="8" s="1"/>
  <c r="CH143" i="8" s="1"/>
  <c r="CI32" i="8"/>
  <c r="CJ32" i="8" s="1"/>
  <c r="CK32" i="8" s="1"/>
  <c r="CL32" i="8" s="1"/>
  <c r="CM32" i="8" s="1"/>
  <c r="CN32" i="8" s="1"/>
  <c r="CO32" i="8" s="1"/>
  <c r="CP32" i="8" s="1"/>
  <c r="CQ32" i="8" s="1"/>
  <c r="CR32" i="8" s="1"/>
  <c r="CS32" i="8" s="1"/>
  <c r="CT32" i="8" s="1"/>
  <c r="CU32" i="8" s="1"/>
  <c r="CV32" i="8" s="1"/>
  <c r="CW32" i="8" s="1"/>
  <c r="CX32" i="8" s="1"/>
  <c r="CY32" i="8" s="1"/>
  <c r="CZ32" i="8" s="1"/>
  <c r="DA32" i="8" s="1"/>
  <c r="DB32" i="8" s="1"/>
  <c r="BY61" i="9"/>
  <c r="BY64" i="9"/>
  <c r="BP61" i="9"/>
  <c r="BP64" i="9"/>
  <c r="DV86" i="9"/>
  <c r="DV114" i="8"/>
  <c r="DV139" i="8" s="1"/>
  <c r="CH5" i="11"/>
  <c r="CG5" i="11"/>
  <c r="CH7" i="11"/>
  <c r="CF5" i="11"/>
  <c r="CG7" i="11"/>
  <c r="CE5" i="11"/>
  <c r="CF7" i="11"/>
  <c r="CE7" i="11"/>
  <c r="CI6" i="11"/>
  <c r="H35" i="4"/>
  <c r="AD152" i="10"/>
  <c r="AD49" i="10" s="1"/>
  <c r="AH88" i="12"/>
  <c r="AH51" i="12" s="1"/>
  <c r="BV43" i="8"/>
  <c r="BV108" i="8"/>
  <c r="BV48" i="8"/>
  <c r="BV49" i="8" s="1"/>
  <c r="BV42" i="8"/>
  <c r="BV76" i="8"/>
  <c r="BU62" i="9"/>
  <c r="BU68" i="9"/>
  <c r="BU65" i="9"/>
  <c r="BS64" i="9"/>
  <c r="BS61" i="9"/>
  <c r="U14" i="10"/>
  <c r="U42" i="10" s="1"/>
  <c r="V12" i="10"/>
  <c r="AE49" i="10"/>
  <c r="DV54" i="9"/>
  <c r="BL62" i="9"/>
  <c r="BL65" i="9"/>
  <c r="BL68" i="9"/>
  <c r="DV120" i="8"/>
  <c r="DV113" i="8"/>
  <c r="BW137" i="8"/>
  <c r="BW135" i="8"/>
  <c r="BW131" i="8"/>
  <c r="BW136" i="8"/>
  <c r="AJ83" i="12"/>
  <c r="AI80" i="12"/>
  <c r="V25" i="12"/>
  <c r="V24" i="12"/>
  <c r="BX61" i="9"/>
  <c r="BX64" i="9"/>
  <c r="CE103" i="9"/>
  <c r="CF19" i="9"/>
  <c r="CE23" i="9"/>
  <c r="AL90" i="10"/>
  <c r="AL91" i="10" s="1"/>
  <c r="AM89" i="10"/>
  <c r="O35" i="4"/>
  <c r="BU43" i="8"/>
  <c r="BU108" i="8"/>
  <c r="BU48" i="8"/>
  <c r="BU49" i="8" s="1"/>
  <c r="BU76" i="8"/>
  <c r="BU42" i="8"/>
  <c r="CI11" i="11"/>
  <c r="T25" i="12"/>
  <c r="T24" i="12"/>
  <c r="BK125" i="8"/>
  <c r="BK132" i="8"/>
  <c r="BK133" i="8"/>
  <c r="BK134" i="8" s="1"/>
  <c r="AA111" i="10"/>
  <c r="AB96" i="10"/>
  <c r="AA97" i="10"/>
  <c r="S25" i="12"/>
  <c r="S24" i="12"/>
  <c r="BT77" i="8"/>
  <c r="BT78" i="8"/>
  <c r="DW86" i="9"/>
  <c r="DW114" i="8"/>
  <c r="DW139" i="8" s="1"/>
  <c r="DJ57" i="9"/>
  <c r="DJ112" i="8"/>
  <c r="AC116" i="10"/>
  <c r="AB130" i="10"/>
  <c r="AH58" i="10"/>
  <c r="AH46" i="10"/>
  <c r="AH52" i="10" s="1"/>
  <c r="AH51" i="10"/>
  <c r="AH59" i="10"/>
  <c r="CH52" i="8"/>
  <c r="CK95" i="8"/>
  <c r="CJ27" i="8"/>
  <c r="BT62" i="9"/>
  <c r="BT68" i="9"/>
  <c r="BT65" i="9"/>
  <c r="AK67" i="12"/>
  <c r="AJ61" i="12"/>
  <c r="BO62" i="9"/>
  <c r="BO65" i="9"/>
  <c r="BO68" i="9"/>
  <c r="CH110" i="8"/>
  <c r="CI59" i="8"/>
  <c r="CH51" i="8"/>
  <c r="CH95" i="9"/>
  <c r="CH97" i="9" s="1"/>
  <c r="CH152" i="8"/>
  <c r="CH154" i="8" s="1"/>
  <c r="CH72" i="8"/>
  <c r="CJ150" i="8"/>
  <c r="BV83" i="9"/>
  <c r="BW83" i="9"/>
  <c r="DW111" i="8"/>
  <c r="AM45" i="12"/>
  <c r="AN79" i="12"/>
  <c r="AH74" i="10"/>
  <c r="AH75" i="10" s="1"/>
  <c r="BZ78" i="8"/>
  <c r="BZ77" i="8"/>
  <c r="DZ5" i="11"/>
  <c r="EA7" i="11"/>
  <c r="BM42" i="8"/>
  <c r="BM43" i="8"/>
  <c r="BM108" i="8"/>
  <c r="BM73" i="8"/>
  <c r="BM48" i="8"/>
  <c r="BM49" i="8" s="1"/>
  <c r="O27" i="10"/>
  <c r="N31" i="10"/>
  <c r="DM5" i="8"/>
  <c r="DN7" i="8"/>
  <c r="DU121" i="8"/>
  <c r="CH7" i="8"/>
  <c r="CG5" i="8"/>
  <c r="CH5" i="8"/>
  <c r="CF5" i="8"/>
  <c r="CE5" i="8"/>
  <c r="CG7" i="8"/>
  <c r="CF7" i="8"/>
  <c r="CI6" i="8"/>
  <c r="CE7" i="8"/>
  <c r="CH36" i="11"/>
  <c r="CI61" i="8"/>
  <c r="BV126" i="8"/>
  <c r="BV122" i="8"/>
  <c r="BR77" i="8"/>
  <c r="BR78" i="8"/>
  <c r="BV82" i="9"/>
  <c r="BW82" i="9"/>
  <c r="BT137" i="8"/>
  <c r="BT131" i="8"/>
  <c r="BT136" i="8"/>
  <c r="BT135" i="8"/>
  <c r="BU83" i="9"/>
  <c r="CH20" i="11"/>
  <c r="CI14" i="9"/>
  <c r="R28" i="10"/>
  <c r="R31" i="10" s="1"/>
  <c r="R27" i="12"/>
  <c r="N29" i="12"/>
  <c r="N34" i="12"/>
  <c r="N30" i="12"/>
  <c r="BN82" i="8"/>
  <c r="DH121" i="8"/>
  <c r="DL78" i="8"/>
  <c r="DL77" i="8"/>
  <c r="AC29" i="10"/>
  <c r="AH63" i="12"/>
  <c r="AG59" i="12"/>
  <c r="AG60" i="12" s="1"/>
  <c r="AK175" i="10"/>
  <c r="BM142" i="10"/>
  <c r="BM5" i="10"/>
  <c r="BN7" i="10"/>
  <c r="BU82" i="9"/>
  <c r="BM62" i="9"/>
  <c r="BM65" i="9"/>
  <c r="BM68" i="9"/>
  <c r="BN135" i="8"/>
  <c r="BN131" i="8"/>
  <c r="BN137" i="8"/>
  <c r="BN136" i="8"/>
  <c r="BL126" i="8"/>
  <c r="BL122" i="8"/>
  <c r="H29" i="3" a="1"/>
  <c r="H29" i="3" s="1"/>
  <c r="AJ174" i="10"/>
  <c r="AJ176" i="10" s="1"/>
  <c r="AK158" i="10"/>
  <c r="CK47" i="9"/>
  <c r="AF79" i="10"/>
  <c r="T42" i="10"/>
  <c r="BR136" i="8"/>
  <c r="BR137" i="8"/>
  <c r="BR135" i="8"/>
  <c r="BR131" i="8"/>
  <c r="DW57" i="9"/>
  <c r="DW112" i="8"/>
  <c r="AG67" i="10"/>
  <c r="AG68" i="10" s="1"/>
  <c r="DK34" i="9"/>
  <c r="DK40" i="9"/>
  <c r="DK18" i="9"/>
  <c r="DK12" i="9"/>
  <c r="DK31" i="9"/>
  <c r="DK44" i="9"/>
  <c r="DK41" i="9"/>
  <c r="DK19" i="9"/>
  <c r="DK47" i="9"/>
  <c r="DK28" i="9"/>
  <c r="DK37" i="9"/>
  <c r="DK111" i="8" s="1"/>
  <c r="DK32" i="9"/>
  <c r="DK25" i="9"/>
  <c r="DK11" i="9"/>
  <c r="DK48" i="9"/>
  <c r="DK128" i="8" s="1"/>
  <c r="DK42" i="9"/>
  <c r="DK10" i="9"/>
  <c r="DK33" i="9"/>
  <c r="DK22" i="9"/>
  <c r="DK15" i="9"/>
  <c r="DK13" i="9"/>
  <c r="DK51" i="9"/>
  <c r="DK29" i="9"/>
  <c r="DK39" i="9"/>
  <c r="DK30" i="9"/>
  <c r="DK49" i="9"/>
  <c r="DK115" i="8" s="1"/>
  <c r="DK20" i="9"/>
  <c r="DK91" i="9" s="1"/>
  <c r="DK14" i="9"/>
  <c r="DK38" i="9"/>
  <c r="DK23" i="9"/>
  <c r="DK21" i="9"/>
  <c r="DK92" i="9" s="1"/>
  <c r="DK93" i="9" s="1"/>
  <c r="DK96" i="9" s="1"/>
  <c r="BO61" i="9"/>
  <c r="BO64" i="9"/>
  <c r="BZ137" i="8"/>
  <c r="BZ135" i="8"/>
  <c r="BZ131" i="8"/>
  <c r="BZ136" i="8"/>
  <c r="O28" i="10"/>
  <c r="O27" i="12"/>
  <c r="BO108" i="8"/>
  <c r="BO42" i="8"/>
  <c r="BO48" i="8"/>
  <c r="BO73" i="8"/>
  <c r="BO43" i="8"/>
  <c r="BO133" i="8"/>
  <c r="BO134" i="8" s="1"/>
  <c r="CE9" i="8"/>
  <c r="AJ86" i="12"/>
  <c r="AI90" i="12"/>
  <c r="AI88" i="12"/>
  <c r="BS77" i="8"/>
  <c r="DW77" i="8" s="1"/>
  <c r="BS78" i="8"/>
  <c r="DW78" i="8" s="1"/>
  <c r="AB29" i="10"/>
  <c r="AG79" i="10"/>
  <c r="DL5" i="9"/>
  <c r="DM7" i="9"/>
  <c r="DJ86" i="9"/>
  <c r="DJ114" i="8"/>
  <c r="DJ139" i="8" s="1"/>
  <c r="BK62" i="9"/>
  <c r="BK65" i="9"/>
  <c r="BK68" i="9"/>
  <c r="M29" i="12"/>
  <c r="M34" i="12"/>
  <c r="M30" i="12"/>
  <c r="BM82" i="8"/>
  <c r="CJ20" i="9"/>
  <c r="CJ13" i="11" s="1"/>
  <c r="Z112" i="10"/>
  <c r="Z131" i="10" s="1"/>
  <c r="Z47" i="10"/>
  <c r="Z48" i="10"/>
  <c r="CI81" i="11"/>
  <c r="CI28" i="11" s="1"/>
  <c r="CJ77" i="11"/>
  <c r="CA137" i="8"/>
  <c r="CA135" i="8"/>
  <c r="CA131" i="8"/>
  <c r="CA136" i="8"/>
  <c r="BQ102" i="9"/>
  <c r="BP101" i="9"/>
  <c r="BW77" i="8"/>
  <c r="BW78" i="8"/>
  <c r="CC125" i="8"/>
  <c r="CC132" i="8"/>
  <c r="S134" i="10"/>
  <c r="S131" i="10"/>
  <c r="S146" i="10" s="1"/>
  <c r="S147" i="10" s="1"/>
  <c r="Q28" i="10"/>
  <c r="Q31" i="10" s="1"/>
  <c r="Q27" i="12"/>
  <c r="M33" i="10"/>
  <c r="M38" i="10"/>
  <c r="M34" i="10"/>
  <c r="BM81" i="8"/>
  <c r="BP43" i="8"/>
  <c r="BP108" i="8"/>
  <c r="BP42" i="8"/>
  <c r="BP48" i="8"/>
  <c r="BP49" i="8" s="1"/>
  <c r="BP73" i="8"/>
  <c r="AK84" i="12"/>
  <c r="AJ81" i="12"/>
  <c r="BQ136" i="8"/>
  <c r="BQ137" i="8"/>
  <c r="BQ135" i="8"/>
  <c r="BQ131" i="8"/>
  <c r="J55" i="3"/>
  <c r="DX51" i="9"/>
  <c r="DX44" i="9"/>
  <c r="DX23" i="9"/>
  <c r="DX37" i="9"/>
  <c r="DX25" i="9"/>
  <c r="DX14" i="9"/>
  <c r="DX48" i="9"/>
  <c r="DX128" i="8" s="1"/>
  <c r="DX22" i="9"/>
  <c r="DX21" i="9"/>
  <c r="DX92" i="9" s="1"/>
  <c r="DX42" i="9"/>
  <c r="DX29" i="9"/>
  <c r="DX38" i="9"/>
  <c r="DX33" i="9"/>
  <c r="DX10" i="9"/>
  <c r="DX39" i="9"/>
  <c r="DX11" i="9"/>
  <c r="DX40" i="9"/>
  <c r="DX47" i="9"/>
  <c r="DX49" i="9"/>
  <c r="DX115" i="8" s="1"/>
  <c r="DX15" i="9"/>
  <c r="DX32" i="9"/>
  <c r="DX30" i="9"/>
  <c r="DX18" i="9"/>
  <c r="DX13" i="9"/>
  <c r="DX34" i="9"/>
  <c r="DX19" i="9"/>
  <c r="DX41" i="9"/>
  <c r="DX20" i="9"/>
  <c r="DX31" i="9"/>
  <c r="DX12" i="9"/>
  <c r="DX28" i="9"/>
  <c r="CC37" i="8"/>
  <c r="CC141" i="8" s="1"/>
  <c r="CC39" i="8"/>
  <c r="DJ111" i="8"/>
  <c r="R134" i="10"/>
  <c r="R131" i="10"/>
  <c r="R146" i="10" s="1"/>
  <c r="R147" i="10" s="1"/>
  <c r="CG52" i="8"/>
  <c r="CH23" i="11"/>
  <c r="CI30" i="9"/>
  <c r="CI18" i="9"/>
  <c r="U25" i="12"/>
  <c r="U24" i="12"/>
  <c r="AH115" i="10"/>
  <c r="CA78" i="8"/>
  <c r="CA77" i="8"/>
  <c r="CH15" i="11"/>
  <c r="CI38" i="9"/>
  <c r="CH42" i="9"/>
  <c r="BP126" i="8"/>
  <c r="BP122" i="8"/>
  <c r="DZ7" i="9"/>
  <c r="DY5" i="9"/>
  <c r="AQ13" i="12"/>
  <c r="BQ61" i="9"/>
  <c r="BQ64" i="9"/>
  <c r="DN7" i="11"/>
  <c r="DM5" i="11"/>
  <c r="L29" i="12"/>
  <c r="L34" i="12"/>
  <c r="L30" i="12"/>
  <c r="BL82" i="8"/>
  <c r="K31" i="10"/>
  <c r="L38" i="10" s="1"/>
  <c r="BY137" i="8"/>
  <c r="BY135" i="8"/>
  <c r="BY131" i="8"/>
  <c r="BY136" i="8"/>
  <c r="CC126" i="8"/>
  <c r="CC122" i="8"/>
  <c r="BZ7" i="9"/>
  <c r="BY7" i="9"/>
  <c r="BW7" i="9"/>
  <c r="BZ5" i="9"/>
  <c r="BY5" i="9"/>
  <c r="CA6" i="9"/>
  <c r="BW5" i="9"/>
  <c r="BX5" i="9"/>
  <c r="BX7" i="9"/>
  <c r="BL108" i="8"/>
  <c r="BL43" i="8"/>
  <c r="BL73" i="8"/>
  <c r="BL48" i="8"/>
  <c r="BL49" i="8" s="1"/>
  <c r="BL42" i="8"/>
  <c r="L33" i="10"/>
  <c r="BL81" i="8"/>
  <c r="BU126" i="8"/>
  <c r="BU122" i="8"/>
  <c r="BO91" i="9"/>
  <c r="BO90" i="9" s="1"/>
  <c r="P28" i="10"/>
  <c r="P31" i="10" s="1"/>
  <c r="P27" i="12"/>
  <c r="AE94" i="10"/>
  <c r="AF93" i="10"/>
  <c r="AI100" i="12"/>
  <c r="AJ94" i="12"/>
  <c r="AI102" i="12"/>
  <c r="AI95" i="12"/>
  <c r="AI96" i="12" s="1"/>
  <c r="BO126" i="8"/>
  <c r="BO122" i="8"/>
  <c r="AD80" i="10"/>
  <c r="AD81" i="10"/>
  <c r="AD13" i="10" s="1"/>
  <c r="AI189" i="10"/>
  <c r="AI146" i="10" s="1"/>
  <c r="AI143" i="10" s="1"/>
  <c r="AI63" i="10" s="1"/>
  <c r="AI41" i="10"/>
  <c r="BR61" i="9"/>
  <c r="BR64" i="9"/>
  <c r="CN37" i="9"/>
  <c r="AA6" i="12"/>
  <c r="Z7" i="12"/>
  <c r="Y7" i="12"/>
  <c r="Z5" i="12"/>
  <c r="X7" i="12"/>
  <c r="Y5" i="12"/>
  <c r="W7" i="12"/>
  <c r="X5" i="12"/>
  <c r="W5" i="12"/>
  <c r="BQ93" i="9"/>
  <c r="AB7" i="10"/>
  <c r="AA7" i="10"/>
  <c r="AE6" i="10"/>
  <c r="AD5" i="10"/>
  <c r="AC5" i="10"/>
  <c r="AB5" i="10"/>
  <c r="AA5" i="10"/>
  <c r="AD7" i="10"/>
  <c r="AC7" i="10"/>
  <c r="CG44" i="11"/>
  <c r="BQ77" i="8"/>
  <c r="BQ78" i="8"/>
  <c r="BS49" i="8"/>
  <c r="BX77" i="8"/>
  <c r="BX78" i="8"/>
  <c r="BS131" i="8"/>
  <c r="BS136" i="8"/>
  <c r="BS137" i="8"/>
  <c r="BS135" i="8"/>
  <c r="AN185" i="10"/>
  <c r="BX137" i="8"/>
  <c r="BX135" i="8"/>
  <c r="BX131" i="8"/>
  <c r="BX136" i="8"/>
  <c r="K29" i="12"/>
  <c r="K30" i="12"/>
  <c r="K34" i="12"/>
  <c r="BK82" i="8"/>
  <c r="BY77" i="8"/>
  <c r="BY78" i="8"/>
  <c r="CB108" i="8"/>
  <c r="CB48" i="8"/>
  <c r="CB49" i="8" s="1"/>
  <c r="CB42" i="8"/>
  <c r="CB76" i="8"/>
  <c r="CB43" i="8"/>
  <c r="BP91" i="9"/>
  <c r="BP90" i="9" s="1"/>
  <c r="BQ92" i="9"/>
  <c r="CH22" i="11"/>
  <c r="CI29" i="9"/>
  <c r="CG77" i="9"/>
  <c r="AG51" i="12"/>
  <c r="BK59" i="9"/>
  <c r="BJ60" i="9"/>
  <c r="BI60" i="9"/>
  <c r="BG60" i="9"/>
  <c r="BN59" i="9"/>
  <c r="BM59" i="9"/>
  <c r="BL59" i="9"/>
  <c r="BK105" i="8"/>
  <c r="BH60" i="9"/>
  <c r="BK47" i="8"/>
  <c r="DK54" i="9" l="1"/>
  <c r="T23" i="12"/>
  <c r="U23" i="12" s="1"/>
  <c r="V23" i="12" s="1"/>
  <c r="W23" i="12" s="1"/>
  <c r="BL83" i="8"/>
  <c r="BL84" i="8" s="1"/>
  <c r="L34" i="10"/>
  <c r="BM83" i="8"/>
  <c r="BM84" i="8" s="1"/>
  <c r="CJ94" i="8"/>
  <c r="CH44" i="11"/>
  <c r="BM135" i="8"/>
  <c r="BM136" i="8"/>
  <c r="BM131" i="8"/>
  <c r="BM137" i="8"/>
  <c r="AI101" i="12"/>
  <c r="AI103" i="12"/>
  <c r="AI104" i="12" s="1"/>
  <c r="AG80" i="10"/>
  <c r="AG81" i="10" s="1"/>
  <c r="AG13" i="10" s="1"/>
  <c r="AN45" i="12"/>
  <c r="AO79" i="12"/>
  <c r="CM6" i="8"/>
  <c r="CL5" i="8"/>
  <c r="CK5" i="8"/>
  <c r="CJ5" i="8"/>
  <c r="CI5" i="8"/>
  <c r="CL7" i="8"/>
  <c r="CK7" i="8"/>
  <c r="CJ7" i="8"/>
  <c r="CI7" i="8"/>
  <c r="CC76" i="8"/>
  <c r="CC108" i="8"/>
  <c r="CC48" i="8"/>
  <c r="CC49" i="8" s="1"/>
  <c r="CC42" i="8"/>
  <c r="CC43" i="8"/>
  <c r="EA5" i="11"/>
  <c r="EB7" i="11"/>
  <c r="DW120" i="8"/>
  <c r="DW113" i="8"/>
  <c r="T28" i="10"/>
  <c r="T31" i="10" s="1"/>
  <c r="T27" i="12"/>
  <c r="CI22" i="11"/>
  <c r="CJ29" i="9"/>
  <c r="BQ91" i="9"/>
  <c r="BQ90" i="9" s="1"/>
  <c r="BR92" i="9"/>
  <c r="BR93" i="9" s="1"/>
  <c r="DK86" i="9"/>
  <c r="DK114" i="8"/>
  <c r="DK139" i="8" s="1"/>
  <c r="CI95" i="9"/>
  <c r="CI97" i="9" s="1"/>
  <c r="CI72" i="8"/>
  <c r="CI152" i="8"/>
  <c r="CI154" i="8" s="1"/>
  <c r="BK61" i="9"/>
  <c r="BK64" i="9"/>
  <c r="AL67" i="12"/>
  <c r="AK61" i="12"/>
  <c r="I76" i="12"/>
  <c r="J74" i="12"/>
  <c r="J75" i="12" s="1"/>
  <c r="Q34" i="12"/>
  <c r="Q30" i="12"/>
  <c r="Q29" i="12"/>
  <c r="BQ82" i="8"/>
  <c r="DX54" i="9"/>
  <c r="Q33" i="10"/>
  <c r="Q38" i="10"/>
  <c r="Q34" i="10"/>
  <c r="BQ81" i="8"/>
  <c r="BR102" i="9"/>
  <c r="BQ101" i="9"/>
  <c r="DK120" i="8"/>
  <c r="R34" i="12"/>
  <c r="R30" i="12"/>
  <c r="R29" i="12"/>
  <c r="BR82" i="8"/>
  <c r="DM5" i="9"/>
  <c r="DN7" i="9"/>
  <c r="AA112" i="10"/>
  <c r="AA131" i="10" s="1"/>
  <c r="AA47" i="10"/>
  <c r="AA48" i="10"/>
  <c r="CB78" i="8"/>
  <c r="CB77" i="8"/>
  <c r="CI15" i="11"/>
  <c r="CJ38" i="9"/>
  <c r="CI42" i="9"/>
  <c r="R38" i="10"/>
  <c r="R33" i="10"/>
  <c r="R34" i="10"/>
  <c r="BR81" i="8"/>
  <c r="BR83" i="8" s="1"/>
  <c r="BR84" i="8" s="1"/>
  <c r="CI109" i="8"/>
  <c r="CJ58" i="8"/>
  <c r="BU78" i="8"/>
  <c r="BU77" i="8"/>
  <c r="AI6" i="10"/>
  <c r="AH5" i="10"/>
  <c r="AG5" i="10"/>
  <c r="AF5" i="10"/>
  <c r="AE5" i="10"/>
  <c r="AH7" i="10"/>
  <c r="AG7" i="10"/>
  <c r="AF7" i="10"/>
  <c r="AE7" i="10"/>
  <c r="CK150" i="8"/>
  <c r="AK83" i="12"/>
  <c r="AJ80" i="12"/>
  <c r="CB137" i="8"/>
  <c r="CB135" i="8"/>
  <c r="CB131" i="8"/>
  <c r="CB136" i="8"/>
  <c r="AR13" i="12"/>
  <c r="DJ113" i="8"/>
  <c r="DJ120" i="8"/>
  <c r="AB7" i="12"/>
  <c r="AE6" i="12"/>
  <c r="AD7" i="12"/>
  <c r="AC7" i="12"/>
  <c r="AA7" i="12"/>
  <c r="AD5" i="12"/>
  <c r="AC5" i="12"/>
  <c r="AB5" i="12"/>
  <c r="AA5" i="12"/>
  <c r="DX86" i="9"/>
  <c r="DX114" i="8"/>
  <c r="DX139" i="8" s="1"/>
  <c r="V28" i="10"/>
  <c r="V31" i="10" s="1"/>
  <c r="V27" i="12"/>
  <c r="CJ11" i="11"/>
  <c r="AD116" i="10"/>
  <c r="AC130" i="10"/>
  <c r="V14" i="10"/>
  <c r="W12" i="10"/>
  <c r="Y25" i="12"/>
  <c r="BO135" i="8"/>
  <c r="BO131" i="8"/>
  <c r="BO136" i="8"/>
  <c r="BO137" i="8"/>
  <c r="DK112" i="8"/>
  <c r="DK113" i="8" s="1"/>
  <c r="DK57" i="9"/>
  <c r="AD10" i="10"/>
  <c r="CD9" i="8"/>
  <c r="BH62" i="9"/>
  <c r="BH65" i="9"/>
  <c r="BH68" i="9"/>
  <c r="AI74" i="10"/>
  <c r="AI75" i="10" s="1"/>
  <c r="AL175" i="10"/>
  <c r="AK176" i="10"/>
  <c r="CL95" i="8"/>
  <c r="CK27" i="8"/>
  <c r="P35" i="4"/>
  <c r="H30" i="3" a="1"/>
  <c r="H30" i="3" s="1"/>
  <c r="CD7" i="9"/>
  <c r="CC7" i="9"/>
  <c r="CB7" i="9"/>
  <c r="CA7" i="9"/>
  <c r="CD5" i="9"/>
  <c r="CB5" i="9"/>
  <c r="CA5" i="9"/>
  <c r="CE6" i="9"/>
  <c r="CC5" i="9"/>
  <c r="W25" i="12"/>
  <c r="AB97" i="10"/>
  <c r="AC96" i="10"/>
  <c r="AB111" i="10"/>
  <c r="AK115" i="12"/>
  <c r="AK116" i="12" s="1"/>
  <c r="AK119" i="12" s="1"/>
  <c r="AK108" i="12" s="1"/>
  <c r="AL113" i="12"/>
  <c r="DX111" i="8"/>
  <c r="DY14" i="9"/>
  <c r="DY22" i="9"/>
  <c r="DY21" i="9"/>
  <c r="DY92" i="9" s="1"/>
  <c r="DY42" i="9"/>
  <c r="DY29" i="9"/>
  <c r="DY38" i="9"/>
  <c r="DY33" i="9"/>
  <c r="DY39" i="9"/>
  <c r="DY11" i="9"/>
  <c r="DY30" i="9"/>
  <c r="DY47" i="9"/>
  <c r="DY32" i="9"/>
  <c r="DY31" i="9"/>
  <c r="DY19" i="9"/>
  <c r="DY40" i="9"/>
  <c r="DY41" i="9"/>
  <c r="DY23" i="9"/>
  <c r="DY37" i="9"/>
  <c r="DY20" i="9"/>
  <c r="DY18" i="9"/>
  <c r="AI51" i="12"/>
  <c r="CI20" i="11"/>
  <c r="CJ14" i="9"/>
  <c r="AH79" i="10"/>
  <c r="CJ7" i="11"/>
  <c r="CK5" i="11"/>
  <c r="CL7" i="11"/>
  <c r="CI5" i="11"/>
  <c r="CK7" i="11"/>
  <c r="CI7" i="11"/>
  <c r="CL5" i="11"/>
  <c r="CJ5" i="11"/>
  <c r="CM6" i="11"/>
  <c r="EB7" i="8"/>
  <c r="EA5" i="8"/>
  <c r="AM90" i="10"/>
  <c r="AM91" i="10" s="1"/>
  <c r="AN89" i="10"/>
  <c r="BV136" i="8"/>
  <c r="BV137" i="8"/>
  <c r="BV135" i="8"/>
  <c r="BV131" i="8"/>
  <c r="AO185" i="10"/>
  <c r="CO37" i="9"/>
  <c r="BK126" i="8"/>
  <c r="BK122" i="8"/>
  <c r="CH77" i="9"/>
  <c r="EA7" i="9"/>
  <c r="DZ5" i="9"/>
  <c r="AI115" i="10"/>
  <c r="BP135" i="8"/>
  <c r="BP131" i="8"/>
  <c r="BP136" i="8"/>
  <c r="BP137" i="8"/>
  <c r="AH67" i="10"/>
  <c r="AH68" i="10" s="1"/>
  <c r="S28" i="10"/>
  <c r="S27" i="12"/>
  <c r="DZ58" i="8"/>
  <c r="DZ109" i="8" s="1"/>
  <c r="DZ59" i="8"/>
  <c r="AK183" i="10"/>
  <c r="AK188" i="10" s="1"/>
  <c r="AL182" i="10"/>
  <c r="Z25" i="12"/>
  <c r="CK20" i="9"/>
  <c r="BU136" i="8"/>
  <c r="BU135" i="8"/>
  <c r="BU137" i="8"/>
  <c r="BU131" i="8"/>
  <c r="BL61" i="9"/>
  <c r="BL64" i="9"/>
  <c r="P34" i="12"/>
  <c r="P29" i="12"/>
  <c r="P30" i="12"/>
  <c r="BP82" i="8"/>
  <c r="DN5" i="11"/>
  <c r="DO7" i="11"/>
  <c r="CC133" i="8"/>
  <c r="CC134" i="8" s="1"/>
  <c r="AJ90" i="12"/>
  <c r="AJ88" i="12"/>
  <c r="AK86" i="12"/>
  <c r="DO7" i="8"/>
  <c r="DN5" i="8"/>
  <c r="BP7" i="12"/>
  <c r="BO5" i="12"/>
  <c r="U28" i="10"/>
  <c r="U31" i="10" s="1"/>
  <c r="U27" i="12"/>
  <c r="CJ81" i="11"/>
  <c r="CJ28" i="11" s="1"/>
  <c r="CK77" i="11"/>
  <c r="O29" i="12"/>
  <c r="O34" i="12"/>
  <c r="O30" i="12"/>
  <c r="BO82" i="8"/>
  <c r="DM78" i="8"/>
  <c r="DM77" i="8"/>
  <c r="CI23" i="11"/>
  <c r="CJ30" i="9"/>
  <c r="BN142" i="10"/>
  <c r="BN5" i="10"/>
  <c r="BO7" i="10"/>
  <c r="AJ189" i="10"/>
  <c r="AJ146" i="10" s="1"/>
  <c r="AJ143" i="10" s="1"/>
  <c r="AJ63" i="10" s="1"/>
  <c r="AJ41" i="10"/>
  <c r="CF103" i="9"/>
  <c r="CG19" i="9"/>
  <c r="CF23" i="9"/>
  <c r="AL84" i="12"/>
  <c r="AK81" i="12"/>
  <c r="BN61" i="9"/>
  <c r="BN64" i="9"/>
  <c r="CI61" i="11"/>
  <c r="CI33" i="11"/>
  <c r="CI96" i="8"/>
  <c r="AE10" i="10"/>
  <c r="O31" i="10"/>
  <c r="P38" i="10" s="1"/>
  <c r="AF80" i="10"/>
  <c r="AF81" i="10" s="1"/>
  <c r="AF13" i="10" s="1"/>
  <c r="AK174" i="10"/>
  <c r="AL158" i="10"/>
  <c r="N33" i="10"/>
  <c r="N38" i="10"/>
  <c r="N34" i="10"/>
  <c r="BN81" i="8"/>
  <c r="BN83" i="8" s="1"/>
  <c r="BN84" i="8" s="1"/>
  <c r="DL30" i="9"/>
  <c r="DL40" i="9"/>
  <c r="DL18" i="9"/>
  <c r="DL12" i="9"/>
  <c r="DL31" i="9"/>
  <c r="DL44" i="9"/>
  <c r="DL41" i="9"/>
  <c r="DL34" i="9"/>
  <c r="DL19" i="9"/>
  <c r="DL28" i="9"/>
  <c r="DL37" i="9"/>
  <c r="DL111" i="8" s="1"/>
  <c r="DL32" i="9"/>
  <c r="DL20" i="9"/>
  <c r="DL91" i="9" s="1"/>
  <c r="DL25" i="9"/>
  <c r="DL11" i="9"/>
  <c r="DL48" i="9"/>
  <c r="DL128" i="8" s="1"/>
  <c r="DL42" i="9"/>
  <c r="DL10" i="9"/>
  <c r="DL47" i="9"/>
  <c r="DL22" i="9"/>
  <c r="DL51" i="9"/>
  <c r="DL29" i="9"/>
  <c r="DL39" i="9"/>
  <c r="DL33" i="9"/>
  <c r="DL14" i="9"/>
  <c r="DL49" i="9"/>
  <c r="DL115" i="8" s="1"/>
  <c r="DL15" i="9"/>
  <c r="DL13" i="9"/>
  <c r="DL23" i="9"/>
  <c r="DL38" i="9"/>
  <c r="DL21" i="9"/>
  <c r="DL92" i="9" s="1"/>
  <c r="S136" i="10" a="1"/>
  <c r="AF152" i="10"/>
  <c r="AF9" i="10"/>
  <c r="AI51" i="10"/>
  <c r="AI58" i="10"/>
  <c r="AI46" i="10"/>
  <c r="AI52" i="10" s="1"/>
  <c r="AI59" i="10"/>
  <c r="BM61" i="9"/>
  <c r="BM64" i="9"/>
  <c r="BG62" i="9"/>
  <c r="BG65" i="9"/>
  <c r="BG68" i="9"/>
  <c r="CJ18" i="9"/>
  <c r="K55" i="3"/>
  <c r="AI63" i="12"/>
  <c r="AH59" i="12"/>
  <c r="AH60" i="12" s="1"/>
  <c r="P27" i="10"/>
  <c r="Q27" i="10" s="1"/>
  <c r="R27" i="10" s="1"/>
  <c r="S27" i="10" s="1"/>
  <c r="DV121" i="8"/>
  <c r="DY110" i="8"/>
  <c r="C76" i="4" a="1"/>
  <c r="C76" i="4" s="1"/>
  <c r="BJ62" i="9"/>
  <c r="BJ68" i="9"/>
  <c r="BJ65" i="9"/>
  <c r="AG152" i="10"/>
  <c r="AG49" i="10" s="1"/>
  <c r="AG9" i="10"/>
  <c r="AJ100" i="12"/>
  <c r="AJ95" i="12"/>
  <c r="AJ96" i="12" s="1"/>
  <c r="AJ102" i="12" s="1"/>
  <c r="AK94" i="12"/>
  <c r="X25" i="12"/>
  <c r="AD29" i="10"/>
  <c r="AE29" i="10" s="1"/>
  <c r="K38" i="10"/>
  <c r="K33" i="10"/>
  <c r="K34" i="10"/>
  <c r="BK81" i="8"/>
  <c r="BK83" i="8" s="1"/>
  <c r="BK84" i="8" s="1"/>
  <c r="AF94" i="10"/>
  <c r="AG93" i="10"/>
  <c r="BO49" i="8"/>
  <c r="BK73" i="8"/>
  <c r="BK43" i="8"/>
  <c r="BK108" i="8"/>
  <c r="BK48" i="8"/>
  <c r="BK42" i="8"/>
  <c r="BL135" i="8"/>
  <c r="BL136" i="8"/>
  <c r="BL131" i="8"/>
  <c r="BL137" i="8"/>
  <c r="P33" i="10"/>
  <c r="BP81" i="8"/>
  <c r="BI62" i="9"/>
  <c r="BI68" i="9"/>
  <c r="BI65" i="9"/>
  <c r="DX57" i="9"/>
  <c r="DX112" i="8"/>
  <c r="CL47" i="9"/>
  <c r="CI36" i="11"/>
  <c r="CJ61" i="8"/>
  <c r="CI110" i="8"/>
  <c r="CI51" i="8"/>
  <c r="CJ59" i="8"/>
  <c r="BV77" i="8"/>
  <c r="BV78" i="8"/>
  <c r="DL54" i="9" l="1"/>
  <c r="BP83" i="8"/>
  <c r="BP84" i="8" s="1"/>
  <c r="T27" i="10"/>
  <c r="U27" i="10" s="1"/>
  <c r="V27" i="10" s="1"/>
  <c r="W27" i="10" s="1"/>
  <c r="BQ83" i="8"/>
  <c r="BQ84" i="8" s="1"/>
  <c r="DK121" i="8"/>
  <c r="DV93" i="9"/>
  <c r="DV90" i="9" s="1"/>
  <c r="DV91" i="9" s="1"/>
  <c r="CL27" i="8"/>
  <c r="CM95" i="8"/>
  <c r="BK135" i="8"/>
  <c r="BK131" i="8"/>
  <c r="BK136" i="8"/>
  <c r="BK137" i="8"/>
  <c r="AF10" i="10"/>
  <c r="CF9" i="8"/>
  <c r="EB5" i="11"/>
  <c r="EC7" i="11"/>
  <c r="AB112" i="10"/>
  <c r="AB131" i="10" s="1"/>
  <c r="AB48" i="10"/>
  <c r="AB47" i="10"/>
  <c r="AE116" i="10"/>
  <c r="AD130" i="10"/>
  <c r="AM6" i="10"/>
  <c r="AK5" i="10"/>
  <c r="AJ5" i="10"/>
  <c r="AL7" i="10"/>
  <c r="AK7" i="10"/>
  <c r="AJ7" i="10"/>
  <c r="AI7" i="10"/>
  <c r="AI5" i="10"/>
  <c r="AL5" i="10"/>
  <c r="DJ121" i="8"/>
  <c r="CF7" i="9"/>
  <c r="CH5" i="9"/>
  <c r="CE7" i="9"/>
  <c r="CG5" i="9"/>
  <c r="CG7" i="9"/>
  <c r="CF5" i="9"/>
  <c r="CE5" i="9"/>
  <c r="CH7" i="9"/>
  <c r="CI6" i="9"/>
  <c r="DY111" i="8"/>
  <c r="CC137" i="8"/>
  <c r="CC135" i="8"/>
  <c r="CC131" i="8"/>
  <c r="CC136" i="8"/>
  <c r="BK49" i="8"/>
  <c r="CI77" i="9"/>
  <c r="S34" i="12"/>
  <c r="S30" i="12"/>
  <c r="S29" i="12"/>
  <c r="BS82" i="8"/>
  <c r="CL20" i="9"/>
  <c r="DO5" i="11"/>
  <c r="DP7" i="11"/>
  <c r="DL86" i="9"/>
  <c r="DL114" i="8"/>
  <c r="DL139" i="8" s="1"/>
  <c r="AH152" i="10"/>
  <c r="AH49" i="10" s="1"/>
  <c r="AH9" i="10"/>
  <c r="CC78" i="8"/>
  <c r="CC77" i="8"/>
  <c r="AI67" i="10"/>
  <c r="AI68" i="10" s="1"/>
  <c r="CL150" i="8"/>
  <c r="AL174" i="10"/>
  <c r="AL176" i="10" s="1"/>
  <c r="AM158" i="10"/>
  <c r="BQ7" i="12"/>
  <c r="BP5" i="12"/>
  <c r="AJ74" i="10"/>
  <c r="AJ75" i="10" s="1"/>
  <c r="AD25" i="12"/>
  <c r="AJ63" i="12"/>
  <c r="AI59" i="12"/>
  <c r="AI60" i="12" s="1"/>
  <c r="EB7" i="9"/>
  <c r="EA5" i="9"/>
  <c r="S31" i="10"/>
  <c r="T34" i="10" s="1"/>
  <c r="AG29" i="10"/>
  <c r="AJ29" i="10" s="1"/>
  <c r="AF5" i="12"/>
  <c r="AE5" i="12"/>
  <c r="AI6" i="12"/>
  <c r="AH7" i="12"/>
  <c r="AG7" i="12"/>
  <c r="AF7" i="12"/>
  <c r="AE7" i="12"/>
  <c r="AH5" i="12"/>
  <c r="AG5" i="12"/>
  <c r="AF49" i="10"/>
  <c r="AG10" i="10"/>
  <c r="CG9" i="8"/>
  <c r="CK13" i="11"/>
  <c r="DL120" i="8"/>
  <c r="AS13" i="12"/>
  <c r="AT13" i="12" s="1"/>
  <c r="K74" i="12"/>
  <c r="K75" i="12" s="1"/>
  <c r="J76" i="12"/>
  <c r="AL86" i="12"/>
  <c r="L55" i="3"/>
  <c r="AM175" i="10"/>
  <c r="CK94" i="8"/>
  <c r="CJ52" i="8"/>
  <c r="AF29" i="10"/>
  <c r="AI29" i="10" s="1"/>
  <c r="CJ22" i="11"/>
  <c r="CK29" i="9"/>
  <c r="CJ109" i="8"/>
  <c r="CK58" i="8"/>
  <c r="BO142" i="10"/>
  <c r="BO5" i="10"/>
  <c r="BP7" i="10"/>
  <c r="U34" i="12"/>
  <c r="U30" i="12"/>
  <c r="U29" i="12"/>
  <c r="BU82" i="8"/>
  <c r="AK100" i="12"/>
  <c r="AK95" i="12"/>
  <c r="AK96" i="12" s="1"/>
  <c r="AK102" i="12" s="1"/>
  <c r="AL94" i="12"/>
  <c r="AG94" i="10"/>
  <c r="AH93" i="10"/>
  <c r="O38" i="10"/>
  <c r="O33" i="10"/>
  <c r="O34" i="10"/>
  <c r="BO81" i="8"/>
  <c r="BO83" i="8" s="1"/>
  <c r="BO84" i="8" s="1"/>
  <c r="AL183" i="10"/>
  <c r="AL188" i="10" s="1"/>
  <c r="AM182" i="10"/>
  <c r="V30" i="12"/>
  <c r="V34" i="12"/>
  <c r="V29" i="12"/>
  <c r="BV82" i="8"/>
  <c r="DW121" i="8"/>
  <c r="AJ101" i="12"/>
  <c r="AJ103" i="12" s="1"/>
  <c r="AJ104" i="12" s="1"/>
  <c r="AJ51" i="12" s="1"/>
  <c r="CJ36" i="11"/>
  <c r="CK61" i="8"/>
  <c r="AM84" i="12"/>
  <c r="AL81" i="12"/>
  <c r="AK189" i="10"/>
  <c r="AK146" i="10" s="1"/>
  <c r="AK143" i="10" s="1"/>
  <c r="AK63" i="10" s="1"/>
  <c r="AK41" i="10"/>
  <c r="AH80" i="10"/>
  <c r="AH81" i="10"/>
  <c r="AH13" i="10" s="1"/>
  <c r="V38" i="10"/>
  <c r="V33" i="10"/>
  <c r="BV81" i="8"/>
  <c r="V34" i="10"/>
  <c r="CJ15" i="11"/>
  <c r="CK38" i="9"/>
  <c r="CJ42" i="9"/>
  <c r="AM67" i="12"/>
  <c r="AL61" i="12"/>
  <c r="T34" i="12"/>
  <c r="T30" i="12"/>
  <c r="T29" i="12"/>
  <c r="BT82" i="8"/>
  <c r="AJ115" i="10"/>
  <c r="CP7" i="11"/>
  <c r="CM5" i="11"/>
  <c r="CQ6" i="11"/>
  <c r="CO7" i="11"/>
  <c r="CN7" i="11"/>
  <c r="CM7" i="11"/>
  <c r="CO5" i="11"/>
  <c r="CN5" i="11"/>
  <c r="CP5" i="11"/>
  <c r="DX120" i="8"/>
  <c r="DX113" i="8"/>
  <c r="AA137" i="10"/>
  <c r="T38" i="10"/>
  <c r="T33" i="10"/>
  <c r="BT81" i="8"/>
  <c r="U38" i="10"/>
  <c r="U33" i="10"/>
  <c r="BU81" i="8"/>
  <c r="BU83" i="8" s="1"/>
  <c r="BU84" i="8" s="1"/>
  <c r="U34" i="10"/>
  <c r="CP37" i="9"/>
  <c r="CJ51" i="8"/>
  <c r="CJ110" i="8"/>
  <c r="CK59" i="8"/>
  <c r="DN78" i="8"/>
  <c r="DN77" i="8"/>
  <c r="CP5" i="8"/>
  <c r="CO5" i="8"/>
  <c r="CN5" i="8"/>
  <c r="CM5" i="8"/>
  <c r="CP7" i="8"/>
  <c r="CO7" i="8"/>
  <c r="CN7" i="8"/>
  <c r="CM7" i="8"/>
  <c r="CQ6" i="8"/>
  <c r="DO5" i="8"/>
  <c r="DP7" i="8"/>
  <c r="CJ20" i="11"/>
  <c r="CK14" i="9"/>
  <c r="AL115" i="12"/>
  <c r="AL116" i="12" s="1"/>
  <c r="AL119" i="12" s="1"/>
  <c r="AL108" i="12" s="1"/>
  <c r="AM113" i="12"/>
  <c r="I30" i="3" a="1"/>
  <c r="I30" i="3" s="1"/>
  <c r="I29" i="3" a="1"/>
  <c r="I29" i="3" s="1"/>
  <c r="J29" i="3" a="1"/>
  <c r="J29" i="3" s="1"/>
  <c r="J30" i="3" a="1"/>
  <c r="J30" i="3" s="1"/>
  <c r="AC97" i="10"/>
  <c r="AD96" i="10"/>
  <c r="AC111" i="10"/>
  <c r="CJ95" i="9"/>
  <c r="CJ97" i="9" s="1"/>
  <c r="CJ72" i="8"/>
  <c r="CJ152" i="8"/>
  <c r="CJ154" i="8" s="1"/>
  <c r="BR91" i="9"/>
  <c r="BR90" i="9" s="1"/>
  <c r="BS92" i="9"/>
  <c r="AP185" i="10"/>
  <c r="CK81" i="11"/>
  <c r="CK28" i="11" s="1"/>
  <c r="CL77" i="11"/>
  <c r="DZ110" i="8"/>
  <c r="C22" i="4" a="1"/>
  <c r="C22" i="4" s="1"/>
  <c r="H57" i="4" a="1"/>
  <c r="H57" i="4" s="1"/>
  <c r="C37" i="4" a="1"/>
  <c r="C37" i="4" s="1"/>
  <c r="D76" i="4" a="1"/>
  <c r="D76" i="4" s="1"/>
  <c r="AA25" i="12"/>
  <c r="DN5" i="9"/>
  <c r="DO7" i="9"/>
  <c r="AL83" i="12"/>
  <c r="AK80" i="12"/>
  <c r="AK90" i="12" s="1"/>
  <c r="CJ61" i="11"/>
  <c r="CJ33" i="11"/>
  <c r="CJ96" i="8"/>
  <c r="AB25" i="12"/>
  <c r="DM31" i="9"/>
  <c r="DM44" i="9"/>
  <c r="DM41" i="9"/>
  <c r="DM34" i="9"/>
  <c r="DM19" i="9"/>
  <c r="DM47" i="9"/>
  <c r="DM13" i="9"/>
  <c r="DM37" i="9"/>
  <c r="DM111" i="8" s="1"/>
  <c r="DM32" i="9"/>
  <c r="DM20" i="9"/>
  <c r="DM91" i="9" s="1"/>
  <c r="DM11" i="9"/>
  <c r="DM48" i="9"/>
  <c r="DM128" i="8" s="1"/>
  <c r="DM42" i="9"/>
  <c r="DM10" i="9"/>
  <c r="DM33" i="9"/>
  <c r="DM22" i="9"/>
  <c r="DM18" i="9"/>
  <c r="DM40" i="9"/>
  <c r="DM12" i="9"/>
  <c r="DM51" i="9"/>
  <c r="DM29" i="9"/>
  <c r="DM39" i="9"/>
  <c r="DM14" i="9"/>
  <c r="DM30" i="9"/>
  <c r="DM49" i="9"/>
  <c r="DM115" i="8" s="1"/>
  <c r="DM23" i="9"/>
  <c r="DM15" i="9"/>
  <c r="DM25" i="9"/>
  <c r="DM38" i="9"/>
  <c r="DM28" i="9"/>
  <c r="DM21" i="9"/>
  <c r="DM92" i="9" s="1"/>
  <c r="AH29" i="10"/>
  <c r="AN90" i="10"/>
  <c r="AN91" i="10" s="1"/>
  <c r="AO89" i="10"/>
  <c r="CK11" i="11"/>
  <c r="CM47" i="9"/>
  <c r="W15" i="10"/>
  <c r="X12" i="10"/>
  <c r="V42" i="10"/>
  <c r="CJ23" i="11"/>
  <c r="CK30" i="9"/>
  <c r="DZ47" i="9"/>
  <c r="DZ39" i="9"/>
  <c r="DZ14" i="9"/>
  <c r="DZ22" i="9"/>
  <c r="DZ21" i="9"/>
  <c r="DZ92" i="9" s="1"/>
  <c r="DZ42" i="9"/>
  <c r="DZ29" i="9"/>
  <c r="DZ38" i="9"/>
  <c r="DZ33" i="9"/>
  <c r="DZ11" i="9"/>
  <c r="DZ30" i="9"/>
  <c r="DZ32" i="9"/>
  <c r="DZ31" i="9"/>
  <c r="DZ19" i="9"/>
  <c r="DZ40" i="9"/>
  <c r="DZ37" i="9"/>
  <c r="DZ111" i="8" s="1"/>
  <c r="DZ20" i="9"/>
  <c r="DZ18" i="9"/>
  <c r="DZ41" i="9"/>
  <c r="EC7" i="8"/>
  <c r="EB5" i="8"/>
  <c r="T136" i="10"/>
  <c r="S136" i="10"/>
  <c r="AO45" i="12"/>
  <c r="AP79" i="12"/>
  <c r="DL112" i="8"/>
  <c r="DL113" i="8" s="1"/>
  <c r="DL57" i="9"/>
  <c r="CK18" i="9"/>
  <c r="CI44" i="11"/>
  <c r="CI52" i="8"/>
  <c r="CG103" i="9"/>
  <c r="CH19" i="9"/>
  <c r="CG23" i="9"/>
  <c r="DL93" i="9"/>
  <c r="DL96" i="9" s="1"/>
  <c r="P34" i="10"/>
  <c r="AJ58" i="10"/>
  <c r="AJ51" i="10"/>
  <c r="AJ46" i="10"/>
  <c r="AJ52" i="10" s="1"/>
  <c r="AJ59" i="10"/>
  <c r="AI79" i="10"/>
  <c r="AC25" i="12"/>
  <c r="BS102" i="9"/>
  <c r="BR101" i="9"/>
  <c r="DV101" i="9" s="1"/>
  <c r="DV102" i="9"/>
  <c r="BV83" i="8" l="1"/>
  <c r="BV84" i="8" s="1"/>
  <c r="DL121" i="8"/>
  <c r="L74" i="12"/>
  <c r="L75" i="12" s="1"/>
  <c r="K76" i="12"/>
  <c r="DM120" i="8"/>
  <c r="CK23" i="11"/>
  <c r="CL30" i="9"/>
  <c r="AH94" i="10"/>
  <c r="AI93" i="10"/>
  <c r="AQ185" i="10"/>
  <c r="CJ44" i="11"/>
  <c r="DN49" i="9"/>
  <c r="DN115" i="8" s="1"/>
  <c r="DN42" i="9"/>
  <c r="DN31" i="9"/>
  <c r="DN44" i="9"/>
  <c r="DN41" i="9"/>
  <c r="DN34" i="9"/>
  <c r="DN19" i="9"/>
  <c r="DN47" i="9"/>
  <c r="DN13" i="9"/>
  <c r="DN28" i="9"/>
  <c r="DN20" i="9"/>
  <c r="DN91" i="9" s="1"/>
  <c r="DN48" i="9"/>
  <c r="DN128" i="8" s="1"/>
  <c r="DN25" i="9"/>
  <c r="DN22" i="9"/>
  <c r="DN10" i="9"/>
  <c r="DN33" i="9"/>
  <c r="DN32" i="9"/>
  <c r="DN18" i="9"/>
  <c r="DN40" i="9"/>
  <c r="DN51" i="9"/>
  <c r="DN39" i="9"/>
  <c r="DN14" i="9"/>
  <c r="DN12" i="9"/>
  <c r="DN37" i="9"/>
  <c r="DN23" i="9"/>
  <c r="DN11" i="9"/>
  <c r="DN29" i="9"/>
  <c r="DN15" i="9"/>
  <c r="DN21" i="9"/>
  <c r="DN92" i="9" s="1"/>
  <c r="DN38" i="9"/>
  <c r="DN30" i="9"/>
  <c r="CK36" i="11"/>
  <c r="CL61" i="8"/>
  <c r="M55" i="3"/>
  <c r="AG25" i="12"/>
  <c r="S38" i="10"/>
  <c r="S33" i="10"/>
  <c r="S34" i="10"/>
  <c r="BS81" i="8"/>
  <c r="BS83" i="8" s="1"/>
  <c r="BS84" i="8" s="1"/>
  <c r="CM20" i="9"/>
  <c r="CK22" i="11"/>
  <c r="CL29" i="9"/>
  <c r="AM115" i="12"/>
  <c r="AM116" i="12" s="1"/>
  <c r="AM119" i="12" s="1"/>
  <c r="AM108" i="12" s="1"/>
  <c r="AN113" i="12"/>
  <c r="CS7" i="8"/>
  <c r="CU6" i="8"/>
  <c r="CQ5" i="8"/>
  <c r="CT7" i="8"/>
  <c r="CR7" i="8"/>
  <c r="CQ7" i="8"/>
  <c r="CT5" i="8"/>
  <c r="CS5" i="8"/>
  <c r="CR5" i="8"/>
  <c r="AH25" i="12"/>
  <c r="CM150" i="8"/>
  <c r="AH10" i="10"/>
  <c r="CH9" i="8"/>
  <c r="CL13" i="11"/>
  <c r="CK110" i="8"/>
  <c r="CL59" i="8"/>
  <c r="CK51" i="8"/>
  <c r="AN5" i="10"/>
  <c r="AP5" i="10"/>
  <c r="AO5" i="10"/>
  <c r="AP7" i="10"/>
  <c r="AO7" i="10"/>
  <c r="AN7" i="10"/>
  <c r="AQ6" i="10"/>
  <c r="AM7" i="10"/>
  <c r="AM5" i="10"/>
  <c r="U137" i="10"/>
  <c r="V137" i="10"/>
  <c r="W137" i="10"/>
  <c r="X137" i="10"/>
  <c r="Y137" i="10"/>
  <c r="Z137" i="10"/>
  <c r="CK52" i="8"/>
  <c r="AI80" i="10"/>
  <c r="AI81" i="10"/>
  <c r="AI13" i="10" s="1"/>
  <c r="Y12" i="10"/>
  <c r="X14" i="10"/>
  <c r="BT92" i="9"/>
  <c r="CK20" i="11"/>
  <c r="CL14" i="9"/>
  <c r="AL100" i="12"/>
  <c r="AM94" i="12"/>
  <c r="AL95" i="12"/>
  <c r="AL96" i="12" s="1"/>
  <c r="AL102" i="12" s="1"/>
  <c r="AB137" i="10"/>
  <c r="BS93" i="9"/>
  <c r="BT93" i="9" s="1"/>
  <c r="BP142" i="10"/>
  <c r="BP5" i="10"/>
  <c r="BQ7" i="10"/>
  <c r="CJ77" i="9"/>
  <c r="CN95" i="8"/>
  <c r="CM27" i="8"/>
  <c r="W22" i="10"/>
  <c r="W43" i="10"/>
  <c r="W16" i="10"/>
  <c r="BW14" i="8"/>
  <c r="K30" i="3" a="1"/>
  <c r="K30" i="3" s="1"/>
  <c r="AM86" i="12"/>
  <c r="CK61" i="11"/>
  <c r="CK33" i="11"/>
  <c r="AK29" i="10"/>
  <c r="CK96" i="8"/>
  <c r="CL94" i="8" s="1"/>
  <c r="DV103" i="9"/>
  <c r="CQ37" i="9"/>
  <c r="AJ79" i="10"/>
  <c r="DQ7" i="11"/>
  <c r="DP5" i="11"/>
  <c r="DM54" i="9"/>
  <c r="AK88" i="12"/>
  <c r="EC5" i="11"/>
  <c r="L69" i="3" s="1"/>
  <c r="ED7" i="11"/>
  <c r="CL11" i="11"/>
  <c r="AM174" i="10"/>
  <c r="AM176" i="10" s="1"/>
  <c r="AN158" i="10"/>
  <c r="AF116" i="10"/>
  <c r="AE130" i="10"/>
  <c r="AM83" i="12"/>
  <c r="AL80" i="12"/>
  <c r="AL90" i="12" s="1"/>
  <c r="DP5" i="8"/>
  <c r="DQ7" i="8"/>
  <c r="AK101" i="12"/>
  <c r="AK103" i="12"/>
  <c r="AK104" i="12" s="1"/>
  <c r="AI5" i="12"/>
  <c r="AL7" i="12"/>
  <c r="AK7" i="12"/>
  <c r="AJ7" i="12"/>
  <c r="AM6" i="12"/>
  <c r="AI7" i="12"/>
  <c r="AL5" i="12"/>
  <c r="AK5" i="12"/>
  <c r="AJ5" i="12"/>
  <c r="EA22" i="9"/>
  <c r="EA21" i="9"/>
  <c r="EA92" i="9" s="1"/>
  <c r="EA29" i="9"/>
  <c r="EA33" i="9"/>
  <c r="EA39" i="9"/>
  <c r="EA30" i="9"/>
  <c r="EA32" i="9"/>
  <c r="EA31" i="9"/>
  <c r="EA14" i="9"/>
  <c r="EA40" i="9"/>
  <c r="EA11" i="9"/>
  <c r="EA37" i="9"/>
  <c r="EA20" i="9"/>
  <c r="EA47" i="9"/>
  <c r="EA41" i="9"/>
  <c r="CK15" i="11"/>
  <c r="CL38" i="9"/>
  <c r="EA38" i="9" s="1"/>
  <c r="CK42" i="9"/>
  <c r="AJ67" i="10"/>
  <c r="AJ68" i="10" s="1"/>
  <c r="DM86" i="9"/>
  <c r="DM114" i="8"/>
  <c r="DM139" i="8" s="1"/>
  <c r="AU13" i="12"/>
  <c r="AV13" i="12" s="1"/>
  <c r="DO78" i="8"/>
  <c r="DO77" i="8"/>
  <c r="AK115" i="10"/>
  <c r="AE25" i="12"/>
  <c r="EC7" i="9"/>
  <c r="EB5" i="9"/>
  <c r="CL7" i="9"/>
  <c r="CK7" i="9"/>
  <c r="CJ7" i="9"/>
  <c r="CL5" i="9"/>
  <c r="CM6" i="9"/>
  <c r="CK5" i="9"/>
  <c r="CJ5" i="9"/>
  <c r="CI5" i="9"/>
  <c r="CI7" i="9"/>
  <c r="CH103" i="9"/>
  <c r="CI19" i="9"/>
  <c r="CH23" i="9"/>
  <c r="AN182" i="10"/>
  <c r="AM183" i="10"/>
  <c r="AM188" i="10" s="1"/>
  <c r="AF25" i="12"/>
  <c r="AI152" i="10"/>
  <c r="AI9" i="10"/>
  <c r="CK109" i="8"/>
  <c r="CL58" i="8"/>
  <c r="DP7" i="9"/>
  <c r="DO5" i="9"/>
  <c r="CN47" i="9"/>
  <c r="BT83" i="8"/>
  <c r="BT84" i="8" s="1"/>
  <c r="AL189" i="10"/>
  <c r="AL146" i="10" s="1"/>
  <c r="AL143" i="10" s="1"/>
  <c r="AL41" i="10"/>
  <c r="AK63" i="12"/>
  <c r="AJ59" i="12"/>
  <c r="AJ60" i="12" s="1"/>
  <c r="DX121" i="8"/>
  <c r="C39" i="4"/>
  <c r="C43" i="4" s="1"/>
  <c r="K37" i="4"/>
  <c r="AC112" i="10"/>
  <c r="AC131" i="10" s="1"/>
  <c r="AC137" i="10" s="1"/>
  <c r="AC48" i="10"/>
  <c r="CM77" i="11"/>
  <c r="CL81" i="11"/>
  <c r="CL28" i="11" s="1"/>
  <c r="AP45" i="12"/>
  <c r="AQ79" i="12"/>
  <c r="CL18" i="9"/>
  <c r="CK95" i="9"/>
  <c r="CK97" i="9" s="1"/>
  <c r="CK72" i="8"/>
  <c r="CK152" i="8"/>
  <c r="CK154" i="8" s="1"/>
  <c r="AK58" i="10"/>
  <c r="AK51" i="10"/>
  <c r="AK46" i="10"/>
  <c r="AK52" i="10" s="1"/>
  <c r="AK59" i="10"/>
  <c r="BR7" i="12"/>
  <c r="BR5" i="12" s="1"/>
  <c r="BQ5" i="12"/>
  <c r="AN67" i="12"/>
  <c r="AM61" i="12"/>
  <c r="BT102" i="9"/>
  <c r="BS101" i="9"/>
  <c r="AN84" i="12"/>
  <c r="AM81" i="12"/>
  <c r="CT7" i="11"/>
  <c r="CS7" i="11"/>
  <c r="CT5" i="11"/>
  <c r="CR7" i="11"/>
  <c r="CS5" i="11"/>
  <c r="CQ5" i="11"/>
  <c r="CU6" i="11"/>
  <c r="CQ7" i="11"/>
  <c r="CR5" i="11"/>
  <c r="DM93" i="9"/>
  <c r="DM96" i="9" s="1"/>
  <c r="AN175" i="10"/>
  <c r="DM112" i="8"/>
  <c r="DM113" i="8" s="1"/>
  <c r="DM57" i="9"/>
  <c r="AD111" i="10"/>
  <c r="AD97" i="10"/>
  <c r="AE96" i="10"/>
  <c r="ED7" i="8"/>
  <c r="EC5" i="8"/>
  <c r="AO90" i="10"/>
  <c r="AO91" i="10" s="1"/>
  <c r="AP89" i="10"/>
  <c r="AK79" i="10"/>
  <c r="AK67" i="10"/>
  <c r="AK68" i="10" s="1"/>
  <c r="AK74" i="10"/>
  <c r="AK75" i="10" s="1"/>
  <c r="AW13" i="12" l="1"/>
  <c r="DM121" i="8"/>
  <c r="CM94" i="8"/>
  <c r="X42" i="10"/>
  <c r="AR185" i="10"/>
  <c r="CU5" i="8"/>
  <c r="CV7" i="8"/>
  <c r="CU7" i="8"/>
  <c r="CY6" i="8"/>
  <c r="CW7" i="8"/>
  <c r="CX7" i="8"/>
  <c r="CX5" i="8"/>
  <c r="CW5" i="8"/>
  <c r="CV5" i="8"/>
  <c r="AK152" i="10"/>
  <c r="AK49" i="10" s="1"/>
  <c r="AK9" i="10"/>
  <c r="AN174" i="10"/>
  <c r="AN176" i="10" s="1"/>
  <c r="AO158" i="10"/>
  <c r="CL95" i="9"/>
  <c r="CL97" i="9" s="1"/>
  <c r="CL72" i="8"/>
  <c r="CL152" i="8"/>
  <c r="CL154" i="8" s="1"/>
  <c r="AQ45" i="12"/>
  <c r="AR79" i="12"/>
  <c r="DO44" i="9"/>
  <c r="DO41" i="9"/>
  <c r="DO34" i="9"/>
  <c r="DO19" i="9"/>
  <c r="DO47" i="9"/>
  <c r="DO13" i="9"/>
  <c r="DO28" i="9"/>
  <c r="DO37" i="9"/>
  <c r="DO111" i="8" s="1"/>
  <c r="DO32" i="9"/>
  <c r="DO48" i="9"/>
  <c r="DO128" i="8" s="1"/>
  <c r="DO25" i="9"/>
  <c r="DO22" i="9"/>
  <c r="DO14" i="9"/>
  <c r="DO10" i="9"/>
  <c r="DO42" i="9"/>
  <c r="DO33" i="9"/>
  <c r="DO40" i="9"/>
  <c r="DO51" i="9"/>
  <c r="DO29" i="9"/>
  <c r="DO18" i="9"/>
  <c r="DO39" i="9"/>
  <c r="DO12" i="9"/>
  <c r="DO49" i="9"/>
  <c r="DO115" i="8" s="1"/>
  <c r="DO23" i="9"/>
  <c r="DO20" i="9"/>
  <c r="DO91" i="9" s="1"/>
  <c r="DO11" i="9"/>
  <c r="DO15" i="9"/>
  <c r="DO38" i="9"/>
  <c r="DO31" i="9"/>
  <c r="DO21" i="9"/>
  <c r="DO92" i="9" s="1"/>
  <c r="DO93" i="9" s="1"/>
  <c r="DO96" i="9" s="1"/>
  <c r="DO30" i="9"/>
  <c r="AO175" i="10"/>
  <c r="AN183" i="10"/>
  <c r="AN188" i="10" s="1"/>
  <c r="AO182" i="10"/>
  <c r="DQ7" i="9"/>
  <c r="DP5" i="9"/>
  <c r="AM100" i="12"/>
  <c r="AN94" i="12"/>
  <c r="AM95" i="12"/>
  <c r="AM96" i="12" s="1"/>
  <c r="AM102" i="12" s="1"/>
  <c r="C81" i="3" a="1"/>
  <c r="C81" i="3" s="1"/>
  <c r="C93" i="3" s="1"/>
  <c r="CL23" i="11"/>
  <c r="CM30" i="9"/>
  <c r="BT101" i="9"/>
  <c r="BU102" i="9"/>
  <c r="AL115" i="10"/>
  <c r="DN86" i="9"/>
  <c r="DN114" i="8"/>
  <c r="DN139" i="8" s="1"/>
  <c r="CN20" i="9"/>
  <c r="M74" i="12"/>
  <c r="M75" i="12" s="1"/>
  <c r="L76" i="12"/>
  <c r="CM18" i="9"/>
  <c r="ED5" i="11"/>
  <c r="EE7" i="11"/>
  <c r="DN93" i="9"/>
  <c r="DN96" i="9" s="1"/>
  <c r="J69" i="3"/>
  <c r="K69" i="3"/>
  <c r="AL101" i="12"/>
  <c r="AL103" i="12"/>
  <c r="AL104" i="12" s="1"/>
  <c r="AI49" i="10"/>
  <c r="M69" i="3"/>
  <c r="N55" i="3"/>
  <c r="AP90" i="10"/>
  <c r="AQ89" i="10"/>
  <c r="DQ5" i="11"/>
  <c r="DR7" i="11"/>
  <c r="CL22" i="11"/>
  <c r="CM29" i="9"/>
  <c r="DN111" i="8"/>
  <c r="AN115" i="12"/>
  <c r="AN116" i="12" s="1"/>
  <c r="AN119" i="12" s="1"/>
  <c r="AN108" i="12" s="1"/>
  <c r="AO113" i="12"/>
  <c r="AN86" i="12"/>
  <c r="AT5" i="10"/>
  <c r="AS5" i="10"/>
  <c r="AR5" i="10"/>
  <c r="AQ5" i="10"/>
  <c r="AT7" i="10"/>
  <c r="AS7" i="10"/>
  <c r="AR7" i="10"/>
  <c r="AQ7" i="10"/>
  <c r="AU6" i="10"/>
  <c r="CO47" i="9"/>
  <c r="AI94" i="10"/>
  <c r="AJ93" i="10"/>
  <c r="EE7" i="8"/>
  <c r="ED5" i="8"/>
  <c r="EB33" i="9"/>
  <c r="EB39" i="9"/>
  <c r="EB32" i="9"/>
  <c r="EB31" i="9"/>
  <c r="EB37" i="9"/>
  <c r="EB111" i="8" s="1"/>
  <c r="EB40" i="9"/>
  <c r="EB11" i="9"/>
  <c r="EB22" i="9"/>
  <c r="EB41" i="9"/>
  <c r="EB21" i="9"/>
  <c r="EB92" i="9" s="1"/>
  <c r="DQ5" i="8"/>
  <c r="DR7" i="8"/>
  <c r="DR5" i="8" s="1"/>
  <c r="AL88" i="12"/>
  <c r="CL36" i="11"/>
  <c r="CM61" i="8"/>
  <c r="AG116" i="10"/>
  <c r="AF130" i="10"/>
  <c r="AK80" i="10"/>
  <c r="AK81" i="10"/>
  <c r="AK13" i="10" s="1"/>
  <c r="AM189" i="10"/>
  <c r="AM146" i="10" s="1"/>
  <c r="AM143" i="10" s="1"/>
  <c r="AM41" i="10"/>
  <c r="AL63" i="12"/>
  <c r="AK59" i="12"/>
  <c r="AK60" i="12" s="1"/>
  <c r="EC5" i="9"/>
  <c r="ED7" i="9"/>
  <c r="EA18" i="9"/>
  <c r="DP78" i="8"/>
  <c r="DP77" i="8"/>
  <c r="AK51" i="12"/>
  <c r="AO67" i="12"/>
  <c r="AN61" i="12"/>
  <c r="CM13" i="11"/>
  <c r="W37" i="10"/>
  <c r="W24" i="10"/>
  <c r="W25" i="10"/>
  <c r="X37" i="10"/>
  <c r="X25" i="10"/>
  <c r="AJ25" i="12"/>
  <c r="CM14" i="9"/>
  <c r="CL20" i="11"/>
  <c r="DN54" i="9"/>
  <c r="CI103" i="9"/>
  <c r="CJ19" i="9"/>
  <c r="CI23" i="9"/>
  <c r="CL15" i="11"/>
  <c r="CM38" i="9"/>
  <c r="CL42" i="9"/>
  <c r="Z12" i="10"/>
  <c r="Y14" i="10"/>
  <c r="Y42" i="10" s="1"/>
  <c r="BW19" i="8"/>
  <c r="CX7" i="11"/>
  <c r="CW7" i="11"/>
  <c r="CX5" i="11"/>
  <c r="CV7" i="11"/>
  <c r="CW5" i="11"/>
  <c r="CU7" i="11"/>
  <c r="CV5" i="11"/>
  <c r="CU5" i="11"/>
  <c r="CY6" i="11"/>
  <c r="CL109" i="8"/>
  <c r="CM58" i="8"/>
  <c r="EA58" i="8"/>
  <c r="EA109" i="8" s="1"/>
  <c r="AK25" i="12"/>
  <c r="AJ80" i="10"/>
  <c r="AJ81" i="10"/>
  <c r="AJ13" i="10" s="1"/>
  <c r="CM11" i="11"/>
  <c r="CK44" i="11"/>
  <c r="CP7" i="9"/>
  <c r="CO7" i="9"/>
  <c r="CN7" i="9"/>
  <c r="CP5" i="9"/>
  <c r="CM7" i="9"/>
  <c r="CO5" i="9"/>
  <c r="CN5" i="9"/>
  <c r="CM5" i="9"/>
  <c r="CQ6" i="9"/>
  <c r="CN150" i="8"/>
  <c r="EA111" i="8"/>
  <c r="AL25" i="12"/>
  <c r="AN83" i="12"/>
  <c r="AM80" i="12"/>
  <c r="AM90" i="12" s="1"/>
  <c r="CO95" i="8"/>
  <c r="CN27" i="8"/>
  <c r="AD112" i="10"/>
  <c r="AD131" i="10" s="1"/>
  <c r="AD137" i="10" s="1"/>
  <c r="AD48" i="10"/>
  <c r="DZ23" i="9"/>
  <c r="AL58" i="10"/>
  <c r="AL51" i="10"/>
  <c r="AL46" i="10"/>
  <c r="AL59" i="10"/>
  <c r="CR37" i="9"/>
  <c r="BU92" i="9"/>
  <c r="BT91" i="9"/>
  <c r="BT90" i="9" s="1"/>
  <c r="AI25" i="12"/>
  <c r="AO84" i="12"/>
  <c r="AN81" i="12"/>
  <c r="CL61" i="11"/>
  <c r="CL33" i="11"/>
  <c r="AL29" i="10"/>
  <c r="CL96" i="8"/>
  <c r="AL63" i="10"/>
  <c r="AP7" i="12"/>
  <c r="AN7" i="12"/>
  <c r="AM7" i="12"/>
  <c r="AQ6" i="12"/>
  <c r="AO7" i="12"/>
  <c r="AP5" i="12"/>
  <c r="AO5" i="12"/>
  <c r="AN5" i="12"/>
  <c r="AM5" i="12"/>
  <c r="CK77" i="9"/>
  <c r="BS91" i="9"/>
  <c r="BS90" i="9" s="1"/>
  <c r="K29" i="3" a="1"/>
  <c r="K29" i="3" s="1"/>
  <c r="AE97" i="10"/>
  <c r="AE111" i="10"/>
  <c r="AF96" i="10"/>
  <c r="CN77" i="11"/>
  <c r="CM81" i="11"/>
  <c r="CM28" i="11" s="1"/>
  <c r="AI10" i="10"/>
  <c r="CI9" i="8"/>
  <c r="AJ152" i="10"/>
  <c r="AJ49" i="10" s="1"/>
  <c r="AJ9" i="10"/>
  <c r="BQ142" i="10"/>
  <c r="BQ5" i="10"/>
  <c r="BR7" i="10"/>
  <c r="CL110" i="8"/>
  <c r="CM59" i="8"/>
  <c r="CL51" i="8"/>
  <c r="EA59" i="8"/>
  <c r="DN57" i="9"/>
  <c r="DN112" i="8"/>
  <c r="CM61" i="11" l="1"/>
  <c r="CM33" i="11"/>
  <c r="AM29" i="10"/>
  <c r="CM96" i="8"/>
  <c r="EE5" i="11"/>
  <c r="CN94" i="8"/>
  <c r="CS37" i="9"/>
  <c r="EE5" i="8"/>
  <c r="CN11" i="11"/>
  <c r="EC85" i="9" a="1"/>
  <c r="EC85" i="9" s="1"/>
  <c r="EC40" i="9"/>
  <c r="EC33" i="9"/>
  <c r="EC11" i="9"/>
  <c r="EC32" i="9"/>
  <c r="EC31" i="9"/>
  <c r="EC39" i="9"/>
  <c r="EC22" i="9"/>
  <c r="EC59" i="9" a="1"/>
  <c r="EC59" i="9" s="1"/>
  <c r="EC41" i="9"/>
  <c r="EC28" i="9"/>
  <c r="EC21" i="9"/>
  <c r="EC92" i="9" s="1"/>
  <c r="CN18" i="9"/>
  <c r="AA12" i="10"/>
  <c r="Z14" i="10"/>
  <c r="EA42" i="9"/>
  <c r="ED73" i="8"/>
  <c r="ED33" i="8"/>
  <c r="CP95" i="8"/>
  <c r="CO27" i="8"/>
  <c r="AJ94" i="10"/>
  <c r="AK93" i="10"/>
  <c r="CM22" i="11"/>
  <c r="CN29" i="9"/>
  <c r="AP91" i="10"/>
  <c r="AO174" i="10"/>
  <c r="AP158" i="10"/>
  <c r="BV92" i="9"/>
  <c r="CM36" i="11"/>
  <c r="CN61" i="8"/>
  <c r="CM20" i="11"/>
  <c r="CN14" i="9"/>
  <c r="AL51" i="12"/>
  <c r="CJ103" i="9"/>
  <c r="CK19" i="9"/>
  <c r="CJ23" i="9"/>
  <c r="AM101" i="12"/>
  <c r="AM103" i="12"/>
  <c r="AM104" i="12" s="1"/>
  <c r="DR77" i="8"/>
  <c r="DR78" i="8"/>
  <c r="DR67" i="8"/>
  <c r="DR48" i="8"/>
  <c r="DR38" i="8"/>
  <c r="DR50" i="8"/>
  <c r="DR11" i="8"/>
  <c r="DR51" i="8"/>
  <c r="DR52" i="8" s="1"/>
  <c r="DR30" i="8"/>
  <c r="DR76" i="8"/>
  <c r="DR36" i="8"/>
  <c r="DR31" i="8"/>
  <c r="DR106" i="8" s="1"/>
  <c r="G25" i="3" a="1"/>
  <c r="G25" i="3" s="1"/>
  <c r="I25" i="3" a="1"/>
  <c r="I25" i="3" s="1"/>
  <c r="C25" i="3" a="1"/>
  <c r="C25" i="3" s="1"/>
  <c r="N74" i="12"/>
  <c r="N75" i="12" s="1"/>
  <c r="M76" i="12"/>
  <c r="DP37" i="9"/>
  <c r="DP19" i="9"/>
  <c r="DP47" i="9"/>
  <c r="DP13" i="9"/>
  <c r="DP28" i="9"/>
  <c r="DP32" i="9"/>
  <c r="DP48" i="9"/>
  <c r="DP128" i="8" s="1"/>
  <c r="DP25" i="9"/>
  <c r="DP22" i="9"/>
  <c r="DP14" i="9"/>
  <c r="DP21" i="9"/>
  <c r="DP92" i="9" s="1"/>
  <c r="DP93" i="9" s="1"/>
  <c r="DP42" i="9"/>
  <c r="DP41" i="9"/>
  <c r="DP33" i="9"/>
  <c r="DP18" i="9"/>
  <c r="DP40" i="9"/>
  <c r="DP49" i="9"/>
  <c r="DP115" i="8" s="1"/>
  <c r="DP39" i="9"/>
  <c r="DP38" i="9"/>
  <c r="DP51" i="9"/>
  <c r="DP54" i="9" s="1"/>
  <c r="DP29" i="9"/>
  <c r="DP10" i="9"/>
  <c r="DP23" i="9"/>
  <c r="DP20" i="9"/>
  <c r="DP91" i="9" s="1"/>
  <c r="DP11" i="9"/>
  <c r="DP31" i="9"/>
  <c r="DP34" i="9"/>
  <c r="DP44" i="9"/>
  <c r="DP15" i="9"/>
  <c r="DP30" i="9"/>
  <c r="DP12" i="9"/>
  <c r="C84" i="3" a="1"/>
  <c r="C84" i="3" s="1"/>
  <c r="C94" i="3" s="1"/>
  <c r="AU7" i="10"/>
  <c r="AV5" i="10"/>
  <c r="AU5" i="10"/>
  <c r="AX7" i="10"/>
  <c r="AV7" i="10"/>
  <c r="AW7" i="10"/>
  <c r="AY6" i="10"/>
  <c r="AX5" i="10"/>
  <c r="AW5" i="10"/>
  <c r="AJ10" i="10"/>
  <c r="CJ9" i="8"/>
  <c r="AO83" i="12"/>
  <c r="AN80" i="12"/>
  <c r="DQ78" i="8"/>
  <c r="DQ39" i="8"/>
  <c r="DQ72" i="8"/>
  <c r="DQ49" i="8"/>
  <c r="DQ77" i="8"/>
  <c r="DQ34" i="8"/>
  <c r="DQ67" i="8"/>
  <c r="DQ65" i="8"/>
  <c r="DQ48" i="8"/>
  <c r="DQ50" i="8"/>
  <c r="DQ30" i="8"/>
  <c r="DQ51" i="8"/>
  <c r="DQ52" i="8" s="1"/>
  <c r="DQ11" i="8"/>
  <c r="DQ38" i="8"/>
  <c r="DQ36" i="8"/>
  <c r="E25" i="3" a="1"/>
  <c r="E25" i="3" s="1"/>
  <c r="F25" i="3" a="1"/>
  <c r="F25" i="3" s="1"/>
  <c r="D25" i="3" a="1"/>
  <c r="D25" i="3" s="1"/>
  <c r="H25" i="3" a="1"/>
  <c r="H25" i="3" s="1"/>
  <c r="CP47" i="9"/>
  <c r="CO20" i="9"/>
  <c r="DR7" i="9"/>
  <c r="DR5" i="9" s="1"/>
  <c r="DQ5" i="9"/>
  <c r="D43" i="3" s="1" a="1"/>
  <c r="D43" i="3" s="1"/>
  <c r="AM25" i="12"/>
  <c r="DO86" i="9"/>
  <c r="DO114" i="8"/>
  <c r="DO139" i="8" s="1"/>
  <c r="CR5" i="9"/>
  <c r="CQ5" i="9"/>
  <c r="CS5" i="9"/>
  <c r="CT7" i="9"/>
  <c r="CS7" i="9"/>
  <c r="CT5" i="9"/>
  <c r="CR7" i="9"/>
  <c r="CU6" i="9"/>
  <c r="CQ7" i="9"/>
  <c r="AO94" i="12"/>
  <c r="AN100" i="12"/>
  <c r="AN95" i="12"/>
  <c r="AN96" i="12" s="1"/>
  <c r="AN102" i="12" s="1"/>
  <c r="BR142" i="10"/>
  <c r="BR5" i="10"/>
  <c r="DN113" i="8"/>
  <c r="DN120" i="8"/>
  <c r="AL59" i="12"/>
  <c r="AL60" i="12" s="1"/>
  <c r="AM63" i="12"/>
  <c r="CN13" i="11"/>
  <c r="AO183" i="10"/>
  <c r="AO188" i="10" s="1"/>
  <c r="AP182" i="10"/>
  <c r="AR45" i="12"/>
  <c r="AS79" i="12"/>
  <c r="DB7" i="8"/>
  <c r="DA7" i="8"/>
  <c r="CZ7" i="8"/>
  <c r="CY7" i="8"/>
  <c r="CY5" i="8"/>
  <c r="DR29" i="8" s="1"/>
  <c r="DB5" i="8"/>
  <c r="DA5" i="8"/>
  <c r="DQ45" i="8" s="1"/>
  <c r="CZ5" i="8"/>
  <c r="DQ74" i="8" s="1"/>
  <c r="CO77" i="11"/>
  <c r="CN81" i="11"/>
  <c r="CN28" i="11" s="1"/>
  <c r="CM15" i="11"/>
  <c r="CN38" i="9"/>
  <c r="CM42" i="9"/>
  <c r="O55" i="3"/>
  <c r="N69" i="3"/>
  <c r="AP84" i="12"/>
  <c r="AO81" i="12"/>
  <c r="AM51" i="10"/>
  <c r="AM58" i="10"/>
  <c r="AM46" i="10"/>
  <c r="AM59" i="10"/>
  <c r="AM88" i="12"/>
  <c r="AN189" i="10"/>
  <c r="AN146" i="10" s="1"/>
  <c r="AN143" i="10" s="1"/>
  <c r="AN63" i="10" s="1"/>
  <c r="AN41" i="10"/>
  <c r="DO120" i="8"/>
  <c r="DB7" i="11"/>
  <c r="CZ7" i="11"/>
  <c r="DA5" i="11"/>
  <c r="CY7" i="11"/>
  <c r="CZ5" i="11"/>
  <c r="CY5" i="11"/>
  <c r="DZ29" i="11" s="1"/>
  <c r="DA7" i="11"/>
  <c r="DB5" i="11"/>
  <c r="DK42" i="11" s="1"/>
  <c r="AM63" i="10"/>
  <c r="AN90" i="12"/>
  <c r="AO86" i="12"/>
  <c r="AN88" i="12"/>
  <c r="AL52" i="10"/>
  <c r="DR5" i="11"/>
  <c r="EA23" i="11"/>
  <c r="AM115" i="10"/>
  <c r="AP175" i="10"/>
  <c r="AO176" i="10"/>
  <c r="DO54" i="9"/>
  <c r="DO29" i="8"/>
  <c r="DZ27" i="8"/>
  <c r="AX13" i="12"/>
  <c r="EA110" i="8"/>
  <c r="D37" i="4" a="1"/>
  <c r="D37" i="4" s="1"/>
  <c r="E76" i="4" a="1"/>
  <c r="E76" i="4" s="1"/>
  <c r="D22" i="4" a="1"/>
  <c r="D22" i="4" s="1"/>
  <c r="DQ23" i="11"/>
  <c r="AN25" i="12"/>
  <c r="CL44" i="11"/>
  <c r="BU101" i="9"/>
  <c r="BV102" i="9"/>
  <c r="AP25" i="12"/>
  <c r="CM110" i="8"/>
  <c r="CN59" i="8"/>
  <c r="CM51" i="8"/>
  <c r="CM52" i="8" s="1"/>
  <c r="AH116" i="10"/>
  <c r="AG130" i="10"/>
  <c r="AP67" i="12"/>
  <c r="AO61" i="12"/>
  <c r="AK10" i="10"/>
  <c r="CK9" i="8"/>
  <c r="AL79" i="10"/>
  <c r="AL67" i="10"/>
  <c r="AL74" i="10"/>
  <c r="AL75" i="10" s="1"/>
  <c r="ED5" i="9"/>
  <c r="EE7" i="9"/>
  <c r="ED14" i="11"/>
  <c r="AO25" i="12"/>
  <c r="AR7" i="12"/>
  <c r="AQ7" i="12"/>
  <c r="AT7" i="12"/>
  <c r="AR5" i="12"/>
  <c r="AS7" i="12"/>
  <c r="AU6" i="12"/>
  <c r="AQ5" i="12"/>
  <c r="AT5" i="12"/>
  <c r="AS5" i="12"/>
  <c r="CM23" i="11"/>
  <c r="CN30" i="9"/>
  <c r="DO57" i="9"/>
  <c r="DO112" i="8"/>
  <c r="DO113" i="8" s="1"/>
  <c r="AS185" i="10"/>
  <c r="CO150" i="8"/>
  <c r="AQ90" i="10"/>
  <c r="AR89" i="10"/>
  <c r="AP113" i="12"/>
  <c r="AO115" i="12"/>
  <c r="AO116" i="12" s="1"/>
  <c r="AO119" i="12" s="1"/>
  <c r="AO108" i="12" s="1"/>
  <c r="AF97" i="10"/>
  <c r="AF111" i="10"/>
  <c r="AG96" i="10"/>
  <c r="AE112" i="10"/>
  <c r="AE131" i="10" s="1"/>
  <c r="AE137" i="10" s="1"/>
  <c r="AE48" i="10"/>
  <c r="CM109" i="8"/>
  <c r="CN58" i="8"/>
  <c r="CL52" i="8"/>
  <c r="CM95" i="9"/>
  <c r="CM97" i="9" s="1"/>
  <c r="CM152" i="8"/>
  <c r="CM154" i="8" s="1"/>
  <c r="CM72" i="8"/>
  <c r="CL77" i="9"/>
  <c r="BU93" i="9"/>
  <c r="BV93" i="9" s="1"/>
  <c r="DP36" i="11"/>
  <c r="DN36" i="8"/>
  <c r="DQ37" i="8" l="1"/>
  <c r="DQ105" i="8"/>
  <c r="DQ54" i="8"/>
  <c r="DO121" i="8"/>
  <c r="EE74" i="8"/>
  <c r="EE32" i="8"/>
  <c r="EE107" i="8" s="1"/>
  <c r="EE38" i="8"/>
  <c r="EE30" i="8"/>
  <c r="EE73" i="8"/>
  <c r="EE33" i="8"/>
  <c r="DO19" i="11"/>
  <c r="AP183" i="10"/>
  <c r="AP188" i="10" s="1"/>
  <c r="AQ182" i="10"/>
  <c r="BM45" i="10"/>
  <c r="CK103" i="9"/>
  <c r="CL19" i="9"/>
  <c r="CK23" i="9"/>
  <c r="DY36" i="11"/>
  <c r="AT185" i="10"/>
  <c r="DK13" i="11"/>
  <c r="DX24" i="11"/>
  <c r="D65" i="3" s="1" a="1"/>
  <c r="D65" i="3" s="1"/>
  <c r="DO23" i="11"/>
  <c r="BU91" i="9"/>
  <c r="BU90" i="9" s="1"/>
  <c r="AB12" i="10"/>
  <c r="AA14" i="10"/>
  <c r="DY20" i="11"/>
  <c r="DL36" i="11"/>
  <c r="DO39" i="11"/>
  <c r="EB43" i="11"/>
  <c r="DO25" i="11"/>
  <c r="DO10" i="11"/>
  <c r="ED39" i="11"/>
  <c r="ED85" i="9" a="1"/>
  <c r="ED85" i="9" s="1"/>
  <c r="ED33" i="9"/>
  <c r="ED11" i="9"/>
  <c r="ED39" i="9"/>
  <c r="ED59" i="9" a="1"/>
  <c r="ED59" i="9" s="1"/>
  <c r="ED40" i="9"/>
  <c r="ED32" i="9"/>
  <c r="ED31" i="9"/>
  <c r="ED22" i="9"/>
  <c r="ED21" i="9"/>
  <c r="ED92" i="9" s="1"/>
  <c r="ED41" i="9"/>
  <c r="DX19" i="8"/>
  <c r="DQ20" i="11"/>
  <c r="EB39" i="11"/>
  <c r="AN51" i="10"/>
  <c r="AN58" i="10"/>
  <c r="AN46" i="10"/>
  <c r="AN52" i="10" s="1"/>
  <c r="AN59" i="10"/>
  <c r="DR47" i="9"/>
  <c r="DR13" i="9"/>
  <c r="DR28" i="9"/>
  <c r="DR32" i="9"/>
  <c r="DR37" i="9"/>
  <c r="DR111" i="8" s="1"/>
  <c r="DR20" i="9"/>
  <c r="DR91" i="9" s="1"/>
  <c r="DR21" i="9"/>
  <c r="DR92" i="9" s="1"/>
  <c r="DR93" i="9" s="1"/>
  <c r="DR33" i="9"/>
  <c r="DR10" i="9"/>
  <c r="DR85" i="9" a="1"/>
  <c r="DR85" i="9" s="1"/>
  <c r="DR51" i="9"/>
  <c r="DR42" i="9"/>
  <c r="DR38" i="9"/>
  <c r="DR29" i="9"/>
  <c r="DR48" i="9"/>
  <c r="DR128" i="8" s="1"/>
  <c r="DR19" i="9"/>
  <c r="DR18" i="9"/>
  <c r="DR40" i="9"/>
  <c r="DR22" i="9"/>
  <c r="DR49" i="9"/>
  <c r="DR115" i="8" s="1"/>
  <c r="DR39" i="9"/>
  <c r="DR15" i="9"/>
  <c r="DR44" i="9"/>
  <c r="DR14" i="9"/>
  <c r="DR30" i="9"/>
  <c r="DR41" i="9"/>
  <c r="DR23" i="9"/>
  <c r="DR11" i="9"/>
  <c r="DR25" i="9"/>
  <c r="DR31" i="9"/>
  <c r="DR34" i="9"/>
  <c r="DR12" i="9"/>
  <c r="DR76" i="9" s="1"/>
  <c r="E43" i="3" a="1"/>
  <c r="E43" i="3" s="1"/>
  <c r="DQ32" i="8"/>
  <c r="DQ107" i="8" s="1"/>
  <c r="C43" i="3" a="1"/>
  <c r="C43" i="3" s="1"/>
  <c r="DP86" i="9"/>
  <c r="DP114" i="8"/>
  <c r="DP139" i="8" s="1"/>
  <c r="DR34" i="8"/>
  <c r="AP174" i="10"/>
  <c r="AQ158" i="10"/>
  <c r="DL48" i="11"/>
  <c r="DL50" i="11" s="1"/>
  <c r="DM32" i="11"/>
  <c r="EB38" i="11"/>
  <c r="DZ36" i="11"/>
  <c r="DM38" i="11"/>
  <c r="DM19" i="11"/>
  <c r="AQ113" i="12"/>
  <c r="AP115" i="12"/>
  <c r="AP116" i="12" s="1"/>
  <c r="AP119" i="12" s="1"/>
  <c r="AP108" i="12" s="1"/>
  <c r="DQ72" i="9"/>
  <c r="DQ104" i="8"/>
  <c r="AR90" i="10"/>
  <c r="AR91" i="10" s="1"/>
  <c r="AS89" i="10"/>
  <c r="DM12" i="11"/>
  <c r="DN30" i="11"/>
  <c r="EA43" i="11"/>
  <c r="DQ12" i="11"/>
  <c r="DM29" i="11"/>
  <c r="DX22" i="11"/>
  <c r="EE5" i="9"/>
  <c r="CN15" i="11"/>
  <c r="CO38" i="9"/>
  <c r="CN42" i="9"/>
  <c r="DM14" i="11"/>
  <c r="CP20" i="9"/>
  <c r="DR74" i="8"/>
  <c r="DO42" i="11"/>
  <c r="DZ12" i="11"/>
  <c r="DY11" i="11"/>
  <c r="DZ14" i="11"/>
  <c r="DL40" i="11"/>
  <c r="DM21" i="11"/>
  <c r="AQ84" i="12"/>
  <c r="AP81" i="12"/>
  <c r="ED42" i="11"/>
  <c r="DQ39" i="11"/>
  <c r="CP150" i="8"/>
  <c r="DX20" i="11"/>
  <c r="DQ74" i="9"/>
  <c r="DM42" i="11"/>
  <c r="BW102" i="9"/>
  <c r="BV101" i="9"/>
  <c r="DW101" i="9" s="1"/>
  <c r="DW103" i="9" s="1"/>
  <c r="DW102" i="9"/>
  <c r="DM11" i="11"/>
  <c r="DP33" i="11"/>
  <c r="DQ28" i="11"/>
  <c r="DP40" i="11"/>
  <c r="DZ32" i="11"/>
  <c r="CO13" i="11"/>
  <c r="DR65" i="8"/>
  <c r="BO90" i="10"/>
  <c r="CO18" i="9"/>
  <c r="DO31" i="11"/>
  <c r="DO11" i="11"/>
  <c r="DL30" i="11"/>
  <c r="DO44" i="11"/>
  <c r="DY44" i="11"/>
  <c r="DK18" i="11"/>
  <c r="DY46" i="11"/>
  <c r="ED40" i="11"/>
  <c r="DX32" i="11"/>
  <c r="CN20" i="11"/>
  <c r="CO14" i="9"/>
  <c r="DK32" i="11"/>
  <c r="DY15" i="11"/>
  <c r="EB42" i="11"/>
  <c r="EB12" i="11"/>
  <c r="DZ20" i="11"/>
  <c r="DQ31" i="9"/>
  <c r="DQ19" i="9"/>
  <c r="DQ47" i="9"/>
  <c r="DQ13" i="9"/>
  <c r="DQ77" i="9" s="1"/>
  <c r="DQ28" i="9"/>
  <c r="DQ78" i="9" s="1"/>
  <c r="DQ32" i="9"/>
  <c r="DQ37" i="9"/>
  <c r="DQ20" i="9"/>
  <c r="DQ91" i="9" s="1"/>
  <c r="DQ48" i="9"/>
  <c r="DQ128" i="8" s="1"/>
  <c r="DQ25" i="9"/>
  <c r="DQ22" i="9"/>
  <c r="DQ14" i="9"/>
  <c r="DQ21" i="9"/>
  <c r="DQ92" i="9" s="1"/>
  <c r="DQ93" i="9" s="1"/>
  <c r="DQ33" i="9"/>
  <c r="DQ10" i="9"/>
  <c r="DQ41" i="9"/>
  <c r="DQ18" i="9"/>
  <c r="DQ49" i="9"/>
  <c r="DQ115" i="8" s="1"/>
  <c r="DQ39" i="9"/>
  <c r="DQ38" i="9"/>
  <c r="DQ15" i="9"/>
  <c r="DQ59" i="9" a="1"/>
  <c r="DQ59" i="9" s="1"/>
  <c r="DQ51" i="9"/>
  <c r="DQ29" i="9"/>
  <c r="DQ42" i="9"/>
  <c r="DQ23" i="9"/>
  <c r="DQ11" i="9"/>
  <c r="DQ44" i="9"/>
  <c r="DQ12" i="9"/>
  <c r="DQ34" i="9"/>
  <c r="DQ40" i="9"/>
  <c r="DQ30" i="9"/>
  <c r="DQ29" i="11"/>
  <c r="L37" i="4"/>
  <c r="D39" i="4"/>
  <c r="EC30" i="11"/>
  <c r="CN61" i="11"/>
  <c r="CN33" i="11"/>
  <c r="AN29" i="10"/>
  <c r="CN96" i="8"/>
  <c r="CO94" i="8" s="1"/>
  <c r="EC38" i="11"/>
  <c r="DQ73" i="8"/>
  <c r="C85" i="3" a="1"/>
  <c r="C85" i="3" s="1"/>
  <c r="C95" i="3" s="1"/>
  <c r="C96" i="3" s="1"/>
  <c r="DR69" i="8"/>
  <c r="DJ19" i="11"/>
  <c r="EB40" i="11"/>
  <c r="DO36" i="11"/>
  <c r="DS25" i="11"/>
  <c r="DT11" i="11"/>
  <c r="DT10" i="11"/>
  <c r="DT38" i="11"/>
  <c r="DF23" i="11"/>
  <c r="DH46" i="11"/>
  <c r="DI11" i="11"/>
  <c r="DI54" i="11" s="1"/>
  <c r="DF25" i="11"/>
  <c r="DI23" i="11"/>
  <c r="DG24" i="11"/>
  <c r="DU32" i="11"/>
  <c r="DV46" i="11"/>
  <c r="DS15" i="11"/>
  <c r="DG38" i="11"/>
  <c r="DF31" i="11"/>
  <c r="DS36" i="11"/>
  <c r="DT39" i="11"/>
  <c r="DF12" i="11"/>
  <c r="DS13" i="11"/>
  <c r="DS11" i="11"/>
  <c r="DI28" i="11"/>
  <c r="DG31" i="11"/>
  <c r="DT36" i="11"/>
  <c r="DS21" i="11"/>
  <c r="DS40" i="11"/>
  <c r="DI36" i="11"/>
  <c r="DG25" i="11"/>
  <c r="DV38" i="11"/>
  <c r="DU46" i="11"/>
  <c r="DH44" i="11"/>
  <c r="DS44" i="11"/>
  <c r="DF40" i="11"/>
  <c r="DF44" i="11"/>
  <c r="DI29" i="11"/>
  <c r="DI12" i="11"/>
  <c r="DT46" i="11"/>
  <c r="DF13" i="11"/>
  <c r="DI43" i="11"/>
  <c r="DG28" i="11"/>
  <c r="DG39" i="11"/>
  <c r="DG20" i="11"/>
  <c r="DG22" i="11"/>
  <c r="DI32" i="11"/>
  <c r="DF43" i="11"/>
  <c r="DT20" i="11"/>
  <c r="DS20" i="11"/>
  <c r="DH40" i="11"/>
  <c r="DG12" i="11"/>
  <c r="DV37" i="11"/>
  <c r="DT42" i="11"/>
  <c r="DT22" i="11"/>
  <c r="DS38" i="11"/>
  <c r="DF46" i="11"/>
  <c r="DF38" i="11"/>
  <c r="DG13" i="11"/>
  <c r="DV32" i="11"/>
  <c r="DV42" i="11"/>
  <c r="DH11" i="11"/>
  <c r="DH54" i="11" s="1"/>
  <c r="DV29" i="11"/>
  <c r="DF24" i="11"/>
  <c r="DT43" i="11"/>
  <c r="DT14" i="11"/>
  <c r="DH13" i="11"/>
  <c r="DI21" i="11"/>
  <c r="DV14" i="11"/>
  <c r="DF32" i="11"/>
  <c r="DG29" i="11"/>
  <c r="DH42" i="11"/>
  <c r="DH19" i="11"/>
  <c r="DH29" i="11"/>
  <c r="DH12" i="11"/>
  <c r="DS22" i="11"/>
  <c r="DT37" i="11"/>
  <c r="DV31" i="11"/>
  <c r="DI48" i="11"/>
  <c r="DI50" i="11" s="1"/>
  <c r="DU14" i="11"/>
  <c r="DH20" i="11"/>
  <c r="DS37" i="11"/>
  <c r="DU12" i="11"/>
  <c r="DU25" i="11" s="1"/>
  <c r="DT21" i="11"/>
  <c r="DH23" i="11"/>
  <c r="DV12" i="11"/>
  <c r="DV25" i="11" s="1"/>
  <c r="DG14" i="11"/>
  <c r="DT40" i="11"/>
  <c r="DS29" i="11"/>
  <c r="DH21" i="11"/>
  <c r="DH10" i="11"/>
  <c r="DF48" i="11"/>
  <c r="DF50" i="11" s="1"/>
  <c r="DT33" i="11"/>
  <c r="DG21" i="11"/>
  <c r="DH32" i="11"/>
  <c r="DH39" i="11"/>
  <c r="DG46" i="11"/>
  <c r="DF29" i="11"/>
  <c r="DT19" i="11"/>
  <c r="DH30" i="11"/>
  <c r="DF10" i="11"/>
  <c r="DH38" i="11"/>
  <c r="DG36" i="11"/>
  <c r="DI14" i="11"/>
  <c r="DI10" i="11"/>
  <c r="DT31" i="11"/>
  <c r="DS39" i="11"/>
  <c r="DU38" i="11"/>
  <c r="DH15" i="11"/>
  <c r="DG19" i="11"/>
  <c r="DH36" i="11"/>
  <c r="DS10" i="11"/>
  <c r="DG18" i="11"/>
  <c r="DI42" i="11"/>
  <c r="DF28" i="11"/>
  <c r="DG42" i="11"/>
  <c r="DF20" i="11"/>
  <c r="DI33" i="11"/>
  <c r="DI39" i="11"/>
  <c r="DF18" i="11"/>
  <c r="DS43" i="11"/>
  <c r="DF33" i="11"/>
  <c r="DU31" i="11"/>
  <c r="DH22" i="11"/>
  <c r="DI18" i="11"/>
  <c r="DH28" i="11"/>
  <c r="DF15" i="11"/>
  <c r="DS19" i="11"/>
  <c r="DH25" i="11"/>
  <c r="DS28" i="11"/>
  <c r="DI24" i="11"/>
  <c r="DG32" i="11"/>
  <c r="DH43" i="11"/>
  <c r="DI44" i="11"/>
  <c r="DU29" i="11"/>
  <c r="DS14" i="11"/>
  <c r="DS32" i="11"/>
  <c r="DS30" i="11"/>
  <c r="DF30" i="11"/>
  <c r="DT30" i="11"/>
  <c r="DT25" i="11"/>
  <c r="DV30" i="11"/>
  <c r="DF11" i="11"/>
  <c r="DT28" i="11"/>
  <c r="DU30" i="11"/>
  <c r="DT23" i="11"/>
  <c r="DF37" i="11"/>
  <c r="DF14" i="11"/>
  <c r="DG23" i="11"/>
  <c r="DS33" i="11"/>
  <c r="DG48" i="11"/>
  <c r="DG50" i="11" s="1"/>
  <c r="DW46" i="11"/>
  <c r="DG44" i="11"/>
  <c r="DS48" i="11"/>
  <c r="DS50" i="11" s="1"/>
  <c r="DT18" i="11"/>
  <c r="DH18" i="11"/>
  <c r="DT48" i="11"/>
  <c r="DT50" i="11" s="1"/>
  <c r="DT24" i="11"/>
  <c r="DG15" i="11"/>
  <c r="DV39" i="11"/>
  <c r="DF19" i="11"/>
  <c r="DF22" i="11"/>
  <c r="DS31" i="11"/>
  <c r="DJ36" i="11"/>
  <c r="DF42" i="11"/>
  <c r="DW23" i="11"/>
  <c r="DF21" i="11"/>
  <c r="DG11" i="11"/>
  <c r="DG54" i="11" s="1"/>
  <c r="DT12" i="11"/>
  <c r="DW25" i="11"/>
  <c r="DW36" i="11"/>
  <c r="DF36" i="11"/>
  <c r="DT44" i="11"/>
  <c r="DJ39" i="11"/>
  <c r="DS23" i="11"/>
  <c r="DW43" i="11"/>
  <c r="DW24" i="11"/>
  <c r="DI13" i="11"/>
  <c r="DI31" i="11"/>
  <c r="DI25" i="11"/>
  <c r="DI40" i="11"/>
  <c r="DI19" i="11"/>
  <c r="DS12" i="11"/>
  <c r="DW20" i="11"/>
  <c r="DF39" i="11"/>
  <c r="DI20" i="11"/>
  <c r="DW39" i="11"/>
  <c r="DT15" i="11"/>
  <c r="DW37" i="11"/>
  <c r="DI37" i="11"/>
  <c r="DH37" i="11"/>
  <c r="DW48" i="11"/>
  <c r="DW50" i="11" s="1"/>
  <c r="DX49" i="11" s="1"/>
  <c r="DS18" i="11"/>
  <c r="DW33" i="11"/>
  <c r="DW15" i="11"/>
  <c r="DW10" i="11"/>
  <c r="DI15" i="11"/>
  <c r="DJ32" i="11"/>
  <c r="DX28" i="11"/>
  <c r="DJ14" i="11"/>
  <c r="DJ33" i="11"/>
  <c r="DK24" i="11"/>
  <c r="DH24" i="11"/>
  <c r="DJ25" i="11"/>
  <c r="DJ12" i="11"/>
  <c r="DW32" i="11"/>
  <c r="DH31" i="11"/>
  <c r="DT29" i="11"/>
  <c r="DI30" i="11"/>
  <c r="DK23" i="11"/>
  <c r="DG10" i="11"/>
  <c r="DT32" i="11"/>
  <c r="DX15" i="11"/>
  <c r="DI22" i="11"/>
  <c r="DX30" i="11"/>
  <c r="DJ37" i="11"/>
  <c r="DG43" i="11"/>
  <c r="DG33" i="11"/>
  <c r="DW14" i="11"/>
  <c r="DJ21" i="11"/>
  <c r="DH33" i="11"/>
  <c r="DW12" i="11"/>
  <c r="DX42" i="11"/>
  <c r="DW19" i="11"/>
  <c r="DX38" i="11"/>
  <c r="DH48" i="11"/>
  <c r="DH50" i="11" s="1"/>
  <c r="DW44" i="11"/>
  <c r="DW18" i="11"/>
  <c r="DW11" i="11"/>
  <c r="DI38" i="11"/>
  <c r="DH14" i="11"/>
  <c r="DK10" i="11"/>
  <c r="DS46" i="11"/>
  <c r="DX12" i="11"/>
  <c r="DW42" i="11"/>
  <c r="DJ18" i="11"/>
  <c r="DU37" i="11"/>
  <c r="DX11" i="11"/>
  <c r="DW40" i="11"/>
  <c r="DJ40" i="11"/>
  <c r="DW38" i="11"/>
  <c r="DG40" i="11"/>
  <c r="DS42" i="11"/>
  <c r="DJ46" i="11"/>
  <c r="DJ48" i="11"/>
  <c r="DJ28" i="11"/>
  <c r="DJ29" i="11"/>
  <c r="DW29" i="11"/>
  <c r="DX19" i="11"/>
  <c r="DJ24" i="11"/>
  <c r="DJ22" i="11"/>
  <c r="DJ30" i="11"/>
  <c r="DS24" i="11"/>
  <c r="DW31" i="11"/>
  <c r="DJ13" i="11"/>
  <c r="DL19" i="11"/>
  <c r="DK33" i="11"/>
  <c r="DJ15" i="11"/>
  <c r="DK31" i="11"/>
  <c r="DG30" i="11"/>
  <c r="DI46" i="11"/>
  <c r="DG37" i="11"/>
  <c r="DW13" i="11"/>
  <c r="DX29" i="11"/>
  <c r="DX46" i="11"/>
  <c r="DJ44" i="11"/>
  <c r="DJ38" i="11"/>
  <c r="DL39" i="11"/>
  <c r="DL44" i="11"/>
  <c r="DK19" i="11"/>
  <c r="DL38" i="11"/>
  <c r="EA22" i="11"/>
  <c r="DK25" i="11"/>
  <c r="DK37" i="11"/>
  <c r="DY28" i="11"/>
  <c r="DK28" i="11"/>
  <c r="DW21" i="11"/>
  <c r="DJ11" i="11"/>
  <c r="EA33" i="11"/>
  <c r="DZ38" i="11"/>
  <c r="DY39" i="11"/>
  <c r="DY12" i="11"/>
  <c r="DX13" i="11"/>
  <c r="DX33" i="11"/>
  <c r="DX44" i="11"/>
  <c r="DL29" i="11"/>
  <c r="DX37" i="11"/>
  <c r="DL20" i="11"/>
  <c r="DK38" i="11"/>
  <c r="DX39" i="11"/>
  <c r="DX10" i="11"/>
  <c r="DJ23" i="11"/>
  <c r="DK30" i="11"/>
  <c r="DK43" i="11"/>
  <c r="DW28" i="11"/>
  <c r="DL10" i="11"/>
  <c r="DX40" i="11"/>
  <c r="DX31" i="11"/>
  <c r="DY32" i="11"/>
  <c r="DZ22" i="11"/>
  <c r="DX25" i="11"/>
  <c r="DY40" i="11"/>
  <c r="DJ43" i="11"/>
  <c r="DX21" i="11"/>
  <c r="DJ10" i="11"/>
  <c r="DL33" i="11"/>
  <c r="DJ20" i="11"/>
  <c r="DY30" i="11"/>
  <c r="DW22" i="11"/>
  <c r="DK22" i="11"/>
  <c r="DK14" i="11"/>
  <c r="DK11" i="11"/>
  <c r="DJ42" i="11"/>
  <c r="DL15" i="11"/>
  <c r="DO20" i="11"/>
  <c r="DY29" i="11"/>
  <c r="ED30" i="11"/>
  <c r="DL18" i="11"/>
  <c r="EA29" i="11"/>
  <c r="DO37" i="11"/>
  <c r="F43" i="3" a="1"/>
  <c r="F43" i="3" s="1"/>
  <c r="DQ42" i="11"/>
  <c r="DP28" i="11"/>
  <c r="CP77" i="11"/>
  <c r="CO81" i="11"/>
  <c r="CO28" i="11" s="1"/>
  <c r="DN121" i="8"/>
  <c r="DP20" i="11"/>
  <c r="DQ76" i="8"/>
  <c r="DR49" i="8"/>
  <c r="BM68" i="10"/>
  <c r="EB30" i="8"/>
  <c r="ED30" i="8"/>
  <c r="DN13" i="11"/>
  <c r="DN11" i="11"/>
  <c r="DO46" i="11"/>
  <c r="DN14" i="11"/>
  <c r="DM10" i="11"/>
  <c r="EA32" i="11"/>
  <c r="DZ43" i="11"/>
  <c r="DX23" i="11"/>
  <c r="DZ28" i="11"/>
  <c r="ED38" i="11"/>
  <c r="DZ33" i="11"/>
  <c r="DL22" i="11"/>
  <c r="DL13" i="11"/>
  <c r="EC29" i="11"/>
  <c r="EE46" i="11"/>
  <c r="EE43" i="11"/>
  <c r="EE42" i="11"/>
  <c r="EE14" i="11"/>
  <c r="EE12" i="11"/>
  <c r="EE37" i="11"/>
  <c r="EE39" i="11"/>
  <c r="EE40" i="11"/>
  <c r="EE29" i="11"/>
  <c r="EE32" i="11"/>
  <c r="EE31" i="11"/>
  <c r="EE30" i="11"/>
  <c r="EE38" i="11"/>
  <c r="ED12" i="11"/>
  <c r="AL68" i="10"/>
  <c r="DQ15" i="11"/>
  <c r="AY13" i="12"/>
  <c r="DR72" i="8"/>
  <c r="DO12" i="11"/>
  <c r="EC43" i="11"/>
  <c r="DN31" i="11"/>
  <c r="DY42" i="11"/>
  <c r="DY38" i="11"/>
  <c r="DL43" i="11"/>
  <c r="CN95" i="9"/>
  <c r="CN97" i="9" s="1"/>
  <c r="CN152" i="8"/>
  <c r="CN154" i="8" s="1"/>
  <c r="CN72" i="8"/>
  <c r="DO30" i="8"/>
  <c r="CQ95" i="8"/>
  <c r="CP27" i="8"/>
  <c r="EB27" i="8" s="1"/>
  <c r="DL24" i="11"/>
  <c r="DY14" i="11"/>
  <c r="DO28" i="11"/>
  <c r="DZ46" i="11"/>
  <c r="ED32" i="11"/>
  <c r="EB37" i="11"/>
  <c r="DN32" i="11"/>
  <c r="DN19" i="11"/>
  <c r="CN23" i="11"/>
  <c r="CO30" i="9"/>
  <c r="EA30" i="11"/>
  <c r="AN74" i="10"/>
  <c r="AN75" i="10" s="1"/>
  <c r="AN67" i="10"/>
  <c r="AN68" i="10" s="1"/>
  <c r="AN79" i="10"/>
  <c r="AL80" i="10"/>
  <c r="AL81" i="10"/>
  <c r="AL13" i="10" s="1"/>
  <c r="DQ19" i="11"/>
  <c r="AO90" i="12"/>
  <c r="AP86" i="12"/>
  <c r="AO88" i="12"/>
  <c r="DM25" i="11"/>
  <c r="DR39" i="8"/>
  <c r="EC40" i="11"/>
  <c r="ED32" i="8"/>
  <c r="ED107" i="8" s="1"/>
  <c r="DP29" i="11"/>
  <c r="DT13" i="11"/>
  <c r="DZ44" i="11"/>
  <c r="DK44" i="11"/>
  <c r="DM28" i="11"/>
  <c r="DL21" i="11"/>
  <c r="EA37" i="11"/>
  <c r="DO40" i="11"/>
  <c r="DY13" i="11"/>
  <c r="DM33" i="11"/>
  <c r="DN18" i="11"/>
  <c r="DO43" i="11"/>
  <c r="DK40" i="11"/>
  <c r="DP23" i="11"/>
  <c r="DP13" i="11"/>
  <c r="DL32" i="11"/>
  <c r="DN40" i="11"/>
  <c r="DN15" i="11"/>
  <c r="EA20" i="11"/>
  <c r="DO21" i="11"/>
  <c r="DM40" i="11"/>
  <c r="DX14" i="11"/>
  <c r="DK20" i="11"/>
  <c r="DN20" i="11"/>
  <c r="DX48" i="11"/>
  <c r="DP31" i="11"/>
  <c r="DM22" i="11"/>
  <c r="EC12" i="11"/>
  <c r="DP43" i="11"/>
  <c r="DP21" i="11"/>
  <c r="DY43" i="11"/>
  <c r="EA39" i="11"/>
  <c r="DL23" i="11"/>
  <c r="DN25" i="11"/>
  <c r="DO48" i="11"/>
  <c r="DO50" i="11" s="1"/>
  <c r="DM13" i="11"/>
  <c r="EA40" i="11"/>
  <c r="DN21" i="11"/>
  <c r="EA46" i="11"/>
  <c r="EA11" i="11"/>
  <c r="DO15" i="11"/>
  <c r="DL46" i="11"/>
  <c r="DP38" i="11"/>
  <c r="DM46" i="11"/>
  <c r="DP46" i="11"/>
  <c r="DP39" i="11"/>
  <c r="DM36" i="11"/>
  <c r="DN12" i="11"/>
  <c r="EA38" i="11"/>
  <c r="DP22" i="11"/>
  <c r="DP25" i="11"/>
  <c r="DP44" i="11"/>
  <c r="DZ15" i="11"/>
  <c r="DO30" i="11"/>
  <c r="DM43" i="11"/>
  <c r="DZ40" i="11"/>
  <c r="DN38" i="11"/>
  <c r="DM48" i="11"/>
  <c r="DM50" i="11" s="1"/>
  <c r="DN36" i="11"/>
  <c r="EA31" i="11"/>
  <c r="DO18" i="11"/>
  <c r="EC31" i="11"/>
  <c r="EB32" i="11"/>
  <c r="DZ39" i="11"/>
  <c r="EC39" i="11"/>
  <c r="DN48" i="11"/>
  <c r="DN50" i="11" s="1"/>
  <c r="DN10" i="11"/>
  <c r="DP30" i="11"/>
  <c r="DK21" i="11"/>
  <c r="DN29" i="11"/>
  <c r="EC42" i="11"/>
  <c r="DP37" i="11"/>
  <c r="DP32" i="11"/>
  <c r="EB29" i="11"/>
  <c r="EC37" i="11"/>
  <c r="DO14" i="11"/>
  <c r="CT37" i="9"/>
  <c r="DY37" i="11"/>
  <c r="EC46" i="11"/>
  <c r="DO38" i="11"/>
  <c r="DR72" i="9"/>
  <c r="DR68" i="8" s="1"/>
  <c r="DR104" i="8"/>
  <c r="DQ24" i="11"/>
  <c r="DQ56" i="11" s="1"/>
  <c r="DQ18" i="11"/>
  <c r="CM44" i="11"/>
  <c r="DQ108" i="8"/>
  <c r="DQ42" i="8"/>
  <c r="DQ43" i="8"/>
  <c r="AM51" i="12"/>
  <c r="DF73" i="8"/>
  <c r="DG38" i="8"/>
  <c r="DH73" i="8"/>
  <c r="DT36" i="8"/>
  <c r="DS73" i="8"/>
  <c r="DV31" i="8"/>
  <c r="DT33" i="8"/>
  <c r="DT38" i="8"/>
  <c r="DT50" i="8"/>
  <c r="DT49" i="8"/>
  <c r="DF30" i="8"/>
  <c r="DV20" i="8"/>
  <c r="DF31" i="8"/>
  <c r="DF69" i="8"/>
  <c r="DH31" i="8"/>
  <c r="DS31" i="8"/>
  <c r="DS51" i="8"/>
  <c r="DS52" i="8" s="1"/>
  <c r="DH72" i="8"/>
  <c r="DU16" i="8"/>
  <c r="DT39" i="8"/>
  <c r="DH50" i="8"/>
  <c r="DU50" i="8"/>
  <c r="DT73" i="8"/>
  <c r="DF11" i="8"/>
  <c r="DG50" i="8"/>
  <c r="DU38" i="8"/>
  <c r="C22" i="3" s="1" a="1"/>
  <c r="C22" i="3" s="1"/>
  <c r="DG69" i="8"/>
  <c r="DF29" i="8"/>
  <c r="DV67" i="8"/>
  <c r="DH36" i="8"/>
  <c r="DW45" i="8"/>
  <c r="DT27" i="8"/>
  <c r="DG73" i="8"/>
  <c r="DT11" i="8"/>
  <c r="DT67" i="8"/>
  <c r="DU27" i="8"/>
  <c r="DV72" i="8"/>
  <c r="DH32" i="8"/>
  <c r="DH107" i="8" s="1"/>
  <c r="DH117" i="8" s="1"/>
  <c r="DH143" i="8" s="1"/>
  <c r="DF32" i="8"/>
  <c r="DF107" i="8" s="1"/>
  <c r="DF117" i="8" s="1"/>
  <c r="DF143" i="8" s="1"/>
  <c r="DS76" i="8"/>
  <c r="DS50" i="8"/>
  <c r="DU51" i="8"/>
  <c r="DU52" i="8" s="1"/>
  <c r="DS11" i="8"/>
  <c r="DV10" i="8"/>
  <c r="D10" i="3" s="1" a="1"/>
  <c r="D10" i="3" s="1"/>
  <c r="D36" i="3" s="1"/>
  <c r="DV69" i="8"/>
  <c r="DF74" i="8"/>
  <c r="DV27" i="8"/>
  <c r="DV11" i="8"/>
  <c r="DU36" i="8"/>
  <c r="DT15" i="8"/>
  <c r="DT9" i="8"/>
  <c r="DS15" i="8"/>
  <c r="DV33" i="8"/>
  <c r="D19" i="3" s="1" a="1"/>
  <c r="D19" i="3" s="1"/>
  <c r="DU69" i="8"/>
  <c r="DG39" i="8"/>
  <c r="DV14" i="8"/>
  <c r="DU29" i="8"/>
  <c r="DH30" i="8"/>
  <c r="DS20" i="8"/>
  <c r="DI32" i="8"/>
  <c r="DI107" i="8" s="1"/>
  <c r="DI117" i="8" s="1"/>
  <c r="DI143" i="8" s="1"/>
  <c r="DS27" i="8"/>
  <c r="DU20" i="8"/>
  <c r="DS39" i="8"/>
  <c r="DS45" i="8"/>
  <c r="DT76" i="8"/>
  <c r="DF36" i="8"/>
  <c r="DT30" i="8"/>
  <c r="DG48" i="8"/>
  <c r="DF39" i="8"/>
  <c r="DV34" i="8"/>
  <c r="D20" i="3" s="1" a="1"/>
  <c r="D20" i="3" s="1"/>
  <c r="DV36" i="8"/>
  <c r="DT14" i="8"/>
  <c r="DH76" i="8"/>
  <c r="DI74" i="8"/>
  <c r="DH65" i="8"/>
  <c r="DH34" i="8"/>
  <c r="DS72" i="8"/>
  <c r="DG72" i="8"/>
  <c r="DS74" i="8"/>
  <c r="DF50" i="8"/>
  <c r="DG67" i="8"/>
  <c r="DW39" i="8"/>
  <c r="DT16" i="8"/>
  <c r="DU65" i="8"/>
  <c r="DT45" i="8"/>
  <c r="DT20" i="8"/>
  <c r="DS30" i="8"/>
  <c r="DT61" i="8"/>
  <c r="DH74" i="8"/>
  <c r="DS9" i="8"/>
  <c r="DU24" i="8"/>
  <c r="DU25" i="8" s="1"/>
  <c r="DV32" i="8"/>
  <c r="DH51" i="8"/>
  <c r="DH52" i="8" s="1"/>
  <c r="DG65" i="8"/>
  <c r="DG74" i="8"/>
  <c r="DT69" i="8"/>
  <c r="DF67" i="8"/>
  <c r="DU67" i="8"/>
  <c r="DH33" i="8"/>
  <c r="DS32" i="8"/>
  <c r="DS107" i="8" s="1"/>
  <c r="DS117" i="8" s="1"/>
  <c r="DS143" i="8" s="1"/>
  <c r="DS141" i="8" s="1"/>
  <c r="DU9" i="8"/>
  <c r="C9" i="3" s="1" a="1"/>
  <c r="C9" i="3" s="1"/>
  <c r="C35" i="3" s="1"/>
  <c r="DT10" i="8"/>
  <c r="DV30" i="8"/>
  <c r="DU72" i="8"/>
  <c r="DS36" i="8"/>
  <c r="DS48" i="8"/>
  <c r="DU32" i="8"/>
  <c r="DV15" i="8"/>
  <c r="DS14" i="8"/>
  <c r="DV47" i="8"/>
  <c r="DF45" i="8"/>
  <c r="DV16" i="8"/>
  <c r="DS16" i="8"/>
  <c r="DS17" i="8" s="1"/>
  <c r="DT24" i="8"/>
  <c r="DH49" i="8"/>
  <c r="DG49" i="8"/>
  <c r="DS19" i="8"/>
  <c r="DV50" i="8"/>
  <c r="DU19" i="8"/>
  <c r="DS29" i="8"/>
  <c r="DV24" i="8"/>
  <c r="DV25" i="8" s="1"/>
  <c r="DS34" i="8"/>
  <c r="DI34" i="8"/>
  <c r="DT51" i="8"/>
  <c r="DT52" i="8" s="1"/>
  <c r="DU30" i="8"/>
  <c r="DV65" i="8"/>
  <c r="DG31" i="8"/>
  <c r="DG36" i="8"/>
  <c r="DI67" i="8"/>
  <c r="DT31" i="8"/>
  <c r="DT29" i="8"/>
  <c r="DT34" i="8"/>
  <c r="DH29" i="8"/>
  <c r="DF38" i="8"/>
  <c r="DJ67" i="8"/>
  <c r="DT48" i="8"/>
  <c r="DJ45" i="8"/>
  <c r="DG11" i="8"/>
  <c r="DS49" i="8"/>
  <c r="DW24" i="8"/>
  <c r="DV73" i="8"/>
  <c r="DH48" i="8"/>
  <c r="DV29" i="8"/>
  <c r="DU14" i="8"/>
  <c r="DF33" i="8"/>
  <c r="DW9" i="8"/>
  <c r="C56" i="3" s="1" a="1"/>
  <c r="C56" i="3" s="1"/>
  <c r="DW11" i="8"/>
  <c r="DV19" i="8"/>
  <c r="DT72" i="8"/>
  <c r="DS24" i="8"/>
  <c r="DS25" i="8" s="1"/>
  <c r="DI11" i="8"/>
  <c r="DI69" i="8"/>
  <c r="DT65" i="8"/>
  <c r="DW38" i="8"/>
  <c r="E22" i="3" s="1" a="1"/>
  <c r="E22" i="3" s="1"/>
  <c r="DS67" i="8"/>
  <c r="DU31" i="8"/>
  <c r="DW10" i="8"/>
  <c r="DG29" i="8"/>
  <c r="DW74" i="8"/>
  <c r="DU61" i="8"/>
  <c r="DW20" i="8"/>
  <c r="DG32" i="8"/>
  <c r="DG107" i="8" s="1"/>
  <c r="DG117" i="8" s="1"/>
  <c r="DG143" i="8" s="1"/>
  <c r="DU11" i="8"/>
  <c r="C11" i="3" s="1"/>
  <c r="DJ32" i="8"/>
  <c r="DJ107" i="8" s="1"/>
  <c r="DJ117" i="8" s="1"/>
  <c r="DJ143" i="8" s="1"/>
  <c r="DF72" i="8"/>
  <c r="DI76" i="8"/>
  <c r="DS10" i="8"/>
  <c r="DU45" i="8"/>
  <c r="DF65" i="8"/>
  <c r="DF74" i="9" s="1"/>
  <c r="DF48" i="8"/>
  <c r="DW19" i="8"/>
  <c r="DU74" i="8"/>
  <c r="DF49" i="8"/>
  <c r="DG51" i="8"/>
  <c r="DG52" i="8" s="1"/>
  <c r="DX49" i="8"/>
  <c r="DS69" i="8"/>
  <c r="DJ51" i="8"/>
  <c r="DJ52" i="8" s="1"/>
  <c r="DU76" i="8"/>
  <c r="DV61" i="8"/>
  <c r="DW73" i="8"/>
  <c r="DW33" i="8"/>
  <c r="E19" i="3" s="1" a="1"/>
  <c r="E19" i="3" s="1"/>
  <c r="DI51" i="8"/>
  <c r="DI52" i="8" s="1"/>
  <c r="DG30" i="8"/>
  <c r="DG33" i="8"/>
  <c r="DV74" i="8"/>
  <c r="DV38" i="8"/>
  <c r="D22" i="3" s="1" a="1"/>
  <c r="D22" i="3" s="1"/>
  <c r="DI36" i="8"/>
  <c r="DH38" i="8"/>
  <c r="DU10" i="8"/>
  <c r="C10" i="3" s="1" a="1"/>
  <c r="C10" i="3" s="1"/>
  <c r="C36" i="3" s="1"/>
  <c r="DW47" i="8"/>
  <c r="DI49" i="8"/>
  <c r="DF76" i="8"/>
  <c r="DG45" i="8"/>
  <c r="DG76" i="8"/>
  <c r="DJ39" i="8"/>
  <c r="DH69" i="8"/>
  <c r="DJ30" i="8"/>
  <c r="DW76" i="8"/>
  <c r="DS61" i="8"/>
  <c r="DG34" i="8"/>
  <c r="DI48" i="8"/>
  <c r="DW16" i="8"/>
  <c r="DS65" i="8"/>
  <c r="DF34" i="8"/>
  <c r="DJ76" i="8"/>
  <c r="DH11" i="8"/>
  <c r="DH39" i="8"/>
  <c r="DS33" i="8"/>
  <c r="DF51" i="8"/>
  <c r="DF52" i="8" s="1"/>
  <c r="DU15" i="8"/>
  <c r="DJ50" i="8"/>
  <c r="DV45" i="8"/>
  <c r="DW51" i="8"/>
  <c r="DW52" i="8" s="1"/>
  <c r="DT32" i="8"/>
  <c r="DT107" i="8" s="1"/>
  <c r="DT117" i="8" s="1"/>
  <c r="DT143" i="8" s="1"/>
  <c r="DT141" i="8" s="1"/>
  <c r="DS38" i="8"/>
  <c r="DU33" i="8"/>
  <c r="C19" i="3" s="1" a="1"/>
  <c r="C19" i="3" s="1"/>
  <c r="DJ49" i="8"/>
  <c r="DH45" i="8"/>
  <c r="DW31" i="8"/>
  <c r="DT19" i="8"/>
  <c r="DJ72" i="8"/>
  <c r="DV9" i="8"/>
  <c r="DI38" i="8"/>
  <c r="DV51" i="8"/>
  <c r="DV52" i="8" s="1"/>
  <c r="DH67" i="8"/>
  <c r="DX77" i="8"/>
  <c r="DI72" i="8"/>
  <c r="DJ69" i="8"/>
  <c r="DJ48" i="8"/>
  <c r="DX72" i="8"/>
  <c r="DK32" i="8"/>
  <c r="DK107" i="8" s="1"/>
  <c r="DK117" i="8" s="1"/>
  <c r="DK143" i="8" s="1"/>
  <c r="DW14" i="8"/>
  <c r="DJ65" i="8"/>
  <c r="DK51" i="8"/>
  <c r="DK52" i="8" s="1"/>
  <c r="DI31" i="8"/>
  <c r="DW48" i="8"/>
  <c r="DJ74" i="8"/>
  <c r="DW49" i="8"/>
  <c r="DX45" i="8"/>
  <c r="DU34" i="8"/>
  <c r="C20" i="3" s="1" a="1"/>
  <c r="C20" i="3" s="1"/>
  <c r="DV76" i="8"/>
  <c r="DT74" i="8"/>
  <c r="DK38" i="8"/>
  <c r="DX78" i="8"/>
  <c r="DW27" i="8"/>
  <c r="DW34" i="8"/>
  <c r="E20" i="3" s="1" a="1"/>
  <c r="E20" i="3" s="1"/>
  <c r="DK67" i="8"/>
  <c r="DU73" i="8"/>
  <c r="DJ36" i="8"/>
  <c r="DX51" i="8"/>
  <c r="DX52" i="8" s="1"/>
  <c r="DL45" i="8"/>
  <c r="DX69" i="8"/>
  <c r="DX29" i="8"/>
  <c r="DX9" i="8"/>
  <c r="DW67" i="8"/>
  <c r="DK72" i="8"/>
  <c r="DI65" i="8"/>
  <c r="DW72" i="8"/>
  <c r="DX16" i="8"/>
  <c r="DX17" i="8" s="1"/>
  <c r="DI73" i="8"/>
  <c r="DJ73" i="8"/>
  <c r="DI30" i="8"/>
  <c r="DI50" i="8"/>
  <c r="DV39" i="8"/>
  <c r="DX61" i="8"/>
  <c r="DL67" i="8"/>
  <c r="DL32" i="8"/>
  <c r="DL107" i="8" s="1"/>
  <c r="DL117" i="8" s="1"/>
  <c r="DL143" i="8" s="1"/>
  <c r="DI45" i="8"/>
  <c r="DX39" i="8"/>
  <c r="DX38" i="8"/>
  <c r="F22" i="3" s="1" a="1"/>
  <c r="F22" i="3" s="1"/>
  <c r="DX33" i="8"/>
  <c r="F19" i="3" s="1" a="1"/>
  <c r="F19" i="3" s="1"/>
  <c r="DU39" i="8"/>
  <c r="DU49" i="8"/>
  <c r="DW29" i="8"/>
  <c r="DK73" i="8"/>
  <c r="DW50" i="8"/>
  <c r="DX65" i="8"/>
  <c r="DL33" i="8"/>
  <c r="DX24" i="8"/>
  <c r="DJ31" i="8"/>
  <c r="DY27" i="8"/>
  <c r="DW69" i="8"/>
  <c r="DX31" i="8"/>
  <c r="DX73" i="8"/>
  <c r="DX34" i="8"/>
  <c r="F20" i="3" s="1" a="1"/>
  <c r="F20" i="3" s="1"/>
  <c r="DW15" i="8"/>
  <c r="DW30" i="8"/>
  <c r="DI29" i="8"/>
  <c r="DX48" i="8"/>
  <c r="DK65" i="8"/>
  <c r="DY32" i="8"/>
  <c r="DJ33" i="8"/>
  <c r="DK39" i="8"/>
  <c r="DK45" i="8"/>
  <c r="DX27" i="8"/>
  <c r="DJ11" i="8"/>
  <c r="DK76" i="8"/>
  <c r="DW61" i="8"/>
  <c r="DJ34" i="8"/>
  <c r="DU47" i="8"/>
  <c r="DL65" i="8"/>
  <c r="DX32" i="8"/>
  <c r="DX30" i="8"/>
  <c r="DW65" i="8"/>
  <c r="DI39" i="8"/>
  <c r="DX15" i="8"/>
  <c r="DX20" i="8"/>
  <c r="DW36" i="8"/>
  <c r="DI33" i="8"/>
  <c r="DM72" i="8"/>
  <c r="DX67" i="8"/>
  <c r="DL50" i="8"/>
  <c r="DK48" i="8"/>
  <c r="DK11" i="8"/>
  <c r="DJ29" i="8"/>
  <c r="DK50" i="8"/>
  <c r="DW32" i="8"/>
  <c r="DJ38" i="8"/>
  <c r="DL34" i="8"/>
  <c r="DX47" i="8"/>
  <c r="DV49" i="8"/>
  <c r="DL31" i="8"/>
  <c r="DP48" i="11"/>
  <c r="DP50" i="11" s="1"/>
  <c r="DP12" i="11"/>
  <c r="DN24" i="11"/>
  <c r="DM37" i="11"/>
  <c r="DN23" i="11"/>
  <c r="DK48" i="11"/>
  <c r="DK50" i="11" s="1"/>
  <c r="DP57" i="9"/>
  <c r="DP112" i="8"/>
  <c r="DP42" i="11"/>
  <c r="CN51" i="8"/>
  <c r="CN110" i="8"/>
  <c r="CO59" i="8"/>
  <c r="DL37" i="11"/>
  <c r="DQ38" i="11"/>
  <c r="ED46" i="11"/>
  <c r="DL28" i="11"/>
  <c r="BW93" i="9"/>
  <c r="DW93" i="9"/>
  <c r="DW90" i="9" s="1"/>
  <c r="DW91" i="9" s="1"/>
  <c r="CM77" i="9"/>
  <c r="DQ25" i="11"/>
  <c r="DX43" i="11"/>
  <c r="DL31" i="11"/>
  <c r="DY31" i="11"/>
  <c r="BV91" i="9"/>
  <c r="BV90" i="9" s="1"/>
  <c r="BW92" i="9"/>
  <c r="DO13" i="11"/>
  <c r="DQ11" i="11"/>
  <c r="AT25" i="12"/>
  <c r="DQ33" i="11"/>
  <c r="DN11" i="8"/>
  <c r="DL48" i="8"/>
  <c r="DX50" i="8"/>
  <c r="DX11" i="8"/>
  <c r="DM48" i="8"/>
  <c r="DN49" i="8"/>
  <c r="EC38" i="8"/>
  <c r="DP76" i="8"/>
  <c r="DO36" i="8"/>
  <c r="DN33" i="8"/>
  <c r="DO34" i="8"/>
  <c r="DK30" i="8"/>
  <c r="DK36" i="8"/>
  <c r="DX36" i="8"/>
  <c r="EA30" i="8"/>
  <c r="EB74" i="8"/>
  <c r="DK31" i="8"/>
  <c r="EB33" i="8"/>
  <c r="DP49" i="8"/>
  <c r="DM49" i="8"/>
  <c r="EB73" i="8"/>
  <c r="DO31" i="8"/>
  <c r="DK29" i="8"/>
  <c r="DY73" i="8"/>
  <c r="EC33" i="8"/>
  <c r="DZ38" i="8"/>
  <c r="H22" i="3" s="1" a="1"/>
  <c r="H22" i="3" s="1"/>
  <c r="DM34" i="8"/>
  <c r="DM29" i="8"/>
  <c r="DZ74" i="8"/>
  <c r="DO69" i="8"/>
  <c r="DN48" i="8"/>
  <c r="DY72" i="8"/>
  <c r="DP65" i="8"/>
  <c r="DM39" i="8"/>
  <c r="DM65" i="8"/>
  <c r="DM76" i="8"/>
  <c r="DP36" i="8"/>
  <c r="EA27" i="8"/>
  <c r="DN31" i="8"/>
  <c r="DM50" i="8"/>
  <c r="DL29" i="8"/>
  <c r="DP34" i="8"/>
  <c r="DM69" i="8"/>
  <c r="DK49" i="8"/>
  <c r="DO51" i="8"/>
  <c r="DO52" i="8" s="1"/>
  <c r="DO33" i="8"/>
  <c r="DM33" i="8"/>
  <c r="DY38" i="8"/>
  <c r="DP67" i="8"/>
  <c r="DX14" i="8"/>
  <c r="DO48" i="8"/>
  <c r="EC74" i="8"/>
  <c r="DV48" i="8"/>
  <c r="DO72" i="8"/>
  <c r="DL39" i="8"/>
  <c r="DY9" i="8"/>
  <c r="DN76" i="8"/>
  <c r="EA74" i="8"/>
  <c r="EA33" i="8"/>
  <c r="EA73" i="8"/>
  <c r="DX10" i="8"/>
  <c r="DP48" i="8"/>
  <c r="DO32" i="8"/>
  <c r="DO107" i="8" s="1"/>
  <c r="DO117" i="8" s="1"/>
  <c r="DO143" i="8" s="1"/>
  <c r="DN29" i="8"/>
  <c r="DN30" i="8"/>
  <c r="EC73" i="8"/>
  <c r="DZ61" i="8"/>
  <c r="DN74" i="8"/>
  <c r="DP30" i="8"/>
  <c r="DL38" i="8"/>
  <c r="DY30" i="8"/>
  <c r="DL11" i="8"/>
  <c r="DP73" i="8"/>
  <c r="DN67" i="8"/>
  <c r="DP32" i="8"/>
  <c r="DP107" i="8" s="1"/>
  <c r="DP72" i="8"/>
  <c r="DZ9" i="8"/>
  <c r="H9" i="3" s="1" a="1"/>
  <c r="H9" i="3" s="1"/>
  <c r="H35" i="3" s="1"/>
  <c r="DL76" i="8"/>
  <c r="DO38" i="8"/>
  <c r="DL69" i="8"/>
  <c r="DZ72" i="8"/>
  <c r="DL74" i="8"/>
  <c r="DY33" i="8"/>
  <c r="G19" i="3" s="1" a="1"/>
  <c r="G19" i="3" s="1"/>
  <c r="DP50" i="8"/>
  <c r="DP31" i="8"/>
  <c r="DO11" i="8"/>
  <c r="DM11" i="8"/>
  <c r="DO50" i="8"/>
  <c r="DN38" i="8"/>
  <c r="DZ30" i="8"/>
  <c r="DL73" i="8"/>
  <c r="DM31" i="8"/>
  <c r="DP11" i="8"/>
  <c r="DX76" i="8"/>
  <c r="EB38" i="8"/>
  <c r="J22" i="3" s="1" a="1"/>
  <c r="J22" i="3" s="1"/>
  <c r="DK74" i="8"/>
  <c r="DN51" i="8"/>
  <c r="DN52" i="8" s="1"/>
  <c r="DK34" i="8"/>
  <c r="DK69" i="8"/>
  <c r="DN39" i="8"/>
  <c r="DM36" i="8"/>
  <c r="DM37" i="8" s="1"/>
  <c r="DY51" i="8"/>
  <c r="DY52" i="8" s="1"/>
  <c r="DM38" i="8"/>
  <c r="DP38" i="8"/>
  <c r="EC32" i="8"/>
  <c r="DO65" i="8"/>
  <c r="DM51" i="8"/>
  <c r="DM52" i="8" s="1"/>
  <c r="DY74" i="8"/>
  <c r="DN34" i="8"/>
  <c r="DN37" i="8" s="1"/>
  <c r="DN72" i="8"/>
  <c r="DN69" i="8"/>
  <c r="DP29" i="8"/>
  <c r="DM30" i="8"/>
  <c r="DO39" i="8"/>
  <c r="DN73" i="8"/>
  <c r="DN32" i="8"/>
  <c r="DN107" i="8" s="1"/>
  <c r="DN117" i="8" s="1"/>
  <c r="DN143" i="8" s="1"/>
  <c r="DM73" i="8"/>
  <c r="EA38" i="8"/>
  <c r="DN45" i="8"/>
  <c r="DX74" i="8"/>
  <c r="DZ51" i="8"/>
  <c r="DZ52" i="8" s="1"/>
  <c r="DP69" i="8"/>
  <c r="DZ33" i="8"/>
  <c r="DY61" i="8"/>
  <c r="C123" i="3" s="1" a="1"/>
  <c r="C123" i="3" s="1"/>
  <c r="DP33" i="8"/>
  <c r="DO67" i="8"/>
  <c r="DU48" i="8"/>
  <c r="DL49" i="8"/>
  <c r="DN65" i="8"/>
  <c r="DM45" i="8"/>
  <c r="DL30" i="8"/>
  <c r="EA32" i="8"/>
  <c r="DP39" i="8"/>
  <c r="EC30" i="8"/>
  <c r="EA61" i="8"/>
  <c r="DO49" i="8"/>
  <c r="DP45" i="8"/>
  <c r="EA72" i="8"/>
  <c r="DM32" i="8"/>
  <c r="DM107" i="8" s="1"/>
  <c r="DM117" i="8" s="1"/>
  <c r="DM143" i="8" s="1"/>
  <c r="DM74" i="8"/>
  <c r="DP51" i="8"/>
  <c r="DP52" i="8" s="1"/>
  <c r="DZ32" i="8"/>
  <c r="DO45" i="8"/>
  <c r="DO73" i="8"/>
  <c r="DL72" i="8"/>
  <c r="EB32" i="8"/>
  <c r="DN50" i="8"/>
  <c r="DP74" i="8"/>
  <c r="DO74" i="8"/>
  <c r="DK33" i="8"/>
  <c r="DM67" i="8"/>
  <c r="DL51" i="8"/>
  <c r="DL52" i="8" s="1"/>
  <c r="DZ73" i="8"/>
  <c r="DL36" i="8"/>
  <c r="DO76" i="8"/>
  <c r="AN101" i="12"/>
  <c r="AN103" i="12"/>
  <c r="AN104" i="12" s="1"/>
  <c r="AN51" i="12" s="1"/>
  <c r="CQ47" i="9"/>
  <c r="EB47" i="9"/>
  <c r="AP83" i="12"/>
  <c r="AO80" i="12"/>
  <c r="DP111" i="8"/>
  <c r="DR33" i="8"/>
  <c r="DP24" i="11"/>
  <c r="DK36" i="11"/>
  <c r="DX18" i="11"/>
  <c r="EB30" i="11"/>
  <c r="EA14" i="11"/>
  <c r="DM18" i="11"/>
  <c r="AI116" i="10"/>
  <c r="AH130" i="10"/>
  <c r="DL12" i="11"/>
  <c r="DQ44" i="11"/>
  <c r="DP11" i="11"/>
  <c r="DP14" i="11"/>
  <c r="ED29" i="11"/>
  <c r="CN36" i="11"/>
  <c r="CO61" i="8"/>
  <c r="DN22" i="11"/>
  <c r="DZ23" i="11"/>
  <c r="DP19" i="11"/>
  <c r="DQ14" i="11"/>
  <c r="AQ25" i="12"/>
  <c r="DP15" i="11"/>
  <c r="DQ36" i="11"/>
  <c r="AM74" i="10"/>
  <c r="AM75" i="10" s="1"/>
  <c r="AM67" i="10"/>
  <c r="AM79" i="10"/>
  <c r="AP94" i="12"/>
  <c r="AO100" i="12"/>
  <c r="AO95" i="12"/>
  <c r="AO96" i="12" s="1"/>
  <c r="AO102" i="12" s="1"/>
  <c r="DO22" i="11"/>
  <c r="DR32" i="8"/>
  <c r="DR107" i="8" s="1"/>
  <c r="DR125" i="8" s="1"/>
  <c r="CN22" i="11"/>
  <c r="CO29" i="9"/>
  <c r="ED74" i="8"/>
  <c r="DY23" i="11"/>
  <c r="DK46" i="11"/>
  <c r="DW30" i="11"/>
  <c r="EB46" i="11"/>
  <c r="DN46" i="11"/>
  <c r="DN33" i="11"/>
  <c r="DQ30" i="11"/>
  <c r="DN28" i="11"/>
  <c r="DR44" i="11"/>
  <c r="DR37" i="11"/>
  <c r="DR30" i="11"/>
  <c r="DR38" i="11"/>
  <c r="DR31" i="11"/>
  <c r="DR39" i="11"/>
  <c r="DR32" i="11"/>
  <c r="DR46" i="11"/>
  <c r="DR23" i="11"/>
  <c r="DR43" i="11"/>
  <c r="DR22" i="11"/>
  <c r="DR21" i="11"/>
  <c r="DR40" i="11"/>
  <c r="DR20" i="11"/>
  <c r="DR33" i="11"/>
  <c r="DR11" i="11"/>
  <c r="DR19" i="11"/>
  <c r="DR15" i="11"/>
  <c r="DR42" i="11"/>
  <c r="DR29" i="11"/>
  <c r="DR10" i="11"/>
  <c r="DR25" i="11"/>
  <c r="DR36" i="11"/>
  <c r="DR28" i="11"/>
  <c r="DR14" i="11"/>
  <c r="DR48" i="11"/>
  <c r="DR50" i="11" s="1"/>
  <c r="DR13" i="11"/>
  <c r="DR18" i="11"/>
  <c r="DR24" i="11"/>
  <c r="DR56" i="11" s="1"/>
  <c r="DR12" i="11"/>
  <c r="DQ31" i="11"/>
  <c r="DK39" i="11"/>
  <c r="AS25" i="12"/>
  <c r="AW5" i="12"/>
  <c r="AY6" i="12"/>
  <c r="AX7" i="12"/>
  <c r="AW7" i="12"/>
  <c r="AV7" i="12"/>
  <c r="AU7" i="12"/>
  <c r="AX5" i="12"/>
  <c r="AV5" i="12"/>
  <c r="AU5" i="12"/>
  <c r="DQ40" i="11"/>
  <c r="EB31" i="11"/>
  <c r="AM52" i="10"/>
  <c r="DQ31" i="8"/>
  <c r="DQ106" i="8" s="1"/>
  <c r="DR45" i="8"/>
  <c r="DX36" i="11"/>
  <c r="DY22" i="11"/>
  <c r="DL42" i="11"/>
  <c r="DN39" i="11"/>
  <c r="EA36" i="11"/>
  <c r="DQ46" i="11"/>
  <c r="BN110" i="10"/>
  <c r="DQ32" i="11"/>
  <c r="DY33" i="11"/>
  <c r="DL11" i="11"/>
  <c r="DQ13" i="11"/>
  <c r="DK12" i="11"/>
  <c r="P55" i="3"/>
  <c r="O69" i="3"/>
  <c r="C65" i="3" a="1"/>
  <c r="C65" i="3" s="1"/>
  <c r="DM23" i="11"/>
  <c r="DQ69" i="8"/>
  <c r="O74" i="12"/>
  <c r="O75" i="12" s="1"/>
  <c r="N76" i="12"/>
  <c r="DR73" i="8"/>
  <c r="AK94" i="10"/>
  <c r="AL93" i="10"/>
  <c r="DN37" i="11"/>
  <c r="EA12" i="11"/>
  <c r="DM20" i="11"/>
  <c r="EA28" i="11"/>
  <c r="BN93" i="10"/>
  <c r="DL14" i="11"/>
  <c r="EB14" i="11"/>
  <c r="DR37" i="8"/>
  <c r="DR133" i="8" s="1"/>
  <c r="DQ37" i="11"/>
  <c r="AO189" i="10"/>
  <c r="AO146" i="10" s="1"/>
  <c r="AO143" i="10" s="1"/>
  <c r="AO63" i="10" s="1"/>
  <c r="AO41" i="10"/>
  <c r="DZ11" i="11"/>
  <c r="DO29" i="11"/>
  <c r="Z42" i="10"/>
  <c r="DQ10" i="11"/>
  <c r="EA44" i="11"/>
  <c r="ED37" i="11"/>
  <c r="CN109" i="8"/>
  <c r="CO58" i="8"/>
  <c r="EA13" i="11"/>
  <c r="DQ21" i="11"/>
  <c r="AF112" i="10"/>
  <c r="AF131" i="10" s="1"/>
  <c r="AF137" i="10" s="1"/>
  <c r="AF48" i="10"/>
  <c r="AR25" i="12"/>
  <c r="DQ22" i="11"/>
  <c r="AN115" i="10"/>
  <c r="DQ33" i="8"/>
  <c r="DP10" i="11"/>
  <c r="DZ31" i="11"/>
  <c r="DZ30" i="11"/>
  <c r="DM31" i="11"/>
  <c r="DL25" i="11"/>
  <c r="DO33" i="11"/>
  <c r="AS45" i="12"/>
  <c r="AT79" i="12"/>
  <c r="BB7" i="10"/>
  <c r="BA7" i="10"/>
  <c r="AZ7" i="10"/>
  <c r="AY7" i="10"/>
  <c r="BB5" i="10"/>
  <c r="BA5" i="10"/>
  <c r="AY5" i="10"/>
  <c r="BN102" i="10" s="1"/>
  <c r="AZ5" i="10"/>
  <c r="BM93" i="10" s="1"/>
  <c r="BN89" i="10"/>
  <c r="ED43" i="11"/>
  <c r="DM39" i="11"/>
  <c r="AQ91" i="10"/>
  <c r="DK29" i="11"/>
  <c r="DM15" i="11"/>
  <c r="DN43" i="11"/>
  <c r="DK15" i="11"/>
  <c r="DZ42" i="11"/>
  <c r="DN44" i="11"/>
  <c r="DQ48" i="11"/>
  <c r="DQ50" i="11" s="1"/>
  <c r="DM24" i="11"/>
  <c r="DM56" i="11" s="1"/>
  <c r="DP18" i="11"/>
  <c r="DN42" i="11"/>
  <c r="DO24" i="11"/>
  <c r="DO56" i="11" s="1"/>
  <c r="DZ13" i="11"/>
  <c r="CN52" i="8"/>
  <c r="AM59" i="12"/>
  <c r="AM60" i="12" s="1"/>
  <c r="AN63" i="12"/>
  <c r="EC14" i="11"/>
  <c r="ED31" i="11"/>
  <c r="AG97" i="10"/>
  <c r="AG111" i="10"/>
  <c r="AH96" i="10"/>
  <c r="AQ67" i="12"/>
  <c r="AP61" i="12"/>
  <c r="AQ175" i="10"/>
  <c r="AP176" i="10"/>
  <c r="EC32" i="11"/>
  <c r="DQ43" i="11"/>
  <c r="CX7" i="9"/>
  <c r="CW7" i="9"/>
  <c r="CV7" i="9"/>
  <c r="CU7" i="9"/>
  <c r="CX5" i="9"/>
  <c r="CW5" i="9"/>
  <c r="CV5" i="9"/>
  <c r="CU5" i="9"/>
  <c r="CY6" i="9"/>
  <c r="DQ29" i="8"/>
  <c r="DM30" i="11"/>
  <c r="BL68" i="10"/>
  <c r="CO11" i="11"/>
  <c r="ED38" i="8"/>
  <c r="DM44" i="11"/>
  <c r="DJ31" i="11"/>
  <c r="DO32" i="11"/>
  <c r="DZ37" i="11"/>
  <c r="EA42" i="11"/>
  <c r="DQ70" i="8" l="1"/>
  <c r="DV17" i="8"/>
  <c r="DH37" i="8"/>
  <c r="DH141" i="8" s="1"/>
  <c r="DX50" i="11"/>
  <c r="DY49" i="11" s="1"/>
  <c r="DQ85" i="9" a="1"/>
  <c r="DQ85" i="9" s="1"/>
  <c r="DF37" i="8"/>
  <c r="DF141" i="8" s="1"/>
  <c r="DQ54" i="9"/>
  <c r="DR54" i="9"/>
  <c r="DJ56" i="11"/>
  <c r="DS56" i="11"/>
  <c r="DR70" i="8"/>
  <c r="AZ13" i="12"/>
  <c r="DL72" i="9"/>
  <c r="DL70" i="8" s="1"/>
  <c r="DL104" i="8"/>
  <c r="DL138" i="8" s="1"/>
  <c r="BN107" i="10"/>
  <c r="DT55" i="11"/>
  <c r="DT61" i="11"/>
  <c r="AQ183" i="10"/>
  <c r="AQ188" i="10" s="1"/>
  <c r="AR182" i="10"/>
  <c r="DX55" i="11"/>
  <c r="DX61" i="11"/>
  <c r="D69" i="3"/>
  <c r="AP189" i="10"/>
  <c r="AP146" i="10" s="1"/>
  <c r="AP143" i="10" s="1"/>
  <c r="AP63" i="10" s="1"/>
  <c r="BO63" i="10" s="1"/>
  <c r="AP41" i="10"/>
  <c r="BO41" i="10" s="1"/>
  <c r="DL37" i="8"/>
  <c r="DL141" i="8" s="1"/>
  <c r="DQ60" i="11"/>
  <c r="DQ58" i="11"/>
  <c r="DQ64" i="11" s="1"/>
  <c r="DG74" i="9"/>
  <c r="CU37" i="9"/>
  <c r="EC37" i="9"/>
  <c r="EC111" i="8" s="1"/>
  <c r="BF46" i="10"/>
  <c r="BF91" i="10"/>
  <c r="BI87" i="10"/>
  <c r="BG46" i="10"/>
  <c r="BG59" i="10"/>
  <c r="BI15" i="10"/>
  <c r="BI91" i="10"/>
  <c r="BI63" i="10"/>
  <c r="BF9" i="10"/>
  <c r="BI97" i="10"/>
  <c r="BF63" i="10"/>
  <c r="BH68" i="10"/>
  <c r="BI14" i="10"/>
  <c r="BI67" i="10"/>
  <c r="BF66" i="10"/>
  <c r="BG107" i="10"/>
  <c r="BG13" i="10"/>
  <c r="BF106" i="10"/>
  <c r="BF108" i="10" s="1"/>
  <c r="BG89" i="10"/>
  <c r="BF67" i="10"/>
  <c r="BI110" i="10"/>
  <c r="BF97" i="10"/>
  <c r="BF98" i="10" s="1"/>
  <c r="BI94" i="10"/>
  <c r="BF107" i="10"/>
  <c r="BG91" i="10"/>
  <c r="BJ94" i="10"/>
  <c r="BG110" i="10"/>
  <c r="BF31" i="10"/>
  <c r="BG97" i="10"/>
  <c r="BG98" i="10" s="1"/>
  <c r="BG111" i="10"/>
  <c r="BI41" i="10"/>
  <c r="BG45" i="10"/>
  <c r="BF41" i="10"/>
  <c r="BG102" i="10"/>
  <c r="BI12" i="10"/>
  <c r="BG22" i="10"/>
  <c r="BI103" i="10"/>
  <c r="BI107" i="10"/>
  <c r="BF15" i="10"/>
  <c r="BF16" i="10" s="1"/>
  <c r="BF89" i="10"/>
  <c r="BI22" i="10"/>
  <c r="BI106" i="10"/>
  <c r="BI108" i="10" s="1"/>
  <c r="BG62" i="10"/>
  <c r="BG31" i="10"/>
  <c r="BG41" i="10"/>
  <c r="BI90" i="10"/>
  <c r="BF12" i="10"/>
  <c r="BI66" i="10"/>
  <c r="BI62" i="10"/>
  <c r="BI111" i="10"/>
  <c r="BF87" i="10"/>
  <c r="BF58" i="10"/>
  <c r="BG106" i="10"/>
  <c r="BG15" i="10"/>
  <c r="BG58" i="10"/>
  <c r="BF62" i="10"/>
  <c r="BF111" i="10"/>
  <c r="BG94" i="10"/>
  <c r="BF28" i="10"/>
  <c r="BJ46" i="10"/>
  <c r="BH103" i="10"/>
  <c r="BF19" i="10"/>
  <c r="BH63" i="10"/>
  <c r="BJ89" i="10"/>
  <c r="BH111" i="10"/>
  <c r="BF102" i="10"/>
  <c r="BG12" i="10"/>
  <c r="BJ62" i="10"/>
  <c r="BH102" i="10"/>
  <c r="BI46" i="10"/>
  <c r="BH94" i="10"/>
  <c r="BG101" i="10"/>
  <c r="BI59" i="10"/>
  <c r="BJ59" i="10"/>
  <c r="BJ56" i="10" s="1"/>
  <c r="BJ66" i="10"/>
  <c r="BI45" i="10"/>
  <c r="BG143" i="10"/>
  <c r="BF59" i="10"/>
  <c r="BH143" i="10"/>
  <c r="BF101" i="10"/>
  <c r="BH93" i="10"/>
  <c r="BJ12" i="10"/>
  <c r="BG63" i="10"/>
  <c r="BI101" i="10"/>
  <c r="BI68" i="10"/>
  <c r="BH91" i="10"/>
  <c r="BI89" i="10"/>
  <c r="BI13" i="10"/>
  <c r="BH110" i="10"/>
  <c r="BG14" i="10"/>
  <c r="BG96" i="10"/>
  <c r="BG9" i="10"/>
  <c r="BI143" i="10"/>
  <c r="BH22" i="10"/>
  <c r="BJ103" i="10"/>
  <c r="BF94" i="10"/>
  <c r="BG93" i="10"/>
  <c r="BF45" i="10"/>
  <c r="BF96" i="10"/>
  <c r="BH62" i="10"/>
  <c r="BF14" i="10"/>
  <c r="BF103" i="10"/>
  <c r="BF104" i="10" s="1"/>
  <c r="BG28" i="10"/>
  <c r="BF13" i="10"/>
  <c r="BF68" i="10"/>
  <c r="BI19" i="10"/>
  <c r="BF110" i="10"/>
  <c r="BI58" i="10"/>
  <c r="BI93" i="10"/>
  <c r="BJ45" i="10"/>
  <c r="BG67" i="10"/>
  <c r="BH106" i="10"/>
  <c r="BG103" i="10"/>
  <c r="BG104" i="10" s="1"/>
  <c r="BG87" i="10"/>
  <c r="BJ110" i="10"/>
  <c r="BI9" i="10"/>
  <c r="BI96" i="10"/>
  <c r="BG19" i="10"/>
  <c r="BF93" i="10"/>
  <c r="BH13" i="10"/>
  <c r="BF22" i="10"/>
  <c r="BH59" i="10"/>
  <c r="BH56" i="10" s="1"/>
  <c r="BJ13" i="10"/>
  <c r="BH41" i="10"/>
  <c r="BG66" i="10"/>
  <c r="BK59" i="10"/>
  <c r="BH96" i="10"/>
  <c r="BH107" i="10"/>
  <c r="BH67" i="10"/>
  <c r="BH15" i="10"/>
  <c r="BJ96" i="10"/>
  <c r="BH89" i="10"/>
  <c r="BJ15" i="10"/>
  <c r="BH12" i="10"/>
  <c r="BH45" i="10"/>
  <c r="BK89" i="10"/>
  <c r="BJ9" i="10"/>
  <c r="BJ22" i="10"/>
  <c r="BH90" i="10"/>
  <c r="BK19" i="10"/>
  <c r="BJ90" i="10"/>
  <c r="BH9" i="10"/>
  <c r="BH58" i="10"/>
  <c r="BH87" i="10"/>
  <c r="BJ93" i="10"/>
  <c r="BH97" i="10"/>
  <c r="BH98" i="10" s="1"/>
  <c r="BI28" i="10"/>
  <c r="BJ101" i="10"/>
  <c r="BJ41" i="10"/>
  <c r="BJ87" i="10"/>
  <c r="BF90" i="10"/>
  <c r="BJ106" i="10"/>
  <c r="BJ108" i="10" s="1"/>
  <c r="BH101" i="10"/>
  <c r="BK9" i="10"/>
  <c r="BK94" i="10"/>
  <c r="BI102" i="10"/>
  <c r="BF143" i="10"/>
  <c r="BK101" i="10"/>
  <c r="BJ97" i="10"/>
  <c r="BJ98" i="10" s="1"/>
  <c r="BH46" i="10"/>
  <c r="BH52" i="10" s="1"/>
  <c r="BH19" i="10"/>
  <c r="BH20" i="10" s="1"/>
  <c r="BJ91" i="10"/>
  <c r="BJ143" i="10"/>
  <c r="BJ145" i="10" s="1"/>
  <c r="BK67" i="10"/>
  <c r="BH66" i="10"/>
  <c r="BK102" i="10"/>
  <c r="BL97" i="10"/>
  <c r="BM66" i="10"/>
  <c r="BK66" i="10"/>
  <c r="BM13" i="10"/>
  <c r="BG90" i="10"/>
  <c r="BG68" i="10"/>
  <c r="BJ68" i="10"/>
  <c r="BK91" i="10"/>
  <c r="BL67" i="10"/>
  <c r="BJ63" i="10"/>
  <c r="BK110" i="10"/>
  <c r="BL66" i="10"/>
  <c r="BK63" i="10"/>
  <c r="BK97" i="10"/>
  <c r="BK87" i="10"/>
  <c r="BL93" i="10"/>
  <c r="BJ102" i="10"/>
  <c r="BL111" i="10"/>
  <c r="BM41" i="10"/>
  <c r="BM51" i="10" s="1"/>
  <c r="BH14" i="10"/>
  <c r="BK41" i="10"/>
  <c r="BJ67" i="10"/>
  <c r="BJ19" i="10"/>
  <c r="BM9" i="10"/>
  <c r="BH28" i="10"/>
  <c r="BK111" i="10"/>
  <c r="BJ14" i="10"/>
  <c r="BL89" i="10"/>
  <c r="BK90" i="10"/>
  <c r="BJ107" i="10"/>
  <c r="BK13" i="10"/>
  <c r="BL94" i="10"/>
  <c r="BJ111" i="10"/>
  <c r="BK45" i="10"/>
  <c r="BK68" i="10"/>
  <c r="BK62" i="10"/>
  <c r="BK93" i="10"/>
  <c r="BJ58" i="10"/>
  <c r="BL110" i="10"/>
  <c r="BL90" i="10"/>
  <c r="BH31" i="10"/>
  <c r="BK103" i="10"/>
  <c r="BK104" i="10" s="1"/>
  <c r="BK46" i="10"/>
  <c r="BL87" i="10"/>
  <c r="BK106" i="10"/>
  <c r="BK108" i="10" s="1"/>
  <c r="BK96" i="10"/>
  <c r="BL103" i="10"/>
  <c r="BL104" i="10" s="1"/>
  <c r="BL107" i="10"/>
  <c r="DR108" i="8"/>
  <c r="DR42" i="8"/>
  <c r="DR43" i="8"/>
  <c r="CN77" i="9"/>
  <c r="BL96" i="10"/>
  <c r="BP45" i="10"/>
  <c r="BP110" i="10"/>
  <c r="DU60" i="11"/>
  <c r="DU62" i="11" s="1"/>
  <c r="DU65" i="11" s="1"/>
  <c r="DU58" i="11"/>
  <c r="DV106" i="8"/>
  <c r="D16" i="3" a="1"/>
  <c r="D16" i="3" s="1"/>
  <c r="DV85" i="9" a="1"/>
  <c r="DV85" i="9" s="1"/>
  <c r="DV87" i="9" s="1"/>
  <c r="BQ102" i="10"/>
  <c r="DP72" i="9"/>
  <c r="DP68" i="8" s="1"/>
  <c r="DP104" i="8"/>
  <c r="DP138" i="8" s="1"/>
  <c r="DV44" i="11"/>
  <c r="DV48" i="11" s="1"/>
  <c r="DV49" i="11" s="1"/>
  <c r="DU50" i="11" s="1"/>
  <c r="DX106" i="8"/>
  <c r="F16" i="3" a="1"/>
  <c r="F16" i="3" s="1"/>
  <c r="DX85" i="9" a="1"/>
  <c r="DX85" i="9" s="1"/>
  <c r="DX87" i="9" s="1"/>
  <c r="BN106" i="10"/>
  <c r="BN108" i="10" s="1"/>
  <c r="P74" i="12"/>
  <c r="P75" i="12" s="1"/>
  <c r="O76" i="12"/>
  <c r="CQ20" i="9"/>
  <c r="CQ13" i="11" s="1"/>
  <c r="EB20" i="9"/>
  <c r="DP74" i="9"/>
  <c r="DF77" i="9"/>
  <c r="DF78" i="9"/>
  <c r="DX72" i="9"/>
  <c r="DX68" i="8" s="1"/>
  <c r="DX104" i="8"/>
  <c r="DX138" i="8" s="1"/>
  <c r="DX21" i="8"/>
  <c r="DX22" i="8" s="1"/>
  <c r="DX12" i="8"/>
  <c r="F11" i="3" a="1"/>
  <c r="F11" i="3" s="1"/>
  <c r="DW37" i="8"/>
  <c r="E51" i="3" s="1" a="1"/>
  <c r="E51" i="3" s="1"/>
  <c r="E21" i="3" a="1"/>
  <c r="E21" i="3" s="1"/>
  <c r="C64" i="3" a="1"/>
  <c r="C64" i="3" s="1"/>
  <c r="DJ106" i="8"/>
  <c r="DJ85" i="9" a="1"/>
  <c r="DJ85" i="9" s="1"/>
  <c r="DJ87" i="9" s="1"/>
  <c r="DU105" i="8"/>
  <c r="DU54" i="8"/>
  <c r="C31" i="3" a="1"/>
  <c r="C31" i="3" s="1"/>
  <c r="C37" i="3" s="1"/>
  <c r="DU59" i="9" a="1"/>
  <c r="DU59" i="9" s="1"/>
  <c r="DU61" i="9" s="1"/>
  <c r="DW25" i="8"/>
  <c r="DU74" i="9"/>
  <c r="BQ45" i="10"/>
  <c r="DV69" i="11"/>
  <c r="BQ107" i="10"/>
  <c r="BO107" i="10"/>
  <c r="BM59" i="10"/>
  <c r="BQ110" i="10"/>
  <c r="DR105" i="8"/>
  <c r="DR126" i="8" s="1"/>
  <c r="DR54" i="8"/>
  <c r="BQ66" i="10"/>
  <c r="DO54" i="8"/>
  <c r="DO105" i="8"/>
  <c r="DO59" i="9" a="1"/>
  <c r="DO59" i="9" s="1"/>
  <c r="DO61" i="9" s="1"/>
  <c r="DM72" i="9"/>
  <c r="DM70" i="8" s="1"/>
  <c r="DM104" i="8"/>
  <c r="DM138" i="8" s="1"/>
  <c r="DX25" i="8"/>
  <c r="DL105" i="8"/>
  <c r="DL54" i="8"/>
  <c r="DL59" i="9" a="1"/>
  <c r="DL59" i="9" s="1"/>
  <c r="DL61" i="9" s="1"/>
  <c r="DJ108" i="8"/>
  <c r="DJ42" i="8"/>
  <c r="DJ43" i="8"/>
  <c r="CT60" i="9"/>
  <c r="DF105" i="8"/>
  <c r="DF54" i="8"/>
  <c r="DF59" i="9" a="1"/>
  <c r="DF59" i="9" s="1"/>
  <c r="DF61" i="9" s="1"/>
  <c r="DT17" i="8"/>
  <c r="DG108" i="8"/>
  <c r="DG43" i="8"/>
  <c r="DG42" i="8"/>
  <c r="AN80" i="10"/>
  <c r="AN81" i="10" s="1"/>
  <c r="AN13" i="10" s="1"/>
  <c r="DI56" i="11"/>
  <c r="AR113" i="12"/>
  <c r="AQ115" i="12"/>
  <c r="AQ116" i="12" s="1"/>
  <c r="AQ119" i="12" s="1"/>
  <c r="AQ108" i="12" s="1"/>
  <c r="BO102" i="10"/>
  <c r="BK107" i="10"/>
  <c r="BL9" i="10"/>
  <c r="BM91" i="10"/>
  <c r="EA61" i="11"/>
  <c r="DI106" i="8"/>
  <c r="DI85" i="9" a="1"/>
  <c r="DI85" i="9" s="1"/>
  <c r="DI87" i="9" s="1"/>
  <c r="BL13" i="10"/>
  <c r="DG58" i="11"/>
  <c r="DG64" i="11" s="1"/>
  <c r="DG60" i="11"/>
  <c r="DG62" i="11" s="1"/>
  <c r="DG65" i="11" s="1"/>
  <c r="DH72" i="9"/>
  <c r="DH70" i="8" s="1"/>
  <c r="DH104" i="8"/>
  <c r="DH138" i="8" s="1"/>
  <c r="DO37" i="8"/>
  <c r="DO141" i="8" s="1"/>
  <c r="DR86" i="9"/>
  <c r="DR87" i="9" s="1"/>
  <c r="DR114" i="8"/>
  <c r="DR138" i="8" s="1"/>
  <c r="DS86" i="9"/>
  <c r="BM110" i="10"/>
  <c r="BL46" i="10"/>
  <c r="DZ107" i="8"/>
  <c r="DZ117" i="8" s="1"/>
  <c r="DZ143" i="8" s="1"/>
  <c r="H18" i="3" a="1"/>
  <c r="H18" i="3" s="1"/>
  <c r="DO108" i="8"/>
  <c r="DO42" i="8"/>
  <c r="DO43" i="8"/>
  <c r="DO72" i="9"/>
  <c r="DO70" i="8" s="1"/>
  <c r="DO104" i="8"/>
  <c r="DO138" i="8" s="1"/>
  <c r="DG72" i="9"/>
  <c r="DG68" i="8" s="1"/>
  <c r="DG104" i="8"/>
  <c r="DG138" i="8" s="1"/>
  <c r="DW43" i="8"/>
  <c r="E26" i="3" s="1" a="1"/>
  <c r="E26" i="3" s="1"/>
  <c r="DW108" i="8"/>
  <c r="DW42" i="8"/>
  <c r="E23" i="3" a="1"/>
  <c r="E23" i="3" s="1"/>
  <c r="BN63" i="10"/>
  <c r="EA54" i="11"/>
  <c r="EA95" i="9"/>
  <c r="AN152" i="10"/>
  <c r="AN49" i="10" s="1"/>
  <c r="AN9" i="10"/>
  <c r="DT56" i="11"/>
  <c r="DS55" i="11"/>
  <c r="DS61" i="11"/>
  <c r="DQ57" i="9"/>
  <c r="DQ61" i="9" s="1"/>
  <c r="DQ112" i="8"/>
  <c r="CO15" i="11"/>
  <c r="CP38" i="9"/>
  <c r="CO42" i="9"/>
  <c r="DR54" i="11"/>
  <c r="DR95" i="9"/>
  <c r="DQ117" i="8"/>
  <c r="DQ143" i="8" s="1"/>
  <c r="DQ141" i="8" s="1"/>
  <c r="BO62" i="10"/>
  <c r="AW25" i="12"/>
  <c r="BO66" i="10"/>
  <c r="DW107" i="8"/>
  <c r="DW117" i="8" s="1"/>
  <c r="DW143" i="8" s="1"/>
  <c r="E18" i="3" a="1"/>
  <c r="E18" i="3" s="1"/>
  <c r="DW72" i="9"/>
  <c r="DW66" i="8" s="1"/>
  <c r="DW104" i="8"/>
  <c r="DW138" i="8" s="1"/>
  <c r="DW21" i="8"/>
  <c r="DW22" i="8" s="1"/>
  <c r="DW12" i="8"/>
  <c r="E11" i="3" a="1"/>
  <c r="E11" i="3" s="1"/>
  <c r="BN46" i="10"/>
  <c r="BQ106" i="10"/>
  <c r="BQ108" i="10" s="1"/>
  <c r="AT45" i="12"/>
  <c r="AU79" i="12"/>
  <c r="DP106" i="8"/>
  <c r="DP85" i="9" a="1"/>
  <c r="DP85" i="9" s="1"/>
  <c r="DP87" i="9" s="1"/>
  <c r="DN72" i="9"/>
  <c r="DN66" i="8" s="1"/>
  <c r="DN104" i="8"/>
  <c r="DN138" i="8" s="1"/>
  <c r="DI108" i="8"/>
  <c r="DI42" i="8"/>
  <c r="DI43" i="8"/>
  <c r="DX74" i="9"/>
  <c r="DJ37" i="8"/>
  <c r="DJ141" i="8" s="1"/>
  <c r="CX60" i="9"/>
  <c r="DG105" i="8"/>
  <c r="DG54" i="8"/>
  <c r="DG59" i="9" a="1"/>
  <c r="DG59" i="9" s="1"/>
  <c r="DG61" i="9" s="1"/>
  <c r="DJ105" i="8"/>
  <c r="DJ54" i="8"/>
  <c r="DJ59" i="9" a="1"/>
  <c r="DJ59" i="9" s="1"/>
  <c r="DJ61" i="9" s="1"/>
  <c r="BL106" i="10"/>
  <c r="BL108" i="10" s="1"/>
  <c r="DH58" i="11"/>
  <c r="DH64" i="11" s="1"/>
  <c r="DH60" i="11"/>
  <c r="BW101" i="9"/>
  <c r="DX101" i="9" s="1"/>
  <c r="BX102" i="9"/>
  <c r="BP101" i="10"/>
  <c r="CO95" i="9"/>
  <c r="CO97" i="9" s="1"/>
  <c r="CO152" i="8"/>
  <c r="CO154" i="8" s="1"/>
  <c r="CO72" i="8"/>
  <c r="CL103" i="9"/>
  <c r="CM19" i="9"/>
  <c r="EA19" i="9"/>
  <c r="CL23" i="9"/>
  <c r="DL56" i="11"/>
  <c r="BN67" i="10"/>
  <c r="DO58" i="11"/>
  <c r="DO64" i="11" s="1"/>
  <c r="DO60" i="11"/>
  <c r="DO62" i="11" s="1"/>
  <c r="DO65" i="11" s="1"/>
  <c r="AL94" i="10"/>
  <c r="AM93" i="10"/>
  <c r="DM106" i="8"/>
  <c r="DM85" i="9" a="1"/>
  <c r="DM85" i="9" s="1"/>
  <c r="DM87" i="9" s="1"/>
  <c r="DS54" i="11"/>
  <c r="DS95" i="9"/>
  <c r="AO101" i="12"/>
  <c r="AO103" i="12"/>
  <c r="AO104" i="12" s="1"/>
  <c r="AO51" i="12" s="1"/>
  <c r="DZ54" i="11"/>
  <c r="DZ95" i="9"/>
  <c r="DQ125" i="8"/>
  <c r="DQ133" i="8"/>
  <c r="DQ134" i="8" s="1"/>
  <c r="DN55" i="11"/>
  <c r="DN61" i="11"/>
  <c r="AM80" i="10"/>
  <c r="AM81" i="10"/>
  <c r="AM13" i="10" s="1"/>
  <c r="G9" i="3" a="1"/>
  <c r="G9" i="3" s="1"/>
  <c r="G35" i="3" s="1"/>
  <c r="E56" i="3" a="1"/>
  <c r="E56" i="3" s="1"/>
  <c r="DW74" i="9"/>
  <c r="DF72" i="9"/>
  <c r="DF76" i="9" s="1"/>
  <c r="DF104" i="8"/>
  <c r="DF138" i="8" s="1"/>
  <c r="DZ61" i="11"/>
  <c r="F69" i="3"/>
  <c r="E46" i="3" a="1"/>
  <c r="E46" i="3" s="1"/>
  <c r="DR141" i="8"/>
  <c r="BN58" i="10"/>
  <c r="BN55" i="10" s="1"/>
  <c r="BM103" i="10"/>
  <c r="BM104" i="10" s="1"/>
  <c r="DS60" i="11"/>
  <c r="DS62" i="11" s="1"/>
  <c r="DS65" i="11" s="1"/>
  <c r="DS58" i="11"/>
  <c r="DS64" i="11" s="1"/>
  <c r="DR57" i="9"/>
  <c r="DR112" i="8"/>
  <c r="DR113" i="8" s="1"/>
  <c r="BO101" i="10"/>
  <c r="DJ74" i="9"/>
  <c r="BM94" i="10"/>
  <c r="DV107" i="8"/>
  <c r="DV117" i="8" s="1"/>
  <c r="DV143" i="8" s="1"/>
  <c r="D18" i="3" a="1"/>
  <c r="D18" i="3" s="1"/>
  <c r="CO61" i="11"/>
  <c r="CO33" i="11"/>
  <c r="AO29" i="10"/>
  <c r="CO96" i="8"/>
  <c r="CP94" i="8" s="1"/>
  <c r="AJ116" i="10"/>
  <c r="AI130" i="10"/>
  <c r="DT25" i="8"/>
  <c r="F46" i="3" a="1"/>
  <c r="F46" i="3" s="1"/>
  <c r="BN103" i="10"/>
  <c r="BN104" i="10" s="1"/>
  <c r="DQ68" i="8"/>
  <c r="AM68" i="10"/>
  <c r="DP56" i="11"/>
  <c r="DM141" i="8"/>
  <c r="DL42" i="8"/>
  <c r="DL108" i="8"/>
  <c r="DL43" i="8"/>
  <c r="DW106" i="8"/>
  <c r="E16" i="3" a="1"/>
  <c r="E16" i="3" s="1"/>
  <c r="DW85" i="9" a="1"/>
  <c r="DW85" i="9" s="1"/>
  <c r="DW87" i="9" s="1"/>
  <c r="DU55" i="11"/>
  <c r="DU72" i="9"/>
  <c r="DU66" i="8" s="1"/>
  <c r="DU104" i="8"/>
  <c r="DU138" i="8" s="1"/>
  <c r="DU12" i="8"/>
  <c r="DU21" i="8"/>
  <c r="DU22" i="8" s="1"/>
  <c r="DU56" i="11"/>
  <c r="DU107" i="8"/>
  <c r="DU117" i="8" s="1"/>
  <c r="DU143" i="8" s="1"/>
  <c r="C18" i="3" a="1"/>
  <c r="C18" i="3" s="1"/>
  <c r="DQ136" i="8"/>
  <c r="DQ137" i="8"/>
  <c r="DQ131" i="8"/>
  <c r="BR101" i="10"/>
  <c r="BN62" i="10"/>
  <c r="DW61" i="11"/>
  <c r="DW55" i="11"/>
  <c r="C69" i="3"/>
  <c r="DG55" i="11"/>
  <c r="DG61" i="11"/>
  <c r="BM87" i="10"/>
  <c r="BK58" i="10"/>
  <c r="DQ66" i="8"/>
  <c r="BN45" i="10"/>
  <c r="DT74" i="9"/>
  <c r="DW54" i="11"/>
  <c r="DW95" i="9"/>
  <c r="DY107" i="8"/>
  <c r="DY117" i="8" s="1"/>
  <c r="DY143" i="8" s="1"/>
  <c r="G18" i="3" a="1"/>
  <c r="G18" i="3" s="1"/>
  <c r="E63" i="3" a="1"/>
  <c r="E63" i="3" s="1"/>
  <c r="DX37" i="8"/>
  <c r="F51" i="3" s="1" a="1"/>
  <c r="F51" i="3" s="1"/>
  <c r="F21" i="3" a="1"/>
  <c r="F21" i="3" s="1"/>
  <c r="D64" i="3" a="1"/>
  <c r="D64" i="3" s="1"/>
  <c r="BM102" i="10"/>
  <c r="BO103" i="10"/>
  <c r="BO104" i="10" s="1"/>
  <c r="DK72" i="9"/>
  <c r="DK104" i="8"/>
  <c r="DK138" i="8" s="1"/>
  <c r="BL45" i="10"/>
  <c r="BR45" i="10"/>
  <c r="AA42" i="10"/>
  <c r="DW105" i="8"/>
  <c r="DW54" i="8"/>
  <c r="DW59" i="9" a="1"/>
  <c r="DW59" i="9" s="1"/>
  <c r="DW61" i="9" s="1"/>
  <c r="C62" i="3" a="1"/>
  <c r="C62" i="3" s="1"/>
  <c r="C99" i="3" s="1"/>
  <c r="DT105" i="8"/>
  <c r="DT54" i="8"/>
  <c r="DT59" i="9" a="1"/>
  <c r="DT59" i="9" s="1"/>
  <c r="DT61" i="9" s="1"/>
  <c r="DP55" i="11"/>
  <c r="DP61" i="11"/>
  <c r="DN141" i="8"/>
  <c r="BM143" i="10"/>
  <c r="BM145" i="10" s="1"/>
  <c r="BM63" i="10"/>
  <c r="DX107" i="8"/>
  <c r="DX117" i="8" s="1"/>
  <c r="DX143" i="8" s="1"/>
  <c r="F18" i="3" a="1"/>
  <c r="F18" i="3" s="1"/>
  <c r="D63" i="3" a="1"/>
  <c r="D63" i="3" s="1"/>
  <c r="DH105" i="8"/>
  <c r="DH54" i="8"/>
  <c r="DH59" i="9" a="1"/>
  <c r="DH59" i="9" s="1"/>
  <c r="DH61" i="9" s="1"/>
  <c r="DG141" i="8"/>
  <c r="CO23" i="11"/>
  <c r="CP30" i="9"/>
  <c r="BR103" i="10"/>
  <c r="BR104" i="10" s="1"/>
  <c r="DX54" i="11"/>
  <c r="DX95" i="9"/>
  <c r="DH55" i="11"/>
  <c r="DH61" i="11"/>
  <c r="DG56" i="11"/>
  <c r="BL63" i="10"/>
  <c r="BM46" i="10"/>
  <c r="CO22" i="11"/>
  <c r="CP29" i="9"/>
  <c r="DK37" i="8"/>
  <c r="DK141" i="8" s="1"/>
  <c r="DS105" i="8"/>
  <c r="DS54" i="8"/>
  <c r="DS59" i="9" a="1"/>
  <c r="DS59" i="9" s="1"/>
  <c r="DS61" i="9" s="1"/>
  <c r="DR120" i="8"/>
  <c r="DL55" i="11"/>
  <c r="DL61" i="11"/>
  <c r="DR78" i="9"/>
  <c r="DN105" i="8"/>
  <c r="DN54" i="8"/>
  <c r="DN59" i="9" a="1"/>
  <c r="DN59" i="9" s="1"/>
  <c r="DN61" i="9" s="1"/>
  <c r="CQ77" i="11"/>
  <c r="CP81" i="11"/>
  <c r="CP28" i="11" s="1"/>
  <c r="BL91" i="10"/>
  <c r="BR66" i="10"/>
  <c r="Q55" i="3"/>
  <c r="P69" i="3"/>
  <c r="BM90" i="10"/>
  <c r="DP105" i="8"/>
  <c r="DP126" i="8" s="1"/>
  <c r="DP54" i="8"/>
  <c r="DP59" i="9" a="1"/>
  <c r="DP59" i="9" s="1"/>
  <c r="DP61" i="9" s="1"/>
  <c r="H19" i="3" a="1"/>
  <c r="H19" i="3" s="1"/>
  <c r="I19" i="3" a="1"/>
  <c r="I19" i="3" s="1"/>
  <c r="J19" i="3" a="1"/>
  <c r="J19" i="3" s="1"/>
  <c r="K19" i="3" a="1"/>
  <c r="K19" i="3" s="1"/>
  <c r="DL74" i="9"/>
  <c r="C21" i="3" a="1"/>
  <c r="C21" i="3" s="1"/>
  <c r="DU37" i="8"/>
  <c r="C51" i="3" s="1" a="1"/>
  <c r="C51" i="3" s="1"/>
  <c r="BR87" i="10"/>
  <c r="BQ62" i="10"/>
  <c r="DU44" i="11"/>
  <c r="DU48" i="11" s="1"/>
  <c r="DQ114" i="8"/>
  <c r="DQ139" i="8" s="1"/>
  <c r="DQ86" i="9"/>
  <c r="BN66" i="10"/>
  <c r="DX56" i="11"/>
  <c r="BN59" i="10"/>
  <c r="BQ87" i="10"/>
  <c r="DK42" i="8"/>
  <c r="DK108" i="8"/>
  <c r="DK43" i="8"/>
  <c r="DN42" i="8"/>
  <c r="DN43" i="8"/>
  <c r="DN108" i="8"/>
  <c r="BP102" i="10"/>
  <c r="DB7" i="9"/>
  <c r="DA7" i="9"/>
  <c r="CY7" i="9"/>
  <c r="DB5" i="9"/>
  <c r="DA5" i="9"/>
  <c r="CZ5" i="9"/>
  <c r="CY5" i="9"/>
  <c r="EB96" i="9" s="1"/>
  <c r="CZ7" i="9"/>
  <c r="DS108" i="8"/>
  <c r="DS42" i="8"/>
  <c r="DS43" i="8"/>
  <c r="BN94" i="10"/>
  <c r="BL101" i="10"/>
  <c r="DI74" i="9"/>
  <c r="DM74" i="9"/>
  <c r="D56" i="3" a="1"/>
  <c r="D56" i="3" s="1"/>
  <c r="F9" i="3" a="1"/>
  <c r="F9" i="3" s="1"/>
  <c r="F35" i="3" s="1"/>
  <c r="DX60" i="11"/>
  <c r="DX58" i="11"/>
  <c r="DX69" i="11" s="1"/>
  <c r="BN91" i="10"/>
  <c r="DR55" i="11"/>
  <c r="DR61" i="11"/>
  <c r="DU108" i="8"/>
  <c r="C23" i="3" a="1"/>
  <c r="C23" i="3" s="1"/>
  <c r="DU42" i="8"/>
  <c r="DU43" i="8"/>
  <c r="C26" i="3" s="1" a="1"/>
  <c r="C26" i="3" s="1"/>
  <c r="DV55" i="11"/>
  <c r="DV72" i="9"/>
  <c r="DV68" i="8" s="1"/>
  <c r="DV12" i="8"/>
  <c r="DV21" i="8"/>
  <c r="DV22" i="8" s="1"/>
  <c r="DV104" i="8"/>
  <c r="DV138" i="8" s="1"/>
  <c r="DV56" i="11"/>
  <c r="D11" i="3" a="1"/>
  <c r="D11" i="3" s="1"/>
  <c r="DT42" i="8"/>
  <c r="DT43" i="8"/>
  <c r="DT108" i="8"/>
  <c r="DN58" i="11"/>
  <c r="DN64" i="11" s="1"/>
  <c r="DN60" i="11"/>
  <c r="DN62" i="11" s="1"/>
  <c r="DN65" i="11" s="1"/>
  <c r="BR62" i="10"/>
  <c r="DI58" i="11"/>
  <c r="DI64" i="11" s="1"/>
  <c r="DI60" i="11"/>
  <c r="DF58" i="11"/>
  <c r="DF64" i="11" s="1"/>
  <c r="DF60" i="11"/>
  <c r="DR59" i="9" a="1"/>
  <c r="DR59" i="9" s="1"/>
  <c r="BP103" i="10"/>
  <c r="BP104" i="10" s="1"/>
  <c r="DF106" i="8"/>
  <c r="DF85" i="9" a="1"/>
  <c r="DF85" i="9" s="1"/>
  <c r="DV43" i="8"/>
  <c r="D26" i="3" s="1" a="1"/>
  <c r="D26" i="3" s="1"/>
  <c r="DV108" i="8"/>
  <c r="DV42" i="8"/>
  <c r="D23" i="3" a="1"/>
  <c r="D23" i="3" s="1"/>
  <c r="DO68" i="8"/>
  <c r="BP62" i="10"/>
  <c r="BL41" i="10"/>
  <c r="CR95" i="8"/>
  <c r="CQ27" i="8"/>
  <c r="DP54" i="11"/>
  <c r="DP95" i="9"/>
  <c r="DT72" i="9"/>
  <c r="DT70" i="8" s="1"/>
  <c r="DT21" i="8"/>
  <c r="DT22" i="8" s="1"/>
  <c r="DT104" i="8"/>
  <c r="DT138" i="8" s="1"/>
  <c r="DT12" i="8"/>
  <c r="BN90" i="10"/>
  <c r="C47" i="3" a="1"/>
  <c r="C47" i="3" s="1"/>
  <c r="BK14" i="10"/>
  <c r="BM96" i="10"/>
  <c r="BO87" i="10"/>
  <c r="BQ103" i="10"/>
  <c r="BQ104" i="10" s="1"/>
  <c r="DP113" i="8"/>
  <c r="DP120" i="8"/>
  <c r="DN56" i="11"/>
  <c r="DI37" i="8"/>
  <c r="DI141" i="8" s="1"/>
  <c r="DH74" i="9"/>
  <c r="DU17" i="8"/>
  <c r="BR110" i="10"/>
  <c r="AQ174" i="10"/>
  <c r="AR158" i="10"/>
  <c r="BK12" i="10"/>
  <c r="DQ126" i="8"/>
  <c r="DF61" i="11"/>
  <c r="DF55" i="11"/>
  <c r="AR84" i="12"/>
  <c r="AQ81" i="12"/>
  <c r="BQ101" i="10"/>
  <c r="DT60" i="11"/>
  <c r="DT62" i="11" s="1"/>
  <c r="DT65" i="11" s="1"/>
  <c r="DT58" i="11"/>
  <c r="DT64" i="11" s="1"/>
  <c r="DM58" i="11"/>
  <c r="DM64" i="11" s="1"/>
  <c r="DM60" i="11"/>
  <c r="DM62" i="11" s="1"/>
  <c r="DM65" i="11" s="1"/>
  <c r="BL59" i="10"/>
  <c r="DW17" i="8"/>
  <c r="DJ54" i="11"/>
  <c r="DJ95" i="9"/>
  <c r="DJ97" i="9" s="1"/>
  <c r="BP106" i="10"/>
  <c r="BP108" i="10" s="1"/>
  <c r="DP37" i="8"/>
  <c r="G22" i="3" a="1"/>
  <c r="G22" i="3" s="1"/>
  <c r="I22" i="3" a="1"/>
  <c r="I22" i="3" s="1"/>
  <c r="K22" i="3" a="1"/>
  <c r="K22" i="3" s="1"/>
  <c r="AC12" i="10"/>
  <c r="AB14" i="10"/>
  <c r="AB42" i="10" s="1"/>
  <c r="DJ55" i="11"/>
  <c r="DJ61" i="11"/>
  <c r="CO20" i="11"/>
  <c r="CP14" i="9"/>
  <c r="AO46" i="10"/>
  <c r="AO58" i="10"/>
  <c r="AO51" i="10"/>
  <c r="AO59" i="10"/>
  <c r="AR67" i="12"/>
  <c r="AQ61" i="12"/>
  <c r="AO74" i="10"/>
  <c r="AO75" i="10" s="1"/>
  <c r="AO67" i="10"/>
  <c r="AO68" i="10" s="1"/>
  <c r="AO79" i="10"/>
  <c r="DO74" i="9"/>
  <c r="DO66" i="8"/>
  <c r="DO106" i="8"/>
  <c r="DO85" i="9" a="1"/>
  <c r="DO85" i="9" s="1"/>
  <c r="DO87" i="9" s="1"/>
  <c r="DQ54" i="11"/>
  <c r="DQ95" i="9"/>
  <c r="DT106" i="8"/>
  <c r="DT85" i="9" a="1"/>
  <c r="DT85" i="9" s="1"/>
  <c r="DT87" i="9" s="1"/>
  <c r="DM55" i="11"/>
  <c r="DM61" i="11"/>
  <c r="BK143" i="10"/>
  <c r="BK145" i="10" s="1"/>
  <c r="BM101" i="10"/>
  <c r="DQ111" i="8"/>
  <c r="CQ150" i="8"/>
  <c r="AU185" i="10"/>
  <c r="BK22" i="10"/>
  <c r="DN74" i="9"/>
  <c r="DF108" i="8"/>
  <c r="DF43" i="8"/>
  <c r="DF42" i="8"/>
  <c r="DV60" i="11"/>
  <c r="DV62" i="11" s="1"/>
  <c r="DV65" i="11" s="1"/>
  <c r="DV58" i="11"/>
  <c r="DP58" i="11"/>
  <c r="DP60" i="11"/>
  <c r="DP62" i="11" s="1"/>
  <c r="DP65" i="11" s="1"/>
  <c r="AL152" i="10"/>
  <c r="AL9" i="10"/>
  <c r="BN68" i="10"/>
  <c r="BO110" i="10"/>
  <c r="BP107" i="10"/>
  <c r="DM42" i="8"/>
  <c r="DM108" i="8"/>
  <c r="DM43" i="8"/>
  <c r="CO51" i="8"/>
  <c r="CP59" i="8"/>
  <c r="CO110" i="8"/>
  <c r="DM54" i="11"/>
  <c r="DM95" i="9"/>
  <c r="DM97" i="9" s="1"/>
  <c r="BJ28" i="10"/>
  <c r="BM106" i="10"/>
  <c r="AU25" i="12"/>
  <c r="AQ83" i="12"/>
  <c r="AP80" i="12"/>
  <c r="AP88" i="12" s="1"/>
  <c r="DX42" i="8"/>
  <c r="DX43" i="8"/>
  <c r="F26" i="3" s="1" a="1"/>
  <c r="F26" i="3" s="1"/>
  <c r="DX108" i="8"/>
  <c r="F23" i="3" a="1"/>
  <c r="F23" i="3" s="1"/>
  <c r="E10" i="3" a="1"/>
  <c r="E10" i="3" s="1"/>
  <c r="E36" i="3" s="1"/>
  <c r="C57" i="3" a="1"/>
  <c r="C57" i="3" s="1"/>
  <c r="C58" i="3" s="1"/>
  <c r="BR107" i="10"/>
  <c r="DN54" i="11"/>
  <c r="DN95" i="9"/>
  <c r="DN97" i="9" s="1"/>
  <c r="BL143" i="10"/>
  <c r="BL145" i="10" s="1"/>
  <c r="DW56" i="11"/>
  <c r="DO54" i="11"/>
  <c r="DO95" i="9"/>
  <c r="DO97" i="9" s="1"/>
  <c r="BO106" i="10"/>
  <c r="BO108" i="10" s="1"/>
  <c r="BM62" i="10"/>
  <c r="DK54" i="11"/>
  <c r="DK95" i="9"/>
  <c r="DK97" i="9" s="1"/>
  <c r="DH108" i="8"/>
  <c r="DH42" i="8"/>
  <c r="DH43" i="8"/>
  <c r="AN59" i="12"/>
  <c r="AN60" i="12" s="1"/>
  <c r="AO63" i="12"/>
  <c r="DR74" i="9"/>
  <c r="DR77" i="9" s="1"/>
  <c r="DR66" i="8"/>
  <c r="CP11" i="11"/>
  <c r="EB11" i="11" s="1"/>
  <c r="BO91" i="10"/>
  <c r="BL62" i="10"/>
  <c r="AQ86" i="12"/>
  <c r="AS90" i="10"/>
  <c r="AS91" i="10" s="1"/>
  <c r="AT89" i="10"/>
  <c r="BK15" i="10"/>
  <c r="CP13" i="11"/>
  <c r="DL58" i="11"/>
  <c r="DL64" i="11" s="1"/>
  <c r="DL60" i="11"/>
  <c r="DL62" i="11" s="1"/>
  <c r="DL65" i="11" s="1"/>
  <c r="DP108" i="8"/>
  <c r="DP42" i="8"/>
  <c r="DP43" i="8"/>
  <c r="BM97" i="10"/>
  <c r="BM98" i="10" s="1"/>
  <c r="AX25" i="12"/>
  <c r="EA107" i="8"/>
  <c r="EA117" i="8" s="1"/>
  <c r="EA143" i="8" s="1"/>
  <c r="G63" i="3" a="1"/>
  <c r="G63" i="3" s="1"/>
  <c r="H63" i="3" s="1"/>
  <c r="I63" i="3" s="1"/>
  <c r="J63" i="3" s="1"/>
  <c r="K63" i="3" s="1"/>
  <c r="L63" i="3" s="1"/>
  <c r="M63" i="3" s="1"/>
  <c r="N63" i="3" s="1"/>
  <c r="O63" i="3" s="1"/>
  <c r="P63" i="3" s="1"/>
  <c r="Q63" i="3" s="1"/>
  <c r="R63" i="3" s="1"/>
  <c r="S63" i="3" s="1"/>
  <c r="T63" i="3" s="1"/>
  <c r="U63" i="3" s="1"/>
  <c r="V63" i="3" s="1"/>
  <c r="DI54" i="8"/>
  <c r="DI105" i="8"/>
  <c r="DI59" i="9" a="1"/>
  <c r="DI59" i="9" s="1"/>
  <c r="DI61" i="9" s="1"/>
  <c r="DV105" i="8"/>
  <c r="DV54" i="8"/>
  <c r="D31" i="3" a="1"/>
  <c r="D31" i="3" s="1"/>
  <c r="DU106" i="8"/>
  <c r="C16" i="3" a="1"/>
  <c r="C16" i="3" s="1"/>
  <c r="DU85" i="9" a="1"/>
  <c r="DU85" i="9" s="1"/>
  <c r="DU87" i="9" s="1"/>
  <c r="DG37" i="8"/>
  <c r="DS106" i="8"/>
  <c r="DS85" i="9" a="1"/>
  <c r="DS85" i="9" s="1"/>
  <c r="DJ58" i="11"/>
  <c r="DJ64" i="11" s="1"/>
  <c r="DJ60" i="11"/>
  <c r="DJ62" i="11" s="1"/>
  <c r="DJ65" i="11" s="1"/>
  <c r="DF56" i="11"/>
  <c r="D47" i="3" a="1"/>
  <c r="D47" i="3" s="1"/>
  <c r="C50" i="3" a="1"/>
  <c r="C50" i="3" s="1"/>
  <c r="BM67" i="10"/>
  <c r="BM89" i="10"/>
  <c r="DK106" i="8"/>
  <c r="DK85" i="9" a="1"/>
  <c r="DK85" i="9" s="1"/>
  <c r="DK87" i="9" s="1"/>
  <c r="DQ87" i="9"/>
  <c r="DY54" i="11"/>
  <c r="DY95" i="9"/>
  <c r="CO109" i="8"/>
  <c r="CP58" i="8"/>
  <c r="BI31" i="10"/>
  <c r="BN143" i="10"/>
  <c r="BN145" i="10" s="1"/>
  <c r="EB107" i="8"/>
  <c r="EB117" i="8" s="1"/>
  <c r="EB143" i="8" s="1"/>
  <c r="C63" i="3" a="1"/>
  <c r="C63" i="3" s="1"/>
  <c r="J18" i="3" a="1"/>
  <c r="J18" i="3" s="1"/>
  <c r="F63" i="3" a="1"/>
  <c r="F63" i="3" s="1"/>
  <c r="AQ94" i="12"/>
  <c r="AP100" i="12"/>
  <c r="AP95" i="12"/>
  <c r="AP96" i="12" s="1"/>
  <c r="AP102" i="12" s="1"/>
  <c r="DK58" i="11"/>
  <c r="DK64" i="11" s="1"/>
  <c r="DK60" i="11"/>
  <c r="DK62" i="11" s="1"/>
  <c r="DK65" i="11" s="1"/>
  <c r="BJ31" i="10"/>
  <c r="AR175" i="10"/>
  <c r="AQ176" i="10"/>
  <c r="BL102" i="10"/>
  <c r="AG112" i="10"/>
  <c r="AG131" i="10" s="1"/>
  <c r="AG137" i="10" s="1"/>
  <c r="AG48" i="10"/>
  <c r="BM111" i="10"/>
  <c r="EC107" i="8"/>
  <c r="EC117" i="8" s="1"/>
  <c r="EC143" i="8" s="1"/>
  <c r="I18" i="3" a="1"/>
  <c r="I18" i="3" s="1"/>
  <c r="K18" i="3" a="1"/>
  <c r="K18" i="3" s="1"/>
  <c r="DJ72" i="9"/>
  <c r="DJ66" i="8" s="1"/>
  <c r="DJ104" i="8"/>
  <c r="DJ138" i="8" s="1"/>
  <c r="BO45" i="10"/>
  <c r="DX54" i="8"/>
  <c r="DX105" i="8"/>
  <c r="DX59" i="9" a="1"/>
  <c r="DX59" i="9" s="1"/>
  <c r="DX61" i="9" s="1"/>
  <c r="F31" i="3" a="1"/>
  <c r="F31" i="3" s="1"/>
  <c r="D62" i="3" a="1"/>
  <c r="D62" i="3" s="1"/>
  <c r="D99" i="3" s="1"/>
  <c r="DS68" i="8"/>
  <c r="DV37" i="8"/>
  <c r="D51" i="3" s="1" a="1"/>
  <c r="D51" i="3" s="1"/>
  <c r="D21" i="3" a="1"/>
  <c r="D21" i="3" s="1"/>
  <c r="DH106" i="8"/>
  <c r="DH85" i="9" a="1"/>
  <c r="DH85" i="9" s="1"/>
  <c r="DH87" i="9" s="1"/>
  <c r="DR73" i="9"/>
  <c r="BM107" i="10"/>
  <c r="DH56" i="11"/>
  <c r="CP18" i="9"/>
  <c r="E47" i="3" a="1"/>
  <c r="E47" i="3" s="1"/>
  <c r="EE96" i="9"/>
  <c r="EE85" i="9" a="1"/>
  <c r="EE85" i="9" s="1"/>
  <c r="EE33" i="9"/>
  <c r="EE11" i="9"/>
  <c r="EE39" i="9"/>
  <c r="EE59" i="9" a="1"/>
  <c r="EE59" i="9" s="1"/>
  <c r="EE40" i="9"/>
  <c r="EE31" i="9"/>
  <c r="EE22" i="9"/>
  <c r="EE21" i="9"/>
  <c r="EE92" i="9" s="1"/>
  <c r="EE41" i="9"/>
  <c r="EE32" i="9"/>
  <c r="BP87" i="10"/>
  <c r="CO36" i="11"/>
  <c r="CP61" i="8"/>
  <c r="EB61" i="8"/>
  <c r="BB7" i="12"/>
  <c r="BA7" i="12"/>
  <c r="AZ7" i="12"/>
  <c r="AY7" i="12"/>
  <c r="BB5" i="12"/>
  <c r="BA5" i="12"/>
  <c r="AZ5" i="12"/>
  <c r="AY5" i="12"/>
  <c r="CN44" i="11"/>
  <c r="DI72" i="9"/>
  <c r="DI66" i="8" s="1"/>
  <c r="DI104" i="8"/>
  <c r="DI138" i="8" s="1"/>
  <c r="DK74" i="9"/>
  <c r="BR102" i="10"/>
  <c r="DW60" i="11"/>
  <c r="DW58" i="11"/>
  <c r="BR106" i="10"/>
  <c r="BR108" i="10" s="1"/>
  <c r="DN106" i="8"/>
  <c r="DN85" i="9" a="1"/>
  <c r="DN85" i="9" s="1"/>
  <c r="DN87" i="9" s="1"/>
  <c r="DS74" i="9"/>
  <c r="DR117" i="8"/>
  <c r="DR143" i="8" s="1"/>
  <c r="BX93" i="9"/>
  <c r="DX93" i="9"/>
  <c r="DX90" i="9" s="1"/>
  <c r="DX91" i="9" s="1"/>
  <c r="BL58" i="10"/>
  <c r="DI55" i="11"/>
  <c r="DI61" i="11"/>
  <c r="DK55" i="11"/>
  <c r="DK61" i="11"/>
  <c r="DY61" i="11"/>
  <c r="E69" i="3"/>
  <c r="DQ55" i="11"/>
  <c r="DQ61" i="11"/>
  <c r="F10" i="3" a="1"/>
  <c r="F10" i="3" s="1"/>
  <c r="F36" i="3" s="1"/>
  <c r="D57" i="3" a="1"/>
  <c r="D57" i="3" s="1"/>
  <c r="BN87" i="10"/>
  <c r="BO89" i="10"/>
  <c r="BM58" i="10"/>
  <c r="DR134" i="8"/>
  <c r="AH97" i="10"/>
  <c r="AH111" i="10"/>
  <c r="AI96" i="10"/>
  <c r="DR60" i="11"/>
  <c r="DR62" i="11" s="1"/>
  <c r="DR65" i="11" s="1"/>
  <c r="DR58" i="11"/>
  <c r="DR64" i="11" s="1"/>
  <c r="AV25" i="12"/>
  <c r="DL54" i="11"/>
  <c r="DL95" i="9"/>
  <c r="DL97" i="9" s="1"/>
  <c r="BW91" i="9"/>
  <c r="BW90" i="9" s="1"/>
  <c r="BX92" i="9"/>
  <c r="BN101" i="10"/>
  <c r="DP117" i="8"/>
  <c r="DP143" i="8" s="1"/>
  <c r="DG106" i="8"/>
  <c r="DG85" i="9" a="1"/>
  <c r="DG85" i="9" s="1"/>
  <c r="DG87" i="9" s="1"/>
  <c r="DS72" i="9"/>
  <c r="DS66" i="8" s="1"/>
  <c r="DS104" i="8"/>
  <c r="DS138" i="8" s="1"/>
  <c r="DS21" i="8"/>
  <c r="DS22" i="8" s="1"/>
  <c r="AO115" i="10"/>
  <c r="CR47" i="9"/>
  <c r="DM105" i="8"/>
  <c r="DM54" i="8"/>
  <c r="DM59" i="9" a="1"/>
  <c r="DM59" i="9" s="1"/>
  <c r="DM61" i="9" s="1"/>
  <c r="DN68" i="8"/>
  <c r="DL106" i="8"/>
  <c r="DL85" i="9" a="1"/>
  <c r="DL85" i="9" s="1"/>
  <c r="DL87" i="9" s="1"/>
  <c r="DB60" i="9"/>
  <c r="DK105" i="8"/>
  <c r="DK54" i="8"/>
  <c r="DK59" i="9" a="1"/>
  <c r="DK59" i="9" s="1"/>
  <c r="DK61" i="9" s="1"/>
  <c r="DV74" i="9"/>
  <c r="DO55" i="11"/>
  <c r="DO61" i="11"/>
  <c r="DK56" i="11"/>
  <c r="DT54" i="11"/>
  <c r="DT95" i="9"/>
  <c r="DQ76" i="9"/>
  <c r="BP66" i="10"/>
  <c r="BN41" i="10"/>
  <c r="EB28" i="11"/>
  <c r="DX66" i="8" l="1"/>
  <c r="BF55" i="10"/>
  <c r="DX70" i="8"/>
  <c r="BG55" i="10"/>
  <c r="DQ68" i="11"/>
  <c r="F37" i="3"/>
  <c r="BK10" i="10"/>
  <c r="BJ20" i="10"/>
  <c r="DL68" i="8"/>
  <c r="BM55" i="10"/>
  <c r="BL56" i="10"/>
  <c r="DW68" i="8"/>
  <c r="BL51" i="10"/>
  <c r="BH42" i="10"/>
  <c r="BK56" i="10"/>
  <c r="BI56" i="10"/>
  <c r="DT68" i="11"/>
  <c r="DX68" i="11"/>
  <c r="DS87" i="9"/>
  <c r="BN52" i="10"/>
  <c r="BF51" i="10"/>
  <c r="BI52" i="10"/>
  <c r="BI42" i="10"/>
  <c r="BI51" i="10"/>
  <c r="DU68" i="8"/>
  <c r="DU70" i="8"/>
  <c r="DJ70" i="8"/>
  <c r="DM68" i="8"/>
  <c r="DS70" i="8"/>
  <c r="DP141" i="8"/>
  <c r="DW141" i="8"/>
  <c r="DJ68" i="8"/>
  <c r="C44" i="3"/>
  <c r="EB54" i="11"/>
  <c r="EB95" i="9"/>
  <c r="EB97" i="9" s="1"/>
  <c r="DT131" i="8"/>
  <c r="DT136" i="8"/>
  <c r="DT137" i="8"/>
  <c r="DT135" i="8"/>
  <c r="AM152" i="10"/>
  <c r="AM49" i="10" s="1"/>
  <c r="AM9" i="10"/>
  <c r="CP23" i="11"/>
  <c r="CQ30" i="9"/>
  <c r="EB30" i="9"/>
  <c r="DU77" i="9"/>
  <c r="DU78" i="9"/>
  <c r="BJ34" i="10"/>
  <c r="BJ38" i="10"/>
  <c r="BJ33" i="10"/>
  <c r="DM126" i="8"/>
  <c r="DM122" i="8"/>
  <c r="DI73" i="9"/>
  <c r="DI76" i="9"/>
  <c r="BK16" i="10"/>
  <c r="BK43" i="10"/>
  <c r="AS67" i="12"/>
  <c r="AR61" i="12"/>
  <c r="AS84" i="12"/>
  <c r="AR81" i="12"/>
  <c r="BL47" i="10"/>
  <c r="BL48" i="10"/>
  <c r="DV73" i="9"/>
  <c r="DV76" i="9"/>
  <c r="DL66" i="8"/>
  <c r="DG73" i="9"/>
  <c r="DG76" i="9"/>
  <c r="BH37" i="10"/>
  <c r="BH24" i="10"/>
  <c r="BH25" i="10"/>
  <c r="C14" i="3" a="1"/>
  <c r="C14" i="3" s="1"/>
  <c r="BI98" i="10"/>
  <c r="DQ97" i="9"/>
  <c r="BH43" i="10"/>
  <c r="BH16" i="10"/>
  <c r="DQ135" i="8"/>
  <c r="DW62" i="11"/>
  <c r="DW65" i="11" s="1"/>
  <c r="DI132" i="8"/>
  <c r="DI133" i="8"/>
  <c r="DI134" i="8" s="1"/>
  <c r="DI125" i="8"/>
  <c r="DQ138" i="8"/>
  <c r="BH48" i="10"/>
  <c r="BH47" i="10"/>
  <c r="AK116" i="10"/>
  <c r="AJ130" i="10"/>
  <c r="DP73" i="9"/>
  <c r="DP76" i="9"/>
  <c r="BG20" i="10"/>
  <c r="BG42" i="10"/>
  <c r="BF20" i="10"/>
  <c r="BI43" i="10"/>
  <c r="BI16" i="10"/>
  <c r="BA13" i="12"/>
  <c r="BB13" i="12" s="1"/>
  <c r="BJ43" i="10"/>
  <c r="BJ16" i="10"/>
  <c r="DS77" i="9"/>
  <c r="DS78" i="9"/>
  <c r="BK47" i="10"/>
  <c r="BK48" i="10"/>
  <c r="DN125" i="8"/>
  <c r="DN132" i="8"/>
  <c r="DN133" i="8"/>
  <c r="DN134" i="8" s="1"/>
  <c r="DK73" i="9"/>
  <c r="DK76" i="9"/>
  <c r="DT73" i="9"/>
  <c r="DT76" i="9"/>
  <c r="BK52" i="10"/>
  <c r="BK98" i="10"/>
  <c r="BH112" i="10"/>
  <c r="BH114" i="10"/>
  <c r="AT90" i="10"/>
  <c r="AU89" i="10"/>
  <c r="AP90" i="12"/>
  <c r="DW78" i="9"/>
  <c r="DW77" i="9"/>
  <c r="AZ25" i="12"/>
  <c r="DH133" i="8"/>
  <c r="DH134" i="8" s="1"/>
  <c r="DH125" i="8"/>
  <c r="DH132" i="8"/>
  <c r="I49" i="3" a="1"/>
  <c r="I49" i="3" s="1"/>
  <c r="DV136" i="8"/>
  <c r="DV131" i="8"/>
  <c r="DV137" i="8"/>
  <c r="DV135" i="8"/>
  <c r="DU136" i="8"/>
  <c r="DU137" i="8"/>
  <c r="DU131" i="8"/>
  <c r="DU135" i="8"/>
  <c r="DT78" i="9"/>
  <c r="DT77" i="9"/>
  <c r="DU73" i="9"/>
  <c r="DU76" i="9"/>
  <c r="DI135" i="8"/>
  <c r="DI131" i="8"/>
  <c r="DI137" i="8"/>
  <c r="DI136" i="8"/>
  <c r="AS113" i="12"/>
  <c r="AR115" i="12"/>
  <c r="AR116" i="12" s="1"/>
  <c r="AR119" i="12" s="1"/>
  <c r="AR108" i="12" s="1"/>
  <c r="DO126" i="8"/>
  <c r="DO122" i="8"/>
  <c r="BH104" i="10"/>
  <c r="BF47" i="10"/>
  <c r="BF48" i="10"/>
  <c r="BG56" i="10"/>
  <c r="AL49" i="10"/>
  <c r="DK126" i="8"/>
  <c r="DK122" i="8"/>
  <c r="DR68" i="11"/>
  <c r="AO152" i="10"/>
  <c r="AO49" i="10" s="1"/>
  <c r="AO9" i="10"/>
  <c r="CS95" i="8"/>
  <c r="CR27" i="8"/>
  <c r="DR121" i="8"/>
  <c r="DR122" i="8"/>
  <c r="DS96" i="9"/>
  <c r="DS97" i="9" s="1"/>
  <c r="DU96" i="9"/>
  <c r="DU97" i="9" s="1"/>
  <c r="DT96" i="9"/>
  <c r="DX96" i="9"/>
  <c r="DW96" i="9"/>
  <c r="DV96" i="9"/>
  <c r="DV97" i="9" s="1"/>
  <c r="DZ96" i="9"/>
  <c r="DY96" i="9"/>
  <c r="BK25" i="10"/>
  <c r="BK24" i="10"/>
  <c r="BK37" i="10"/>
  <c r="F14" i="3" a="1"/>
  <c r="F14" i="3" s="1"/>
  <c r="BG37" i="10"/>
  <c r="BG24" i="10"/>
  <c r="BG25" i="10"/>
  <c r="AR94" i="12"/>
  <c r="AQ100" i="12"/>
  <c r="AQ95" i="12"/>
  <c r="AQ96" i="12" s="1"/>
  <c r="AQ102" i="12" s="1"/>
  <c r="CP22" i="11"/>
  <c r="CQ29" i="9"/>
  <c r="EB29" i="9"/>
  <c r="EA23" i="9"/>
  <c r="BA25" i="12"/>
  <c r="AR86" i="12"/>
  <c r="AQ88" i="12"/>
  <c r="AQ90" i="12"/>
  <c r="CP51" i="8"/>
  <c r="CQ59" i="8"/>
  <c r="CP110" i="8"/>
  <c r="EB59" i="8"/>
  <c r="G49" i="3" a="1"/>
  <c r="G49" i="3" s="1"/>
  <c r="AO52" i="10"/>
  <c r="DN135" i="8"/>
  <c r="DN136" i="8"/>
  <c r="DN131" i="8"/>
  <c r="DN137" i="8"/>
  <c r="DK70" i="8"/>
  <c r="BN51" i="10"/>
  <c r="DV141" i="8"/>
  <c r="CM103" i="9"/>
  <c r="CN19" i="9"/>
  <c r="CM23" i="9"/>
  <c r="J49" i="3" a="1"/>
  <c r="J49" i="3" s="1"/>
  <c r="DO135" i="8"/>
  <c r="DO131" i="8"/>
  <c r="DO136" i="8"/>
  <c r="DO137" i="8"/>
  <c r="DV132" i="8"/>
  <c r="DV133" i="8"/>
  <c r="DV134" i="8" s="1"/>
  <c r="DV125" i="8"/>
  <c r="BK51" i="10"/>
  <c r="BK44" i="10"/>
  <c r="BI10" i="10"/>
  <c r="BJ52" i="10"/>
  <c r="BG51" i="10"/>
  <c r="BG52" i="10"/>
  <c r="AO59" i="12"/>
  <c r="AO60" i="12" s="1"/>
  <c r="AP63" i="12"/>
  <c r="DK133" i="8"/>
  <c r="DK134" i="8" s="1"/>
  <c r="DK125" i="8"/>
  <c r="DK132" i="8"/>
  <c r="Q74" i="12"/>
  <c r="Q75" i="12" s="1"/>
  <c r="P76" i="12"/>
  <c r="DO132" i="8"/>
  <c r="DO125" i="8"/>
  <c r="DO133" i="8"/>
  <c r="DO134" i="8" s="1"/>
  <c r="BG47" i="10"/>
  <c r="BG48" i="10"/>
  <c r="AI111" i="10"/>
  <c r="AI97" i="10"/>
  <c r="AJ96" i="10"/>
  <c r="DW73" i="9"/>
  <c r="DW76" i="9"/>
  <c r="DW137" i="8"/>
  <c r="DW131" i="8"/>
  <c r="DW136" i="8"/>
  <c r="DW135" i="8"/>
  <c r="CQ18" i="9"/>
  <c r="EB18" i="9"/>
  <c r="DU141" i="8"/>
  <c r="BJ47" i="10"/>
  <c r="BJ48" i="10"/>
  <c r="DX78" i="9"/>
  <c r="DX77" i="9"/>
  <c r="AP101" i="12"/>
  <c r="AP103" i="12" s="1"/>
  <c r="AP104" i="12" s="1"/>
  <c r="AP51" i="12" s="1"/>
  <c r="DS125" i="8"/>
  <c r="DS132" i="8"/>
  <c r="DS133" i="8"/>
  <c r="DS134" i="8" s="1"/>
  <c r="DT66" i="8"/>
  <c r="DS73" i="9"/>
  <c r="DS76" i="9"/>
  <c r="BB25" i="12"/>
  <c r="BG15" i="12"/>
  <c r="BG16" i="12" s="1"/>
  <c r="BH9" i="12"/>
  <c r="BH10" i="12" s="1"/>
  <c r="BH12" i="12"/>
  <c r="BH13" i="12" s="1"/>
  <c r="BI18" i="12"/>
  <c r="BJ12" i="12"/>
  <c r="BJ13" i="12" s="1"/>
  <c r="BF9" i="12"/>
  <c r="BF10" i="12" s="1"/>
  <c r="BH15" i="12"/>
  <c r="BH16" i="12" s="1"/>
  <c r="BG12" i="12"/>
  <c r="BG13" i="12" s="1"/>
  <c r="BF27" i="12"/>
  <c r="BF29" i="12" s="1"/>
  <c r="BF12" i="12"/>
  <c r="BF13" i="12" s="1"/>
  <c r="BJ15" i="12"/>
  <c r="BJ16" i="12" s="1"/>
  <c r="BG9" i="12"/>
  <c r="BF15" i="12"/>
  <c r="BH18" i="12"/>
  <c r="BI12" i="12"/>
  <c r="BJ18" i="12"/>
  <c r="BK9" i="12"/>
  <c r="BK10" i="12" s="1"/>
  <c r="BK18" i="12"/>
  <c r="BH27" i="12"/>
  <c r="BK12" i="12"/>
  <c r="BK15" i="12"/>
  <c r="BI15" i="12"/>
  <c r="BF18" i="12"/>
  <c r="BJ9" i="12"/>
  <c r="BG27" i="12"/>
  <c r="BG18" i="12"/>
  <c r="BI9" i="12"/>
  <c r="BJ27" i="12"/>
  <c r="BI27" i="12"/>
  <c r="C52" i="3"/>
  <c r="CO52" i="8"/>
  <c r="CR150" i="8"/>
  <c r="CQ14" i="9"/>
  <c r="CP20" i="11"/>
  <c r="EB14" i="9"/>
  <c r="AR174" i="10"/>
  <c r="AS158" i="10"/>
  <c r="BM52" i="10"/>
  <c r="DR96" i="9"/>
  <c r="DR97" i="9" s="1"/>
  <c r="DN73" i="9"/>
  <c r="DN76" i="9"/>
  <c r="DU68" i="11"/>
  <c r="DU64" i="11"/>
  <c r="DU69" i="11"/>
  <c r="C39" i="3" a="1"/>
  <c r="C39" i="3" s="1"/>
  <c r="BJ112" i="10"/>
  <c r="BJ114" i="10"/>
  <c r="BH55" i="10"/>
  <c r="BI47" i="10"/>
  <c r="BI48" i="10"/>
  <c r="AO80" i="10"/>
  <c r="AO81" i="10"/>
  <c r="AO13" i="10" s="1"/>
  <c r="DL126" i="8"/>
  <c r="DL122" i="8"/>
  <c r="BM108" i="10"/>
  <c r="BO58" i="10"/>
  <c r="DU132" i="8"/>
  <c r="DU125" i="8"/>
  <c r="DU133" i="8"/>
  <c r="DU134" i="8" s="1"/>
  <c r="DP96" i="9"/>
  <c r="DP97" i="9" s="1"/>
  <c r="DF133" i="8"/>
  <c r="DF134" i="8" s="1"/>
  <c r="DF125" i="8"/>
  <c r="DF132" i="8"/>
  <c r="EC96" i="9"/>
  <c r="E50" i="3" a="1"/>
  <c r="E50" i="3" s="1"/>
  <c r="E48" i="3"/>
  <c r="CP15" i="11"/>
  <c r="CQ38" i="9"/>
  <c r="CP42" i="9"/>
  <c r="EB38" i="9"/>
  <c r="BH10" i="10"/>
  <c r="BG114" i="10"/>
  <c r="BG112" i="10"/>
  <c r="AL10" i="10"/>
  <c r="CL9" i="8"/>
  <c r="BN9" i="10"/>
  <c r="BN10" i="10" s="1"/>
  <c r="DF126" i="8"/>
  <c r="DF122" i="8"/>
  <c r="BK42" i="10"/>
  <c r="AM94" i="10"/>
  <c r="AN93" i="10"/>
  <c r="BI37" i="10"/>
  <c r="BI24" i="10"/>
  <c r="BI25" i="10"/>
  <c r="D14" i="3" a="1"/>
  <c r="D14" i="3" s="1"/>
  <c r="DN78" i="9"/>
  <c r="DN77" i="9"/>
  <c r="DL78" i="9"/>
  <c r="DL77" i="9"/>
  <c r="BI104" i="10"/>
  <c r="BO59" i="10"/>
  <c r="AP115" i="10"/>
  <c r="AV185" i="10"/>
  <c r="D37" i="3"/>
  <c r="D44" i="3"/>
  <c r="DP70" i="8"/>
  <c r="DM135" i="8"/>
  <c r="DM136" i="8"/>
  <c r="DM131" i="8"/>
  <c r="DM137" i="8"/>
  <c r="DQ113" i="8"/>
  <c r="DQ120" i="8"/>
  <c r="DT126" i="8"/>
  <c r="DT122" i="8"/>
  <c r="C46" i="3" a="1"/>
  <c r="C46" i="3" s="1"/>
  <c r="C48" i="3" s="1"/>
  <c r="DW132" i="8"/>
  <c r="DW133" i="8"/>
  <c r="DW134" i="8" s="1"/>
  <c r="DW125" i="8"/>
  <c r="DJ77" i="9"/>
  <c r="DJ78" i="9"/>
  <c r="DP132" i="8"/>
  <c r="DP125" i="8"/>
  <c r="DP133" i="8"/>
  <c r="DP134" i="8" s="1"/>
  <c r="EB15" i="11"/>
  <c r="BL52" i="10"/>
  <c r="EA96" i="9"/>
  <c r="BF112" i="10"/>
  <c r="BF114" i="10"/>
  <c r="BF52" i="10"/>
  <c r="DV77" i="9"/>
  <c r="DV78" i="9"/>
  <c r="CQ11" i="11"/>
  <c r="DH126" i="8"/>
  <c r="DH122" i="8"/>
  <c r="DG126" i="8"/>
  <c r="DG122" i="8"/>
  <c r="DL73" i="9"/>
  <c r="DL76" i="9"/>
  <c r="K49" i="3" a="1"/>
  <c r="K49" i="3" s="1"/>
  <c r="D46" i="3" a="1"/>
  <c r="D46" i="3" s="1"/>
  <c r="D48" i="3" s="1"/>
  <c r="F47" i="3" a="1"/>
  <c r="F47" i="3" s="1"/>
  <c r="F48" i="3" s="1"/>
  <c r="F49" i="3" a="1"/>
  <c r="F49" i="3" s="1"/>
  <c r="C49" i="3" a="1"/>
  <c r="C49" i="3" s="1"/>
  <c r="BG10" i="10"/>
  <c r="DG133" i="8"/>
  <c r="DG134" i="8" s="1"/>
  <c r="DG125" i="8"/>
  <c r="DG132" i="8"/>
  <c r="DV70" i="8"/>
  <c r="D49" i="3" a="1"/>
  <c r="D49" i="3" s="1"/>
  <c r="DX64" i="11"/>
  <c r="DX66" i="11"/>
  <c r="DK135" i="8"/>
  <c r="DK131" i="8"/>
  <c r="DK136" i="8"/>
  <c r="DK137" i="8"/>
  <c r="DW70" i="8"/>
  <c r="DK68" i="8"/>
  <c r="DX73" i="9"/>
  <c r="DX76" i="9"/>
  <c r="BK20" i="10"/>
  <c r="BH108" i="10"/>
  <c r="BF33" i="10"/>
  <c r="DH137" i="8"/>
  <c r="DH136" i="8"/>
  <c r="DH131" i="8"/>
  <c r="DH135" i="8"/>
  <c r="DM133" i="8"/>
  <c r="DM134" i="8" s="1"/>
  <c r="DM132" i="8"/>
  <c r="DM125" i="8"/>
  <c r="DX133" i="8"/>
  <c r="DX134" i="8" s="1"/>
  <c r="DX132" i="8"/>
  <c r="DX125" i="8"/>
  <c r="AS175" i="10"/>
  <c r="AR176" i="10"/>
  <c r="BH38" i="10"/>
  <c r="BH33" i="10"/>
  <c r="BH34" i="10"/>
  <c r="DW97" i="9"/>
  <c r="DT97" i="9"/>
  <c r="BI34" i="10"/>
  <c r="BI38" i="10"/>
  <c r="BI33" i="10"/>
  <c r="DV126" i="8"/>
  <c r="DV122" i="8"/>
  <c r="DI68" i="8"/>
  <c r="DX62" i="11"/>
  <c r="DX65" i="11" s="1"/>
  <c r="D50" i="3" a="1"/>
  <c r="D50" i="3" s="1"/>
  <c r="C60" i="3"/>
  <c r="BK55" i="10"/>
  <c r="DQ96" i="9"/>
  <c r="DT68" i="8"/>
  <c r="BL98" i="10"/>
  <c r="CV37" i="9"/>
  <c r="ED96" i="9"/>
  <c r="DT125" i="8"/>
  <c r="DT132" i="8"/>
  <c r="DT133" i="8"/>
  <c r="DT134" i="8" s="1"/>
  <c r="CR77" i="11"/>
  <c r="CQ81" i="11"/>
  <c r="CQ28" i="11" s="1"/>
  <c r="DX97" i="9"/>
  <c r="DH73" i="9"/>
  <c r="DH76" i="9"/>
  <c r="DP64" i="11"/>
  <c r="DP68" i="11"/>
  <c r="DV68" i="11"/>
  <c r="DV64" i="11"/>
  <c r="DV66" i="11"/>
  <c r="D39" i="3" a="1"/>
  <c r="D39" i="3" s="1"/>
  <c r="BM47" i="10"/>
  <c r="BM48" i="10"/>
  <c r="DJ135" i="8"/>
  <c r="DJ131" i="8"/>
  <c r="DJ136" i="8"/>
  <c r="DJ137" i="8"/>
  <c r="DF135" i="8"/>
  <c r="DF137" i="8"/>
  <c r="DF136" i="8"/>
  <c r="DF131" i="8"/>
  <c r="DO73" i="9"/>
  <c r="DO76" i="9"/>
  <c r="AD12" i="10"/>
  <c r="AC42" i="10"/>
  <c r="AD42" i="10" s="1"/>
  <c r="BL12" i="10"/>
  <c r="DF62" i="11"/>
  <c r="DF65" i="11" s="1"/>
  <c r="BJ37" i="10"/>
  <c r="BJ25" i="10"/>
  <c r="BJ24" i="10"/>
  <c r="E14" i="3" a="1"/>
  <c r="E14" i="3" s="1"/>
  <c r="BJ51" i="10"/>
  <c r="BJ44" i="10"/>
  <c r="BG43" i="10"/>
  <c r="BG16" i="10"/>
  <c r="DI78" i="9"/>
  <c r="DI77" i="9"/>
  <c r="DR136" i="8"/>
  <c r="DR137" i="8"/>
  <c r="DR131" i="8"/>
  <c r="DR135" i="8"/>
  <c r="BM112" i="10"/>
  <c r="BM114" i="10"/>
  <c r="DN126" i="8"/>
  <c r="DN122" i="8"/>
  <c r="DW64" i="11"/>
  <c r="DW66" i="11"/>
  <c r="AQ189" i="10"/>
  <c r="AQ146" i="10" s="1"/>
  <c r="AQ143" i="10" s="1"/>
  <c r="AQ41" i="10"/>
  <c r="DK66" i="8"/>
  <c r="DU126" i="8"/>
  <c r="DU122" i="8"/>
  <c r="BF24" i="10"/>
  <c r="DS126" i="8"/>
  <c r="DS122" i="8"/>
  <c r="DX126" i="8"/>
  <c r="DX122" i="8"/>
  <c r="BO143" i="10"/>
  <c r="BO145" i="10" s="1"/>
  <c r="BM56" i="10"/>
  <c r="BX91" i="9"/>
  <c r="BY92" i="9"/>
  <c r="BL55" i="10"/>
  <c r="DI70" i="8"/>
  <c r="DI126" i="8"/>
  <c r="DI122" i="8"/>
  <c r="BN56" i="10"/>
  <c r="R55" i="3"/>
  <c r="Q69" i="3"/>
  <c r="DR61" i="9"/>
  <c r="DR139" i="8"/>
  <c r="DR132" i="8"/>
  <c r="DG70" i="8"/>
  <c r="BJ42" i="10"/>
  <c r="BJ10" i="10"/>
  <c r="BG108" i="10"/>
  <c r="DG66" i="8"/>
  <c r="DP122" i="8"/>
  <c r="DP121" i="8"/>
  <c r="BG38" i="10"/>
  <c r="BG34" i="10"/>
  <c r="BG33" i="10"/>
  <c r="DU49" i="11"/>
  <c r="DK77" i="9"/>
  <c r="DK78" i="9"/>
  <c r="BJ104" i="10"/>
  <c r="CS47" i="9"/>
  <c r="EB33" i="11"/>
  <c r="DM73" i="9"/>
  <c r="DM76" i="9"/>
  <c r="AY25" i="12"/>
  <c r="CP95" i="9"/>
  <c r="CP97" i="9" s="1"/>
  <c r="CP152" i="8"/>
  <c r="CP154" i="8" s="1"/>
  <c r="CP72" i="8"/>
  <c r="DH66" i="8"/>
  <c r="DI62" i="11"/>
  <c r="DI65" i="11" s="1"/>
  <c r="D58" i="3"/>
  <c r="D60" i="3" s="1"/>
  <c r="DW126" i="8"/>
  <c r="DW122" i="8"/>
  <c r="DL135" i="8"/>
  <c r="DL136" i="8"/>
  <c r="DL131" i="8"/>
  <c r="DL137" i="8"/>
  <c r="DW69" i="11"/>
  <c r="DQ132" i="8"/>
  <c r="BX101" i="9"/>
  <c r="DY101" i="9" s="1"/>
  <c r="BY102" i="9"/>
  <c r="AV79" i="12"/>
  <c r="AU45" i="12"/>
  <c r="DP66" i="8"/>
  <c r="BK114" i="10"/>
  <c r="BK112" i="10"/>
  <c r="BI55" i="10"/>
  <c r="DG78" i="9"/>
  <c r="DG77" i="9"/>
  <c r="AN10" i="10"/>
  <c r="CN9" i="8"/>
  <c r="CR20" i="9"/>
  <c r="CR13" i="11" s="1"/>
  <c r="AP58" i="10"/>
  <c r="AP51" i="10"/>
  <c r="AP46" i="10"/>
  <c r="AP52" i="10" s="1"/>
  <c r="AP59" i="10"/>
  <c r="EA97" i="9"/>
  <c r="AP74" i="10"/>
  <c r="AP75" i="10" s="1"/>
  <c r="AR83" i="12"/>
  <c r="AQ80" i="12"/>
  <c r="DH68" i="8"/>
  <c r="AH112" i="10"/>
  <c r="AH131" i="10" s="1"/>
  <c r="AH137" i="10" s="1"/>
  <c r="AH48" i="10"/>
  <c r="DO77" i="9"/>
  <c r="DO78" i="9"/>
  <c r="DJ126" i="8"/>
  <c r="DJ122" i="8"/>
  <c r="AR183" i="10"/>
  <c r="AR188" i="10" s="1"/>
  <c r="AS182" i="10"/>
  <c r="DL125" i="8"/>
  <c r="DL133" i="8"/>
  <c r="DL134" i="8" s="1"/>
  <c r="DL132" i="8"/>
  <c r="DJ133" i="8"/>
  <c r="DJ134" i="8" s="1"/>
  <c r="DJ125" i="8"/>
  <c r="DJ132" i="8"/>
  <c r="EB61" i="11"/>
  <c r="H69" i="3"/>
  <c r="BO51" i="10"/>
  <c r="DY93" i="9"/>
  <c r="DY90" i="9" s="1"/>
  <c r="DY91" i="9" s="1"/>
  <c r="CP36" i="11"/>
  <c r="CQ61" i="8"/>
  <c r="DY97" i="9"/>
  <c r="DX137" i="8"/>
  <c r="DX131" i="8"/>
  <c r="DX135" i="8"/>
  <c r="DX136" i="8"/>
  <c r="DH78" i="9"/>
  <c r="DH77" i="9"/>
  <c r="DM66" i="8"/>
  <c r="F50" i="3" a="1"/>
  <c r="F50" i="3" s="1"/>
  <c r="DW68" i="11"/>
  <c r="DZ97" i="9"/>
  <c r="F44" i="3"/>
  <c r="DP77" i="9"/>
  <c r="DP78" i="9"/>
  <c r="CO77" i="9"/>
  <c r="BH51" i="10"/>
  <c r="DP135" i="8"/>
  <c r="DP131" i="8"/>
  <c r="DP136" i="8"/>
  <c r="DP137" i="8"/>
  <c r="BL114" i="10"/>
  <c r="BL112" i="10"/>
  <c r="DS137" i="8"/>
  <c r="DS131" i="8"/>
  <c r="DS136" i="8"/>
  <c r="DS135" i="8"/>
  <c r="DX141" i="8"/>
  <c r="BL10" i="10"/>
  <c r="BJ55" i="10"/>
  <c r="CP109" i="8"/>
  <c r="CQ58" i="8"/>
  <c r="EB58" i="8"/>
  <c r="EB109" i="8" s="1"/>
  <c r="DV66" i="8"/>
  <c r="CO44" i="11"/>
  <c r="DJ73" i="9"/>
  <c r="DJ76" i="9"/>
  <c r="DM77" i="9"/>
  <c r="DM78" i="9"/>
  <c r="E49" i="3" a="1"/>
  <c r="E49" i="3" s="1"/>
  <c r="CP61" i="11"/>
  <c r="CP33" i="11"/>
  <c r="AP29" i="10"/>
  <c r="CP96" i="8"/>
  <c r="CQ94" i="8" s="1"/>
  <c r="DN70" i="8"/>
  <c r="DH62" i="11"/>
  <c r="DH65" i="11" s="1"/>
  <c r="DQ73" i="9"/>
  <c r="DG131" i="8"/>
  <c r="DG135" i="8"/>
  <c r="DG136" i="8"/>
  <c r="DG137" i="8"/>
  <c r="DS68" i="11"/>
  <c r="BM10" i="10"/>
  <c r="BI20" i="10"/>
  <c r="BF56" i="10"/>
  <c r="BI112" i="10"/>
  <c r="BI114" i="10"/>
  <c r="DQ62" i="11"/>
  <c r="DQ65" i="11" s="1"/>
  <c r="F52" i="3" l="1"/>
  <c r="BO55" i="10"/>
  <c r="D52" i="3"/>
  <c r="E52" i="3"/>
  <c r="CQ23" i="11"/>
  <c r="CR30" i="9"/>
  <c r="AT182" i="10"/>
  <c r="AS183" i="10"/>
  <c r="AS188" i="10" s="1"/>
  <c r="AM10" i="10"/>
  <c r="CM9" i="8"/>
  <c r="AQ101" i="12"/>
  <c r="AQ103" i="12" s="1"/>
  <c r="AQ104" i="12" s="1"/>
  <c r="AQ51" i="12" s="1"/>
  <c r="BG33" i="12"/>
  <c r="BG21" i="12"/>
  <c r="BG20" i="12"/>
  <c r="BG30" i="12"/>
  <c r="BG34" i="12"/>
  <c r="BG29" i="12"/>
  <c r="AJ111" i="10"/>
  <c r="AJ97" i="10"/>
  <c r="AK96" i="10"/>
  <c r="BY91" i="9"/>
  <c r="BZ92" i="9"/>
  <c r="C40" i="3"/>
  <c r="C41" i="3"/>
  <c r="BJ10" i="12"/>
  <c r="BI20" i="12"/>
  <c r="BI33" i="12"/>
  <c r="BI21" i="12"/>
  <c r="D15" i="3" a="1"/>
  <c r="D15" i="3" s="1"/>
  <c r="AR189" i="10"/>
  <c r="AR146" i="10" s="1"/>
  <c r="AR143" i="10" s="1"/>
  <c r="AR63" i="10" s="1"/>
  <c r="AR41" i="10"/>
  <c r="BI10" i="12"/>
  <c r="CQ61" i="11"/>
  <c r="CQ33" i="11"/>
  <c r="AQ29" i="10"/>
  <c r="CQ96" i="8"/>
  <c r="CR94" i="8" s="1"/>
  <c r="BF20" i="12"/>
  <c r="CS20" i="9"/>
  <c r="CS13" i="11" s="1"/>
  <c r="BJ30" i="12"/>
  <c r="BJ29" i="12"/>
  <c r="BJ34" i="12"/>
  <c r="AW79" i="12"/>
  <c r="AV45" i="12"/>
  <c r="CS77" i="11"/>
  <c r="CR81" i="11"/>
  <c r="CR28" i="11" s="1"/>
  <c r="AT175" i="10"/>
  <c r="AS176" i="10"/>
  <c r="AW185" i="10"/>
  <c r="EB42" i="9"/>
  <c r="BI16" i="12"/>
  <c r="CP77" i="9"/>
  <c r="S55" i="3"/>
  <c r="R69" i="3"/>
  <c r="CN103" i="9"/>
  <c r="CO19" i="9"/>
  <c r="CN23" i="9"/>
  <c r="CQ95" i="9"/>
  <c r="CQ97" i="9" s="1"/>
  <c r="CQ72" i="8"/>
  <c r="CQ152" i="8"/>
  <c r="CQ154" i="8" s="1"/>
  <c r="AR102" i="12"/>
  <c r="AS94" i="12"/>
  <c r="AR95" i="12"/>
  <c r="AR96" i="12" s="1"/>
  <c r="AR100" i="12"/>
  <c r="AQ115" i="10"/>
  <c r="CQ15" i="11"/>
  <c r="CR38" i="9"/>
  <c r="CQ42" i="9"/>
  <c r="BK16" i="12"/>
  <c r="R74" i="12"/>
  <c r="R75" i="12" s="1"/>
  <c r="Q76" i="12"/>
  <c r="CR18" i="9"/>
  <c r="AS86" i="12"/>
  <c r="EB51" i="8"/>
  <c r="EB52" i="8" s="1"/>
  <c r="BI30" i="12"/>
  <c r="BI29" i="12"/>
  <c r="BI34" i="12"/>
  <c r="CT47" i="9"/>
  <c r="AS83" i="12"/>
  <c r="AR80" i="12"/>
  <c r="AR90" i="12" s="1"/>
  <c r="BY101" i="9"/>
  <c r="DZ101" i="9" s="1"/>
  <c r="BZ102" i="9"/>
  <c r="BK13" i="12"/>
  <c r="AT84" i="12"/>
  <c r="AS81" i="12"/>
  <c r="BH30" i="12"/>
  <c r="BH29" i="12"/>
  <c r="BH34" i="12"/>
  <c r="AN94" i="10"/>
  <c r="AO93" i="10"/>
  <c r="DQ121" i="8"/>
  <c r="DQ122" i="8"/>
  <c r="CQ22" i="11"/>
  <c r="CR29" i="9"/>
  <c r="EA9" i="8"/>
  <c r="G56" i="3" s="1" a="1"/>
  <c r="G56" i="3" s="1"/>
  <c r="AP79" i="10"/>
  <c r="AE42" i="10"/>
  <c r="AD14" i="10"/>
  <c r="BL14" i="10" s="1"/>
  <c r="BL42" i="10" s="1"/>
  <c r="BK20" i="12"/>
  <c r="BK33" i="12"/>
  <c r="BK21" i="12"/>
  <c r="BK24" i="12"/>
  <c r="F15" i="3" a="1"/>
  <c r="F15" i="3" s="1"/>
  <c r="AU90" i="10"/>
  <c r="AV89" i="10"/>
  <c r="AT67" i="12"/>
  <c r="AS61" i="12"/>
  <c r="BO56" i="10"/>
  <c r="CP44" i="11"/>
  <c r="EB44" i="11" s="1"/>
  <c r="AE12" i="10"/>
  <c r="CW37" i="9"/>
  <c r="AP59" i="12"/>
  <c r="AP60" i="12" s="1"/>
  <c r="AQ63" i="12"/>
  <c r="BO46" i="10"/>
  <c r="BO52" i="10" s="1"/>
  <c r="AT91" i="10"/>
  <c r="BP91" i="10" s="1"/>
  <c r="BP90" i="10"/>
  <c r="AL116" i="10"/>
  <c r="AK130" i="10"/>
  <c r="CT95" i="8"/>
  <c r="CS27" i="8"/>
  <c r="CR58" i="8"/>
  <c r="CQ109" i="8"/>
  <c r="CQ36" i="11"/>
  <c r="CR61" i="8"/>
  <c r="AP67" i="10"/>
  <c r="BJ20" i="12"/>
  <c r="BJ33" i="12"/>
  <c r="BJ21" i="12"/>
  <c r="E15" i="3" a="1"/>
  <c r="E15" i="3" s="1"/>
  <c r="AT113" i="12"/>
  <c r="AS115" i="12"/>
  <c r="AS116" i="12" s="1"/>
  <c r="AS119" i="12" s="1"/>
  <c r="AS108" i="12" s="1"/>
  <c r="CQ20" i="11"/>
  <c r="CR14" i="9"/>
  <c r="AO10" i="10"/>
  <c r="CO9" i="8"/>
  <c r="AI112" i="10"/>
  <c r="AI131" i="10" s="1"/>
  <c r="AI137" i="10" s="1"/>
  <c r="AI48" i="10"/>
  <c r="BY93" i="9"/>
  <c r="AQ58" i="10"/>
  <c r="AQ46" i="10"/>
  <c r="AQ51" i="10"/>
  <c r="AQ59" i="10"/>
  <c r="AQ63" i="10"/>
  <c r="BI13" i="12"/>
  <c r="CS150" i="8"/>
  <c r="CP52" i="8"/>
  <c r="D40" i="3"/>
  <c r="D41" i="3"/>
  <c r="AT158" i="10"/>
  <c r="AS174" i="10"/>
  <c r="BH33" i="12"/>
  <c r="BH21" i="12"/>
  <c r="BH20" i="12"/>
  <c r="C15" i="3" a="1"/>
  <c r="C15" i="3" s="1"/>
  <c r="EB110" i="8"/>
  <c r="E22" i="4" a="1"/>
  <c r="E22" i="4" s="1"/>
  <c r="F76" i="4" a="1"/>
  <c r="F76" i="4" s="1"/>
  <c r="E37" i="4" a="1"/>
  <c r="E37" i="4" s="1"/>
  <c r="J25" i="3" a="1"/>
  <c r="J25" i="3" s="1"/>
  <c r="BF16" i="12"/>
  <c r="CR11" i="11"/>
  <c r="BG10" i="12"/>
  <c r="CQ51" i="8"/>
  <c r="CR59" i="8"/>
  <c r="CQ110" i="8"/>
  <c r="CS11" i="11" l="1"/>
  <c r="AP80" i="10"/>
  <c r="AP81" i="10" s="1"/>
  <c r="AP13" i="10" s="1"/>
  <c r="BO13" i="10" s="1"/>
  <c r="AR88" i="12"/>
  <c r="AU67" i="12"/>
  <c r="AT61" i="12"/>
  <c r="AK97" i="10"/>
  <c r="AL96" i="10"/>
  <c r="AK111" i="10"/>
  <c r="BN96" i="10"/>
  <c r="AQ52" i="10"/>
  <c r="CS18" i="9"/>
  <c r="CA92" i="9"/>
  <c r="AP68" i="10"/>
  <c r="BO67" i="10"/>
  <c r="AJ112" i="10"/>
  <c r="AJ131" i="10" s="1"/>
  <c r="AJ137" i="10" s="1"/>
  <c r="AJ48" i="10"/>
  <c r="CU95" i="8"/>
  <c r="CT27" i="8"/>
  <c r="CQ44" i="11"/>
  <c r="CR110" i="8"/>
  <c r="CS59" i="8"/>
  <c r="CR51" i="8"/>
  <c r="AM116" i="10"/>
  <c r="AL130" i="10"/>
  <c r="AT86" i="12"/>
  <c r="S74" i="12"/>
  <c r="S75" i="12" s="1"/>
  <c r="R76" i="12"/>
  <c r="CA102" i="9"/>
  <c r="BZ101" i="9"/>
  <c r="EA101" i="9" s="1"/>
  <c r="DX102" i="9"/>
  <c r="DX103" i="9" s="1"/>
  <c r="CT20" i="9"/>
  <c r="CT13" i="11" s="1"/>
  <c r="AF42" i="10"/>
  <c r="AE14" i="10"/>
  <c r="AE15" i="10" s="1"/>
  <c r="M37" i="4"/>
  <c r="E39" i="4"/>
  <c r="CX37" i="9"/>
  <c r="AX185" i="10"/>
  <c r="AR58" i="10"/>
  <c r="AR46" i="10"/>
  <c r="AR52" i="10" s="1"/>
  <c r="AR51" i="10"/>
  <c r="AR59" i="10"/>
  <c r="AS189" i="10"/>
  <c r="AS146" i="10" s="1"/>
  <c r="AS143" i="10" s="1"/>
  <c r="AS41" i="10"/>
  <c r="CT150" i="8"/>
  <c r="W24" i="12"/>
  <c r="Y24" i="12"/>
  <c r="X24" i="12"/>
  <c r="Z24" i="12"/>
  <c r="AT83" i="12"/>
  <c r="AS80" i="12"/>
  <c r="AS88" i="12" s="1"/>
  <c r="CR36" i="11"/>
  <c r="CS61" i="8"/>
  <c r="CU47" i="9"/>
  <c r="EC47" i="9"/>
  <c r="CR22" i="11"/>
  <c r="CS29" i="9"/>
  <c r="BZ93" i="9"/>
  <c r="DZ93" i="9"/>
  <c r="DZ90" i="9" s="1"/>
  <c r="DZ91" i="9" s="1"/>
  <c r="AR74" i="10"/>
  <c r="AR75" i="10" s="1"/>
  <c r="AT183" i="10"/>
  <c r="AT188" i="10" s="1"/>
  <c r="AU182" i="10"/>
  <c r="AU158" i="10"/>
  <c r="AT174" i="10"/>
  <c r="AT176" i="10" s="1"/>
  <c r="AU84" i="12"/>
  <c r="AT81" i="12"/>
  <c r="CQ77" i="9"/>
  <c r="CR95" i="9"/>
  <c r="CR97" i="9" s="1"/>
  <c r="CR152" i="8"/>
  <c r="CR154" i="8" s="1"/>
  <c r="CR72" i="8"/>
  <c r="AF12" i="10"/>
  <c r="AO94" i="10"/>
  <c r="AP93" i="10"/>
  <c r="BO93" i="10"/>
  <c r="CR15" i="11"/>
  <c r="CS38" i="9"/>
  <c r="CR42" i="9"/>
  <c r="AU175" i="10"/>
  <c r="CR23" i="11"/>
  <c r="CS30" i="9"/>
  <c r="CR61" i="11"/>
  <c r="CR33" i="11"/>
  <c r="AR29" i="10"/>
  <c r="CR96" i="8"/>
  <c r="CS94" i="8" s="1"/>
  <c r="CT77" i="11"/>
  <c r="CS81" i="11"/>
  <c r="CS28" i="11" s="1"/>
  <c r="CQ52" i="8"/>
  <c r="AR115" i="10"/>
  <c r="AV90" i="10"/>
  <c r="AV91" i="10" s="1"/>
  <c r="AW89" i="10"/>
  <c r="AU91" i="10"/>
  <c r="AR103" i="12"/>
  <c r="AR104" i="12" s="1"/>
  <c r="AR101" i="12"/>
  <c r="CO103" i="9"/>
  <c r="CP19" i="9"/>
  <c r="CO23" i="9"/>
  <c r="AQ74" i="10"/>
  <c r="AQ75" i="10" s="1"/>
  <c r="AQ67" i="10"/>
  <c r="AQ79" i="10"/>
  <c r="CR109" i="8"/>
  <c r="CS58" i="8"/>
  <c r="AQ59" i="12"/>
  <c r="AQ60" i="12" s="1"/>
  <c r="AR63" i="12"/>
  <c r="AD15" i="10"/>
  <c r="AD17" i="10" s="1"/>
  <c r="CR20" i="11"/>
  <c r="CS14" i="9"/>
  <c r="AX79" i="12"/>
  <c r="AW45" i="12"/>
  <c r="EC27" i="8"/>
  <c r="T55" i="3"/>
  <c r="S69" i="3"/>
  <c r="AU113" i="12"/>
  <c r="AT115" i="12"/>
  <c r="AT116" i="12" s="1"/>
  <c r="AT119" i="12" s="1"/>
  <c r="AT108" i="12" s="1"/>
  <c r="AS102" i="12"/>
  <c r="AT94" i="12"/>
  <c r="AS95" i="12"/>
  <c r="AS96" i="12" s="1"/>
  <c r="AS100" i="12"/>
  <c r="AE43" i="10" l="1"/>
  <c r="AE16" i="10"/>
  <c r="CE14" i="8"/>
  <c r="CA93" i="9"/>
  <c r="EA93" i="9"/>
  <c r="EA90" i="9" s="1"/>
  <c r="EA91" i="9" s="1"/>
  <c r="BZ91" i="9"/>
  <c r="Y28" i="10"/>
  <c r="Y31" i="10" s="1"/>
  <c r="Y27" i="12"/>
  <c r="AS90" i="12"/>
  <c r="CR77" i="9"/>
  <c r="W28" i="10"/>
  <c r="W27" i="12"/>
  <c r="X23" i="12"/>
  <c r="Y23" i="12" s="1"/>
  <c r="Z23" i="12" s="1"/>
  <c r="AA23" i="12" s="1"/>
  <c r="AU86" i="12"/>
  <c r="AT90" i="12"/>
  <c r="AT88" i="12"/>
  <c r="CB102" i="9"/>
  <c r="CA101" i="9"/>
  <c r="EB101" i="9" s="1"/>
  <c r="CS61" i="11"/>
  <c r="CS33" i="11"/>
  <c r="AS29" i="10"/>
  <c r="CS96" i="8"/>
  <c r="CT94" i="8" s="1"/>
  <c r="CU150" i="8"/>
  <c r="AK112" i="10"/>
  <c r="AK131" i="10" s="1"/>
  <c r="AK137" i="10" s="1"/>
  <c r="AK48" i="10"/>
  <c r="U55" i="3"/>
  <c r="T69" i="3"/>
  <c r="AN116" i="10"/>
  <c r="AM130" i="10"/>
  <c r="AL111" i="10"/>
  <c r="AL97" i="10"/>
  <c r="AM96" i="10"/>
  <c r="CS22" i="11"/>
  <c r="CT29" i="9"/>
  <c r="T74" i="12"/>
  <c r="T75" i="12" s="1"/>
  <c r="S76" i="12"/>
  <c r="AS58" i="10"/>
  <c r="AS46" i="10"/>
  <c r="AS51" i="10"/>
  <c r="AS59" i="10"/>
  <c r="BP41" i="10"/>
  <c r="CR52" i="8"/>
  <c r="AG42" i="10"/>
  <c r="AF14" i="10"/>
  <c r="CS36" i="11"/>
  <c r="CT61" i="8"/>
  <c r="EC61" i="8"/>
  <c r="AS63" i="10"/>
  <c r="CS110" i="8"/>
  <c r="CT59" i="8"/>
  <c r="CS51" i="8"/>
  <c r="BO94" i="10"/>
  <c r="AW90" i="10"/>
  <c r="AX89" i="10"/>
  <c r="BQ89" i="10"/>
  <c r="CV47" i="9"/>
  <c r="AS115" i="10"/>
  <c r="AV84" i="12"/>
  <c r="AU81" i="12"/>
  <c r="AV67" i="12"/>
  <c r="AU61" i="12"/>
  <c r="CR44" i="11"/>
  <c r="Z28" i="10"/>
  <c r="Z31" i="10" s="1"/>
  <c r="Z27" i="12"/>
  <c r="AD16" i="10"/>
  <c r="AD43" i="10"/>
  <c r="CD14" i="8"/>
  <c r="BL15" i="10"/>
  <c r="CS109" i="8"/>
  <c r="CT58" i="8"/>
  <c r="CS15" i="11"/>
  <c r="CT38" i="9"/>
  <c r="CS42" i="9"/>
  <c r="CB92" i="9"/>
  <c r="CA91" i="9"/>
  <c r="CT18" i="9"/>
  <c r="X28" i="10"/>
  <c r="X31" i="10" s="1"/>
  <c r="X27" i="12"/>
  <c r="CS20" i="11"/>
  <c r="CT14" i="9"/>
  <c r="AR59" i="12"/>
  <c r="AR60" i="12" s="1"/>
  <c r="AS63" i="12"/>
  <c r="AQ80" i="10"/>
  <c r="AQ81" i="10"/>
  <c r="AQ13" i="10" s="1"/>
  <c r="AV158" i="10"/>
  <c r="AU174" i="10"/>
  <c r="AR51" i="12"/>
  <c r="AV113" i="12"/>
  <c r="AU115" i="12"/>
  <c r="AU116" i="12" s="1"/>
  <c r="AU119" i="12" s="1"/>
  <c r="AU108" i="12" s="1"/>
  <c r="AP152" i="10"/>
  <c r="AP9" i="10"/>
  <c r="BO68" i="10"/>
  <c r="AV182" i="10"/>
  <c r="AU183" i="10"/>
  <c r="AU188" i="10" s="1"/>
  <c r="AP94" i="10"/>
  <c r="AQ93" i="10"/>
  <c r="AX45" i="12"/>
  <c r="AY79" i="12"/>
  <c r="AU83" i="12"/>
  <c r="AT80" i="12"/>
  <c r="CT81" i="11"/>
  <c r="CT28" i="11" s="1"/>
  <c r="CU77" i="11"/>
  <c r="CS23" i="11"/>
  <c r="CT30" i="9"/>
  <c r="CU20" i="9"/>
  <c r="EC20" i="9"/>
  <c r="AG12" i="10"/>
  <c r="AF15" i="10"/>
  <c r="AR67" i="10"/>
  <c r="AR68" i="10" s="1"/>
  <c r="AQ68" i="10"/>
  <c r="AT189" i="10"/>
  <c r="AT146" i="10" s="1"/>
  <c r="AT143" i="10" s="1"/>
  <c r="AT63" i="10" s="1"/>
  <c r="AT41" i="10"/>
  <c r="AS101" i="12"/>
  <c r="AS103" i="12" s="1"/>
  <c r="AS104" i="12" s="1"/>
  <c r="AS51" i="12" s="1"/>
  <c r="AY185" i="10"/>
  <c r="CT11" i="11"/>
  <c r="CS152" i="8"/>
  <c r="CS154" i="8" s="1"/>
  <c r="CS72" i="8"/>
  <c r="CS95" i="9"/>
  <c r="CS97" i="9" s="1"/>
  <c r="EC11" i="11"/>
  <c r="CP103" i="9"/>
  <c r="CQ19" i="9"/>
  <c r="EB19" i="9"/>
  <c r="CP23" i="9"/>
  <c r="AU94" i="12"/>
  <c r="AT95" i="12"/>
  <c r="AT96" i="12" s="1"/>
  <c r="AT102" i="12"/>
  <c r="AT100" i="12"/>
  <c r="AU176" i="10"/>
  <c r="AV175" i="10"/>
  <c r="AR79" i="10"/>
  <c r="CY37" i="9"/>
  <c r="ED37" i="9"/>
  <c r="ED111" i="8" s="1"/>
  <c r="CU27" i="8"/>
  <c r="CV95" i="8"/>
  <c r="CT22" i="11" l="1"/>
  <c r="CU29" i="9"/>
  <c r="CT34" i="9"/>
  <c r="EC34" i="9" s="1"/>
  <c r="EC29" i="9"/>
  <c r="AM97" i="10"/>
  <c r="AN96" i="10"/>
  <c r="AM111" i="10"/>
  <c r="CS77" i="9"/>
  <c r="Y30" i="12"/>
  <c r="Y34" i="12"/>
  <c r="Y29" i="12"/>
  <c r="BY82" i="8"/>
  <c r="CT15" i="11"/>
  <c r="CU38" i="9"/>
  <c r="EC38" i="9"/>
  <c r="CT42" i="9"/>
  <c r="CS52" i="8"/>
  <c r="CT52" i="8"/>
  <c r="EC51" i="8"/>
  <c r="EC52" i="8" s="1"/>
  <c r="V55" i="3"/>
  <c r="V69" i="3" s="1"/>
  <c r="U69" i="3"/>
  <c r="AV94" i="12"/>
  <c r="AU95" i="12"/>
  <c r="AU96" i="12" s="1"/>
  <c r="AU102" i="12"/>
  <c r="AU100" i="12"/>
  <c r="EB23" i="9"/>
  <c r="CT61" i="11"/>
  <c r="CT33" i="11"/>
  <c r="AT29" i="10"/>
  <c r="CT96" i="8"/>
  <c r="CU94" i="8" s="1"/>
  <c r="AV83" i="12"/>
  <c r="AU80" i="12"/>
  <c r="BK28" i="10"/>
  <c r="X27" i="10"/>
  <c r="Y27" i="10" s="1"/>
  <c r="Z27" i="10" s="1"/>
  <c r="AA27" i="10" s="1"/>
  <c r="W31" i="10"/>
  <c r="AR93" i="10"/>
  <c r="AQ94" i="10"/>
  <c r="CU59" i="8"/>
  <c r="CT51" i="8"/>
  <c r="CT110" i="8"/>
  <c r="EC59" i="8"/>
  <c r="CB93" i="9"/>
  <c r="EB93" i="9"/>
  <c r="EB90" i="9" s="1"/>
  <c r="EB91" i="9" s="1"/>
  <c r="EC54" i="11"/>
  <c r="EC95" i="9"/>
  <c r="EC97" i="9" s="1"/>
  <c r="X38" i="10"/>
  <c r="X33" i="10"/>
  <c r="BX81" i="8"/>
  <c r="CT95" i="9"/>
  <c r="CT97" i="9" s="1"/>
  <c r="CT152" i="8"/>
  <c r="CT154" i="8" s="1"/>
  <c r="CT72" i="8"/>
  <c r="Y34" i="10"/>
  <c r="Y33" i="10"/>
  <c r="Y38" i="10"/>
  <c r="BY81" i="8"/>
  <c r="AU189" i="10"/>
  <c r="AU146" i="10" s="1"/>
  <c r="AU143" i="10" s="1"/>
  <c r="AU41" i="10"/>
  <c r="BP143" i="10"/>
  <c r="BP145" i="10" s="1"/>
  <c r="CC102" i="9"/>
  <c r="CB101" i="9"/>
  <c r="EC101" i="9" s="1"/>
  <c r="CW95" i="8"/>
  <c r="CV27" i="8"/>
  <c r="AT59" i="10"/>
  <c r="AT58" i="10"/>
  <c r="AT46" i="10"/>
  <c r="AT52" i="10" s="1"/>
  <c r="AT51" i="10"/>
  <c r="AW182" i="10"/>
  <c r="AV183" i="10"/>
  <c r="AV188" i="10" s="1"/>
  <c r="AS74" i="10"/>
  <c r="AS75" i="10" s="1"/>
  <c r="AS67" i="10"/>
  <c r="AS79" i="10"/>
  <c r="BP63" i="10"/>
  <c r="AW67" i="12"/>
  <c r="AV61" i="12"/>
  <c r="AT63" i="12"/>
  <c r="AS59" i="12"/>
  <c r="AS60" i="12" s="1"/>
  <c r="AT115" i="10"/>
  <c r="CU18" i="9"/>
  <c r="EC18" i="9"/>
  <c r="AW84" i="12"/>
  <c r="AV81" i="12"/>
  <c r="CT20" i="11"/>
  <c r="CU14" i="9"/>
  <c r="EC14" i="9"/>
  <c r="CC92" i="9"/>
  <c r="AW91" i="10"/>
  <c r="BQ91" i="10" s="1"/>
  <c r="BQ90" i="10"/>
  <c r="AO116" i="10"/>
  <c r="AN130" i="10"/>
  <c r="CU11" i="11"/>
  <c r="AP10" i="10"/>
  <c r="CP9" i="8"/>
  <c r="BO9" i="10"/>
  <c r="BO10" i="10" s="1"/>
  <c r="BL43" i="10"/>
  <c r="BL16" i="10"/>
  <c r="CT36" i="11"/>
  <c r="CU61" i="8"/>
  <c r="CV150" i="8"/>
  <c r="CE19" i="8"/>
  <c r="AS52" i="10"/>
  <c r="CU81" i="11"/>
  <c r="CU28" i="11" s="1"/>
  <c r="CV77" i="11"/>
  <c r="AV86" i="12"/>
  <c r="AU88" i="12"/>
  <c r="AU90" i="12"/>
  <c r="X30" i="12"/>
  <c r="X34" i="12"/>
  <c r="X29" i="12"/>
  <c r="BX82" i="8"/>
  <c r="AT67" i="10"/>
  <c r="AT68" i="10" s="1"/>
  <c r="AT74" i="10"/>
  <c r="AT75" i="10" s="1"/>
  <c r="AT79" i="10"/>
  <c r="CZ37" i="9"/>
  <c r="AQ152" i="10"/>
  <c r="AQ9" i="10"/>
  <c r="AP49" i="10"/>
  <c r="DY14" i="8"/>
  <c r="CD19" i="8"/>
  <c r="DY19" i="8" s="1"/>
  <c r="CS44" i="11"/>
  <c r="CT23" i="11"/>
  <c r="CU30" i="9"/>
  <c r="EC30" i="9"/>
  <c r="EC22" i="11"/>
  <c r="ED117" i="8"/>
  <c r="ED143" i="8" s="1"/>
  <c r="AR152" i="10"/>
  <c r="AR9" i="10"/>
  <c r="EC28" i="11"/>
  <c r="CW47" i="9"/>
  <c r="AF43" i="10"/>
  <c r="AF16" i="10"/>
  <c r="CF14" i="8"/>
  <c r="AH42" i="10"/>
  <c r="AG14" i="10"/>
  <c r="AG15" i="10" s="1"/>
  <c r="AL112" i="10"/>
  <c r="AL131" i="10" s="1"/>
  <c r="AL137" i="10" s="1"/>
  <c r="AL48" i="10"/>
  <c r="BN111" i="10"/>
  <c r="AY89" i="10"/>
  <c r="AX90" i="10"/>
  <c r="AX91" i="10" s="1"/>
  <c r="AH12" i="10"/>
  <c r="BM12" i="10"/>
  <c r="AW113" i="12"/>
  <c r="AV115" i="12"/>
  <c r="AV116" i="12" s="1"/>
  <c r="AV119" i="12" s="1"/>
  <c r="AV108" i="12" s="1"/>
  <c r="Z30" i="12"/>
  <c r="Z34" i="12"/>
  <c r="Z29" i="12"/>
  <c r="BZ82" i="8"/>
  <c r="AV174" i="10"/>
  <c r="AW158" i="10"/>
  <c r="CQ103" i="9"/>
  <c r="CR19" i="9"/>
  <c r="CQ23" i="9"/>
  <c r="AY45" i="12"/>
  <c r="AZ79" i="12"/>
  <c r="AZ185" i="10"/>
  <c r="AR80" i="10"/>
  <c r="AR81" i="10" s="1"/>
  <c r="AR13" i="10" s="1"/>
  <c r="Z38" i="10"/>
  <c r="Z34" i="10"/>
  <c r="Z33" i="10"/>
  <c r="BZ81" i="8"/>
  <c r="T76" i="12"/>
  <c r="U74" i="12"/>
  <c r="U75" i="12" s="1"/>
  <c r="W30" i="12"/>
  <c r="W34" i="12"/>
  <c r="W29" i="12"/>
  <c r="BW82" i="8"/>
  <c r="CT109" i="8"/>
  <c r="CU58" i="8"/>
  <c r="EC58" i="8"/>
  <c r="EC109" i="8" s="1"/>
  <c r="AV176" i="10"/>
  <c r="AW175" i="10"/>
  <c r="BP51" i="10"/>
  <c r="CV13" i="11"/>
  <c r="CV20" i="9"/>
  <c r="AT101" i="12"/>
  <c r="AT103" i="12" s="1"/>
  <c r="AT104" i="12" s="1"/>
  <c r="AT51" i="12" s="1"/>
  <c r="CU13" i="11"/>
  <c r="AG16" i="10" l="1"/>
  <c r="AG43" i="10"/>
  <c r="CG14" i="8"/>
  <c r="CX47" i="9"/>
  <c r="CT44" i="9"/>
  <c r="EC44" i="9" s="1"/>
  <c r="EC42" i="9"/>
  <c r="AR10" i="10"/>
  <c r="CR9" i="8"/>
  <c r="AT152" i="10"/>
  <c r="AT9" i="10"/>
  <c r="AW174" i="10"/>
  <c r="AX158" i="10"/>
  <c r="CC91" i="9"/>
  <c r="CD92" i="9"/>
  <c r="AW86" i="12"/>
  <c r="AV88" i="12"/>
  <c r="AV90" i="12"/>
  <c r="CU23" i="11"/>
  <c r="CV30" i="9"/>
  <c r="BP46" i="10"/>
  <c r="BP52" i="10" s="1"/>
  <c r="CU20" i="11"/>
  <c r="CV14" i="9"/>
  <c r="AV189" i="10"/>
  <c r="AV146" i="10" s="1"/>
  <c r="AV143" i="10" s="1"/>
  <c r="AV63" i="10" s="1"/>
  <c r="AV41" i="10"/>
  <c r="AU58" i="10"/>
  <c r="AU46" i="10"/>
  <c r="AU51" i="10"/>
  <c r="AU59" i="10"/>
  <c r="CT77" i="9"/>
  <c r="AW94" i="12"/>
  <c r="AV95" i="12"/>
  <c r="AV96" i="12" s="1"/>
  <c r="AV102" i="12" s="1"/>
  <c r="AV100" i="12"/>
  <c r="AZ45" i="12"/>
  <c r="BA79" i="12"/>
  <c r="CU15" i="11"/>
  <c r="CV38" i="9"/>
  <c r="CU42" i="9"/>
  <c r="W38" i="10"/>
  <c r="W33" i="10"/>
  <c r="W34" i="10"/>
  <c r="BW81" i="8"/>
  <c r="BW83" i="8" s="1"/>
  <c r="BW84" i="8" s="1"/>
  <c r="BK31" i="10"/>
  <c r="CD102" i="9"/>
  <c r="CC101" i="9"/>
  <c r="ED101" i="9" s="1"/>
  <c r="U76" i="12"/>
  <c r="V74" i="12"/>
  <c r="V75" i="12" s="1"/>
  <c r="AX113" i="12"/>
  <c r="AW115" i="12"/>
  <c r="AW116" i="12" s="1"/>
  <c r="AW119" i="12" s="1"/>
  <c r="AW108" i="12" s="1"/>
  <c r="AU63" i="10"/>
  <c r="AW83" i="12"/>
  <c r="AV80" i="12"/>
  <c r="EC110" i="8"/>
  <c r="F37" i="4" a="1"/>
  <c r="F37" i="4" s="1"/>
  <c r="F22" i="4" a="1"/>
  <c r="F22" i="4" s="1"/>
  <c r="G76" i="4" a="1"/>
  <c r="G76" i="4" s="1"/>
  <c r="K25" i="3" a="1"/>
  <c r="K25" i="3" s="1"/>
  <c r="AW176" i="10"/>
  <c r="AX175" i="10"/>
  <c r="AX84" i="12"/>
  <c r="AW81" i="12"/>
  <c r="BY83" i="8"/>
  <c r="BY84" i="8" s="1"/>
  <c r="AM112" i="10"/>
  <c r="AM131" i="10" s="1"/>
  <c r="AM137" i="10" s="1"/>
  <c r="AM48" i="10"/>
  <c r="AS68" i="10"/>
  <c r="BP67" i="10"/>
  <c r="AP116" i="10"/>
  <c r="AO130" i="10"/>
  <c r="CX95" i="8"/>
  <c r="CW27" i="8"/>
  <c r="AO96" i="10"/>
  <c r="AN111" i="10"/>
  <c r="AN97" i="10"/>
  <c r="EB9" i="8"/>
  <c r="BZ83" i="8"/>
  <c r="BZ84" i="8" s="1"/>
  <c r="CV18" i="9"/>
  <c r="CR103" i="9"/>
  <c r="CS19" i="9"/>
  <c r="CR23" i="9"/>
  <c r="CU61" i="11"/>
  <c r="CU33" i="11"/>
  <c r="AU29" i="10"/>
  <c r="CU96" i="8"/>
  <c r="CV94" i="8" s="1"/>
  <c r="CW150" i="8"/>
  <c r="AS80" i="10"/>
  <c r="AS81" i="10"/>
  <c r="AS13" i="10" s="1"/>
  <c r="CW20" i="9"/>
  <c r="AT81" i="10"/>
  <c r="AT13" i="10" s="1"/>
  <c r="AT80" i="10"/>
  <c r="CV81" i="11"/>
  <c r="CV28" i="11" s="1"/>
  <c r="CW77" i="11"/>
  <c r="AI12" i="10"/>
  <c r="AZ89" i="10"/>
  <c r="AY90" i="10"/>
  <c r="AU115" i="10"/>
  <c r="CF19" i="8"/>
  <c r="CU109" i="8"/>
  <c r="CV58" i="8"/>
  <c r="BN114" i="10"/>
  <c r="BN112" i="10"/>
  <c r="BN48" i="10"/>
  <c r="CU36" i="11"/>
  <c r="CV61" i="8"/>
  <c r="CU22" i="11"/>
  <c r="CV29" i="9"/>
  <c r="DA37" i="9"/>
  <c r="AX182" i="10"/>
  <c r="AW183" i="10"/>
  <c r="AW188" i="10" s="1"/>
  <c r="EC93" i="9"/>
  <c r="EC90" i="9" s="1"/>
  <c r="EC91" i="9" s="1"/>
  <c r="CC93" i="9"/>
  <c r="AS93" i="10"/>
  <c r="AR94" i="10"/>
  <c r="CT44" i="11"/>
  <c r="EC36" i="11"/>
  <c r="CU95" i="9"/>
  <c r="CU97" i="9" s="1"/>
  <c r="CU152" i="8"/>
  <c r="CU154" i="8" s="1"/>
  <c r="CU72" i="8"/>
  <c r="CV59" i="8"/>
  <c r="CU51" i="8"/>
  <c r="CU110" i="8"/>
  <c r="AU51" i="12"/>
  <c r="CB91" i="9"/>
  <c r="AU63" i="12"/>
  <c r="AT59" i="12"/>
  <c r="AT60" i="12" s="1"/>
  <c r="BX83" i="8"/>
  <c r="BX84" i="8" s="1"/>
  <c r="AU103" i="12"/>
  <c r="AU104" i="12" s="1"/>
  <c r="AU101" i="12"/>
  <c r="EC61" i="11"/>
  <c r="G69" i="3"/>
  <c r="I69" i="3"/>
  <c r="CV11" i="11"/>
  <c r="X34" i="10"/>
  <c r="AQ10" i="10"/>
  <c r="CQ9" i="8"/>
  <c r="BA185" i="10"/>
  <c r="AI42" i="10"/>
  <c r="AH14" i="10"/>
  <c r="AH15" i="10" s="1"/>
  <c r="AX67" i="12"/>
  <c r="AW61" i="12"/>
  <c r="AH43" i="10" l="1"/>
  <c r="CH14" i="8"/>
  <c r="AH16" i="10"/>
  <c r="CW18" i="9"/>
  <c r="CT9" i="8"/>
  <c r="AY91" i="10"/>
  <c r="BA89" i="10"/>
  <c r="AZ90" i="10"/>
  <c r="AZ91" i="10" s="1"/>
  <c r="E9" i="3" a="1"/>
  <c r="E9" i="3" s="1"/>
  <c r="E35" i="3" s="1"/>
  <c r="H56" i="3" a="1"/>
  <c r="H56" i="3" s="1"/>
  <c r="F56" i="3" a="1"/>
  <c r="F56" i="3" s="1"/>
  <c r="D9" i="3" a="1"/>
  <c r="D9" i="3" s="1"/>
  <c r="D35" i="3" s="1"/>
  <c r="I9" i="3" a="1"/>
  <c r="I9" i="3" s="1"/>
  <c r="I35" i="3" s="1"/>
  <c r="AV101" i="12"/>
  <c r="AV103" i="12" s="1"/>
  <c r="AV104" i="12" s="1"/>
  <c r="AV51" i="12" s="1"/>
  <c r="BB185" i="10"/>
  <c r="AX94" i="12"/>
  <c r="AW95" i="12"/>
  <c r="AW96" i="12" s="1"/>
  <c r="AW102" i="12" s="1"/>
  <c r="AW100" i="12"/>
  <c r="AT93" i="10"/>
  <c r="AS94" i="10"/>
  <c r="BP93" i="10"/>
  <c r="CV61" i="11"/>
  <c r="CV33" i="11"/>
  <c r="AV29" i="10"/>
  <c r="CV96" i="8"/>
  <c r="CW94" i="8" s="1"/>
  <c r="AN112" i="10"/>
  <c r="AN131" i="10" s="1"/>
  <c r="AN137" i="10" s="1"/>
  <c r="AN48" i="10"/>
  <c r="AU67" i="10"/>
  <c r="AU79" i="10"/>
  <c r="AU74" i="10"/>
  <c r="AU75" i="10" s="1"/>
  <c r="CT13" i="9"/>
  <c r="CU77" i="9"/>
  <c r="AY158" i="10"/>
  <c r="AX174" i="10"/>
  <c r="AX176" i="10" s="1"/>
  <c r="AV115" i="10"/>
  <c r="ED93" i="9"/>
  <c r="CD93" i="9"/>
  <c r="AP96" i="10"/>
  <c r="AO111" i="10"/>
  <c r="AO97" i="10"/>
  <c r="EC44" i="11"/>
  <c r="CY47" i="9"/>
  <c r="ED47" i="9"/>
  <c r="CS103" i="9"/>
  <c r="CT19" i="9"/>
  <c r="CS23" i="9"/>
  <c r="CX20" i="9"/>
  <c r="CW11" i="11"/>
  <c r="AW189" i="10"/>
  <c r="AW146" i="10" s="1"/>
  <c r="AW143" i="10" s="1"/>
  <c r="AW41" i="10"/>
  <c r="AY182" i="10"/>
  <c r="AX183" i="10"/>
  <c r="AX188" i="10" s="1"/>
  <c r="CW13" i="11"/>
  <c r="CY95" i="8"/>
  <c r="CX27" i="8"/>
  <c r="AY113" i="12"/>
  <c r="AX115" i="12"/>
  <c r="AX116" i="12" s="1"/>
  <c r="AX119" i="12" s="1"/>
  <c r="AX108" i="12" s="1"/>
  <c r="AU52" i="10"/>
  <c r="CV15" i="11"/>
  <c r="CW38" i="9"/>
  <c r="CV42" i="9"/>
  <c r="AY175" i="10"/>
  <c r="BB79" i="12"/>
  <c r="BA45" i="12"/>
  <c r="AY67" i="12"/>
  <c r="AX61" i="12"/>
  <c r="V76" i="12"/>
  <c r="V72" i="12" s="1"/>
  <c r="V46" i="12" s="1"/>
  <c r="W74" i="12"/>
  <c r="W75" i="12" s="1"/>
  <c r="AQ116" i="10"/>
  <c r="AP130" i="10"/>
  <c r="BO96" i="10"/>
  <c r="CV109" i="8"/>
  <c r="CW58" i="8"/>
  <c r="AX86" i="12"/>
  <c r="AW88" i="12"/>
  <c r="N37" i="4"/>
  <c r="F39" i="4"/>
  <c r="CX150" i="8"/>
  <c r="AV58" i="10"/>
  <c r="AV46" i="10"/>
  <c r="AV52" i="10" s="1"/>
  <c r="AV51" i="10"/>
  <c r="AV59" i="10"/>
  <c r="AS152" i="10"/>
  <c r="AS9" i="10"/>
  <c r="AT10" i="10" s="1"/>
  <c r="BP68" i="10"/>
  <c r="CE102" i="9"/>
  <c r="CD101" i="9"/>
  <c r="EE101" i="9" s="1"/>
  <c r="DY102" i="9"/>
  <c r="DY103" i="9" s="1"/>
  <c r="AV74" i="10"/>
  <c r="AV75" i="10" s="1"/>
  <c r="AV67" i="10"/>
  <c r="AV68" i="10" s="1"/>
  <c r="AV79" i="10"/>
  <c r="CU52" i="8"/>
  <c r="BK34" i="10"/>
  <c r="BK33" i="10"/>
  <c r="BK38" i="10"/>
  <c r="CV20" i="11"/>
  <c r="CW14" i="9"/>
  <c r="CW59" i="8"/>
  <c r="CV51" i="8"/>
  <c r="CV110" i="8"/>
  <c r="AI15" i="10"/>
  <c r="AJ12" i="10"/>
  <c r="CG19" i="8"/>
  <c r="AY84" i="12"/>
  <c r="AX81" i="12"/>
  <c r="AX83" i="12"/>
  <c r="AW80" i="12"/>
  <c r="AW90" i="12" s="1"/>
  <c r="CW81" i="11"/>
  <c r="CW28" i="11" s="1"/>
  <c r="CX77" i="11"/>
  <c r="CV95" i="9"/>
  <c r="CV97" i="9" s="1"/>
  <c r="CV152" i="8"/>
  <c r="CV154" i="8" s="1"/>
  <c r="CV72" i="8"/>
  <c r="DB37" i="9"/>
  <c r="CV22" i="11"/>
  <c r="CW29" i="9"/>
  <c r="CV36" i="11"/>
  <c r="CW61" i="8"/>
  <c r="CU44" i="11"/>
  <c r="CE92" i="9"/>
  <c r="CD91" i="9"/>
  <c r="AJ42" i="10"/>
  <c r="AI14" i="10"/>
  <c r="AV63" i="12"/>
  <c r="AU59" i="12"/>
  <c r="AU60" i="12" s="1"/>
  <c r="CV23" i="11"/>
  <c r="CW30" i="9"/>
  <c r="V48" i="12" l="1"/>
  <c r="V55" i="12"/>
  <c r="V110" i="12"/>
  <c r="AU80" i="10"/>
  <c r="AU81" i="10" s="1"/>
  <c r="AU13" i="10" s="1"/>
  <c r="CY77" i="11"/>
  <c r="CX81" i="11"/>
  <c r="CX28" i="11" s="1"/>
  <c r="AZ84" i="12"/>
  <c r="AY81" i="12"/>
  <c r="CT103" i="9"/>
  <c r="CU19" i="9"/>
  <c r="EC19" i="9"/>
  <c r="CT23" i="9"/>
  <c r="CW109" i="8"/>
  <c r="CX58" i="8"/>
  <c r="ED13" i="11"/>
  <c r="AW63" i="10"/>
  <c r="BQ143" i="10"/>
  <c r="BQ145" i="10" s="1"/>
  <c r="AW63" i="12"/>
  <c r="AV59" i="12"/>
  <c r="AV60" i="12" s="1"/>
  <c r="AZ175" i="10"/>
  <c r="CZ47" i="9"/>
  <c r="EE37" i="9"/>
  <c r="EE111" i="8" s="1"/>
  <c r="AZ182" i="10"/>
  <c r="AY183" i="10"/>
  <c r="AY188" i="10" s="1"/>
  <c r="CW95" i="9"/>
  <c r="CW97" i="9" s="1"/>
  <c r="CW152" i="8"/>
  <c r="CW154" i="8" s="1"/>
  <c r="CW72" i="8"/>
  <c r="AZ67" i="12"/>
  <c r="AY61" i="12"/>
  <c r="CX11" i="11"/>
  <c r="ED11" i="11" s="1"/>
  <c r="CZ95" i="8"/>
  <c r="CY27" i="8"/>
  <c r="EC13" i="9"/>
  <c r="AV152" i="10"/>
  <c r="AV9" i="10"/>
  <c r="AU68" i="10"/>
  <c r="CY20" i="9"/>
  <c r="ED20" i="9"/>
  <c r="ED90" i="9" s="1"/>
  <c r="ED91" i="9" s="1"/>
  <c r="CF102" i="9"/>
  <c r="CE101" i="9"/>
  <c r="CX30" i="9"/>
  <c r="CW23" i="11"/>
  <c r="BB45" i="12"/>
  <c r="AJ14" i="10"/>
  <c r="AJ15" i="10" s="1"/>
  <c r="AK42" i="10"/>
  <c r="CF92" i="9"/>
  <c r="AK12" i="10"/>
  <c r="AU93" i="10"/>
  <c r="AT94" i="10"/>
  <c r="CX18" i="9"/>
  <c r="AW58" i="10"/>
  <c r="AW46" i="10"/>
  <c r="AW52" i="10" s="1"/>
  <c r="AW51" i="10"/>
  <c r="AW59" i="10"/>
  <c r="AI43" i="10"/>
  <c r="AI16" i="10"/>
  <c r="CI14" i="8"/>
  <c r="AZ158" i="10"/>
  <c r="AY174" i="10"/>
  <c r="AY176" i="10" s="1"/>
  <c r="ED27" i="8"/>
  <c r="AY83" i="12"/>
  <c r="AX80" i="12"/>
  <c r="CW15" i="11"/>
  <c r="CX38" i="9"/>
  <c r="CW42" i="9"/>
  <c r="AO112" i="10"/>
  <c r="AO131" i="10" s="1"/>
  <c r="AO137" i="10" s="1"/>
  <c r="AO48" i="10"/>
  <c r="AW101" i="12"/>
  <c r="AW103" i="12"/>
  <c r="AW104" i="12" s="1"/>
  <c r="AW51" i="12" s="1"/>
  <c r="BB89" i="10"/>
  <c r="BA90" i="10"/>
  <c r="BA91" i="10" s="1"/>
  <c r="BR89" i="10"/>
  <c r="AQ96" i="10"/>
  <c r="AP111" i="10"/>
  <c r="AP97" i="10"/>
  <c r="AR116" i="10"/>
  <c r="AQ130" i="10"/>
  <c r="CW61" i="11"/>
  <c r="CW33" i="11"/>
  <c r="AW29" i="10"/>
  <c r="CW96" i="8"/>
  <c r="CX94" i="8" s="1"/>
  <c r="ED28" i="11"/>
  <c r="AV81" i="10"/>
  <c r="AV13" i="10" s="1"/>
  <c r="AV80" i="10"/>
  <c r="CY150" i="8"/>
  <c r="CW51" i="8"/>
  <c r="CX59" i="8"/>
  <c r="CW110" i="8"/>
  <c r="CE93" i="9"/>
  <c r="CF93" i="9" s="1"/>
  <c r="EE93" i="9"/>
  <c r="AX95" i="12"/>
  <c r="AX96" i="12" s="1"/>
  <c r="AX100" i="12"/>
  <c r="AY94" i="12"/>
  <c r="AX102" i="12"/>
  <c r="AY86" i="12"/>
  <c r="AX88" i="12"/>
  <c r="AX90" i="12"/>
  <c r="CV77" i="9"/>
  <c r="CX13" i="11"/>
  <c r="AS10" i="10"/>
  <c r="CS9" i="8"/>
  <c r="BP9" i="10"/>
  <c r="BP10" i="10" s="1"/>
  <c r="CW36" i="11"/>
  <c r="CX61" i="8"/>
  <c r="ED61" i="8"/>
  <c r="CV44" i="11"/>
  <c r="CW20" i="11"/>
  <c r="CX14" i="9"/>
  <c r="AW115" i="10"/>
  <c r="CH19" i="8"/>
  <c r="DZ14" i="8"/>
  <c r="AX189" i="10"/>
  <c r="AX146" i="10" s="1"/>
  <c r="AX143" i="10" s="1"/>
  <c r="AX63" i="10" s="1"/>
  <c r="AX41" i="10"/>
  <c r="W76" i="12"/>
  <c r="W72" i="12" s="1"/>
  <c r="W46" i="12" s="1"/>
  <c r="X74" i="12"/>
  <c r="X75" i="12" s="1"/>
  <c r="CW22" i="11"/>
  <c r="CX29" i="9"/>
  <c r="AZ113" i="12"/>
  <c r="AY115" i="12"/>
  <c r="AY116" i="12" s="1"/>
  <c r="AY119" i="12" s="1"/>
  <c r="AY108" i="12" s="1"/>
  <c r="CV52" i="8"/>
  <c r="ED54" i="11" l="1"/>
  <c r="ED95" i="9"/>
  <c r="ED97" i="9" s="1"/>
  <c r="AZ86" i="12"/>
  <c r="AX63" i="12"/>
  <c r="AW59" i="12"/>
  <c r="AW60" i="12" s="1"/>
  <c r="AU152" i="10"/>
  <c r="AU9" i="10"/>
  <c r="AX58" i="10"/>
  <c r="AX46" i="10"/>
  <c r="AX52" i="10" s="1"/>
  <c r="AX51" i="10"/>
  <c r="AX59" i="10"/>
  <c r="AV10" i="10"/>
  <c r="CV9" i="8"/>
  <c r="AY95" i="12"/>
  <c r="AY96" i="12" s="1"/>
  <c r="AY100" i="12"/>
  <c r="AZ94" i="12"/>
  <c r="AY102" i="12"/>
  <c r="AV93" i="10"/>
  <c r="AU94" i="10"/>
  <c r="AL12" i="10"/>
  <c r="BN12" i="10"/>
  <c r="CX15" i="11"/>
  <c r="CY38" i="9"/>
  <c r="ED38" i="9"/>
  <c r="CX42" i="9"/>
  <c r="CZ150" i="8"/>
  <c r="ED15" i="11"/>
  <c r="AK14" i="10"/>
  <c r="AL42" i="10"/>
  <c r="BA67" i="12"/>
  <c r="AZ61" i="12"/>
  <c r="CG93" i="9"/>
  <c r="CU103" i="9"/>
  <c r="CV19" i="9"/>
  <c r="CU23" i="9"/>
  <c r="BA84" i="12"/>
  <c r="AZ81" i="12"/>
  <c r="BB90" i="10"/>
  <c r="BB91" i="10" s="1"/>
  <c r="BR91" i="10" s="1"/>
  <c r="BP89" i="10"/>
  <c r="AX101" i="12"/>
  <c r="AX103" i="12" s="1"/>
  <c r="AX104" i="12" s="1"/>
  <c r="AX51" i="12" s="1"/>
  <c r="ED20" i="11"/>
  <c r="AJ43" i="10"/>
  <c r="AJ16" i="10"/>
  <c r="CJ14" i="8"/>
  <c r="CE91" i="9"/>
  <c r="CW44" i="11"/>
  <c r="AZ83" i="12"/>
  <c r="AY80" i="12"/>
  <c r="AY88" i="12" s="1"/>
  <c r="CX61" i="11"/>
  <c r="CX33" i="11"/>
  <c r="AX29" i="10"/>
  <c r="CX96" i="8"/>
  <c r="CY94" i="8" s="1"/>
  <c r="W48" i="12"/>
  <c r="W55" i="12"/>
  <c r="CY18" i="9"/>
  <c r="ED18" i="9"/>
  <c r="CY11" i="11"/>
  <c r="CX95" i="9"/>
  <c r="CX97" i="9" s="1"/>
  <c r="CX152" i="8"/>
  <c r="CX154" i="8" s="1"/>
  <c r="CX72" i="8"/>
  <c r="CZ77" i="11"/>
  <c r="CY81" i="11"/>
  <c r="CY28" i="11" s="1"/>
  <c r="X76" i="12"/>
  <c r="X72" i="12" s="1"/>
  <c r="X46" i="12" s="1"/>
  <c r="Y74" i="12"/>
  <c r="Y75" i="12" s="1"/>
  <c r="AP112" i="10"/>
  <c r="AP131" i="10" s="1"/>
  <c r="AP137" i="10" s="1"/>
  <c r="AP48" i="10"/>
  <c r="AR96" i="10"/>
  <c r="AQ111" i="10"/>
  <c r="AQ97" i="10"/>
  <c r="ED61" i="11"/>
  <c r="AY189" i="10"/>
  <c r="AY146" i="10" s="1"/>
  <c r="AY143" i="10" s="1"/>
  <c r="AY41" i="10"/>
  <c r="BR90" i="10"/>
  <c r="BA182" i="10"/>
  <c r="AZ183" i="10"/>
  <c r="AZ188" i="10" s="1"/>
  <c r="CW52" i="8"/>
  <c r="EE117" i="8"/>
  <c r="EE143" i="8" s="1"/>
  <c r="BA158" i="10"/>
  <c r="AZ174" i="10"/>
  <c r="ED23" i="11"/>
  <c r="CY30" i="9"/>
  <c r="CX23" i="11"/>
  <c r="ED30" i="9"/>
  <c r="BO111" i="10"/>
  <c r="EC9" i="8"/>
  <c r="DA47" i="9"/>
  <c r="ED33" i="11"/>
  <c r="CW77" i="9"/>
  <c r="CI19" i="8"/>
  <c r="CG102" i="9"/>
  <c r="CF101" i="9"/>
  <c r="AX74" i="10"/>
  <c r="AX75" i="10" s="1"/>
  <c r="AX67" i="10"/>
  <c r="AX68" i="10" s="1"/>
  <c r="AX79" i="10"/>
  <c r="AW74" i="10"/>
  <c r="AW75" i="10" s="1"/>
  <c r="AW67" i="10"/>
  <c r="AW79" i="10"/>
  <c r="BQ63" i="10"/>
  <c r="CX20" i="11"/>
  <c r="CY14" i="9"/>
  <c r="ED14" i="9"/>
  <c r="CX52" i="8"/>
  <c r="CF91" i="9"/>
  <c r="CF90" i="9" s="1"/>
  <c r="CG92" i="9"/>
  <c r="CX36" i="11"/>
  <c r="ED36" i="11" s="1"/>
  <c r="CY61" i="8"/>
  <c r="BA113" i="12"/>
  <c r="AZ115" i="12"/>
  <c r="AZ116" i="12" s="1"/>
  <c r="AZ119" i="12" s="1"/>
  <c r="AZ108" i="12" s="1"/>
  <c r="DA95" i="8"/>
  <c r="CZ27" i="8"/>
  <c r="CY59" i="8"/>
  <c r="CX51" i="8"/>
  <c r="CX110" i="8"/>
  <c r="ED59" i="8"/>
  <c r="EC23" i="9"/>
  <c r="CX22" i="11"/>
  <c r="CY29" i="9"/>
  <c r="ED29" i="9"/>
  <c r="AS116" i="10"/>
  <c r="AR130" i="10"/>
  <c r="CZ20" i="9"/>
  <c r="BA175" i="10"/>
  <c r="AZ176" i="10"/>
  <c r="AX115" i="10"/>
  <c r="CX109" i="8"/>
  <c r="CY58" i="8"/>
  <c r="ED58" i="8"/>
  <c r="ED109" i="8" s="1"/>
  <c r="BQ41" i="10"/>
  <c r="CY13" i="11"/>
  <c r="CZ30" i="9" l="1"/>
  <c r="CY23" i="11"/>
  <c r="DA20" i="9"/>
  <c r="AW80" i="10"/>
  <c r="AW81" i="10"/>
  <c r="AW13" i="10" s="1"/>
  <c r="BQ13" i="10" s="1"/>
  <c r="BB67" i="12"/>
  <c r="BB61" i="12" s="1"/>
  <c r="BA61" i="12"/>
  <c r="CZ18" i="9"/>
  <c r="CV103" i="9"/>
  <c r="CW19" i="9"/>
  <c r="CV23" i="9"/>
  <c r="AY58" i="10"/>
  <c r="AY46" i="10"/>
  <c r="AY51" i="10"/>
  <c r="AY59" i="10"/>
  <c r="AY63" i="10"/>
  <c r="CX77" i="9"/>
  <c r="CZ59" i="8"/>
  <c r="CY51" i="8"/>
  <c r="CY110" i="8"/>
  <c r="AL14" i="10"/>
  <c r="AL15" i="10" s="1"/>
  <c r="AM42" i="10"/>
  <c r="AU10" i="10"/>
  <c r="CU9" i="8"/>
  <c r="BB175" i="10"/>
  <c r="AY101" i="12"/>
  <c r="AY103" i="12" s="1"/>
  <c r="AY104" i="12" s="1"/>
  <c r="AY51" i="12" s="1"/>
  <c r="BB182" i="10"/>
  <c r="BB183" i="10" s="1"/>
  <c r="BB188" i="10" s="1"/>
  <c r="BA183" i="10"/>
  <c r="BA188" i="10" s="1"/>
  <c r="CY20" i="11"/>
  <c r="CZ14" i="9"/>
  <c r="CZ13" i="11"/>
  <c r="ED110" i="8"/>
  <c r="H76" i="4" a="1"/>
  <c r="H76" i="4" s="1"/>
  <c r="G37" i="4" a="1"/>
  <c r="G37" i="4" s="1"/>
  <c r="G22" i="4" a="1"/>
  <c r="G22" i="4" s="1"/>
  <c r="BA83" i="12"/>
  <c r="AZ80" i="12"/>
  <c r="AZ88" i="12" s="1"/>
  <c r="DB95" i="8"/>
  <c r="DB27" i="8" s="1"/>
  <c r="DA27" i="8"/>
  <c r="DB47" i="9"/>
  <c r="DA150" i="8"/>
  <c r="AY63" i="12"/>
  <c r="AX59" i="12"/>
  <c r="AX60" i="12" s="1"/>
  <c r="AQ112" i="10"/>
  <c r="AQ131" i="10" s="1"/>
  <c r="AQ137" i="10" s="1"/>
  <c r="AQ48" i="10"/>
  <c r="AY90" i="12"/>
  <c r="AZ95" i="12"/>
  <c r="AZ96" i="12" s="1"/>
  <c r="BA94" i="12"/>
  <c r="AZ102" i="12"/>
  <c r="AZ100" i="12"/>
  <c r="AT116" i="10"/>
  <c r="AS130" i="10"/>
  <c r="CH93" i="9"/>
  <c r="CY36" i="11"/>
  <c r="CZ61" i="8"/>
  <c r="K9" i="3" a="1"/>
  <c r="K9" i="3" s="1"/>
  <c r="K35" i="3" s="1"/>
  <c r="J9" i="3" a="1"/>
  <c r="J9" i="3" s="1"/>
  <c r="J35" i="3" s="1"/>
  <c r="I56" i="3" a="1"/>
  <c r="I56" i="3" s="1"/>
  <c r="AS96" i="10"/>
  <c r="AR111" i="10"/>
  <c r="AR97" i="10"/>
  <c r="ED42" i="9"/>
  <c r="CY95" i="9"/>
  <c r="CY97" i="9" s="1"/>
  <c r="CY152" i="8"/>
  <c r="CY154" i="8" s="1"/>
  <c r="CY72" i="8"/>
  <c r="AX80" i="10"/>
  <c r="AX81" i="10"/>
  <c r="AX13" i="10" s="1"/>
  <c r="BB84" i="12"/>
  <c r="BB81" i="12" s="1"/>
  <c r="BA81" i="12"/>
  <c r="AX152" i="10"/>
  <c r="AX9" i="10"/>
  <c r="AZ189" i="10"/>
  <c r="AZ146" i="10" s="1"/>
  <c r="AZ143" i="10" s="1"/>
  <c r="AZ63" i="10" s="1"/>
  <c r="AZ41" i="10"/>
  <c r="BQ51" i="10"/>
  <c r="CX44" i="11"/>
  <c r="BA86" i="12"/>
  <c r="AZ90" i="12"/>
  <c r="CY15" i="11"/>
  <c r="CZ38" i="9"/>
  <c r="CY42" i="9"/>
  <c r="CY52" i="8"/>
  <c r="AW93" i="10"/>
  <c r="AV94" i="10"/>
  <c r="BB158" i="10"/>
  <c r="BB174" i="10" s="1"/>
  <c r="BA174" i="10"/>
  <c r="BA176" i="10" s="1"/>
  <c r="BO112" i="10"/>
  <c r="BO114" i="10"/>
  <c r="BO48" i="10"/>
  <c r="Y76" i="12"/>
  <c r="Y72" i="12" s="1"/>
  <c r="Y46" i="12" s="1"/>
  <c r="Z74" i="12"/>
  <c r="Z75" i="12" s="1"/>
  <c r="AW68" i="10"/>
  <c r="BQ67" i="10"/>
  <c r="CY22" i="11"/>
  <c r="CZ29" i="9"/>
  <c r="CH102" i="9"/>
  <c r="CG101" i="9"/>
  <c r="CZ11" i="11"/>
  <c r="BB113" i="12"/>
  <c r="BB115" i="12" s="1"/>
  <c r="BB116" i="12" s="1"/>
  <c r="BB119" i="12" s="1"/>
  <c r="BB108" i="12" s="1"/>
  <c r="BA115" i="12"/>
  <c r="BA116" i="12" s="1"/>
  <c r="BA119" i="12" s="1"/>
  <c r="BA108" i="12" s="1"/>
  <c r="CY109" i="8"/>
  <c r="CZ58" i="8"/>
  <c r="X48" i="12"/>
  <c r="X55" i="12"/>
  <c r="X53" i="12"/>
  <c r="X110" i="12"/>
  <c r="CY61" i="11"/>
  <c r="CY33" i="11"/>
  <c r="AY29" i="10"/>
  <c r="CY96" i="8"/>
  <c r="CZ94" i="8" s="1"/>
  <c r="CJ19" i="8"/>
  <c r="AM12" i="10"/>
  <c r="DA77" i="11"/>
  <c r="CZ81" i="11"/>
  <c r="CZ28" i="11" s="1"/>
  <c r="AK15" i="10"/>
  <c r="CG91" i="9"/>
  <c r="CG90" i="9" s="1"/>
  <c r="CH92" i="9"/>
  <c r="ED51" i="8"/>
  <c r="ED52" i="8" s="1"/>
  <c r="AY115" i="10"/>
  <c r="BN14" i="10" l="1"/>
  <c r="BN42" i="10" s="1"/>
  <c r="J56" i="3"/>
  <c r="CY44" i="11"/>
  <c r="CI102" i="9"/>
  <c r="DZ102" i="9"/>
  <c r="DZ103" i="9" s="1"/>
  <c r="CH101" i="9"/>
  <c r="AZ58" i="10"/>
  <c r="AZ46" i="10"/>
  <c r="AZ52" i="10" s="1"/>
  <c r="AZ51" i="10"/>
  <c r="AZ59" i="10"/>
  <c r="AZ67" i="10"/>
  <c r="AZ68" i="10" s="1"/>
  <c r="AZ74" i="10"/>
  <c r="AZ75" i="10" s="1"/>
  <c r="AZ79" i="10"/>
  <c r="CZ61" i="11"/>
  <c r="CZ33" i="11"/>
  <c r="AZ29" i="10"/>
  <c r="CZ96" i="8"/>
  <c r="DA94" i="8" s="1"/>
  <c r="BA95" i="12"/>
  <c r="BA96" i="12" s="1"/>
  <c r="BA102" i="12" s="1"/>
  <c r="BA100" i="12"/>
  <c r="BB94" i="12"/>
  <c r="DA18" i="9"/>
  <c r="Y48" i="12"/>
  <c r="Y55" i="12"/>
  <c r="Y53" i="12"/>
  <c r="Y110" i="12"/>
  <c r="BA189" i="10"/>
  <c r="BA146" i="10" s="1"/>
  <c r="BA143" i="10" s="1"/>
  <c r="BA41" i="10"/>
  <c r="DB77" i="11"/>
  <c r="DB81" i="11" s="1"/>
  <c r="DB28" i="11" s="1"/>
  <c r="DA81" i="11"/>
  <c r="DA28" i="11" s="1"/>
  <c r="AZ101" i="12"/>
  <c r="AZ103" i="12" s="1"/>
  <c r="AZ104" i="12" s="1"/>
  <c r="AZ51" i="12" s="1"/>
  <c r="Z76" i="12"/>
  <c r="Z72" i="12" s="1"/>
  <c r="Z46" i="12" s="1"/>
  <c r="AA74" i="12"/>
  <c r="AA75" i="12" s="1"/>
  <c r="BB189" i="10"/>
  <c r="BB146" i="10" s="1"/>
  <c r="BB143" i="10" s="1"/>
  <c r="BB63" i="10" s="1"/>
  <c r="BB41" i="10"/>
  <c r="AL43" i="10"/>
  <c r="AL16" i="10"/>
  <c r="CL14" i="8"/>
  <c r="AN12" i="10"/>
  <c r="BB176" i="10"/>
  <c r="CZ36" i="11"/>
  <c r="DA61" i="8"/>
  <c r="CX19" i="9"/>
  <c r="CW103" i="9"/>
  <c r="CW23" i="9"/>
  <c r="AX10" i="10"/>
  <c r="CX9" i="8"/>
  <c r="BB83" i="12"/>
  <c r="BB80" i="12" s="1"/>
  <c r="BA80" i="12"/>
  <c r="CH91" i="9"/>
  <c r="CH90" i="9" s="1"/>
  <c r="CI92" i="9"/>
  <c r="AZ63" i="12"/>
  <c r="AY59" i="12"/>
  <c r="AY60" i="12" s="1"/>
  <c r="DB20" i="9"/>
  <c r="EE20" i="9" s="1"/>
  <c r="EE90" i="9" s="1"/>
  <c r="EE91" i="9" s="1"/>
  <c r="CY77" i="9"/>
  <c r="AW152" i="10"/>
  <c r="AW9" i="10"/>
  <c r="BQ68" i="10"/>
  <c r="DB150" i="8"/>
  <c r="DA13" i="11"/>
  <c r="O37" i="4"/>
  <c r="G39" i="4"/>
  <c r="AZ115" i="10"/>
  <c r="AX93" i="10"/>
  <c r="AW94" i="10"/>
  <c r="AY52" i="10"/>
  <c r="AN42" i="10"/>
  <c r="AM14" i="10"/>
  <c r="AM15" i="10" s="1"/>
  <c r="CZ23" i="11"/>
  <c r="DA30" i="9"/>
  <c r="CZ109" i="8"/>
  <c r="DA58" i="8"/>
  <c r="BA88" i="12"/>
  <c r="BA90" i="12"/>
  <c r="BB86" i="12"/>
  <c r="AY67" i="10"/>
  <c r="AY74" i="10"/>
  <c r="AY75" i="10" s="1"/>
  <c r="AY79" i="10"/>
  <c r="CZ95" i="9"/>
  <c r="CZ97" i="9" s="1"/>
  <c r="CZ72" i="8"/>
  <c r="CZ152" i="8"/>
  <c r="CZ154" i="8" s="1"/>
  <c r="CZ22" i="11"/>
  <c r="DA29" i="9"/>
  <c r="AU116" i="10"/>
  <c r="AT130" i="10"/>
  <c r="AK16" i="10"/>
  <c r="AK43" i="10"/>
  <c r="CK14" i="8"/>
  <c r="BN15" i="10"/>
  <c r="ED44" i="11"/>
  <c r="EE47" i="9"/>
  <c r="AT96" i="10"/>
  <c r="AS111" i="10"/>
  <c r="AS97" i="10"/>
  <c r="BP96" i="10"/>
  <c r="CZ15" i="11"/>
  <c r="DA38" i="9"/>
  <c r="CZ42" i="9"/>
  <c r="CZ20" i="11"/>
  <c r="DA14" i="9"/>
  <c r="DA11" i="11"/>
  <c r="EE27" i="8"/>
  <c r="AR112" i="10"/>
  <c r="AR131" i="10" s="1"/>
  <c r="AR137" i="10" s="1"/>
  <c r="AR48" i="10"/>
  <c r="DB11" i="11"/>
  <c r="DA59" i="8"/>
  <c r="CZ51" i="8"/>
  <c r="CZ110" i="8"/>
  <c r="AY80" i="10" l="1"/>
  <c r="AY81" i="10" s="1"/>
  <c r="AY13" i="10" s="1"/>
  <c r="CL19" i="8"/>
  <c r="DA15" i="11"/>
  <c r="DB38" i="9"/>
  <c r="DA42" i="9"/>
  <c r="DB13" i="11"/>
  <c r="BB67" i="10"/>
  <c r="BB68" i="10" s="1"/>
  <c r="BB74" i="10"/>
  <c r="BB75" i="10" s="1"/>
  <c r="CI91" i="9"/>
  <c r="CI90" i="9" s="1"/>
  <c r="CJ92" i="9"/>
  <c r="AU96" i="10"/>
  <c r="AT111" i="10"/>
  <c r="AT97" i="10"/>
  <c r="AO42" i="10"/>
  <c r="AN14" i="10"/>
  <c r="AN15" i="10" s="1"/>
  <c r="DA61" i="11"/>
  <c r="DA33" i="11"/>
  <c r="BA29" i="10"/>
  <c r="DA96" i="8"/>
  <c r="DB94" i="8" s="1"/>
  <c r="DA95" i="9"/>
  <c r="DA97" i="9" s="1"/>
  <c r="DA152" i="8"/>
  <c r="DA154" i="8" s="1"/>
  <c r="DA72" i="8"/>
  <c r="EE11" i="11"/>
  <c r="AM43" i="10"/>
  <c r="AM16" i="10"/>
  <c r="CM14" i="8"/>
  <c r="DB61" i="11"/>
  <c r="DB33" i="11"/>
  <c r="EC33" i="11" s="1"/>
  <c r="BB29" i="10"/>
  <c r="DB96" i="8"/>
  <c r="BN16" i="10"/>
  <c r="BN43" i="10"/>
  <c r="BQ94" i="10"/>
  <c r="BA46" i="10"/>
  <c r="BA51" i="10"/>
  <c r="BA59" i="10"/>
  <c r="BA58" i="10"/>
  <c r="BR41" i="10"/>
  <c r="CJ102" i="9"/>
  <c r="CI101" i="9"/>
  <c r="DA23" i="11"/>
  <c r="DB30" i="9"/>
  <c r="AY93" i="10"/>
  <c r="AX94" i="10"/>
  <c r="BQ93" i="10"/>
  <c r="BA63" i="10"/>
  <c r="BR143" i="10"/>
  <c r="BR145" i="10" s="1"/>
  <c r="CI93" i="9"/>
  <c r="AZ59" i="12"/>
  <c r="AZ60" i="12" s="1"/>
  <c r="BA63" i="12"/>
  <c r="CK19" i="8"/>
  <c r="EA14" i="8"/>
  <c r="CZ52" i="8"/>
  <c r="AY68" i="10"/>
  <c r="AZ80" i="10"/>
  <c r="AZ81" i="10"/>
  <c r="AZ13" i="10" s="1"/>
  <c r="AZ152" i="10"/>
  <c r="AZ9" i="10"/>
  <c r="DA110" i="8"/>
  <c r="DA51" i="8"/>
  <c r="DB59" i="8"/>
  <c r="BA115" i="10"/>
  <c r="DB95" i="9"/>
  <c r="DB97" i="9" s="1"/>
  <c r="DB152" i="8"/>
  <c r="DB72" i="8"/>
  <c r="DA20" i="11"/>
  <c r="DB14" i="9"/>
  <c r="CZ77" i="9"/>
  <c r="AA76" i="12"/>
  <c r="AA72" i="12" s="1"/>
  <c r="AA46" i="12" s="1"/>
  <c r="AB74" i="12"/>
  <c r="AB75" i="12" s="1"/>
  <c r="EE13" i="11"/>
  <c r="CY19" i="9"/>
  <c r="CX103" i="9"/>
  <c r="ED19" i="9"/>
  <c r="CX23" i="9"/>
  <c r="K56" i="3"/>
  <c r="AO12" i="10"/>
  <c r="BB88" i="12"/>
  <c r="BB90" i="12"/>
  <c r="DA109" i="8"/>
  <c r="DB58" i="8"/>
  <c r="Z48" i="12"/>
  <c r="Z55" i="12"/>
  <c r="Z53" i="12"/>
  <c r="Z110" i="12"/>
  <c r="AV116" i="10"/>
  <c r="AU130" i="10"/>
  <c r="DB154" i="8"/>
  <c r="DA36" i="11"/>
  <c r="DB61" i="8"/>
  <c r="EE61" i="8" s="1"/>
  <c r="DB18" i="9"/>
  <c r="AS112" i="10"/>
  <c r="AS131" i="10" s="1"/>
  <c r="AS137" i="10" s="1"/>
  <c r="AS48" i="10"/>
  <c r="EE28" i="11"/>
  <c r="CZ44" i="11"/>
  <c r="BB102" i="12"/>
  <c r="BB100" i="12"/>
  <c r="BB95" i="12"/>
  <c r="BB96" i="12" s="1"/>
  <c r="BA51" i="12"/>
  <c r="BB46" i="10"/>
  <c r="BB79" i="10" s="1"/>
  <c r="BB51" i="10"/>
  <c r="BB58" i="10"/>
  <c r="BR58" i="10" s="1"/>
  <c r="BB59" i="10"/>
  <c r="DA22" i="11"/>
  <c r="DB29" i="9"/>
  <c r="BA101" i="12"/>
  <c r="BA103" i="12"/>
  <c r="BA104" i="12" s="1"/>
  <c r="AW10" i="10"/>
  <c r="CW9" i="8"/>
  <c r="BQ9" i="10"/>
  <c r="BQ10" i="10" s="1"/>
  <c r="BO12" i="10" l="1"/>
  <c r="BB80" i="10"/>
  <c r="BB81" i="10"/>
  <c r="BB13" i="10" s="1"/>
  <c r="AN43" i="10"/>
  <c r="AN16" i="10"/>
  <c r="CN14" i="8"/>
  <c r="EE22" i="11"/>
  <c r="CK92" i="9"/>
  <c r="BP59" i="10"/>
  <c r="BQ59" i="10"/>
  <c r="BB152" i="10"/>
  <c r="BB9" i="10"/>
  <c r="DA52" i="8"/>
  <c r="CZ19" i="9"/>
  <c r="CY103" i="9"/>
  <c r="CY23" i="9"/>
  <c r="EB13" i="11"/>
  <c r="EC13" i="11"/>
  <c r="AB76" i="12"/>
  <c r="AB72" i="12" s="1"/>
  <c r="AB48" i="12" s="1"/>
  <c r="AC74" i="12"/>
  <c r="AC75" i="12" s="1"/>
  <c r="DB15" i="11"/>
  <c r="EE38" i="9"/>
  <c r="DB42" i="9"/>
  <c r="DB109" i="8"/>
  <c r="EE58" i="8"/>
  <c r="EE109" i="8" s="1"/>
  <c r="AP42" i="10"/>
  <c r="AO14" i="10"/>
  <c r="AO15" i="10" s="1"/>
  <c r="BB52" i="10"/>
  <c r="BQ46" i="10"/>
  <c r="BQ52" i="10" s="1"/>
  <c r="AA48" i="12"/>
  <c r="AA53" i="12"/>
  <c r="AA55" i="12" s="1"/>
  <c r="AA110" i="12"/>
  <c r="BA59" i="12"/>
  <c r="BA60" i="12" s="1"/>
  <c r="BB63" i="12"/>
  <c r="BB59" i="12" s="1"/>
  <c r="BB60" i="12" s="1"/>
  <c r="BR51" i="10"/>
  <c r="AT112" i="10"/>
  <c r="AT131" i="10" s="1"/>
  <c r="AT137" i="10" s="1"/>
  <c r="AT48" i="10"/>
  <c r="DA77" i="9"/>
  <c r="AV96" i="10"/>
  <c r="AU111" i="10"/>
  <c r="AU97" i="10"/>
  <c r="AP12" i="10"/>
  <c r="AY152" i="10"/>
  <c r="AY9" i="10"/>
  <c r="AZ10" i="10" s="1"/>
  <c r="EE18" i="9"/>
  <c r="CJ93" i="9"/>
  <c r="CK93" i="9" s="1"/>
  <c r="CM19" i="8"/>
  <c r="BR59" i="10"/>
  <c r="BR56" i="10" s="1"/>
  <c r="ED9" i="8"/>
  <c r="DB20" i="11"/>
  <c r="EE14" i="9"/>
  <c r="CK102" i="9"/>
  <c r="CJ101" i="9"/>
  <c r="BP111" i="10"/>
  <c r="BA67" i="10"/>
  <c r="BA79" i="10"/>
  <c r="BA74" i="10"/>
  <c r="BA75" i="10" s="1"/>
  <c r="BR63" i="10"/>
  <c r="BB101" i="12"/>
  <c r="BB103" i="12"/>
  <c r="BB104" i="12" s="1"/>
  <c r="EE54" i="11"/>
  <c r="EE95" i="9"/>
  <c r="EE97" i="9" s="1"/>
  <c r="BB51" i="12"/>
  <c r="BA52" i="10"/>
  <c r="BR46" i="10"/>
  <c r="BR52" i="10" s="1"/>
  <c r="L56" i="3"/>
  <c r="DA44" i="11"/>
  <c r="EE72" i="8"/>
  <c r="BP58" i="10"/>
  <c r="BQ58" i="10"/>
  <c r="CZ9" i="8"/>
  <c r="EE61" i="11"/>
  <c r="EB72" i="8"/>
  <c r="EC72" i="8"/>
  <c r="ED72" i="8"/>
  <c r="AZ93" i="10"/>
  <c r="AY94" i="10"/>
  <c r="EE33" i="11"/>
  <c r="DB110" i="8"/>
  <c r="DB51" i="8"/>
  <c r="EE59" i="8"/>
  <c r="ED23" i="9"/>
  <c r="DB36" i="11"/>
  <c r="AW116" i="10"/>
  <c r="AV130" i="10"/>
  <c r="DB22" i="11"/>
  <c r="EE29" i="9"/>
  <c r="BB115" i="10"/>
  <c r="DB23" i="11"/>
  <c r="EE30" i="9"/>
  <c r="BP55" i="10" l="1"/>
  <c r="BQ55" i="10"/>
  <c r="BR55" i="10"/>
  <c r="EA15" i="11"/>
  <c r="EC15" i="11"/>
  <c r="EE15" i="11"/>
  <c r="AB47" i="12"/>
  <c r="AB46" i="12"/>
  <c r="DA19" i="9"/>
  <c r="CZ103" i="9"/>
  <c r="CZ23" i="9"/>
  <c r="EE110" i="8"/>
  <c r="H37" i="4" a="1"/>
  <c r="H37" i="4" s="1"/>
  <c r="H22" i="4" a="1"/>
  <c r="H22" i="4" s="1"/>
  <c r="CL102" i="9"/>
  <c r="CK101" i="9"/>
  <c r="BQ56" i="10"/>
  <c r="AC76" i="12"/>
  <c r="AC72" i="12" s="1"/>
  <c r="AD74" i="12"/>
  <c r="AD75" i="12" s="1"/>
  <c r="AU112" i="10"/>
  <c r="AU131" i="10" s="1"/>
  <c r="AU137" i="10" s="1"/>
  <c r="AU48" i="10"/>
  <c r="AW96" i="10"/>
  <c r="AV111" i="10"/>
  <c r="AV97" i="10"/>
  <c r="DB77" i="9"/>
  <c r="BP112" i="10"/>
  <c r="BP114" i="10"/>
  <c r="BP48" i="10"/>
  <c r="BP56" i="10"/>
  <c r="BA68" i="10"/>
  <c r="BR67" i="10"/>
  <c r="EB20" i="11"/>
  <c r="EC20" i="11"/>
  <c r="EE20" i="11"/>
  <c r="CK91" i="9"/>
  <c r="CK90" i="9" s="1"/>
  <c r="CL92" i="9"/>
  <c r="CL93" i="9" s="1"/>
  <c r="BN13" i="10"/>
  <c r="BP13" i="10"/>
  <c r="CJ91" i="9"/>
  <c r="CJ90" i="9" s="1"/>
  <c r="AX116" i="10"/>
  <c r="AW130" i="10"/>
  <c r="DB44" i="11"/>
  <c r="EB36" i="11"/>
  <c r="AQ12" i="10"/>
  <c r="AY10" i="10"/>
  <c r="CY9" i="8"/>
  <c r="EA51" i="8"/>
  <c r="EA52" i="8" s="1"/>
  <c r="DB52" i="8"/>
  <c r="EE51" i="8"/>
  <c r="EE52" i="8" s="1"/>
  <c r="AO16" i="10"/>
  <c r="AO43" i="10"/>
  <c r="CO14" i="8"/>
  <c r="AZ94" i="10"/>
  <c r="BA93" i="10"/>
  <c r="EE36" i="11"/>
  <c r="BA80" i="10"/>
  <c r="BA81" i="10" s="1"/>
  <c r="BA13" i="10" s="1"/>
  <c r="BR13" i="10" s="1"/>
  <c r="EB23" i="11"/>
  <c r="EC23" i="11"/>
  <c r="EE23" i="11"/>
  <c r="AQ42" i="10"/>
  <c r="AP14" i="10"/>
  <c r="BO14" i="10" s="1"/>
  <c r="BO42" i="10" s="1"/>
  <c r="CN19" i="8"/>
  <c r="DB9" i="8"/>
  <c r="EB22" i="11"/>
  <c r="ED22" i="11"/>
  <c r="M56" i="3"/>
  <c r="EE42" i="9"/>
  <c r="BR94" i="10" l="1"/>
  <c r="CM93" i="9"/>
  <c r="AV112" i="10"/>
  <c r="AV131" i="10" s="1"/>
  <c r="AV137" i="10" s="1"/>
  <c r="AV48" i="10"/>
  <c r="AP15" i="10"/>
  <c r="AW111" i="10"/>
  <c r="AW97" i="10"/>
  <c r="AX96" i="10"/>
  <c r="BQ96" i="10"/>
  <c r="EE44" i="11"/>
  <c r="AE74" i="12"/>
  <c r="AE75" i="12" s="1"/>
  <c r="AD76" i="12"/>
  <c r="AD72" i="12" s="1"/>
  <c r="AR12" i="10"/>
  <c r="AR42" i="10"/>
  <c r="AQ14" i="10"/>
  <c r="AQ15" i="10" s="1"/>
  <c r="AC47" i="12"/>
  <c r="AC46" i="12" s="1"/>
  <c r="AY116" i="10"/>
  <c r="AX130" i="10"/>
  <c r="N56" i="3"/>
  <c r="CM102" i="9"/>
  <c r="EA102" i="9"/>
  <c r="EA103" i="9" s="1"/>
  <c r="CL101" i="9"/>
  <c r="CM92" i="9"/>
  <c r="CL91" i="9"/>
  <c r="CL90" i="9" s="1"/>
  <c r="P37" i="4"/>
  <c r="H39" i="4"/>
  <c r="BA94" i="10"/>
  <c r="BB93" i="10"/>
  <c r="BB94" i="10" s="1"/>
  <c r="BP94" i="10" s="1"/>
  <c r="BR93" i="10"/>
  <c r="AB55" i="12"/>
  <c r="AB53" i="12"/>
  <c r="AB110" i="12"/>
  <c r="CO19" i="8"/>
  <c r="BA152" i="10"/>
  <c r="BA9" i="10"/>
  <c r="BR68" i="10"/>
  <c r="DA103" i="9"/>
  <c r="DB19" i="9"/>
  <c r="DA23" i="9"/>
  <c r="AC53" i="12" l="1"/>
  <c r="AD53" i="12" s="1"/>
  <c r="AE53" i="12" s="1"/>
  <c r="AF53" i="12" s="1"/>
  <c r="AG53" i="12" s="1"/>
  <c r="AH53" i="12" s="1"/>
  <c r="AI53" i="12" s="1"/>
  <c r="AJ53" i="12" s="1"/>
  <c r="AK53" i="12" s="1"/>
  <c r="AL53" i="12" s="1"/>
  <c r="AM53" i="12" s="1"/>
  <c r="AN53" i="12" s="1"/>
  <c r="AO53" i="12" s="1"/>
  <c r="AP53" i="12" s="1"/>
  <c r="AQ53" i="12" s="1"/>
  <c r="AR53" i="12" s="1"/>
  <c r="AS53" i="12" s="1"/>
  <c r="AT53" i="12" s="1"/>
  <c r="AU53" i="12" s="1"/>
  <c r="AV53" i="12" s="1"/>
  <c r="AW53" i="12" s="1"/>
  <c r="AX53" i="12" s="1"/>
  <c r="AY53" i="12" s="1"/>
  <c r="AZ53" i="12" s="1"/>
  <c r="BA53" i="12" s="1"/>
  <c r="BB53" i="12" s="1"/>
  <c r="AC48" i="12"/>
  <c r="AC110" i="12"/>
  <c r="AD110" i="12" s="1"/>
  <c r="AE110" i="12" s="1"/>
  <c r="AF110" i="12" s="1"/>
  <c r="AG110" i="12" s="1"/>
  <c r="AH110" i="12" s="1"/>
  <c r="AI110" i="12" s="1"/>
  <c r="AJ110" i="12" s="1"/>
  <c r="AK110" i="12" s="1"/>
  <c r="AL110" i="12" s="1"/>
  <c r="AM110" i="12" s="1"/>
  <c r="AN110" i="12" s="1"/>
  <c r="AO110" i="12" s="1"/>
  <c r="AP110" i="12" s="1"/>
  <c r="AQ110" i="12" s="1"/>
  <c r="AR110" i="12" s="1"/>
  <c r="AS110" i="12" s="1"/>
  <c r="AT110" i="12" s="1"/>
  <c r="AU110" i="12" s="1"/>
  <c r="AV110" i="12" s="1"/>
  <c r="AW110" i="12" s="1"/>
  <c r="AX110" i="12" s="1"/>
  <c r="AY110" i="12" s="1"/>
  <c r="AZ110" i="12" s="1"/>
  <c r="BA110" i="12" s="1"/>
  <c r="BB110" i="12" s="1"/>
  <c r="AQ43" i="10"/>
  <c r="AQ16" i="10"/>
  <c r="CQ14" i="8"/>
  <c r="AZ116" i="10"/>
  <c r="AY130" i="10"/>
  <c r="AS12" i="10"/>
  <c r="CN102" i="9"/>
  <c r="CM101" i="9"/>
  <c r="AE153" i="10"/>
  <c r="AI153" i="10"/>
  <c r="DB103" i="9"/>
  <c r="EE19" i="9"/>
  <c r="DB23" i="9"/>
  <c r="O56" i="3"/>
  <c r="DA9" i="8"/>
  <c r="BA10" i="10"/>
  <c r="BR9" i="10"/>
  <c r="BR10" i="10" s="1"/>
  <c r="BB10" i="10"/>
  <c r="AD47" i="12"/>
  <c r="AD46" i="12" s="1"/>
  <c r="AS42" i="10"/>
  <c r="AR14" i="10"/>
  <c r="AR15" i="10" s="1"/>
  <c r="AF74" i="12"/>
  <c r="AF75" i="12" s="1"/>
  <c r="AE76" i="12"/>
  <c r="AE72" i="12" s="1"/>
  <c r="AX111" i="10"/>
  <c r="AX97" i="10"/>
  <c r="AY96" i="10"/>
  <c r="AW112" i="10"/>
  <c r="AW131" i="10" s="1"/>
  <c r="AW137" i="10" s="1"/>
  <c r="AW48" i="10"/>
  <c r="BQ111" i="10"/>
  <c r="CN92" i="9"/>
  <c r="CM91" i="9"/>
  <c r="CM90" i="9" s="1"/>
  <c r="AP43" i="10"/>
  <c r="AP16" i="10"/>
  <c r="CP14" i="8"/>
  <c r="BO15" i="10"/>
  <c r="AD55" i="12" l="1"/>
  <c r="AD9" i="12" s="1"/>
  <c r="AD48" i="12"/>
  <c r="AR43" i="10"/>
  <c r="CR14" i="8"/>
  <c r="AR16" i="10"/>
  <c r="BQ112" i="10"/>
  <c r="BQ114" i="10"/>
  <c r="BQ48" i="10"/>
  <c r="CO102" i="9"/>
  <c r="CN101" i="9"/>
  <c r="CO92" i="9"/>
  <c r="CN91" i="9"/>
  <c r="CN90" i="9" s="1"/>
  <c r="BO16" i="10"/>
  <c r="BO43" i="10"/>
  <c r="AS15" i="10"/>
  <c r="AT12" i="10"/>
  <c r="BP12" i="10" s="1"/>
  <c r="AY111" i="10"/>
  <c r="AY97" i="10"/>
  <c r="AZ96" i="10"/>
  <c r="P56" i="3"/>
  <c r="BA116" i="10"/>
  <c r="AZ130" i="10"/>
  <c r="CN93" i="9"/>
  <c r="EE23" i="9"/>
  <c r="AX112" i="10"/>
  <c r="AX131" i="10" s="1"/>
  <c r="AX137" i="10" s="1"/>
  <c r="AX48" i="10"/>
  <c r="AF76" i="12"/>
  <c r="AF72" i="12" s="1"/>
  <c r="AG74" i="12"/>
  <c r="AG75" i="12" s="1"/>
  <c r="EE9" i="8"/>
  <c r="CP19" i="8"/>
  <c r="EB14" i="8"/>
  <c r="AE47" i="12"/>
  <c r="AE46" i="12" s="1"/>
  <c r="AT42" i="10"/>
  <c r="AS14" i="10"/>
  <c r="CQ19" i="8"/>
  <c r="AC55" i="12"/>
  <c r="AE55" i="12" l="1"/>
  <c r="AE9" i="12" s="1"/>
  <c r="AE48" i="12"/>
  <c r="Q56" i="3"/>
  <c r="BB116" i="10"/>
  <c r="BB130" i="10" s="1"/>
  <c r="BA130" i="10"/>
  <c r="AY112" i="10"/>
  <c r="AY131" i="10" s="1"/>
  <c r="AY137" i="10" s="1"/>
  <c r="AY48" i="10"/>
  <c r="AU12" i="10"/>
  <c r="AS16" i="10"/>
  <c r="AS43" i="10"/>
  <c r="CS14" i="8"/>
  <c r="CO91" i="9"/>
  <c r="CO90" i="9" s="1"/>
  <c r="CP92" i="9"/>
  <c r="AZ111" i="10"/>
  <c r="AZ97" i="10"/>
  <c r="BA96" i="10"/>
  <c r="BP14" i="10"/>
  <c r="BP42" i="10" s="1"/>
  <c r="AU42" i="10"/>
  <c r="AT14" i="10"/>
  <c r="AT15" i="10" s="1"/>
  <c r="BP15" i="10" s="1"/>
  <c r="AF46" i="12"/>
  <c r="AF47" i="12"/>
  <c r="CR19" i="8"/>
  <c r="CP102" i="9"/>
  <c r="CO101" i="9"/>
  <c r="AG76" i="12"/>
  <c r="AG72" i="12" s="1"/>
  <c r="AH74" i="12"/>
  <c r="AH75" i="12" s="1"/>
  <c r="CO93" i="9"/>
  <c r="AD10" i="12"/>
  <c r="AD65" i="12"/>
  <c r="AD12" i="12"/>
  <c r="CD10" i="8"/>
  <c r="BL9" i="12"/>
  <c r="BL10" i="12" s="1"/>
  <c r="BP16" i="10" l="1"/>
  <c r="BP43" i="10"/>
  <c r="AF55" i="12"/>
  <c r="AF9" i="12" s="1"/>
  <c r="AF48" i="12"/>
  <c r="AV42" i="10"/>
  <c r="AU14" i="10"/>
  <c r="BA111" i="10"/>
  <c r="BA97" i="10"/>
  <c r="BB96" i="10"/>
  <c r="BR96" i="10"/>
  <c r="CQ92" i="9"/>
  <c r="CP91" i="9"/>
  <c r="CP90" i="9" s="1"/>
  <c r="CS19" i="8"/>
  <c r="EC14" i="8"/>
  <c r="AV12" i="10"/>
  <c r="AU15" i="10"/>
  <c r="CP93" i="9"/>
  <c r="AH76" i="12"/>
  <c r="AH72" i="12" s="1"/>
  <c r="AI74" i="12"/>
  <c r="AI75" i="12" s="1"/>
  <c r="CD20" i="8"/>
  <c r="DY20" i="8" s="1"/>
  <c r="DY10" i="8"/>
  <c r="CD11" i="8"/>
  <c r="CD15" i="8"/>
  <c r="BL12" i="12"/>
  <c r="BL13" i="12" s="1"/>
  <c r="AG46" i="12"/>
  <c r="AG47" i="12"/>
  <c r="AT43" i="10"/>
  <c r="CT14" i="8"/>
  <c r="AT16" i="10"/>
  <c r="R56" i="3"/>
  <c r="AZ112" i="10"/>
  <c r="AZ131" i="10" s="1"/>
  <c r="AZ137" i="10" s="1"/>
  <c r="AZ48" i="10"/>
  <c r="CQ102" i="9"/>
  <c r="EB102" i="9"/>
  <c r="EB103" i="9" s="1"/>
  <c r="CP101" i="9"/>
  <c r="AE10" i="12"/>
  <c r="AE65" i="12"/>
  <c r="AE12" i="12"/>
  <c r="CE10" i="8"/>
  <c r="AW12" i="10" l="1"/>
  <c r="AG48" i="12"/>
  <c r="AG55" i="12"/>
  <c r="AG9" i="12" s="1"/>
  <c r="G10" i="3" a="1"/>
  <c r="G10" i="3" s="1"/>
  <c r="G36" i="3" s="1"/>
  <c r="E57" i="3" a="1"/>
  <c r="E57" i="3" s="1"/>
  <c r="E58" i="3" s="1"/>
  <c r="AH47" i="12"/>
  <c r="AH46" i="12" s="1"/>
  <c r="CR92" i="9"/>
  <c r="CQ91" i="9"/>
  <c r="CQ90" i="9" s="1"/>
  <c r="CD72" i="9"/>
  <c r="CD104" i="8"/>
  <c r="CD12" i="8"/>
  <c r="CD55" i="11"/>
  <c r="DY11" i="8"/>
  <c r="BB111" i="10"/>
  <c r="BB97" i="10"/>
  <c r="DY15" i="8"/>
  <c r="CD16" i="8"/>
  <c r="S56" i="3"/>
  <c r="BA112" i="10"/>
  <c r="BA131" i="10" s="1"/>
  <c r="BA137" i="10" s="1"/>
  <c r="BA48" i="10"/>
  <c r="AJ74" i="12"/>
  <c r="AJ75" i="12" s="1"/>
  <c r="AI76" i="12"/>
  <c r="AI72" i="12" s="1"/>
  <c r="AU43" i="10"/>
  <c r="AU16" i="10"/>
  <c r="CU14" i="8"/>
  <c r="AF10" i="12"/>
  <c r="AF65" i="12"/>
  <c r="AF12" i="12"/>
  <c r="CF15" i="8" s="1"/>
  <c r="CF16" i="8" s="1"/>
  <c r="CF10" i="8"/>
  <c r="CE15" i="8"/>
  <c r="CR102" i="9"/>
  <c r="CQ101" i="9"/>
  <c r="AW42" i="10"/>
  <c r="AV14" i="10"/>
  <c r="AV15" i="10" s="1"/>
  <c r="CT19" i="8"/>
  <c r="CQ93" i="9"/>
  <c r="CR93" i="9" s="1"/>
  <c r="CD29" i="8" l="1"/>
  <c r="CD31" i="8" s="1"/>
  <c r="CD21" i="8"/>
  <c r="CD22" i="8" s="1"/>
  <c r="DY29" i="8"/>
  <c r="AV43" i="10"/>
  <c r="AV16" i="10"/>
  <c r="CV14" i="8"/>
  <c r="AH55" i="12"/>
  <c r="AH9" i="12" s="1"/>
  <c r="AH48" i="12"/>
  <c r="BN97" i="10"/>
  <c r="BO97" i="10"/>
  <c r="BP97" i="10"/>
  <c r="BQ97" i="10"/>
  <c r="BR97" i="10"/>
  <c r="BB112" i="10"/>
  <c r="BB131" i="10" s="1"/>
  <c r="BB137" i="10" s="1"/>
  <c r="BB48" i="10"/>
  <c r="DY72" i="9"/>
  <c r="DY73" i="9" s="1"/>
  <c r="DY104" i="8"/>
  <c r="DY12" i="8"/>
  <c r="G11" i="3" a="1"/>
  <c r="G11" i="3" s="1"/>
  <c r="DY55" i="11"/>
  <c r="AD15" i="12"/>
  <c r="AD19" i="10" s="1"/>
  <c r="CD69" i="8"/>
  <c r="DY24" i="8"/>
  <c r="DY25" i="8" s="1"/>
  <c r="T56" i="3"/>
  <c r="CE29" i="8"/>
  <c r="CD73" i="9"/>
  <c r="CD12" i="9"/>
  <c r="CD67" i="8"/>
  <c r="DY67" i="8" s="1"/>
  <c r="CF65" i="8"/>
  <c r="CS92" i="9"/>
  <c r="CR91" i="9"/>
  <c r="CR90" i="9" s="1"/>
  <c r="CD17" i="8"/>
  <c r="CD65" i="8"/>
  <c r="DY16" i="8"/>
  <c r="DY17" i="8" s="1"/>
  <c r="CF20" i="8"/>
  <c r="CF11" i="8"/>
  <c r="CS102" i="9"/>
  <c r="CR101" i="9"/>
  <c r="AG10" i="12"/>
  <c r="AG65" i="12"/>
  <c r="AG12" i="12"/>
  <c r="CG10" i="8"/>
  <c r="BM9" i="12"/>
  <c r="BM10" i="12" s="1"/>
  <c r="AI47" i="12"/>
  <c r="AI46" i="12" s="1"/>
  <c r="AX12" i="10"/>
  <c r="BQ12" i="10"/>
  <c r="AJ76" i="12"/>
  <c r="AJ72" i="12" s="1"/>
  <c r="AK74" i="12"/>
  <c r="AK75" i="12" s="1"/>
  <c r="AX42" i="10"/>
  <c r="AW14" i="10"/>
  <c r="AW15" i="10" s="1"/>
  <c r="CE72" i="9"/>
  <c r="CE24" i="8"/>
  <c r="CE12" i="8"/>
  <c r="CE104" i="8"/>
  <c r="CE55" i="11"/>
  <c r="CU19" i="8"/>
  <c r="BR111" i="10"/>
  <c r="CE20" i="8"/>
  <c r="CD45" i="8" l="1"/>
  <c r="CE21" i="8"/>
  <c r="CE22" i="8" s="1"/>
  <c r="DY68" i="8"/>
  <c r="AI55" i="12"/>
  <c r="AI9" i="12" s="1"/>
  <c r="AI48" i="12"/>
  <c r="AD16" i="12"/>
  <c r="BL15" i="12"/>
  <c r="BL16" i="12" s="1"/>
  <c r="AD18" i="12"/>
  <c r="CG15" i="8"/>
  <c r="DY21" i="8"/>
  <c r="DY22" i="8" s="1"/>
  <c r="BR112" i="10"/>
  <c r="BR114" i="10"/>
  <c r="BR48" i="10"/>
  <c r="CT102" i="9"/>
  <c r="CS101" i="9"/>
  <c r="BR98" i="10"/>
  <c r="BR47" i="10"/>
  <c r="BQ98" i="10"/>
  <c r="BQ47" i="10"/>
  <c r="BP98" i="10"/>
  <c r="BP47" i="10"/>
  <c r="AW43" i="10"/>
  <c r="AW16" i="10"/>
  <c r="CW14" i="8"/>
  <c r="CF72" i="9"/>
  <c r="CF21" i="8"/>
  <c r="CF22" i="8" s="1"/>
  <c r="CF12" i="8"/>
  <c r="CF104" i="8"/>
  <c r="CF24" i="8"/>
  <c r="CF55" i="11"/>
  <c r="BO98" i="10"/>
  <c r="BO47" i="10"/>
  <c r="BN98" i="10"/>
  <c r="BN47" i="10"/>
  <c r="CE31" i="8"/>
  <c r="CE45" i="8"/>
  <c r="CT92" i="9"/>
  <c r="CS91" i="9"/>
  <c r="CS90" i="9" s="1"/>
  <c r="CS93" i="9"/>
  <c r="CT93" i="9" s="1"/>
  <c r="AD20" i="10"/>
  <c r="BL19" i="10"/>
  <c r="BL20" i="10" s="1"/>
  <c r="AD22" i="10"/>
  <c r="CF74" i="9"/>
  <c r="CF66" i="8"/>
  <c r="CD70" i="8"/>
  <c r="DY69" i="8"/>
  <c r="DY70" i="8" s="1"/>
  <c r="CD66" i="8"/>
  <c r="CD74" i="9"/>
  <c r="DY65" i="8"/>
  <c r="AE15" i="12"/>
  <c r="AE19" i="10"/>
  <c r="CE69" i="8"/>
  <c r="CF17" i="8"/>
  <c r="AH10" i="12"/>
  <c r="AH65" i="12"/>
  <c r="AH12" i="12"/>
  <c r="CH15" i="8" s="1"/>
  <c r="CH16" i="8" s="1"/>
  <c r="CH10" i="8"/>
  <c r="CE73" i="9"/>
  <c r="CE12" i="9"/>
  <c r="CE18" i="11" s="1"/>
  <c r="CE67" i="8"/>
  <c r="CD18" i="11"/>
  <c r="DY12" i="9"/>
  <c r="DY76" i="9" s="1"/>
  <c r="CV19" i="8"/>
  <c r="AK76" i="12"/>
  <c r="AK72" i="12" s="1"/>
  <c r="AL74" i="12"/>
  <c r="AL75" i="12" s="1"/>
  <c r="CE17" i="8"/>
  <c r="CE65" i="8"/>
  <c r="AJ46" i="12"/>
  <c r="AJ47" i="12"/>
  <c r="CG20" i="8"/>
  <c r="CG11" i="8"/>
  <c r="AY42" i="10"/>
  <c r="AX14" i="10"/>
  <c r="BQ14" i="10" s="1"/>
  <c r="BQ42" i="10" s="1"/>
  <c r="CD105" i="8"/>
  <c r="CD126" i="8" s="1"/>
  <c r="CD47" i="8"/>
  <c r="CD59" i="9"/>
  <c r="BZ60" i="9"/>
  <c r="CE59" i="9"/>
  <c r="DY45" i="8"/>
  <c r="AX15" i="10"/>
  <c r="AY12" i="10"/>
  <c r="U56" i="3"/>
  <c r="CD34" i="8"/>
  <c r="CD106" i="8"/>
  <c r="DY31" i="8"/>
  <c r="AE20" i="10" l="1"/>
  <c r="AE22" i="10"/>
  <c r="DY74" i="9"/>
  <c r="DY66" i="8"/>
  <c r="CW19" i="8"/>
  <c r="AJ55" i="12"/>
  <c r="AJ9" i="12" s="1"/>
  <c r="AJ48" i="12"/>
  <c r="CD28" i="9"/>
  <c r="CD13" i="9"/>
  <c r="CF73" i="9"/>
  <c r="CF12" i="9"/>
  <c r="CF18" i="11" s="1"/>
  <c r="CF67" i="8"/>
  <c r="CE74" i="9"/>
  <c r="CE66" i="8"/>
  <c r="CF28" i="9"/>
  <c r="CF13" i="9"/>
  <c r="AM74" i="12"/>
  <c r="AM75" i="12" s="1"/>
  <c r="AL76" i="12"/>
  <c r="AL72" i="12" s="1"/>
  <c r="AZ12" i="10"/>
  <c r="CU93" i="9"/>
  <c r="DY106" i="8"/>
  <c r="G16" i="3" a="1"/>
  <c r="G16" i="3" s="1"/>
  <c r="CG72" i="9"/>
  <c r="CG12" i="8"/>
  <c r="CG104" i="8"/>
  <c r="CG24" i="8"/>
  <c r="CG55" i="11"/>
  <c r="DZ11" i="8"/>
  <c r="CU92" i="9"/>
  <c r="CT91" i="9"/>
  <c r="CT90" i="9" s="1"/>
  <c r="CU102" i="9"/>
  <c r="EC102" i="9"/>
  <c r="EC103" i="9" s="1"/>
  <c r="CT101" i="9"/>
  <c r="AY14" i="10"/>
  <c r="AY15" i="10" s="1"/>
  <c r="AZ42" i="10"/>
  <c r="AK46" i="12"/>
  <c r="AK47" i="12"/>
  <c r="CD36" i="8"/>
  <c r="DY36" i="8" s="1"/>
  <c r="DY34" i="8"/>
  <c r="G20" i="3" s="1" a="1"/>
  <c r="G20" i="3" s="1"/>
  <c r="CE105" i="8"/>
  <c r="CE126" i="8" s="1"/>
  <c r="CE106" i="8"/>
  <c r="CE34" i="8"/>
  <c r="AE16" i="12"/>
  <c r="AE18" i="12"/>
  <c r="CD125" i="8"/>
  <c r="CD133" i="8"/>
  <c r="CH20" i="8"/>
  <c r="DZ20" i="8" s="1"/>
  <c r="CH11" i="8"/>
  <c r="DZ10" i="8"/>
  <c r="CH17" i="8"/>
  <c r="CH65" i="8"/>
  <c r="CG16" i="8"/>
  <c r="CG21" i="8" s="1"/>
  <c r="CG22" i="8" s="1"/>
  <c r="DZ15" i="8"/>
  <c r="V56" i="3"/>
  <c r="AD20" i="12"/>
  <c r="AD21" i="12"/>
  <c r="AD33" i="12"/>
  <c r="BL18" i="12"/>
  <c r="AF15" i="12"/>
  <c r="AF19" i="10" s="1"/>
  <c r="CF69" i="8"/>
  <c r="CF70" i="8" s="1"/>
  <c r="AX43" i="10"/>
  <c r="AX16" i="10"/>
  <c r="CX14" i="8"/>
  <c r="ED14" i="8" s="1"/>
  <c r="DY18" i="11"/>
  <c r="AD25" i="10"/>
  <c r="AD37" i="10"/>
  <c r="AD24" i="10"/>
  <c r="BL22" i="10"/>
  <c r="CA60" i="9"/>
  <c r="CD54" i="8"/>
  <c r="CD56" i="8"/>
  <c r="CD55" i="8"/>
  <c r="DY47" i="8"/>
  <c r="DY54" i="8"/>
  <c r="DY105" i="8"/>
  <c r="DY126" i="8" s="1"/>
  <c r="E62" i="3" a="1"/>
  <c r="E62" i="3" s="1"/>
  <c r="DY59" i="9" a="1"/>
  <c r="DY59" i="9" s="1"/>
  <c r="G31" i="3" a="1"/>
  <c r="G31" i="3" s="1"/>
  <c r="G37" i="3" s="1"/>
  <c r="BZ62" i="9"/>
  <c r="BZ68" i="9"/>
  <c r="BZ65" i="9"/>
  <c r="CE70" i="8"/>
  <c r="CF29" i="8"/>
  <c r="AI10" i="12"/>
  <c r="AI65" i="12"/>
  <c r="AI12" i="12"/>
  <c r="CI10" i="8"/>
  <c r="AF20" i="10" l="1"/>
  <c r="AF22" i="10"/>
  <c r="AY43" i="10"/>
  <c r="AY16" i="10"/>
  <c r="CY14" i="8"/>
  <c r="DY125" i="8"/>
  <c r="BA12" i="10"/>
  <c r="BL20" i="12"/>
  <c r="BL24" i="12"/>
  <c r="BL33" i="12"/>
  <c r="BL21" i="12"/>
  <c r="G15" i="3" a="1"/>
  <c r="G15" i="3" s="1"/>
  <c r="AL46" i="12"/>
  <c r="AL47" i="12"/>
  <c r="AN74" i="12"/>
  <c r="AN75" i="12" s="1"/>
  <c r="AM76" i="12"/>
  <c r="AM72" i="12" s="1"/>
  <c r="AF16" i="12"/>
  <c r="AF18" i="12"/>
  <c r="CF34" i="9"/>
  <c r="CF44" i="9" s="1"/>
  <c r="CE28" i="9"/>
  <c r="CF21" i="11" s="1"/>
  <c r="CE13" i="9"/>
  <c r="CE19" i="11" s="1"/>
  <c r="AK55" i="12"/>
  <c r="AK9" i="12" s="1"/>
  <c r="AK48" i="12"/>
  <c r="BA42" i="10"/>
  <c r="AZ14" i="10"/>
  <c r="AZ15" i="10" s="1"/>
  <c r="CH74" i="9"/>
  <c r="CH66" i="8"/>
  <c r="DY37" i="8"/>
  <c r="G51" i="3" s="1" a="1"/>
  <c r="G51" i="3" s="1"/>
  <c r="G21" i="3" a="1"/>
  <c r="G21" i="3" s="1"/>
  <c r="E64" i="3" a="1"/>
  <c r="E64" i="3" s="1"/>
  <c r="CD19" i="11"/>
  <c r="DY13" i="9"/>
  <c r="DY77" i="9" s="1"/>
  <c r="E60" i="3"/>
  <c r="E99" i="3"/>
  <c r="CD39" i="8"/>
  <c r="CG17" i="8"/>
  <c r="CG65" i="8"/>
  <c r="DZ16" i="8"/>
  <c r="DZ17" i="8" s="1"/>
  <c r="CA62" i="9"/>
  <c r="CA65" i="9"/>
  <c r="CA68" i="9"/>
  <c r="CD21" i="11"/>
  <c r="DY21" i="11" s="1"/>
  <c r="CD34" i="9"/>
  <c r="DY28" i="9"/>
  <c r="DY78" i="9" s="1"/>
  <c r="BL37" i="10"/>
  <c r="BL25" i="10"/>
  <c r="BL24" i="10"/>
  <c r="G14" i="3" a="1"/>
  <c r="G14" i="3" s="1"/>
  <c r="CH72" i="9"/>
  <c r="CH21" i="8"/>
  <c r="CH22" i="8" s="1"/>
  <c r="CH12" i="8"/>
  <c r="CH24" i="8"/>
  <c r="CH29" i="8"/>
  <c r="CH104" i="8"/>
  <c r="CH55" i="11"/>
  <c r="H10" i="3" a="1"/>
  <c r="H10" i="3" s="1"/>
  <c r="H36" i="3" s="1"/>
  <c r="F57" i="3" a="1"/>
  <c r="F57" i="3" s="1"/>
  <c r="F58" i="3" s="1"/>
  <c r="CI11" i="8"/>
  <c r="CU91" i="9"/>
  <c r="CU90" i="9" s="1"/>
  <c r="CV92" i="9"/>
  <c r="AJ65" i="12"/>
  <c r="AJ10" i="12"/>
  <c r="AJ12" i="12"/>
  <c r="CJ15" i="8" s="1"/>
  <c r="CJ16" i="8" s="1"/>
  <c r="CJ10" i="8"/>
  <c r="CV102" i="9"/>
  <c r="CU101" i="9"/>
  <c r="DZ72" i="9"/>
  <c r="DZ73" i="9" s="1"/>
  <c r="DZ104" i="8"/>
  <c r="DZ12" i="8"/>
  <c r="H11" i="3" a="1"/>
  <c r="H11" i="3" s="1"/>
  <c r="DZ55" i="11"/>
  <c r="AG15" i="12"/>
  <c r="AG19" i="10"/>
  <c r="CG69" i="8"/>
  <c r="AE20" i="12"/>
  <c r="AE21" i="12"/>
  <c r="AE33" i="12"/>
  <c r="CI15" i="8"/>
  <c r="CF31" i="8"/>
  <c r="CF45" i="8"/>
  <c r="DZ29" i="8"/>
  <c r="AE37" i="10"/>
  <c r="AE25" i="10"/>
  <c r="AE24" i="10"/>
  <c r="CG29" i="8"/>
  <c r="CE36" i="8"/>
  <c r="CE39" i="8" s="1"/>
  <c r="CG73" i="9"/>
  <c r="CG12" i="9"/>
  <c r="CG18" i="11" s="1"/>
  <c r="CG67" i="8"/>
  <c r="CX19" i="8"/>
  <c r="CE125" i="8"/>
  <c r="CE133" i="8"/>
  <c r="CF19" i="11" l="1"/>
  <c r="CF24" i="11" s="1"/>
  <c r="AZ43" i="10"/>
  <c r="AZ16" i="10"/>
  <c r="CZ14" i="8"/>
  <c r="CF56" i="11"/>
  <c r="CD44" i="9"/>
  <c r="DY44" i="9" s="1"/>
  <c r="DY34" i="9"/>
  <c r="G47" i="3" s="1" a="1"/>
  <c r="G47" i="3" s="1"/>
  <c r="AF20" i="12"/>
  <c r="AF21" i="12"/>
  <c r="AF33" i="12"/>
  <c r="CE108" i="8"/>
  <c r="CE76" i="8"/>
  <c r="CE48" i="8"/>
  <c r="CE42" i="8"/>
  <c r="CE43" i="8"/>
  <c r="CG45" i="8"/>
  <c r="CC60" i="9" s="1"/>
  <c r="CG31" i="8"/>
  <c r="CW102" i="9"/>
  <c r="CV101" i="9"/>
  <c r="CJ20" i="8"/>
  <c r="CJ11" i="8"/>
  <c r="AM47" i="12"/>
  <c r="AM46" i="12" s="1"/>
  <c r="CJ65" i="8"/>
  <c r="CJ17" i="8"/>
  <c r="AO74" i="12"/>
  <c r="AO75" i="12" s="1"/>
  <c r="AN76" i="12"/>
  <c r="AN72" i="12" s="1"/>
  <c r="CG74" i="9"/>
  <c r="CG66" i="8"/>
  <c r="DZ65" i="8"/>
  <c r="AL55" i="12"/>
  <c r="AL9" i="12" s="1"/>
  <c r="AL48" i="12"/>
  <c r="CD108" i="8"/>
  <c r="CD48" i="9"/>
  <c r="CD48" i="8"/>
  <c r="CD76" i="8"/>
  <c r="CD42" i="8"/>
  <c r="CD43" i="8"/>
  <c r="DY39" i="8"/>
  <c r="CW92" i="9"/>
  <c r="CV91" i="9"/>
  <c r="CV90" i="9" s="1"/>
  <c r="CF105" i="8"/>
  <c r="CF126" i="8" s="1"/>
  <c r="CF59" i="9"/>
  <c r="CB60" i="9"/>
  <c r="CF34" i="8"/>
  <c r="CF106" i="8"/>
  <c r="CI72" i="9"/>
  <c r="CI12" i="8"/>
  <c r="CI24" i="8"/>
  <c r="CI55" i="11"/>
  <c r="AC24" i="12"/>
  <c r="AA24" i="12"/>
  <c r="AB24" i="12"/>
  <c r="AD24" i="12"/>
  <c r="DY19" i="11"/>
  <c r="CD24" i="11"/>
  <c r="BB12" i="10"/>
  <c r="BR12" i="10"/>
  <c r="CV93" i="9"/>
  <c r="DY133" i="8"/>
  <c r="CH28" i="9"/>
  <c r="CH13" i="9"/>
  <c r="CH45" i="8"/>
  <c r="CH59" i="9" s="1"/>
  <c r="CH31" i="8"/>
  <c r="AH15" i="12"/>
  <c r="CH69" i="8"/>
  <c r="CH70" i="8" s="1"/>
  <c r="AH19" i="10"/>
  <c r="DZ24" i="8"/>
  <c r="DZ25" i="8" s="1"/>
  <c r="BB42" i="10"/>
  <c r="BB14" i="10" s="1"/>
  <c r="BM14" i="10" s="1"/>
  <c r="BM42" i="10" s="1"/>
  <c r="BA14" i="10"/>
  <c r="BA15" i="10" s="1"/>
  <c r="CY19" i="8"/>
  <c r="CH73" i="9"/>
  <c r="CH12" i="9"/>
  <c r="CH67" i="8"/>
  <c r="CI16" i="8"/>
  <c r="CI21" i="8" s="1"/>
  <c r="CI22" i="8" s="1"/>
  <c r="CI20" i="8"/>
  <c r="AG16" i="12"/>
  <c r="AG18" i="12"/>
  <c r="AK12" i="12"/>
  <c r="CK15" i="8" s="1"/>
  <c r="CK16" i="8" s="1"/>
  <c r="AK65" i="12"/>
  <c r="AK10" i="12"/>
  <c r="CK10" i="8"/>
  <c r="BN9" i="12"/>
  <c r="BN10" i="12" s="1"/>
  <c r="CE21" i="11"/>
  <c r="CE24" i="11" s="1"/>
  <c r="CE34" i="9"/>
  <c r="CE44" i="9" s="1"/>
  <c r="DZ21" i="8"/>
  <c r="DZ22" i="8" s="1"/>
  <c r="AF37" i="10"/>
  <c r="AF24" i="10"/>
  <c r="AF25" i="10"/>
  <c r="CG70" i="8"/>
  <c r="AG20" i="10"/>
  <c r="AG22" i="10"/>
  <c r="DZ45" i="8" l="1"/>
  <c r="DZ54" i="8" s="1"/>
  <c r="DZ55" i="8" s="1"/>
  <c r="AM55" i="12"/>
  <c r="AM9" i="12" s="1"/>
  <c r="AM48" i="12"/>
  <c r="CK65" i="8"/>
  <c r="BB15" i="10"/>
  <c r="CX102" i="9"/>
  <c r="CW101" i="9"/>
  <c r="AG20" i="12"/>
  <c r="AG21" i="12"/>
  <c r="AG33" i="12"/>
  <c r="CD56" i="11"/>
  <c r="DY24" i="11"/>
  <c r="CG105" i="8"/>
  <c r="CG126" i="8" s="1"/>
  <c r="BA43" i="10"/>
  <c r="BA16" i="10"/>
  <c r="DA14" i="8"/>
  <c r="CG34" i="8"/>
  <c r="CG106" i="8"/>
  <c r="CX92" i="9"/>
  <c r="AD28" i="10"/>
  <c r="AD31" i="10" s="1"/>
  <c r="AD27" i="12"/>
  <c r="AN47" i="12"/>
  <c r="AN46" i="12" s="1"/>
  <c r="AB28" i="10"/>
  <c r="AB31" i="10" s="1"/>
  <c r="AB27" i="12"/>
  <c r="CE49" i="8"/>
  <c r="CH34" i="8"/>
  <c r="CH106" i="8"/>
  <c r="CI65" i="8"/>
  <c r="CI17" i="8"/>
  <c r="DY43" i="8"/>
  <c r="G26" i="3" s="1" a="1"/>
  <c r="G26" i="3" s="1"/>
  <c r="DY108" i="8"/>
  <c r="DY42" i="8"/>
  <c r="G23" i="3" a="1"/>
  <c r="G23" i="3" s="1"/>
  <c r="CH18" i="11"/>
  <c r="DZ12" i="9"/>
  <c r="DZ76" i="9" s="1"/>
  <c r="AA28" i="10"/>
  <c r="AA27" i="12"/>
  <c r="AB23" i="12"/>
  <c r="AC23" i="12" s="1"/>
  <c r="AD23" i="12" s="1"/>
  <c r="AE23" i="12" s="1"/>
  <c r="CE10" i="11"/>
  <c r="CE25" i="11" s="1"/>
  <c r="CE78" i="8"/>
  <c r="CE77" i="8"/>
  <c r="CE137" i="8"/>
  <c r="CD10" i="11"/>
  <c r="DY10" i="11" s="1"/>
  <c r="CD78" i="8"/>
  <c r="CD77" i="8"/>
  <c r="DY76" i="8"/>
  <c r="CD49" i="8"/>
  <c r="DY48" i="8"/>
  <c r="AG37" i="10"/>
  <c r="AG25" i="10"/>
  <c r="AG24" i="10"/>
  <c r="DZ69" i="8"/>
  <c r="DZ70" i="8" s="1"/>
  <c r="CD128" i="8"/>
  <c r="CD49" i="9"/>
  <c r="DY48" i="9"/>
  <c r="DY128" i="8" s="1"/>
  <c r="CI29" i="8"/>
  <c r="BR14" i="10"/>
  <c r="BR42" i="10" s="1"/>
  <c r="AI15" i="12"/>
  <c r="CI69" i="8"/>
  <c r="AI19" i="10"/>
  <c r="CD137" i="8"/>
  <c r="AH16" i="12"/>
  <c r="AH18" i="12"/>
  <c r="AC28" i="10"/>
  <c r="AC31" i="10" s="1"/>
  <c r="AC27" i="12"/>
  <c r="AL12" i="12"/>
  <c r="CL15" i="8" s="1"/>
  <c r="CL16" i="8" s="1"/>
  <c r="EA16" i="8" s="1"/>
  <c r="AL65" i="12"/>
  <c r="CL10" i="8"/>
  <c r="AL10" i="12"/>
  <c r="CI12" i="9"/>
  <c r="CI18" i="11" s="1"/>
  <c r="CI73" i="9"/>
  <c r="CI67" i="8"/>
  <c r="DZ74" i="9"/>
  <c r="DZ66" i="8"/>
  <c r="AH20" i="10"/>
  <c r="AH22" i="10"/>
  <c r="BM22" i="10" s="1"/>
  <c r="DZ31" i="8"/>
  <c r="CF133" i="8"/>
  <c r="CF125" i="8"/>
  <c r="CG28" i="9"/>
  <c r="CH21" i="11" s="1"/>
  <c r="CG13" i="9"/>
  <c r="CG19" i="11" s="1"/>
  <c r="CF36" i="8"/>
  <c r="CF39" i="8" s="1"/>
  <c r="AP74" i="12"/>
  <c r="AP75" i="12" s="1"/>
  <c r="AO76" i="12"/>
  <c r="AO72" i="12" s="1"/>
  <c r="CH105" i="8"/>
  <c r="CH126" i="8" s="1"/>
  <c r="CD60" i="9"/>
  <c r="CJ74" i="9"/>
  <c r="CJ66" i="8"/>
  <c r="BR15" i="10"/>
  <c r="CB62" i="9"/>
  <c r="CB68" i="9"/>
  <c r="CB65" i="9"/>
  <c r="CH34" i="9"/>
  <c r="DZ28" i="9"/>
  <c r="CC68" i="9"/>
  <c r="CC62" i="9"/>
  <c r="CC65" i="9"/>
  <c r="CZ19" i="8"/>
  <c r="DZ13" i="9"/>
  <c r="CG59" i="9"/>
  <c r="CJ72" i="9"/>
  <c r="CJ21" i="8"/>
  <c r="CJ22" i="8" s="1"/>
  <c r="CJ12" i="8"/>
  <c r="CJ24" i="8"/>
  <c r="CJ29" i="8"/>
  <c r="CJ55" i="11"/>
  <c r="CE56" i="11"/>
  <c r="CK20" i="8"/>
  <c r="CK11" i="8"/>
  <c r="CW93" i="9"/>
  <c r="DZ77" i="9" l="1"/>
  <c r="DZ34" i="8"/>
  <c r="H20" i="3" s="1" a="1"/>
  <c r="H20" i="3" s="1"/>
  <c r="F62" i="3" a="1"/>
  <c r="F62" i="3" s="1"/>
  <c r="F60" i="3" s="1"/>
  <c r="H31" i="3" a="1"/>
  <c r="H31" i="3" s="1"/>
  <c r="H37" i="3" s="1"/>
  <c r="DZ59" i="9" a="1"/>
  <c r="DZ59" i="9" s="1"/>
  <c r="DZ105" i="8"/>
  <c r="DZ126" i="8" s="1"/>
  <c r="DZ78" i="9"/>
  <c r="AN55" i="12"/>
  <c r="AN9" i="12" s="1"/>
  <c r="AN48" i="12"/>
  <c r="BM37" i="10"/>
  <c r="BM25" i="10"/>
  <c r="BM24" i="10"/>
  <c r="H14" i="3" a="1"/>
  <c r="H14" i="3" s="1"/>
  <c r="CE58" i="11"/>
  <c r="CE60" i="11"/>
  <c r="CE62" i="11" s="1"/>
  <c r="CE50" i="8"/>
  <c r="CE48" i="11"/>
  <c r="CF108" i="8"/>
  <c r="CF42" i="8"/>
  <c r="CF76" i="8"/>
  <c r="CF43" i="8"/>
  <c r="CF48" i="8"/>
  <c r="EA20" i="8"/>
  <c r="CE48" i="9"/>
  <c r="CH44" i="9"/>
  <c r="DZ44" i="9" s="1"/>
  <c r="DZ34" i="9"/>
  <c r="H47" i="3" s="1" a="1"/>
  <c r="H47" i="3" s="1"/>
  <c r="DY137" i="8"/>
  <c r="CI74" i="9"/>
  <c r="CI66" i="8"/>
  <c r="DY56" i="11"/>
  <c r="E65" i="3" a="1"/>
  <c r="E65" i="3" s="1"/>
  <c r="BR16" i="10"/>
  <c r="BR43" i="10"/>
  <c r="CL20" i="8"/>
  <c r="CL11" i="8"/>
  <c r="EA10" i="8"/>
  <c r="I10" i="3" s="1" a="1"/>
  <c r="I10" i="3" s="1"/>
  <c r="I36" i="3" s="1"/>
  <c r="CD25" i="11"/>
  <c r="CK72" i="9"/>
  <c r="CK21" i="8"/>
  <c r="CK22" i="8" s="1"/>
  <c r="CK12" i="8"/>
  <c r="CK24" i="8"/>
  <c r="CK29" i="8"/>
  <c r="CK55" i="11"/>
  <c r="EA11" i="8"/>
  <c r="CJ28" i="9"/>
  <c r="CJ13" i="9"/>
  <c r="CL65" i="8"/>
  <c r="CL17" i="8"/>
  <c r="CH36" i="8"/>
  <c r="CH39" i="8"/>
  <c r="AC30" i="12"/>
  <c r="AC34" i="12"/>
  <c r="AC29" i="12"/>
  <c r="CC82" i="8"/>
  <c r="AC34" i="10"/>
  <c r="AC33" i="10"/>
  <c r="AC38" i="10"/>
  <c r="CC81" i="8"/>
  <c r="AB30" i="12"/>
  <c r="AB34" i="12"/>
  <c r="AB29" i="12"/>
  <c r="CB82" i="8"/>
  <c r="CD51" i="9"/>
  <c r="CD115" i="8"/>
  <c r="DY49" i="9"/>
  <c r="AH20" i="12"/>
  <c r="AH21" i="12"/>
  <c r="AH33" i="12"/>
  <c r="AB33" i="10"/>
  <c r="CB81" i="8"/>
  <c r="CB83" i="8" s="1"/>
  <c r="CB84" i="8" s="1"/>
  <c r="EA15" i="8"/>
  <c r="CY102" i="9"/>
  <c r="ED102" i="9"/>
  <c r="ED103" i="9" s="1"/>
  <c r="CX101" i="9"/>
  <c r="AO47" i="12"/>
  <c r="AO46" i="12"/>
  <c r="BB43" i="10"/>
  <c r="BB16" i="10"/>
  <c r="DB14" i="8"/>
  <c r="BM15" i="10"/>
  <c r="BQ15" i="10"/>
  <c r="DZ106" i="8"/>
  <c r="H16" i="3" a="1"/>
  <c r="H16" i="3" s="1"/>
  <c r="DZ85" i="9" a="1"/>
  <c r="DZ85" i="9" s="1"/>
  <c r="CX93" i="9"/>
  <c r="AQ74" i="12"/>
  <c r="AQ75" i="12" s="1"/>
  <c r="AP76" i="12"/>
  <c r="AP72" i="12" s="1"/>
  <c r="AD30" i="12"/>
  <c r="AD34" i="12"/>
  <c r="AD29" i="12"/>
  <c r="CD82" i="8"/>
  <c r="CK17" i="8"/>
  <c r="AJ15" i="12"/>
  <c r="AJ19" i="10"/>
  <c r="CJ69" i="8"/>
  <c r="CJ70" i="8" s="1"/>
  <c r="AD34" i="10"/>
  <c r="AD33" i="10"/>
  <c r="AD38" i="10"/>
  <c r="CD81" i="8"/>
  <c r="CK74" i="9"/>
  <c r="CK66" i="8"/>
  <c r="AH25" i="10"/>
  <c r="AH37" i="10"/>
  <c r="AH24" i="10"/>
  <c r="CH133" i="8"/>
  <c r="CH125" i="8"/>
  <c r="CJ45" i="8"/>
  <c r="CJ31" i="8"/>
  <c r="CJ34" i="8" s="1"/>
  <c r="CJ73" i="9"/>
  <c r="CJ12" i="9"/>
  <c r="CJ18" i="11" s="1"/>
  <c r="CJ67" i="8"/>
  <c r="CW91" i="9"/>
  <c r="CW90" i="9" s="1"/>
  <c r="CY92" i="9"/>
  <c r="CX91" i="9"/>
  <c r="CX90" i="9" s="1"/>
  <c r="AI20" i="10"/>
  <c r="AI22" i="10"/>
  <c r="CG133" i="8"/>
  <c r="CG125" i="8"/>
  <c r="CG36" i="8"/>
  <c r="CG39" i="8" s="1"/>
  <c r="DZ19" i="11"/>
  <c r="CH19" i="11"/>
  <c r="CH24" i="11" s="1"/>
  <c r="DZ18" i="11"/>
  <c r="AA30" i="12"/>
  <c r="AA29" i="12"/>
  <c r="AA34" i="12"/>
  <c r="CA82" i="8"/>
  <c r="BL27" i="12"/>
  <c r="DA19" i="8"/>
  <c r="EE14" i="8"/>
  <c r="CG21" i="11"/>
  <c r="DZ21" i="11" s="1"/>
  <c r="CG34" i="9"/>
  <c r="CG44" i="9" s="1"/>
  <c r="CI70" i="8"/>
  <c r="AI16" i="12"/>
  <c r="AI18" i="12"/>
  <c r="CI45" i="8"/>
  <c r="CI31" i="8"/>
  <c r="AA31" i="10"/>
  <c r="BL28" i="10"/>
  <c r="AB27" i="10"/>
  <c r="AC27" i="10" s="1"/>
  <c r="AD27" i="10" s="1"/>
  <c r="AE27" i="10" s="1"/>
  <c r="AM65" i="12"/>
  <c r="AM12" i="12"/>
  <c r="AM10" i="12"/>
  <c r="CM10" i="8"/>
  <c r="CD83" i="8" l="1"/>
  <c r="CD84" i="8" s="1"/>
  <c r="CC83" i="8"/>
  <c r="CC84" i="8" s="1"/>
  <c r="F99" i="3"/>
  <c r="CH56" i="11"/>
  <c r="CG108" i="8"/>
  <c r="CG76" i="8"/>
  <c r="CG42" i="8"/>
  <c r="CG43" i="8"/>
  <c r="CG48" i="8"/>
  <c r="CG49" i="8" s="1"/>
  <c r="DZ39" i="8"/>
  <c r="CI28" i="9"/>
  <c r="CJ21" i="11" s="1"/>
  <c r="CI13" i="9"/>
  <c r="CI19" i="11" s="1"/>
  <c r="AO55" i="12"/>
  <c r="AO9" i="12" s="1"/>
  <c r="AO48" i="12"/>
  <c r="CG24" i="11"/>
  <c r="AA38" i="10"/>
  <c r="AA34" i="10"/>
  <c r="AA33" i="10"/>
  <c r="CA81" i="8"/>
  <c r="CA83" i="8" s="1"/>
  <c r="CA84" i="8" s="1"/>
  <c r="BL31" i="10"/>
  <c r="CK28" i="9"/>
  <c r="CK13" i="9"/>
  <c r="CK19" i="11" s="1"/>
  <c r="CZ102" i="9"/>
  <c r="CY101" i="9"/>
  <c r="CJ19" i="11"/>
  <c r="CL66" i="8"/>
  <c r="CL74" i="9"/>
  <c r="CK59" i="9"/>
  <c r="CE60" i="9"/>
  <c r="CJ59" i="9"/>
  <c r="CI59" i="9"/>
  <c r="CF60" i="9"/>
  <c r="AB38" i="10"/>
  <c r="CJ34" i="9"/>
  <c r="CJ44" i="9" s="1"/>
  <c r="CE49" i="9"/>
  <c r="CE128" i="8"/>
  <c r="CF48" i="9"/>
  <c r="EA72" i="9"/>
  <c r="EA73" i="9" s="1"/>
  <c r="EA104" i="8"/>
  <c r="EA12" i="8"/>
  <c r="EA21" i="8"/>
  <c r="EA22" i="8" s="1"/>
  <c r="I11" i="3" a="1"/>
  <c r="I11" i="3" s="1"/>
  <c r="EA55" i="11"/>
  <c r="AJ20" i="10"/>
  <c r="AJ22" i="10"/>
  <c r="AB34" i="10"/>
  <c r="AI24" i="10"/>
  <c r="AI37" i="10"/>
  <c r="AI25" i="10"/>
  <c r="AJ16" i="12"/>
  <c r="AJ18" i="12"/>
  <c r="CK45" i="8"/>
  <c r="CK31" i="8"/>
  <c r="CK34" i="8" s="1"/>
  <c r="CF49" i="8"/>
  <c r="AK15" i="12"/>
  <c r="CK69" i="8"/>
  <c r="CK70" i="8" s="1"/>
  <c r="AK19" i="10"/>
  <c r="EA24" i="8"/>
  <c r="EA25" i="8" s="1"/>
  <c r="CF10" i="11"/>
  <c r="CF78" i="8"/>
  <c r="CF77" i="8"/>
  <c r="DY115" i="8"/>
  <c r="G50" i="3" a="1"/>
  <c r="G50" i="3" s="1"/>
  <c r="G52" i="3" s="1"/>
  <c r="CK12" i="9"/>
  <c r="CK18" i="11" s="1"/>
  <c r="CK73" i="9"/>
  <c r="CK67" i="8"/>
  <c r="CF137" i="8"/>
  <c r="CD58" i="11"/>
  <c r="CD60" i="11"/>
  <c r="CD62" i="11" s="1"/>
  <c r="CD50" i="8"/>
  <c r="DY50" i="8" s="1"/>
  <c r="CD48" i="11"/>
  <c r="DY25" i="11"/>
  <c r="EA17" i="8"/>
  <c r="CD141" i="8"/>
  <c r="CD120" i="8"/>
  <c r="CD134" i="8"/>
  <c r="CD131" i="8"/>
  <c r="CD136" i="8"/>
  <c r="AP47" i="12"/>
  <c r="AP46" i="12"/>
  <c r="DY51" i="9"/>
  <c r="AR74" i="12"/>
  <c r="AR75" i="12" s="1"/>
  <c r="AQ76" i="12"/>
  <c r="AQ72" i="12" s="1"/>
  <c r="CL72" i="9"/>
  <c r="CL21" i="8"/>
  <c r="CL22" i="8" s="1"/>
  <c r="CL12" i="8"/>
  <c r="CL24" i="8"/>
  <c r="CL55" i="11"/>
  <c r="BL29" i="12"/>
  <c r="CY93" i="9"/>
  <c r="CZ93" i="9" s="1"/>
  <c r="AI20" i="12"/>
  <c r="AI21" i="12"/>
  <c r="AI33" i="12"/>
  <c r="CZ92" i="9"/>
  <c r="CE65" i="11"/>
  <c r="CE80" i="9"/>
  <c r="CE69" i="11"/>
  <c r="CE68" i="11"/>
  <c r="CJ36" i="8"/>
  <c r="CJ39" i="8"/>
  <c r="DZ125" i="8"/>
  <c r="BQ16" i="10"/>
  <c r="BQ43" i="10"/>
  <c r="CM11" i="8"/>
  <c r="CH76" i="8"/>
  <c r="DZ76" i="8" s="1"/>
  <c r="CH42" i="8"/>
  <c r="CH108" i="8"/>
  <c r="CH43" i="8"/>
  <c r="CH48" i="8"/>
  <c r="CH49" i="8" s="1"/>
  <c r="CI34" i="8"/>
  <c r="DB19" i="8"/>
  <c r="EA65" i="8"/>
  <c r="EE19" i="8"/>
  <c r="BM43" i="10"/>
  <c r="BM16" i="10"/>
  <c r="CM15" i="8"/>
  <c r="AN12" i="12"/>
  <c r="CN15" i="8" s="1"/>
  <c r="CN16" i="8" s="1"/>
  <c r="AN65" i="12"/>
  <c r="AN10" i="12"/>
  <c r="CN10" i="8"/>
  <c r="CJ24" i="11" l="1"/>
  <c r="CJ56" i="11"/>
  <c r="AJ24" i="10"/>
  <c r="AJ37" i="10"/>
  <c r="AJ25" i="10"/>
  <c r="CN65" i="8"/>
  <c r="AL15" i="12"/>
  <c r="AL19" i="10" s="1"/>
  <c r="CL69" i="8"/>
  <c r="DA102" i="9"/>
  <c r="CZ101" i="9"/>
  <c r="CK21" i="11"/>
  <c r="CK24" i="11" s="1"/>
  <c r="CK34" i="9"/>
  <c r="CK44" i="9" s="1"/>
  <c r="BL34" i="10"/>
  <c r="BL38" i="10"/>
  <c r="BL33" i="10"/>
  <c r="CL29" i="8"/>
  <c r="AQ47" i="12"/>
  <c r="AQ46" i="12" s="1"/>
  <c r="CJ76" i="8"/>
  <c r="CJ43" i="8"/>
  <c r="CJ42" i="8"/>
  <c r="CJ48" i="8"/>
  <c r="CJ49" i="8" s="1"/>
  <c r="AS74" i="12"/>
  <c r="AS75" i="12" s="1"/>
  <c r="AR76" i="12"/>
  <c r="AR72" i="12" s="1"/>
  <c r="CF128" i="8"/>
  <c r="CG48" i="9"/>
  <c r="CF49" i="9"/>
  <c r="CE51" i="9"/>
  <c r="CE115" i="8"/>
  <c r="CG56" i="11"/>
  <c r="DZ24" i="11"/>
  <c r="DZ56" i="11" s="1"/>
  <c r="DY141" i="8"/>
  <c r="DY120" i="8"/>
  <c r="DY134" i="8"/>
  <c r="DY131" i="8"/>
  <c r="DY136" i="8"/>
  <c r="AP55" i="12"/>
  <c r="AP9" i="12" s="1"/>
  <c r="AP48" i="12"/>
  <c r="AO12" i="12"/>
  <c r="CO15" i="8" s="1"/>
  <c r="CO16" i="8" s="1"/>
  <c r="AO65" i="12"/>
  <c r="AO10" i="12"/>
  <c r="CO10" i="8"/>
  <c r="CF25" i="11"/>
  <c r="AK20" i="10"/>
  <c r="AK22" i="10"/>
  <c r="CN20" i="8"/>
  <c r="CN11" i="8"/>
  <c r="CN17" i="8" s="1"/>
  <c r="CM16" i="8"/>
  <c r="CM29" i="8" s="1"/>
  <c r="DZ19" i="8"/>
  <c r="EA19" i="8"/>
  <c r="EB19" i="8"/>
  <c r="EC19" i="8"/>
  <c r="ED19" i="8"/>
  <c r="CI36" i="8"/>
  <c r="CI39" i="8" s="1"/>
  <c r="AK16" i="12"/>
  <c r="AK18" i="12"/>
  <c r="BN15" i="12"/>
  <c r="BN16" i="12" s="1"/>
  <c r="CI21" i="11"/>
  <c r="CI34" i="9"/>
  <c r="CI44" i="9" s="1"/>
  <c r="EA74" i="9"/>
  <c r="EA66" i="8"/>
  <c r="CY91" i="9"/>
  <c r="CY90" i="9" s="1"/>
  <c r="DA92" i="9"/>
  <c r="CZ91" i="9"/>
  <c r="CZ90" i="9" s="1"/>
  <c r="CH137" i="8"/>
  <c r="DZ48" i="8"/>
  <c r="DZ43" i="8"/>
  <c r="H26" i="3" s="1" a="1"/>
  <c r="H26" i="3" s="1"/>
  <c r="DZ108" i="8"/>
  <c r="DZ42" i="8"/>
  <c r="H23" i="3" a="1"/>
  <c r="H23" i="3" s="1"/>
  <c r="CL12" i="9"/>
  <c r="CL73" i="9"/>
  <c r="CL67" i="8"/>
  <c r="DZ49" i="8"/>
  <c r="CH10" i="11"/>
  <c r="CH25" i="11" s="1"/>
  <c r="CH77" i="8"/>
  <c r="CH78" i="8"/>
  <c r="CK36" i="8"/>
  <c r="CK39" i="8" s="1"/>
  <c r="DY60" i="11"/>
  <c r="DY62" i="11" s="1"/>
  <c r="DY65" i="11" s="1"/>
  <c r="DY58" i="11"/>
  <c r="E67" i="3" a="1"/>
  <c r="E67" i="3" s="1"/>
  <c r="CG60" i="9"/>
  <c r="CG10" i="11"/>
  <c r="CG25" i="11" s="1"/>
  <c r="CG78" i="8"/>
  <c r="CG77" i="8"/>
  <c r="CM72" i="9"/>
  <c r="CM12" i="8"/>
  <c r="CM24" i="8"/>
  <c r="CM55" i="11"/>
  <c r="AJ20" i="12"/>
  <c r="AJ21" i="12"/>
  <c r="AJ33" i="12"/>
  <c r="CG137" i="8"/>
  <c r="CD50" i="11"/>
  <c r="CE49" i="11" s="1"/>
  <c r="CE50" i="11" s="1"/>
  <c r="CF49" i="11" s="1"/>
  <c r="CD10" i="9"/>
  <c r="DY48" i="11"/>
  <c r="DY50" i="11" s="1"/>
  <c r="DZ49" i="11" s="1"/>
  <c r="CM20" i="8"/>
  <c r="CL28" i="9"/>
  <c r="CL13" i="9"/>
  <c r="DA93" i="9"/>
  <c r="CD65" i="11"/>
  <c r="CD80" i="9"/>
  <c r="CD69" i="11"/>
  <c r="CD68" i="11"/>
  <c r="AQ55" i="12" l="1"/>
  <c r="AQ9" i="12" s="1"/>
  <c r="AQ48" i="12"/>
  <c r="CI76" i="8"/>
  <c r="CI42" i="8"/>
  <c r="CI43" i="8"/>
  <c r="CI48" i="8"/>
  <c r="CG58" i="11"/>
  <c r="CG60" i="11"/>
  <c r="CG62" i="11" s="1"/>
  <c r="CG50" i="8"/>
  <c r="CG48" i="11"/>
  <c r="CK76" i="8"/>
  <c r="CK43" i="8"/>
  <c r="CK42" i="8"/>
  <c r="CK48" i="8"/>
  <c r="CK49" i="8" s="1"/>
  <c r="CK56" i="11"/>
  <c r="AL20" i="10"/>
  <c r="AL22" i="10"/>
  <c r="DZ10" i="11"/>
  <c r="CJ10" i="11"/>
  <c r="CJ25" i="11" s="1"/>
  <c r="CJ78" i="8"/>
  <c r="CJ77" i="8"/>
  <c r="CM12" i="9"/>
  <c r="CM18" i="11" s="1"/>
  <c r="CM73" i="9"/>
  <c r="CM67" i="8"/>
  <c r="CF58" i="11"/>
  <c r="CF60" i="11"/>
  <c r="CF62" i="11" s="1"/>
  <c r="CF50" i="8"/>
  <c r="CF48" i="11"/>
  <c r="DZ25" i="11"/>
  <c r="CO20" i="8"/>
  <c r="CO11" i="8"/>
  <c r="CO65" i="8"/>
  <c r="CO17" i="8"/>
  <c r="CL45" i="8"/>
  <c r="CL31" i="8"/>
  <c r="EA29" i="8"/>
  <c r="E71" i="3"/>
  <c r="E66" i="3"/>
  <c r="AP12" i="12"/>
  <c r="CP15" i="8" s="1"/>
  <c r="CP16" i="8" s="1"/>
  <c r="AP65" i="12"/>
  <c r="AP10" i="12"/>
  <c r="CP10" i="8"/>
  <c r="AK21" i="12"/>
  <c r="AK33" i="12"/>
  <c r="AK20" i="12"/>
  <c r="CD15" i="9"/>
  <c r="CD112" i="8"/>
  <c r="CD113" i="8" s="1"/>
  <c r="CD57" i="9"/>
  <c r="CE10" i="9"/>
  <c r="CE155" i="8"/>
  <c r="CE47" i="8" s="1"/>
  <c r="DY10" i="9"/>
  <c r="CL19" i="11"/>
  <c r="EA19" i="11" s="1"/>
  <c r="EA13" i="9"/>
  <c r="EA77" i="9" s="1"/>
  <c r="DB102" i="9"/>
  <c r="DA101" i="9"/>
  <c r="CH58" i="11"/>
  <c r="CH60" i="11"/>
  <c r="CH62" i="11" s="1"/>
  <c r="CH50" i="8"/>
  <c r="CH48" i="11"/>
  <c r="CL70" i="8"/>
  <c r="EA69" i="8"/>
  <c r="EA70" i="8" s="1"/>
  <c r="DY64" i="11"/>
  <c r="DY66" i="11"/>
  <c r="C75" i="4" a="1"/>
  <c r="C75" i="4" s="1"/>
  <c r="C77" i="4" s="1"/>
  <c r="C78" i="4" s="1"/>
  <c r="G39" i="3" a="1"/>
  <c r="G39" i="3" s="1"/>
  <c r="DY68" i="11"/>
  <c r="DY69" i="11"/>
  <c r="AL16" i="12"/>
  <c r="AL18" i="12"/>
  <c r="DB93" i="9"/>
  <c r="CE141" i="8"/>
  <c r="CE120" i="8"/>
  <c r="CE134" i="8"/>
  <c r="CE131" i="8"/>
  <c r="CE136" i="8"/>
  <c r="CN74" i="9"/>
  <c r="CN66" i="8"/>
  <c r="DA91" i="9"/>
  <c r="DA90" i="9" s="1"/>
  <c r="DB92" i="9"/>
  <c r="CL21" i="11"/>
  <c r="EA21" i="11" s="1"/>
  <c r="CL34" i="9"/>
  <c r="EA28" i="9"/>
  <c r="EA78" i="9" s="1"/>
  <c r="CF51" i="9"/>
  <c r="CF115" i="8"/>
  <c r="CM65" i="8"/>
  <c r="CM17" i="8"/>
  <c r="CH48" i="9"/>
  <c r="CG128" i="8"/>
  <c r="CG49" i="9"/>
  <c r="CL18" i="11"/>
  <c r="EA12" i="9"/>
  <c r="EA76" i="9" s="1"/>
  <c r="DZ137" i="8"/>
  <c r="CN72" i="9"/>
  <c r="CN21" i="8"/>
  <c r="CN22" i="8" s="1"/>
  <c r="CN12" i="8"/>
  <c r="CN24" i="8"/>
  <c r="CN55" i="11"/>
  <c r="AR47" i="12"/>
  <c r="AR46" i="12"/>
  <c r="CI24" i="11"/>
  <c r="AT74" i="12"/>
  <c r="AT75" i="12" s="1"/>
  <c r="AS76" i="12"/>
  <c r="AS72" i="12" s="1"/>
  <c r="CM45" i="8"/>
  <c r="CM31" i="8"/>
  <c r="AM15" i="12"/>
  <c r="CM69" i="8"/>
  <c r="AM19" i="10"/>
  <c r="CM21" i="8"/>
  <c r="CM22" i="8" s="1"/>
  <c r="AK24" i="10"/>
  <c r="AK37" i="10"/>
  <c r="AK25" i="10"/>
  <c r="CN28" i="9" l="1"/>
  <c r="CN13" i="9"/>
  <c r="CE15" i="9"/>
  <c r="CE25" i="9" s="1"/>
  <c r="CE57" i="9"/>
  <c r="CF10" i="9"/>
  <c r="CF155" i="8"/>
  <c r="CF47" i="8" s="1"/>
  <c r="CF54" i="8" s="1"/>
  <c r="CE112" i="8"/>
  <c r="CE113" i="8" s="1"/>
  <c r="CF65" i="11"/>
  <c r="CF80" i="9"/>
  <c r="CF69" i="11"/>
  <c r="CF68" i="11"/>
  <c r="CD122" i="8"/>
  <c r="CD121" i="8"/>
  <c r="AN15" i="12"/>
  <c r="CN69" i="8"/>
  <c r="CN70" i="8" s="1"/>
  <c r="AN19" i="10"/>
  <c r="CE54" i="8"/>
  <c r="CD62" i="9"/>
  <c r="CD67" i="9"/>
  <c r="CD68" i="9" s="1"/>
  <c r="CD58" i="9"/>
  <c r="CD61" i="9"/>
  <c r="CD25" i="9"/>
  <c r="DY15" i="9"/>
  <c r="CN12" i="9"/>
  <c r="CN18" i="11" s="1"/>
  <c r="CN73" i="9"/>
  <c r="CN67" i="8"/>
  <c r="CN29" i="8"/>
  <c r="CJ60" i="11"/>
  <c r="CJ62" i="11" s="1"/>
  <c r="CJ58" i="11"/>
  <c r="CJ50" i="8"/>
  <c r="CJ48" i="11"/>
  <c r="AL21" i="12"/>
  <c r="AL33" i="12"/>
  <c r="AL20" i="12"/>
  <c r="AL24" i="10"/>
  <c r="AL37" i="10"/>
  <c r="AL25" i="10"/>
  <c r="BN22" i="10"/>
  <c r="CP65" i="8"/>
  <c r="EB15" i="8"/>
  <c r="G41" i="3"/>
  <c r="G40" i="3"/>
  <c r="CK10" i="11"/>
  <c r="CK25" i="11" s="1"/>
  <c r="CK78" i="8"/>
  <c r="CK77" i="8"/>
  <c r="CL24" i="11"/>
  <c r="EA24" i="11" s="1"/>
  <c r="EA56" i="11" s="1"/>
  <c r="EA18" i="11"/>
  <c r="CP20" i="8"/>
  <c r="EB20" i="8" s="1"/>
  <c r="CP11" i="8"/>
  <c r="CP17" i="8" s="1"/>
  <c r="CG51" i="9"/>
  <c r="CG115" i="8"/>
  <c r="EB16" i="8"/>
  <c r="CM70" i="8"/>
  <c r="EB10" i="8"/>
  <c r="E73" i="3"/>
  <c r="E98" i="3"/>
  <c r="AM20" i="10"/>
  <c r="AM22" i="10"/>
  <c r="AM16" i="12"/>
  <c r="AM18" i="12"/>
  <c r="CM74" i="9"/>
  <c r="CM66" i="8"/>
  <c r="EB65" i="8"/>
  <c r="CL34" i="8"/>
  <c r="EA31" i="8"/>
  <c r="CF141" i="8"/>
  <c r="CF120" i="8"/>
  <c r="CF134" i="8"/>
  <c r="CF136" i="8"/>
  <c r="CF131" i="8"/>
  <c r="CM59" i="9"/>
  <c r="CL59" i="9"/>
  <c r="CH60" i="9"/>
  <c r="EA45" i="8"/>
  <c r="CG65" i="11"/>
  <c r="CG80" i="9"/>
  <c r="CG68" i="11"/>
  <c r="CG69" i="11"/>
  <c r="CH65" i="11"/>
  <c r="CH80" i="9"/>
  <c r="CH68" i="11"/>
  <c r="CH69" i="11"/>
  <c r="CO74" i="9"/>
  <c r="CO66" i="8"/>
  <c r="CI49" i="8"/>
  <c r="EA34" i="9"/>
  <c r="I47" i="3" s="1" a="1"/>
  <c r="I47" i="3" s="1"/>
  <c r="CL44" i="9"/>
  <c r="EA44" i="9" s="1"/>
  <c r="EE102" i="9"/>
  <c r="EE103" i="9" s="1"/>
  <c r="DB101" i="9"/>
  <c r="CO72" i="9"/>
  <c r="CO24" i="8"/>
  <c r="CO21" i="8"/>
  <c r="CO22" i="8" s="1"/>
  <c r="CO12" i="8"/>
  <c r="CO55" i="11"/>
  <c r="EB11" i="8"/>
  <c r="CM34" i="8"/>
  <c r="AS47" i="12"/>
  <c r="AS46" i="12" s="1"/>
  <c r="AU74" i="12"/>
  <c r="AU75" i="12" s="1"/>
  <c r="AT76" i="12"/>
  <c r="AT72" i="12" s="1"/>
  <c r="DB91" i="9"/>
  <c r="DB90" i="9" s="1"/>
  <c r="DZ60" i="11"/>
  <c r="DZ62" i="11" s="1"/>
  <c r="DZ65" i="11" s="1"/>
  <c r="DZ58" i="11"/>
  <c r="CI10" i="11"/>
  <c r="CI48" i="9" s="1"/>
  <c r="CI78" i="8"/>
  <c r="CI77" i="8"/>
  <c r="CH128" i="8"/>
  <c r="CH49" i="9"/>
  <c r="DZ48" i="9"/>
  <c r="DZ128" i="8" s="1"/>
  <c r="CI25" i="11"/>
  <c r="CI56" i="11"/>
  <c r="CF50" i="11"/>
  <c r="CG49" i="11" s="1"/>
  <c r="CG50" i="11" s="1"/>
  <c r="CH49" i="11" s="1"/>
  <c r="CH50" i="11" s="1"/>
  <c r="CI49" i="11" s="1"/>
  <c r="DZ48" i="11"/>
  <c r="DZ50" i="11" s="1"/>
  <c r="EA49" i="11" s="1"/>
  <c r="AR55" i="12"/>
  <c r="AR9" i="12" s="1"/>
  <c r="AR48" i="12"/>
  <c r="DY57" i="9"/>
  <c r="DY112" i="8"/>
  <c r="DY113" i="8" s="1"/>
  <c r="DZ50" i="8"/>
  <c r="AQ12" i="12"/>
  <c r="AQ65" i="12"/>
  <c r="AQ10" i="12"/>
  <c r="CQ10" i="8"/>
  <c r="CJ48" i="9" l="1"/>
  <c r="CI49" i="9"/>
  <c r="CI51" i="9" s="1"/>
  <c r="AS55" i="12"/>
  <c r="AS9" i="12" s="1"/>
  <c r="AS48" i="12"/>
  <c r="CL56" i="11"/>
  <c r="CD114" i="8"/>
  <c r="DY25" i="9"/>
  <c r="CD54" i="9"/>
  <c r="CO28" i="9"/>
  <c r="CO13" i="9"/>
  <c r="CO19" i="11" s="1"/>
  <c r="CD65" i="9"/>
  <c r="CD64" i="9"/>
  <c r="EA106" i="8"/>
  <c r="EA85" i="9" a="1"/>
  <c r="EA85" i="9" s="1"/>
  <c r="CK58" i="11"/>
  <c r="CK60" i="11"/>
  <c r="CK62" i="11" s="1"/>
  <c r="CK50" i="8"/>
  <c r="CK48" i="11"/>
  <c r="CL36" i="8"/>
  <c r="EA36" i="8" s="1"/>
  <c r="EA34" i="8"/>
  <c r="I20" i="3" s="1" a="1"/>
  <c r="I20" i="3" s="1"/>
  <c r="EB74" i="9"/>
  <c r="EB72" i="9"/>
  <c r="EB73" i="9" s="1"/>
  <c r="EB21" i="8"/>
  <c r="EB22" i="8" s="1"/>
  <c r="EB104" i="8"/>
  <c r="EB12" i="8"/>
  <c r="J11" i="3" a="1"/>
  <c r="J11" i="3" s="1"/>
  <c r="EB55" i="11"/>
  <c r="DY121" i="8"/>
  <c r="DY122" i="8"/>
  <c r="CH51" i="9"/>
  <c r="CH115" i="8"/>
  <c r="DZ49" i="9"/>
  <c r="DZ64" i="11"/>
  <c r="C21" i="4" a="1"/>
  <c r="C21" i="4" s="1"/>
  <c r="C23" i="4" s="1"/>
  <c r="C24" i="4" s="1"/>
  <c r="H39" i="3" a="1"/>
  <c r="H39" i="3" s="1"/>
  <c r="DZ68" i="11"/>
  <c r="DZ69" i="11"/>
  <c r="AM33" i="12"/>
  <c r="AM21" i="12"/>
  <c r="AM20" i="12"/>
  <c r="CP74" i="9"/>
  <c r="CP66" i="8"/>
  <c r="AN20" i="10"/>
  <c r="AN22" i="10"/>
  <c r="AT47" i="12"/>
  <c r="AT46" i="12"/>
  <c r="AV74" i="12"/>
  <c r="AV75" i="12" s="1"/>
  <c r="AU76" i="12"/>
  <c r="AU72" i="12" s="1"/>
  <c r="CQ11" i="8"/>
  <c r="AM24" i="10"/>
  <c r="AM25" i="10"/>
  <c r="AM37" i="10"/>
  <c r="BN25" i="10"/>
  <c r="BN24" i="10"/>
  <c r="BN37" i="10"/>
  <c r="I14" i="3" a="1"/>
  <c r="I14" i="3" s="1"/>
  <c r="CM28" i="9"/>
  <c r="CM13" i="9"/>
  <c r="CM19" i="11" s="1"/>
  <c r="AN16" i="12"/>
  <c r="AN18" i="12"/>
  <c r="CQ15" i="8"/>
  <c r="CM36" i="8"/>
  <c r="CM39" i="8" s="1"/>
  <c r="J10" i="3" a="1"/>
  <c r="J10" i="3" s="1"/>
  <c r="J36" i="3" s="1"/>
  <c r="G57" i="3" a="1"/>
  <c r="G57" i="3" s="1"/>
  <c r="G58" i="3" s="1"/>
  <c r="H57" i="3" a="1"/>
  <c r="H57" i="3" s="1"/>
  <c r="H58" i="3" s="1"/>
  <c r="EA54" i="8"/>
  <c r="EA105" i="8"/>
  <c r="EA126" i="8" s="1"/>
  <c r="EA59" i="9" a="1"/>
  <c r="EA59" i="9" s="1"/>
  <c r="I31" i="3" a="1"/>
  <c r="I31" i="3" s="1"/>
  <c r="I37" i="3" s="1"/>
  <c r="G62" i="3" a="1"/>
  <c r="G62" i="3" s="1"/>
  <c r="CE122" i="8"/>
  <c r="CE121" i="8"/>
  <c r="DY61" i="9"/>
  <c r="G43" i="3" a="1"/>
  <c r="G43" i="3" s="1"/>
  <c r="G44" i="3" s="1"/>
  <c r="EB17" i="8"/>
  <c r="AO15" i="12"/>
  <c r="AO19" i="10" s="1"/>
  <c r="CO69" i="8"/>
  <c r="AR12" i="12"/>
  <c r="CR15" i="8" s="1"/>
  <c r="CR16" i="8" s="1"/>
  <c r="AR65" i="12"/>
  <c r="AR10" i="12"/>
  <c r="CR10" i="8"/>
  <c r="CO73" i="9"/>
  <c r="CO12" i="9"/>
  <c r="CO18" i="11" s="1"/>
  <c r="CO67" i="8"/>
  <c r="CO29" i="8"/>
  <c r="EB24" i="8"/>
  <c r="EB25" i="8" s="1"/>
  <c r="CJ65" i="11"/>
  <c r="CJ80" i="9"/>
  <c r="CJ68" i="11"/>
  <c r="CJ69" i="11"/>
  <c r="CF15" i="9"/>
  <c r="CF25" i="9" s="1"/>
  <c r="CF57" i="9"/>
  <c r="CG10" i="9"/>
  <c r="CG155" i="8"/>
  <c r="CG47" i="8" s="1"/>
  <c r="CF112" i="8"/>
  <c r="CF113" i="8" s="1"/>
  <c r="CG141" i="8"/>
  <c r="CG120" i="8"/>
  <c r="CG134" i="8"/>
  <c r="CG136" i="8"/>
  <c r="CG131" i="8"/>
  <c r="CE67" i="9"/>
  <c r="CE68" i="9" s="1"/>
  <c r="CE58" i="9"/>
  <c r="CE61" i="9"/>
  <c r="CE62" i="9"/>
  <c r="CN31" i="8"/>
  <c r="CN45" i="8"/>
  <c r="CE114" i="8"/>
  <c r="CE54" i="9"/>
  <c r="CI58" i="11"/>
  <c r="CI60" i="11"/>
  <c r="CI62" i="11" s="1"/>
  <c r="CI50" i="8"/>
  <c r="CI48" i="11"/>
  <c r="CP21" i="8"/>
  <c r="CP22" i="8" s="1"/>
  <c r="CP72" i="9"/>
  <c r="CP12" i="8"/>
  <c r="CP24" i="8"/>
  <c r="CP55" i="11"/>
  <c r="CN19" i="11"/>
  <c r="CN21" i="11"/>
  <c r="CN34" i="9"/>
  <c r="CN44" i="9" s="1"/>
  <c r="CN24" i="11" l="1"/>
  <c r="EB66" i="8"/>
  <c r="CN56" i="11"/>
  <c r="AO20" i="10"/>
  <c r="AO22" i="10"/>
  <c r="CI65" i="11"/>
  <c r="CI80" i="9"/>
  <c r="CI68" i="11"/>
  <c r="CI69" i="11"/>
  <c r="AP15" i="12"/>
  <c r="AP19" i="10"/>
  <c r="CP69" i="8"/>
  <c r="CP70" i="8" s="1"/>
  <c r="AN25" i="10"/>
  <c r="AN24" i="10"/>
  <c r="AN37" i="10"/>
  <c r="CP28" i="9"/>
  <c r="CP13" i="9"/>
  <c r="EA37" i="8"/>
  <c r="I51" i="3" s="1" a="1"/>
  <c r="I51" i="3" s="1"/>
  <c r="CL39" i="8"/>
  <c r="CR20" i="8"/>
  <c r="CR11" i="8"/>
  <c r="AN33" i="12"/>
  <c r="AN21" i="12"/>
  <c r="AN20" i="12"/>
  <c r="CO45" i="8"/>
  <c r="CO31" i="8"/>
  <c r="CO34" i="8" s="1"/>
  <c r="CE139" i="8"/>
  <c r="CE138" i="8"/>
  <c r="CE132" i="8"/>
  <c r="CE135" i="8"/>
  <c r="CK65" i="11"/>
  <c r="CK80" i="9"/>
  <c r="CK68" i="11"/>
  <c r="CK69" i="11"/>
  <c r="CN34" i="8"/>
  <c r="CR65" i="8"/>
  <c r="CR17" i="8"/>
  <c r="EA125" i="8"/>
  <c r="CQ16" i="8"/>
  <c r="CQ21" i="8" s="1"/>
  <c r="CQ22" i="8" s="1"/>
  <c r="CN59" i="9"/>
  <c r="CM21" i="11"/>
  <c r="CM24" i="11" s="1"/>
  <c r="CM34" i="9"/>
  <c r="CM44" i="9" s="1"/>
  <c r="H41" i="3"/>
  <c r="H40" i="3"/>
  <c r="CI50" i="11"/>
  <c r="CJ49" i="11" s="1"/>
  <c r="CJ50" i="11" s="1"/>
  <c r="CK49" i="11" s="1"/>
  <c r="CK50" i="11" s="1"/>
  <c r="CL49" i="11" s="1"/>
  <c r="CO70" i="8"/>
  <c r="EB69" i="8"/>
  <c r="EB70" i="8" s="1"/>
  <c r="AO16" i="12"/>
  <c r="AO18" i="12"/>
  <c r="CO21" i="11"/>
  <c r="CO34" i="9"/>
  <c r="CO44" i="9" s="1"/>
  <c r="CO24" i="11"/>
  <c r="CE64" i="9"/>
  <c r="CE65" i="9"/>
  <c r="DZ115" i="8"/>
  <c r="H50" i="3" a="1"/>
  <c r="H50" i="3" s="1"/>
  <c r="DY114" i="8"/>
  <c r="DY86" i="9"/>
  <c r="G46" i="3" a="1"/>
  <c r="G46" i="3" s="1"/>
  <c r="G48" i="3" s="1"/>
  <c r="DY54" i="9"/>
  <c r="DZ51" i="9"/>
  <c r="CD139" i="8"/>
  <c r="CD138" i="8"/>
  <c r="CD132" i="8"/>
  <c r="CD135" i="8"/>
  <c r="CM76" i="8"/>
  <c r="CM43" i="8"/>
  <c r="CM48" i="8"/>
  <c r="CM42" i="8"/>
  <c r="CH141" i="8"/>
  <c r="CH120" i="8"/>
  <c r="CH134" i="8"/>
  <c r="CH136" i="8"/>
  <c r="CH131" i="8"/>
  <c r="G60" i="3"/>
  <c r="H60" i="3" s="1"/>
  <c r="I60" i="3" s="1"/>
  <c r="J60" i="3" s="1"/>
  <c r="K60" i="3" s="1"/>
  <c r="L60" i="3" s="1"/>
  <c r="M60" i="3" s="1"/>
  <c r="N60" i="3" s="1"/>
  <c r="O60" i="3" s="1"/>
  <c r="P60" i="3" s="1"/>
  <c r="Q60" i="3" s="1"/>
  <c r="R60" i="3" s="1"/>
  <c r="S60" i="3" s="1"/>
  <c r="T60" i="3" s="1"/>
  <c r="U60" i="3" s="1"/>
  <c r="V60" i="3" s="1"/>
  <c r="G99" i="3"/>
  <c r="CQ72" i="9"/>
  <c r="CQ24" i="8"/>
  <c r="CQ12" i="8"/>
  <c r="CQ55" i="11"/>
  <c r="CG54" i="8"/>
  <c r="DZ47" i="8"/>
  <c r="CF122" i="8"/>
  <c r="CF121" i="8"/>
  <c r="CG15" i="9"/>
  <c r="CG25" i="9" s="1"/>
  <c r="CG57" i="9"/>
  <c r="CH10" i="9"/>
  <c r="CH155" i="8"/>
  <c r="CH47" i="8" s="1"/>
  <c r="CH54" i="8" s="1"/>
  <c r="CG112" i="8"/>
  <c r="CG113" i="8" s="1"/>
  <c r="CQ20" i="8"/>
  <c r="AS12" i="12"/>
  <c r="AS10" i="12"/>
  <c r="AS65" i="12"/>
  <c r="CS10" i="8"/>
  <c r="AV76" i="12"/>
  <c r="AV72" i="12" s="1"/>
  <c r="AW74" i="12"/>
  <c r="AW75" i="12" s="1"/>
  <c r="CP73" i="9"/>
  <c r="CP12" i="9"/>
  <c r="CP67" i="8"/>
  <c r="AT55" i="12"/>
  <c r="AT9" i="12" s="1"/>
  <c r="AT48" i="12"/>
  <c r="CF62" i="9"/>
  <c r="CF67" i="9"/>
  <c r="CF68" i="9" s="1"/>
  <c r="CF61" i="9"/>
  <c r="CF58" i="9"/>
  <c r="AU47" i="12"/>
  <c r="AU46" i="12" s="1"/>
  <c r="CF114" i="8"/>
  <c r="CF54" i="9"/>
  <c r="CP29" i="8"/>
  <c r="CK48" i="9"/>
  <c r="CJ49" i="9"/>
  <c r="CJ51" i="9" s="1"/>
  <c r="EA133" i="8" l="1"/>
  <c r="AU55" i="12"/>
  <c r="AU9" i="12" s="1"/>
  <c r="AU48" i="12"/>
  <c r="DY139" i="8"/>
  <c r="DY138" i="8"/>
  <c r="DY132" i="8"/>
  <c r="DY135" i="8"/>
  <c r="CR12" i="8"/>
  <c r="CR72" i="9"/>
  <c r="CR24" i="8"/>
  <c r="CR21" i="8"/>
  <c r="CR22" i="8" s="1"/>
  <c r="CR29" i="8"/>
  <c r="CR55" i="11"/>
  <c r="CL76" i="8"/>
  <c r="CL43" i="8"/>
  <c r="CL42" i="8"/>
  <c r="CL48" i="8"/>
  <c r="EA39" i="8"/>
  <c r="CQ29" i="8"/>
  <c r="CP19" i="11"/>
  <c r="EB19" i="11" s="1"/>
  <c r="EB13" i="9"/>
  <c r="EB77" i="9" s="1"/>
  <c r="CP18" i="11"/>
  <c r="EB12" i="9"/>
  <c r="EB76" i="9" s="1"/>
  <c r="CP21" i="11"/>
  <c r="EB21" i="11" s="1"/>
  <c r="CP34" i="9"/>
  <c r="EB28" i="9"/>
  <c r="EB78" i="9" s="1"/>
  <c r="CM56" i="11"/>
  <c r="CM25" i="11"/>
  <c r="AW76" i="12"/>
  <c r="AW72" i="12" s="1"/>
  <c r="AX74" i="12"/>
  <c r="AX75" i="12" s="1"/>
  <c r="AT12" i="12"/>
  <c r="CT15" i="8" s="1"/>
  <c r="CT16" i="8" s="1"/>
  <c r="AT10" i="12"/>
  <c r="AT65" i="12"/>
  <c r="CT10" i="8"/>
  <c r="EC10" i="8" s="1"/>
  <c r="AQ15" i="12"/>
  <c r="AQ19" i="10" s="1"/>
  <c r="CQ69" i="8"/>
  <c r="CR74" i="9"/>
  <c r="CR66" i="8"/>
  <c r="CN36" i="8"/>
  <c r="AP20" i="10"/>
  <c r="AP22" i="10"/>
  <c r="AP16" i="12"/>
  <c r="AP18" i="12"/>
  <c r="C36" i="4" a="1"/>
  <c r="C36" i="4" s="1"/>
  <c r="DZ66" i="11"/>
  <c r="CF65" i="9"/>
  <c r="CF64" i="9"/>
  <c r="CS15" i="8"/>
  <c r="BP12" i="12"/>
  <c r="CM49" i="8"/>
  <c r="CO56" i="11"/>
  <c r="CG122" i="8"/>
  <c r="CG121" i="8"/>
  <c r="CM10" i="11"/>
  <c r="CM77" i="8"/>
  <c r="CM78" i="8"/>
  <c r="DZ120" i="8"/>
  <c r="DZ136" i="8"/>
  <c r="DZ131" i="8"/>
  <c r="CQ73" i="9"/>
  <c r="CQ12" i="9"/>
  <c r="CQ18" i="11" s="1"/>
  <c r="CQ67" i="8"/>
  <c r="AO21" i="12"/>
  <c r="AO33" i="12"/>
  <c r="AO20" i="12"/>
  <c r="CQ65" i="8"/>
  <c r="CQ17" i="8"/>
  <c r="AV47" i="12"/>
  <c r="AV46" i="12" s="1"/>
  <c r="CS11" i="8"/>
  <c r="CG62" i="9"/>
  <c r="CG67" i="9"/>
  <c r="CG68" i="9" s="1"/>
  <c r="CG58" i="9"/>
  <c r="CG61" i="9"/>
  <c r="BO19" i="10"/>
  <c r="BO20" i="10" s="1"/>
  <c r="CL48" i="9"/>
  <c r="CK49" i="9"/>
  <c r="CK51" i="9" s="1"/>
  <c r="H62" i="3"/>
  <c r="AO24" i="10"/>
  <c r="AO25" i="10"/>
  <c r="AO37" i="10"/>
  <c r="BO22" i="10"/>
  <c r="CH15" i="9"/>
  <c r="CH57" i="9"/>
  <c r="CI10" i="9"/>
  <c r="CH112" i="8"/>
  <c r="CH113" i="8" s="1"/>
  <c r="CI155" i="8"/>
  <c r="CI47" i="8" s="1"/>
  <c r="DZ10" i="9"/>
  <c r="CO36" i="8"/>
  <c r="CO39" i="8" s="1"/>
  <c r="CP31" i="8"/>
  <c r="CP45" i="8"/>
  <c r="EB29" i="8"/>
  <c r="CG114" i="8"/>
  <c r="CG54" i="9"/>
  <c r="CF139" i="8"/>
  <c r="CF138" i="8"/>
  <c r="CF132" i="8"/>
  <c r="CF135" i="8"/>
  <c r="CO59" i="9"/>
  <c r="AQ20" i="10" l="1"/>
  <c r="AQ22" i="10"/>
  <c r="I57" i="3" a="1"/>
  <c r="I57" i="3" s="1"/>
  <c r="K10" i="3" a="1"/>
  <c r="K10" i="3" s="1"/>
  <c r="K36" i="3" s="1"/>
  <c r="AV55" i="12"/>
  <c r="AV9" i="12" s="1"/>
  <c r="AV48" i="12"/>
  <c r="CM60" i="11"/>
  <c r="CM62" i="11" s="1"/>
  <c r="CM58" i="11"/>
  <c r="CM50" i="8"/>
  <c r="CM48" i="11"/>
  <c r="CP34" i="8"/>
  <c r="EB31" i="8"/>
  <c r="CQ74" i="9"/>
  <c r="CQ66" i="8"/>
  <c r="CS16" i="8"/>
  <c r="CS21" i="8" s="1"/>
  <c r="CS22" i="8" s="1"/>
  <c r="EC15" i="8"/>
  <c r="CP59" i="9"/>
  <c r="EB45" i="8"/>
  <c r="EB34" i="9"/>
  <c r="J47" i="3" s="1" a="1"/>
  <c r="J47" i="3" s="1"/>
  <c r="CP44" i="9"/>
  <c r="EB44" i="9" s="1"/>
  <c r="CO76" i="8"/>
  <c r="CO42" i="8"/>
  <c r="CO43" i="8"/>
  <c r="CO48" i="8"/>
  <c r="CO49" i="8" s="1"/>
  <c r="K36" i="4"/>
  <c r="C45" i="4"/>
  <c r="AP21" i="12"/>
  <c r="AP33" i="12"/>
  <c r="AP20" i="12"/>
  <c r="CP24" i="11"/>
  <c r="CI15" i="9"/>
  <c r="CI25" i="9" s="1"/>
  <c r="CI54" i="9" s="1"/>
  <c r="CI57" i="9"/>
  <c r="CJ10" i="9"/>
  <c r="CJ155" i="8"/>
  <c r="CJ47" i="8" s="1"/>
  <c r="CJ54" i="8" s="1"/>
  <c r="AP24" i="10"/>
  <c r="AP37" i="10"/>
  <c r="AP25" i="10"/>
  <c r="CH62" i="9"/>
  <c r="CH58" i="9"/>
  <c r="CH67" i="9"/>
  <c r="CH68" i="9" s="1"/>
  <c r="CH61" i="9"/>
  <c r="DZ15" i="9"/>
  <c r="CH25" i="9"/>
  <c r="CQ45" i="8"/>
  <c r="CQ31" i="8"/>
  <c r="BO24" i="10"/>
  <c r="BO25" i="10"/>
  <c r="BO37" i="10"/>
  <c r="EA108" i="8"/>
  <c r="EA43" i="8"/>
  <c r="I26" i="3" s="1" a="1"/>
  <c r="I26" i="3" s="1"/>
  <c r="EA42" i="8"/>
  <c r="CL49" i="8"/>
  <c r="EA49" i="8" s="1"/>
  <c r="EA48" i="8"/>
  <c r="CN39" i="8"/>
  <c r="DZ57" i="9"/>
  <c r="DZ112" i="8"/>
  <c r="DZ113" i="8" s="1"/>
  <c r="CH122" i="8"/>
  <c r="CH121" i="8"/>
  <c r="CR28" i="9"/>
  <c r="CR13" i="9"/>
  <c r="CL10" i="11"/>
  <c r="CL78" i="8"/>
  <c r="EA78" i="8" s="1"/>
  <c r="CL77" i="8"/>
  <c r="EA77" i="8" s="1"/>
  <c r="EA76" i="8"/>
  <c r="CI54" i="8"/>
  <c r="H99" i="3"/>
  <c r="CQ70" i="8"/>
  <c r="CR31" i="8"/>
  <c r="CR34" i="8" s="1"/>
  <c r="CR45" i="8"/>
  <c r="AQ16" i="12"/>
  <c r="AQ18" i="12"/>
  <c r="AR15" i="12"/>
  <c r="AR19" i="10" s="1"/>
  <c r="CR69" i="8"/>
  <c r="CR70" i="8" s="1"/>
  <c r="CR73" i="9"/>
  <c r="CR12" i="9"/>
  <c r="CR18" i="11" s="1"/>
  <c r="CR67" i="8"/>
  <c r="CT20" i="8"/>
  <c r="CT11" i="8"/>
  <c r="CG64" i="9"/>
  <c r="CG65" i="9"/>
  <c r="CT17" i="8"/>
  <c r="CS72" i="9"/>
  <c r="CS24" i="8"/>
  <c r="CS29" i="8" s="1"/>
  <c r="CS12" i="8"/>
  <c r="CS55" i="11"/>
  <c r="EC11" i="8"/>
  <c r="CS20" i="8"/>
  <c r="AX76" i="12"/>
  <c r="AX72" i="12" s="1"/>
  <c r="AY74" i="12"/>
  <c r="AY75" i="12" s="1"/>
  <c r="AW47" i="12"/>
  <c r="AW46" i="12" s="1"/>
  <c r="CM48" i="9"/>
  <c r="CL49" i="9"/>
  <c r="EA48" i="9"/>
  <c r="EA128" i="8" s="1"/>
  <c r="CG139" i="8"/>
  <c r="CG138" i="8"/>
  <c r="CG132" i="8"/>
  <c r="CG135" i="8"/>
  <c r="AU12" i="12"/>
  <c r="AU10" i="12"/>
  <c r="AU65" i="12"/>
  <c r="CU10" i="8"/>
  <c r="CS31" i="8" l="1"/>
  <c r="CS34" i="8" s="1"/>
  <c r="CS45" i="8"/>
  <c r="AR20" i="10"/>
  <c r="AR22" i="10"/>
  <c r="AW55" i="12"/>
  <c r="AW9" i="12" s="1"/>
  <c r="AW48" i="12"/>
  <c r="CU11" i="8"/>
  <c r="CT72" i="9"/>
  <c r="CT24" i="8"/>
  <c r="CT66" i="8"/>
  <c r="CT12" i="8"/>
  <c r="CT21" i="8"/>
  <c r="CT22" i="8" s="1"/>
  <c r="CT29" i="8"/>
  <c r="CT55" i="11"/>
  <c r="CR34" i="9"/>
  <c r="CR44" i="9" s="1"/>
  <c r="CL25" i="11"/>
  <c r="EA10" i="11"/>
  <c r="CS59" i="9"/>
  <c r="CJ15" i="9"/>
  <c r="CJ25" i="9" s="1"/>
  <c r="CJ54" i="9" s="1"/>
  <c r="CJ57" i="9"/>
  <c r="CK10" i="9"/>
  <c r="CK155" i="8"/>
  <c r="CK47" i="8" s="1"/>
  <c r="CK54" i="8" s="1"/>
  <c r="CI67" i="9"/>
  <c r="CI58" i="9"/>
  <c r="CI61" i="9"/>
  <c r="DZ121" i="8"/>
  <c r="DZ122" i="8"/>
  <c r="CS65" i="8"/>
  <c r="CS17" i="8"/>
  <c r="EC16" i="8"/>
  <c r="EC17" i="8" s="1"/>
  <c r="DZ61" i="9"/>
  <c r="H43" i="3" a="1"/>
  <c r="H43" i="3" s="1"/>
  <c r="H44" i="3" s="1"/>
  <c r="CP56" i="11"/>
  <c r="EB24" i="11"/>
  <c r="AQ33" i="12"/>
  <c r="AQ20" i="12"/>
  <c r="AQ21" i="12"/>
  <c r="CQ28" i="9"/>
  <c r="CR21" i="11" s="1"/>
  <c r="CQ13" i="9"/>
  <c r="CQ19" i="11" s="1"/>
  <c r="EB106" i="8"/>
  <c r="EB85" i="9" a="1"/>
  <c r="EB85" i="9" s="1"/>
  <c r="DY85" i="9" a="1"/>
  <c r="DY85" i="9" s="1"/>
  <c r="DY87" i="9" s="1"/>
  <c r="CP36" i="8"/>
  <c r="CP39" i="8" s="1"/>
  <c r="EB39" i="8" s="1"/>
  <c r="EB34" i="8"/>
  <c r="CN76" i="8"/>
  <c r="CN43" i="8"/>
  <c r="CN48" i="8"/>
  <c r="CN42" i="8"/>
  <c r="CL51" i="9"/>
  <c r="EA49" i="9"/>
  <c r="AY76" i="12"/>
  <c r="AY72" i="12" s="1"/>
  <c r="AZ74" i="12"/>
  <c r="AZ75" i="12" s="1"/>
  <c r="CR36" i="8"/>
  <c r="CR39" i="8" s="1"/>
  <c r="EA137" i="8"/>
  <c r="AR16" i="12"/>
  <c r="AR18" i="12"/>
  <c r="CN48" i="9"/>
  <c r="CM49" i="9"/>
  <c r="CM51" i="9" s="1"/>
  <c r="AX47" i="12"/>
  <c r="AX46" i="12" s="1"/>
  <c r="CM65" i="11"/>
  <c r="CM80" i="9"/>
  <c r="CM69" i="11"/>
  <c r="CM68" i="11"/>
  <c r="EC20" i="8"/>
  <c r="CO10" i="11"/>
  <c r="CO25" i="11" s="1"/>
  <c r="CO77" i="8"/>
  <c r="CO78" i="8"/>
  <c r="CH64" i="9"/>
  <c r="CH65" i="9"/>
  <c r="EC72" i="9"/>
  <c r="EC73" i="9" s="1"/>
  <c r="EC104" i="8"/>
  <c r="EC12" i="8"/>
  <c r="K11" i="3" a="1"/>
  <c r="K11" i="3" s="1"/>
  <c r="EC55" i="11"/>
  <c r="CR59" i="9"/>
  <c r="AV12" i="12"/>
  <c r="CV15" i="8" s="1"/>
  <c r="CV16" i="8" s="1"/>
  <c r="AV65" i="12"/>
  <c r="AV10" i="12"/>
  <c r="CV10" i="8"/>
  <c r="EB54" i="8"/>
  <c r="EB105" i="8"/>
  <c r="EB126" i="8" s="1"/>
  <c r="J31" i="3" a="1"/>
  <c r="J31" i="3" s="1"/>
  <c r="J37" i="3" s="1"/>
  <c r="E31" i="3" a="1"/>
  <c r="E31" i="3" s="1"/>
  <c r="DV59" i="9" a="1"/>
  <c r="DV59" i="9" s="1"/>
  <c r="DV61" i="9" s="1"/>
  <c r="EB59" i="9" a="1"/>
  <c r="EB59" i="9" s="1"/>
  <c r="J57" i="3"/>
  <c r="I58" i="3"/>
  <c r="I62" i="3" s="1"/>
  <c r="CQ34" i="8"/>
  <c r="CH114" i="8"/>
  <c r="DZ25" i="9"/>
  <c r="CH54" i="9"/>
  <c r="AQ24" i="10"/>
  <c r="AQ37" i="10"/>
  <c r="AQ25" i="10"/>
  <c r="CU15" i="8"/>
  <c r="CU20" i="8" s="1"/>
  <c r="CQ59" i="9"/>
  <c r="AS15" i="12"/>
  <c r="AS19" i="10"/>
  <c r="CS69" i="8"/>
  <c r="EC24" i="8"/>
  <c r="EC25" i="8" s="1"/>
  <c r="CS12" i="9"/>
  <c r="CS18" i="11" s="1"/>
  <c r="CS73" i="9"/>
  <c r="CS67" i="8"/>
  <c r="EC21" i="8" l="1"/>
  <c r="EC22" i="8" s="1"/>
  <c r="CR76" i="8"/>
  <c r="CR43" i="8"/>
  <c r="CR48" i="8"/>
  <c r="CR49" i="8" s="1"/>
  <c r="CR42" i="8"/>
  <c r="AX55" i="12"/>
  <c r="AX9" i="12" s="1"/>
  <c r="AX48" i="12"/>
  <c r="CV20" i="8"/>
  <c r="CV11" i="8"/>
  <c r="CL60" i="11"/>
  <c r="CL62" i="11" s="1"/>
  <c r="CL58" i="11"/>
  <c r="CL50" i="8"/>
  <c r="EA50" i="8" s="1"/>
  <c r="CL48" i="11"/>
  <c r="EA25" i="11"/>
  <c r="CQ21" i="11"/>
  <c r="CQ34" i="9"/>
  <c r="CQ44" i="9" s="1"/>
  <c r="CT31" i="8"/>
  <c r="CT45" i="8"/>
  <c r="CS70" i="8"/>
  <c r="EC69" i="8"/>
  <c r="EC70" i="8" s="1"/>
  <c r="CV65" i="8"/>
  <c r="CV17" i="8"/>
  <c r="AZ76" i="12"/>
  <c r="AZ72" i="12" s="1"/>
  <c r="BA74" i="12"/>
  <c r="BA75" i="12" s="1"/>
  <c r="EB56" i="11"/>
  <c r="F65" i="3" a="1"/>
  <c r="F65" i="3" s="1"/>
  <c r="G65" i="3" a="1"/>
  <c r="G65" i="3" s="1"/>
  <c r="H65" i="3" s="1"/>
  <c r="I65" i="3" s="1"/>
  <c r="J65" i="3" s="1"/>
  <c r="K65" i="3" s="1"/>
  <c r="L65" i="3" s="1"/>
  <c r="M65" i="3" s="1"/>
  <c r="N65" i="3" s="1"/>
  <c r="O65" i="3" s="1"/>
  <c r="P65" i="3" s="1"/>
  <c r="Q65" i="3" s="1"/>
  <c r="R65" i="3" s="1"/>
  <c r="S65" i="3" s="1"/>
  <c r="T65" i="3" s="1"/>
  <c r="U65" i="3" s="1"/>
  <c r="V65" i="3" s="1"/>
  <c r="AT15" i="12"/>
  <c r="AT19" i="10" s="1"/>
  <c r="CT69" i="8"/>
  <c r="CT70" i="8" s="1"/>
  <c r="AY47" i="12"/>
  <c r="AY46" i="12"/>
  <c r="CT73" i="9"/>
  <c r="CT12" i="9"/>
  <c r="CT67" i="8"/>
  <c r="CU72" i="9"/>
  <c r="CU24" i="8"/>
  <c r="CU29" i="8"/>
  <c r="CU12" i="8"/>
  <c r="CU55" i="11"/>
  <c r="DZ86" i="9"/>
  <c r="DZ87" i="9" s="1"/>
  <c r="DZ114" i="8"/>
  <c r="H46" i="3" a="1"/>
  <c r="H46" i="3" s="1"/>
  <c r="H48" i="3" s="1"/>
  <c r="DZ54" i="9"/>
  <c r="CH139" i="8"/>
  <c r="CH138" i="8"/>
  <c r="CH132" i="8"/>
  <c r="CH135" i="8"/>
  <c r="CO48" i="9"/>
  <c r="CN49" i="9"/>
  <c r="CN51" i="9" s="1"/>
  <c r="AS20" i="10"/>
  <c r="AS22" i="10"/>
  <c r="AR20" i="12"/>
  <c r="AR33" i="12"/>
  <c r="AR21" i="12"/>
  <c r="AS16" i="12"/>
  <c r="AS18" i="12"/>
  <c r="EB125" i="8"/>
  <c r="CU16" i="8"/>
  <c r="CU21" i="8" s="1"/>
  <c r="CU22" i="8" s="1"/>
  <c r="EA51" i="9"/>
  <c r="CS74" i="9"/>
  <c r="CS66" i="8"/>
  <c r="EC65" i="8"/>
  <c r="CR19" i="11"/>
  <c r="CR24" i="11" s="1"/>
  <c r="EA115" i="8"/>
  <c r="I50" i="3" a="1"/>
  <c r="I50" i="3" s="1"/>
  <c r="EB43" i="8"/>
  <c r="EB108" i="8"/>
  <c r="EB42" i="8"/>
  <c r="J23" i="3" a="1"/>
  <c r="J23" i="3" s="1"/>
  <c r="CO60" i="11"/>
  <c r="CO62" i="11" s="1"/>
  <c r="CO58" i="11"/>
  <c r="CO50" i="8"/>
  <c r="CO48" i="11"/>
  <c r="AW12" i="12"/>
  <c r="CW15" i="8" s="1"/>
  <c r="CW16" i="8" s="1"/>
  <c r="AW65" i="12"/>
  <c r="AW10" i="12"/>
  <c r="CW10" i="8"/>
  <c r="BQ9" i="12"/>
  <c r="CN49" i="8"/>
  <c r="EB49" i="8" s="1"/>
  <c r="EB48" i="8"/>
  <c r="CI64" i="9"/>
  <c r="CQ36" i="8"/>
  <c r="CN10" i="11"/>
  <c r="CN77" i="8"/>
  <c r="CN78" i="8"/>
  <c r="AR24" i="10"/>
  <c r="AR37" i="10"/>
  <c r="AR25" i="10"/>
  <c r="I99" i="3"/>
  <c r="K57" i="3"/>
  <c r="J58" i="3"/>
  <c r="J62" i="3" s="1"/>
  <c r="EC29" i="8"/>
  <c r="CP76" i="8"/>
  <c r="EB76" i="8" s="1"/>
  <c r="CP43" i="8"/>
  <c r="CP48" i="8"/>
  <c r="CP49" i="8" s="1"/>
  <c r="CP42" i="8"/>
  <c r="CK57" i="9"/>
  <c r="CL10" i="9"/>
  <c r="CK15" i="9"/>
  <c r="CK25" i="9" s="1"/>
  <c r="CK54" i="9" s="1"/>
  <c r="CL155" i="8"/>
  <c r="CL47" i="8" s="1"/>
  <c r="E37" i="3"/>
  <c r="E44" i="3"/>
  <c r="CJ67" i="9"/>
  <c r="CJ58" i="9"/>
  <c r="CJ61" i="9"/>
  <c r="CS36" i="8"/>
  <c r="CS39" i="8" s="1"/>
  <c r="AT20" i="10" l="1"/>
  <c r="AT22" i="10"/>
  <c r="BP19" i="10"/>
  <c r="BP20" i="10" s="1"/>
  <c r="CS76" i="8"/>
  <c r="CS43" i="8"/>
  <c r="CS48" i="8"/>
  <c r="CS49" i="8" s="1"/>
  <c r="CS42" i="8"/>
  <c r="EB137" i="8"/>
  <c r="CV74" i="9"/>
  <c r="CV66" i="8"/>
  <c r="EA141" i="8"/>
  <c r="EA120" i="8"/>
  <c r="EA134" i="8"/>
  <c r="EA136" i="8"/>
  <c r="EA131" i="8"/>
  <c r="CT59" i="9"/>
  <c r="EC45" i="8"/>
  <c r="CT34" i="8"/>
  <c r="EC31" i="8"/>
  <c r="CJ64" i="9"/>
  <c r="DZ139" i="8"/>
  <c r="DZ138" i="8"/>
  <c r="DZ132" i="8"/>
  <c r="DZ135" i="8"/>
  <c r="EB78" i="8"/>
  <c r="AZ47" i="12"/>
  <c r="AZ46" i="12"/>
  <c r="CS28" i="9"/>
  <c r="CS13" i="9"/>
  <c r="CQ24" i="11"/>
  <c r="CN25" i="11"/>
  <c r="CQ39" i="8"/>
  <c r="CU65" i="8"/>
  <c r="CU17" i="8"/>
  <c r="EA60" i="11"/>
  <c r="EA62" i="11" s="1"/>
  <c r="EA65" i="11" s="1"/>
  <c r="EA58" i="11"/>
  <c r="G67" i="3" a="1"/>
  <c r="G67" i="3" s="1"/>
  <c r="CU31" i="8"/>
  <c r="CU45" i="8"/>
  <c r="CL50" i="11"/>
  <c r="CM49" i="11" s="1"/>
  <c r="CM50" i="11" s="1"/>
  <c r="CN49" i="11" s="1"/>
  <c r="EA48" i="11"/>
  <c r="EA50" i="11" s="1"/>
  <c r="EB49" i="11" s="1"/>
  <c r="AU15" i="12"/>
  <c r="AU19" i="10" s="1"/>
  <c r="CU69" i="8"/>
  <c r="CL54" i="8"/>
  <c r="EA47" i="8"/>
  <c r="D36" i="4" s="1" a="1"/>
  <c r="D36" i="4" s="1"/>
  <c r="CU73" i="9"/>
  <c r="CU12" i="9"/>
  <c r="CU18" i="11" s="1"/>
  <c r="CU67" i="8"/>
  <c r="CL65" i="11"/>
  <c r="CL80" i="9"/>
  <c r="CL69" i="11"/>
  <c r="CL68" i="11"/>
  <c r="CV72" i="9"/>
  <c r="CV24" i="8"/>
  <c r="CV29" i="8"/>
  <c r="CV12" i="8"/>
  <c r="CV21" i="8"/>
  <c r="CV22" i="8" s="1"/>
  <c r="CV55" i="11"/>
  <c r="CK67" i="9"/>
  <c r="CK58" i="9"/>
  <c r="CK61" i="9"/>
  <c r="CR56" i="11"/>
  <c r="AY55" i="12"/>
  <c r="AY9" i="12" s="1"/>
  <c r="AY48" i="12"/>
  <c r="EC74" i="9"/>
  <c r="EC66" i="8"/>
  <c r="AS20" i="12"/>
  <c r="AS33" i="12"/>
  <c r="AS21" i="12"/>
  <c r="CM10" i="9"/>
  <c r="CL15" i="9"/>
  <c r="CL57" i="9"/>
  <c r="CM155" i="8"/>
  <c r="CM47" i="8" s="1"/>
  <c r="EA10" i="9"/>
  <c r="CT18" i="11"/>
  <c r="EC12" i="9"/>
  <c r="EC76" i="9" s="1"/>
  <c r="CW20" i="8"/>
  <c r="CW11" i="8"/>
  <c r="CP10" i="11"/>
  <c r="CP25" i="11" s="1"/>
  <c r="CP77" i="8"/>
  <c r="EB77" i="8" s="1"/>
  <c r="CP78" i="8"/>
  <c r="AX12" i="12"/>
  <c r="CX15" i="8" s="1"/>
  <c r="CX16" i="8" s="1"/>
  <c r="AX65" i="12"/>
  <c r="AX10" i="12"/>
  <c r="CX10" i="8"/>
  <c r="AT16" i="12"/>
  <c r="AT18" i="12"/>
  <c r="CW65" i="8"/>
  <c r="CW17" i="8"/>
  <c r="AS37" i="10"/>
  <c r="AS24" i="10"/>
  <c r="AS25" i="10"/>
  <c r="BP22" i="10"/>
  <c r="J99" i="3"/>
  <c r="CR10" i="11"/>
  <c r="CR25" i="11" s="1"/>
  <c r="CR77" i="8"/>
  <c r="CR78" i="8"/>
  <c r="L57" i="3"/>
  <c r="K58" i="3"/>
  <c r="K62" i="3" s="1"/>
  <c r="CO65" i="11"/>
  <c r="CO80" i="9"/>
  <c r="CO68" i="11"/>
  <c r="CO69" i="11"/>
  <c r="CP48" i="9"/>
  <c r="CO49" i="9"/>
  <c r="CO51" i="9" s="1"/>
  <c r="BA76" i="12"/>
  <c r="BA72" i="12" s="1"/>
  <c r="BB74" i="12"/>
  <c r="BB75" i="12" s="1"/>
  <c r="BB76" i="12" s="1"/>
  <c r="BB72" i="12" s="1"/>
  <c r="AU20" i="10" l="1"/>
  <c r="AU22" i="10"/>
  <c r="CR60" i="11"/>
  <c r="CR62" i="11" s="1"/>
  <c r="CR58" i="11"/>
  <c r="CR50" i="8"/>
  <c r="CR48" i="11"/>
  <c r="BA47" i="12"/>
  <c r="BA46" i="12" s="1"/>
  <c r="CP60" i="11"/>
  <c r="CP62" i="11" s="1"/>
  <c r="CP58" i="11"/>
  <c r="CP50" i="8"/>
  <c r="CP48" i="11"/>
  <c r="CU74" i="9"/>
  <c r="CU66" i="8"/>
  <c r="ED65" i="8"/>
  <c r="G71" i="3"/>
  <c r="CQ76" i="8"/>
  <c r="CQ43" i="8"/>
  <c r="CQ42" i="8"/>
  <c r="CQ48" i="8"/>
  <c r="AV15" i="12"/>
  <c r="AV19" i="10" s="1"/>
  <c r="CV69" i="8"/>
  <c r="CV70" i="8" s="1"/>
  <c r="BB47" i="12"/>
  <c r="BB46" i="12" s="1"/>
  <c r="CW72" i="9"/>
  <c r="CW24" i="8"/>
  <c r="CW29" i="8"/>
  <c r="CW12" i="8"/>
  <c r="CW21" i="8"/>
  <c r="CW22" i="8" s="1"/>
  <c r="CW55" i="11"/>
  <c r="CV31" i="8"/>
  <c r="CV34" i="8" s="1"/>
  <c r="CV45" i="8"/>
  <c r="K99" i="3"/>
  <c r="CV73" i="9"/>
  <c r="CV12" i="9"/>
  <c r="CV18" i="11" s="1"/>
  <c r="CV67" i="8"/>
  <c r="EB10" i="11"/>
  <c r="M57" i="3"/>
  <c r="L58" i="3"/>
  <c r="L62" i="3" s="1"/>
  <c r="EC18" i="11"/>
  <c r="CN60" i="11"/>
  <c r="CN62" i="11" s="1"/>
  <c r="CN58" i="11"/>
  <c r="CN50" i="8"/>
  <c r="CN48" i="11"/>
  <c r="CN10" i="9" s="1"/>
  <c r="EB25" i="11"/>
  <c r="CW74" i="9"/>
  <c r="CW66" i="8"/>
  <c r="CX20" i="8"/>
  <c r="CX11" i="8"/>
  <c r="ED10" i="8"/>
  <c r="EA57" i="9"/>
  <c r="EA112" i="8"/>
  <c r="EA113" i="8" s="1"/>
  <c r="CM54" i="8"/>
  <c r="CK64" i="9"/>
  <c r="CL67" i="9"/>
  <c r="CL58" i="9"/>
  <c r="CL61" i="9"/>
  <c r="EA15" i="9"/>
  <c r="CL25" i="9"/>
  <c r="CQ56" i="11"/>
  <c r="CM57" i="9"/>
  <c r="CM15" i="9"/>
  <c r="CM25" i="9" s="1"/>
  <c r="CM54" i="9" s="1"/>
  <c r="CN155" i="8"/>
  <c r="CN47" i="8" s="1"/>
  <c r="CN54" i="8" s="1"/>
  <c r="CS19" i="11"/>
  <c r="CT19" i="11"/>
  <c r="CS21" i="11"/>
  <c r="CS34" i="9"/>
  <c r="CS44" i="9" s="1"/>
  <c r="CT21" i="11"/>
  <c r="CT24" i="11" s="1"/>
  <c r="AZ55" i="12"/>
  <c r="AZ9" i="12" s="1"/>
  <c r="AZ48" i="12"/>
  <c r="L36" i="4"/>
  <c r="BP25" i="10"/>
  <c r="BP37" i="10"/>
  <c r="BP24" i="10"/>
  <c r="J14" i="3" a="1"/>
  <c r="J14" i="3" s="1"/>
  <c r="K14" i="3" a="1"/>
  <c r="K14" i="3" s="1"/>
  <c r="CV28" i="9"/>
  <c r="CV13" i="9"/>
  <c r="CU70" i="8"/>
  <c r="EC78" i="9"/>
  <c r="EC77" i="9"/>
  <c r="AU16" i="12"/>
  <c r="AU18" i="12"/>
  <c r="AY12" i="12"/>
  <c r="AY65" i="12"/>
  <c r="AY10" i="12"/>
  <c r="CY10" i="8"/>
  <c r="AT20" i="12"/>
  <c r="AT33" i="12"/>
  <c r="AT21" i="12"/>
  <c r="CV59" i="9"/>
  <c r="CU34" i="8"/>
  <c r="EC106" i="8"/>
  <c r="I16" i="3" a="1"/>
  <c r="I16" i="3" s="1"/>
  <c r="J16" i="3" a="1"/>
  <c r="J16" i="3" s="1"/>
  <c r="K16" i="3" a="1"/>
  <c r="K16" i="3" s="1"/>
  <c r="ED15" i="8"/>
  <c r="CT36" i="8"/>
  <c r="EC36" i="8" s="1"/>
  <c r="EC34" i="8"/>
  <c r="CS10" i="11"/>
  <c r="CS77" i="8"/>
  <c r="CS78" i="8"/>
  <c r="EA64" i="11"/>
  <c r="EA66" i="11"/>
  <c r="E75" i="4" a="1"/>
  <c r="E75" i="4" s="1"/>
  <c r="E77" i="4" s="1"/>
  <c r="E78" i="4" s="1"/>
  <c r="D21" i="4" a="1"/>
  <c r="D21" i="4" s="1"/>
  <c r="EA68" i="11"/>
  <c r="EA69" i="11"/>
  <c r="CU59" i="9"/>
  <c r="EC54" i="8"/>
  <c r="EC105" i="8"/>
  <c r="EC126" i="8" s="1"/>
  <c r="K31" i="3" a="1"/>
  <c r="K31" i="3" s="1"/>
  <c r="K37" i="3" s="1"/>
  <c r="AT37" i="10"/>
  <c r="AT24" i="10"/>
  <c r="AT25" i="10"/>
  <c r="CX65" i="8"/>
  <c r="EB48" i="9"/>
  <c r="EB128" i="8" s="1"/>
  <c r="CP49" i="9"/>
  <c r="ED16" i="8"/>
  <c r="BA55" i="12" l="1"/>
  <c r="BA9" i="12" s="1"/>
  <c r="BA48" i="12"/>
  <c r="CT56" i="11"/>
  <c r="AV20" i="10"/>
  <c r="AV22" i="10"/>
  <c r="BB55" i="12"/>
  <c r="BB9" i="12" s="1"/>
  <c r="BB48" i="12"/>
  <c r="AZ12" i="12"/>
  <c r="CZ15" i="8" s="1"/>
  <c r="CZ16" i="8" s="1"/>
  <c r="AZ65" i="12"/>
  <c r="AZ10" i="12"/>
  <c r="CZ10" i="8"/>
  <c r="EC21" i="11"/>
  <c r="CX72" i="9"/>
  <c r="CX24" i="8"/>
  <c r="CX29" i="8"/>
  <c r="CX12" i="8"/>
  <c r="CX21" i="8"/>
  <c r="CX22" i="8" s="1"/>
  <c r="CX55" i="11"/>
  <c r="CW28" i="9"/>
  <c r="CW13" i="9"/>
  <c r="CW19" i="11" s="1"/>
  <c r="AV16" i="12"/>
  <c r="AV18" i="12"/>
  <c r="CY20" i="8"/>
  <c r="CY11" i="8"/>
  <c r="CS24" i="11"/>
  <c r="EC19" i="11"/>
  <c r="EB60" i="11"/>
  <c r="EB62" i="11" s="1"/>
  <c r="EB65" i="11" s="1"/>
  <c r="EB58" i="11"/>
  <c r="C67" i="3" a="1"/>
  <c r="C67" i="3" s="1"/>
  <c r="F67" i="3" a="1"/>
  <c r="F67" i="3" s="1"/>
  <c r="D67" i="3" a="1"/>
  <c r="D67" i="3" s="1"/>
  <c r="CN50" i="11"/>
  <c r="CO49" i="11" s="1"/>
  <c r="CO50" i="11" s="1"/>
  <c r="CP49" i="11" s="1"/>
  <c r="EB48" i="11"/>
  <c r="EB50" i="11" s="1"/>
  <c r="EC49" i="11" s="1"/>
  <c r="CQ49" i="8"/>
  <c r="EB50" i="8"/>
  <c r="CN57" i="9"/>
  <c r="CN15" i="9"/>
  <c r="CN25" i="9" s="1"/>
  <c r="CN54" i="9" s="1"/>
  <c r="CO155" i="8"/>
  <c r="CO47" i="8" s="1"/>
  <c r="CO54" i="8" s="1"/>
  <c r="CO10" i="9"/>
  <c r="CN65" i="11"/>
  <c r="CN80" i="9"/>
  <c r="CN68" i="11"/>
  <c r="CN69" i="11"/>
  <c r="J20" i="3" a="1"/>
  <c r="J20" i="3" s="1"/>
  <c r="K20" i="3" a="1"/>
  <c r="K20" i="3" s="1"/>
  <c r="CY15" i="8"/>
  <c r="CQ10" i="11"/>
  <c r="CQ77" i="8"/>
  <c r="CQ78" i="8"/>
  <c r="G73" i="3"/>
  <c r="G98" i="3"/>
  <c r="CM67" i="9"/>
  <c r="CM58" i="9"/>
  <c r="CM61" i="9"/>
  <c r="ED74" i="9"/>
  <c r="D23" i="4"/>
  <c r="CT39" i="8"/>
  <c r="N57" i="3"/>
  <c r="M58" i="3"/>
  <c r="M62" i="3" s="1"/>
  <c r="CX74" i="9"/>
  <c r="CX66" i="8"/>
  <c r="CU28" i="9"/>
  <c r="CU13" i="9"/>
  <c r="CU19" i="11" s="1"/>
  <c r="CP50" i="11"/>
  <c r="CQ49" i="11" s="1"/>
  <c r="L99" i="3"/>
  <c r="EC125" i="8"/>
  <c r="CP65" i="11"/>
  <c r="CP80" i="9"/>
  <c r="CP69" i="11"/>
  <c r="CP68" i="11"/>
  <c r="EA25" i="9"/>
  <c r="CL54" i="9"/>
  <c r="CV34" i="9"/>
  <c r="CV44" i="9" s="1"/>
  <c r="CP51" i="9"/>
  <c r="EB49" i="9"/>
  <c r="CX17" i="8"/>
  <c r="CU36" i="8"/>
  <c r="CU39" i="8" s="1"/>
  <c r="CL64" i="9"/>
  <c r="CV36" i="8"/>
  <c r="CV39" i="8" s="1"/>
  <c r="EC37" i="8"/>
  <c r="K51" i="3" s="1" a="1"/>
  <c r="K51" i="3" s="1"/>
  <c r="I21" i="3" a="1"/>
  <c r="I21" i="3" s="1"/>
  <c r="K21" i="3" a="1"/>
  <c r="K21" i="3" s="1"/>
  <c r="CR65" i="11"/>
  <c r="CR80" i="9"/>
  <c r="CR68" i="11"/>
  <c r="CR69" i="11"/>
  <c r="I52" i="3"/>
  <c r="CW31" i="8"/>
  <c r="CW34" i="8" s="1"/>
  <c r="CW45" i="8"/>
  <c r="AU25" i="10"/>
  <c r="AU24" i="10"/>
  <c r="AU37" i="10"/>
  <c r="EA122" i="8"/>
  <c r="EA121" i="8"/>
  <c r="AW15" i="12"/>
  <c r="CW69" i="8"/>
  <c r="AU33" i="12"/>
  <c r="AU21" i="12"/>
  <c r="AU20" i="12"/>
  <c r="EA61" i="9"/>
  <c r="D40" i="4" a="1"/>
  <c r="D40" i="4" s="1"/>
  <c r="I43" i="3" a="1"/>
  <c r="I43" i="3" s="1"/>
  <c r="I44" i="3" s="1"/>
  <c r="CW73" i="9"/>
  <c r="CW12" i="9"/>
  <c r="CW18" i="11" s="1"/>
  <c r="CW67" i="8"/>
  <c r="CV19" i="11" l="1"/>
  <c r="EC133" i="8"/>
  <c r="CV43" i="8"/>
  <c r="CV48" i="8"/>
  <c r="CV49" i="8" s="1"/>
  <c r="CV76" i="8"/>
  <c r="CV42" i="8"/>
  <c r="CU43" i="8"/>
  <c r="CU42" i="8"/>
  <c r="CU76" i="8"/>
  <c r="CU48" i="8"/>
  <c r="CU21" i="11"/>
  <c r="CU34" i="9"/>
  <c r="CU44" i="9" s="1"/>
  <c r="CX28" i="9"/>
  <c r="CX13" i="9"/>
  <c r="AW16" i="12"/>
  <c r="AW18" i="12"/>
  <c r="BQ15" i="12"/>
  <c r="BQ16" i="12" s="1"/>
  <c r="CQ25" i="11"/>
  <c r="CQ48" i="9"/>
  <c r="AV33" i="12"/>
  <c r="AV21" i="12"/>
  <c r="AV20" i="12"/>
  <c r="CY16" i="8"/>
  <c r="CY21" i="8" s="1"/>
  <c r="CY22" i="8" s="1"/>
  <c r="CW21" i="11"/>
  <c r="CW34" i="9"/>
  <c r="CW44" i="9" s="1"/>
  <c r="CX31" i="8"/>
  <c r="CX34" i="8" s="1"/>
  <c r="CX45" i="8"/>
  <c r="CW36" i="8"/>
  <c r="AX15" i="12"/>
  <c r="AX19" i="10" s="1"/>
  <c r="CX69" i="8"/>
  <c r="CX70" i="8" s="1"/>
  <c r="ED24" i="8"/>
  <c r="CO57" i="9"/>
  <c r="CO15" i="9"/>
  <c r="CO25" i="9" s="1"/>
  <c r="CO54" i="9" s="1"/>
  <c r="CP155" i="8"/>
  <c r="CP47" i="8" s="1"/>
  <c r="CP54" i="8" s="1"/>
  <c r="CP10" i="9"/>
  <c r="CX73" i="9"/>
  <c r="CX12" i="9"/>
  <c r="CX67" i="8"/>
  <c r="M99" i="3"/>
  <c r="CZ20" i="8"/>
  <c r="CZ11" i="8"/>
  <c r="O57" i="3"/>
  <c r="N58" i="3"/>
  <c r="N62" i="3" s="1"/>
  <c r="CN67" i="9"/>
  <c r="CN61" i="9"/>
  <c r="CN58" i="9"/>
  <c r="CT48" i="8"/>
  <c r="CT76" i="8"/>
  <c r="CT43" i="8"/>
  <c r="CT42" i="8"/>
  <c r="EC39" i="8"/>
  <c r="CZ65" i="8"/>
  <c r="CZ17" i="8"/>
  <c r="CW24" i="11"/>
  <c r="EB51" i="9"/>
  <c r="EB115" i="8"/>
  <c r="J50" i="3" a="1"/>
  <c r="J50" i="3" s="1"/>
  <c r="D24" i="4"/>
  <c r="L40" i="4"/>
  <c r="D43" i="4"/>
  <c r="D45" i="4" s="1"/>
  <c r="CV21" i="11"/>
  <c r="CV24" i="11" s="1"/>
  <c r="D71" i="3"/>
  <c r="D66" i="3"/>
  <c r="BB10" i="12"/>
  <c r="BB12" i="12"/>
  <c r="BB65" i="12"/>
  <c r="DB10" i="8"/>
  <c r="BO9" i="12"/>
  <c r="BO10" i="12" s="1"/>
  <c r="BP9" i="12"/>
  <c r="F71" i="3"/>
  <c r="ED29" i="8"/>
  <c r="EA86" i="9"/>
  <c r="EA87" i="9" s="1"/>
  <c r="EA114" i="8"/>
  <c r="I46" i="3" a="1"/>
  <c r="I46" i="3" s="1"/>
  <c r="I48" i="3" s="1"/>
  <c r="EA54" i="9"/>
  <c r="CM64" i="9"/>
  <c r="C71" i="3"/>
  <c r="C66" i="3"/>
  <c r="AV37" i="10"/>
  <c r="AV24" i="10"/>
  <c r="AV25" i="10"/>
  <c r="EB64" i="11"/>
  <c r="F75" i="4" a="1"/>
  <c r="F75" i="4" s="1"/>
  <c r="F77" i="4" s="1"/>
  <c r="F78" i="4" s="1"/>
  <c r="F39" i="3" a="1"/>
  <c r="F39" i="3" s="1"/>
  <c r="J39" i="3" a="1"/>
  <c r="J39" i="3" s="1"/>
  <c r="I39" i="3" a="1"/>
  <c r="I39" i="3" s="1"/>
  <c r="E39" i="3" a="1"/>
  <c r="E39" i="3" s="1"/>
  <c r="EB68" i="11"/>
  <c r="EB69" i="11"/>
  <c r="CS56" i="11"/>
  <c r="CS25" i="11"/>
  <c r="EC24" i="11"/>
  <c r="EC56" i="11" s="1"/>
  <c r="CY72" i="9"/>
  <c r="CY12" i="8"/>
  <c r="CY24" i="8"/>
  <c r="CY55" i="11"/>
  <c r="CW70" i="8"/>
  <c r="ED69" i="8"/>
  <c r="CW59" i="9"/>
  <c r="AW19" i="10"/>
  <c r="BA12" i="12"/>
  <c r="DA15" i="8" s="1"/>
  <c r="DA16" i="8" s="1"/>
  <c r="BA65" i="12"/>
  <c r="BA10" i="12"/>
  <c r="DA10" i="8"/>
  <c r="BR9" i="12"/>
  <c r="BR10" i="12" s="1"/>
  <c r="ED31" i="8" l="1"/>
  <c r="ED106" i="8" s="1"/>
  <c r="ED125" i="8" s="1"/>
  <c r="CY29" i="8"/>
  <c r="CY31" i="8" s="1"/>
  <c r="AX20" i="10"/>
  <c r="AX22" i="10"/>
  <c r="CV56" i="11"/>
  <c r="AW33" i="12"/>
  <c r="AW21" i="12"/>
  <c r="AW20" i="12"/>
  <c r="EB120" i="8"/>
  <c r="EB136" i="8"/>
  <c r="EB131" i="8"/>
  <c r="CO67" i="9"/>
  <c r="CO61" i="9"/>
  <c r="CO58" i="9"/>
  <c r="C73" i="3"/>
  <c r="C98" i="3"/>
  <c r="CX19" i="11"/>
  <c r="ED19" i="11" s="1"/>
  <c r="ED13" i="9"/>
  <c r="ED77" i="9" s="1"/>
  <c r="CW56" i="11"/>
  <c r="CX21" i="11"/>
  <c r="ED21" i="11" s="1"/>
  <c r="CX34" i="9"/>
  <c r="ED28" i="9"/>
  <c r="ED78" i="9" s="1"/>
  <c r="CZ66" i="8"/>
  <c r="CZ74" i="9"/>
  <c r="CW39" i="8"/>
  <c r="E41" i="3"/>
  <c r="E40" i="3"/>
  <c r="CY73" i="9"/>
  <c r="CY12" i="9"/>
  <c r="CY18" i="11" s="1"/>
  <c r="CY67" i="8"/>
  <c r="EC108" i="8"/>
  <c r="EC43" i="8"/>
  <c r="EC42" i="8"/>
  <c r="I23" i="3" a="1"/>
  <c r="I23" i="3" s="1"/>
  <c r="K23" i="3" a="1"/>
  <c r="K23" i="3" s="1"/>
  <c r="BR12" i="12"/>
  <c r="BR13" i="12" s="1"/>
  <c r="EA139" i="8"/>
  <c r="EA138" i="8"/>
  <c r="EA132" i="8"/>
  <c r="EA135" i="8"/>
  <c r="ED45" i="8"/>
  <c r="CS60" i="11"/>
  <c r="CS62" i="11" s="1"/>
  <c r="CS58" i="11"/>
  <c r="CS50" i="8"/>
  <c r="CS48" i="11"/>
  <c r="CX36" i="8"/>
  <c r="CX39" i="8" s="1"/>
  <c r="ED34" i="8"/>
  <c r="CX59" i="9"/>
  <c r="AX16" i="12"/>
  <c r="AX18" i="12"/>
  <c r="CT10" i="11"/>
  <c r="CT77" i="8"/>
  <c r="EC77" i="8" s="1"/>
  <c r="CT78" i="8"/>
  <c r="EC78" i="8" s="1"/>
  <c r="EC76" i="8"/>
  <c r="AY15" i="12"/>
  <c r="AY19" i="10" s="1"/>
  <c r="CY69" i="8"/>
  <c r="F98" i="3"/>
  <c r="F73" i="3"/>
  <c r="CT49" i="8"/>
  <c r="EC49" i="8" s="1"/>
  <c r="EC48" i="8"/>
  <c r="F41" i="3"/>
  <c r="F40" i="3"/>
  <c r="BP10" i="12"/>
  <c r="BP13" i="12"/>
  <c r="BQ10" i="12"/>
  <c r="CN64" i="9"/>
  <c r="EB47" i="8"/>
  <c r="EB66" i="11" s="1"/>
  <c r="I41" i="3"/>
  <c r="I40" i="3"/>
  <c r="DB20" i="8"/>
  <c r="ED20" i="8" s="1"/>
  <c r="DB11" i="8"/>
  <c r="CY65" i="8"/>
  <c r="CY17" i="8"/>
  <c r="EE16" i="8"/>
  <c r="DA20" i="8"/>
  <c r="EE20" i="8" s="1"/>
  <c r="DA11" i="8"/>
  <c r="J41" i="3"/>
  <c r="J40" i="3"/>
  <c r="EE15" i="8"/>
  <c r="CU49" i="8"/>
  <c r="CZ72" i="9"/>
  <c r="CZ21" i="8"/>
  <c r="CZ22" i="8" s="1"/>
  <c r="CZ24" i="8"/>
  <c r="CZ12" i="8"/>
  <c r="CZ55" i="11"/>
  <c r="CU10" i="11"/>
  <c r="CU77" i="8"/>
  <c r="CU78" i="8"/>
  <c r="DB15" i="8"/>
  <c r="DB16" i="8" s="1"/>
  <c r="BM12" i="12"/>
  <c r="BM13" i="12" s="1"/>
  <c r="BN12" i="12"/>
  <c r="BN13" i="12" s="1"/>
  <c r="BO12" i="12"/>
  <c r="BO13" i="12" s="1"/>
  <c r="BQ12" i="12"/>
  <c r="BQ13" i="12" s="1"/>
  <c r="EE10" i="8"/>
  <c r="D73" i="3"/>
  <c r="D98" i="3"/>
  <c r="DA65" i="8"/>
  <c r="DA17" i="8"/>
  <c r="N99" i="3"/>
  <c r="CR48" i="9"/>
  <c r="CQ49" i="9"/>
  <c r="CQ51" i="9" s="1"/>
  <c r="P57" i="3"/>
  <c r="O58" i="3"/>
  <c r="O62" i="3" s="1"/>
  <c r="CU24" i="11"/>
  <c r="CX18" i="11"/>
  <c r="CX24" i="11" s="1"/>
  <c r="ED12" i="9"/>
  <c r="CQ60" i="11"/>
  <c r="CQ62" i="11" s="1"/>
  <c r="CQ58" i="11"/>
  <c r="CQ50" i="8"/>
  <c r="CQ48" i="11"/>
  <c r="CQ10" i="9" s="1"/>
  <c r="CV10" i="11"/>
  <c r="CV25" i="11" s="1"/>
  <c r="CV77" i="8"/>
  <c r="CV78" i="8"/>
  <c r="AW20" i="10"/>
  <c r="AW22" i="10"/>
  <c r="BQ19" i="10"/>
  <c r="BQ20" i="10" s="1"/>
  <c r="CP57" i="9"/>
  <c r="CQ155" i="8"/>
  <c r="CQ47" i="8" s="1"/>
  <c r="CP15" i="9"/>
  <c r="EB10" i="9"/>
  <c r="CY45" i="8" l="1"/>
  <c r="AY20" i="10"/>
  <c r="AY22" i="10"/>
  <c r="CX43" i="8"/>
  <c r="CX48" i="8"/>
  <c r="CX49" i="8" s="1"/>
  <c r="CX76" i="8"/>
  <c r="CX42" i="8"/>
  <c r="CZ73" i="9"/>
  <c r="CZ12" i="9"/>
  <c r="CZ18" i="11" s="1"/>
  <c r="CZ67" i="8"/>
  <c r="Q57" i="3"/>
  <c r="P58" i="3"/>
  <c r="P62" i="3" s="1"/>
  <c r="CS48" i="9"/>
  <c r="CR49" i="9"/>
  <c r="CR51" i="9" s="1"/>
  <c r="EB57" i="9"/>
  <c r="EB112" i="8"/>
  <c r="EB113" i="8" s="1"/>
  <c r="CY70" i="8"/>
  <c r="EB15" i="9"/>
  <c r="CP25" i="9"/>
  <c r="DA72" i="9"/>
  <c r="DA24" i="8"/>
  <c r="DA21" i="8"/>
  <c r="DA22" i="8" s="1"/>
  <c r="DA12" i="8"/>
  <c r="DA55" i="11"/>
  <c r="EE11" i="8"/>
  <c r="EE17" i="8" s="1"/>
  <c r="CO64" i="9"/>
  <c r="CY74" i="9"/>
  <c r="CY66" i="8"/>
  <c r="J26" i="3" a="1"/>
  <c r="J26" i="3" s="1"/>
  <c r="K26" i="3" a="1"/>
  <c r="K26" i="3" s="1"/>
  <c r="AW37" i="10"/>
  <c r="AW24" i="10"/>
  <c r="AW25" i="10"/>
  <c r="BQ22" i="10"/>
  <c r="DB72" i="9"/>
  <c r="DB29" i="8"/>
  <c r="DB24" i="8"/>
  <c r="DB12" i="8"/>
  <c r="DB21" i="8"/>
  <c r="DB22" i="8" s="1"/>
  <c r="DB55" i="11"/>
  <c r="ED11" i="8"/>
  <c r="ED54" i="8" s="1"/>
  <c r="CT25" i="11"/>
  <c r="EC10" i="11"/>
  <c r="EC137" i="8"/>
  <c r="AX33" i="12"/>
  <c r="AX21" i="12"/>
  <c r="AX20" i="12"/>
  <c r="DA74" i="9"/>
  <c r="DA66" i="8"/>
  <c r="CQ57" i="9"/>
  <c r="CR10" i="9"/>
  <c r="CR155" i="8"/>
  <c r="CR47" i="8" s="1"/>
  <c r="CR54" i="8" s="1"/>
  <c r="CQ15" i="9"/>
  <c r="CQ25" i="9" s="1"/>
  <c r="CQ54" i="9" s="1"/>
  <c r="CP67" i="9"/>
  <c r="CP61" i="9"/>
  <c r="CP58" i="9"/>
  <c r="CY34" i="8"/>
  <c r="AY16" i="12"/>
  <c r="AY18" i="12"/>
  <c r="CQ50" i="11"/>
  <c r="CR49" i="11" s="1"/>
  <c r="CR50" i="11" s="1"/>
  <c r="CS49" i="11" s="1"/>
  <c r="CS50" i="11" s="1"/>
  <c r="CT49" i="11" s="1"/>
  <c r="DB17" i="8"/>
  <c r="DB65" i="8"/>
  <c r="EE65" i="8" s="1"/>
  <c r="CY59" i="9"/>
  <c r="CW43" i="8"/>
  <c r="CW48" i="8"/>
  <c r="CW76" i="8"/>
  <c r="CW42" i="8"/>
  <c r="ED39" i="8"/>
  <c r="CQ65" i="11"/>
  <c r="CQ80" i="9"/>
  <c r="CQ69" i="11"/>
  <c r="CQ68" i="11"/>
  <c r="CZ28" i="9"/>
  <c r="CZ13" i="9"/>
  <c r="CV58" i="11"/>
  <c r="CV60" i="11"/>
  <c r="CV62" i="11" s="1"/>
  <c r="CV50" i="8"/>
  <c r="CV48" i="11"/>
  <c r="CQ54" i="8"/>
  <c r="ED34" i="9"/>
  <c r="CX44" i="9"/>
  <c r="ED44" i="9" s="1"/>
  <c r="CU56" i="11"/>
  <c r="CU25" i="11"/>
  <c r="ED24" i="11"/>
  <c r="CS65" i="11"/>
  <c r="CS80" i="9"/>
  <c r="CS69" i="11"/>
  <c r="CS68" i="11"/>
  <c r="AZ15" i="12"/>
  <c r="AZ19" i="10" s="1"/>
  <c r="CZ69" i="8"/>
  <c r="CZ70" i="8" s="1"/>
  <c r="CX56" i="11"/>
  <c r="ED105" i="8"/>
  <c r="ED126" i="8" s="1"/>
  <c r="AX37" i="10"/>
  <c r="AX24" i="10"/>
  <c r="AX25" i="10"/>
  <c r="O99" i="3"/>
  <c r="CZ29" i="8"/>
  <c r="AZ20" i="10" l="1"/>
  <c r="AZ22" i="10"/>
  <c r="ED56" i="11"/>
  <c r="BA15" i="12"/>
  <c r="BA19" i="10"/>
  <c r="DA69" i="8"/>
  <c r="DA70" i="8" s="1"/>
  <c r="EE24" i="8"/>
  <c r="EE25" i="8" s="1"/>
  <c r="CT60" i="11"/>
  <c r="CT62" i="11" s="1"/>
  <c r="CT58" i="11"/>
  <c r="CT50" i="8"/>
  <c r="EC50" i="8" s="1"/>
  <c r="CT48" i="11"/>
  <c r="EC25" i="11"/>
  <c r="DA12" i="9"/>
  <c r="DA18" i="11" s="1"/>
  <c r="DA73" i="9"/>
  <c r="DA67" i="8"/>
  <c r="EE67" i="8" s="1"/>
  <c r="EE68" i="8" s="1"/>
  <c r="EB25" i="9"/>
  <c r="CP54" i="9"/>
  <c r="EE69" i="8"/>
  <c r="CV65" i="11"/>
  <c r="CV80" i="9"/>
  <c r="CV69" i="11"/>
  <c r="CV68" i="11"/>
  <c r="ED72" i="9"/>
  <c r="ED104" i="8"/>
  <c r="ED12" i="8"/>
  <c r="ED21" i="8"/>
  <c r="ED22" i="8" s="1"/>
  <c r="ED55" i="11"/>
  <c r="ED17" i="8"/>
  <c r="ED25" i="8"/>
  <c r="CY36" i="8"/>
  <c r="CY39" i="8" s="1"/>
  <c r="BB15" i="12"/>
  <c r="BB19" i="10"/>
  <c r="DB69" i="8"/>
  <c r="DB70" i="8" s="1"/>
  <c r="EB121" i="8"/>
  <c r="EB122" i="8"/>
  <c r="AY33" i="12"/>
  <c r="AY21" i="12"/>
  <c r="AY20" i="12"/>
  <c r="CZ34" i="9"/>
  <c r="CZ44" i="9" s="1"/>
  <c r="CP64" i="9"/>
  <c r="DB31" i="8"/>
  <c r="DB34" i="8" s="1"/>
  <c r="DB45" i="8"/>
  <c r="EB61" i="9"/>
  <c r="H53" i="4" a="1"/>
  <c r="H53" i="4" s="1"/>
  <c r="J43" i="3" a="1"/>
  <c r="J43" i="3" s="1"/>
  <c r="J44" i="3" s="1"/>
  <c r="BQ37" i="10"/>
  <c r="BQ24" i="10"/>
  <c r="BQ25" i="10"/>
  <c r="CT48" i="9"/>
  <c r="CS49" i="9"/>
  <c r="CS51" i="9" s="1"/>
  <c r="DB12" i="9"/>
  <c r="DB67" i="8"/>
  <c r="DB73" i="9"/>
  <c r="CR57" i="9"/>
  <c r="CS10" i="9"/>
  <c r="CS155" i="8"/>
  <c r="CS47" i="8" s="1"/>
  <c r="CR15" i="9"/>
  <c r="CR25" i="9" s="1"/>
  <c r="CR54" i="9" s="1"/>
  <c r="ED108" i="8"/>
  <c r="ED43" i="8"/>
  <c r="ED42" i="8"/>
  <c r="CQ61" i="9"/>
  <c r="CQ58" i="9"/>
  <c r="CQ67" i="9"/>
  <c r="P99" i="3"/>
  <c r="R57" i="3"/>
  <c r="Q58" i="3"/>
  <c r="Q62" i="3" s="1"/>
  <c r="AZ16" i="12"/>
  <c r="AZ18" i="12"/>
  <c r="CW49" i="8"/>
  <c r="ED49" i="8" s="1"/>
  <c r="ED48" i="8"/>
  <c r="CW10" i="11"/>
  <c r="CW78" i="8"/>
  <c r="CW77" i="8"/>
  <c r="ED76" i="8"/>
  <c r="DA28" i="9"/>
  <c r="DA13" i="9"/>
  <c r="DA19" i="11" s="1"/>
  <c r="EE74" i="9"/>
  <c r="CY28" i="9"/>
  <c r="CZ21" i="11" s="1"/>
  <c r="CY13" i="9"/>
  <c r="CY19" i="11" s="1"/>
  <c r="CX10" i="11"/>
  <c r="CX25" i="11" s="1"/>
  <c r="CX77" i="8"/>
  <c r="CX78" i="8"/>
  <c r="CZ31" i="8"/>
  <c r="CZ45" i="8"/>
  <c r="EE72" i="9"/>
  <c r="EE104" i="8"/>
  <c r="EE12" i="8"/>
  <c r="EE21" i="8"/>
  <c r="EE22" i="8" s="1"/>
  <c r="EE55" i="11"/>
  <c r="AY25" i="10"/>
  <c r="AY24" i="10"/>
  <c r="AY37" i="10"/>
  <c r="CU60" i="11"/>
  <c r="CU62" i="11" s="1"/>
  <c r="CU58" i="11"/>
  <c r="CU50" i="8"/>
  <c r="CU48" i="11"/>
  <c r="DB74" i="9"/>
  <c r="DB66" i="8"/>
  <c r="DA29" i="8"/>
  <c r="EE29" i="8" s="1"/>
  <c r="EE70" i="8" l="1"/>
  <c r="ED77" i="8"/>
  <c r="EE73" i="9"/>
  <c r="CY43" i="8"/>
  <c r="CY48" i="8"/>
  <c r="CY76" i="8"/>
  <c r="CY42" i="8"/>
  <c r="ED73" i="9"/>
  <c r="ED66" i="8"/>
  <c r="ED70" i="8"/>
  <c r="ED76" i="9"/>
  <c r="CU65" i="11"/>
  <c r="CU80" i="9"/>
  <c r="CU69" i="11"/>
  <c r="CU68" i="11"/>
  <c r="Q99" i="3"/>
  <c r="DA60" i="9"/>
  <c r="CK60" i="9"/>
  <c r="CL60" i="9"/>
  <c r="CO60" i="9"/>
  <c r="S57" i="3"/>
  <c r="R58" i="3"/>
  <c r="R62" i="3" s="1"/>
  <c r="EB86" i="9"/>
  <c r="EB87" i="9" s="1"/>
  <c r="EB114" i="8"/>
  <c r="J46" i="3" a="1"/>
  <c r="J46" i="3" s="1"/>
  <c r="J48" i="3" s="1"/>
  <c r="EB54" i="9"/>
  <c r="DB36" i="8"/>
  <c r="DB39" i="8" s="1"/>
  <c r="EC60" i="11"/>
  <c r="EC62" i="11" s="1"/>
  <c r="EC65" i="11" s="1"/>
  <c r="EC58" i="11"/>
  <c r="CQ64" i="9"/>
  <c r="CT50" i="11"/>
  <c r="CU49" i="11" s="1"/>
  <c r="CU50" i="11" s="1"/>
  <c r="CV49" i="11" s="1"/>
  <c r="CV50" i="11" s="1"/>
  <c r="CW49" i="11" s="1"/>
  <c r="EC48" i="11"/>
  <c r="EC50" i="11" s="1"/>
  <c r="ED49" i="11" s="1"/>
  <c r="AZ33" i="12"/>
  <c r="AZ21" i="12"/>
  <c r="AZ20" i="12"/>
  <c r="CZ59" i="9"/>
  <c r="CZ34" i="8"/>
  <c r="ED137" i="8"/>
  <c r="CX60" i="11"/>
  <c r="CX62" i="11" s="1"/>
  <c r="CX58" i="11"/>
  <c r="CX50" i="8"/>
  <c r="CX48" i="11"/>
  <c r="CT80" i="9"/>
  <c r="CT69" i="11"/>
  <c r="CT68" i="11"/>
  <c r="CS54" i="8"/>
  <c r="CS57" i="9"/>
  <c r="CT10" i="9"/>
  <c r="CT155" i="8"/>
  <c r="CT47" i="8" s="1"/>
  <c r="CT54" i="8" s="1"/>
  <c r="CS15" i="9"/>
  <c r="CS25" i="9" s="1"/>
  <c r="CS54" i="9" s="1"/>
  <c r="BB20" i="10"/>
  <c r="BM19" i="10"/>
  <c r="BM20" i="10" s="1"/>
  <c r="BB22" i="10"/>
  <c r="BN19" i="10"/>
  <c r="BN20" i="10" s="1"/>
  <c r="CY21" i="11"/>
  <c r="CY24" i="11" s="1"/>
  <c r="CY34" i="9"/>
  <c r="CY44" i="9" s="1"/>
  <c r="EE66" i="8"/>
  <c r="CR61" i="9"/>
  <c r="CR58" i="9"/>
  <c r="CR67" i="9"/>
  <c r="BB16" i="12"/>
  <c r="BO15" i="12"/>
  <c r="BO16" i="12" s="1"/>
  <c r="BM15" i="12"/>
  <c r="BM16" i="12" s="1"/>
  <c r="BP15" i="12"/>
  <c r="BP16" i="12" s="1"/>
  <c r="BB18" i="12"/>
  <c r="BA20" i="10"/>
  <c r="BA22" i="10"/>
  <c r="DA31" i="8"/>
  <c r="DA34" i="8" s="1"/>
  <c r="DA45" i="8"/>
  <c r="CU60" i="9" s="1"/>
  <c r="DZ67" i="8"/>
  <c r="DZ68" i="8" s="1"/>
  <c r="EA67" i="8"/>
  <c r="EA68" i="8" s="1"/>
  <c r="EB67" i="8"/>
  <c r="EB68" i="8" s="1"/>
  <c r="EC67" i="8"/>
  <c r="EC68" i="8" s="1"/>
  <c r="ED67" i="8"/>
  <c r="ED68" i="8" s="1"/>
  <c r="BA16" i="12"/>
  <c r="BA18" i="12"/>
  <c r="BR15" i="12"/>
  <c r="BR16" i="12" s="1"/>
  <c r="DB18" i="11"/>
  <c r="EE18" i="11" s="1"/>
  <c r="EE12" i="9"/>
  <c r="EE76" i="9" s="1"/>
  <c r="DA21" i="11"/>
  <c r="DA24" i="11" s="1"/>
  <c r="DA34" i="9"/>
  <c r="DA44" i="9" s="1"/>
  <c r="DB28" i="9"/>
  <c r="DB13" i="9"/>
  <c r="CZ19" i="11"/>
  <c r="CZ24" i="11" s="1"/>
  <c r="CU48" i="9"/>
  <c r="EC48" i="9"/>
  <c r="EC128" i="8" s="1"/>
  <c r="CT49" i="9"/>
  <c r="BR19" i="10"/>
  <c r="BR20" i="10" s="1"/>
  <c r="ED78" i="8"/>
  <c r="AZ37" i="10"/>
  <c r="AZ24" i="10"/>
  <c r="AZ25" i="10"/>
  <c r="CW25" i="11"/>
  <c r="ED10" i="11"/>
  <c r="CV60" i="9" l="1"/>
  <c r="CS60" i="9"/>
  <c r="CY60" i="9"/>
  <c r="DA56" i="11"/>
  <c r="DA59" i="9"/>
  <c r="CR60" i="9"/>
  <c r="CR62" i="9" s="1"/>
  <c r="BB24" i="10"/>
  <c r="BB37" i="10"/>
  <c r="BB25" i="10"/>
  <c r="BA33" i="12"/>
  <c r="BA21" i="12"/>
  <c r="BA20" i="12"/>
  <c r="CN60" i="9"/>
  <c r="CO62" i="9"/>
  <c r="CO65" i="9"/>
  <c r="CO68" i="9"/>
  <c r="CL62" i="9"/>
  <c r="CL65" i="9"/>
  <c r="CL68" i="9"/>
  <c r="EC47" i="8"/>
  <c r="F36" i="4" s="1" a="1"/>
  <c r="F36" i="4" s="1"/>
  <c r="N36" i="4" s="1"/>
  <c r="CM60" i="9"/>
  <c r="CK62" i="9"/>
  <c r="CK65" i="9"/>
  <c r="CK68" i="9"/>
  <c r="CY56" i="11"/>
  <c r="CJ60" i="9"/>
  <c r="CI60" i="9"/>
  <c r="CU10" i="9"/>
  <c r="CT15" i="9"/>
  <c r="CU155" i="8"/>
  <c r="CU47" i="8" s="1"/>
  <c r="CT57" i="9"/>
  <c r="EC10" i="9"/>
  <c r="DA36" i="8"/>
  <c r="DA39" i="8" s="1"/>
  <c r="BA37" i="10"/>
  <c r="BA24" i="10"/>
  <c r="BA25" i="10"/>
  <c r="BR22" i="10"/>
  <c r="EC64" i="11"/>
  <c r="K39" i="3" a="1"/>
  <c r="K39" i="3" s="1"/>
  <c r="EC68" i="11"/>
  <c r="EC69" i="11"/>
  <c r="CX80" i="9"/>
  <c r="CX69" i="11"/>
  <c r="CX68" i="11"/>
  <c r="DZ36" i="8"/>
  <c r="EB36" i="8"/>
  <c r="ED36" i="8"/>
  <c r="ED37" i="8" s="1"/>
  <c r="ED133" i="8" s="1"/>
  <c r="CW60" i="11"/>
  <c r="CW62" i="11" s="1"/>
  <c r="CW58" i="11"/>
  <c r="CW50" i="8"/>
  <c r="ED50" i="8" s="1"/>
  <c r="CW48" i="11"/>
  <c r="ED25" i="11"/>
  <c r="CT51" i="9"/>
  <c r="EC49" i="9"/>
  <c r="CR68" i="9"/>
  <c r="BB33" i="12"/>
  <c r="BB21" i="12"/>
  <c r="BB20" i="12"/>
  <c r="BM18" i="12"/>
  <c r="BN18" i="12"/>
  <c r="BO18" i="12"/>
  <c r="BP18" i="12"/>
  <c r="BQ18" i="12"/>
  <c r="CV48" i="9"/>
  <c r="CU49" i="9"/>
  <c r="CU51" i="9" s="1"/>
  <c r="CZ56" i="11"/>
  <c r="CR64" i="9"/>
  <c r="CR65" i="9"/>
  <c r="EE31" i="8"/>
  <c r="EE106" i="8" s="1"/>
  <c r="CS61" i="9"/>
  <c r="CS62" i="9"/>
  <c r="CS58" i="9"/>
  <c r="CS67" i="9"/>
  <c r="CS68" i="9" s="1"/>
  <c r="CZ36" i="8"/>
  <c r="EE36" i="8" s="1"/>
  <c r="CZ39" i="8"/>
  <c r="EE34" i="8"/>
  <c r="EB139" i="8"/>
  <c r="EB138" i="8"/>
  <c r="EB132" i="8"/>
  <c r="EB135" i="8"/>
  <c r="DB48" i="8"/>
  <c r="DB49" i="8" s="1"/>
  <c r="DY49" i="8" s="1"/>
  <c r="DB42" i="8"/>
  <c r="DB43" i="8"/>
  <c r="DB76" i="8"/>
  <c r="DB19" i="11"/>
  <c r="EE19" i="11" s="1"/>
  <c r="EE13" i="9"/>
  <c r="EE77" i="9" s="1"/>
  <c r="DB21" i="11"/>
  <c r="DB34" i="9"/>
  <c r="EE28" i="9"/>
  <c r="EE78" i="9" s="1"/>
  <c r="CZ60" i="9"/>
  <c r="EE21" i="11"/>
  <c r="CW60" i="9"/>
  <c r="R99" i="3"/>
  <c r="CY10" i="11"/>
  <c r="CY25" i="11" s="1"/>
  <c r="CY77" i="8"/>
  <c r="CY78" i="8"/>
  <c r="T57" i="3"/>
  <c r="S58" i="3"/>
  <c r="S62" i="3" s="1"/>
  <c r="CY49" i="8"/>
  <c r="EE45" i="8"/>
  <c r="CP60" i="9"/>
  <c r="EB18" i="11"/>
  <c r="ED18" i="11"/>
  <c r="DB59" i="9"/>
  <c r="CQ60" i="9"/>
  <c r="BR18" i="12"/>
  <c r="DB24" i="11" l="1"/>
  <c r="EE24" i="11" s="1"/>
  <c r="EE56" i="11" s="1"/>
  <c r="CY60" i="11"/>
  <c r="CY62" i="11" s="1"/>
  <c r="CY58" i="11"/>
  <c r="CY50" i="8"/>
  <c r="CY48" i="11"/>
  <c r="CJ62" i="9"/>
  <c r="CJ65" i="9"/>
  <c r="CJ68" i="9"/>
  <c r="CZ42" i="8"/>
  <c r="CZ43" i="8"/>
  <c r="CZ48" i="8"/>
  <c r="CZ76" i="8"/>
  <c r="EE39" i="8"/>
  <c r="S99" i="3"/>
  <c r="EE37" i="8"/>
  <c r="EE133" i="8" s="1"/>
  <c r="CW65" i="11"/>
  <c r="CW80" i="9"/>
  <c r="CW69" i="11"/>
  <c r="CW68" i="11"/>
  <c r="CS64" i="9"/>
  <c r="CS65" i="9"/>
  <c r="EB37" i="8"/>
  <c r="G64" i="3" a="1"/>
  <c r="G64" i="3" s="1"/>
  <c r="F64" i="3" a="1"/>
  <c r="F64" i="3" s="1"/>
  <c r="F66" i="3" s="1"/>
  <c r="J21" i="3" a="1"/>
  <c r="J21" i="3" s="1"/>
  <c r="DZ37" i="8"/>
  <c r="H21" i="3" a="1"/>
  <c r="H21" i="3" s="1"/>
  <c r="EE125" i="8"/>
  <c r="CM62" i="9"/>
  <c r="CM68" i="9"/>
  <c r="CM65" i="9"/>
  <c r="K41" i="3"/>
  <c r="K40" i="3"/>
  <c r="CW48" i="9"/>
  <c r="CV49" i="9"/>
  <c r="CV51" i="9" s="1"/>
  <c r="EC66" i="11"/>
  <c r="CP62" i="9"/>
  <c r="CP65" i="9"/>
  <c r="CP68" i="9"/>
  <c r="CW50" i="11"/>
  <c r="CX49" i="11" s="1"/>
  <c r="CX50" i="11" s="1"/>
  <c r="CY49" i="11" s="1"/>
  <c r="ED48" i="11"/>
  <c r="ED50" i="11" s="1"/>
  <c r="EE49" i="11" s="1"/>
  <c r="BQ20" i="12"/>
  <c r="BQ33" i="12"/>
  <c r="BQ21" i="12"/>
  <c r="BR37" i="10"/>
  <c r="BR25" i="10"/>
  <c r="BR24" i="10"/>
  <c r="CN62" i="9"/>
  <c r="CN65" i="9"/>
  <c r="CN68" i="9"/>
  <c r="BO20" i="12"/>
  <c r="BO33" i="12"/>
  <c r="BO21" i="12"/>
  <c r="J15" i="3" a="1"/>
  <c r="J15" i="3" s="1"/>
  <c r="BP20" i="12"/>
  <c r="BP33" i="12"/>
  <c r="BP21" i="12"/>
  <c r="K15" i="3" a="1"/>
  <c r="K15" i="3" s="1"/>
  <c r="EE34" i="9"/>
  <c r="K47" i="3" s="1" a="1"/>
  <c r="K47" i="3" s="1"/>
  <c r="DB44" i="9"/>
  <c r="EE44" i="9" s="1"/>
  <c r="BN20" i="12"/>
  <c r="BN33" i="12"/>
  <c r="BN24" i="12"/>
  <c r="BN21" i="12"/>
  <c r="I15" i="3" a="1"/>
  <c r="I15" i="3" s="1"/>
  <c r="U57" i="3"/>
  <c r="T58" i="3"/>
  <c r="T62" i="3" s="1"/>
  <c r="DB10" i="11"/>
  <c r="DB25" i="11" s="1"/>
  <c r="DB77" i="8"/>
  <c r="DB78" i="8"/>
  <c r="DA48" i="8"/>
  <c r="DA49" i="8" s="1"/>
  <c r="DA43" i="8"/>
  <c r="DA42" i="8"/>
  <c r="DA76" i="8"/>
  <c r="BM20" i="12"/>
  <c r="BM33" i="12"/>
  <c r="BM24" i="12"/>
  <c r="BM21" i="12"/>
  <c r="H15" i="3" a="1"/>
  <c r="H15" i="3" s="1"/>
  <c r="BR33" i="12"/>
  <c r="BR20" i="12"/>
  <c r="BR21" i="12"/>
  <c r="CQ62" i="9"/>
  <c r="CQ68" i="9"/>
  <c r="CQ65" i="9"/>
  <c r="EC112" i="8"/>
  <c r="EC113" i="8" s="1"/>
  <c r="EC57" i="9"/>
  <c r="CT61" i="9"/>
  <c r="CT58" i="9"/>
  <c r="CT62" i="9"/>
  <c r="CT67" i="9"/>
  <c r="CT68" i="9" s="1"/>
  <c r="CU54" i="8"/>
  <c r="DB56" i="11"/>
  <c r="EC115" i="8"/>
  <c r="K50" i="3" a="1"/>
  <c r="K50" i="3" s="1"/>
  <c r="K52" i="3" s="1"/>
  <c r="EC15" i="9"/>
  <c r="CT25" i="9"/>
  <c r="EC25" i="9" s="1"/>
  <c r="EC51" i="9"/>
  <c r="CV10" i="9"/>
  <c r="CU15" i="9"/>
  <c r="CU25" i="9" s="1"/>
  <c r="CU54" i="9" s="1"/>
  <c r="CU57" i="9"/>
  <c r="CV155" i="8"/>
  <c r="CV47" i="8" s="1"/>
  <c r="CV54" i="8" s="1"/>
  <c r="EE105" i="8"/>
  <c r="EE126" i="8" s="1"/>
  <c r="EE54" i="8"/>
  <c r="ED60" i="11"/>
  <c r="ED62" i="11" s="1"/>
  <c r="ED65" i="11" s="1"/>
  <c r="ED58" i="11"/>
  <c r="CI62" i="9"/>
  <c r="CI65" i="9"/>
  <c r="CI68" i="9"/>
  <c r="DB58" i="11" l="1"/>
  <c r="DB50" i="8"/>
  <c r="DB60" i="11"/>
  <c r="DB62" i="11" s="1"/>
  <c r="DB48" i="11"/>
  <c r="H64" i="3"/>
  <c r="G66" i="3"/>
  <c r="H66" i="3" s="1"/>
  <c r="I66" i="3" s="1"/>
  <c r="J66" i="3" s="1"/>
  <c r="K66" i="3" s="1"/>
  <c r="L66" i="3" s="1"/>
  <c r="M66" i="3" s="1"/>
  <c r="N66" i="3" s="1"/>
  <c r="O66" i="3" s="1"/>
  <c r="P66" i="3" s="1"/>
  <c r="Q66" i="3" s="1"/>
  <c r="R66" i="3" s="1"/>
  <c r="S66" i="3" s="1"/>
  <c r="T66" i="3" s="1"/>
  <c r="U66" i="3" s="1"/>
  <c r="V66" i="3" s="1"/>
  <c r="J51" i="3" a="1"/>
  <c r="J51" i="3" s="1"/>
  <c r="J52" i="3" s="1"/>
  <c r="EB133" i="8"/>
  <c r="EB134" i="8" s="1"/>
  <c r="EB141" i="8"/>
  <c r="CT54" i="9"/>
  <c r="DY77" i="8"/>
  <c r="DZ77" i="8"/>
  <c r="EC54" i="9"/>
  <c r="EC86" i="9"/>
  <c r="EC87" i="9" s="1"/>
  <c r="EC114" i="8"/>
  <c r="K46" i="3" a="1"/>
  <c r="K46" i="3" s="1"/>
  <c r="K48" i="3" s="1"/>
  <c r="EC141" i="8"/>
  <c r="EC120" i="8"/>
  <c r="EC134" i="8"/>
  <c r="EC131" i="8"/>
  <c r="EC136" i="8"/>
  <c r="T99" i="3"/>
  <c r="V57" i="3"/>
  <c r="V58" i="3" s="1"/>
  <c r="V62" i="3" s="1"/>
  <c r="U58" i="3"/>
  <c r="U62" i="3" s="1"/>
  <c r="DA10" i="11"/>
  <c r="DA25" i="11" s="1"/>
  <c r="DA77" i="8"/>
  <c r="DA78" i="8"/>
  <c r="BO24" i="12"/>
  <c r="AI24" i="12"/>
  <c r="AJ24" i="12"/>
  <c r="AL24" i="12"/>
  <c r="AK24" i="12"/>
  <c r="CW10" i="9"/>
  <c r="CW155" i="8"/>
  <c r="CW47" i="8" s="1"/>
  <c r="CV15" i="9"/>
  <c r="CV25" i="9" s="1"/>
  <c r="CV57" i="9"/>
  <c r="CX48" i="9"/>
  <c r="CW49" i="9"/>
  <c r="CW51" i="9" s="1"/>
  <c r="EE108" i="8"/>
  <c r="EE43" i="8"/>
  <c r="EE42" i="8"/>
  <c r="CZ10" i="11"/>
  <c r="CZ77" i="8"/>
  <c r="CZ78" i="8"/>
  <c r="EE76" i="8"/>
  <c r="CZ49" i="8"/>
  <c r="EE49" i="8" s="1"/>
  <c r="EE48" i="8"/>
  <c r="CV54" i="9"/>
  <c r="EC61" i="9"/>
  <c r="F40" i="4" a="1"/>
  <c r="F40" i="4" s="1"/>
  <c r="K43" i="3" a="1"/>
  <c r="K43" i="3" s="1"/>
  <c r="K44" i="3" s="1"/>
  <c r="EC122" i="8"/>
  <c r="EC121" i="8"/>
  <c r="DY78" i="8"/>
  <c r="DZ78" i="8"/>
  <c r="CT64" i="9"/>
  <c r="CT65" i="9"/>
  <c r="ED64" i="11"/>
  <c r="H75" i="4" a="1"/>
  <c r="H75" i="4" s="1"/>
  <c r="H77" i="4" s="1"/>
  <c r="H78" i="4" s="1"/>
  <c r="G21" i="4" a="1"/>
  <c r="G21" i="4" s="1"/>
  <c r="G23" i="4" s="1"/>
  <c r="G24" i="4" s="1"/>
  <c r="ED69" i="11"/>
  <c r="ED68" i="11"/>
  <c r="CY50" i="11"/>
  <c r="CZ49" i="11" s="1"/>
  <c r="AG24" i="12"/>
  <c r="AE24" i="12"/>
  <c r="AF24" i="12"/>
  <c r="AH24" i="12"/>
  <c r="H51" i="3" a="1"/>
  <c r="H51" i="3" s="1"/>
  <c r="DZ133" i="8"/>
  <c r="DZ134" i="8" s="1"/>
  <c r="DZ141" i="8"/>
  <c r="CY65" i="11"/>
  <c r="CY80" i="9"/>
  <c r="CY68" i="11"/>
  <c r="CY69" i="11"/>
  <c r="CU61" i="9"/>
  <c r="CU62" i="9"/>
  <c r="CU58" i="9"/>
  <c r="CU67" i="9"/>
  <c r="CU68" i="9" s="1"/>
  <c r="EE78" i="8" l="1"/>
  <c r="DA58" i="11"/>
  <c r="DA60" i="11"/>
  <c r="DA62" i="11" s="1"/>
  <c r="DA50" i="8"/>
  <c r="DA48" i="11"/>
  <c r="U99" i="3"/>
  <c r="V99" i="3"/>
  <c r="CZ25" i="11"/>
  <c r="EE10" i="11"/>
  <c r="EC139" i="8"/>
  <c r="EC138" i="8"/>
  <c r="EC132" i="8"/>
  <c r="EC135" i="8"/>
  <c r="AH28" i="10"/>
  <c r="AH31" i="10" s="1"/>
  <c r="AH27" i="12"/>
  <c r="EE77" i="8"/>
  <c r="AG28" i="10"/>
  <c r="AG31" i="10" s="1"/>
  <c r="AG27" i="12"/>
  <c r="CY48" i="9"/>
  <c r="ED48" i="9"/>
  <c r="ED128" i="8" s="1"/>
  <c r="CX49" i="9"/>
  <c r="AF28" i="10"/>
  <c r="AF31" i="10" s="1"/>
  <c r="AF27" i="12"/>
  <c r="CV61" i="9"/>
  <c r="CV58" i="9"/>
  <c r="CV62" i="9"/>
  <c r="CV67" i="9"/>
  <c r="CV68" i="9" s="1"/>
  <c r="AE28" i="10"/>
  <c r="AE27" i="12"/>
  <c r="AF23" i="12"/>
  <c r="AG23" i="12" s="1"/>
  <c r="AH23" i="12" s="1"/>
  <c r="AI23" i="12" s="1"/>
  <c r="AJ23" i="12" s="1"/>
  <c r="AK23" i="12" s="1"/>
  <c r="AL23" i="12" s="1"/>
  <c r="AM23" i="12" s="1"/>
  <c r="EE137" i="8"/>
  <c r="CU65" i="9"/>
  <c r="CU64" i="9"/>
  <c r="CX155" i="8"/>
  <c r="CX47" i="8" s="1"/>
  <c r="CX54" i="8" s="1"/>
  <c r="CW57" i="9"/>
  <c r="CW15" i="9"/>
  <c r="CW25" i="9" s="1"/>
  <c r="CW54" i="9" s="1"/>
  <c r="CX10" i="9"/>
  <c r="AK28" i="10"/>
  <c r="AK31" i="10" s="1"/>
  <c r="AK27" i="12"/>
  <c r="I64" i="3"/>
  <c r="H67" i="3"/>
  <c r="H71" i="3" s="1"/>
  <c r="CW54" i="8"/>
  <c r="AL28" i="10"/>
  <c r="AL31" i="10" s="1"/>
  <c r="AL27" i="12"/>
  <c r="N40" i="4"/>
  <c r="F43" i="4"/>
  <c r="F45" i="4" s="1"/>
  <c r="AJ28" i="10"/>
  <c r="AJ31" i="10" s="1"/>
  <c r="AJ27" i="12"/>
  <c r="AI28" i="10"/>
  <c r="AI27" i="12"/>
  <c r="BP24" i="12"/>
  <c r="AM24" i="12"/>
  <c r="AP24" i="12"/>
  <c r="AN24" i="12"/>
  <c r="AO24" i="12"/>
  <c r="DB80" i="9"/>
  <c r="DB68" i="11"/>
  <c r="DB69" i="11"/>
  <c r="AN23" i="12" l="1"/>
  <c r="X99" i="3"/>
  <c r="BN28" i="10"/>
  <c r="AI31" i="10"/>
  <c r="CV65" i="9"/>
  <c r="CV64" i="9"/>
  <c r="AJ29" i="12"/>
  <c r="AJ30" i="12"/>
  <c r="AJ34" i="12"/>
  <c r="CJ82" i="8"/>
  <c r="AJ34" i="10"/>
  <c r="AJ33" i="10"/>
  <c r="AJ38" i="10"/>
  <c r="CJ81" i="8"/>
  <c r="AF30" i="12"/>
  <c r="AF34" i="12"/>
  <c r="AF29" i="12"/>
  <c r="CF82" i="8"/>
  <c r="AF33" i="10"/>
  <c r="CF81" i="8"/>
  <c r="CX51" i="9"/>
  <c r="ED49" i="9"/>
  <c r="ED115" i="8" s="1"/>
  <c r="CZ48" i="9"/>
  <c r="CY49" i="9"/>
  <c r="CY51" i="9" s="1"/>
  <c r="AG30" i="12"/>
  <c r="AG34" i="12"/>
  <c r="AG29" i="12"/>
  <c r="CG82" i="8"/>
  <c r="AG34" i="10"/>
  <c r="AG33" i="10"/>
  <c r="AG38" i="10"/>
  <c r="CG81" i="8"/>
  <c r="AH30" i="12"/>
  <c r="AH29" i="12"/>
  <c r="AH34" i="12"/>
  <c r="CH82" i="8"/>
  <c r="AH33" i="10"/>
  <c r="AH34" i="10"/>
  <c r="AH38" i="10"/>
  <c r="CH81" i="8"/>
  <c r="J64" i="3"/>
  <c r="I67" i="3"/>
  <c r="I71" i="3" s="1"/>
  <c r="AK34" i="10"/>
  <c r="AK33" i="10"/>
  <c r="AK38" i="10"/>
  <c r="CK81" i="8"/>
  <c r="AL33" i="10"/>
  <c r="AL34" i="10"/>
  <c r="AL38" i="10"/>
  <c r="CL81" i="8"/>
  <c r="H73" i="3"/>
  <c r="H98" i="3"/>
  <c r="AK29" i="12"/>
  <c r="AK30" i="12"/>
  <c r="AK34" i="12"/>
  <c r="CK82" i="8"/>
  <c r="CY155" i="8"/>
  <c r="CY47" i="8" s="1"/>
  <c r="CX57" i="9"/>
  <c r="CX15" i="9"/>
  <c r="CY10" i="9"/>
  <c r="ED10" i="9"/>
  <c r="CW61" i="9"/>
  <c r="CW58" i="9"/>
  <c r="CW67" i="9"/>
  <c r="CW68" i="9" s="1"/>
  <c r="CW62" i="9"/>
  <c r="ED47" i="8"/>
  <c r="CZ58" i="11"/>
  <c r="CZ50" i="8"/>
  <c r="EE50" i="8" s="1"/>
  <c r="CZ60" i="11"/>
  <c r="CZ62" i="11" s="1"/>
  <c r="CZ48" i="11"/>
  <c r="EE25" i="11"/>
  <c r="AN28" i="10"/>
  <c r="AN31" i="10" s="1"/>
  <c r="AN27" i="12"/>
  <c r="AL29" i="12"/>
  <c r="AL30" i="12"/>
  <c r="AL34" i="12"/>
  <c r="CL82" i="8"/>
  <c r="AO23" i="12"/>
  <c r="AP23" i="12" s="1"/>
  <c r="AQ23" i="12" s="1"/>
  <c r="AE30" i="12"/>
  <c r="AE29" i="12"/>
  <c r="AE34" i="12"/>
  <c r="CE82" i="8"/>
  <c r="BM27" i="12"/>
  <c r="AO28" i="10"/>
  <c r="AO31" i="10" s="1"/>
  <c r="AO27" i="12"/>
  <c r="AP28" i="10"/>
  <c r="AP31" i="10" s="1"/>
  <c r="AP27" i="12"/>
  <c r="AM28" i="10"/>
  <c r="AM27" i="12"/>
  <c r="BQ24" i="12"/>
  <c r="AQ24" i="12"/>
  <c r="AT24" i="12"/>
  <c r="AR24" i="12"/>
  <c r="AS24" i="12"/>
  <c r="AI30" i="12"/>
  <c r="AI29" i="12"/>
  <c r="AI34" i="12"/>
  <c r="CI82" i="8"/>
  <c r="BN27" i="12"/>
  <c r="BM28" i="10"/>
  <c r="AE31" i="10"/>
  <c r="AF34" i="10" s="1"/>
  <c r="AF27" i="10"/>
  <c r="AG27" i="10" s="1"/>
  <c r="AH27" i="10" s="1"/>
  <c r="AI27" i="10" s="1"/>
  <c r="AJ27" i="10" s="1"/>
  <c r="AK27" i="10" s="1"/>
  <c r="AL27" i="10" s="1"/>
  <c r="AM27" i="10" s="1"/>
  <c r="DA65" i="11"/>
  <c r="DA80" i="9"/>
  <c r="DA68" i="11"/>
  <c r="DA69" i="11"/>
  <c r="AR23" i="12" l="1"/>
  <c r="AS23" i="12" s="1"/>
  <c r="AT23" i="12" s="1"/>
  <c r="AU23" i="12" s="1"/>
  <c r="AF38" i="10"/>
  <c r="CJ83" i="8"/>
  <c r="CJ84" i="8" s="1"/>
  <c r="AN27" i="10"/>
  <c r="AO27" i="10" s="1"/>
  <c r="AP27" i="10" s="1"/>
  <c r="AQ27" i="10" s="1"/>
  <c r="CH83" i="8"/>
  <c r="CH84" i="8" s="1"/>
  <c r="DA48" i="9"/>
  <c r="CZ49" i="9"/>
  <c r="CZ51" i="9" s="1"/>
  <c r="CL83" i="8"/>
  <c r="CL84" i="8" s="1"/>
  <c r="ED141" i="8"/>
  <c r="ED120" i="8"/>
  <c r="ED131" i="8"/>
  <c r="ED136" i="8"/>
  <c r="ED134" i="8"/>
  <c r="AN29" i="12"/>
  <c r="AN34" i="12"/>
  <c r="AN30" i="12"/>
  <c r="CN82" i="8"/>
  <c r="ED51" i="9"/>
  <c r="CF83" i="8"/>
  <c r="CF84" i="8" s="1"/>
  <c r="AE34" i="10"/>
  <c r="AE33" i="10"/>
  <c r="AE38" i="10"/>
  <c r="CE81" i="8"/>
  <c r="CE83" i="8" s="1"/>
  <c r="CE84" i="8" s="1"/>
  <c r="BM31" i="10"/>
  <c r="AR28" i="10"/>
  <c r="AR31" i="10" s="1"/>
  <c r="AR27" i="12"/>
  <c r="CW65" i="9"/>
  <c r="CW64" i="9"/>
  <c r="BN30" i="12"/>
  <c r="BN29" i="12"/>
  <c r="BN34" i="12"/>
  <c r="CZ65" i="11"/>
  <c r="CZ80" i="9"/>
  <c r="CZ69" i="11"/>
  <c r="CZ68" i="11"/>
  <c r="AN33" i="10"/>
  <c r="CN81" i="8"/>
  <c r="CK83" i="8"/>
  <c r="CK84" i="8" s="1"/>
  <c r="AT28" i="10"/>
  <c r="AT31" i="10" s="1"/>
  <c r="AT27" i="12"/>
  <c r="ED112" i="8"/>
  <c r="ED113" i="8" s="1"/>
  <c r="ED57" i="9"/>
  <c r="ED61" i="9" s="1"/>
  <c r="CY15" i="9"/>
  <c r="CY25" i="9" s="1"/>
  <c r="CY54" i="9" s="1"/>
  <c r="CZ155" i="8"/>
  <c r="CZ47" i="8" s="1"/>
  <c r="CZ54" i="8" s="1"/>
  <c r="CY57" i="9"/>
  <c r="CZ10" i="9"/>
  <c r="AS28" i="10"/>
  <c r="AS31" i="10" s="1"/>
  <c r="AS27" i="12"/>
  <c r="I73" i="3"/>
  <c r="I98" i="3"/>
  <c r="AP29" i="12"/>
  <c r="AP34" i="12"/>
  <c r="AP30" i="12"/>
  <c r="CP82" i="8"/>
  <c r="CX61" i="9"/>
  <c r="CX62" i="9"/>
  <c r="CX67" i="9"/>
  <c r="CX68" i="9" s="1"/>
  <c r="CX58" i="9"/>
  <c r="K64" i="3"/>
  <c r="J67" i="3"/>
  <c r="J71" i="3" s="1"/>
  <c r="AQ28" i="10"/>
  <c r="AQ27" i="12"/>
  <c r="BR24" i="12"/>
  <c r="AW24" i="12"/>
  <c r="AX24" i="12"/>
  <c r="AU24" i="12"/>
  <c r="AV24" i="12"/>
  <c r="AM29" i="12"/>
  <c r="AM30" i="12"/>
  <c r="AM34" i="12"/>
  <c r="CM82" i="8"/>
  <c r="BO27" i="12"/>
  <c r="AO29" i="12"/>
  <c r="AO34" i="12"/>
  <c r="AO30" i="12"/>
  <c r="CO82" i="8"/>
  <c r="AO33" i="10"/>
  <c r="AO34" i="10"/>
  <c r="AO38" i="10"/>
  <c r="CO81" i="8"/>
  <c r="CY54" i="8"/>
  <c r="CZ50" i="11"/>
  <c r="DA49" i="11" s="1"/>
  <c r="DA50" i="11" s="1"/>
  <c r="DB49" i="11" s="1"/>
  <c r="DB50" i="11" s="1"/>
  <c r="EE48" i="11"/>
  <c r="EE50" i="11" s="1"/>
  <c r="BM30" i="12"/>
  <c r="BM29" i="12"/>
  <c r="BM34" i="12"/>
  <c r="CG83" i="8"/>
  <c r="CG84" i="8" s="1"/>
  <c r="EE58" i="11"/>
  <c r="EE60" i="11"/>
  <c r="EE62" i="11" s="1"/>
  <c r="EE65" i="11" s="1"/>
  <c r="AI34" i="10"/>
  <c r="AI33" i="10"/>
  <c r="AI38" i="10"/>
  <c r="CI81" i="8"/>
  <c r="CI83" i="8" s="1"/>
  <c r="CI84" i="8" s="1"/>
  <c r="BN31" i="10"/>
  <c r="G36" i="4" a="1"/>
  <c r="G36" i="4" s="1"/>
  <c r="O36" i="4" s="1"/>
  <c r="ED66" i="11"/>
  <c r="BO28" i="10"/>
  <c r="AM31" i="10"/>
  <c r="AN34" i="10" s="1"/>
  <c r="AP33" i="10"/>
  <c r="AP34" i="10"/>
  <c r="AP38" i="10"/>
  <c r="CP81" i="8"/>
  <c r="ED15" i="9"/>
  <c r="CX25" i="9"/>
  <c r="ED25" i="9" s="1"/>
  <c r="AV23" i="12" l="1"/>
  <c r="AW23" i="12" s="1"/>
  <c r="AX23" i="12" s="1"/>
  <c r="AY23" i="12" s="1"/>
  <c r="AR27" i="10"/>
  <c r="AS27" i="10" s="1"/>
  <c r="AT27" i="10" s="1"/>
  <c r="AU27" i="10" s="1"/>
  <c r="CP83" i="8"/>
  <c r="CP84" i="8" s="1"/>
  <c r="CO83" i="8"/>
  <c r="CO84" i="8" s="1"/>
  <c r="AR34" i="12"/>
  <c r="AR29" i="12"/>
  <c r="AR30" i="12"/>
  <c r="CR82" i="8"/>
  <c r="ED86" i="9"/>
  <c r="ED87" i="9" s="1"/>
  <c r="ED114" i="8"/>
  <c r="AR33" i="10"/>
  <c r="CR81" i="8"/>
  <c r="BM34" i="10"/>
  <c r="BM33" i="10"/>
  <c r="BM38" i="10"/>
  <c r="AS38" i="10"/>
  <c r="AS34" i="10"/>
  <c r="AS33" i="10"/>
  <c r="CS81" i="8"/>
  <c r="BO30" i="12"/>
  <c r="BO29" i="12"/>
  <c r="BO34" i="12"/>
  <c r="DA155" i="8"/>
  <c r="DA47" i="8" s="1"/>
  <c r="DA54" i="8" s="1"/>
  <c r="CZ15" i="9"/>
  <c r="CZ25" i="9" s="1"/>
  <c r="CZ54" i="9" s="1"/>
  <c r="CZ57" i="9"/>
  <c r="DA10" i="9"/>
  <c r="CY61" i="9"/>
  <c r="CY58" i="9"/>
  <c r="CY62" i="9"/>
  <c r="CY67" i="9"/>
  <c r="CY68" i="9" s="1"/>
  <c r="ED54" i="9"/>
  <c r="CX54" i="9"/>
  <c r="AS34" i="12"/>
  <c r="AS29" i="12"/>
  <c r="AS30" i="12"/>
  <c r="CS82" i="8"/>
  <c r="BN34" i="10"/>
  <c r="BN33" i="10"/>
  <c r="BN38" i="10"/>
  <c r="AV28" i="10"/>
  <c r="AV31" i="10" s="1"/>
  <c r="AV27" i="12"/>
  <c r="ED122" i="8"/>
  <c r="ED121" i="8"/>
  <c r="AM34" i="10"/>
  <c r="AM38" i="10"/>
  <c r="AM33" i="10"/>
  <c r="CM81" i="8"/>
  <c r="CM83" i="8" s="1"/>
  <c r="CM84" i="8" s="1"/>
  <c r="BO31" i="10"/>
  <c r="AU28" i="10"/>
  <c r="AU27" i="12"/>
  <c r="AT34" i="12"/>
  <c r="AT29" i="12"/>
  <c r="AT30" i="12"/>
  <c r="CT82" i="8"/>
  <c r="AX28" i="10"/>
  <c r="AX31" i="10" s="1"/>
  <c r="AX27" i="12"/>
  <c r="AT34" i="10"/>
  <c r="AT38" i="10"/>
  <c r="AT33" i="10"/>
  <c r="CT81" i="8"/>
  <c r="AW28" i="10"/>
  <c r="AW31" i="10" s="1"/>
  <c r="AW27" i="12"/>
  <c r="AY24" i="12"/>
  <c r="BB24" i="12"/>
  <c r="AZ24" i="12"/>
  <c r="BA24" i="12"/>
  <c r="CN83" i="8"/>
  <c r="CN84" i="8" s="1"/>
  <c r="AQ29" i="12"/>
  <c r="AQ34" i="12"/>
  <c r="AQ30" i="12"/>
  <c r="CQ82" i="8"/>
  <c r="EE64" i="11"/>
  <c r="F21" i="4" a="1"/>
  <c r="F21" i="4" s="1"/>
  <c r="F23" i="4" s="1"/>
  <c r="F24" i="4" s="1"/>
  <c r="E21" i="4" a="1"/>
  <c r="E21" i="4" s="1"/>
  <c r="D75" i="4" a="1"/>
  <c r="D75" i="4" s="1"/>
  <c r="D77" i="4" s="1"/>
  <c r="D78" i="4" s="1"/>
  <c r="H21" i="4" a="1"/>
  <c r="H21" i="4" s="1"/>
  <c r="H23" i="4" s="1"/>
  <c r="H24" i="4" s="1"/>
  <c r="G75" i="4" a="1"/>
  <c r="G75" i="4" s="1"/>
  <c r="G77" i="4" s="1"/>
  <c r="G78" i="4" s="1"/>
  <c r="EE69" i="11"/>
  <c r="EE68" i="11"/>
  <c r="BP28" i="10"/>
  <c r="AQ31" i="10"/>
  <c r="AN38" i="10"/>
  <c r="J73" i="3"/>
  <c r="J98" i="3"/>
  <c r="L64" i="3"/>
  <c r="K67" i="3"/>
  <c r="K71" i="3" s="1"/>
  <c r="CX65" i="9"/>
  <c r="CX64" i="9"/>
  <c r="DB48" i="9"/>
  <c r="DA49" i="9"/>
  <c r="DA51" i="9" s="1"/>
  <c r="CS83" i="8" l="1"/>
  <c r="CS84" i="8" s="1"/>
  <c r="AV27" i="10"/>
  <c r="AW27" i="10" s="1"/>
  <c r="AX27" i="10" s="1"/>
  <c r="AY27" i="10" s="1"/>
  <c r="DB155" i="8"/>
  <c r="DB47" i="8" s="1"/>
  <c r="DA15" i="9"/>
  <c r="DA25" i="9" s="1"/>
  <c r="DA54" i="9" s="1"/>
  <c r="DA57" i="9"/>
  <c r="DB10" i="9"/>
  <c r="CZ61" i="9"/>
  <c r="CZ58" i="9"/>
  <c r="CZ62" i="9"/>
  <c r="CZ67" i="9"/>
  <c r="CZ68" i="9" s="1"/>
  <c r="AX38" i="10"/>
  <c r="AX34" i="10"/>
  <c r="CX81" i="8"/>
  <c r="AX33" i="10"/>
  <c r="AU34" i="12"/>
  <c r="AU30" i="12"/>
  <c r="AU29" i="12"/>
  <c r="CU82" i="8"/>
  <c r="BQ27" i="12"/>
  <c r="BQ28" i="10"/>
  <c r="AU31" i="10"/>
  <c r="BO33" i="10"/>
  <c r="BO34" i="10"/>
  <c r="BO38" i="10"/>
  <c r="AQ34" i="10"/>
  <c r="AQ38" i="10"/>
  <c r="AQ33" i="10"/>
  <c r="CQ81" i="8"/>
  <c r="CQ83" i="8" s="1"/>
  <c r="CQ84" i="8" s="1"/>
  <c r="BP31" i="10"/>
  <c r="H79" i="4"/>
  <c r="AV34" i="12"/>
  <c r="AV29" i="12"/>
  <c r="AV30" i="12"/>
  <c r="CV82" i="8"/>
  <c r="AV33" i="10"/>
  <c r="CV81" i="8"/>
  <c r="CR83" i="8"/>
  <c r="CR84" i="8" s="1"/>
  <c r="EE48" i="9"/>
  <c r="EE128" i="8" s="1"/>
  <c r="DB49" i="9"/>
  <c r="AR34" i="10"/>
  <c r="BA28" i="10"/>
  <c r="BA31" i="10" s="1"/>
  <c r="BA27" i="12"/>
  <c r="AR38" i="10"/>
  <c r="AZ28" i="10"/>
  <c r="AZ31" i="10" s="1"/>
  <c r="AZ27" i="12"/>
  <c r="BB28" i="10"/>
  <c r="BB31" i="10" s="1"/>
  <c r="BB27" i="12"/>
  <c r="ED139" i="8"/>
  <c r="ED132" i="8"/>
  <c r="ED138" i="8"/>
  <c r="ED135" i="8"/>
  <c r="E23" i="4"/>
  <c r="C109" i="3"/>
  <c r="AY28" i="10"/>
  <c r="AY27" i="12"/>
  <c r="M64" i="3"/>
  <c r="L67" i="3"/>
  <c r="L71" i="3" s="1"/>
  <c r="AW38" i="10"/>
  <c r="AW33" i="10"/>
  <c r="AW34" i="10"/>
  <c r="CW81" i="8"/>
  <c r="K73" i="3"/>
  <c r="K98" i="3"/>
  <c r="AW34" i="12"/>
  <c r="AW29" i="12"/>
  <c r="AW30" i="12"/>
  <c r="CW82" i="8"/>
  <c r="CT83" i="8"/>
  <c r="CT84" i="8" s="1"/>
  <c r="AZ23" i="12"/>
  <c r="BA23" i="12" s="1"/>
  <c r="BB23" i="12" s="1"/>
  <c r="AX29" i="12"/>
  <c r="AX34" i="12"/>
  <c r="AX30" i="12"/>
  <c r="CX82" i="8"/>
  <c r="CY65" i="9"/>
  <c r="CY64" i="9"/>
  <c r="CV83" i="8" l="1"/>
  <c r="CV84" i="8" s="1"/>
  <c r="AZ27" i="10"/>
  <c r="AY29" i="12"/>
  <c r="AY34" i="12"/>
  <c r="AY30" i="12"/>
  <c r="CY82" i="8"/>
  <c r="BR27" i="12"/>
  <c r="C106" i="3"/>
  <c r="D11" i="4"/>
  <c r="H82" i="4"/>
  <c r="H85" i="4"/>
  <c r="BP34" i="10"/>
  <c r="BP33" i="10"/>
  <c r="BP38" i="10"/>
  <c r="BR28" i="10"/>
  <c r="AY31" i="10"/>
  <c r="AZ34" i="10" s="1"/>
  <c r="E24" i="4"/>
  <c r="H28" i="4"/>
  <c r="BB30" i="12"/>
  <c r="BB34" i="12"/>
  <c r="BB29" i="12"/>
  <c r="DB82" i="8"/>
  <c r="BK27" i="12"/>
  <c r="BP27" i="12"/>
  <c r="BB34" i="10"/>
  <c r="BB38" i="10"/>
  <c r="BB33" i="10"/>
  <c r="DB81" i="8"/>
  <c r="AU38" i="10"/>
  <c r="AU34" i="10"/>
  <c r="AU33" i="10"/>
  <c r="CU81" i="8"/>
  <c r="CU83" i="8" s="1"/>
  <c r="CU84" i="8" s="1"/>
  <c r="BQ31" i="10"/>
  <c r="AZ29" i="12"/>
  <c r="AZ34" i="12"/>
  <c r="AZ30" i="12"/>
  <c r="CZ82" i="8"/>
  <c r="BQ29" i="12"/>
  <c r="BA29" i="12"/>
  <c r="BA34" i="12"/>
  <c r="BA30" i="12"/>
  <c r="DA82" i="8"/>
  <c r="BA38" i="10"/>
  <c r="BA33" i="10"/>
  <c r="BA34" i="10"/>
  <c r="DA81" i="8"/>
  <c r="DB51" i="9"/>
  <c r="EE49" i="9"/>
  <c r="EE115" i="8" s="1"/>
  <c r="CX83" i="8"/>
  <c r="CX84" i="8" s="1"/>
  <c r="AV34" i="10"/>
  <c r="BA27" i="10"/>
  <c r="BB27" i="10" s="1"/>
  <c r="CW83" i="8"/>
  <c r="CW84" i="8" s="1"/>
  <c r="AV38" i="10"/>
  <c r="CZ65" i="9"/>
  <c r="CZ64" i="9"/>
  <c r="DB15" i="9"/>
  <c r="DB57" i="9"/>
  <c r="EE10" i="9"/>
  <c r="DA61" i="9"/>
  <c r="DA58" i="9"/>
  <c r="DA62" i="9"/>
  <c r="DA67" i="9"/>
  <c r="DA68" i="9" s="1"/>
  <c r="AZ33" i="10"/>
  <c r="CZ81" i="8"/>
  <c r="L73" i="3"/>
  <c r="L98" i="3"/>
  <c r="N64" i="3"/>
  <c r="M67" i="3"/>
  <c r="M71" i="3" s="1"/>
  <c r="DB54" i="8"/>
  <c r="EE47" i="8"/>
  <c r="DA83" i="8" l="1"/>
  <c r="DA84" i="8" s="1"/>
  <c r="DB83" i="8"/>
  <c r="DB84" i="8" s="1"/>
  <c r="CZ83" i="8"/>
  <c r="CZ84" i="8" s="1"/>
  <c r="AZ38" i="10"/>
  <c r="BP29" i="12"/>
  <c r="BP30" i="12"/>
  <c r="BP34" i="12"/>
  <c r="BK30" i="12"/>
  <c r="BK29" i="12"/>
  <c r="BK34" i="12"/>
  <c r="BL30" i="12"/>
  <c r="BL34" i="12"/>
  <c r="EE141" i="8"/>
  <c r="EE120" i="8"/>
  <c r="EE134" i="8"/>
  <c r="EE131" i="8"/>
  <c r="EE136" i="8"/>
  <c r="EE51" i="9"/>
  <c r="H31" i="4"/>
  <c r="C111" i="3"/>
  <c r="D9" i="4"/>
  <c r="AY38" i="10"/>
  <c r="AY34" i="10"/>
  <c r="AY33" i="10"/>
  <c r="CY81" i="8"/>
  <c r="CY83" i="8" s="1"/>
  <c r="CY84" i="8" s="1"/>
  <c r="BR31" i="10"/>
  <c r="M73" i="3"/>
  <c r="M98" i="3"/>
  <c r="O64" i="3"/>
  <c r="N67" i="3"/>
  <c r="N71" i="3" s="1"/>
  <c r="BQ30" i="12"/>
  <c r="BR29" i="12"/>
  <c r="BR30" i="12"/>
  <c r="BR34" i="12"/>
  <c r="BQ34" i="10"/>
  <c r="BQ33" i="10"/>
  <c r="BQ38" i="10"/>
  <c r="EE57" i="9"/>
  <c r="EE112" i="8"/>
  <c r="EE113" i="8" s="1"/>
  <c r="DA65" i="9"/>
  <c r="DA64" i="9"/>
  <c r="DB61" i="9"/>
  <c r="DB58" i="9"/>
  <c r="DB62" i="9"/>
  <c r="DB67" i="9"/>
  <c r="DB68" i="9" s="1"/>
  <c r="E36" i="4" a="1"/>
  <c r="E36" i="4" s="1"/>
  <c r="H36" i="4" a="1"/>
  <c r="H36" i="4" s="1"/>
  <c r="P36" i="4" s="1"/>
  <c r="EE66" i="11"/>
  <c r="BQ34" i="12"/>
  <c r="EE15" i="9"/>
  <c r="DB25" i="9"/>
  <c r="EE25" i="9" s="1"/>
  <c r="BR34" i="10" l="1"/>
  <c r="BR33" i="10"/>
  <c r="BR38" i="10"/>
  <c r="EE86" i="9"/>
  <c r="EE87" i="9" s="1"/>
  <c r="EE114" i="8"/>
  <c r="M36" i="4"/>
  <c r="H47" i="4"/>
  <c r="EE54" i="9"/>
  <c r="EE122" i="8"/>
  <c r="EE121" i="8"/>
  <c r="DB65" i="9"/>
  <c r="DB64" i="9"/>
  <c r="EE61" i="9"/>
  <c r="E40" i="4" a="1"/>
  <c r="E40" i="4" s="1"/>
  <c r="G40" i="4" a="1"/>
  <c r="G40" i="4" s="1"/>
  <c r="H40" i="4" a="1"/>
  <c r="H40" i="4" s="1"/>
  <c r="DB54" i="9"/>
  <c r="N73" i="3"/>
  <c r="N98" i="3"/>
  <c r="P64" i="3"/>
  <c r="O67" i="3"/>
  <c r="O71" i="3" s="1"/>
  <c r="Q64" i="3" l="1"/>
  <c r="P67" i="3"/>
  <c r="P71" i="3" s="1"/>
  <c r="P40" i="4"/>
  <c r="H43" i="4"/>
  <c r="H45" i="4" s="1"/>
  <c r="O73" i="3"/>
  <c r="O98" i="3"/>
  <c r="M40" i="4"/>
  <c r="E43" i="4"/>
  <c r="E45" i="4" s="1"/>
  <c r="C114" i="3"/>
  <c r="H52" i="4"/>
  <c r="H56" i="4" s="1"/>
  <c r="H59" i="4" s="1"/>
  <c r="O40" i="4"/>
  <c r="G43" i="4"/>
  <c r="G45" i="4" s="1"/>
  <c r="EE139" i="8"/>
  <c r="EE138" i="8"/>
  <c r="EE132" i="8"/>
  <c r="EE135" i="8"/>
  <c r="N38" i="4" l="1"/>
  <c r="N39" i="4" s="1"/>
  <c r="N43" i="4" s="1"/>
  <c r="N45" i="4" s="1"/>
  <c r="P38" i="4"/>
  <c r="P39" i="4" s="1"/>
  <c r="P43" i="4" s="1"/>
  <c r="P45" i="4" s="1"/>
  <c r="O38" i="4"/>
  <c r="O39" i="4" s="1"/>
  <c r="O43" i="4" s="1"/>
  <c r="O45" i="4" s="1"/>
  <c r="M38" i="4"/>
  <c r="M39" i="4" s="1"/>
  <c r="M43" i="4" s="1"/>
  <c r="M45" i="4" s="1"/>
  <c r="L38" i="4"/>
  <c r="L39" i="4" s="1"/>
  <c r="L43" i="4" s="1"/>
  <c r="L45" i="4" s="1"/>
  <c r="K38" i="4"/>
  <c r="K39" i="4" s="1"/>
  <c r="K43" i="4" s="1"/>
  <c r="K45" i="4" s="1"/>
  <c r="H62" i="4"/>
  <c r="D10" i="4"/>
  <c r="D12" i="4" s="1"/>
  <c r="C116" i="3"/>
  <c r="C118" i="3" s="1"/>
  <c r="H88" i="4"/>
  <c r="P98" i="3"/>
  <c r="P73" i="3"/>
  <c r="R64" i="3"/>
  <c r="Q67" i="3"/>
  <c r="Q71" i="3" s="1"/>
  <c r="Q98" i="3" l="1"/>
  <c r="Q73" i="3"/>
  <c r="S64" i="3"/>
  <c r="R67" i="3"/>
  <c r="R71" i="3" s="1"/>
  <c r="H49" i="3"/>
  <c r="H52" i="3" s="1"/>
  <c r="D15" i="4"/>
  <c r="D16" i="4" s="1"/>
  <c r="C121" i="3"/>
  <c r="C124" i="3"/>
  <c r="T64" i="3" l="1"/>
  <c r="S67" i="3"/>
  <c r="S71" i="3" s="1"/>
  <c r="R98" i="3"/>
  <c r="R73" i="3"/>
  <c r="S73" i="3" l="1"/>
  <c r="S98" i="3"/>
  <c r="U64" i="3"/>
  <c r="T67" i="3"/>
  <c r="T71" i="3" s="1"/>
  <c r="V64" i="3" l="1"/>
  <c r="V67" i="3" s="1"/>
  <c r="V71" i="3" s="1"/>
  <c r="U67" i="3"/>
  <c r="U71" i="3" s="1"/>
  <c r="T98" i="3"/>
  <c r="T73" i="3"/>
  <c r="U98" i="3" l="1"/>
  <c r="U73" i="3"/>
  <c r="V73" i="3"/>
  <c r="V98" i="3"/>
  <c r="C80" i="3" a="1"/>
  <c r="C80" i="3" s="1"/>
  <c r="V89" i="3" s="1"/>
  <c r="X73" i="3"/>
  <c r="X98" i="3" l="1"/>
  <c r="C86" i="3"/>
  <c r="C82" i="3"/>
  <c r="E89" i="3"/>
  <c r="G89" i="3"/>
  <c r="D89" i="3"/>
  <c r="C89" i="3"/>
  <c r="F89" i="3"/>
  <c r="H89" i="3"/>
  <c r="I89" i="3"/>
  <c r="J89" i="3"/>
  <c r="K89" i="3"/>
  <c r="L89" i="3"/>
  <c r="M89" i="3"/>
  <c r="N89" i="3"/>
  <c r="O89" i="3"/>
  <c r="P89" i="3"/>
  <c r="Q89" i="3"/>
  <c r="R89" i="3"/>
  <c r="S89" i="3"/>
  <c r="T89" i="3"/>
  <c r="U89" i="3"/>
  <c r="X89" i="3" l="1"/>
  <c r="T90" i="3"/>
  <c r="R90" i="3"/>
  <c r="P90" i="3"/>
  <c r="Q90" i="3"/>
  <c r="O90" i="3"/>
  <c r="N90" i="3"/>
  <c r="E90" i="3"/>
  <c r="M90" i="3"/>
  <c r="L90" i="3"/>
  <c r="K90" i="3"/>
  <c r="J90" i="3"/>
  <c r="D90" i="3"/>
  <c r="I90" i="3"/>
  <c r="H90" i="3"/>
  <c r="G90" i="3"/>
  <c r="F90" i="3"/>
  <c r="S90" i="3"/>
  <c r="V90" i="3"/>
  <c r="U90" i="3"/>
  <c r="C90" i="3"/>
  <c r="C87" i="3" a="1"/>
  <c r="C87" i="3" s="1"/>
  <c r="X90"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1"/>
            <color theme="1"/>
            <rFont val="Calibri"/>
            <scheme val="minor"/>
          </rPr>
          <t>======
ID#AAABd_tW6O8
Donohue, Caitlin M [GIR]    (2025-02-12 02:07:46)
&lt;?xml version="1.0" encoding="utf-8"?&gt;&lt;Schema xmlns:xsd="http://www.w3.org/2001/XMLSchema" xmlns:xsi="http://www.w3.org/2001/XMLSchema-instance" Version="2" Timestamp="1737558188"&gt;&lt;FQL&gt;&lt;Q&gt;PAA^FF_DPS(ANN,0)&lt;/Q&gt;&lt;R&gt;1&lt;/R&gt;&lt;C&gt;1&lt;/C&gt;&lt;D xsi:type="xsd:double"&gt;1.07&lt;/D&gt;&lt;/FQL&gt;&lt;FQL&gt;&lt;Q&gt;LBRT^FF_DPS(ANN,0)&lt;/Q&gt;&lt;R&gt;1&lt;/R&gt;&lt;C&gt;1&lt;/C&gt;&lt;D xsi:type="xsd:double"&gt;0.22&lt;/D&gt;&lt;/FQL&gt;&lt;FQL&gt;&lt;Q&gt;RES^FE_ESTIMATE(FCF,MEAN,ANN_ROLL,2026,NOW,,,'')&lt;/Q&gt;&lt;R&gt;1&lt;/R&gt;&lt;C&gt;1&lt;/C&gt;&lt;D xsi:type="xsd:double"&gt;25&lt;/D&gt;&lt;/FQL&gt;&lt;FQL&gt;&lt;Q&gt;NEX^FE_ESTIMATE(FCF,MEAN,ANN_ROLL,2027,NOW,,,'')&lt;/Q&gt;&lt;R&gt;0&lt;/R&gt;&lt;C&gt;0&lt;/C&gt;&lt;/FQL&gt;&lt;FQL&gt;&lt;Q&gt;LBRT^FE_ESTIMATE(FCF,MEAN,ANN_ROLL,2026,NOW,,,'')&lt;/Q&gt;&lt;R&gt;1&lt;/R&gt;&lt;C&gt;1&lt;/C&gt;&lt;D xsi:type="xsd:double"&gt;295.94&lt;/D&gt;&lt;/FQL&gt;&lt;FQL&gt;&lt;Q&gt;MMP^FE_ESTIMATE(FCF,MEAN,ANN_ROLL,2025,NOW,,,'')&lt;/Q&gt;&lt;R&gt;0&lt;/R&gt;&lt;C&gt;0&lt;/C&gt;&lt;/FQL&gt;&lt;FQL&gt;&lt;Q&gt;MMP^FE_ESTIMATE(FCF,MEAN,ANN_ROLL,2022,NOW,,,'')&lt;/Q&gt;&lt;R&gt;1&lt;/R&gt;&lt;C&gt;1&lt;/C&gt;&lt;D xsi:type="xsd:double"&gt;1485.5&lt;/D&gt;&lt;/FQL&gt;&lt;FQL&gt;&lt;Q&gt;PAA^FE_ESTIMATE(FCF,MEAN,ANN_ROLL,2025,NOW,,,'')&lt;/Q&gt;&lt;R&gt;1&lt;/R&gt;&lt;C&gt;1&lt;/C&gt;&lt;D xsi:type="xsd:double"&gt;1567.8129&lt;/D&gt;&lt;/FQL&gt;&lt;FQL&gt;&lt;Q&gt;PAA^FE_ESTIMATE(FCF,MEAN,ANN_ROLL,2022,NOW,,,'')&lt;/Q&gt;&lt;R&gt;1&lt;/R&gt;&lt;C&gt;1&lt;/C&gt;&lt;D xsi:type="xsd:double"&gt;1610&lt;/D&gt;&lt;/FQL&gt;&lt;FQL&gt;&lt;Q&gt;PTEN^FE_ESTIMATE(FCF,MEAN,ANN_ROLL,2025,NOW,,,'')&lt;/Q&gt;&lt;R&gt;1&lt;/R&gt;&lt;C&gt;1&lt;/C&gt;&lt;D xsi:type="xsd:double"&gt;399.88342&lt;/D&gt;&lt;/FQL&gt;&lt;FQL&gt;&lt;Q&gt;PTEN^FE_ESTIMATE(FCF,MEAN,ANN_ROLL,2022,NOW,,,'')&lt;/Q&gt;&lt;R&gt;1&lt;/R&gt;&lt;C&gt;1&lt;/C&gt;&lt;D xsi:type="xsd:double"&gt;86.88223&lt;/D&gt;&lt;/FQL&gt;&lt;FQL&gt;&lt;Q&gt;HP^FE_ESTIMATE(FCF,MEAN,ANN_ROLL,2025,NOW,,,'')&lt;/Q&gt;&lt;R&gt;1&lt;/R&gt;&lt;C&gt;1&lt;/C&gt;&lt;D xsi:type="xsd:double"&gt;141.3609&lt;/D&gt;&lt;/FQL&gt;&lt;FQL&gt;&lt;Q&gt;SLCA^FE_ESTIMATE(FCF,MEAN,ANN_ROLL,2022,NOW,,,'')&lt;/Q&gt;&lt;R&gt;1&lt;/R&gt;&lt;C&gt;1&lt;/C&gt;&lt;D xsi:type="xsd:double"&gt;199.25&lt;/D&gt;&lt;/FQL&gt;&lt;FQL&gt;&lt;Q&gt;PUMP^FE_ESTIMATE(FCF,MEAN,ANN_ROLL,2023,NOW,,,'')&lt;/Q&gt;&lt;R&gt;1&lt;/R&gt;&lt;C&gt;1&lt;/C&gt;&lt;D xsi:type="xsd:double"&gt;3.925&lt;/D&gt;&lt;/FQL&gt;&lt;FQL&gt;&lt;Q&gt;NEX^FE_ESTIMATE(FCF,MEAN,ANN_ROLL,2023,NOW,,,'')&lt;/Q&gt;&lt;R&gt;0&lt;/R&gt;&lt;C&gt;0&lt;/C&gt;&lt;/FQL&gt;&lt;FQL&gt;&lt;Q&gt;PTEN^FE_ESTIMATE(EBITDA,MEAN,ANN_ROLL,2026,NOW,,,'')&lt;/Q&gt;&lt;R&gt;1&lt;/R&gt;&lt;C&gt;1&lt;/C&gt;&lt;D xsi:type="xsd:double"&gt;1119.4427&lt;/D&gt;&lt;/FQL&gt;&lt;FQL&gt;&lt;Q&gt;HP^FE_ESTIMATE(EBITDA,MEAN,ANN_ROLL,2026,NOW,,,'')&lt;/Q&gt;&lt;R&gt;1&lt;/R&gt;&lt;C&gt;1&lt;/C&gt;&lt;D xsi:type="xsd:double"&gt;1183.9966&lt;/D&gt;&lt;/FQL&gt;&lt;FQL&gt;&lt;Q&gt;SLCA^FE_ESTIMATE(EBITDA,MEAN,ANN_ROLL,2026,NOW,,,'')&lt;/Q&gt;&lt;R&gt;0&lt;/R&gt;&lt;C&gt;0&lt;/C&gt;&lt;/FQL&gt;&lt;FQL&gt;&lt;Q&gt;PUMP^FE_ESTIMATE(EBITDA,MEAN,ANN_ROLL,2026,NOW,,,'')&lt;/Q&gt;&lt;R&gt;1&lt;/R&gt;&lt;C&gt;1&lt;/C&gt;&lt;D xsi:type="xsd:double"&gt;298.9598&lt;/D&gt;&lt;/FQL&gt;&lt;FQL&gt;&lt;Q&gt;LBRT^FE_ESTIMATE(EBITDA,MEAN,ANN_ROLL,2027,NOW,,,'')&lt;/Q&gt;&lt;R&gt;1&lt;/R&gt;&lt;C&gt;1&lt;/C&gt;&lt;D xsi:type="xsd:double"&gt;890&lt;/D&gt;&lt;/FQL&gt;&lt;FQL&gt;&lt;Q&gt;MMP^FE_ESTIMATE(EBITDA,MEAN,ANN_ROLL,2026,NOW,,,'')&lt;/Q&gt;&lt;R&gt;0&lt;/R&gt;&lt;C&gt;0&lt;/C&gt;&lt;/FQL&gt;&lt;FQL&gt;&lt;Q&gt;PAA^FE_ESTIMATE(EBITDA,MEAN,ANN_ROLL,2026,NOW,,,'')&lt;/Q&gt;&lt;R&gt;1&lt;/R&gt;&lt;C&gt;1&lt;/C&gt;&lt;D xsi:type="xsd:double"&gt;2779.2703&lt;/D&gt;&lt;/FQL&gt;&lt;FQL&gt;&lt;Q&gt;SLCA^FE_ESTIMATE(EBITDA,MEAN,ANN_ROLL,2023,NOW,,,'')&lt;/Q&gt;&lt;R&gt;1&lt;/R&gt;&lt;C&gt;1&lt;/C&gt;&lt;D xsi:type="xsd:double"&gt;443.29&lt;/D&gt;&lt;/FQL&gt;&lt;FQL&gt;&lt;Q&gt;SND^FE_ESTIMATE(EBITDA,MEAN,ANN_ROLL,2023,NOW,,,'')&lt;/Q&gt;&lt;R&gt;1&lt;/R&gt;&lt;C&gt;1&lt;/C&gt;&lt;D xsi:type="xsd:double"&gt;32.55&lt;/D&gt;&lt;/FQL&gt;&lt;FQL&gt;&lt;Q&gt;PUMP^FE_ESTIMATE(EBITDA,MEAN,ANN_ROLL,2023,NOW,,,'')&lt;/Q&gt;&lt;R&gt;1&lt;/R&gt;&lt;C&gt;1&lt;/C&gt;&lt;D xsi:type="xsd:double"&gt;401.102&lt;/D&gt;&lt;/FQL&gt;&lt;FQL&gt;&lt;Q&gt;LBRT^FE_ESTIMATE(EBITDA,MEAN,ANN_ROLL,2023,NOW,,,'')&lt;/Q&gt;&lt;R&gt;1&lt;/R&gt;&lt;C&gt;1&lt;/C&gt;&lt;D xsi:type="xsd:double"&gt;1203.7964&lt;/D&gt;&lt;/FQL&gt;&lt;FQL&gt;&lt;Q&gt;LBRT^FF_PFD_STK(QTR_R,0)&lt;/Q&gt;&lt;R&gt;1&lt;/R&gt;&lt;C&gt;1&lt;/C&gt;&lt;D xsi:type="xsd:double"&gt;0&lt;/D&gt;&lt;/FQL&gt;&lt;FQL&gt;&lt;Q&gt;RES^FF_PFD_STK(QTR_R,0)&lt;/Q&gt;&lt;R&gt;1&lt;/R&gt;&lt;C&gt;1&lt;/C&gt;&lt;D xsi:type="xsd:double"&gt;0&lt;/D&gt;&lt;/FQL&gt;&lt;FQL&gt;&lt;Q&gt;MMP^FF_DPS(ANN,0)&lt;/Q&gt;&lt;R&gt;1&lt;/R&gt;&lt;C&gt;1&lt;/C&gt;&lt;D xsi:type="xsd:double"&gt;4.16&lt;/D&gt;&lt;/FQL&gt;&lt;FQL&gt;&lt;Q&gt;PUMP^FE_ESTIMATE(FCF,MEAN,ANN_ROLL,2026,NOW,,,'')&lt;/Q&gt;&lt;R&gt;1&lt;/R&gt;&lt;C&gt;1&lt;/C&gt;&lt;D xsi:type="xsd:double"&gt;90.9&lt;/D&gt;&lt;/FQL&gt;&lt;FQL&gt;&lt;Q&gt;MMP^FE_ESTIMATE(FCF,MEAN,ANN_ROLL,2026,NOW,,,'')&lt;/Q&gt;&lt;R&gt;0&lt;/R&gt;&lt;C&gt;0&lt;/C&gt;&lt;/FQL&gt;&lt;FQL&gt;&lt;Q&gt;PAA^FE_ESTIMATE(FCF,MEAN,ANN_ROLL,2023,NOW,,,'')&lt;/Q&gt;&lt;R&gt;1&lt;/R&gt;&lt;C&gt;1&lt;/C&gt;&lt;D xsi:type="xsd:double"&gt;1798&lt;/D&gt;&lt;/FQL&gt;&lt;FQL&gt;&lt;Q&gt;PTEN^FE_ESTIMATE(FCF,MEAN,ANN_ROLL,2023,NOW,,,'')&lt;/Q&gt;&lt;R&gt;1&lt;/R&gt;&lt;C&gt;1&lt;/C&gt;&lt;D xsi:type="xsd:double"&gt;404.304&lt;/D&gt;&lt;/FQL&gt;&lt;FQL&gt;&lt;Q&gt;RES^FE_ESTIMATE(FCF,MEAN,ANN_ROLL,2024,NOW,,,'')&lt;/Q&gt;&lt;R&gt;1&lt;/R&gt;&lt;C&gt;1&lt;/C&gt;&lt;D xsi:type="xsd:double"&gt;124.4&lt;/D&gt;&lt;/FQL&gt;&lt;FQL&gt;&lt;Q&gt;PUMP^FE_ESTIMATE(FCF,MEAN,ANN_ROLL,2024,NOW,,,'')&lt;/Q&gt;&lt;R&gt;1&lt;/R&gt;&lt;C&gt;1&lt;/C&gt;&lt;D xsi:type="xsd:double"&gt;130.9&lt;/D&gt;&lt;/FQL&gt;&lt;FQL&gt;&lt;Q&gt;NEX^FE_ESTIMATE(FCF,MEAN,ANN_ROLL,2024,NOW,,,'')&lt;/Q&gt;&lt;R&gt;0&lt;/R&gt;&lt;C&gt;0&lt;/C&gt;&lt;/FQL&gt;&lt;FQL&gt;&lt;Q&gt;PTEN^FE_ESTIMATE(EBITDA,MEAN,ANN_ROLL,2027,</t>
        </r>
      </text>
    </comment>
  </commentList>
  <extLst>
    <ext xmlns:r="http://schemas.openxmlformats.org/officeDocument/2006/relationships" uri="GoogleSheetsCustomDataVersion2">
      <go:sheetsCustomData xmlns:go="http://customooxmlschemas.google.com/" r:id="rId1" roundtripDataSignature="AMtx7milB3csoHXcM/RmUxJUzj1gC/nQr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tc={704BFBC3-526C-4C71-85F0-AC3EFF1744F0}</author>
    <author>tc={C5CC0344-65A6-4133-9C34-FB7ABC0DC9B6}</author>
    <author>tc={03038E35-B4B1-4766-A5B4-6C8139B7C80A}</author>
    <author>tc={7FF42056-720F-4800-BA6E-153A36E01637}</author>
    <author>tc={E30D9DB0-049F-4F30-ACBD-FAD42C5BB496}</author>
    <author>tc={7C664687-FBEC-4FF1-81BA-2F69EAB35F06}</author>
    <author>tc={AAA65660-6635-4F63-8723-51A9366DAA01}</author>
    <author>tc={4B55718B-8AEA-41D2-85CF-D12B1CDE74A8}</author>
  </authors>
  <commentList>
    <comment ref="B9" authorId="0" shapeId="0" xr:uid="{704BFBC3-526C-4C71-85F0-AC3EFF1744F0}">
      <text>
        <t xml:space="preserve">[Threaded comment]
Your version of Excel allows you to read this threaded comment; however, any edits to it will get removed if the file is opened in a newer version of Excel. Learn more: https://go.microsoft.com/fwlink/?linkid=870924
Comment:
    Just realized that this entire model is out of date because now they’ve expanded into rental after the acquisition of Moser… still small relative to the rest of their income at 17m in the quarter… 
Inline Viewer: Atlas Energy Solutions Inc. 10-Q 2025-09-30 
may want to consider modelling that
</t>
      </text>
    </comment>
    <comment ref="CD16" authorId="1" shapeId="0" xr:uid="{C5CC0344-65A6-4133-9C34-FB7ABC0DC9B6}">
      <text>
        <t>[Threaded comment]
Your version of Excel allows you to read this threaded comment; however, any edits to it will get removed if the file is opened in a newer version of Excel. Learn more: https://go.microsoft.com/fwlink/?linkid=870924
Comment:
    Why have we not filled these in yet when we have the data refer here:
Financial Results :: Atlas Energy Solutions Inc. (AESI) 
Reply:
    Q4 q1 q2 q3 we all have now</t>
      </text>
    </comment>
    <comment ref="CD25" authorId="2" shapeId="0" xr:uid="{03038E35-B4B1-4766-A5B4-6C8139B7C80A}">
      <text>
        <t xml:space="preserve">[Threaded comment]
Your version of Excel allows you to read this threaded comment; however, any edits to it will get removed if the file is opened in a newer version of Excel. Learn more: https://go.microsoft.com/fwlink/?linkid=870924
Comment:
    Again why are we predicting 7% here when we 1) have the data and 2) what justifies that assumption
Reply:
    Q4 q1 q2 q3 applies
</t>
      </text>
    </comment>
    <comment ref="CD27" authorId="3" shapeId="0" xr:uid="{7FF42056-720F-4800-BA6E-153A36E01637}">
      <text>
        <t>[Threaded comment]
Your version of Excel allows you to read this threaded comment; however, any edits to it will get removed if the file is opened in a newer version of Excel. Learn more: https://go.microsoft.com/fwlink/?linkid=870924
Comment:
    Same here why are we projecting… how are we projecting and why don’t we just pull the real data from the link above. Q4 q1 q2 q3 applies
Reply:
    I suppose assumption of flat line depreciation probably applies here…</t>
      </text>
    </comment>
    <comment ref="CD30" authorId="4" shapeId="0" xr:uid="{E30D9DB0-049F-4F30-ACBD-FAD42C5BB496}">
      <text>
        <t>[Threaded comment]
Your version of Excel allows you to read this threaded comment; however, any edits to it will get removed if the file is opened in a newer version of Excel. Learn more: https://go.microsoft.com/fwlink/?linkid=870924
Comment:
    This is an enormous assumption to leave at 0… should 1) update this with new models and 2) idk apply a flat line rate to this… but this feels very strong assumption</t>
      </text>
    </comment>
    <comment ref="CD37" authorId="5" shapeId="0" xr:uid="{7C664687-FBEC-4FF1-81BA-2F69EAB35F06}">
      <text>
        <t>[Threaded comment]
Your version of Excel allows you to read this threaded comment; however, any edits to it will get removed if the file is opened in a newer version of Excel. Learn more: https://go.microsoft.com/fwlink/?linkid=870924
Comment:
    Isn’t this a bit lazy. I mean its fine but like cant we do better than shoot at a flat 20%, not extremely pressing but still</t>
      </text>
    </comment>
    <comment ref="CD61" authorId="6" shapeId="0" xr:uid="{AAA65660-6635-4F63-8723-51A9366DAA01}">
      <text>
        <t>[Threaded comment]
Your version of Excel allows you to read this threaded comment; however, any edits to it will get removed if the file is opened in a newer version of Excel. Learn more: https://go.microsoft.com/fwlink/?linkid=870924
Comment:
    In light of them recently cancelling their dividend… I feel like we’re going to need to revise this assumption</t>
      </text>
    </comment>
    <comment ref="CA92" authorId="7" shapeId="0" xr:uid="{4B55718B-8AEA-41D2-85CF-D12B1CDE74A8}">
      <text>
        <t>[Threaded comment]
Your version of Excel allows you to read this threaded comment; however, any edits to it will get removed if the file is opened in a newer version of Excel. Learn more: https://go.microsoft.com/fwlink/?linkid=870924
Comment:
    Is there any reason why we’re pegging this at a flat 0.5%. Is this reflected in the data… worth maybe revisiting this. But again not extremely pressing</t>
      </text>
    </comment>
  </commentList>
</comments>
</file>

<file path=xl/sharedStrings.xml><?xml version="1.0" encoding="utf-8"?>
<sst xmlns="http://schemas.openxmlformats.org/spreadsheetml/2006/main" count="3140" uniqueCount="1849">
  <si>
    <t>This sheet contains FactSet XML data for use with this workbook's =FDS codes.  Modifying the worksheet's contents may damage the workbook's =FDS functionality.</t>
  </si>
  <si>
    <t>x</t>
  </si>
  <si>
    <t>Atlas Energy Solutions</t>
  </si>
  <si>
    <t>Summary Sheet</t>
  </si>
  <si>
    <t>(US$ Millions)</t>
  </si>
  <si>
    <t>Revenue</t>
  </si>
  <si>
    <t>Sand Revenue</t>
  </si>
  <si>
    <t>Logistics Revenue</t>
  </si>
  <si>
    <t>Total Revenue</t>
  </si>
  <si>
    <t>Operating Income</t>
  </si>
  <si>
    <t>Sand</t>
  </si>
  <si>
    <t>Logistics</t>
  </si>
  <si>
    <t>Total Operating Income</t>
  </si>
  <si>
    <t>Interest Expense</t>
  </si>
  <si>
    <t>Other Income</t>
  </si>
  <si>
    <t>Pre-tax Income</t>
  </si>
  <si>
    <t>Taxes</t>
  </si>
  <si>
    <t>Minority Interest</t>
  </si>
  <si>
    <t>Net Income</t>
  </si>
  <si>
    <t>Diluted Shares Outstanding</t>
  </si>
  <si>
    <t>Adjusted EPS</t>
  </si>
  <si>
    <t>Adjusted EBITDA</t>
  </si>
  <si>
    <t>Total Adjusted EBITDA</t>
  </si>
  <si>
    <t>Check</t>
  </si>
  <si>
    <t/>
  </si>
  <si>
    <t>Adjusted EBITDA Margin</t>
  </si>
  <si>
    <t>Total Adjusted EBITDA Margin</t>
  </si>
  <si>
    <t>Free Cash Flow</t>
  </si>
  <si>
    <t>FCF/EBITDA conversion</t>
  </si>
  <si>
    <t>FCF/Revenue Conversion</t>
  </si>
  <si>
    <t>Net Debt</t>
  </si>
  <si>
    <t>Net Debt/EBITDA</t>
  </si>
  <si>
    <t>Total assets</t>
  </si>
  <si>
    <t>Current liabilities</t>
  </si>
  <si>
    <t>ROCE</t>
  </si>
  <si>
    <t>Total debt</t>
  </si>
  <si>
    <t>Equity</t>
  </si>
  <si>
    <t>Tax rate</t>
  </si>
  <si>
    <t>ROIC</t>
  </si>
  <si>
    <t>Atlas Energy Solutions Revenue</t>
  </si>
  <si>
    <t>Terminal Growth Input</t>
  </si>
  <si>
    <t>Digital and Integration</t>
  </si>
  <si>
    <t>Reservoir Performance</t>
  </si>
  <si>
    <t>EBITDA Margin</t>
  </si>
  <si>
    <t>EBITDA</t>
  </si>
  <si>
    <t>Interest</t>
  </si>
  <si>
    <t>Working Capital</t>
  </si>
  <si>
    <t>Other</t>
  </si>
  <si>
    <t>CFO</t>
  </si>
  <si>
    <t>Capital Spending</t>
  </si>
  <si>
    <t>CAPM</t>
  </si>
  <si>
    <t>Risk Free Rate</t>
  </si>
  <si>
    <t>Beta</t>
  </si>
  <si>
    <t>*FactSet unlevered beta</t>
  </si>
  <si>
    <t>Market Risk Premium</t>
  </si>
  <si>
    <t>*Kostin Nov 16, 2021 for 2022 outlook</t>
  </si>
  <si>
    <t>Capm based COE</t>
  </si>
  <si>
    <t>NPV Equity</t>
  </si>
  <si>
    <t>Share Count</t>
  </si>
  <si>
    <t>Price Target</t>
  </si>
  <si>
    <t>EV</t>
  </si>
  <si>
    <t>Terminal value as % of EV</t>
  </si>
  <si>
    <t>Average</t>
  </si>
  <si>
    <t>DCF Implied FCF Yield</t>
  </si>
  <si>
    <t>DCF Implied EV/EBITDA</t>
  </si>
  <si>
    <t>Current Market Cap</t>
  </si>
  <si>
    <t>Current Price Implied FCF Yield</t>
  </si>
  <si>
    <t>Current Price Implied EV/EBITDA</t>
  </si>
  <si>
    <t>Valuation Summary</t>
  </si>
  <si>
    <t>DCF Method (not part of val. methodology)</t>
  </si>
  <si>
    <t>Cost of Equity</t>
  </si>
  <si>
    <t>Valuation</t>
  </si>
  <si>
    <t>Free Cash Flow Yield Method</t>
  </si>
  <si>
    <t>Through cycle free cash flow</t>
  </si>
  <si>
    <t>Target free cash flow yield</t>
  </si>
  <si>
    <t>EV/EBITDA Method</t>
  </si>
  <si>
    <t>Through cycle EV/EBITDA</t>
  </si>
  <si>
    <t>Target EV/EBITDA</t>
  </si>
  <si>
    <t>Average Implied Target Price</t>
  </si>
  <si>
    <t>Current Price</t>
  </si>
  <si>
    <t>Implied Price Upside</t>
  </si>
  <si>
    <t>Dividend</t>
  </si>
  <si>
    <t>Implied Total Return</t>
  </si>
  <si>
    <t>Weighted Valution</t>
  </si>
  <si>
    <t>Methodology</t>
  </si>
  <si>
    <t>Weight</t>
  </si>
  <si>
    <t>Discounted Cash Flow</t>
  </si>
  <si>
    <t>Weighted implied valuation</t>
  </si>
  <si>
    <t>Estimated return</t>
  </si>
  <si>
    <t>Rating</t>
  </si>
  <si>
    <t>Shares Outstanding</t>
  </si>
  <si>
    <t>FCF/Share</t>
  </si>
  <si>
    <t>Historical FCF Yield</t>
  </si>
  <si>
    <t>Target FCF Yield</t>
  </si>
  <si>
    <t>Implied Valuation</t>
  </si>
  <si>
    <t>Enterprise Value to EBITDA Method</t>
  </si>
  <si>
    <t>Current Price Implied</t>
  </si>
  <si>
    <t>Target Price Implied</t>
  </si>
  <si>
    <t>Target Price</t>
  </si>
  <si>
    <t>Market Capitalization</t>
  </si>
  <si>
    <t>Implied Mkt Cap</t>
  </si>
  <si>
    <t>Preferred Equity</t>
  </si>
  <si>
    <t>Enterprise Value</t>
  </si>
  <si>
    <t>Implied EV/EBITDA</t>
  </si>
  <si>
    <t>Through cycle EBITDA (2023-2026)</t>
  </si>
  <si>
    <t>2008-2014 average EV/EBITDA (Historical)</t>
  </si>
  <si>
    <t>Target through cycle EV/EBITDA</t>
  </si>
  <si>
    <t>Implied Enterprise Value</t>
  </si>
  <si>
    <t>Equity Value</t>
  </si>
  <si>
    <t>Discounted Cash Flow Method</t>
  </si>
  <si>
    <t>Terminal Growth Rate Method</t>
  </si>
  <si>
    <t>10 Yr Treasury</t>
  </si>
  <si>
    <t>Equiy Risk Premium</t>
  </si>
  <si>
    <t>Terminal Growth Rate</t>
  </si>
  <si>
    <t>FCF/share</t>
  </si>
  <si>
    <t>Discounted Value</t>
  </si>
  <si>
    <t>Implied FCF yield</t>
  </si>
  <si>
    <t>Issuer: Atlas Energy Solutions</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</si>
  <si>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</si>
  <si>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</si>
  <si>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</si>
  <si>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</si>
  <si>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</si>
  <si>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</si>
  <si>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</si>
  <si>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</si>
  <si>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</si>
  <si>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</si>
  <si>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</si>
  <si>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</si>
  <si>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</si>
  <si>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</si>
  <si>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</si>
  <si>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</si>
  <si>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</si>
  <si>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</si>
  <si>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</si>
  <si>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</si>
  <si>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</si>
  <si>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</si>
  <si>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</si>
  <si>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</si>
  <si>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</si>
  <si>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</si>
  <si>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</si>
  <si>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</si>
  <si>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</si>
  <si>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</si>
  <si>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</si>
  <si>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</si>
  <si>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Actual</t>
  </si>
  <si>
    <t>Estimate</t>
  </si>
  <si>
    <t>1510B3H</t>
  </si>
  <si>
    <t>Reference Data</t>
  </si>
  <si>
    <t>Issuer Name</t>
  </si>
  <si>
    <t>Reporting Currency</t>
  </si>
  <si>
    <t>CURRENCY_ISO</t>
  </si>
  <si>
    <t>USD</t>
  </si>
  <si>
    <t>General Information</t>
  </si>
  <si>
    <t>M&amp;A probability (1 = high, 3 = low)</t>
  </si>
  <si>
    <t>MA_PROB</t>
  </si>
  <si>
    <t>Income Statement</t>
  </si>
  <si>
    <t>Sales, net revenue</t>
  </si>
  <si>
    <t>SALES</t>
  </si>
  <si>
    <t>Cost of goods sold, COGS</t>
  </si>
  <si>
    <t>COST_GD_SD</t>
  </si>
  <si>
    <t>SG&amp;A, selling, general and admin. expense</t>
  </si>
  <si>
    <t>SEL_GL_AD</t>
  </si>
  <si>
    <t>Total operating expense</t>
  </si>
  <si>
    <t>OP_COST</t>
  </si>
  <si>
    <t>R&amp;D expense</t>
  </si>
  <si>
    <t>RD_EXP</t>
  </si>
  <si>
    <t>ESO expense (pre-tax)</t>
  </si>
  <si>
    <t>ESO_PRE_TAX</t>
  </si>
  <si>
    <t>Other operating income/(expense) (incl. leases)</t>
  </si>
  <si>
    <t>OTH_OP_INC_EXP</t>
  </si>
  <si>
    <t>Total operating expense (incl. D&amp;A)</t>
  </si>
  <si>
    <t>TOT_OPS_EXP_DDA</t>
  </si>
  <si>
    <t>Total operating expense (excl. D&amp;A)</t>
  </si>
  <si>
    <t>TOT_OPS_EXP</t>
  </si>
  <si>
    <t>EBITDA_CALC</t>
  </si>
  <si>
    <t>Depreciation</t>
  </si>
  <si>
    <t>DEPREC</t>
  </si>
  <si>
    <t>Amortization</t>
  </si>
  <si>
    <t>GOODWILL_AMORT</t>
  </si>
  <si>
    <t>EBIT, operating profit</t>
  </si>
  <si>
    <t>EBIT</t>
  </si>
  <si>
    <t>Interest income</t>
  </si>
  <si>
    <t>INT_INC_IND</t>
  </si>
  <si>
    <t>Interest expense</t>
  </si>
  <si>
    <t>INT_EXP_IND</t>
  </si>
  <si>
    <t>Net interest income/(expense)</t>
  </si>
  <si>
    <t>NET_INT_EXP</t>
  </si>
  <si>
    <t>Income/(loss) from unconsolidated subs &amp; associates</t>
  </si>
  <si>
    <t>ASSOCIATE</t>
  </si>
  <si>
    <t>Profit/(loss) on disposals of assets, pre-tax</t>
  </si>
  <si>
    <t>PROFIT_ON_DISP</t>
  </si>
  <si>
    <t>Other non-ops income/(expense)</t>
  </si>
  <si>
    <t>OTH_COST_INC</t>
  </si>
  <si>
    <t>Pre-tax profit</t>
  </si>
  <si>
    <t>PT_PROF</t>
  </si>
  <si>
    <t>Additional Income Statement Items</t>
  </si>
  <si>
    <t>Operating lease cost</t>
  </si>
  <si>
    <t>LEASE_PAY</t>
  </si>
  <si>
    <t>Lease payments (deemed interest portion)</t>
  </si>
  <si>
    <t>LEASE_DEEM_INT</t>
  </si>
  <si>
    <t>Lease payments (deemed depreciation portion)</t>
  </si>
  <si>
    <t>LEASE_DEEM_DEPR</t>
  </si>
  <si>
    <t>Gross interest charge</t>
  </si>
  <si>
    <t>NET_INT_CH</t>
  </si>
  <si>
    <t>Income from associates (operating)</t>
  </si>
  <si>
    <t>ASSOCIATE_OP</t>
  </si>
  <si>
    <t>Depreciation ROU assets   (applicable to IFRS cos.)</t>
  </si>
  <si>
    <t>DEPR_ROU_ASSETS</t>
  </si>
  <si>
    <t>Lease interest charge  (applicable to IFRS cos.)</t>
  </si>
  <si>
    <t>LEASE_INT_CHG</t>
  </si>
  <si>
    <t>Lease standard adopted (US GAAP ASC 842/ IFRS 16)</t>
  </si>
  <si>
    <t>LEASE_ADOPT</t>
  </si>
  <si>
    <t>Y</t>
  </si>
  <si>
    <t>Balance Sheet</t>
  </si>
  <si>
    <t>Cash &amp; cash equivalents</t>
  </si>
  <si>
    <t>CASH_EQ</t>
  </si>
  <si>
    <t>Accounts receivable</t>
  </si>
  <si>
    <t>DEBTORS</t>
  </si>
  <si>
    <t>Inventory</t>
  </si>
  <si>
    <t>STOCKS</t>
  </si>
  <si>
    <t>Other current assets</t>
  </si>
  <si>
    <t>OTH_CUR_ASS</t>
  </si>
  <si>
    <t>Total current assets</t>
  </si>
  <si>
    <t>CUR_ASS</t>
  </si>
  <si>
    <t>Gross fixed assets, PP&amp;E</t>
  </si>
  <si>
    <t>GR_FIX_ASS</t>
  </si>
  <si>
    <t>Accumulated depreciation</t>
  </si>
  <si>
    <t>ACC_DDA</t>
  </si>
  <si>
    <t>Net PP&amp;E</t>
  </si>
  <si>
    <t>NET_FIX_ASS</t>
  </si>
  <si>
    <t>Gross intangibles</t>
  </si>
  <si>
    <t>GR_INTANG</t>
  </si>
  <si>
    <t>Accumulated amortization</t>
  </si>
  <si>
    <t>ACC_AMORT</t>
  </si>
  <si>
    <t>Net intangible assets</t>
  </si>
  <si>
    <t>NET_INTANG</t>
  </si>
  <si>
    <t>Equity method investments</t>
  </si>
  <si>
    <t>FIX_ASS_INV</t>
  </si>
  <si>
    <t>Investments in securities</t>
  </si>
  <si>
    <t>INV_SECUR</t>
  </si>
  <si>
    <t>Other long-term assets</t>
  </si>
  <si>
    <t>OTH_LT_ASS</t>
  </si>
  <si>
    <t>TOT_ASSET</t>
  </si>
  <si>
    <t>Accounts payable</t>
  </si>
  <si>
    <t>ACC_PAY_GQ</t>
  </si>
  <si>
    <t>Short-term debt</t>
  </si>
  <si>
    <t>SHORT_T_DEBT</t>
  </si>
  <si>
    <t>Current lease liabilities (op lease: US GAAP)</t>
  </si>
  <si>
    <t>ST_LEASE_LIAB</t>
  </si>
  <si>
    <t>Other current liabilities</t>
  </si>
  <si>
    <t>OTH_CUR_LIABS</t>
  </si>
  <si>
    <t>Total current liabilities</t>
  </si>
  <si>
    <t>SHORT_TERM_LIABS</t>
  </si>
  <si>
    <t>Long-term  debt</t>
  </si>
  <si>
    <t>LT_DEBT</t>
  </si>
  <si>
    <t>Non-current lease liabilities (op lease: US GAAP)</t>
  </si>
  <si>
    <t>LT_LEASE_LIAB</t>
  </si>
  <si>
    <t>Other long-term liabilities</t>
  </si>
  <si>
    <t>OTH_LT_CRED_GQ</t>
  </si>
  <si>
    <t>Total long-term liabilities</t>
  </si>
  <si>
    <t>TOT_LT_LIAB</t>
  </si>
  <si>
    <t>Total liabilities</t>
  </si>
  <si>
    <t>TOT_LIAB</t>
  </si>
  <si>
    <t>Preferred shares</t>
  </si>
  <si>
    <t>PREF_SH</t>
  </si>
  <si>
    <t>Total common equity</t>
  </si>
  <si>
    <t>ORD_SH_FUND</t>
  </si>
  <si>
    <t>Minority interest</t>
  </si>
  <si>
    <t>MINORITIES</t>
  </si>
  <si>
    <t>Total shareholders' equity</t>
  </si>
  <si>
    <t>EQ</t>
  </si>
  <si>
    <t>Total liabilities and equity</t>
  </si>
  <si>
    <t>TOT_LIAB_EQ</t>
  </si>
  <si>
    <t>Additional Balance Sheet Items</t>
  </si>
  <si>
    <t>Total US$ debt (in US$)</t>
  </si>
  <si>
    <t>TOT_USD_DEBT</t>
  </si>
  <si>
    <t>% US$ debt hedged (principal)</t>
  </si>
  <si>
    <t>TOT_PCT_USD_DEBT_HEDGED</t>
  </si>
  <si>
    <t>% Floating debt (local currency debt)</t>
  </si>
  <si>
    <t>FLOATING_PCT_LOCAL_DEBT</t>
  </si>
  <si>
    <t>% floating debt hedged (rates)</t>
  </si>
  <si>
    <t>FLOATING_PCT_LOCAL_DEBT_HEDGED</t>
  </si>
  <si>
    <t>Net debt</t>
  </si>
  <si>
    <t>NET_DEBT</t>
  </si>
  <si>
    <t>Capitalized operating leases (off-balance sheet)</t>
  </si>
  <si>
    <t>CAP_LEASES</t>
  </si>
  <si>
    <t>Deferred income taxes</t>
  </si>
  <si>
    <t>DEF_INC_TAX</t>
  </si>
  <si>
    <t>Net operating loss carryforwards (NOLs)</t>
  </si>
  <si>
    <t>NET_OP_LOSS_CFWD</t>
  </si>
  <si>
    <t>Associates (mkt value) used in EV calculation</t>
  </si>
  <si>
    <t>MV_ASSOCIATES</t>
  </si>
  <si>
    <t>Net debt adjustment</t>
  </si>
  <si>
    <t>NET_DEBT_ADJ</t>
  </si>
  <si>
    <t>Company borrowing margin</t>
  </si>
  <si>
    <t>CO_BOR_MARGIN</t>
  </si>
  <si>
    <t>Unfunded pensions &amp; other provisions</t>
  </si>
  <si>
    <t>UNF_PENS</t>
  </si>
  <si>
    <t>Unfunded pension liabilities (off balance sheet)</t>
  </si>
  <si>
    <t>UNF_PENS_OFF</t>
  </si>
  <si>
    <t>Unfunded pension liabilities &amp; other, used in EV</t>
  </si>
  <si>
    <t>UNF_PENS_LIAB_OTH</t>
  </si>
  <si>
    <t>Adjustment for unfunded pensions &amp; goodwill</t>
  </si>
  <si>
    <t>ADJ_UNF_PENS_GOOD</t>
  </si>
  <si>
    <t>Other GCI adjustments</t>
  </si>
  <si>
    <t>OTH_GCI_ADJ</t>
  </si>
  <si>
    <t>GCI inflator</t>
  </si>
  <si>
    <t>GCI_INFL</t>
  </si>
  <si>
    <t>BAL_MINO_INT</t>
  </si>
  <si>
    <t>Right-of-use assets (op lease assets under US GAAP)</t>
  </si>
  <si>
    <t>ROU_ASSET</t>
  </si>
  <si>
    <t>Cash Flow Statement</t>
  </si>
  <si>
    <t>Minority interest add-back</t>
  </si>
  <si>
    <t>CF_INC_MINORITY</t>
  </si>
  <si>
    <t>Depreciation &amp; amortization add-back</t>
  </si>
  <si>
    <t>DEPR_AMORT</t>
  </si>
  <si>
    <t>(Increase)/decrease in working capital</t>
  </si>
  <si>
    <t>WORK_CAP</t>
  </si>
  <si>
    <t>Other operating cash flow items</t>
  </si>
  <si>
    <t>OTH_OP_CF</t>
  </si>
  <si>
    <t>Cash flow from operating activities</t>
  </si>
  <si>
    <t>CF_OPS</t>
  </si>
  <si>
    <t>Capital expenditures, Capex</t>
  </si>
  <si>
    <t>CAPEX</t>
  </si>
  <si>
    <t>Acquisitions</t>
  </si>
  <si>
    <t>ACQ</t>
  </si>
  <si>
    <t>Divestitures</t>
  </si>
  <si>
    <t>DIVEST</t>
  </si>
  <si>
    <t>Other investing cash flow items</t>
  </si>
  <si>
    <t>OTH_INV_CF</t>
  </si>
  <si>
    <t>Cash flow from investing</t>
  </si>
  <si>
    <t>CF_INV</t>
  </si>
  <si>
    <t>Dividends paid</t>
  </si>
  <si>
    <t>DIV_PAID</t>
  </si>
  <si>
    <t>Common stock issuance/(repurchase)</t>
  </si>
  <si>
    <t>SH_REPUR</t>
  </si>
  <si>
    <t>Increase/(decrease) in total debt</t>
  </si>
  <si>
    <t>CHG_LT_DEBT</t>
  </si>
  <si>
    <t>Lease principal payments  (applicable to IFRS cos.)</t>
  </si>
  <si>
    <t>LEASE_PRINCIPAL_CASH</t>
  </si>
  <si>
    <t>Other financing cash flow items</t>
  </si>
  <si>
    <t>OTH_FIN_CF</t>
  </si>
  <si>
    <t>Cash flow from financing</t>
  </si>
  <si>
    <t>CF_FIN</t>
  </si>
  <si>
    <t>Total cash flow</t>
  </si>
  <si>
    <t>TOT_CF</t>
  </si>
  <si>
    <t>Additional Cash Flow Items</t>
  </si>
  <si>
    <t>Associate and JV add-back</t>
  </si>
  <si>
    <t>ASSOC_JV_ADDBK</t>
  </si>
  <si>
    <t>Profit/(loss) on sale of assets</t>
  </si>
  <si>
    <t>PL_SALE_ASSETS</t>
  </si>
  <si>
    <t>Other non-cash adjustments</t>
  </si>
  <si>
    <t>OTH_NONCASH_ADJ</t>
  </si>
  <si>
    <t>Other DACF adjustments</t>
  </si>
  <si>
    <t>OTH_DACF_ADJ</t>
  </si>
  <si>
    <t>Change in LT deferred income taxes (Cash flow)</t>
  </si>
  <si>
    <t>CHG_DEF_TAX_CF</t>
  </si>
  <si>
    <t>Other items/adjustments for computing cash tax rate (except def taxes)</t>
  </si>
  <si>
    <t>OTH_ADJ_CASH_TAX</t>
  </si>
  <si>
    <t>Cash interest expense</t>
  </si>
  <si>
    <t>CASH_INT_EXP</t>
  </si>
  <si>
    <t>Cash tax expense</t>
  </si>
  <si>
    <t>CASH_TAX_EXP</t>
  </si>
  <si>
    <t>Dividends received from associates/JVs</t>
  </si>
  <si>
    <t>DIVDS_ASSOC_JV</t>
  </si>
  <si>
    <t>Capex maintenance</t>
  </si>
  <si>
    <t>CAPEX_MAINTENANCE</t>
  </si>
  <si>
    <t>Capex expansion</t>
  </si>
  <si>
    <t>CAPEX_EXPANSION</t>
  </si>
  <si>
    <t>Non-PP&amp;E capex</t>
  </si>
  <si>
    <t>NONPPE_CAPEX</t>
  </si>
  <si>
    <t>Dividends paid to minorities</t>
  </si>
  <si>
    <t>DIVDS_PD_MINORITIES</t>
  </si>
  <si>
    <t>Other Items</t>
  </si>
  <si>
    <t>Number of employees</t>
  </si>
  <si>
    <t>EMPLOYEES</t>
  </si>
  <si>
    <t>NGL production (000s bbl/day)</t>
  </si>
  <si>
    <t>NGL_PROD</t>
  </si>
  <si>
    <t>Condensate production (000s bbl/day)</t>
  </si>
  <si>
    <t>COND_PROD</t>
  </si>
  <si>
    <t>Operating Metrics</t>
  </si>
  <si>
    <t>Order backlog</t>
  </si>
  <si>
    <t>ORDER_BACKLOG</t>
  </si>
  <si>
    <t>Order intake</t>
  </si>
  <si>
    <t>ORDER_INTAKE</t>
  </si>
  <si>
    <t>Average age of drilling fleet</t>
  </si>
  <si>
    <t>AVG_DRILL_FLEET_AGE</t>
  </si>
  <si>
    <t>Geographical Breakdown</t>
  </si>
  <si>
    <t>Sales - % Canada</t>
  </si>
  <si>
    <t>SALES_CANADA</t>
  </si>
  <si>
    <t>Sales - % United States</t>
  </si>
  <si>
    <t>SALES_US</t>
  </si>
  <si>
    <t>Sales - % Other North Americas</t>
  </si>
  <si>
    <t>SALES_OTH_NO_AMER</t>
  </si>
  <si>
    <t>Sales - % Argentina</t>
  </si>
  <si>
    <t>SALES_ARGENTINA</t>
  </si>
  <si>
    <t>Sales - % Brazil</t>
  </si>
  <si>
    <t>SALES_BRAZIL</t>
  </si>
  <si>
    <t>Sales - % Chile</t>
  </si>
  <si>
    <t>SALES_CHILE</t>
  </si>
  <si>
    <t>Sales - % Colombia</t>
  </si>
  <si>
    <t>SALES_COLOMBIA</t>
  </si>
  <si>
    <t>Sales - % Mexico</t>
  </si>
  <si>
    <t>SALES_MEXICO</t>
  </si>
  <si>
    <t>Sales - % Venezuela</t>
  </si>
  <si>
    <t>SALES_VENEZUELA</t>
  </si>
  <si>
    <t>Sales - % Other Latin Americas</t>
  </si>
  <si>
    <t>SALES_OTH_LATAM</t>
  </si>
  <si>
    <t>Sales - % Austria</t>
  </si>
  <si>
    <t>SALES_AUSTRIA</t>
  </si>
  <si>
    <t>Sales - % Belgium</t>
  </si>
  <si>
    <t>SALES_BEL</t>
  </si>
  <si>
    <t>Sales - % France</t>
  </si>
  <si>
    <t>SALES_FRA</t>
  </si>
  <si>
    <t>Sales - % Germany</t>
  </si>
  <si>
    <t>SALES_GER</t>
  </si>
  <si>
    <t>Sales - % Greece</t>
  </si>
  <si>
    <t>SALES_GRE</t>
  </si>
  <si>
    <t>Sales - % Ireland</t>
  </si>
  <si>
    <t>SALES_IRE</t>
  </si>
  <si>
    <t>Sales - % Italy</t>
  </si>
  <si>
    <t>SALES_ITA</t>
  </si>
  <si>
    <t>Sales - % Netherlands</t>
  </si>
  <si>
    <t>SALES_NETH</t>
  </si>
  <si>
    <t>Sales - % Norway</t>
  </si>
  <si>
    <t>SALES_NOR</t>
  </si>
  <si>
    <t>Sales - % Portugal</t>
  </si>
  <si>
    <t>SALES_POR</t>
  </si>
  <si>
    <t>Sales - % Spain</t>
  </si>
  <si>
    <t>SALES_SPA</t>
  </si>
  <si>
    <t>Sales - % Sweden</t>
  </si>
  <si>
    <t>SALES_SWE</t>
  </si>
  <si>
    <t>Sales - % Switzerland</t>
  </si>
  <si>
    <t>SALES_SWIT</t>
  </si>
  <si>
    <t>Sales - % UK</t>
  </si>
  <si>
    <t>SALES_UK</t>
  </si>
  <si>
    <t>Sales - % Other Western Europe</t>
  </si>
  <si>
    <t>SALES_OTH_WEST_EURO</t>
  </si>
  <si>
    <t>Sales - % Poland</t>
  </si>
  <si>
    <t>SALES_POLAND</t>
  </si>
  <si>
    <t>Sales - % Russia</t>
  </si>
  <si>
    <t>SALES_RUSSIA</t>
  </si>
  <si>
    <t>Sales - % Turkey</t>
  </si>
  <si>
    <t>SALES_TURKEY</t>
  </si>
  <si>
    <t>Sales - % Other CEE</t>
  </si>
  <si>
    <t>SALES_OTH_CEE</t>
  </si>
  <si>
    <t>Sales - % Saudi Arabia</t>
  </si>
  <si>
    <t>SALES_SAUDI_ARABIA</t>
  </si>
  <si>
    <t>Sales - % United Arab Emirates</t>
  </si>
  <si>
    <t>SALES_UAE</t>
  </si>
  <si>
    <t>Sales - % Other Middle East</t>
  </si>
  <si>
    <t>SALES_OTH_ME</t>
  </si>
  <si>
    <t>Sales - % Nigeria</t>
  </si>
  <si>
    <t>SALES_NIGERIA</t>
  </si>
  <si>
    <t>Sales - % South Africa</t>
  </si>
  <si>
    <t>SALES_SO_AFRICA</t>
  </si>
  <si>
    <t>Sales - % Other Africa</t>
  </si>
  <si>
    <t>SALES_OTH_AFRICA</t>
  </si>
  <si>
    <t>Sales - % Hong Kong</t>
  </si>
  <si>
    <t>SALES_HONG_KONG</t>
  </si>
  <si>
    <t>Sales - % Japan</t>
  </si>
  <si>
    <t>SALES_JAPAN</t>
  </si>
  <si>
    <t>Sales - % Singapore</t>
  </si>
  <si>
    <t>SALES_SINGAPORE</t>
  </si>
  <si>
    <t>Sales - % South Korea</t>
  </si>
  <si>
    <t>SALES_SK</t>
  </si>
  <si>
    <t>Sales - % Taiwan</t>
  </si>
  <si>
    <t>SALES_TAIWAN</t>
  </si>
  <si>
    <t>Sales - % Other Developed Asia</t>
  </si>
  <si>
    <t>SALES_OTH_DEV_ASIA</t>
  </si>
  <si>
    <t>Sales - % China</t>
  </si>
  <si>
    <t>SALES_CHINA</t>
  </si>
  <si>
    <t>Sales - % India</t>
  </si>
  <si>
    <t>SALES_INDIA</t>
  </si>
  <si>
    <t>Sales - % Indonesia</t>
  </si>
  <si>
    <t>SALES_INDONESIA</t>
  </si>
  <si>
    <t>Sales - % Thailand</t>
  </si>
  <si>
    <t>SALES_THAILAND</t>
  </si>
  <si>
    <t>Sales - % Other Emerging Asia</t>
  </si>
  <si>
    <t>SALES_OTH_EMERG_ASIA</t>
  </si>
  <si>
    <t>Sales - % Australia</t>
  </si>
  <si>
    <t>SALES_AUSTRA</t>
  </si>
  <si>
    <t>Sales - % New Zealand</t>
  </si>
  <si>
    <t>SALES_NZ</t>
  </si>
  <si>
    <t>Sales - % Others</t>
  </si>
  <si>
    <t>SALES_OTHER</t>
  </si>
  <si>
    <t>% of CoGS from U.S. (GS estimate)</t>
  </si>
  <si>
    <t>COGS_PCT_US</t>
  </si>
  <si>
    <t>% of CoGS from non-U.S. (GS estimate)</t>
  </si>
  <si>
    <t>COGS_PCT_ROW</t>
  </si>
  <si>
    <t>% of SG&amp;A from U.S. (GS estimate)</t>
  </si>
  <si>
    <t>SGA_PCT_US</t>
  </si>
  <si>
    <t>% of SG&amp;A from non-U.S. (GS estimate)</t>
  </si>
  <si>
    <t>SGA_PCT_ROW</t>
  </si>
  <si>
    <t>Sales -% Consumer (C)</t>
  </si>
  <si>
    <t>SALES_CONS</t>
  </si>
  <si>
    <t>Sales -% Industry (I)</t>
  </si>
  <si>
    <t>SALES_IND</t>
  </si>
  <si>
    <t>Sales -% Government (G)</t>
  </si>
  <si>
    <t>SALES_GOV</t>
  </si>
  <si>
    <t>Sales - % Industry Sub-Segment: Financial Services</t>
  </si>
  <si>
    <t>SALES_FINAN</t>
  </si>
  <si>
    <t>Sales - % Industry Sub-Segment: Oil &amp; Gas</t>
  </si>
  <si>
    <t>SALES_OIL_GAS</t>
  </si>
  <si>
    <t>Sales (%) SMB</t>
  </si>
  <si>
    <t>SALES_SMB</t>
  </si>
  <si>
    <t>% of total cash balance held overseas (outside the US)</t>
  </si>
  <si>
    <t>CASH_PCT_OS_US</t>
  </si>
  <si>
    <t>Sales - % from Captive Financing Business</t>
  </si>
  <si>
    <t>REV_FIN_SEGMENT</t>
  </si>
  <si>
    <t>Operating Earnings - % from Captive Financing Business</t>
  </si>
  <si>
    <t>EBIT_FIN_SEGMENT</t>
  </si>
  <si>
    <t>Commodities Exposure - Sales</t>
  </si>
  <si>
    <t>Sales - % Oil/Petrol/Fuel</t>
  </si>
  <si>
    <t>SALES_OIL_PETRO_FUEL</t>
  </si>
  <si>
    <t>Sales - % Oil derivatives/NGLs/plastics</t>
  </si>
  <si>
    <t>SALES_OIL_DERIV_NGLS_PLASTICS</t>
  </si>
  <si>
    <t>Sales - % Nat Gas</t>
  </si>
  <si>
    <t>SALES_NAT_GAS</t>
  </si>
  <si>
    <t>Sales - % Nitrogen</t>
  </si>
  <si>
    <t>SALES_NITROGEN</t>
  </si>
  <si>
    <t>Sales - % Other commodity</t>
  </si>
  <si>
    <t>SALES_OTH_COMMODITY</t>
  </si>
  <si>
    <t>Sales - % Other (Non-Commodity) sales sources</t>
  </si>
  <si>
    <t>SALES_OTH_SALES_SOURCES</t>
  </si>
  <si>
    <t>Commodities Exposure - Expense</t>
  </si>
  <si>
    <t>Expense - % Oil/Petrol/Fuel</t>
  </si>
  <si>
    <t>EXP_OIL_PETRO_FUEL</t>
  </si>
  <si>
    <t>Expense - % Oil derivatives/NGLs/plastics</t>
  </si>
  <si>
    <t>EXP_OIL_DERIV_NGLS_PLASTICS</t>
  </si>
  <si>
    <t>Expense - % Nat Gas</t>
  </si>
  <si>
    <t>EXP_NAT_GAS</t>
  </si>
  <si>
    <t>Expense - % Iron Ore</t>
  </si>
  <si>
    <t>EXP_IRON_ORE</t>
  </si>
  <si>
    <t>Expense - % Diamonds</t>
  </si>
  <si>
    <t>EXP_DIAMONDS</t>
  </si>
  <si>
    <t>Expense - % Coal: thermal</t>
  </si>
  <si>
    <t>EXP_COAL_THERMAL</t>
  </si>
  <si>
    <t>Expense - % Coal: met</t>
  </si>
  <si>
    <t>EXP_COAL_MET</t>
  </si>
  <si>
    <t>Expense - % Water</t>
  </si>
  <si>
    <t>EXP_WATER</t>
  </si>
  <si>
    <t>Expense - % Other commodity</t>
  </si>
  <si>
    <t>EXP_OTH_COMMODITY</t>
  </si>
  <si>
    <t>Expense - % Other (Non-Commodity) cost</t>
  </si>
  <si>
    <t>EXP_OTH_COST</t>
  </si>
  <si>
    <t>FX Exposure - Sales</t>
  </si>
  <si>
    <t>Sales - % FX: British Pounds/Pence</t>
  </si>
  <si>
    <t>SALES_FX_GPB</t>
  </si>
  <si>
    <t>Sales - % FX: Euro</t>
  </si>
  <si>
    <t>SALES_FX_EUR</t>
  </si>
  <si>
    <t>Sales - % FX: New Russian Ruble</t>
  </si>
  <si>
    <t>SALES_FX_RUB</t>
  </si>
  <si>
    <t>Sales - % FX: U.S. Dollar</t>
  </si>
  <si>
    <t>SALES_FX_USD</t>
  </si>
  <si>
    <t>Sales - % FX: Brazilian Real</t>
  </si>
  <si>
    <t>SALES_FX_BRL</t>
  </si>
  <si>
    <t>Sales - % FX: Japanese Yen</t>
  </si>
  <si>
    <t>SALES_FX_YEN</t>
  </si>
  <si>
    <t>Sales - % FX: Chinese Renminbi</t>
  </si>
  <si>
    <t>SALES_FX_CNY</t>
  </si>
  <si>
    <t>Sales - % FX: Indian Rupee</t>
  </si>
  <si>
    <t>SALES_FX_INR</t>
  </si>
  <si>
    <t>Sales - % FX: Canadian Dollar</t>
  </si>
  <si>
    <t>SALES_FX_CAD</t>
  </si>
  <si>
    <t>Sales - % FX: Mexican Peso</t>
  </si>
  <si>
    <t>SALES_FX_MXN</t>
  </si>
  <si>
    <t>Sales - % FX: Colombian Peso</t>
  </si>
  <si>
    <t>SALES_FX_COP</t>
  </si>
  <si>
    <t>Sales - % FX: Argentine Peso</t>
  </si>
  <si>
    <t>SALES_FX_ARS</t>
  </si>
  <si>
    <t>Sales - % FX: Chilean Peso</t>
  </si>
  <si>
    <t>SALES_FX_CLP</t>
  </si>
  <si>
    <t>Sales - % FX: Venezuelan bolivar</t>
  </si>
  <si>
    <t>SALES_FX_VEF</t>
  </si>
  <si>
    <t>Sales - % FX: Other Currency</t>
  </si>
  <si>
    <t>SALES_FX_OTH</t>
  </si>
  <si>
    <t>Items to be removed</t>
  </si>
  <si>
    <t>Sales - Total % Americas</t>
  </si>
  <si>
    <t>SALES_TOT_AM</t>
  </si>
  <si>
    <t>Sales - % Other Americas</t>
  </si>
  <si>
    <t>SALES_OTH_AM</t>
  </si>
  <si>
    <t>Sales - Total % EMEA</t>
  </si>
  <si>
    <t>SALES_TOT_EMEA</t>
  </si>
  <si>
    <t>Sales - % Western Europe-Ex UK</t>
  </si>
  <si>
    <t>SALES_EU_EX_UK</t>
  </si>
  <si>
    <t>Sales - % Central &amp; Eastern Europe</t>
  </si>
  <si>
    <t>SALES_CEE</t>
  </si>
  <si>
    <t>Sales - % Middle East</t>
  </si>
  <si>
    <t>SALES_ME</t>
  </si>
  <si>
    <t>Sales - % Total Africa</t>
  </si>
  <si>
    <t>SALES_TOT_AFRICA</t>
  </si>
  <si>
    <t>Sales - % Other EMEA</t>
  </si>
  <si>
    <t>SALES_OTH_EMEA</t>
  </si>
  <si>
    <t>Sales - Total % Asia (incl Australia &amp; New Zealand)</t>
  </si>
  <si>
    <t>SALES_TOT_ASIA</t>
  </si>
  <si>
    <t>Sales - % Other Asia</t>
  </si>
  <si>
    <t>SALES_OTH_AEJ</t>
  </si>
  <si>
    <t>Security: Atlas Energy Solutions</t>
  </si>
  <si>
    <t>Ticker</t>
  </si>
  <si>
    <t>AESI</t>
  </si>
  <si>
    <t>Security Name</t>
  </si>
  <si>
    <t>Interim Type</t>
  </si>
  <si>
    <t>Q</t>
  </si>
  <si>
    <t>Publishing Currency</t>
  </si>
  <si>
    <t>PUB_CURRENCY_ISO</t>
  </si>
  <si>
    <t>Pricing Currency</t>
  </si>
  <si>
    <t>PRICE_CURRENCY_ISO</t>
  </si>
  <si>
    <t>Americas Investment List</t>
  </si>
  <si>
    <t>AMER_LIST</t>
  </si>
  <si>
    <t>Americas Conviction List</t>
  </si>
  <si>
    <t>NOT IN USE</t>
  </si>
  <si>
    <t>Legal rating</t>
  </si>
  <si>
    <t>LEGAL_RATING</t>
  </si>
  <si>
    <t>Target price</t>
  </si>
  <si>
    <t>TARGET_PRICE</t>
  </si>
  <si>
    <t>Target price period</t>
  </si>
  <si>
    <t>TP_PERIOD</t>
  </si>
  <si>
    <t>12 months</t>
  </si>
  <si>
    <t>Fundamental value</t>
  </si>
  <si>
    <t>TARGET_PRICE_FUNDAMENTAL</t>
  </si>
  <si>
    <t>M&amp;A value</t>
  </si>
  <si>
    <t>TARGET_PRICE_MA</t>
  </si>
  <si>
    <t>Target price methodology component 1 name</t>
  </si>
  <si>
    <t>TP_METH_COMP1_NAME</t>
  </si>
  <si>
    <t>Target price methodology component 1 value</t>
  </si>
  <si>
    <t>TP_METH_COMP1_VALUE</t>
  </si>
  <si>
    <t>Target price methodology component 2 name</t>
  </si>
  <si>
    <t>TP_METH_COMP2_NAME</t>
  </si>
  <si>
    <t>Target price methodology component 2 value</t>
  </si>
  <si>
    <t>TP_METH_COMP2_VALUE</t>
  </si>
  <si>
    <t>Current shares outstanding (mn)</t>
  </si>
  <si>
    <t>NUM_SH</t>
  </si>
  <si>
    <t>Free float</t>
  </si>
  <si>
    <t>FREE_FLOAT</t>
  </si>
  <si>
    <t>Publishing Items</t>
  </si>
  <si>
    <t>Book value per share, BVPS (Pub)</t>
  </si>
  <si>
    <t>BVPS_PUB</t>
  </si>
  <si>
    <t>DPS, dividend per share (Pub)</t>
  </si>
  <si>
    <t>DPS_PUB</t>
  </si>
  <si>
    <t>Special dividend per share</t>
  </si>
  <si>
    <t>DPS_SPECIAL_PUB</t>
  </si>
  <si>
    <t>EBITDA (Pub)</t>
  </si>
  <si>
    <t>EBITDA_PUB</t>
  </si>
  <si>
    <t>EPS (Pub)</t>
  </si>
  <si>
    <t>EPS_PUB</t>
  </si>
  <si>
    <t>EPS (excl. ESO) (Pub)</t>
  </si>
  <si>
    <t>EPS_PUB_EX_ESO</t>
  </si>
  <si>
    <t>EV adjustment (Pub)</t>
  </si>
  <si>
    <t>EV_ADJ_PUB</t>
  </si>
  <si>
    <t>Net debt (Pub)</t>
  </si>
  <si>
    <t>NET_DEBT_PUB</t>
  </si>
  <si>
    <t>Net Debt (ex leases) (Pub)</t>
  </si>
  <si>
    <t>NET_DEBT_EX_LEASES_PUB</t>
  </si>
  <si>
    <t>Consensus equivalent net debt</t>
  </si>
  <si>
    <t>CEEE_NDEBT</t>
  </si>
  <si>
    <t>Net income (Pub)</t>
  </si>
  <si>
    <t>NI_PUB</t>
  </si>
  <si>
    <t>EBIT, operating profit (Pub)</t>
  </si>
  <si>
    <t>EBIT_PUB</t>
  </si>
  <si>
    <t>Pre-tax profit (Pub)</t>
  </si>
  <si>
    <t>PTP_PUB</t>
  </si>
  <si>
    <t>Sales, revenue (Pub)</t>
  </si>
  <si>
    <t>REVS_PUB</t>
  </si>
  <si>
    <t>Total shareholders' equity (Pub)</t>
  </si>
  <si>
    <t>EQ_PUB</t>
  </si>
  <si>
    <t>Provision for income tax</t>
  </si>
  <si>
    <t>PROV_INC_TAX</t>
  </si>
  <si>
    <t>INC_MINORITY</t>
  </si>
  <si>
    <t>Net income (pre-preferred dividends)</t>
  </si>
  <si>
    <t>NI_PRE_PREF</t>
  </si>
  <si>
    <t>Preferred dividends</t>
  </si>
  <si>
    <t>PREF_DIV</t>
  </si>
  <si>
    <t>Net income (pre-exceptionals)</t>
  </si>
  <si>
    <t>NET_EARNING</t>
  </si>
  <si>
    <t>Post-tax exceptionals</t>
  </si>
  <si>
    <t>TAX_EXC</t>
  </si>
  <si>
    <t>Net income (post-exceptionals)</t>
  </si>
  <si>
    <t>NET_INC</t>
  </si>
  <si>
    <t>EPS (pre-exceptionals, basic)</t>
  </si>
  <si>
    <t>EPS</t>
  </si>
  <si>
    <t>EPS (pre-exceptionals, diluted)</t>
  </si>
  <si>
    <t>EPS_FUL_DIL</t>
  </si>
  <si>
    <t>EPS (post-exceptionals, basic)</t>
  </si>
  <si>
    <t>EPS_POST_BASIC</t>
  </si>
  <si>
    <t>EPS (post-exceptionals, diluted)</t>
  </si>
  <si>
    <t>FULLY_DIL_EPS</t>
  </si>
  <si>
    <t>Common dividends paid</t>
  </si>
  <si>
    <t>COMMON_DIV_PAID</t>
  </si>
  <si>
    <t>DPS, dividend per share</t>
  </si>
  <si>
    <t>DPS</t>
  </si>
  <si>
    <t>Weighted average shares outstanding, basic</t>
  </si>
  <si>
    <t>SH</t>
  </si>
  <si>
    <t>Diluted average shares outstanding (mn)</t>
  </si>
  <si>
    <t>DILUTE_SHARES</t>
  </si>
  <si>
    <t>Period-end shares outstanding</t>
  </si>
  <si>
    <t>NON_OP_ADD</t>
  </si>
  <si>
    <t>Marginal tax rate</t>
  </si>
  <si>
    <t>MARGIN_TAX_RATE</t>
  </si>
  <si>
    <t>ESO</t>
  </si>
  <si>
    <t>Fair value of grant</t>
  </si>
  <si>
    <t>FV_GRANT</t>
  </si>
  <si>
    <t>ESO expense (post-tax)</t>
  </si>
  <si>
    <t>ESO_POST_TAX</t>
  </si>
  <si>
    <t>EPS (excl. ESO expense, basic)</t>
  </si>
  <si>
    <t>EPS_EX_ESO_B</t>
  </si>
  <si>
    <t>EPS (excl. ESO expense, diluted)</t>
  </si>
  <si>
    <t>EPS_EX_ESO_D</t>
  </si>
  <si>
    <t>Year that ESO expense takes effect</t>
  </si>
  <si>
    <t>ESO_YEAR</t>
  </si>
  <si>
    <t>BVPS, book value per share</t>
  </si>
  <si>
    <t>BVPS</t>
  </si>
  <si>
    <t>Total repurchase authorization</t>
  </si>
  <si>
    <t>REPUR_TOT_AUTH</t>
  </si>
  <si>
    <t>Remaining repurchase authorization</t>
  </si>
  <si>
    <t>REPUR_REMAINING</t>
  </si>
  <si>
    <t>Suspended repurchase authorization</t>
  </si>
  <si>
    <t>REPUR_SUSPENDED</t>
  </si>
  <si>
    <t>Shares repurchased during period</t>
  </si>
  <si>
    <t>REPUR_ACTUAL</t>
  </si>
  <si>
    <t>CF_NI_PRE_PREF</t>
  </si>
  <si>
    <t>BETA_ANALYST</t>
  </si>
  <si>
    <t>Market equity risk premium</t>
  </si>
  <si>
    <t>MKT_EQ_RISK_PREM</t>
  </si>
  <si>
    <t>Risk-free rate</t>
  </si>
  <si>
    <t>RISK_FR_RATE</t>
  </si>
  <si>
    <t>d50ffbf1-b4f1-40f2-ab05-0ee809f33152</t>
  </si>
  <si>
    <t>Scalar|||208021701|||ISSR|||CURRENCY_ISO|||False|||</t>
  </si>
  <si>
    <t>V_KEYWORD_ISSR_208021701_CURRENCY_ISO</t>
  </si>
  <si>
    <t>Scalar|||208021701|||ISSR|||MA_PROB|||False|||</t>
  </si>
  <si>
    <t>V_KEYWORD_ISSR_208021701_MA_PROB</t>
  </si>
  <si>
    <t>Vector|||208021701|||ISSR|||SALES|||False|||</t>
  </si>
  <si>
    <t>V_KEYWORD_ISSR_208021701_SALES</t>
  </si>
  <si>
    <t>Vector|||208021701|||ISSR|||COST_GD_SD|||False|||</t>
  </si>
  <si>
    <t>V_KEYWORD_ISSR_208021701_COST_GD_SD</t>
  </si>
  <si>
    <t>Vector|||208021701|||ISSR|||SEL_GL_AD|||False|||</t>
  </si>
  <si>
    <t>V_KEYWORD_ISSR_208021701_SEL_GL_AD</t>
  </si>
  <si>
    <t>Vector|||208021701|||ISSR|||OP_COST|||False|||</t>
  </si>
  <si>
    <t>V_KEYWORD_ISSR_208021701_OP_COST</t>
  </si>
  <si>
    <t>Vector|||208021701|||ISSR|||RD_EXP|||False|||</t>
  </si>
  <si>
    <t>V_KEYWORD_ISSR_208021701_RD_EXP</t>
  </si>
  <si>
    <t>Vector|||208021701|||ISSR|||ESO_PRE_TAX|||False|||</t>
  </si>
  <si>
    <t>V_KEYWORD_ISSR_208021701_ESO_PRE_TAX</t>
  </si>
  <si>
    <t>Vector|||208021701|||ISSR|||OTH_OP_INC_EXP|||False|||</t>
  </si>
  <si>
    <t>V_KEYWORD_ISSR_208021701_OTH_OP_INC_EXP</t>
  </si>
  <si>
    <t>Vector|||208021701|||ISSR|||TOT_OPS_EXP_DDA|||False|||</t>
  </si>
  <si>
    <t>V_KEYWORD_ISSR_208021701_TOT_OPS_EXP_DDA</t>
  </si>
  <si>
    <t>Vector|||208021701|||ISSR|||TOT_OPS_EXP|||False|||</t>
  </si>
  <si>
    <t>V_KEYWORD_ISSR_208021701_TOT_OPS_EXP</t>
  </si>
  <si>
    <t>Vector|||208021701|||ISSR|||EBITDA_CALC|||False|||</t>
  </si>
  <si>
    <t>V_KEYWORD_ISSR_208021701_EBITDA_CALC</t>
  </si>
  <si>
    <t>Vector|||208021701|||ISSR|||DEPREC|||False|||</t>
  </si>
  <si>
    <t>V_KEYWORD_ISSR_208021701_DEPREC</t>
  </si>
  <si>
    <t>Vector|||208021701|||ISSR|||GOODWILL_AMORT|||False|||</t>
  </si>
  <si>
    <t>V_KEYWORD_ISSR_208021701_GOODWILL_AMORT</t>
  </si>
  <si>
    <t>Vector|||208021701|||ISSR|||EBIT|||False|||</t>
  </si>
  <si>
    <t>V_KEYWORD_ISSR_208021701_EBIT</t>
  </si>
  <si>
    <t>Vector|||208021701|||ISSR|||INT_INC_IND|||False|||</t>
  </si>
  <si>
    <t>V_KEYWORD_ISSR_208021701_INT_INC_IND</t>
  </si>
  <si>
    <t>Vector|||208021701|||ISSR|||INT_EXP_IND|||False|||</t>
  </si>
  <si>
    <t>V_KEYWORD_ISSR_208021701_INT_EXP_IND</t>
  </si>
  <si>
    <t>Vector|||208021701|||ISSR|||NET_INT_EXP|||False|||</t>
  </si>
  <si>
    <t>V_KEYWORD_ISSR_208021701_NET_INT_EXP</t>
  </si>
  <si>
    <t>Vector|||208021701|||ISSR|||ASSOCIATE|||False|||</t>
  </si>
  <si>
    <t>V_KEYWORD_ISSR_208021701_ASSOCIATE</t>
  </si>
  <si>
    <t>Vector|||208021701|||ISSR|||PROFIT_ON_DISP|||False|||</t>
  </si>
  <si>
    <t>V_KEYWORD_ISSR_208021701_PROFIT_ON_DISP</t>
  </si>
  <si>
    <t>Vector|||208021701|||ISSR|||OTH_COST_INC|||False|||</t>
  </si>
  <si>
    <t>V_KEYWORD_ISSR_208021701_OTH_COST_INC</t>
  </si>
  <si>
    <t>Vector|||208021701|||ISSR|||PT_PROF|||False|||</t>
  </si>
  <si>
    <t>V_KEYWORD_ISSR_208021701_PT_PROF</t>
  </si>
  <si>
    <t>Vector|||208021701|||ISSR|||LEASE_PAY|||False|||</t>
  </si>
  <si>
    <t>V_KEYWORD_ISSR_208021701_LEASE_PAY</t>
  </si>
  <si>
    <t>Vector|||208021701|||ISSR|||LEASE_DEEM_INT|||False|||</t>
  </si>
  <si>
    <t>V_KEYWORD_ISSR_208021701_LEASE_DEEM_INT</t>
  </si>
  <si>
    <t>Vector|||208021701|||ISSR|||LEASE_DEEM_DEPR|||False|||</t>
  </si>
  <si>
    <t>V_KEYWORD_ISSR_208021701_LEASE_DEEM_DEPR</t>
  </si>
  <si>
    <t>Vector|||208021701|||ISSR|||NET_INT_CH|||False|||</t>
  </si>
  <si>
    <t>V_KEYWORD_ISSR_208021701_NET_INT_CH</t>
  </si>
  <si>
    <t>Vector|||208021701|||ISSR|||ASSOCIATE_OP|||False|||</t>
  </si>
  <si>
    <t>V_KEYWORD_ISSR_208021701_ASSOCIATE_OP</t>
  </si>
  <si>
    <t>Vector|||208021701|||ISSR|||DEPR_ROU_ASSETS|||False|||</t>
  </si>
  <si>
    <t>V_KEYWORD_ISSR_208021701_DEPR_ROU_ASSETS</t>
  </si>
  <si>
    <t>Vector|||208021701|||ISSR|||LEASE_INT_CHG|||False|||</t>
  </si>
  <si>
    <t>V_KEYWORD_ISSR_208021701_LEASE_INT_CHG</t>
  </si>
  <si>
    <t>Scalar|||208021701|||ISSR|||LEASE_ADOPT|||False|||</t>
  </si>
  <si>
    <t>V_KEYWORD_ISSR_208021701_LEASE_ADOPT</t>
  </si>
  <si>
    <t>Vector|||208021701|||ISSR|||CASH_EQ|||False|||</t>
  </si>
  <si>
    <t>V_KEYWORD_ISSR_208021701_CASH_EQ</t>
  </si>
  <si>
    <t>Vector|||208021701|||ISSR|||DEBTORS|||False|||</t>
  </si>
  <si>
    <t>V_KEYWORD_ISSR_208021701_DEBTORS</t>
  </si>
  <si>
    <t>Vector|||208021701|||ISSR|||STOCKS|||False|||</t>
  </si>
  <si>
    <t>V_KEYWORD_ISSR_208021701_STOCKS</t>
  </si>
  <si>
    <t>Vector|||208021701|||ISSR|||OTH_CUR_ASS|||False|||</t>
  </si>
  <si>
    <t>V_KEYWORD_ISSR_208021701_OTH_CUR_ASS</t>
  </si>
  <si>
    <t>Vector|||208021701|||ISSR|||CUR_ASS|||False|||</t>
  </si>
  <si>
    <t>V_KEYWORD_ISSR_208021701_CUR_ASS</t>
  </si>
  <si>
    <t>Vector|||208021701|||ISSR|||GR_FIX_ASS|||False|||</t>
  </si>
  <si>
    <t>V_KEYWORD_ISSR_208021701_GR_FIX_ASS</t>
  </si>
  <si>
    <t>Vector|||208021701|||ISSR|||ACC_DDA|||False|||</t>
  </si>
  <si>
    <t>V_KEYWORD_ISSR_208021701_ACC_DDA</t>
  </si>
  <si>
    <t>Vector|||208021701|||ISSR|||NET_FIX_ASS|||False|||</t>
  </si>
  <si>
    <t>V_KEYWORD_ISSR_208021701_NET_FIX_ASS</t>
  </si>
  <si>
    <t>Vector|||208021701|||ISSR|||GR_INTANG|||False|||</t>
  </si>
  <si>
    <t>V_KEYWORD_ISSR_208021701_GR_INTANG</t>
  </si>
  <si>
    <t>Vector|||208021701|||ISSR|||ACC_AMORT|||False|||</t>
  </si>
  <si>
    <t>V_KEYWORD_ISSR_208021701_ACC_AMORT</t>
  </si>
  <si>
    <t>Vector|||208021701|||ISSR|||NET_INTANG|||False|||</t>
  </si>
  <si>
    <t>V_KEYWORD_ISSR_208021701_NET_INTANG</t>
  </si>
  <si>
    <t>Vector|||208021701|||ISSR|||FIX_ASS_INV|||False|||</t>
  </si>
  <si>
    <t>V_KEYWORD_ISSR_208021701_FIX_ASS_INV</t>
  </si>
  <si>
    <t>Vector|||208021701|||ISSR|||INV_SECUR|||False|||</t>
  </si>
  <si>
    <t>V_KEYWORD_ISSR_208021701_INV_SECUR</t>
  </si>
  <si>
    <t>Vector|||208021701|||ISSR|||OTH_LT_ASS|||False|||</t>
  </si>
  <si>
    <t>V_KEYWORD_ISSR_208021701_OTH_LT_ASS</t>
  </si>
  <si>
    <t>Vector|||208021701|||ISSR|||TOT_ASSET|||False|||</t>
  </si>
  <si>
    <t>V_KEYWORD_ISSR_208021701_TOT_ASSET</t>
  </si>
  <si>
    <t>Vector|||208021701|||ISSR|||ACC_PAY_GQ|||False|||</t>
  </si>
  <si>
    <t>V_KEYWORD_ISSR_208021701_ACC_PAY_GQ</t>
  </si>
  <si>
    <t>Vector|||208021701|||ISSR|||SHORT_T_DEBT|||False|||</t>
  </si>
  <si>
    <t>V_KEYWORD_ISSR_208021701_SHORT_T_DEBT</t>
  </si>
  <si>
    <t>Vector|||208021701|||ISSR|||ST_LEASE_LIAB|||False|||</t>
  </si>
  <si>
    <t>V_KEYWORD_ISSR_208021701_ST_LEASE_LIAB</t>
  </si>
  <si>
    <t>Vector|||208021701|||ISSR|||OTH_CUR_LIABS|||False|||</t>
  </si>
  <si>
    <t>V_KEYWORD_ISSR_208021701_OTH_CUR_LIABS</t>
  </si>
  <si>
    <t>Vector|||208021701|||ISSR|||SHORT_TERM_LIABS|||False|||</t>
  </si>
  <si>
    <t>V_KEYWORD_ISSR_208021701_SHORT_TERM_LIABS</t>
  </si>
  <si>
    <t>Vector|||208021701|||ISSR|||LT_DEBT|||False|||</t>
  </si>
  <si>
    <t>V_KEYWORD_ISSR_208021701_LT_DEBT</t>
  </si>
  <si>
    <t>Vector|||208021701|||ISSR|||LT_LEASE_LIAB|||False|||</t>
  </si>
  <si>
    <t>V_KEYWORD_ISSR_208021701_LT_LEASE_LIAB</t>
  </si>
  <si>
    <t>Vector|||208021701|||ISSR|||OTH_LT_CRED_GQ|||False|||</t>
  </si>
  <si>
    <t>V_KEYWORD_ISSR_208021701_OTH_LT_CRED_GQ</t>
  </si>
  <si>
    <t>Vector|||208021701|||ISSR|||TOT_LT_LIAB|||False|||</t>
  </si>
  <si>
    <t>V_KEYWORD_ISSR_208021701_TOT_LT_LIAB</t>
  </si>
  <si>
    <t>Vector|||208021701|||ISSR|||TOT_LIAB|||False|||</t>
  </si>
  <si>
    <t>V_KEYWORD_ISSR_208021701_TOT_LIAB</t>
  </si>
  <si>
    <t>Vector|||208021701|||ISSR|||PREF_SH|||False|||</t>
  </si>
  <si>
    <t>V_KEYWORD_ISSR_208021701_PREF_SH</t>
  </si>
  <si>
    <t>Vector|||208021701|||ISSR|||ORD_SH_FUND|||False|||</t>
  </si>
  <si>
    <t>V_KEYWORD_ISSR_208021701_ORD_SH_FUND</t>
  </si>
  <si>
    <t>Vector|||208021701|||ISSR|||MINORITIES|||False|||</t>
  </si>
  <si>
    <t>V_KEYWORD_ISSR_208021701_MINORITIES</t>
  </si>
  <si>
    <t>Vector|||208021701|||ISSR|||EQ|||False|||</t>
  </si>
  <si>
    <t>V_KEYWORD_ISSR_208021701_EQ</t>
  </si>
  <si>
    <t>Vector|||208021701|||ISSR|||TOT_LIAB_EQ|||False|||</t>
  </si>
  <si>
    <t>V_KEYWORD_ISSR_208021701_TOT_LIAB_EQ</t>
  </si>
  <si>
    <t>Vector|||208021701|||ISSR|||TOT_USD_DEBT|||False|||</t>
  </si>
  <si>
    <t>V_KEYWORD_ISSR_208021701_TOT_USD_DEBT</t>
  </si>
  <si>
    <t>Vector|||208021701|||ISSR|||TOT_PCT_USD_DEBT_HEDGED|||False|||</t>
  </si>
  <si>
    <t>V_KEYWORD_ISSR_208021701_TOT_PCT_USD_DEBT_HEDGED</t>
  </si>
  <si>
    <t>Vector|||208021701|||ISSR|||FLOATING_PCT_LOCAL_DEBT|||False|||</t>
  </si>
  <si>
    <t>V_KEYWORD_ISSR_208021701_FLOATING_PCT_LOCAL_DEBT</t>
  </si>
  <si>
    <t>Vector|||208021701|||ISSR|||FLOATING_PCT_LOCAL_DEBT_HEDGED|||False|||</t>
  </si>
  <si>
    <t>V_KEYWORD_ISSR_208021701_FLOATING_PCT_LOCAL_DEBT_HEDGED</t>
  </si>
  <si>
    <t>Vector|||208021701|||ISSR|||NET_DEBT|||False|||</t>
  </si>
  <si>
    <t>V_KEYWORD_ISSR_208021701_NET_DEBT</t>
  </si>
  <si>
    <t>Vector|||208021701|||ISSR|||CAP_LEASES|||False|||</t>
  </si>
  <si>
    <t>V_KEYWORD_ISSR_208021701_CAP_LEASES</t>
  </si>
  <si>
    <t>Vector|||208021701|||ISSR|||DEF_INC_TAX|||False|||</t>
  </si>
  <si>
    <t>V_KEYWORD_ISSR_208021701_DEF_INC_TAX</t>
  </si>
  <si>
    <t>Vector|||208021701|||ISSR|||NET_OP_LOSS_CFWD|||False|||</t>
  </si>
  <si>
    <t>V_KEYWORD_ISSR_208021701_NET_OP_LOSS_CFWD</t>
  </si>
  <si>
    <t>Vector|||208021701|||ISSR|||MV_ASSOCIATES|||False|||</t>
  </si>
  <si>
    <t>V_KEYWORD_ISSR_208021701_MV_ASSOCIATES</t>
  </si>
  <si>
    <t>Vector|||208021701|||ISSR|||NET_DEBT_ADJ|||False|||</t>
  </si>
  <si>
    <t>V_KEYWORD_ISSR_208021701_NET_DEBT_ADJ</t>
  </si>
  <si>
    <t>Vector|||208021701|||ISSR|||CO_BOR_MARGIN|||False|||</t>
  </si>
  <si>
    <t>V_KEYWORD_ISSR_208021701_CO_BOR_MARGIN</t>
  </si>
  <si>
    <t>Vector|||208021701|||ISSR|||UNF_PENS|||False|||</t>
  </si>
  <si>
    <t>V_KEYWORD_ISSR_208021701_UNF_PENS</t>
  </si>
  <si>
    <t>Vector|||208021701|||ISSR|||UNF_PENS_OFF|||False|||</t>
  </si>
  <si>
    <t>V_KEYWORD_ISSR_208021701_UNF_PENS_OFF</t>
  </si>
  <si>
    <t>Vector|||208021701|||ISSR|||UNF_PENS_LIAB_OTH|||False|||</t>
  </si>
  <si>
    <t>V_KEYWORD_ISSR_208021701_UNF_PENS_LIAB_OTH</t>
  </si>
  <si>
    <t>Vector|||208021701|||ISSR|||ADJ_UNF_PENS_GOOD|||False|||</t>
  </si>
  <si>
    <t>V_KEYWORD_ISSR_208021701_ADJ_UNF_PENS_GOOD</t>
  </si>
  <si>
    <t>Vector|||208021701|||ISSR|||OTH_GCI_ADJ|||False|||</t>
  </si>
  <si>
    <t>V_KEYWORD_ISSR_208021701_OTH_GCI_ADJ</t>
  </si>
  <si>
    <t>Vector|||208021701|||ISSR|||GCI_INFL|||False|||</t>
  </si>
  <si>
    <t>V_KEYWORD_ISSR_208021701_GCI_INFL</t>
  </si>
  <si>
    <t>Vector|||208021701|||ISSR|||BAL_MINO_INT|||False|||</t>
  </si>
  <si>
    <t>V_KEYWORD_ISSR_208021701_BAL_MINO_INT</t>
  </si>
  <si>
    <t>Vector|||208021701|||ISSR|||ROU_ASSET|||False|||</t>
  </si>
  <si>
    <t>V_KEYWORD_ISSR_208021701_ROU_ASSET</t>
  </si>
  <si>
    <t>Vector|||208021701|||ISSR|||CF_INC_MINORITY|||False|||</t>
  </si>
  <si>
    <t>V_KEYWORD_ISSR_208021701_CF_INC_MINORITY</t>
  </si>
  <si>
    <t>Vector|||208021701|||ISSR|||DEPR_AMORT|||False|||</t>
  </si>
  <si>
    <t>V_KEYWORD_ISSR_208021701_DEPR_AMORT</t>
  </si>
  <si>
    <t>Vector|||208021701|||ISSR|||WORK_CAP|||False|||</t>
  </si>
  <si>
    <t>V_KEYWORD_ISSR_208021701_WORK_CAP</t>
  </si>
  <si>
    <t>Vector|||208021701|||ISSR|||OTH_OP_CF|||False|||</t>
  </si>
  <si>
    <t>V_KEYWORD_ISSR_208021701_OTH_OP_CF</t>
  </si>
  <si>
    <t>Vector|||208021701|||ISSR|||CF_OPS|||False|||</t>
  </si>
  <si>
    <t>V_KEYWORD_ISSR_208021701_CF_OPS</t>
  </si>
  <si>
    <t>Vector|||208021701|||ISSR|||CAPEX|||False|||</t>
  </si>
  <si>
    <t>V_KEYWORD_ISSR_208021701_CAPEX</t>
  </si>
  <si>
    <t>Vector|||208021701|||ISSR|||ACQ|||False|||</t>
  </si>
  <si>
    <t>V_KEYWORD_ISSR_208021701_ACQ</t>
  </si>
  <si>
    <t>Vector|||208021701|||ISSR|||DIVEST|||False|||</t>
  </si>
  <si>
    <t>V_KEYWORD_ISSR_208021701_DIVEST</t>
  </si>
  <si>
    <t>Vector|||208021701|||ISSR|||OTH_INV_CF|||False|||</t>
  </si>
  <si>
    <t>V_KEYWORD_ISSR_208021701_OTH_INV_CF</t>
  </si>
  <si>
    <t>Vector|||208021701|||ISSR|||CF_INV|||False|||</t>
  </si>
  <si>
    <t>V_KEYWORD_ISSR_208021701_CF_INV</t>
  </si>
  <si>
    <t>Vector|||208021701|||ISSR|||DIV_PAID|||False|||</t>
  </si>
  <si>
    <t>V_KEYWORD_ISSR_208021701_DIV_PAID</t>
  </si>
  <si>
    <t>Vector|||208021701|||ISSR|||SH_REPUR|||False|||</t>
  </si>
  <si>
    <t>V_KEYWORD_ISSR_208021701_SH_REPUR</t>
  </si>
  <si>
    <t>Vector|||208021701|||ISSR|||CHG_LT_DEBT|||False|||</t>
  </si>
  <si>
    <t>V_KEYWORD_ISSR_208021701_CHG_LT_DEBT</t>
  </si>
  <si>
    <t>Vector|||208021701|||ISSR|||LEASE_PRINCIPAL_CASH|||False|||</t>
  </si>
  <si>
    <t>V_KEYWORD_ISSR_208021701_LEASE_PRINCIPAL_CASH</t>
  </si>
  <si>
    <t>Vector|||208021701|||ISSR|||OTH_FIN_CF|||False|||</t>
  </si>
  <si>
    <t>V_KEYWORD_ISSR_208021701_OTH_FIN_CF</t>
  </si>
  <si>
    <t>Vector|||208021701|||ISSR|||CF_FIN|||False|||</t>
  </si>
  <si>
    <t>V_KEYWORD_ISSR_208021701_CF_FIN</t>
  </si>
  <si>
    <t>Vector|||208021701|||ISSR|||TOT_CF|||False|||</t>
  </si>
  <si>
    <t>V_KEYWORD_ISSR_208021701_TOT_CF</t>
  </si>
  <si>
    <t>Vector|||208021701|||ISSR|||ASSOC_JV_ADDBK|||False|||</t>
  </si>
  <si>
    <t>V_KEYWORD_ISSR_208021701_ASSOC_JV_ADDBK</t>
  </si>
  <si>
    <t>Vector|||208021701|||ISSR|||PL_SALE_ASSETS|||False|||</t>
  </si>
  <si>
    <t>V_KEYWORD_ISSR_208021701_PL_SALE_ASSETS</t>
  </si>
  <si>
    <t>Vector|||208021701|||ISSR|||OTH_NONCASH_ADJ|||False|||</t>
  </si>
  <si>
    <t>V_KEYWORD_ISSR_208021701_OTH_NONCASH_ADJ</t>
  </si>
  <si>
    <t>Vector|||208021701|||ISSR|||OTH_DACF_ADJ|||False|||</t>
  </si>
  <si>
    <t>V_KEYWORD_ISSR_208021701_OTH_DACF_ADJ</t>
  </si>
  <si>
    <t>Vector|||208021701|||ISSR|||CHG_DEF_TAX_CF|||False|||</t>
  </si>
  <si>
    <t>V_KEYWORD_ISSR_208021701_CHG_DEF_TAX_CF</t>
  </si>
  <si>
    <t>Vector|||208021701|||ISSR|||OTH_ADJ_CASH_TAX|||False|||</t>
  </si>
  <si>
    <t>V_KEYWORD_ISSR_208021701_OTH_ADJ_CASH_TAX</t>
  </si>
  <si>
    <t>Vector|||208021701|||ISSR|||CASH_INT_EXP|||False|||</t>
  </si>
  <si>
    <t>V_KEYWORD_ISSR_208021701_CASH_INT_EXP</t>
  </si>
  <si>
    <t>Vector|||208021701|||ISSR|||CASH_TAX_EXP|||False|||</t>
  </si>
  <si>
    <t>V_KEYWORD_ISSR_208021701_CASH_TAX_EXP</t>
  </si>
  <si>
    <t>Vector|||208021701|||ISSR|||DIVDS_ASSOC_JV|||False|||</t>
  </si>
  <si>
    <t>V_KEYWORD_ISSR_208021701_DIVDS_ASSOC_JV</t>
  </si>
  <si>
    <t>Vector|||208021701|||ISSR|||CAPEX_MAINTENANCE|||False|||</t>
  </si>
  <si>
    <t>V_KEYWORD_ISSR_208021701_CAPEX_MAINTENANCE</t>
  </si>
  <si>
    <t>Vector|||208021701|||ISSR|||CAPEX_EXPANSION|||False|||</t>
  </si>
  <si>
    <t>V_KEYWORD_ISSR_208021701_CAPEX_EXPANSION</t>
  </si>
  <si>
    <t>Vector|||208021701|||ISSR|||NONPPE_CAPEX|||False|||</t>
  </si>
  <si>
    <t>V_KEYWORD_ISSR_208021701_NONPPE_CAPEX</t>
  </si>
  <si>
    <t>Vector|||208021701|||ISSR|||DIVDS_PD_MINORITIES|||False|||</t>
  </si>
  <si>
    <t>V_KEYWORD_ISSR_208021701_DIVDS_PD_MINORITIES</t>
  </si>
  <si>
    <t>Vector|||208021701|||ISSR|||EMPLOYEES|||False|||</t>
  </si>
  <si>
    <t>V_KEYWORD_ISSR_208021701_EMPLOYEES</t>
  </si>
  <si>
    <t>Vector|||208021701|||ISSR|||NGL_PROD|||False|||</t>
  </si>
  <si>
    <t>V_KEYWORD_ISSR_208021701_NGL_PROD</t>
  </si>
  <si>
    <t>Vector|||208021701|||ISSR|||COND_PROD|||False|||</t>
  </si>
  <si>
    <t>V_KEYWORD_ISSR_208021701_COND_PROD</t>
  </si>
  <si>
    <t>Vector|||208021701|||ISSR|||ORDER_BACKLOG|||False|||</t>
  </si>
  <si>
    <t>V_KEYWORD_ISSR_208021701_ORDER_BACKLOG</t>
  </si>
  <si>
    <t>Vector|||208021701|||ISSR|||ORDER_INTAKE|||False|||</t>
  </si>
  <si>
    <t>V_KEYWORD_ISSR_208021701_ORDER_INTAKE</t>
  </si>
  <si>
    <t>Vector|||208021701|||ISSR|||AVG_DRILL_FLEET_AGE|||False|||</t>
  </si>
  <si>
    <t>V_KEYWORD_ISSR_208021701_AVG_DRILL_FLEET_AGE</t>
  </si>
  <si>
    <t>Vector|||208021701|||ISSR|||SALES_CANADA|||False|||</t>
  </si>
  <si>
    <t>V_KEYWORD_ISSR_208021701_SALES_CANADA</t>
  </si>
  <si>
    <t>Vector|||208021701|||ISSR|||SALES_US|||False|||</t>
  </si>
  <si>
    <t>V_KEYWORD_ISSR_208021701_SALES_US</t>
  </si>
  <si>
    <t>Vector|||208021701|||ISSR|||SALES_OTH_NO_AMER|||False|||</t>
  </si>
  <si>
    <t>V_KEYWORD_ISSR_208021701_SALES_OTH_NO_AMER</t>
  </si>
  <si>
    <t>Vector|||208021701|||ISSR|||SALES_ARGENTINA|||False|||</t>
  </si>
  <si>
    <t>V_KEYWORD_ISSR_208021701_SALES_ARGENTINA</t>
  </si>
  <si>
    <t>Vector|||208021701|||ISSR|||SALES_BRAZIL|||False|||</t>
  </si>
  <si>
    <t>V_KEYWORD_ISSR_208021701_SALES_BRAZIL</t>
  </si>
  <si>
    <t>Vector|||208021701|||ISSR|||SALES_CHILE|||False|||</t>
  </si>
  <si>
    <t>V_KEYWORD_ISSR_208021701_SALES_CHILE</t>
  </si>
  <si>
    <t>Vector|||208021701|||ISSR|||SALES_COLOMBIA|||False|||</t>
  </si>
  <si>
    <t>V_KEYWORD_ISSR_208021701_SALES_COLOMBIA</t>
  </si>
  <si>
    <t>Vector|||208021701|||ISSR|||SALES_MEXICO|||False|||</t>
  </si>
  <si>
    <t>V_KEYWORD_ISSR_208021701_SALES_MEXICO</t>
  </si>
  <si>
    <t>Vector|||208021701|||ISSR|||SALES_VENEZUELA|||False|||</t>
  </si>
  <si>
    <t>V_KEYWORD_ISSR_208021701_SALES_VENEZUELA</t>
  </si>
  <si>
    <t>Vector|||208021701|||ISSR|||SALES_OTH_LATAM|||False|||</t>
  </si>
  <si>
    <t>V_KEYWORD_ISSR_208021701_SALES_OTH_LATAM</t>
  </si>
  <si>
    <t>Vector|||208021701|||ISSR|||SALES_AUSTRIA|||False|||</t>
  </si>
  <si>
    <t>V_KEYWORD_ISSR_208021701_SALES_AUSTRIA</t>
  </si>
  <si>
    <t>Vector|||208021701|||ISSR|||SALES_BEL|||False|||</t>
  </si>
  <si>
    <t>V_KEYWORD_ISSR_208021701_SALES_BEL</t>
  </si>
  <si>
    <t>Vector|||208021701|||ISSR|||SALES_FRA|||False|||</t>
  </si>
  <si>
    <t>V_KEYWORD_ISSR_208021701_SALES_FRA</t>
  </si>
  <si>
    <t>Vector|||208021701|||ISSR|||SALES_GER|||False|||</t>
  </si>
  <si>
    <t>V_KEYWORD_ISSR_208021701_SALES_GER</t>
  </si>
  <si>
    <t>Vector|||208021701|||ISSR|||SALES_GRE|||False|||</t>
  </si>
  <si>
    <t>V_KEYWORD_ISSR_208021701_SALES_GRE</t>
  </si>
  <si>
    <t>Vector|||208021701|||ISSR|||SALES_IRE|||False|||</t>
  </si>
  <si>
    <t>V_KEYWORD_ISSR_208021701_SALES_IRE</t>
  </si>
  <si>
    <t>Vector|||208021701|||ISSR|||SALES_ITA|||False|||</t>
  </si>
  <si>
    <t>V_KEYWORD_ISSR_208021701_SALES_ITA</t>
  </si>
  <si>
    <t>Vector|||208021701|||ISSR|||SALES_NETH|||False|||</t>
  </si>
  <si>
    <t>V_KEYWORD_ISSR_208021701_SALES_NETH</t>
  </si>
  <si>
    <t>Vector|||208021701|||ISSR|||SALES_NOR|||False|||</t>
  </si>
  <si>
    <t>V_KEYWORD_ISSR_208021701_SALES_NOR</t>
  </si>
  <si>
    <t>Vector|||208021701|||ISSR|||SALES_POR|||False|||</t>
  </si>
  <si>
    <t>V_KEYWORD_ISSR_208021701_SALES_POR</t>
  </si>
  <si>
    <t>Vector|||208021701|||ISSR|||SALES_SPA|||False|||</t>
  </si>
  <si>
    <t>V_KEYWORD_ISSR_208021701_SALES_SPA</t>
  </si>
  <si>
    <t>Vector|||208021701|||ISSR|||SALES_SWE|||False|||</t>
  </si>
  <si>
    <t>V_KEYWORD_ISSR_208021701_SALES_SWE</t>
  </si>
  <si>
    <t>Vector|||208021701|||ISSR|||SALES_SWIT|||False|||</t>
  </si>
  <si>
    <t>V_KEYWORD_ISSR_208021701_SALES_SWIT</t>
  </si>
  <si>
    <t>Vector|||208021701|||ISSR|||SALES_UK|||False|||</t>
  </si>
  <si>
    <t>V_KEYWORD_ISSR_208021701_SALES_UK</t>
  </si>
  <si>
    <t>Vector|||208021701|||ISSR|||SALES_OTH_WEST_EURO|||False|||</t>
  </si>
  <si>
    <t>V_KEYWORD_ISSR_208021701_SALES_OTH_WEST_EURO</t>
  </si>
  <si>
    <t>Vector|||208021701|||ISSR|||SALES_POLAND|||False|||</t>
  </si>
  <si>
    <t>V_KEYWORD_ISSR_208021701_SALES_POLAND</t>
  </si>
  <si>
    <t>Vector|||208021701|||ISSR|||SALES_RUSSIA|||False|||</t>
  </si>
  <si>
    <t>V_KEYWORD_ISSR_208021701_SALES_RUSSIA</t>
  </si>
  <si>
    <t>Vector|||208021701|||ISSR|||SALES_TURKEY|||False|||</t>
  </si>
  <si>
    <t>V_KEYWORD_ISSR_208021701_SALES_TURKEY</t>
  </si>
  <si>
    <t>Vector|||208021701|||ISSR|||SALES_OTH_CEE|||False|||</t>
  </si>
  <si>
    <t>V_KEYWORD_ISSR_208021701_SALES_OTH_CEE</t>
  </si>
  <si>
    <t>Vector|||208021701|||ISSR|||SALES_SAUDI_ARABIA|||False|||</t>
  </si>
  <si>
    <t>V_KEYWORD_ISSR_208021701_SALES_SAUDI_ARABIA</t>
  </si>
  <si>
    <t>Vector|||208021701|||ISSR|||SALES_UAE|||False|||</t>
  </si>
  <si>
    <t>V_KEYWORD_ISSR_208021701_SALES_UAE</t>
  </si>
  <si>
    <t>Vector|||208021701|||ISSR|||SALES_OTH_ME|||False|||</t>
  </si>
  <si>
    <t>V_KEYWORD_ISSR_208021701_SALES_OTH_ME</t>
  </si>
  <si>
    <t>Vector|||208021701|||ISSR|||SALES_NIGERIA|||False|||</t>
  </si>
  <si>
    <t>V_KEYWORD_ISSR_208021701_SALES_NIGERIA</t>
  </si>
  <si>
    <t>Vector|||208021701|||ISSR|||SALES_SO_AFRICA|||False|||</t>
  </si>
  <si>
    <t>V_KEYWORD_ISSR_208021701_SALES_SO_AFRICA</t>
  </si>
  <si>
    <t>Vector|||208021701|||ISSR|||SALES_OTH_AFRICA|||False|||</t>
  </si>
  <si>
    <t>V_KEYWORD_ISSR_208021701_SALES_OTH_AFRICA</t>
  </si>
  <si>
    <t>Vector|||208021701|||ISSR|||SALES_HONG_KONG|||False|||</t>
  </si>
  <si>
    <t>V_KEYWORD_ISSR_208021701_SALES_HONG_KONG</t>
  </si>
  <si>
    <t>Vector|||208021701|||ISSR|||SALES_JAPAN|||False|||</t>
  </si>
  <si>
    <t>V_KEYWORD_ISSR_208021701_SALES_JAPAN</t>
  </si>
  <si>
    <t>Vector|||208021701|||ISSR|||SALES_SINGAPORE|||False|||</t>
  </si>
  <si>
    <t>V_KEYWORD_ISSR_208021701_SALES_SINGAPORE</t>
  </si>
  <si>
    <t>Vector|||208021701|||ISSR|||SALES_SK|||False|||</t>
  </si>
  <si>
    <t>V_KEYWORD_ISSR_208021701_SALES_SK</t>
  </si>
  <si>
    <t>Vector|||208021701|||ISSR|||SALES_TAIWAN|||False|||</t>
  </si>
  <si>
    <t>V_KEYWORD_ISSR_208021701_SALES_TAIWAN</t>
  </si>
  <si>
    <t>Vector|||208021701|||ISSR|||SALES_OTH_DEV_ASIA|||False|||</t>
  </si>
  <si>
    <t>V_KEYWORD_ISSR_208021701_SALES_OTH_DEV_ASIA</t>
  </si>
  <si>
    <t>Vector|||208021701|||ISSR|||SALES_CHINA|||False|||</t>
  </si>
  <si>
    <t>V_KEYWORD_ISSR_208021701_SALES_CHINA</t>
  </si>
  <si>
    <t>Vector|||208021701|||ISSR|||SALES_INDIA|||False|||</t>
  </si>
  <si>
    <t>V_KEYWORD_ISSR_208021701_SALES_INDIA</t>
  </si>
  <si>
    <t>Vector|||208021701|||ISSR|||SALES_INDONESIA|||False|||</t>
  </si>
  <si>
    <t>V_KEYWORD_ISSR_208021701_SALES_INDONESIA</t>
  </si>
  <si>
    <t>Vector|||208021701|||ISSR|||SALES_THAILAND|||False|||</t>
  </si>
  <si>
    <t>V_KEYWORD_ISSR_208021701_SALES_THAILAND</t>
  </si>
  <si>
    <t>Vector|||208021701|||ISSR|||SALES_OTH_EMERG_ASIA|||False|||</t>
  </si>
  <si>
    <t>V_KEYWORD_ISSR_208021701_SALES_OTH_EMERG_ASIA</t>
  </si>
  <si>
    <t>Vector|||208021701|||ISSR|||SALES_AUSTRA|||False|||</t>
  </si>
  <si>
    <t>V_KEYWORD_ISSR_208021701_SALES_AUSTRA</t>
  </si>
  <si>
    <t>Vector|||208021701|||ISSR|||SALES_NZ|||False|||</t>
  </si>
  <si>
    <t>V_KEYWORD_ISSR_208021701_SALES_NZ</t>
  </si>
  <si>
    <t>Vector|||208021701|||ISSR|||SALES_OTHER|||False|||</t>
  </si>
  <si>
    <t>V_KEYWORD_ISSR_208021701_SALES_OTHER</t>
  </si>
  <si>
    <t>Vector|||208021701|||ISSR|||COGS_PCT_US|||False|||</t>
  </si>
  <si>
    <t>V_KEYWORD_ISSR_208021701_COGS_PCT_US</t>
  </si>
  <si>
    <t>Vector|||208021701|||ISSR|||COGS_PCT_ROW|||False|||</t>
  </si>
  <si>
    <t>V_KEYWORD_ISSR_208021701_COGS_PCT_ROW</t>
  </si>
  <si>
    <t>Vector|||208021701|||ISSR|||SGA_PCT_US|||False|||</t>
  </si>
  <si>
    <t>V_KEYWORD_ISSR_208021701_SGA_PCT_US</t>
  </si>
  <si>
    <t>Vector|||208021701|||ISSR|||SGA_PCT_ROW|||False|||</t>
  </si>
  <si>
    <t>V_KEYWORD_ISSR_208021701_SGA_PCT_ROW</t>
  </si>
  <si>
    <t>Vector|||208021701|||ISSR|||SALES_CONS|||False|||</t>
  </si>
  <si>
    <t>V_KEYWORD_ISSR_208021701_SALES_CONS</t>
  </si>
  <si>
    <t>Vector|||208021701|||ISSR|||SALES_IND|||False|||</t>
  </si>
  <si>
    <t>V_KEYWORD_ISSR_208021701_SALES_IND</t>
  </si>
  <si>
    <t>Vector|||208021701|||ISSR|||SALES_GOV|||False|||</t>
  </si>
  <si>
    <t>V_KEYWORD_ISSR_208021701_SALES_GOV</t>
  </si>
  <si>
    <t>Vector|||208021701|||ISSR|||SALES_FINAN|||False|||</t>
  </si>
  <si>
    <t>V_KEYWORD_ISSR_208021701_SALES_FINAN</t>
  </si>
  <si>
    <t>Vector|||208021701|||ISSR|||SALES_OIL_GAS|||False|||</t>
  </si>
  <si>
    <t>V_KEYWORD_ISSR_208021701_SALES_OIL_GAS</t>
  </si>
  <si>
    <t>Vector|||208021701|||ISSR|||SALES_SMB|||False|||</t>
  </si>
  <si>
    <t>V_KEYWORD_ISSR_208021701_SALES_SMB</t>
  </si>
  <si>
    <t>Vector|||208021701|||ISSR|||CASH_PCT_OS_US|||False|||</t>
  </si>
  <si>
    <t>V_KEYWORD_ISSR_208021701_CASH_PCT_OS_US</t>
  </si>
  <si>
    <t>Vector|||208021701|||ISSR|||REV_FIN_SEGMENT|||False|||</t>
  </si>
  <si>
    <t>V_KEYWORD_ISSR_208021701_REV_FIN_SEGMENT</t>
  </si>
  <si>
    <t>Vector|||208021701|||ISSR|||EBIT_FIN_SEGMENT|||False|||</t>
  </si>
  <si>
    <t>V_KEYWORD_ISSR_208021701_EBIT_FIN_SEGMENT</t>
  </si>
  <si>
    <t>Vector|||208021701|||ISSR|||SALES_OIL_PETRO_FUEL|||False|||</t>
  </si>
  <si>
    <t>V_KEYWORD_ISSR_208021701_SALES_OIL_PETRO_FUEL</t>
  </si>
  <si>
    <t>Vector|||208021701|||ISSR|||SALES_OIL_DERIV_NGLS_PLASTICS|||False|||</t>
  </si>
  <si>
    <t>V_KEYWORD_ISSR_208021701_SALES_OIL_DERIV_NGLS_PLASTICS</t>
  </si>
  <si>
    <t>Vector|||208021701|||ISSR|||SALES_NAT_GAS|||False|||</t>
  </si>
  <si>
    <t>V_KEYWORD_ISSR_208021701_SALES_NAT_GAS</t>
  </si>
  <si>
    <t>Vector|||208021701|||ISSR|||SALES_NITROGEN|||False|||</t>
  </si>
  <si>
    <t>V_KEYWORD_ISSR_208021701_SALES_NITROGEN</t>
  </si>
  <si>
    <t>Vector|||208021701|||ISSR|||SALES_OTH_COMMODITY|||False|||</t>
  </si>
  <si>
    <t>V_KEYWORD_ISSR_208021701_SALES_OTH_COMMODITY</t>
  </si>
  <si>
    <t>Vector|||208021701|||ISSR|||SALES_OTH_SALES_SOURCES|||False|||</t>
  </si>
  <si>
    <t>V_KEYWORD_ISSR_208021701_SALES_OTH_SALES_SOURCES</t>
  </si>
  <si>
    <t>Vector|||208021701|||ISSR|||EXP_OIL_PETRO_FUEL|||False|||</t>
  </si>
  <si>
    <t>V_KEYWORD_ISSR_208021701_EXP_OIL_PETRO_FUEL</t>
  </si>
  <si>
    <t>Vector|||208021701|||ISSR|||EXP_OIL_DERIV_NGLS_PLASTICS|||False|||</t>
  </si>
  <si>
    <t>V_KEYWORD_ISSR_208021701_EXP_OIL_DERIV_NGLS_PLASTICS</t>
  </si>
  <si>
    <t>Vector|||208021701|||ISSR|||EXP_NAT_GAS|||False|||</t>
  </si>
  <si>
    <t>V_KEYWORD_ISSR_208021701_EXP_NAT_GAS</t>
  </si>
  <si>
    <t>Vector|||208021701|||ISSR|||EXP_IRON_ORE|||False|||</t>
  </si>
  <si>
    <t>V_KEYWORD_ISSR_208021701_EXP_IRON_ORE</t>
  </si>
  <si>
    <t>Vector|||208021701|||ISSR|||EXP_DIAMONDS|||False|||</t>
  </si>
  <si>
    <t>V_KEYWORD_ISSR_208021701_EXP_DIAMONDS</t>
  </si>
  <si>
    <t>Vector|||208021701|||ISSR|||EXP_COAL_THERMAL|||False|||</t>
  </si>
  <si>
    <t>V_KEYWORD_ISSR_208021701_EXP_COAL_THERMAL</t>
  </si>
  <si>
    <t>Vector|||208021701|||ISSR|||EXP_COAL_MET|||False|||</t>
  </si>
  <si>
    <t>V_KEYWORD_ISSR_208021701_EXP_COAL_MET</t>
  </si>
  <si>
    <t>Vector|||208021701|||ISSR|||EXP_WATER|||False|||</t>
  </si>
  <si>
    <t>V_KEYWORD_ISSR_208021701_EXP_WATER</t>
  </si>
  <si>
    <t>Vector|||208021701|||ISSR|||EXP_OTH_COMMODITY|||False|||</t>
  </si>
  <si>
    <t>V_KEYWORD_ISSR_208021701_EXP_OTH_COMMODITY</t>
  </si>
  <si>
    <t>Vector|||208021701|||ISSR|||EXP_OTH_COST|||False|||</t>
  </si>
  <si>
    <t>V_KEYWORD_ISSR_208021701_EXP_OTH_COST</t>
  </si>
  <si>
    <t>Vector|||208021701|||ISSR|||SALES_FX_GPB|||False|||</t>
  </si>
  <si>
    <t>V_KEYWORD_ISSR_208021701_SALES_FX_GPB</t>
  </si>
  <si>
    <t>Vector|||208021701|||ISSR|||SALES_FX_EUR|||False|||</t>
  </si>
  <si>
    <t>V_KEYWORD_ISSR_208021701_SALES_FX_EUR</t>
  </si>
  <si>
    <t>Vector|||208021701|||ISSR|||SALES_FX_RUB|||False|||</t>
  </si>
  <si>
    <t>V_KEYWORD_ISSR_208021701_SALES_FX_RUB</t>
  </si>
  <si>
    <t>Vector|||208021701|||ISSR|||SALES_FX_USD|||False|||</t>
  </si>
  <si>
    <t>V_KEYWORD_ISSR_208021701_SALES_FX_USD</t>
  </si>
  <si>
    <t>Vector|||208021701|||ISSR|||SALES_FX_BRL|||False|||</t>
  </si>
  <si>
    <t>V_KEYWORD_ISSR_208021701_SALES_FX_BRL</t>
  </si>
  <si>
    <t>Vector|||208021701|||ISSR|||SALES_FX_YEN|||False|||</t>
  </si>
  <si>
    <t>V_KEYWORD_ISSR_208021701_SALES_FX_YEN</t>
  </si>
  <si>
    <t>Vector|||208021701|||ISSR|||SALES_FX_CNY|||False|||</t>
  </si>
  <si>
    <t>V_KEYWORD_ISSR_208021701_SALES_FX_CNY</t>
  </si>
  <si>
    <t>Vector|||208021701|||ISSR|||SALES_FX_INR|||False|||</t>
  </si>
  <si>
    <t>V_KEYWORD_ISSR_208021701_SALES_FX_INR</t>
  </si>
  <si>
    <t>Vector|||208021701|||ISSR|||SALES_FX_CAD|||False|||</t>
  </si>
  <si>
    <t>V_KEYWORD_ISSR_208021701_SALES_FX_CAD</t>
  </si>
  <si>
    <t>Vector|||208021701|||ISSR|||SALES_FX_MXN|||False|||</t>
  </si>
  <si>
    <t>V_KEYWORD_ISSR_208021701_SALES_FX_MXN</t>
  </si>
  <si>
    <t>Vector|||208021701|||ISSR|||SALES_FX_COP|||False|||</t>
  </si>
  <si>
    <t>V_KEYWORD_ISSR_208021701_SALES_FX_COP</t>
  </si>
  <si>
    <t>Vector|||208021701|||ISSR|||SALES_FX_ARS|||False|||</t>
  </si>
  <si>
    <t>V_KEYWORD_ISSR_208021701_SALES_FX_ARS</t>
  </si>
  <si>
    <t>Vector|||208021701|||ISSR|||SALES_FX_CLP|||False|||</t>
  </si>
  <si>
    <t>V_KEYWORD_ISSR_208021701_SALES_FX_CLP</t>
  </si>
  <si>
    <t>Vector|||208021701|||ISSR|||SALES_FX_VEF|||False|||</t>
  </si>
  <si>
    <t>V_KEYWORD_ISSR_208021701_SALES_FX_VEF</t>
  </si>
  <si>
    <t>Vector|||208021701|||ISSR|||SALES_FX_OTH|||False|||</t>
  </si>
  <si>
    <t>V_KEYWORD_ISSR_208021701_SALES_FX_OTH</t>
  </si>
  <si>
    <t>Vector|||208021701|||ISSR|||SALES_TOT_AM|||False|||</t>
  </si>
  <si>
    <t>V_KEYWORD_ISSR_208021701_SALES_TOT_AM</t>
  </si>
  <si>
    <t>Vector|||208021701|||ISSR|||SALES_OTH_AM|||False|||</t>
  </si>
  <si>
    <t>V_KEYWORD_ISSR_208021701_SALES_OTH_AM</t>
  </si>
  <si>
    <t>Vector|||208021701|||ISSR|||SALES_TOT_EMEA|||False|||</t>
  </si>
  <si>
    <t>V_KEYWORD_ISSR_208021701_SALES_TOT_EMEA</t>
  </si>
  <si>
    <t>Vector|||208021701|||ISSR|||SALES_EU_EX_UK|||False|||</t>
  </si>
  <si>
    <t>V_KEYWORD_ISSR_208021701_SALES_EU_EX_UK</t>
  </si>
  <si>
    <t>Vector|||208021701|||ISSR|||SALES_CEE|||False|||</t>
  </si>
  <si>
    <t>V_KEYWORD_ISSR_208021701_SALES_CEE</t>
  </si>
  <si>
    <t>Vector|||208021701|||ISSR|||SALES_ME|||False|||</t>
  </si>
  <si>
    <t>V_KEYWORD_ISSR_208021701_SALES_ME</t>
  </si>
  <si>
    <t>Vector|||208021701|||ISSR|||SALES_TOT_AFRICA|||False|||</t>
  </si>
  <si>
    <t>V_KEYWORD_ISSR_208021701_SALES_TOT_AFRICA</t>
  </si>
  <si>
    <t>Vector|||208021701|||ISSR|||SALES_OTH_EMEA|||False|||</t>
  </si>
  <si>
    <t>V_KEYWORD_ISSR_208021701_SALES_OTH_EMEA</t>
  </si>
  <si>
    <t>Vector|||208021701|||ISSR|||SALES_TOT_ASIA|||False|||</t>
  </si>
  <si>
    <t>V_KEYWORD_ISSR_208021701_SALES_TOT_ASIA</t>
  </si>
  <si>
    <t>Vector|||208021701|||ISSR|||SALES_OTH_AEJ|||False|||</t>
  </si>
  <si>
    <t>V_KEYWORD_ISSR_208021701_SALES_OTH_AEJ</t>
  </si>
  <si>
    <t>Scalar|||200022132|||EQTY|||PUB_CURRENCY_ISO|||False|||</t>
  </si>
  <si>
    <t>V_KEYWORD_EQTY_200022132_PUB_CURRENCY_ISO</t>
  </si>
  <si>
    <t>Scalar|||200022132|||EQTY|||PRICE_CURRENCY_ISO|||False|||</t>
  </si>
  <si>
    <t>V_KEYWORD_EQTY_200022132_PRICE_CURRENCY_ISO</t>
  </si>
  <si>
    <t>Scalar|||200022132|||EQTY|||CURRENCY_ISO|||False|||</t>
  </si>
  <si>
    <t>V_KEYWORD_EQTY_200022132_CURRENCY_ISO</t>
  </si>
  <si>
    <t>Scalar|||200022132|||EQTY|||AMER_LIST|||False|||</t>
  </si>
  <si>
    <t>V_KEYWORD_EQTY_200022132_AMER_LIST</t>
  </si>
  <si>
    <t>Scalar|||200022132|||EQTY|||NOT IN USE|||False|||</t>
  </si>
  <si>
    <t>V_KEYWORD_EQTY_200022132_NOT_IN_USE</t>
  </si>
  <si>
    <t>Scalar|||200022132|||EQTY|||LEGAL_RATING|||False|||</t>
  </si>
  <si>
    <t>V_KEYWORD_EQTY_200022132_LEGAL_RATING</t>
  </si>
  <si>
    <t>Scalar|||200022132|||EQTY|||TARGET_PRICE|||False|||</t>
  </si>
  <si>
    <t>V_KEYWORD_EQTY_200022132_TARGET_PRICE</t>
  </si>
  <si>
    <t>Scalar|||200022132|||EQTY|||TP_PERIOD|||False|||</t>
  </si>
  <si>
    <t>V_KEYWORD_EQTY_200022132_TP_PERIOD</t>
  </si>
  <si>
    <t>Scalar|||200022132|||EQTY|||TARGET_PRICE_FUNDAMENTAL|||False|||</t>
  </si>
  <si>
    <t>V_KEYWORD_EQTY_200022132_TARGET_PRICE_FUNDAMENTAL</t>
  </si>
  <si>
    <t>Scalar|||200022132|||EQTY|||TARGET_PRICE_MA|||False|||</t>
  </si>
  <si>
    <t>V_KEYWORD_EQTY_200022132_TARGET_PRICE_MA</t>
  </si>
  <si>
    <t>Scalar|||200022132|||EQTY|||TP_METH_COMP1_NAME|||False|||</t>
  </si>
  <si>
    <t>V_KEYWORD_EQTY_200022132_TP_METH_COMP1_NAME</t>
  </si>
  <si>
    <t>Scalar|||200022132|||EQTY|||TP_METH_COMP1_VALUE|||False|||</t>
  </si>
  <si>
    <t>V_KEYWORD_EQTY_200022132_TP_METH_COMP1_VALUE</t>
  </si>
  <si>
    <t>Scalar|||200022132|||EQTY|||TP_METH_COMP2_NAME|||False|||</t>
  </si>
  <si>
    <t>V_KEYWORD_EQTY_200022132_TP_METH_COMP2_NAME</t>
  </si>
  <si>
    <t>Scalar|||200022132|||EQTY|||TP_METH_COMP2_VALUE|||False|||</t>
  </si>
  <si>
    <t>V_KEYWORD_EQTY_200022132_TP_METH_COMP2_VALUE</t>
  </si>
  <si>
    <t>Scalar|||200022132|||EQTY|||NUM_SH|||False|||</t>
  </si>
  <si>
    <t>V_KEYWORD_EQTY_200022132_NUM_SH</t>
  </si>
  <si>
    <t>Scalar|||200022132|||EQTY|||FREE_FLOAT|||False|||</t>
  </si>
  <si>
    <t>V_KEYWORD_EQTY_200022132_FREE_FLOAT</t>
  </si>
  <si>
    <t>Vector|||200022132|||EQTY|||BVPS_PUB|||False|||</t>
  </si>
  <si>
    <t>V_KEYWORD_EQTY_200022132_BVPS_PUB</t>
  </si>
  <si>
    <t>Vector|||200022132|||EQTY|||DPS_PUB|||False|||</t>
  </si>
  <si>
    <t>V_KEYWORD_EQTY_200022132_DPS_PUB</t>
  </si>
  <si>
    <t>Vector|||200022132|||EQTY|||DPS_SPECIAL_PUB|||False|||</t>
  </si>
  <si>
    <t>V_KEYWORD_EQTY_200022132_DPS_SPECIAL_PUB</t>
  </si>
  <si>
    <t>Vector|||200022132|||EQTY|||EBITDA_PUB|||False|||</t>
  </si>
  <si>
    <t>V_KEYWORD_EQTY_200022132_EBITDA_PUB</t>
  </si>
  <si>
    <t>Vector|||200022132|||EQTY|||EPS_PUB|||False|||</t>
  </si>
  <si>
    <t>V_KEYWORD_EQTY_200022132_EPS_PUB</t>
  </si>
  <si>
    <t>Vector|||200022132|||EQTY|||EPS_PUB_EX_ESO|||False|||</t>
  </si>
  <si>
    <t>V_KEYWORD_EQTY_200022132_EPS_PUB_EX_ESO</t>
  </si>
  <si>
    <t>Vector|||200022132|||EQTY|||EV_ADJ_PUB|||False|||</t>
  </si>
  <si>
    <t>V_KEYWORD_EQTY_200022132_EV_ADJ_PUB</t>
  </si>
  <si>
    <t>Vector|||200022132|||EQTY|||NET_DEBT_PUB|||False|||</t>
  </si>
  <si>
    <t>V_KEYWORD_EQTY_200022132_NET_DEBT_PUB</t>
  </si>
  <si>
    <t>Vector|||200022132|||EQTY|||NET_DEBT_EX_LEASES_PUB|||False|||</t>
  </si>
  <si>
    <t>V_KEYWORD_EQTY_200022132_NET_DEBT_EX_LEASES_PUB</t>
  </si>
  <si>
    <t>Vector|||200022132|||EQTY|||CEEE_NDEBT|||False|||</t>
  </si>
  <si>
    <t>V_KEYWORD_EQTY_200022132_CEEE_NDEBT</t>
  </si>
  <si>
    <t>Vector|||200022132|||EQTY|||NI_PUB|||False|||</t>
  </si>
  <si>
    <t>V_KEYWORD_EQTY_200022132_NI_PUB</t>
  </si>
  <si>
    <t>Vector|||200022132|||EQTY|||EBIT_PUB|||False|||</t>
  </si>
  <si>
    <t>V_KEYWORD_EQTY_200022132_EBIT_PUB</t>
  </si>
  <si>
    <t>Vector|||200022132|||EQTY|||PTP_PUB|||False|||</t>
  </si>
  <si>
    <t>V_KEYWORD_EQTY_200022132_PTP_PUB</t>
  </si>
  <si>
    <t>Vector|||200022132|||EQTY|||REVS_PUB|||False|||</t>
  </si>
  <si>
    <t>V_KEYWORD_EQTY_200022132_REVS_PUB</t>
  </si>
  <si>
    <t>Vector|||200022132|||EQTY|||EQ_PUB|||False|||</t>
  </si>
  <si>
    <t>V_KEYWORD_EQTY_200022132_EQ_PUB</t>
  </si>
  <si>
    <t>Vector|||200022132|||EQTY|||PROV_INC_TAX|||False|||</t>
  </si>
  <si>
    <t>V_KEYWORD_EQTY_200022132_PROV_INC_TAX</t>
  </si>
  <si>
    <t>Vector|||200022132|||EQTY|||INC_MINORITY|||False|||</t>
  </si>
  <si>
    <t>V_KEYWORD_EQTY_200022132_INC_MINORITY</t>
  </si>
  <si>
    <t>Vector|||200022132|||EQTY|||NI_PRE_PREF|||False|||</t>
  </si>
  <si>
    <t>V_KEYWORD_EQTY_200022132_NI_PRE_PREF</t>
  </si>
  <si>
    <t>Vector|||200022132|||EQTY|||PREF_DIV|||False|||</t>
  </si>
  <si>
    <t>V_KEYWORD_EQTY_200022132_PREF_DIV</t>
  </si>
  <si>
    <t>Vector|||200022132|||EQTY|||NET_EARNING|||False|||</t>
  </si>
  <si>
    <t>V_KEYWORD_EQTY_200022132_NET_EARNING</t>
  </si>
  <si>
    <t>Vector|||200022132|||EQTY|||TAX_EXC|||False|||</t>
  </si>
  <si>
    <t>V_KEYWORD_EQTY_200022132_TAX_EXC</t>
  </si>
  <si>
    <t>Vector|||200022132|||EQTY|||NET_INC|||False|||</t>
  </si>
  <si>
    <t>V_KEYWORD_EQTY_200022132_NET_INC</t>
  </si>
  <si>
    <t>Vector|||200022132|||EQTY|||EPS|||False|||</t>
  </si>
  <si>
    <t>V_KEYWORD_EQTY_200022132_EPS</t>
  </si>
  <si>
    <t>Vector|||200022132|||EQTY|||EPS_FUL_DIL|||False|||</t>
  </si>
  <si>
    <t>V_KEYWORD_EQTY_200022132_EPS_FUL_DIL</t>
  </si>
  <si>
    <t>Vector|||200022132|||EQTY|||EPS_POST_BASIC|||False|||</t>
  </si>
  <si>
    <t>V_KEYWORD_EQTY_200022132_EPS_POST_BASIC</t>
  </si>
  <si>
    <t>Vector|||200022132|||EQTY|||FULLY_DIL_EPS|||False|||</t>
  </si>
  <si>
    <t>V_KEYWORD_EQTY_200022132_FULLY_DIL_EPS</t>
  </si>
  <si>
    <t>Vector|||200022132|||EQTY|||COMMON_DIV_PAID|||False|||</t>
  </si>
  <si>
    <t>V_KEYWORD_EQTY_200022132_COMMON_DIV_PAID</t>
  </si>
  <si>
    <t>Vector|||200022132|||EQTY|||DPS|||False|||</t>
  </si>
  <si>
    <t>V_KEYWORD_EQTY_200022132_DPS</t>
  </si>
  <si>
    <t>Vector|||200022132|||EQTY|||SH|||False|||</t>
  </si>
  <si>
    <t>V_KEYWORD_EQTY_200022132_SH</t>
  </si>
  <si>
    <t>Vector|||200022132|||EQTY|||DILUTE_SHARES|||False|||</t>
  </si>
  <si>
    <t>V_KEYWORD_EQTY_200022132_DILUTE_SHARES</t>
  </si>
  <si>
    <t>Vector|||200022132|||EQTY|||NON_OP_ADD|||False|||</t>
  </si>
  <si>
    <t>V_KEYWORD_EQTY_200022132_NON_OP_ADD</t>
  </si>
  <si>
    <t>Vector|||200022132|||EQTY|||MARGIN_TAX_RATE|||False|||</t>
  </si>
  <si>
    <t>V_KEYWORD_EQTY_200022132_MARGIN_TAX_RATE</t>
  </si>
  <si>
    <t>Vector|||200022132|||EQTY|||FV_GRANT|||False|||</t>
  </si>
  <si>
    <t>V_KEYWORD_EQTY_200022132_FV_GRANT</t>
  </si>
  <si>
    <t>Vector|||200022132|||EQTY|||ESO_POST_TAX|||False|||</t>
  </si>
  <si>
    <t>V_KEYWORD_EQTY_200022132_ESO_POST_TAX</t>
  </si>
  <si>
    <t>Vector|||200022132|||EQTY|||EPS_EX_ESO_B|||False|||</t>
  </si>
  <si>
    <t>V_KEYWORD_EQTY_200022132_EPS_EX_ESO_B</t>
  </si>
  <si>
    <t>Vector|||200022132|||EQTY|||EPS_EX_ESO_D|||False|||</t>
  </si>
  <si>
    <t>V_KEYWORD_EQTY_200022132_EPS_EX_ESO_D</t>
  </si>
  <si>
    <t>Scalar|||200022132|||EQTY|||ESO_YEAR|||False|||</t>
  </si>
  <si>
    <t>V_KEYWORD_EQTY_200022132_ESO_YEAR</t>
  </si>
  <si>
    <t>Vector|||200022132|||EQTY|||BVPS|||False|||</t>
  </si>
  <si>
    <t>V_KEYWORD_EQTY_200022132_BVPS</t>
  </si>
  <si>
    <t>Scalar|||200022132|||EQTY|||REPUR_TOT_AUTH|||False|||</t>
  </si>
  <si>
    <t>V_KEYWORD_EQTY_200022132_REPUR_TOT_AUTH</t>
  </si>
  <si>
    <t>Scalar|||200022132|||EQTY|||REPUR_REMAINING|||False|||</t>
  </si>
  <si>
    <t>V_KEYWORD_EQTY_200022132_REPUR_REMAINING</t>
  </si>
  <si>
    <t>Scalar|||200022132|||EQTY|||REPUR_SUSPENDED|||False|||</t>
  </si>
  <si>
    <t>V_KEYWORD_EQTY_200022132_REPUR_SUSPENDED</t>
  </si>
  <si>
    <t>Vector|||200022132|||EQTY|||REPUR_ACTUAL|||False|||</t>
  </si>
  <si>
    <t>V_KEYWORD_EQTY_200022132_REPUR_ACTUAL</t>
  </si>
  <si>
    <t>Vector|||200022132|||EQTY|||CF_NI_PRE_PREF|||False|||</t>
  </si>
  <si>
    <t>V_KEYWORD_EQTY_200022132_CF_NI_PRE_PREF</t>
  </si>
  <si>
    <t>Scalar|||200022132|||EQTY|||BETA_ANALYST|||False|||</t>
  </si>
  <si>
    <t>V_KEYWORD_EQTY_200022132_BETA_ANALYST</t>
  </si>
  <si>
    <t>Scalar|||200022132|||EQTY|||MKT_EQ_RISK_PREM|||False|||</t>
  </si>
  <si>
    <t>V_KEYWORD_EQTY_200022132_MKT_EQ_RISK_PREM</t>
  </si>
  <si>
    <t>Scalar|||200022132|||EQTY|||RISK_FR_RATE|||False|||</t>
  </si>
  <si>
    <t>V_KEYWORD_EQTY_200022132_RISK_FR_RATE</t>
  </si>
  <si>
    <t>Atlas Energy Solutions Limited</t>
  </si>
  <si>
    <t>Income Statement (Full year ending Dec 31)</t>
  </si>
  <si>
    <t>Product Revenue</t>
  </si>
  <si>
    <t>Service Revenue</t>
  </si>
  <si>
    <t>Sequential Change</t>
  </si>
  <si>
    <t>Product Cost of Sales</t>
  </si>
  <si>
    <t>Service Cost of Sales</t>
  </si>
  <si>
    <t>Cost of Sales</t>
  </si>
  <si>
    <t>Cost of Sales/Revenue (%)</t>
  </si>
  <si>
    <t>Product Gross Margins</t>
  </si>
  <si>
    <t>Service Gross Margins</t>
  </si>
  <si>
    <t>Total Gross Margins</t>
  </si>
  <si>
    <t>Gross Margins (%)</t>
  </si>
  <si>
    <t>SG&amp;A</t>
  </si>
  <si>
    <t>SG&amp;A as a % of Sales</t>
  </si>
  <si>
    <t>Depreciation and Amortization</t>
  </si>
  <si>
    <t>Total Segment Operating Income</t>
  </si>
  <si>
    <t>Corporate &amp; Other Expenses</t>
  </si>
  <si>
    <t>Corporate &amp; Other</t>
  </si>
  <si>
    <t>Interest Income</t>
  </si>
  <si>
    <t>Pretax Income</t>
  </si>
  <si>
    <t>Income Taxes</t>
  </si>
  <si>
    <t xml:space="preserve"> Tax Rate</t>
  </si>
  <si>
    <t>Minority Interests</t>
  </si>
  <si>
    <t>Operating Earnings Per Share</t>
  </si>
  <si>
    <t>EPS, Adjusted (Basic)</t>
  </si>
  <si>
    <t>EPS, Adjusted (Diluted)</t>
  </si>
  <si>
    <t>Adj. EBITDA</t>
  </si>
  <si>
    <t>Cash Flow</t>
  </si>
  <si>
    <t>CFPS</t>
  </si>
  <si>
    <t>FCF Yield (LTM)</t>
  </si>
  <si>
    <t>FCF Yield</t>
  </si>
  <si>
    <t>- Basic</t>
  </si>
  <si>
    <t>- Diluted</t>
  </si>
  <si>
    <t>Dividend Per Share</t>
  </si>
  <si>
    <t>Other Income Statement Items</t>
  </si>
  <si>
    <t>Cost of goods sold (products/services)</t>
  </si>
  <si>
    <t>% of revenue</t>
  </si>
  <si>
    <t>R&amp;E Expenses</t>
  </si>
  <si>
    <t>SG&amp;A Expenses</t>
  </si>
  <si>
    <t>Depreciation &amp; Amortization</t>
  </si>
  <si>
    <t>Extraordinary Items</t>
  </si>
  <si>
    <t>Discontinued Operations</t>
  </si>
  <si>
    <t>Net Income GAAP</t>
  </si>
  <si>
    <t>EPS GAAP (Basic)</t>
  </si>
  <si>
    <t>EPS GAAP (Diluted)</t>
  </si>
  <si>
    <t>Segment EBITDA</t>
  </si>
  <si>
    <t>Sand Segment</t>
  </si>
  <si>
    <t>Logistics Segment</t>
  </si>
  <si>
    <t>Segment Total EBITDA</t>
  </si>
  <si>
    <t>Variance (%)</t>
  </si>
  <si>
    <t>Operating Data</t>
  </si>
  <si>
    <t>Realized price per ton</t>
  </si>
  <si>
    <t>Sales Volumes (tons)</t>
  </si>
  <si>
    <t>Change (%)</t>
  </si>
  <si>
    <t>Market Share Growth</t>
  </si>
  <si>
    <t>Assets (10K)</t>
  </si>
  <si>
    <t>Depreciation (10K)</t>
  </si>
  <si>
    <t>Capex (10K)</t>
  </si>
  <si>
    <t>Key Metrics</t>
  </si>
  <si>
    <t>Line Items</t>
  </si>
  <si>
    <t>Interest Expense (Net)</t>
  </si>
  <si>
    <t>Basic Shares Outstanding</t>
  </si>
  <si>
    <t>Total Debt</t>
  </si>
  <si>
    <t>Cash</t>
  </si>
  <si>
    <t>Total Assets</t>
  </si>
  <si>
    <t>Interest Rate</t>
  </si>
  <si>
    <t>Leverage</t>
  </si>
  <si>
    <t>Debt/Capital</t>
  </si>
  <si>
    <t>Net Debt/Capital</t>
  </si>
  <si>
    <t>Interest Coverage</t>
  </si>
  <si>
    <t>EBIT/Interest</t>
  </si>
  <si>
    <t>EBITDA/Interest</t>
  </si>
  <si>
    <t>Book Value per Share</t>
  </si>
  <si>
    <t>Return Metrics</t>
  </si>
  <si>
    <t>ROC</t>
  </si>
  <si>
    <t>NOPAT</t>
  </si>
  <si>
    <t>ROA</t>
  </si>
  <si>
    <t>Return on Equity</t>
  </si>
  <si>
    <t>PM</t>
  </si>
  <si>
    <t>Sales/Assets</t>
  </si>
  <si>
    <t>Assets/Equity</t>
  </si>
  <si>
    <t>WACC Estimate</t>
  </si>
  <si>
    <t>Cost of Debt</t>
  </si>
  <si>
    <t>FCF</t>
  </si>
  <si>
    <t>EBITDA Adjustments</t>
  </si>
  <si>
    <t>Stock and unit based compensation</t>
  </si>
  <si>
    <t>Non-recurring transcation costs</t>
  </si>
  <si>
    <t>Adjusted</t>
  </si>
  <si>
    <t>Share Repurchases</t>
  </si>
  <si>
    <t>Amount Repurchased</t>
  </si>
  <si>
    <t>Share Price</t>
  </si>
  <si>
    <t>Implied Shares Bought Back</t>
  </si>
  <si>
    <t>Balance Sheet (Full Year ending Dec 31)</t>
  </si>
  <si>
    <t>Current Assets</t>
  </si>
  <si>
    <t>Short-term investments</t>
  </si>
  <si>
    <t>Accounts Receivable</t>
  </si>
  <si>
    <t>Inventories</t>
  </si>
  <si>
    <t>Other Current Assets</t>
  </si>
  <si>
    <t>Total Current Assets</t>
  </si>
  <si>
    <t>Long-Term Assets</t>
  </si>
  <si>
    <t>Investments</t>
  </si>
  <si>
    <t>Property, Plant, &amp; Equipment (Net)</t>
  </si>
  <si>
    <t>Goodwill</t>
  </si>
  <si>
    <t>Intangible Assets</t>
  </si>
  <si>
    <t>Other Assets</t>
  </si>
  <si>
    <t>Total Long-Term Assets</t>
  </si>
  <si>
    <t>Current Liabilities</t>
  </si>
  <si>
    <t>Accounts Payable and Accrued Liabilities</t>
  </si>
  <si>
    <t>Income Taxes Payable</t>
  </si>
  <si>
    <t>Dividends Payable</t>
  </si>
  <si>
    <t>Current Maturities of LT Debt</t>
  </si>
  <si>
    <t>Bank Loans (Revolver)</t>
  </si>
  <si>
    <t>Bank Loans</t>
  </si>
  <si>
    <t>Other Current Liabilities</t>
  </si>
  <si>
    <t>Total Current Liabilities</t>
  </si>
  <si>
    <t>Long-Term Liabilities</t>
  </si>
  <si>
    <t>Long-term Debt</t>
  </si>
  <si>
    <t>Post-retirement</t>
  </si>
  <si>
    <t>Deferred Taxes</t>
  </si>
  <si>
    <t>Capital Lease</t>
  </si>
  <si>
    <t>Other Liabilities</t>
  </si>
  <si>
    <t>Total Long-Term Liabilities</t>
  </si>
  <si>
    <t>Total Liabilities</t>
  </si>
  <si>
    <t>Noncontrolling Interests</t>
  </si>
  <si>
    <t>Stockholders Equity</t>
  </si>
  <si>
    <t>Total Equity</t>
  </si>
  <si>
    <t>Total Liabilities and Stockholder Equity</t>
  </si>
  <si>
    <t>Leverage Metrics</t>
  </si>
  <si>
    <t>Net Debt (Total Debt - Cash)</t>
  </si>
  <si>
    <t>Net Debt (Total Debt - Cash-Short term investments)</t>
  </si>
  <si>
    <t>LTM EBITDA</t>
  </si>
  <si>
    <t>NTM EBITDA</t>
  </si>
  <si>
    <t>Net Debt/LTM EBITDA (Cash Only)</t>
  </si>
  <si>
    <t>Net Debt/NTM EBITDA (Cash Only)</t>
  </si>
  <si>
    <t>Net Debt/LTM EBITDA (Cash+SI)</t>
  </si>
  <si>
    <t>Net Debt/NTM EBITDA (Cash+SI)</t>
  </si>
  <si>
    <t>Total Debt - Cash - ST Investments</t>
  </si>
  <si>
    <t>(Total Debt - Cash - ST Investments)/NTM EBITDA</t>
  </si>
  <si>
    <t>Balance Sheet Drivers</t>
  </si>
  <si>
    <t>q/q</t>
  </si>
  <si>
    <t>Q-o-Q change</t>
  </si>
  <si>
    <t>Costs of goods sold (products/services)</t>
  </si>
  <si>
    <t>Days Sales Outstanding (DSO)</t>
  </si>
  <si>
    <t>Days Sales Outstanding</t>
  </si>
  <si>
    <t>Days Inventory Outstanding</t>
  </si>
  <si>
    <t>Days Payable Outstanding (DPO)</t>
  </si>
  <si>
    <t>Days Payable Outstanding</t>
  </si>
  <si>
    <t>Changes in working capital drivers</t>
  </si>
  <si>
    <t>Total operating income</t>
  </si>
  <si>
    <t>Average capital employed</t>
  </si>
  <si>
    <t>Items for Exchange Sheet</t>
  </si>
  <si>
    <t>Items for Exhchange Sheet</t>
  </si>
  <si>
    <t>Gross Intangibles</t>
  </si>
  <si>
    <t>Gross Intangibles Assets</t>
  </si>
  <si>
    <t>Net Intangible Assets</t>
  </si>
  <si>
    <t>Accumulated Amortization</t>
  </si>
  <si>
    <t>D&amp;A</t>
  </si>
  <si>
    <t>Operating Lease Payments</t>
  </si>
  <si>
    <t>Gross PPE</t>
  </si>
  <si>
    <t>Accumulated Depreciation</t>
  </si>
  <si>
    <t>Net PPE</t>
  </si>
  <si>
    <t>Full Year ending Dec 31</t>
  </si>
  <si>
    <t>Fixed Cost</t>
  </si>
  <si>
    <t>Royalties</t>
  </si>
  <si>
    <t>Variable Costs</t>
  </si>
  <si>
    <t>Gross Margin (%)</t>
  </si>
  <si>
    <t>Operating Income Margins</t>
  </si>
  <si>
    <t>q/q incremental margin</t>
  </si>
  <si>
    <t>Sales Volumes (mm tons)</t>
  </si>
  <si>
    <t xml:space="preserve">Variable cost </t>
  </si>
  <si>
    <t>Total Opex per ton</t>
  </si>
  <si>
    <t>Contracted Volumes (ton)</t>
  </si>
  <si>
    <t>Implied Spot Sales (ton)</t>
  </si>
  <si>
    <t>Target Atlas Sand Market Share (%)</t>
  </si>
  <si>
    <t>Effective Atlas Sand Market Share (%)</t>
  </si>
  <si>
    <t>Atlas Sand Market Share - Presetnation (%)</t>
  </si>
  <si>
    <t>Contracted Volumes (%)</t>
  </si>
  <si>
    <t>Spot Volumes (%)</t>
  </si>
  <si>
    <t>Sourcing</t>
  </si>
  <si>
    <t>Kermit Mine</t>
  </si>
  <si>
    <t>Monahans Mine</t>
  </si>
  <si>
    <t>Kermit Mine(ton)</t>
  </si>
  <si>
    <t>Monahans Mine (ton)</t>
  </si>
  <si>
    <t>Pricing</t>
  </si>
  <si>
    <t>Contracted Volumes ($/ton)</t>
  </si>
  <si>
    <t>Spot Volumes ($/ton)</t>
  </si>
  <si>
    <t>Revenue ($ mil)</t>
  </si>
  <si>
    <t>Contracted Revenue ($ mil)</t>
  </si>
  <si>
    <t>Spot Revenue ($ mil)</t>
  </si>
  <si>
    <t>Total Revenue ($ mil)</t>
  </si>
  <si>
    <t>Royalty</t>
  </si>
  <si>
    <t>Contracted Volumes</t>
  </si>
  <si>
    <t>Kermit Spot Volumes</t>
  </si>
  <si>
    <t>Monahans Spot Volumes</t>
  </si>
  <si>
    <t>Total Royalties</t>
  </si>
  <si>
    <t>Implied Royalties ($ mil)</t>
  </si>
  <si>
    <t>Total Royalties ($ mil)</t>
  </si>
  <si>
    <t>Sand Supply and Demand</t>
  </si>
  <si>
    <t>Sand Volume Demand Forecast</t>
  </si>
  <si>
    <t>Number of wells completed (US Total)</t>
  </si>
  <si>
    <t>Spears Numbers All US</t>
  </si>
  <si>
    <t>US Sand Volumes per well (mil lbs/well)</t>
  </si>
  <si>
    <t>US Demand (m tons/well)</t>
  </si>
  <si>
    <t>Total US demand (mm tons)</t>
  </si>
  <si>
    <t>Spears Numbers Permian Only</t>
  </si>
  <si>
    <t>Total Sand Demand (bil lbs)</t>
  </si>
  <si>
    <t>Total Sand Demand (mm ton)</t>
  </si>
  <si>
    <t>Enverus Numbers</t>
  </si>
  <si>
    <t>Permian Sand Demand (m ton/well)</t>
  </si>
  <si>
    <t>Total Permian Sand Demand (mm tons)</t>
  </si>
  <si>
    <t>Sand Loading Increase Cadence</t>
  </si>
  <si>
    <t>Number of Wells Completed Forecast</t>
  </si>
  <si>
    <t>Permian as a % of US Total</t>
  </si>
  <si>
    <t>GS Rig Count Model Implied Permian Completions</t>
  </si>
  <si>
    <t>E&amp;P Estimate of Completions</t>
  </si>
  <si>
    <t>Variance Service vs E&amp;P calc</t>
  </si>
  <si>
    <r>
      <rPr>
        <sz val="10"/>
        <color theme="1"/>
        <rFont val="Arial"/>
      </rPr>
      <t xml:space="preserve">Assumed Permian Well Completions </t>
    </r>
    <r>
      <rPr>
        <i/>
        <sz val="10"/>
        <color theme="1"/>
        <rFont val="Arial"/>
      </rPr>
      <t>(1=Service Model,0=E&amp;P Model)</t>
    </r>
  </si>
  <si>
    <t>Total Permian Demand (mm tons)</t>
  </si>
  <si>
    <t>Annualized Permian Demand (mm tons)</t>
  </si>
  <si>
    <t>Lium + Management Estimates</t>
  </si>
  <si>
    <t>Permian Basin Sand Supply</t>
  </si>
  <si>
    <t>Variance</t>
  </si>
  <si>
    <t>Atlas Sand</t>
  </si>
  <si>
    <t>Hi-Crush</t>
  </si>
  <si>
    <t>Covia</t>
  </si>
  <si>
    <t>Black Mountain</t>
  </si>
  <si>
    <t>High Roller</t>
  </si>
  <si>
    <t>Badger</t>
  </si>
  <si>
    <t>ProFrac</t>
  </si>
  <si>
    <t>US Silica</t>
  </si>
  <si>
    <t>Vista</t>
  </si>
  <si>
    <t>CSP</t>
  </si>
  <si>
    <t>Freedom</t>
  </si>
  <si>
    <t>Wisconson Proppants</t>
  </si>
  <si>
    <t>Preferred Sand</t>
  </si>
  <si>
    <t>Alpine Silica</t>
  </si>
  <si>
    <t>Capacity Addition Estimate</t>
  </si>
  <si>
    <t>Total Permian Supply</t>
  </si>
  <si>
    <t>Implied Utilization of Name Plate (%)</t>
  </si>
  <si>
    <t>Lium + Management Estimates Nameplate Capacity (mmtpa)</t>
  </si>
  <si>
    <t>b</t>
  </si>
  <si>
    <t>a</t>
  </si>
  <si>
    <t>Sand Price Forecast Method 1</t>
  </si>
  <si>
    <t>Permian Sand Price (Lium $/ton)</t>
  </si>
  <si>
    <t>US Frac Sand Indexing FRED</t>
  </si>
  <si>
    <t>Sand Price Forecast Method 2</t>
  </si>
  <si>
    <t>IMPLIED SPOT PRICE</t>
  </si>
  <si>
    <t>Lium+Management Estimates/GS Forecast ($/ton)</t>
  </si>
  <si>
    <t>Management Forecast</t>
  </si>
  <si>
    <t>Price Forecast based on regression</t>
  </si>
  <si>
    <t>Variance/Adjustments (%)</t>
  </si>
  <si>
    <t>Price Scenarios</t>
  </si>
  <si>
    <t>Average Sand Pricing</t>
  </si>
  <si>
    <t>Pemian Mines (Spears)</t>
  </si>
  <si>
    <t>Atlas Kermit</t>
  </si>
  <si>
    <t>Atlas Monahans</t>
  </si>
  <si>
    <t>Alpine Silica Kermit</t>
  </si>
  <si>
    <t>Alpine Silica Van Horn</t>
  </si>
  <si>
    <t>Badger Mining Kermit</t>
  </si>
  <si>
    <t>Black Mountain Winkler</t>
  </si>
  <si>
    <t>Black Mountain Monahans</t>
  </si>
  <si>
    <t>Covia Kermit</t>
  </si>
  <si>
    <t>Hi Crush Kermit</t>
  </si>
  <si>
    <t>Covia Monahans</t>
  </si>
  <si>
    <t>US Silica Lamesa</t>
  </si>
  <si>
    <t>Wisconsin High Roller Kermit</t>
  </si>
  <si>
    <t>High Roller 115</t>
  </si>
  <si>
    <t>Smart Sand Crane County</t>
  </si>
  <si>
    <t>Signal Peak Monahans</t>
  </si>
  <si>
    <t>West Texas Sand Crane County</t>
  </si>
  <si>
    <t>Nameplate Capacity</t>
  </si>
  <si>
    <t>Assumed Real Supply Ratio</t>
  </si>
  <si>
    <t>Assumed Real Supply</t>
  </si>
  <si>
    <t>Days to Drill</t>
  </si>
  <si>
    <t>Days to Complete</t>
  </si>
  <si>
    <t>Number of Wells Completed</t>
  </si>
  <si>
    <t>Sand Intensity Per Well (mil lbs/well)</t>
  </si>
  <si>
    <t>Growth in Intensity</t>
  </si>
  <si>
    <t>Implied Annualized Sand Demand (tons)</t>
  </si>
  <si>
    <t>Implied Utilization (%)</t>
  </si>
  <si>
    <t>Cash Flow Statement (Full Year ending Dec 31)</t>
  </si>
  <si>
    <t>Cash flow from Operations</t>
  </si>
  <si>
    <t>Earnings of Equity Method Investments (less dividends received)</t>
  </si>
  <si>
    <t>Impairment and Other Charges</t>
  </si>
  <si>
    <t>Stock-Based Comp</t>
  </si>
  <si>
    <t>Deferred taxes</t>
  </si>
  <si>
    <t>Working Capital Changes</t>
  </si>
  <si>
    <t>Accounts Payables</t>
  </si>
  <si>
    <t>Accrued Income Taxes</t>
  </si>
  <si>
    <t>Total Working Capital Changes</t>
  </si>
  <si>
    <t>Cash flow from Investing</t>
  </si>
  <si>
    <t>Capital Expenditures</t>
  </si>
  <si>
    <t>Business Acquisitions/Divestitures</t>
  </si>
  <si>
    <t>Sale of investments</t>
  </si>
  <si>
    <t>Capitalization of intangibles</t>
  </si>
  <si>
    <t>Others</t>
  </si>
  <si>
    <t>Cash flow from Financing</t>
  </si>
  <si>
    <t>Dividends Paid</t>
  </si>
  <si>
    <t>Proceeds from employee stock purchase plan</t>
  </si>
  <si>
    <t>Proceeds from exercise of stock options</t>
  </si>
  <si>
    <t>Stock repurchase program</t>
  </si>
  <si>
    <t>Stock Issuance (repurchase)</t>
  </si>
  <si>
    <t>Increase (Decrease) in Short-term Debt</t>
  </si>
  <si>
    <t>Payments Under Capital Leases</t>
  </si>
  <si>
    <t>Increase (Decrease) in Long-term Debt</t>
  </si>
  <si>
    <t>Effect of Exchange Rates</t>
  </si>
  <si>
    <t>Increase in Cash and Equivalents</t>
  </si>
  <si>
    <t>Cash at Beginning of Period</t>
  </si>
  <si>
    <t>Cash at End of Period</t>
  </si>
  <si>
    <t>Cash Flow Driver</t>
  </si>
  <si>
    <t>D&amp;A % PPE</t>
  </si>
  <si>
    <t>Capex % of Revenue</t>
  </si>
  <si>
    <t>Working Capital % Revenue</t>
  </si>
  <si>
    <t>Cash flow from ops ex working capital</t>
  </si>
  <si>
    <t>Capex</t>
  </si>
  <si>
    <t>FCF (ex-wc)</t>
  </si>
  <si>
    <t>Free cash flow margin</t>
  </si>
  <si>
    <t>FCF/EBITDA</t>
  </si>
  <si>
    <t>Dividend Payout Ratio</t>
  </si>
  <si>
    <t>Dividend + Buyback</t>
  </si>
  <si>
    <t>Capital Expenditure Plan ($ mil)</t>
  </si>
  <si>
    <t>OnCore Deployments</t>
  </si>
  <si>
    <t>Phase 1 Plant Expansion</t>
  </si>
  <si>
    <t>Phase 2 Plant Expansion</t>
  </si>
  <si>
    <t>Other Plant Growth Capex</t>
  </si>
  <si>
    <t>Plant Maintenance Capex</t>
  </si>
  <si>
    <t>Dune Express Capex - Build</t>
  </si>
  <si>
    <t>Dune Express Capex - Wellsite Storage</t>
  </si>
  <si>
    <t>Dune Express Maintenance Capex</t>
  </si>
  <si>
    <t>Total Capex ($ mil)</t>
  </si>
  <si>
    <t>Depreciation (Implied from presentation EBITDA)</t>
  </si>
  <si>
    <t>Transported Volumes</t>
  </si>
  <si>
    <t>Dune Express Volumes</t>
  </si>
  <si>
    <t>Non-Dune Volumes</t>
  </si>
  <si>
    <t>Last Mile Brokered Volumes</t>
  </si>
  <si>
    <t>Total Volumes (Tons)</t>
  </si>
  <si>
    <t>Pricing ($/ton)</t>
  </si>
  <si>
    <t>Non-Dune Express Revenue</t>
  </si>
  <si>
    <t>Trucking Fleet and Volumes</t>
  </si>
  <si>
    <t>Average Fleet Count</t>
  </si>
  <si>
    <t>Non-Dune Express Trucks</t>
  </si>
  <si>
    <t>Dune Express Trucks</t>
  </si>
  <si>
    <t>Last mile crew</t>
  </si>
  <si>
    <t>Fleets per crew</t>
  </si>
  <si>
    <t>Revenue per crew</t>
  </si>
  <si>
    <t>Dune Express volumes/truck</t>
  </si>
  <si>
    <t>Well Site Storage</t>
  </si>
  <si>
    <t>Non-Dune Express Daily Tonnage/truck (tons)</t>
  </si>
  <si>
    <t>Tonnage Delivered (M tons)</t>
  </si>
  <si>
    <t>Start Date</t>
  </si>
  <si>
    <t>End Date</t>
  </si>
  <si>
    <t>Days</t>
  </si>
  <si>
    <t>Dune Express</t>
  </si>
  <si>
    <t>Transported Volumes (tons)</t>
  </si>
  <si>
    <t>Single Trailer Volumes</t>
  </si>
  <si>
    <t>Multi Trailer Volumes</t>
  </si>
  <si>
    <t>Single Trailer Volumes (%)</t>
  </si>
  <si>
    <t>Multi Trailer Volumes (%)</t>
  </si>
  <si>
    <t>Single Trailer Weighted Average Pricing</t>
  </si>
  <si>
    <t>Multi Trailer Weighted Average Pricing</t>
  </si>
  <si>
    <t>Weighted Average Pricing</t>
  </si>
  <si>
    <t>Dune Express Revenue ($ mil)</t>
  </si>
  <si>
    <t>Wellsite Storage System</t>
  </si>
  <si>
    <t>Average active wellsite storage systems</t>
  </si>
  <si>
    <t>Throughput (M tons/month/system)</t>
  </si>
  <si>
    <t>Total Tons Serviced</t>
  </si>
  <si>
    <t>3rd Party Tons Serviced</t>
  </si>
  <si>
    <t>% of 3rd Party Brokered by Dune Express</t>
  </si>
  <si>
    <t>Assumed Cost+% on 3rd-Party Dune Express Sourced Volumes</t>
  </si>
  <si>
    <t>Dune Express Wellsite Storage System Charge</t>
  </si>
  <si>
    <t>Dune Express Wellsite Storage System Revenue</t>
  </si>
  <si>
    <t>Dune Express Brokered Wellsite Storage Revenue</t>
  </si>
  <si>
    <t>Total Wellsite Storage Revenue ($ mil)</t>
  </si>
  <si>
    <t>Implied ($/ton)</t>
  </si>
  <si>
    <t>Operating Costs</t>
  </si>
  <si>
    <t>Dune Express Transported Volumes ($/ton)</t>
  </si>
  <si>
    <t>Non-Dune Express Transported Volumes ($/ton)</t>
  </si>
  <si>
    <t>Last Mile Brokered Volumes ($/ton)</t>
  </si>
  <si>
    <t>Dune Express Opex</t>
  </si>
  <si>
    <t>Conveyor Fixed Cost ($ mil)</t>
  </si>
  <si>
    <t>Conveyor Variable Cost ($/ton)</t>
  </si>
  <si>
    <t>Conveyor Opex ($ mil)</t>
  </si>
  <si>
    <t>Conveyor total opex ($/ton)</t>
  </si>
  <si>
    <t>Trucking Opex ($/ton)</t>
  </si>
  <si>
    <t>Wellsite Storage Opex ($/ton)</t>
  </si>
  <si>
    <t>Total Dune Express Opex ($/ton)</t>
  </si>
  <si>
    <t>Total US Well Completions (MAJOR BANK Rig Count Model)</t>
  </si>
  <si>
    <t>US Frac Count (MAJOR BANK Forecast)</t>
  </si>
  <si>
    <t>*MAJOR BANK 2022 forecast</t>
  </si>
  <si>
    <t>Lium+Management Estimates/MAJOR BANK Forecast ($/ton)</t>
  </si>
  <si>
    <t>Total US Land RiMajor Bank (MAJOR BANK Rig Count Model)</t>
  </si>
  <si>
    <t>Total Permian RiMajor Bank (MAJOR BANK Rig Count Model)</t>
  </si>
  <si>
    <t>Major Bank Rig Count Model Implied Permian Completions</t>
  </si>
  <si>
    <t>2024E</t>
  </si>
  <si>
    <t>1Q4E</t>
  </si>
  <si>
    <t>2Q4E</t>
  </si>
  <si>
    <t>3Q4E</t>
  </si>
  <si>
    <t>4Q4E</t>
  </si>
  <si>
    <t>$113.4</t>
  </si>
  <si>
    <t>$128.2</t>
  </si>
  <si>
    <t>$145.3</t>
  </si>
  <si>
    <t>$134.7</t>
  </si>
  <si>
    <t>$9.2</t>
  </si>
  <si>
    <t>$9.4</t>
  </si>
  <si>
    <t>$5.1</t>
  </si>
  <si>
    <t>$6.2</t>
  </si>
  <si>
    <t>$5.7</t>
  </si>
  <si>
    <t>$5.3</t>
  </si>
  <si>
    <t>$25.2</t>
  </si>
  <si>
    <t>$52.4</t>
  </si>
  <si>
    <t>$73.7</t>
  </si>
  <si>
    <t>$68.9</t>
  </si>
  <si>
    <t>$39.5</t>
  </si>
  <si>
    <t>$68.0</t>
  </si>
  <si>
    <t>$88.8</t>
  </si>
  <si>
    <t>$83.5</t>
  </si>
  <si>
    <t>$73.9</t>
  </si>
  <si>
    <t>$60.2</t>
  </si>
  <si>
    <t>$56.5</t>
  </si>
  <si>
    <t>$51.2</t>
  </si>
  <si>
    <t>$29.1</t>
  </si>
  <si>
    <t>$27.3</t>
  </si>
  <si>
    <t>$25.5</t>
  </si>
  <si>
    <t>$19.5</t>
  </si>
  <si>
    <t>$44.9</t>
  </si>
  <si>
    <t>$32.9</t>
  </si>
  <si>
    <t>$31.1</t>
  </si>
  <si>
    <t>$31.6</t>
  </si>
  <si>
    <t>($92)</t>
  </si>
  <si>
    <t>($96)</t>
  </si>
  <si>
    <t>($107)</t>
  </si>
  <si>
    <t>($120)</t>
  </si>
  <si>
    <t>$4.0</t>
  </si>
  <si>
    <t>$11.8</t>
  </si>
  <si>
    <t>$12.9</t>
  </si>
  <si>
    <t>$13.0</t>
  </si>
  <si>
    <t>$48.9</t>
  </si>
  <si>
    <t>$44.8</t>
  </si>
  <si>
    <t>$44.0</t>
  </si>
  <si>
    <t>$44.6</t>
  </si>
  <si>
    <t>$6.5</t>
  </si>
  <si>
    <t>$10.7</t>
  </si>
  <si>
    <t>$12.3</t>
  </si>
  <si>
    <t>$11.7</t>
  </si>
  <si>
    <t>$10.1</t>
  </si>
  <si>
    <t>$13.9</t>
  </si>
  <si>
    <t>$14.80</t>
  </si>
  <si>
    <t>$14.2</t>
  </si>
  <si>
    <t>$24.2</t>
  </si>
  <si>
    <t>$22.8</t>
  </si>
  <si>
    <t>$27.0</t>
  </si>
  <si>
    <t>$24.8</t>
  </si>
  <si>
    <t>$23.6</t>
  </si>
  <si>
    <t>$31.3</t>
  </si>
  <si>
    <t>$22.9</t>
  </si>
  <si>
    <t>$19.9</t>
  </si>
  <si>
    <t>$16.6</t>
  </si>
  <si>
    <t>$54.0</t>
  </si>
  <si>
    <t>$105.3</t>
  </si>
  <si>
    <t>$130.4</t>
  </si>
  <si>
    <t>$123.9</t>
  </si>
  <si>
    <t>$59.4</t>
  </si>
  <si>
    <t>$14.9</t>
  </si>
  <si>
    <t>$10.8</t>
  </si>
  <si>
    <t>$2.7</t>
  </si>
  <si>
    <t>$4.8</t>
  </si>
  <si>
    <t>$1.2</t>
  </si>
  <si>
    <t>$0.5</t>
  </si>
  <si>
    <t>$0.3</t>
  </si>
  <si>
    <t>$0.2</t>
  </si>
  <si>
    <t>$21.3</t>
  </si>
  <si>
    <t>$21.4</t>
  </si>
  <si>
    <t>$21.8</t>
  </si>
  <si>
    <t>$23.7</t>
  </si>
  <si>
    <t>$26.2</t>
  </si>
  <si>
    <t>Variable cost</t>
  </si>
  <si>
    <r>
      <t xml:space="preserve">Total US Well Completions </t>
    </r>
    <r>
      <rPr>
        <i/>
        <sz val="10"/>
        <color rgb="FF000000"/>
        <rFont val="Arial"/>
        <family val="2"/>
      </rPr>
      <t>(GS Rig Count Model)</t>
    </r>
  </si>
  <si>
    <r>
      <t>Total US Land Rigs</t>
    </r>
    <r>
      <rPr>
        <i/>
        <sz val="10"/>
        <color rgb="FF000000"/>
        <rFont val="Arial"/>
        <family val="2"/>
      </rPr>
      <t xml:space="preserve"> (GS Rig Count Model)</t>
    </r>
  </si>
  <si>
    <r>
      <t xml:space="preserve">Total Permian Rigs </t>
    </r>
    <r>
      <rPr>
        <i/>
        <sz val="10"/>
        <color rgb="FF000000"/>
        <rFont val="Arial"/>
        <family val="2"/>
      </rPr>
      <t>(GS Rig Count Model)</t>
    </r>
  </si>
  <si>
    <r>
      <t xml:space="preserve">Assumed Permian Well Completions </t>
    </r>
    <r>
      <rPr>
        <i/>
        <sz val="10"/>
        <color rgb="FF000000"/>
        <rFont val="Arial"/>
        <family val="2"/>
      </rPr>
      <t>(1=Service Model,0=E&amp;P Model)</t>
    </r>
  </si>
  <si>
    <t>Total US Land Rigs (GS Rig Count Model)</t>
  </si>
  <si>
    <t>Total Permian Rigs (GS Rig Count Model)</t>
  </si>
  <si>
    <t>Index</t>
  </si>
  <si>
    <t>T series value</t>
  </si>
  <si>
    <t>$26.4</t>
  </si>
  <si>
    <t>$24.6</t>
  </si>
  <si>
    <t>$20.3</t>
  </si>
  <si>
    <t>$16.1</t>
  </si>
  <si>
    <t>$16.4</t>
  </si>
  <si>
    <t>$14.0</t>
  </si>
  <si>
    <t>$12.0</t>
  </si>
  <si>
    <t>$11.1</t>
  </si>
  <si>
    <t>$12.6</t>
  </si>
  <si>
    <t>$17.5</t>
  </si>
  <si>
    <t>$18.8</t>
  </si>
  <si>
    <t>$19.0</t>
  </si>
  <si>
    <t>$25.0</t>
  </si>
  <si>
    <t>$40.1</t>
  </si>
  <si>
    <t>$43.2</t>
  </si>
  <si>
    <t>$44.7</t>
  </si>
  <si>
    <t>$46.0</t>
  </si>
  <si>
    <t>$43.3</t>
  </si>
  <si>
    <t>$30.0</t>
  </si>
  <si>
    <t>$26.6</t>
  </si>
  <si>
    <t>$32.5</t>
  </si>
  <si>
    <t>$0.0</t>
  </si>
  <si>
    <t>DAY 1</t>
  </si>
  <si>
    <t>DAY 2</t>
  </si>
  <si>
    <t>DAY 3</t>
  </si>
  <si>
    <t>DAY 4</t>
  </si>
  <si>
    <t>DAY 5</t>
  </si>
  <si>
    <t>DAY 6</t>
  </si>
  <si>
    <t>DAY 7</t>
  </si>
  <si>
    <t>DAY 8</t>
  </si>
  <si>
    <t>DAY 9</t>
  </si>
  <si>
    <t>DAY 10</t>
  </si>
  <si>
    <t>DAY 11</t>
  </si>
  <si>
    <t>DAY 12</t>
  </si>
  <si>
    <t>DAY 13</t>
  </si>
  <si>
    <t>DAY 14</t>
  </si>
  <si>
    <t>DAY 15</t>
  </si>
  <si>
    <t>DAY 16</t>
  </si>
  <si>
    <t>DAY 17</t>
  </si>
  <si>
    <t>DAY 18</t>
  </si>
  <si>
    <t>DAY 19</t>
  </si>
  <si>
    <t>DAY 20</t>
  </si>
  <si>
    <t>DAY 21</t>
  </si>
  <si>
    <t>DAY 22</t>
  </si>
  <si>
    <t>DAY 23</t>
  </si>
  <si>
    <t>DAY 24</t>
  </si>
  <si>
    <t>DAY 25</t>
  </si>
  <si>
    <t>DAY 26</t>
  </si>
  <si>
    <t>DAY 27</t>
  </si>
  <si>
    <t>DAY 28</t>
  </si>
  <si>
    <t>DAY 29</t>
  </si>
  <si>
    <t>DAY 30</t>
  </si>
  <si>
    <t>DAY 31</t>
  </si>
  <si>
    <t>DAY 32</t>
  </si>
  <si>
    <t>DAY 33</t>
  </si>
  <si>
    <t>DAY 34</t>
  </si>
  <si>
    <t>DAY 35</t>
  </si>
  <si>
    <t>DAY 36</t>
  </si>
  <si>
    <t>DAY 37</t>
  </si>
  <si>
    <t>DAY 38</t>
  </si>
  <si>
    <t>DAY 39</t>
  </si>
  <si>
    <t>DAY 40</t>
  </si>
  <si>
    <t>DAY 41</t>
  </si>
  <si>
    <t>DAY 42</t>
  </si>
  <si>
    <t>DAY 43</t>
  </si>
  <si>
    <t>DAY 44</t>
  </si>
  <si>
    <t>DAY 45</t>
  </si>
  <si>
    <t>DAY 46</t>
  </si>
  <si>
    <t>DAY 47</t>
  </si>
  <si>
    <t>DAY 48</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</si>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</sst>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7">
    <numFmt numFmtId="164" formatCode="#,##0.0_);\(#,##0.0\)"/>
    <numFmt numFmtId="165" formatCode="0000&quot;A&quot;"/>
    <numFmt numFmtId="166" formatCode="0000&quot;E&quot;"/>
    <numFmt numFmtId="167" formatCode="&quot;$&quot;#,##0.0;\(&quot;$&quot;#,##0.0\)"/>
    <numFmt numFmtId="168" formatCode="&quot;$&quot;#,##0_);\(&quot;$&quot;#,##0\)"/>
    <numFmt numFmtId="169" formatCode="&quot;$&quot;#,##0.00_);\(&quot;$&quot;#,##0.00\)"/>
    <numFmt numFmtId="170" formatCode="0.00\x"/>
    <numFmt numFmtId="171" formatCode="0.0%"/>
    <numFmt numFmtId="172" formatCode="&quot;$&quot;#,##0.0_);\(&quot;$&quot;#,##0.0\)"/>
    <numFmt numFmtId="173" formatCode="0.0"/>
    <numFmt numFmtId="174" formatCode="&quot;$&quot;#,##0_);[Red]\(&quot;$&quot;#,##0\)"/>
    <numFmt numFmtId="175" formatCode="0.000"/>
    <numFmt numFmtId="176" formatCode="0.0\x_);\(0.0\x\)"/>
    <numFmt numFmtId="177" formatCode="&quot;$&quot;#,##0.0_);[Red]\(&quot;$&quot;#,##0.0\)"/>
    <numFmt numFmtId="178" formatCode="0.0\x"/>
    <numFmt numFmtId="179" formatCode="&quot;$&quot;#,##0.00_);[Red]\(&quot;$&quot;#,##0.00\)"/>
    <numFmt numFmtId="180" formatCode="dd\-mmm\-yyyy"/>
    <numFmt numFmtId="181" formatCode="0_);\(0\)"/>
    <numFmt numFmtId="182" formatCode="&quot;$&quot;#,##0;\(&quot;$&quot;#,##0\)"/>
    <numFmt numFmtId="183" formatCode="#,##0.000_);\(#,##0.000\)"/>
    <numFmt numFmtId="184" formatCode="#,##0.0000000_);\(#,##0.0000000\)"/>
    <numFmt numFmtId="185" formatCode="#,##0.0;\(#,##0.0\)"/>
    <numFmt numFmtId="186" formatCode="#,##0.0;\(#,##0.0\);&quot;–&quot;"/>
    <numFmt numFmtId="187" formatCode="0.0%_);\(0.0%\)"/>
    <numFmt numFmtId="188" formatCode="_(&quot;$&quot;* #,##0.00_);_(&quot;$&quot;* \(#,##0.00\);_(&quot;$&quot;* &quot;-&quot;??_);_(@_)"/>
    <numFmt numFmtId="189" formatCode="&quot;$&quot;#,##0.0000_);\(&quot;$&quot;#,##0.0000\)"/>
    <numFmt numFmtId="190" formatCode="&quot;$&quot;#,##0.000_);\(&quot;$&quot;#,##0.000\)"/>
    <numFmt numFmtId="191" formatCode="0%_);\(0%\)"/>
    <numFmt numFmtId="192" formatCode="&quot;$&quot;#,##0.0"/>
    <numFmt numFmtId="193" formatCode="&quot;$&quot;#,##0.00"/>
    <numFmt numFmtId="194" formatCode="[$$]#,##0.0;\([$$]#,##0.0\);&quot;–&quot;"/>
    <numFmt numFmtId="195" formatCode="#,##0;\(#,##0\)"/>
    <numFmt numFmtId="196" formatCode="#,##0.0000_);\(#,##0.0000\)"/>
    <numFmt numFmtId="197" formatCode="[$$-380A]\ #,##0.00;\-[$$-380A]\ #,##0.00"/>
    <numFmt numFmtId="198" formatCode="#,##0.000;\(#,##0.000\)"/>
    <numFmt numFmtId="199" formatCode="0.00000"/>
    <numFmt numFmtId="200" formatCode="[$$]#,##0.00;\([$$]#,##0.00\);&quot;–&quot;"/>
  </numFmts>
  <fonts count="61" x14ac:knownFonts="1">
    <font>
      <sz val="11"/>
      <color theme="1"/>
      <name val="Calibri"/>
      <scheme val="minor"/>
    </font>
    <font>
      <sz val="11"/>
      <color theme="1"/>
      <name val="Calibri"/>
      <family val="2"/>
      <scheme val="minor"/>
    </font>
    <font>
      <sz val="11"/>
      <color theme="1"/>
      <name val="Calibri"/>
      <scheme val="minor"/>
    </font>
    <font>
      <sz val="10"/>
      <color theme="1"/>
      <name val="Arial"/>
    </font>
    <font>
      <b/>
      <sz val="10"/>
      <color theme="1"/>
      <name val="Arial"/>
    </font>
    <font>
      <i/>
      <sz val="10"/>
      <color theme="1"/>
      <name val="Arial"/>
    </font>
    <font>
      <sz val="11"/>
      <color rgb="FF000000"/>
      <name val="Calibri"/>
    </font>
    <font>
      <b/>
      <i/>
      <sz val="10"/>
      <color theme="1"/>
      <name val="Arial"/>
    </font>
    <font>
      <sz val="10"/>
      <color theme="0"/>
      <name val="Arial"/>
    </font>
    <font>
      <b/>
      <sz val="10"/>
      <color theme="0"/>
      <name val="Arial"/>
    </font>
    <font>
      <i/>
      <sz val="10"/>
      <color rgb="FFBFBFBF"/>
      <name val="Arial"/>
    </font>
    <font>
      <b/>
      <u/>
      <sz val="10"/>
      <color theme="1"/>
      <name val="Arial"/>
    </font>
    <font>
      <sz val="10"/>
      <color rgb="FF0000FF"/>
      <name val="Arial"/>
    </font>
    <font>
      <b/>
      <sz val="10"/>
      <color rgb="FF0000FF"/>
      <name val="Arial"/>
    </font>
    <font>
      <b/>
      <sz val="10"/>
      <color rgb="FF883D05"/>
      <name val="Arial"/>
    </font>
    <font>
      <sz val="10"/>
      <color rgb="FF883D05"/>
      <name val="Arial"/>
    </font>
    <font>
      <sz val="10"/>
      <color rgb="FF7F7F7F"/>
      <name val="Arial"/>
    </font>
    <font>
      <sz val="10"/>
      <color rgb="FFBFBFBF"/>
      <name val="Arial"/>
    </font>
    <font>
      <sz val="11"/>
      <name val="Calibri"/>
    </font>
    <font>
      <b/>
      <i/>
      <sz val="10"/>
      <color theme="0"/>
      <name val="Arial"/>
    </font>
    <font>
      <i/>
      <sz val="10"/>
      <color rgb="FF7F7F7F"/>
      <name val="Arial"/>
    </font>
    <font>
      <i/>
      <sz val="10"/>
      <color rgb="FF883D05"/>
      <name val="Arial"/>
    </font>
    <font>
      <i/>
      <sz val="10"/>
      <color rgb="FF0000FF"/>
      <name val="Arial"/>
    </font>
    <font>
      <i/>
      <sz val="10"/>
      <color theme="6"/>
      <name val="Arial"/>
    </font>
    <font>
      <sz val="14"/>
      <color theme="0"/>
      <name val="Arial"/>
    </font>
    <font>
      <b/>
      <sz val="14"/>
      <color theme="0"/>
      <name val="Arial"/>
    </font>
    <font>
      <b/>
      <sz val="10"/>
      <color rgb="FF1D72B0"/>
      <name val="Arial"/>
    </font>
    <font>
      <b/>
      <i/>
      <sz val="10"/>
      <color rgb="FF7F7F7F"/>
      <name val="Arial"/>
    </font>
    <font>
      <b/>
      <i/>
      <sz val="10"/>
      <color rgb="FF883D05"/>
      <name val="Arial"/>
    </font>
    <font>
      <b/>
      <sz val="11"/>
      <color theme="1"/>
      <name val="Calibri"/>
    </font>
    <font>
      <b/>
      <sz val="10"/>
      <color rgb="FF000000"/>
      <name val="Arial"/>
    </font>
    <font>
      <i/>
      <sz val="10"/>
      <color rgb="FF7030A0"/>
      <name val="Arial"/>
    </font>
    <font>
      <sz val="10"/>
      <color rgb="FF0033CC"/>
      <name val="Arial"/>
    </font>
    <font>
      <u/>
      <sz val="10"/>
      <color rgb="FF0000FF"/>
      <name val="Arial"/>
    </font>
    <font>
      <u/>
      <sz val="10"/>
      <color rgb="FF0000FF"/>
      <name val="Arial"/>
    </font>
    <font>
      <u/>
      <sz val="10"/>
      <color rgb="FF0000FF"/>
      <name val="Arial"/>
    </font>
    <font>
      <u/>
      <sz val="10"/>
      <color theme="1"/>
      <name val="Arial"/>
    </font>
    <font>
      <u/>
      <sz val="10"/>
      <color theme="1"/>
      <name val="Arial"/>
    </font>
    <font>
      <sz val="10"/>
      <color rgb="FFFF0000"/>
      <name val="Arial"/>
    </font>
    <font>
      <i/>
      <sz val="10"/>
      <color rgb="FFCC5C08"/>
      <name val="Arial"/>
    </font>
    <font>
      <b/>
      <sz val="11"/>
      <color theme="1"/>
      <name val="Calibri"/>
      <family val="2"/>
      <scheme val="minor"/>
    </font>
    <font>
      <sz val="10"/>
      <color rgb="FF0000FF"/>
      <name val="Arial"/>
      <family val="2"/>
    </font>
    <font>
      <b/>
      <sz val="10"/>
      <color rgb="FF0000FF"/>
      <name val="Arial"/>
      <family val="2"/>
    </font>
    <font>
      <b/>
      <sz val="10"/>
      <color rgb="FFFFFFFF"/>
      <name val="Arial"/>
      <family val="2"/>
    </font>
    <font>
      <b/>
      <sz val="10"/>
      <color theme="1"/>
      <name val="Arial"/>
      <family val="2"/>
    </font>
    <font>
      <i/>
      <sz val="10"/>
      <color rgb="FF7F7F7F"/>
      <name val="Arial"/>
      <family val="2"/>
    </font>
    <font>
      <sz val="10"/>
      <color theme="1"/>
      <name val="Arial"/>
      <family val="2"/>
    </font>
    <font>
      <sz val="10"/>
      <color rgb="FF883D05"/>
      <name val="Arial"/>
      <family val="2"/>
    </font>
    <font>
      <b/>
      <sz val="10"/>
      <color rgb="FF883D05"/>
      <name val="Arial"/>
      <family val="2"/>
    </font>
    <font>
      <i/>
      <sz val="10"/>
      <color theme="1"/>
      <name val="Arial"/>
      <family val="2"/>
    </font>
    <font>
      <i/>
      <sz val="10"/>
      <color rgb="FF883D05"/>
      <name val="Arial"/>
      <family val="2"/>
    </font>
    <font>
      <i/>
      <sz val="10"/>
      <color rgb="FF0000FF"/>
      <name val="Arial"/>
      <family val="2"/>
    </font>
    <font>
      <b/>
      <i/>
      <sz val="10"/>
      <color rgb="FF883D05"/>
      <name val="Arial"/>
      <family val="2"/>
    </font>
    <font>
      <sz val="10"/>
      <color rgb="FFBFBFBF"/>
      <name val="Arial"/>
      <family val="2"/>
    </font>
    <font>
      <i/>
      <sz val="10"/>
      <color rgb="FF7030A0"/>
      <name val="Arial"/>
      <family val="2"/>
    </font>
    <font>
      <b/>
      <i/>
      <sz val="10"/>
      <color rgb="FF7F7F7F"/>
      <name val="Arial"/>
      <family val="2"/>
    </font>
    <font>
      <b/>
      <i/>
      <sz val="10"/>
      <color theme="1"/>
      <name val="Arial"/>
      <family val="2"/>
    </font>
    <font>
      <sz val="10"/>
      <color rgb="FF000000"/>
      <name val="Arial"/>
      <family val="2"/>
    </font>
    <font>
      <i/>
      <sz val="10"/>
      <color rgb="FF000000"/>
      <name val="Arial"/>
      <family val="2"/>
    </font>
    <font>
      <b/>
      <sz val="11"/>
      <color theme="1"/>
      <name val="Calibri"/>
      <scheme val="minor"/>
    </font>
    <font>
      <sz val="8"/>
      <name val="Calibri"/>
      <scheme val="minor"/>
    </font>
  </fonts>
  <fills count="21">
    <fill>
      <patternFill patternType="none"/>
    </fill>
    <fill>
      <patternFill patternType="gray125"/>
    </fill>
    <fill>
      <patternFill patternType="solid">
        <fgColor rgb="FF4371A6"/>
        <bgColor rgb="FF4371A6"/>
      </patternFill>
    </fill>
    <fill>
      <patternFill patternType="solid">
        <fgColor rgb="FFBFBFBF"/>
        <bgColor rgb="FFBFBFBF"/>
      </patternFill>
    </fill>
    <fill>
      <patternFill patternType="solid">
        <fgColor theme="7"/>
        <bgColor theme="7"/>
      </patternFill>
    </fill>
    <fill>
      <patternFill patternType="solid">
        <fgColor rgb="FFEEF6FC"/>
        <bgColor rgb="FFEEF6FC"/>
      </patternFill>
    </fill>
    <fill>
      <patternFill patternType="solid">
        <fgColor rgb="FFF2F2F2"/>
        <bgColor rgb="FFF2F2F2"/>
      </patternFill>
    </fill>
    <fill>
      <patternFill patternType="solid">
        <fgColor theme="4"/>
        <bgColor theme="4"/>
      </patternFill>
    </fill>
    <fill>
      <patternFill patternType="solid">
        <fgColor rgb="FF0E3958"/>
        <bgColor rgb="FF0E3958"/>
      </patternFill>
    </fill>
    <fill>
      <patternFill patternType="solid">
        <fgColor rgb="FFFFFF00"/>
        <bgColor rgb="FFFFFF00"/>
      </patternFill>
    </fill>
    <fill>
      <patternFill patternType="solid">
        <fgColor rgb="FFCFD6E6"/>
        <bgColor rgb="FFCFD6E6"/>
      </patternFill>
    </fill>
    <fill>
      <patternFill patternType="solid">
        <fgColor theme="0"/>
        <bgColor theme="0"/>
      </patternFill>
    </fill>
    <fill>
      <patternFill patternType="solid">
        <fgColor rgb="FF1D72B0"/>
        <bgColor rgb="FF1D72B0"/>
      </patternFill>
    </fill>
    <fill>
      <patternFill patternType="solid">
        <fgColor rgb="FFD8D8D8"/>
        <bgColor rgb="FFD8D8D8"/>
      </patternFill>
    </fill>
    <fill>
      <patternFill patternType="solid">
        <fgColor rgb="FFD9D9D9"/>
        <bgColor rgb="FFD9D9D9"/>
      </patternFill>
    </fill>
    <fill>
      <patternFill patternType="solid">
        <fgColor rgb="FFFDE5D3"/>
        <bgColor rgb="FFFDE5D3"/>
      </patternFill>
    </fill>
    <fill>
      <patternFill patternType="solid">
        <fgColor rgb="FF4371A6"/>
        <bgColor indexed="64"/>
      </patternFill>
    </fill>
    <fill>
      <patternFill patternType="solid">
        <fgColor rgb="FFBFBFBF"/>
        <bgColor indexed="64"/>
      </patternFill>
    </fill>
    <fill>
      <patternFill patternType="solid">
        <fgColor rgb="FFD8D8D8"/>
        <bgColor indexed="64"/>
      </patternFill>
    </fill>
    <fill>
      <patternFill patternType="solid">
        <fgColor rgb="FFFDE5D3"/>
        <bgColor indexed="64"/>
      </patternFill>
    </fill>
    <fill>
      <patternFill patternType="solid">
        <fgColor rgb="FFFFFFFF"/>
        <bgColor indexed="64"/>
      </patternFill>
    </fill>
  </fills>
  <borders count="37">
    <border>
      <left/>
      <right/>
      <top/>
      <bottom/>
      <diagonal/>
    </border>
    <border>
      <left/>
      <right/>
      <top style="thin">
        <color rgb="FF000000"/>
      </top>
      <bottom/>
      <diagonal/>
    </border>
    <border>
      <left/>
      <right/>
      <top/>
      <bottom style="thin">
        <color rgb="FF000000"/>
      </bottom>
      <diagonal/>
    </border>
    <border>
      <left/>
      <right/>
      <top/>
      <bottom/>
      <diagonal/>
    </border>
    <border>
      <left/>
      <right/>
      <top/>
      <bottom style="thin">
        <color rgb="FF000000"/>
      </bottom>
      <diagonal/>
    </border>
    <border>
      <left style="hair">
        <color rgb="FF000000"/>
      </left>
      <right style="hair">
        <color rgb="FF000000"/>
      </right>
      <top style="hair">
        <color rgb="FF000000"/>
      </top>
      <bottom style="hair">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theme="0"/>
      </bottom>
      <diagonal/>
    </border>
    <border>
      <left/>
      <right/>
      <top style="thin">
        <color rgb="FF000000"/>
      </top>
      <bottom style="thin">
        <color theme="0"/>
      </bottom>
      <diagonal/>
    </border>
    <border>
      <left/>
      <right/>
      <top style="thin">
        <color rgb="FF000000"/>
      </top>
      <bottom style="thin">
        <color theme="0"/>
      </bottom>
      <diagonal/>
    </border>
    <border>
      <left/>
      <right/>
      <top style="thin">
        <color rgb="FF000000"/>
      </top>
      <bottom style="thin">
        <color rgb="FF000000"/>
      </bottom>
      <diagonal/>
    </border>
    <border>
      <left/>
      <right/>
      <top style="thin">
        <color rgb="FF000000"/>
      </top>
      <bottom/>
      <diagonal/>
    </border>
    <border>
      <left/>
      <right/>
      <top/>
      <bottom style="medium">
        <color rgb="FF000000"/>
      </bottom>
      <diagonal/>
    </border>
    <border>
      <left/>
      <right style="medium">
        <color rgb="FF000000"/>
      </right>
      <top/>
      <bottom/>
      <diagonal/>
    </border>
    <border>
      <left/>
      <right/>
      <top style="medium">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rgb="FFE5EBF4"/>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diagonal/>
    </border>
    <border>
      <left/>
      <right/>
      <top/>
      <bottom/>
      <diagonal/>
    </border>
    <border>
      <left/>
      <right/>
      <top style="medium">
        <color rgb="FF000000"/>
      </top>
      <bottom style="medium">
        <color rgb="FFFFFFFF"/>
      </bottom>
      <diagonal/>
    </border>
    <border>
      <left/>
      <right/>
      <top/>
      <bottom style="thick">
        <color rgb="FF000000"/>
      </bottom>
      <diagonal/>
    </border>
    <border>
      <left style="thick">
        <color rgb="FF000000"/>
      </left>
      <right/>
      <top/>
      <bottom style="thick">
        <color rgb="FF000000"/>
      </bottom>
      <diagonal/>
    </border>
    <border>
      <left style="thick">
        <color rgb="FF000000"/>
      </left>
      <right/>
      <top/>
      <bottom/>
      <diagonal/>
    </border>
  </borders>
  <cellStyleXfs count="1">
    <xf numFmtId="0" fontId="0" fillId="0" borderId="0"/>
  </cellStyleXfs>
  <cellXfs count="519">
    <xf numFmtId="0" fontId="0" fillId="0" borderId="0" xfId="0"/>
    <xf numFmtId="0" fontId="2" fillId="0" borderId="0" xfId="0" applyFont="1"/>
    <xf numFmtId="0" fontId="3" fillId="0" borderId="0" xfId="0" applyFont="1"/>
    <xf numFmtId="0" fontId="4" fillId="0" borderId="0" xfId="0" applyFont="1"/>
    <xf numFmtId="0" fontId="5" fillId="0" borderId="0" xfId="0" applyFont="1"/>
    <xf numFmtId="164" fontId="3" fillId="0" borderId="0" xfId="0" applyNumberFormat="1" applyFont="1"/>
    <xf numFmtId="164" fontId="7" fillId="0" borderId="0" xfId="0" applyNumberFormat="1" applyFont="1"/>
    <xf numFmtId="164" fontId="8" fillId="0" borderId="0" xfId="0" applyNumberFormat="1" applyFont="1"/>
    <xf numFmtId="0" fontId="8" fillId="2" borderId="1" xfId="0" applyFont="1" applyFill="1" applyBorder="1"/>
    <xf numFmtId="165" fontId="9" fillId="2" borderId="2" xfId="0" applyNumberFormat="1" applyFont="1" applyFill="1" applyBorder="1" applyAlignment="1">
      <alignment horizontal="right"/>
    </xf>
    <xf numFmtId="166" fontId="9" fillId="2" borderId="2" xfId="0" applyNumberFormat="1" applyFont="1" applyFill="1" applyBorder="1" applyAlignment="1">
      <alignment horizontal="right"/>
    </xf>
    <xf numFmtId="167" fontId="3" fillId="0" borderId="0" xfId="0" applyNumberFormat="1" applyFont="1"/>
    <xf numFmtId="168" fontId="3" fillId="0" borderId="0" xfId="0" applyNumberFormat="1" applyFont="1"/>
    <xf numFmtId="0" fontId="4" fillId="3" borderId="3" xfId="0" applyFont="1" applyFill="1" applyBorder="1"/>
    <xf numFmtId="168" fontId="4" fillId="3" borderId="3" xfId="0" applyNumberFormat="1" applyFont="1" applyFill="1" applyBorder="1"/>
    <xf numFmtId="37" fontId="3" fillId="0" borderId="0" xfId="0" applyNumberFormat="1" applyFont="1"/>
    <xf numFmtId="169" fontId="4" fillId="3" borderId="3" xfId="0" applyNumberFormat="1" applyFont="1" applyFill="1" applyBorder="1"/>
    <xf numFmtId="0" fontId="10" fillId="0" borderId="0" xfId="0" applyFont="1"/>
    <xf numFmtId="168" fontId="10" fillId="0" borderId="0" xfId="0" applyNumberFormat="1" applyFont="1"/>
    <xf numFmtId="9" fontId="3" fillId="0" borderId="0" xfId="0" applyNumberFormat="1" applyFont="1"/>
    <xf numFmtId="9" fontId="4" fillId="3" borderId="3" xfId="0" applyNumberFormat="1" applyFont="1" applyFill="1" applyBorder="1"/>
    <xf numFmtId="170" fontId="4" fillId="3" borderId="3" xfId="0" applyNumberFormat="1" applyFont="1" applyFill="1" applyBorder="1"/>
    <xf numFmtId="171" fontId="4" fillId="0" borderId="0" xfId="0" applyNumberFormat="1" applyFont="1"/>
    <xf numFmtId="172" fontId="3" fillId="0" borderId="0" xfId="0" applyNumberFormat="1" applyFont="1"/>
    <xf numFmtId="0" fontId="4" fillId="4" borderId="3" xfId="0" applyFont="1" applyFill="1" applyBorder="1"/>
    <xf numFmtId="0" fontId="11" fillId="0" borderId="0" xfId="0" applyFont="1" applyAlignment="1">
      <alignment horizontal="center"/>
    </xf>
    <xf numFmtId="0" fontId="4" fillId="0" borderId="4" xfId="0" applyFont="1" applyBorder="1"/>
    <xf numFmtId="0" fontId="4" fillId="5" borderId="2" xfId="0" applyFont="1" applyFill="1" applyBorder="1"/>
    <xf numFmtId="0" fontId="4" fillId="0" borderId="0" xfId="0" applyFont="1" applyAlignment="1">
      <alignment horizontal="center"/>
    </xf>
    <xf numFmtId="0" fontId="3" fillId="0" borderId="0" xfId="0" applyFont="1" applyAlignment="1">
      <alignment horizontal="left"/>
    </xf>
    <xf numFmtId="171" fontId="12" fillId="6" borderId="5" xfId="0" applyNumberFormat="1" applyFont="1" applyFill="1" applyBorder="1" applyAlignment="1">
      <alignment horizontal="center"/>
    </xf>
    <xf numFmtId="168" fontId="4" fillId="4" borderId="3" xfId="0" applyNumberFormat="1" applyFont="1" applyFill="1" applyBorder="1"/>
    <xf numFmtId="171" fontId="13" fillId="0" borderId="0" xfId="0" applyNumberFormat="1" applyFont="1" applyAlignment="1">
      <alignment horizontal="center"/>
    </xf>
    <xf numFmtId="171" fontId="12" fillId="0" borderId="0" xfId="0" applyNumberFormat="1" applyFont="1" applyAlignment="1">
      <alignment horizontal="center"/>
    </xf>
    <xf numFmtId="171" fontId="14" fillId="4" borderId="3" xfId="0" applyNumberFormat="1" applyFont="1" applyFill="1" applyBorder="1"/>
    <xf numFmtId="171" fontId="4" fillId="4" borderId="3" xfId="0" applyNumberFormat="1" applyFont="1" applyFill="1" applyBorder="1"/>
    <xf numFmtId="171" fontId="13" fillId="6" borderId="5" xfId="0" applyNumberFormat="1" applyFont="1" applyFill="1" applyBorder="1" applyAlignment="1">
      <alignment horizontal="center"/>
    </xf>
    <xf numFmtId="168" fontId="14" fillId="4" borderId="3" xfId="0" applyNumberFormat="1" applyFont="1" applyFill="1" applyBorder="1"/>
    <xf numFmtId="168" fontId="15" fillId="0" borderId="0" xfId="0" applyNumberFormat="1" applyFont="1"/>
    <xf numFmtId="0" fontId="3" fillId="0" borderId="4" xfId="0" applyFont="1" applyBorder="1"/>
    <xf numFmtId="169" fontId="15" fillId="0" borderId="4" xfId="0" applyNumberFormat="1" applyFont="1" applyBorder="1"/>
    <xf numFmtId="168" fontId="3" fillId="0" borderId="4" xfId="0" applyNumberFormat="1" applyFont="1" applyBorder="1"/>
    <xf numFmtId="171" fontId="3" fillId="0" borderId="0" xfId="0" applyNumberFormat="1" applyFont="1"/>
    <xf numFmtId="171" fontId="13" fillId="4" borderId="3" xfId="0" applyNumberFormat="1" applyFont="1" applyFill="1" applyBorder="1"/>
    <xf numFmtId="173" fontId="3" fillId="0" borderId="0" xfId="0" applyNumberFormat="1" applyFont="1"/>
    <xf numFmtId="171" fontId="12" fillId="0" borderId="0" xfId="0" applyNumberFormat="1" applyFont="1"/>
    <xf numFmtId="2" fontId="12" fillId="0" borderId="0" xfId="0" applyNumberFormat="1" applyFont="1"/>
    <xf numFmtId="174" fontId="4" fillId="4" borderId="3" xfId="0" applyNumberFormat="1" applyFont="1" applyFill="1" applyBorder="1"/>
    <xf numFmtId="1" fontId="3" fillId="0" borderId="0" xfId="0" applyNumberFormat="1" applyFont="1"/>
    <xf numFmtId="175" fontId="3" fillId="0" borderId="0" xfId="0" applyNumberFormat="1" applyFont="1"/>
    <xf numFmtId="9" fontId="5" fillId="0" borderId="0" xfId="0" applyNumberFormat="1" applyFont="1" applyAlignment="1">
      <alignment horizontal="right"/>
    </xf>
    <xf numFmtId="174" fontId="5" fillId="0" borderId="0" xfId="0" applyNumberFormat="1" applyFont="1"/>
    <xf numFmtId="9" fontId="5" fillId="0" borderId="0" xfId="0" applyNumberFormat="1" applyFont="1"/>
    <xf numFmtId="171" fontId="3" fillId="5" borderId="3" xfId="0" applyNumberFormat="1" applyFont="1" applyFill="1" applyBorder="1"/>
    <xf numFmtId="176" fontId="3" fillId="5" borderId="3" xfId="0" applyNumberFormat="1" applyFont="1" applyFill="1" applyBorder="1"/>
    <xf numFmtId="0" fontId="3" fillId="4" borderId="3" xfId="0" applyFont="1" applyFill="1" applyBorder="1"/>
    <xf numFmtId="171" fontId="3" fillId="0" borderId="4" xfId="0" applyNumberFormat="1" applyFont="1" applyBorder="1"/>
    <xf numFmtId="177" fontId="4" fillId="0" borderId="0" xfId="0" applyNumberFormat="1" applyFont="1"/>
    <xf numFmtId="178" fontId="3" fillId="0" borderId="4" xfId="0" applyNumberFormat="1" applyFont="1" applyBorder="1"/>
    <xf numFmtId="179" fontId="3" fillId="0" borderId="0" xfId="0" applyNumberFormat="1" applyFont="1"/>
    <xf numFmtId="0" fontId="9" fillId="7" borderId="3" xfId="0" applyFont="1" applyFill="1" applyBorder="1"/>
    <xf numFmtId="177" fontId="9" fillId="7" borderId="3" xfId="0" applyNumberFormat="1" applyFont="1" applyFill="1" applyBorder="1"/>
    <xf numFmtId="10" fontId="3" fillId="0" borderId="0" xfId="0" applyNumberFormat="1" applyFont="1"/>
    <xf numFmtId="177" fontId="3" fillId="0" borderId="0" xfId="0" applyNumberFormat="1" applyFont="1"/>
    <xf numFmtId="0" fontId="7" fillId="0" borderId="6" xfId="0" applyFont="1" applyBorder="1"/>
    <xf numFmtId="171" fontId="7" fillId="0" borderId="7" xfId="0" applyNumberFormat="1" applyFont="1" applyBorder="1"/>
    <xf numFmtId="169" fontId="3" fillId="0" borderId="0" xfId="0" applyNumberFormat="1" applyFont="1"/>
    <xf numFmtId="164" fontId="9" fillId="8" borderId="3" xfId="0" applyNumberFormat="1" applyFont="1" applyFill="1" applyBorder="1"/>
    <xf numFmtId="0" fontId="3" fillId="8" borderId="3" xfId="0" applyFont="1" applyFill="1" applyBorder="1"/>
    <xf numFmtId="0" fontId="9" fillId="4" borderId="3" xfId="0" applyFont="1" applyFill="1" applyBorder="1"/>
    <xf numFmtId="0" fontId="9" fillId="4" borderId="3" xfId="0" applyFont="1" applyFill="1" applyBorder="1" applyAlignment="1">
      <alignment horizontal="center"/>
    </xf>
    <xf numFmtId="171" fontId="13" fillId="9" borderId="3" xfId="0" applyNumberFormat="1" applyFont="1" applyFill="1" applyBorder="1" applyAlignment="1">
      <alignment horizontal="center"/>
    </xf>
    <xf numFmtId="171" fontId="4" fillId="0" borderId="0" xfId="0" applyNumberFormat="1" applyFont="1" applyAlignment="1">
      <alignment horizontal="center"/>
    </xf>
    <xf numFmtId="174" fontId="9" fillId="4" borderId="3" xfId="0" applyNumberFormat="1" applyFont="1" applyFill="1" applyBorder="1"/>
    <xf numFmtId="177" fontId="9" fillId="4" borderId="3" xfId="0" applyNumberFormat="1" applyFont="1" applyFill="1" applyBorder="1"/>
    <xf numFmtId="0" fontId="4" fillId="0" borderId="6" xfId="0" applyFont="1" applyBorder="1"/>
    <xf numFmtId="0" fontId="4" fillId="0" borderId="8" xfId="0" applyFont="1" applyBorder="1"/>
    <xf numFmtId="0" fontId="4" fillId="0" borderId="7" xfId="0" applyFont="1" applyBorder="1" applyAlignment="1">
      <alignment horizontal="right"/>
    </xf>
    <xf numFmtId="168" fontId="3" fillId="0" borderId="0" xfId="0" applyNumberFormat="1" applyFont="1" applyAlignment="1">
      <alignment horizontal="center"/>
    </xf>
    <xf numFmtId="37" fontId="3" fillId="0" borderId="0" xfId="0" applyNumberFormat="1" applyFont="1" applyAlignment="1">
      <alignment horizontal="center"/>
    </xf>
    <xf numFmtId="169" fontId="3" fillId="0" borderId="0" xfId="0" applyNumberFormat="1" applyFont="1" applyAlignment="1">
      <alignment horizontal="center"/>
    </xf>
    <xf numFmtId="168" fontId="4" fillId="0" borderId="0" xfId="0" applyNumberFormat="1" applyFont="1"/>
    <xf numFmtId="174" fontId="3" fillId="0" borderId="0" xfId="0" applyNumberFormat="1" applyFont="1"/>
    <xf numFmtId="168" fontId="12" fillId="0" borderId="0" xfId="0" applyNumberFormat="1" applyFont="1" applyAlignment="1">
      <alignment horizontal="center"/>
    </xf>
    <xf numFmtId="168" fontId="4" fillId="0" borderId="0" xfId="0" applyNumberFormat="1" applyFont="1" applyAlignment="1">
      <alignment horizontal="center"/>
    </xf>
    <xf numFmtId="174" fontId="4" fillId="0" borderId="0" xfId="0" applyNumberFormat="1" applyFont="1"/>
    <xf numFmtId="176" fontId="9" fillId="4" borderId="3" xfId="0" applyNumberFormat="1" applyFont="1" applyFill="1" applyBorder="1" applyAlignment="1">
      <alignment horizontal="center"/>
    </xf>
    <xf numFmtId="176" fontId="13" fillId="9" borderId="3" xfId="0" applyNumberFormat="1" applyFont="1" applyFill="1" applyBorder="1" applyAlignment="1">
      <alignment horizontal="center"/>
    </xf>
    <xf numFmtId="169" fontId="4" fillId="0" borderId="0" xfId="0" applyNumberFormat="1" applyFont="1"/>
    <xf numFmtId="0" fontId="12" fillId="0" borderId="0" xfId="0" applyFont="1" applyAlignment="1">
      <alignment horizontal="center"/>
    </xf>
    <xf numFmtId="164" fontId="9" fillId="4" borderId="3" xfId="0" applyNumberFormat="1" applyFont="1" applyFill="1" applyBorder="1"/>
    <xf numFmtId="0" fontId="8" fillId="4" borderId="3" xfId="0" applyFont="1" applyFill="1" applyBorder="1"/>
    <xf numFmtId="0" fontId="3" fillId="0" borderId="0" xfId="0" applyFont="1" applyAlignment="1">
      <alignment horizontal="right"/>
    </xf>
    <xf numFmtId="2" fontId="4" fillId="0" borderId="0" xfId="0" applyNumberFormat="1" applyFont="1" applyAlignment="1">
      <alignment horizontal="center"/>
    </xf>
    <xf numFmtId="0" fontId="4" fillId="0" borderId="0" xfId="0" applyFont="1" applyAlignment="1">
      <alignment horizontal="right"/>
    </xf>
    <xf numFmtId="0" fontId="16" fillId="0" borderId="0" xfId="0" applyFont="1" applyAlignment="1">
      <alignment horizontal="center"/>
    </xf>
    <xf numFmtId="0" fontId="9" fillId="4" borderId="3" xfId="0" applyFont="1" applyFill="1" applyBorder="1" applyAlignment="1">
      <alignment horizontal="right"/>
    </xf>
    <xf numFmtId="0" fontId="4" fillId="0" borderId="7" xfId="0" applyFont="1" applyBorder="1" applyAlignment="1">
      <alignment horizontal="center"/>
    </xf>
    <xf numFmtId="0" fontId="3" fillId="0" borderId="0" xfId="0" applyFont="1" applyAlignment="1">
      <alignment horizontal="center"/>
    </xf>
    <xf numFmtId="180" fontId="6" fillId="10" borderId="3" xfId="0" applyNumberFormat="1" applyFont="1" applyFill="1" applyBorder="1" applyAlignment="1">
      <alignment horizontal="center"/>
    </xf>
    <xf numFmtId="164" fontId="9" fillId="0" borderId="0" xfId="0" applyNumberFormat="1" applyFont="1"/>
    <xf numFmtId="181" fontId="17" fillId="0" borderId="0" xfId="0" applyNumberFormat="1" applyFont="1" applyAlignment="1">
      <alignment horizontal="right"/>
    </xf>
    <xf numFmtId="0" fontId="9" fillId="2" borderId="1" xfId="0" applyFont="1" applyFill="1" applyBorder="1"/>
    <xf numFmtId="164" fontId="19" fillId="2" borderId="2" xfId="0" applyNumberFormat="1" applyFont="1" applyFill="1" applyBorder="1"/>
    <xf numFmtId="0" fontId="9" fillId="2" borderId="2" xfId="0" applyFont="1" applyFill="1" applyBorder="1" applyAlignment="1">
      <alignment horizontal="right"/>
    </xf>
    <xf numFmtId="167" fontId="3" fillId="0" borderId="0" xfId="0" applyNumberFormat="1" applyFont="1" applyAlignment="1">
      <alignment horizontal="right"/>
    </xf>
    <xf numFmtId="172" fontId="3" fillId="0" borderId="0" xfId="0" applyNumberFormat="1" applyFont="1" applyAlignment="1">
      <alignment horizontal="right"/>
    </xf>
    <xf numFmtId="182" fontId="3" fillId="0" borderId="0" xfId="0" applyNumberFormat="1" applyFont="1" applyAlignment="1">
      <alignment horizontal="right"/>
    </xf>
    <xf numFmtId="168" fontId="4" fillId="3" borderId="12" xfId="0" applyNumberFormat="1" applyFont="1" applyFill="1" applyBorder="1" applyAlignment="1">
      <alignment horizontal="left"/>
    </xf>
    <xf numFmtId="168" fontId="13" fillId="3" borderId="12" xfId="0" applyNumberFormat="1" applyFont="1" applyFill="1" applyBorder="1" applyAlignment="1">
      <alignment horizontal="right"/>
    </xf>
    <xf numFmtId="168" fontId="4" fillId="3" borderId="12" xfId="0" applyNumberFormat="1" applyFont="1" applyFill="1" applyBorder="1" applyAlignment="1">
      <alignment horizontal="right"/>
    </xf>
    <xf numFmtId="172" fontId="4" fillId="3" borderId="12" xfId="0" applyNumberFormat="1" applyFont="1" applyFill="1" applyBorder="1" applyAlignment="1">
      <alignment horizontal="right"/>
    </xf>
    <xf numFmtId="167" fontId="4" fillId="0" borderId="0" xfId="0" applyNumberFormat="1" applyFont="1"/>
    <xf numFmtId="182" fontId="4" fillId="3" borderId="12" xfId="0" applyNumberFormat="1" applyFont="1" applyFill="1" applyBorder="1" applyAlignment="1">
      <alignment horizontal="right"/>
    </xf>
    <xf numFmtId="0" fontId="20" fillId="0" borderId="0" xfId="0" applyFont="1"/>
    <xf numFmtId="9" fontId="20" fillId="0" borderId="0" xfId="0" applyNumberFormat="1" applyFont="1"/>
    <xf numFmtId="172" fontId="15" fillId="0" borderId="0" xfId="0" applyNumberFormat="1" applyFont="1" applyAlignment="1">
      <alignment horizontal="right"/>
    </xf>
    <xf numFmtId="0" fontId="4" fillId="3" borderId="12" xfId="0" applyFont="1" applyFill="1" applyBorder="1"/>
    <xf numFmtId="172" fontId="13" fillId="3" borderId="12" xfId="0" applyNumberFormat="1" applyFont="1" applyFill="1" applyBorder="1"/>
    <xf numFmtId="172" fontId="4" fillId="3" borderId="12" xfId="0" applyNumberFormat="1" applyFont="1" applyFill="1" applyBorder="1"/>
    <xf numFmtId="182" fontId="4" fillId="3" borderId="12" xfId="0" applyNumberFormat="1" applyFont="1" applyFill="1" applyBorder="1"/>
    <xf numFmtId="9" fontId="21" fillId="0" borderId="0" xfId="0" applyNumberFormat="1" applyFont="1"/>
    <xf numFmtId="171" fontId="5" fillId="0" borderId="0" xfId="0" applyNumberFormat="1" applyFont="1"/>
    <xf numFmtId="172" fontId="15" fillId="0" borderId="0" xfId="0" applyNumberFormat="1" applyFont="1"/>
    <xf numFmtId="172" fontId="7" fillId="0" borderId="0" xfId="0" applyNumberFormat="1" applyFont="1"/>
    <xf numFmtId="172" fontId="12" fillId="0" borderId="0" xfId="0" applyNumberFormat="1" applyFont="1"/>
    <xf numFmtId="183" fontId="3" fillId="0" borderId="0" xfId="0" applyNumberFormat="1" applyFont="1"/>
    <xf numFmtId="9" fontId="22" fillId="0" borderId="0" xfId="0" applyNumberFormat="1" applyFont="1"/>
    <xf numFmtId="184" fontId="3" fillId="0" borderId="0" xfId="0" applyNumberFormat="1" applyFont="1"/>
    <xf numFmtId="185" fontId="3" fillId="0" borderId="0" xfId="0" applyNumberFormat="1" applyFont="1"/>
    <xf numFmtId="37" fontId="4" fillId="0" borderId="0" xfId="0" applyNumberFormat="1" applyFont="1" applyAlignment="1">
      <alignment horizontal="right"/>
    </xf>
    <xf numFmtId="185" fontId="4" fillId="0" borderId="0" xfId="0" applyNumberFormat="1" applyFont="1"/>
    <xf numFmtId="168" fontId="12" fillId="0" borderId="0" xfId="0" applyNumberFormat="1" applyFont="1"/>
    <xf numFmtId="37" fontId="4" fillId="0" borderId="0" xfId="0" applyNumberFormat="1" applyFont="1"/>
    <xf numFmtId="172" fontId="4" fillId="0" borderId="0" xfId="0" applyNumberFormat="1" applyFont="1" applyAlignment="1">
      <alignment horizontal="right"/>
    </xf>
    <xf numFmtId="37" fontId="3" fillId="0" borderId="0" xfId="0" applyNumberFormat="1" applyFont="1" applyAlignment="1">
      <alignment horizontal="left"/>
    </xf>
    <xf numFmtId="37" fontId="12" fillId="0" borderId="0" xfId="0" applyNumberFormat="1" applyFont="1" applyAlignment="1">
      <alignment horizontal="right"/>
    </xf>
    <xf numFmtId="172" fontId="12" fillId="0" borderId="0" xfId="0" applyNumberFormat="1" applyFont="1" applyAlignment="1">
      <alignment horizontal="right"/>
    </xf>
    <xf numFmtId="168" fontId="3" fillId="0" borderId="0" xfId="0" applyNumberFormat="1" applyFont="1" applyAlignment="1">
      <alignment horizontal="right"/>
    </xf>
    <xf numFmtId="168" fontId="4" fillId="3" borderId="12" xfId="0" applyNumberFormat="1" applyFont="1" applyFill="1" applyBorder="1"/>
    <xf numFmtId="182" fontId="4" fillId="0" borderId="0" xfId="0" applyNumberFormat="1" applyFont="1"/>
    <xf numFmtId="186" fontId="12" fillId="0" borderId="0" xfId="0" applyNumberFormat="1" applyFont="1"/>
    <xf numFmtId="37" fontId="3" fillId="0" borderId="4" xfId="0" applyNumberFormat="1" applyFont="1" applyBorder="1"/>
    <xf numFmtId="37" fontId="12" fillId="0" borderId="4" xfId="0" applyNumberFormat="1" applyFont="1" applyBorder="1" applyAlignment="1">
      <alignment horizontal="right"/>
    </xf>
    <xf numFmtId="172" fontId="12" fillId="0" borderId="4" xfId="0" applyNumberFormat="1" applyFont="1" applyBorder="1" applyAlignment="1">
      <alignment horizontal="right"/>
    </xf>
    <xf numFmtId="168" fontId="3" fillId="0" borderId="4" xfId="0" applyNumberFormat="1" applyFont="1" applyBorder="1" applyAlignment="1">
      <alignment horizontal="right"/>
    </xf>
    <xf numFmtId="2" fontId="3" fillId="0" borderId="0" xfId="0" applyNumberFormat="1" applyFont="1"/>
    <xf numFmtId="168" fontId="4" fillId="0" borderId="0" xfId="0" applyNumberFormat="1" applyFont="1" applyAlignment="1">
      <alignment horizontal="right"/>
    </xf>
    <xf numFmtId="187" fontId="5" fillId="0" borderId="0" xfId="0" applyNumberFormat="1" applyFont="1" applyAlignment="1">
      <alignment horizontal="right"/>
    </xf>
    <xf numFmtId="187" fontId="21" fillId="0" borderId="0" xfId="0" applyNumberFormat="1" applyFont="1" applyAlignment="1">
      <alignment horizontal="right"/>
    </xf>
    <xf numFmtId="187" fontId="22" fillId="0" borderId="0" xfId="0" applyNumberFormat="1" applyFont="1" applyAlignment="1">
      <alignment horizontal="right"/>
    </xf>
    <xf numFmtId="172" fontId="3" fillId="0" borderId="4" xfId="0" applyNumberFormat="1" applyFont="1" applyBorder="1" applyAlignment="1">
      <alignment horizontal="right"/>
    </xf>
    <xf numFmtId="168" fontId="4" fillId="3" borderId="3" xfId="0" applyNumberFormat="1" applyFont="1" applyFill="1" applyBorder="1" applyAlignment="1">
      <alignment horizontal="right"/>
    </xf>
    <xf numFmtId="172" fontId="4" fillId="3" borderId="3" xfId="0" applyNumberFormat="1" applyFont="1" applyFill="1" applyBorder="1" applyAlignment="1">
      <alignment horizontal="right"/>
    </xf>
    <xf numFmtId="168" fontId="4" fillId="3" borderId="1" xfId="0" applyNumberFormat="1" applyFont="1" applyFill="1" applyBorder="1"/>
    <xf numFmtId="168" fontId="4" fillId="3" borderId="1" xfId="0" applyNumberFormat="1" applyFont="1" applyFill="1" applyBorder="1" applyAlignment="1">
      <alignment horizontal="right"/>
    </xf>
    <xf numFmtId="173" fontId="3" fillId="0" borderId="0" xfId="0" applyNumberFormat="1" applyFont="1" applyAlignment="1">
      <alignment horizontal="right"/>
    </xf>
    <xf numFmtId="0" fontId="3" fillId="0" borderId="13" xfId="0" quotePrefix="1" applyFont="1" applyBorder="1"/>
    <xf numFmtId="169" fontId="3" fillId="0" borderId="13" xfId="0" applyNumberFormat="1" applyFont="1" applyBorder="1" applyAlignment="1">
      <alignment horizontal="right"/>
    </xf>
    <xf numFmtId="0" fontId="4" fillId="3" borderId="2" xfId="0" quotePrefix="1" applyFont="1" applyFill="1" applyBorder="1"/>
    <xf numFmtId="169" fontId="4" fillId="3" borderId="2" xfId="0" applyNumberFormat="1" applyFont="1" applyFill="1" applyBorder="1" applyAlignment="1">
      <alignment horizontal="right"/>
    </xf>
    <xf numFmtId="188" fontId="3" fillId="0" borderId="0" xfId="0" applyNumberFormat="1" applyFont="1" applyAlignment="1">
      <alignment horizontal="right"/>
    </xf>
    <xf numFmtId="172" fontId="3" fillId="0" borderId="13" xfId="0" applyNumberFormat="1" applyFont="1" applyBorder="1" applyAlignment="1">
      <alignment horizontal="right"/>
    </xf>
    <xf numFmtId="0" fontId="3" fillId="0" borderId="13" xfId="0" applyFont="1" applyBorder="1"/>
    <xf numFmtId="0" fontId="3" fillId="0" borderId="13" xfId="0" applyFont="1" applyBorder="1" applyAlignment="1">
      <alignment horizontal="right"/>
    </xf>
    <xf numFmtId="171" fontId="3" fillId="0" borderId="13" xfId="0" applyNumberFormat="1" applyFont="1" applyBorder="1" applyAlignment="1">
      <alignment horizontal="right"/>
    </xf>
    <xf numFmtId="171" fontId="3" fillId="0" borderId="0" xfId="0" applyNumberFormat="1" applyFont="1" applyAlignment="1">
      <alignment horizontal="right"/>
    </xf>
    <xf numFmtId="167" fontId="3" fillId="11" borderId="3" xfId="0" applyNumberFormat="1" applyFont="1" applyFill="1" applyBorder="1"/>
    <xf numFmtId="168" fontId="4" fillId="11" borderId="3" xfId="0" applyNumberFormat="1" applyFont="1" applyFill="1" applyBorder="1" applyAlignment="1">
      <alignment horizontal="left"/>
    </xf>
    <xf numFmtId="168" fontId="4" fillId="11" borderId="3" xfId="0" applyNumberFormat="1" applyFont="1" applyFill="1" applyBorder="1" applyAlignment="1">
      <alignment horizontal="right"/>
    </xf>
    <xf numFmtId="172" fontId="4" fillId="11" borderId="3" xfId="0" applyNumberFormat="1" applyFont="1" applyFill="1" applyBorder="1" applyAlignment="1">
      <alignment horizontal="right"/>
    </xf>
    <xf numFmtId="167" fontId="4" fillId="11" borderId="3" xfId="0" applyNumberFormat="1" applyFont="1" applyFill="1" applyBorder="1"/>
    <xf numFmtId="168" fontId="4" fillId="11" borderId="3" xfId="0" applyNumberFormat="1" applyFont="1" applyFill="1" applyBorder="1"/>
    <xf numFmtId="168" fontId="4" fillId="11" borderId="14" xfId="0" applyNumberFormat="1" applyFont="1" applyFill="1" applyBorder="1" applyAlignment="1">
      <alignment horizontal="left"/>
    </xf>
    <xf numFmtId="168" fontId="4" fillId="11" borderId="14" xfId="0" applyNumberFormat="1" applyFont="1" applyFill="1" applyBorder="1" applyAlignment="1">
      <alignment horizontal="right"/>
    </xf>
    <xf numFmtId="167" fontId="3" fillId="0" borderId="15" xfId="0" applyNumberFormat="1" applyFont="1" applyBorder="1"/>
    <xf numFmtId="168" fontId="4" fillId="3" borderId="3" xfId="0" applyNumberFormat="1" applyFont="1" applyFill="1" applyBorder="1" applyAlignment="1">
      <alignment horizontal="left"/>
    </xf>
    <xf numFmtId="168" fontId="4" fillId="3" borderId="16" xfId="0" applyNumberFormat="1" applyFont="1" applyFill="1" applyBorder="1" applyAlignment="1">
      <alignment horizontal="right"/>
    </xf>
    <xf numFmtId="172" fontId="4" fillId="3" borderId="16" xfId="0" applyNumberFormat="1" applyFont="1" applyFill="1" applyBorder="1" applyAlignment="1">
      <alignment horizontal="right"/>
    </xf>
    <xf numFmtId="168" fontId="4" fillId="3" borderId="17" xfId="0" applyNumberFormat="1" applyFont="1" applyFill="1" applyBorder="1"/>
    <xf numFmtId="168" fontId="4" fillId="3" borderId="18" xfId="0" applyNumberFormat="1" applyFont="1" applyFill="1" applyBorder="1" applyAlignment="1">
      <alignment horizontal="right"/>
    </xf>
    <xf numFmtId="185" fontId="3" fillId="0" borderId="15" xfId="0" applyNumberFormat="1" applyFont="1" applyBorder="1"/>
    <xf numFmtId="37" fontId="3" fillId="0" borderId="0" xfId="0" applyNumberFormat="1" applyFont="1" applyAlignment="1">
      <alignment horizontal="right"/>
    </xf>
    <xf numFmtId="172" fontId="3" fillId="0" borderId="15" xfId="0" applyNumberFormat="1" applyFont="1" applyBorder="1" applyAlignment="1">
      <alignment horizontal="right"/>
    </xf>
    <xf numFmtId="37" fontId="3" fillId="0" borderId="19" xfId="0" applyNumberFormat="1" applyFont="1" applyBorder="1"/>
    <xf numFmtId="37" fontId="3" fillId="0" borderId="15" xfId="0" applyNumberFormat="1" applyFont="1" applyBorder="1" applyAlignment="1">
      <alignment horizontal="right"/>
    </xf>
    <xf numFmtId="169" fontId="3" fillId="0" borderId="15" xfId="0" applyNumberFormat="1" applyFont="1" applyBorder="1"/>
    <xf numFmtId="169" fontId="3" fillId="0" borderId="0" xfId="0" applyNumberFormat="1" applyFont="1" applyAlignment="1">
      <alignment horizontal="left"/>
    </xf>
    <xf numFmtId="169" fontId="3" fillId="0" borderId="0" xfId="0" applyNumberFormat="1" applyFont="1" applyAlignment="1">
      <alignment horizontal="right"/>
    </xf>
    <xf numFmtId="169" fontId="3" fillId="0" borderId="15" xfId="0" applyNumberFormat="1" applyFont="1" applyBorder="1" applyAlignment="1">
      <alignment horizontal="right"/>
    </xf>
    <xf numFmtId="169" fontId="3" fillId="0" borderId="19" xfId="0" applyNumberFormat="1" applyFont="1" applyBorder="1"/>
    <xf numFmtId="172" fontId="4" fillId="3" borderId="20" xfId="0" applyNumberFormat="1" applyFont="1" applyFill="1" applyBorder="1" applyAlignment="1">
      <alignment horizontal="right"/>
    </xf>
    <xf numFmtId="168" fontId="4" fillId="3" borderId="21" xfId="0" applyNumberFormat="1" applyFont="1" applyFill="1" applyBorder="1"/>
    <xf numFmtId="168" fontId="4" fillId="3" borderId="20" xfId="0" applyNumberFormat="1" applyFont="1" applyFill="1" applyBorder="1" applyAlignment="1">
      <alignment horizontal="right"/>
    </xf>
    <xf numFmtId="169" fontId="3" fillId="0" borderId="22" xfId="0" applyNumberFormat="1" applyFont="1" applyBorder="1"/>
    <xf numFmtId="169" fontId="3" fillId="0" borderId="23" xfId="0" applyNumberFormat="1" applyFont="1" applyBorder="1" applyAlignment="1">
      <alignment horizontal="right"/>
    </xf>
    <xf numFmtId="171" fontId="3" fillId="0" borderId="23" xfId="0" applyNumberFormat="1" applyFont="1" applyBorder="1" applyAlignment="1">
      <alignment horizontal="right"/>
    </xf>
    <xf numFmtId="171" fontId="3" fillId="0" borderId="24" xfId="0" applyNumberFormat="1" applyFont="1" applyBorder="1" applyAlignment="1">
      <alignment horizontal="right"/>
    </xf>
    <xf numFmtId="10" fontId="4" fillId="11" borderId="3" xfId="0" applyNumberFormat="1" applyFont="1" applyFill="1" applyBorder="1" applyAlignment="1">
      <alignment horizontal="right"/>
    </xf>
    <xf numFmtId="10" fontId="3" fillId="0" borderId="0" xfId="0" applyNumberFormat="1" applyFont="1" applyAlignment="1">
      <alignment horizontal="right"/>
    </xf>
    <xf numFmtId="2" fontId="3" fillId="0" borderId="0" xfId="0" applyNumberFormat="1" applyFont="1" applyAlignment="1">
      <alignment horizontal="right"/>
    </xf>
    <xf numFmtId="189" fontId="3" fillId="0" borderId="0" xfId="0" applyNumberFormat="1" applyFont="1" applyAlignment="1">
      <alignment horizontal="right"/>
    </xf>
    <xf numFmtId="0" fontId="3" fillId="3" borderId="3" xfId="0" applyFont="1" applyFill="1" applyBorder="1" applyAlignment="1">
      <alignment horizontal="right"/>
    </xf>
    <xf numFmtId="37" fontId="3" fillId="3" borderId="3" xfId="0" applyNumberFormat="1" applyFont="1" applyFill="1" applyBorder="1" applyAlignment="1">
      <alignment horizontal="right"/>
    </xf>
    <xf numFmtId="172" fontId="3" fillId="3" borderId="3" xfId="0" applyNumberFormat="1" applyFont="1" applyFill="1" applyBorder="1" applyAlignment="1">
      <alignment horizontal="right"/>
    </xf>
    <xf numFmtId="171" fontId="3" fillId="3" borderId="3" xfId="0" applyNumberFormat="1" applyFont="1" applyFill="1" applyBorder="1" applyAlignment="1">
      <alignment horizontal="right"/>
    </xf>
    <xf numFmtId="0" fontId="3" fillId="0" borderId="0" xfId="0" quotePrefix="1" applyFont="1"/>
    <xf numFmtId="190" fontId="13" fillId="0" borderId="0" xfId="0" applyNumberFormat="1" applyFont="1" applyAlignment="1">
      <alignment horizontal="right"/>
    </xf>
    <xf numFmtId="190" fontId="4" fillId="0" borderId="0" xfId="0" applyNumberFormat="1" applyFont="1" applyAlignment="1">
      <alignment horizontal="right"/>
    </xf>
    <xf numFmtId="9" fontId="3" fillId="0" borderId="0" xfId="0" applyNumberFormat="1" applyFont="1" applyAlignment="1">
      <alignment horizontal="right"/>
    </xf>
    <xf numFmtId="0" fontId="3" fillId="3" borderId="12" xfId="0" applyFont="1" applyFill="1" applyBorder="1" applyAlignment="1">
      <alignment horizontal="right"/>
    </xf>
    <xf numFmtId="2" fontId="3" fillId="3" borderId="12" xfId="0" applyNumberFormat="1" applyFont="1" applyFill="1" applyBorder="1" applyAlignment="1">
      <alignment horizontal="right"/>
    </xf>
    <xf numFmtId="187" fontId="5" fillId="0" borderId="0" xfId="0" applyNumberFormat="1" applyFont="1" applyAlignment="1">
      <alignment horizontal="left"/>
    </xf>
    <xf numFmtId="37" fontId="15" fillId="0" borderId="0" xfId="0" applyNumberFormat="1" applyFont="1" applyAlignment="1">
      <alignment horizontal="right"/>
    </xf>
    <xf numFmtId="168" fontId="13" fillId="0" borderId="0" xfId="0" applyNumberFormat="1" applyFont="1" applyAlignment="1">
      <alignment horizontal="right"/>
    </xf>
    <xf numFmtId="172" fontId="4" fillId="0" borderId="0" xfId="0" applyNumberFormat="1" applyFont="1"/>
    <xf numFmtId="169" fontId="4" fillId="3" borderId="3" xfId="0" applyNumberFormat="1" applyFont="1" applyFill="1" applyBorder="1" applyAlignment="1">
      <alignment horizontal="right"/>
    </xf>
    <xf numFmtId="0" fontId="3" fillId="0" borderId="23" xfId="0" applyFont="1" applyBorder="1"/>
    <xf numFmtId="0" fontId="3" fillId="0" borderId="23" xfId="0" applyFont="1" applyBorder="1" applyAlignment="1">
      <alignment horizontal="right"/>
    </xf>
    <xf numFmtId="168" fontId="3" fillId="0" borderId="23" xfId="0" applyNumberFormat="1" applyFont="1" applyBorder="1" applyAlignment="1">
      <alignment horizontal="right"/>
    </xf>
    <xf numFmtId="9" fontId="20" fillId="0" borderId="0" xfId="0" applyNumberFormat="1" applyFont="1" applyAlignment="1">
      <alignment horizontal="right"/>
    </xf>
    <xf numFmtId="169" fontId="14" fillId="0" borderId="0" xfId="0" applyNumberFormat="1" applyFont="1"/>
    <xf numFmtId="0" fontId="12" fillId="0" borderId="0" xfId="0" applyFont="1"/>
    <xf numFmtId="37" fontId="12" fillId="0" borderId="0" xfId="0" applyNumberFormat="1" applyFont="1"/>
    <xf numFmtId="171" fontId="20" fillId="0" borderId="0" xfId="0" applyNumberFormat="1" applyFont="1"/>
    <xf numFmtId="171" fontId="22" fillId="0" borderId="0" xfId="0" applyNumberFormat="1" applyFont="1"/>
    <xf numFmtId="190" fontId="15" fillId="0" borderId="0" xfId="0" applyNumberFormat="1" applyFont="1"/>
    <xf numFmtId="190" fontId="3" fillId="0" borderId="0" xfId="0" applyNumberFormat="1" applyFont="1"/>
    <xf numFmtId="37" fontId="5" fillId="0" borderId="0" xfId="0" applyNumberFormat="1" applyFont="1" applyAlignment="1">
      <alignment horizontal="left"/>
    </xf>
    <xf numFmtId="191" fontId="5" fillId="0" borderId="0" xfId="0" applyNumberFormat="1" applyFont="1"/>
    <xf numFmtId="191" fontId="21" fillId="0" borderId="0" xfId="0" applyNumberFormat="1" applyFont="1"/>
    <xf numFmtId="0" fontId="9" fillId="12" borderId="12" xfId="0" applyFont="1" applyFill="1" applyBorder="1"/>
    <xf numFmtId="0" fontId="9" fillId="12" borderId="3" xfId="0" applyFont="1" applyFill="1" applyBorder="1"/>
    <xf numFmtId="187" fontId="3" fillId="0" borderId="0" xfId="0" applyNumberFormat="1" applyFont="1"/>
    <xf numFmtId="187" fontId="3" fillId="0" borderId="0" xfId="0" applyNumberFormat="1" applyFont="1" applyAlignment="1">
      <alignment horizontal="right"/>
    </xf>
    <xf numFmtId="0" fontId="4" fillId="0" borderId="0" xfId="0" applyFont="1" applyAlignment="1">
      <alignment horizontal="left"/>
    </xf>
    <xf numFmtId="176" fontId="4" fillId="0" borderId="0" xfId="0" applyNumberFormat="1" applyFont="1"/>
    <xf numFmtId="176" fontId="3" fillId="0" borderId="0" xfId="0" applyNumberFormat="1" applyFont="1"/>
    <xf numFmtId="187" fontId="4" fillId="0" borderId="0" xfId="0" applyNumberFormat="1" applyFont="1"/>
    <xf numFmtId="0" fontId="23" fillId="0" borderId="0" xfId="0" applyFont="1" applyAlignment="1">
      <alignment horizontal="left"/>
    </xf>
    <xf numFmtId="187" fontId="23" fillId="0" borderId="0" xfId="0" applyNumberFormat="1" applyFont="1"/>
    <xf numFmtId="0" fontId="5" fillId="0" borderId="0" xfId="0" applyFont="1" applyAlignment="1">
      <alignment horizontal="left"/>
    </xf>
    <xf numFmtId="187" fontId="22" fillId="0" borderId="0" xfId="0" applyNumberFormat="1" applyFont="1"/>
    <xf numFmtId="187" fontId="5" fillId="0" borderId="0" xfId="0" applyNumberFormat="1" applyFont="1"/>
    <xf numFmtId="192" fontId="12" fillId="0" borderId="0" xfId="0" applyNumberFormat="1" applyFont="1"/>
    <xf numFmtId="192" fontId="3" fillId="0" borderId="0" xfId="0" applyNumberFormat="1" applyFont="1"/>
    <xf numFmtId="192" fontId="4" fillId="0" borderId="0" xfId="0" applyNumberFormat="1" applyFont="1"/>
    <xf numFmtId="193" fontId="3" fillId="0" borderId="0" xfId="0" applyNumberFormat="1" applyFont="1"/>
    <xf numFmtId="164" fontId="24" fillId="0" borderId="0" xfId="0" applyNumberFormat="1" applyFont="1"/>
    <xf numFmtId="164" fontId="25" fillId="0" borderId="0" xfId="0" applyNumberFormat="1" applyFont="1"/>
    <xf numFmtId="164" fontId="26" fillId="0" borderId="0" xfId="0" applyNumberFormat="1" applyFont="1" applyAlignment="1">
      <alignment horizontal="right"/>
    </xf>
    <xf numFmtId="164" fontId="9" fillId="0" borderId="0" xfId="0" applyNumberFormat="1" applyFont="1" applyAlignment="1">
      <alignment horizontal="right"/>
    </xf>
    <xf numFmtId="168" fontId="3" fillId="0" borderId="0" xfId="0" applyNumberFormat="1" applyFont="1" applyAlignment="1">
      <alignment horizontal="left"/>
    </xf>
    <xf numFmtId="168" fontId="12" fillId="0" borderId="0" xfId="0" applyNumberFormat="1" applyFont="1" applyAlignment="1">
      <alignment horizontal="right"/>
    </xf>
    <xf numFmtId="37" fontId="3" fillId="0" borderId="4" xfId="0" applyNumberFormat="1" applyFont="1" applyBorder="1" applyAlignment="1">
      <alignment horizontal="left"/>
    </xf>
    <xf numFmtId="37" fontId="3" fillId="0" borderId="4" xfId="0" applyNumberFormat="1" applyFont="1" applyBorder="1" applyAlignment="1">
      <alignment horizontal="right"/>
    </xf>
    <xf numFmtId="168" fontId="4" fillId="0" borderId="0" xfId="0" applyNumberFormat="1" applyFont="1" applyAlignment="1">
      <alignment horizontal="left"/>
    </xf>
    <xf numFmtId="164" fontId="4" fillId="0" borderId="0" xfId="0" applyNumberFormat="1" applyFont="1"/>
    <xf numFmtId="172" fontId="4" fillId="0" borderId="0" xfId="0" applyNumberFormat="1" applyFont="1" applyAlignment="1">
      <alignment horizontal="left"/>
    </xf>
    <xf numFmtId="194" fontId="12" fillId="0" borderId="0" xfId="0" applyNumberFormat="1" applyFont="1"/>
    <xf numFmtId="190" fontId="3" fillId="0" borderId="0" xfId="0" applyNumberFormat="1" applyFont="1" applyAlignment="1">
      <alignment horizontal="right"/>
    </xf>
    <xf numFmtId="0" fontId="17" fillId="0" borderId="0" xfId="0" applyFont="1" applyAlignment="1">
      <alignment horizontal="left"/>
    </xf>
    <xf numFmtId="0" fontId="17" fillId="0" borderId="0" xfId="0" applyFont="1" applyAlignment="1">
      <alignment horizontal="right"/>
    </xf>
    <xf numFmtId="37" fontId="17" fillId="0" borderId="0" xfId="0" applyNumberFormat="1" applyFont="1" applyAlignment="1">
      <alignment horizontal="right"/>
    </xf>
    <xf numFmtId="37" fontId="4" fillId="3" borderId="3" xfId="0" applyNumberFormat="1" applyFont="1" applyFill="1" applyBorder="1"/>
    <xf numFmtId="0" fontId="7" fillId="0" borderId="0" xfId="0" applyFont="1"/>
    <xf numFmtId="170" fontId="7" fillId="0" borderId="0" xfId="0" applyNumberFormat="1" applyFont="1"/>
    <xf numFmtId="0" fontId="7" fillId="3" borderId="3" xfId="0" applyFont="1" applyFill="1" applyBorder="1"/>
    <xf numFmtId="170" fontId="7" fillId="3" borderId="3" xfId="0" applyNumberFormat="1" applyFont="1" applyFill="1" applyBorder="1"/>
    <xf numFmtId="187" fontId="3" fillId="0" borderId="0" xfId="0" applyNumberFormat="1" applyFont="1" applyAlignment="1">
      <alignment horizontal="left"/>
    </xf>
    <xf numFmtId="195" fontId="3" fillId="0" borderId="0" xfId="0" applyNumberFormat="1" applyFont="1" applyAlignment="1">
      <alignment horizontal="left"/>
    </xf>
    <xf numFmtId="164" fontId="3" fillId="0" borderId="0" xfId="0" applyNumberFormat="1" applyFont="1" applyAlignment="1">
      <alignment horizontal="right"/>
    </xf>
    <xf numFmtId="9" fontId="15" fillId="0" borderId="0" xfId="0" applyNumberFormat="1" applyFont="1" applyAlignment="1">
      <alignment horizontal="right"/>
    </xf>
    <xf numFmtId="9" fontId="12" fillId="3" borderId="3" xfId="0" applyNumberFormat="1" applyFont="1" applyFill="1" applyBorder="1" applyAlignment="1">
      <alignment horizontal="right"/>
    </xf>
    <xf numFmtId="171" fontId="4" fillId="0" borderId="0" xfId="0" applyNumberFormat="1" applyFont="1" applyAlignment="1">
      <alignment horizontal="right"/>
    </xf>
    <xf numFmtId="196" fontId="4" fillId="0" borderId="0" xfId="0" applyNumberFormat="1" applyFont="1" applyAlignment="1">
      <alignment horizontal="right"/>
    </xf>
    <xf numFmtId="0" fontId="12" fillId="0" borderId="0" xfId="0" applyFont="1" applyAlignment="1">
      <alignment horizontal="right"/>
    </xf>
    <xf numFmtId="0" fontId="5" fillId="0" borderId="0" xfId="0" applyFont="1" applyAlignment="1">
      <alignment horizontal="right"/>
    </xf>
    <xf numFmtId="37" fontId="5" fillId="0" borderId="0" xfId="0" applyNumberFormat="1" applyFont="1" applyAlignment="1">
      <alignment horizontal="right"/>
    </xf>
    <xf numFmtId="37" fontId="3" fillId="0" borderId="25" xfId="0" applyNumberFormat="1" applyFont="1" applyBorder="1" applyAlignment="1">
      <alignment horizontal="right" wrapText="1"/>
    </xf>
    <xf numFmtId="37" fontId="12" fillId="0" borderId="25" xfId="0" applyNumberFormat="1" applyFont="1" applyBorder="1" applyAlignment="1">
      <alignment horizontal="right" wrapText="1"/>
    </xf>
    <xf numFmtId="39" fontId="3" fillId="0" borderId="0" xfId="0" applyNumberFormat="1" applyFont="1"/>
    <xf numFmtId="181" fontId="17" fillId="2" borderId="1" xfId="0" applyNumberFormat="1" applyFont="1" applyFill="1" applyBorder="1" applyAlignment="1">
      <alignment horizontal="right"/>
    </xf>
    <xf numFmtId="168" fontId="14" fillId="0" borderId="0" xfId="0" applyNumberFormat="1" applyFont="1"/>
    <xf numFmtId="172" fontId="13" fillId="0" borderId="0" xfId="0" applyNumberFormat="1" applyFont="1"/>
    <xf numFmtId="194" fontId="13" fillId="0" borderId="0" xfId="0" applyNumberFormat="1" applyFont="1"/>
    <xf numFmtId="172" fontId="15" fillId="0" borderId="23" xfId="0" applyNumberFormat="1" applyFont="1" applyBorder="1"/>
    <xf numFmtId="172" fontId="3" fillId="0" borderId="23" xfId="0" applyNumberFormat="1" applyFont="1" applyBorder="1"/>
    <xf numFmtId="0" fontId="3" fillId="3" borderId="3" xfId="0" applyFont="1" applyFill="1" applyBorder="1"/>
    <xf numFmtId="172" fontId="13" fillId="3" borderId="3" xfId="0" applyNumberFormat="1" applyFont="1" applyFill="1" applyBorder="1"/>
    <xf numFmtId="194" fontId="13" fillId="3" borderId="3" xfId="0" applyNumberFormat="1" applyFont="1" applyFill="1" applyBorder="1"/>
    <xf numFmtId="172" fontId="4" fillId="3" borderId="3" xfId="0" applyNumberFormat="1" applyFont="1" applyFill="1" applyBorder="1"/>
    <xf numFmtId="197" fontId="3" fillId="0" borderId="0" xfId="0" applyNumberFormat="1" applyFont="1"/>
    <xf numFmtId="168" fontId="13" fillId="3" borderId="3" xfId="0" applyNumberFormat="1" applyFont="1" applyFill="1" applyBorder="1"/>
    <xf numFmtId="172" fontId="14" fillId="3" borderId="3" xfId="0" applyNumberFormat="1" applyFont="1" applyFill="1" applyBorder="1"/>
    <xf numFmtId="168" fontId="5" fillId="0" borderId="0" xfId="0" applyNumberFormat="1" applyFont="1" applyAlignment="1">
      <alignment horizontal="left"/>
    </xf>
    <xf numFmtId="187" fontId="15" fillId="0" borderId="0" xfId="0" applyNumberFormat="1" applyFont="1"/>
    <xf numFmtId="187" fontId="21" fillId="0" borderId="0" xfId="0" applyNumberFormat="1" applyFont="1"/>
    <xf numFmtId="171" fontId="4" fillId="3" borderId="3" xfId="0" applyNumberFormat="1" applyFont="1" applyFill="1" applyBorder="1"/>
    <xf numFmtId="0" fontId="4" fillId="13" borderId="3" xfId="0" applyFont="1" applyFill="1" applyBorder="1"/>
    <xf numFmtId="0" fontId="3" fillId="13" borderId="3" xfId="0" applyFont="1" applyFill="1" applyBorder="1"/>
    <xf numFmtId="9" fontId="3" fillId="13" borderId="3" xfId="0" applyNumberFormat="1" applyFont="1" applyFill="1" applyBorder="1"/>
    <xf numFmtId="39" fontId="3" fillId="13" borderId="3" xfId="0" applyNumberFormat="1" applyFont="1" applyFill="1" applyBorder="1"/>
    <xf numFmtId="39" fontId="12" fillId="13" borderId="3" xfId="0" applyNumberFormat="1" applyFont="1" applyFill="1" applyBorder="1"/>
    <xf numFmtId="0" fontId="5" fillId="13" borderId="3" xfId="0" applyFont="1" applyFill="1" applyBorder="1" applyAlignment="1">
      <alignment horizontal="left"/>
    </xf>
    <xf numFmtId="172" fontId="15" fillId="13" borderId="3" xfId="0" applyNumberFormat="1" applyFont="1" applyFill="1" applyBorder="1"/>
    <xf numFmtId="172" fontId="3" fillId="13" borderId="3" xfId="0" applyNumberFormat="1" applyFont="1" applyFill="1" applyBorder="1"/>
    <xf numFmtId="169" fontId="3" fillId="13" borderId="3" xfId="0" applyNumberFormat="1" applyFont="1" applyFill="1" applyBorder="1"/>
    <xf numFmtId="171" fontId="5" fillId="13" borderId="3" xfId="0" applyNumberFormat="1" applyFont="1" applyFill="1" applyBorder="1"/>
    <xf numFmtId="10" fontId="3" fillId="13" borderId="3" xfId="0" applyNumberFormat="1" applyFont="1" applyFill="1" applyBorder="1"/>
    <xf numFmtId="0" fontId="20" fillId="13" borderId="3" xfId="0" applyFont="1" applyFill="1" applyBorder="1"/>
    <xf numFmtId="171" fontId="21" fillId="13" borderId="3" xfId="0" applyNumberFormat="1" applyFont="1" applyFill="1" applyBorder="1"/>
    <xf numFmtId="171" fontId="22" fillId="13" borderId="3" xfId="0" applyNumberFormat="1" applyFont="1" applyFill="1" applyBorder="1"/>
    <xf numFmtId="0" fontId="27" fillId="13" borderId="26" xfId="0" applyFont="1" applyFill="1" applyBorder="1"/>
    <xf numFmtId="171" fontId="28" fillId="13" borderId="27" xfId="0" applyNumberFormat="1" applyFont="1" applyFill="1" applyBorder="1"/>
    <xf numFmtId="171" fontId="28" fillId="13" borderId="28" xfId="0" applyNumberFormat="1" applyFont="1" applyFill="1" applyBorder="1"/>
    <xf numFmtId="171" fontId="20" fillId="13" borderId="3" xfId="0" applyNumberFormat="1" applyFont="1" applyFill="1" applyBorder="1"/>
    <xf numFmtId="192" fontId="3" fillId="13" borderId="3" xfId="0" applyNumberFormat="1" applyFont="1" applyFill="1" applyBorder="1"/>
    <xf numFmtId="0" fontId="5" fillId="13" borderId="3" xfId="0" applyFont="1" applyFill="1" applyBorder="1"/>
    <xf numFmtId="171" fontId="12" fillId="13" borderId="3" xfId="0" applyNumberFormat="1" applyFont="1" applyFill="1" applyBorder="1"/>
    <xf numFmtId="171" fontId="3" fillId="13" borderId="3" xfId="0" applyNumberFormat="1" applyFont="1" applyFill="1" applyBorder="1"/>
    <xf numFmtId="0" fontId="4" fillId="13" borderId="17" xfId="0" applyFont="1" applyFill="1" applyBorder="1"/>
    <xf numFmtId="0" fontId="3" fillId="13" borderId="16" xfId="0" applyFont="1" applyFill="1" applyBorder="1"/>
    <xf numFmtId="0" fontId="3" fillId="13" borderId="18" xfId="0" applyFont="1" applyFill="1" applyBorder="1"/>
    <xf numFmtId="0" fontId="3" fillId="13" borderId="21" xfId="0" applyFont="1" applyFill="1" applyBorder="1"/>
    <xf numFmtId="172" fontId="12" fillId="13" borderId="3" xfId="0" applyNumberFormat="1" applyFont="1" applyFill="1" applyBorder="1"/>
    <xf numFmtId="172" fontId="12" fillId="13" borderId="20" xfId="0" applyNumberFormat="1" applyFont="1" applyFill="1" applyBorder="1"/>
    <xf numFmtId="0" fontId="3" fillId="13" borderId="29" xfId="0" applyFont="1" applyFill="1" applyBorder="1"/>
    <xf numFmtId="0" fontId="3" fillId="13" borderId="14" xfId="0" applyFont="1" applyFill="1" applyBorder="1"/>
    <xf numFmtId="172" fontId="13" fillId="13" borderId="14" xfId="0" applyNumberFormat="1" applyFont="1" applyFill="1" applyBorder="1"/>
    <xf numFmtId="172" fontId="4" fillId="13" borderId="14" xfId="0" applyNumberFormat="1" applyFont="1" applyFill="1" applyBorder="1"/>
    <xf numFmtId="172" fontId="4" fillId="13" borderId="30" xfId="0" applyNumberFormat="1" applyFont="1" applyFill="1" applyBorder="1"/>
    <xf numFmtId="10" fontId="12" fillId="0" borderId="0" xfId="0" applyNumberFormat="1" applyFont="1"/>
    <xf numFmtId="10" fontId="3" fillId="0" borderId="23" xfId="0" applyNumberFormat="1" applyFont="1" applyBorder="1"/>
    <xf numFmtId="10" fontId="4" fillId="0" borderId="0" xfId="0" applyNumberFormat="1" applyFont="1"/>
    <xf numFmtId="0" fontId="4" fillId="0" borderId="23" xfId="0" applyFont="1" applyBorder="1"/>
    <xf numFmtId="37" fontId="3" fillId="13" borderId="3" xfId="0" applyNumberFormat="1" applyFont="1" applyFill="1" applyBorder="1"/>
    <xf numFmtId="0" fontId="7" fillId="13" borderId="3" xfId="0" applyFont="1" applyFill="1" applyBorder="1"/>
    <xf numFmtId="164" fontId="12" fillId="13" borderId="3" xfId="0" applyNumberFormat="1" applyFont="1" applyFill="1" applyBorder="1"/>
    <xf numFmtId="164" fontId="3" fillId="13" borderId="3" xfId="0" applyNumberFormat="1" applyFont="1" applyFill="1" applyBorder="1"/>
    <xf numFmtId="173" fontId="20" fillId="13" borderId="3" xfId="0" applyNumberFormat="1" applyFont="1" applyFill="1" applyBorder="1"/>
    <xf numFmtId="173" fontId="20" fillId="0" borderId="0" xfId="0" applyNumberFormat="1" applyFont="1"/>
    <xf numFmtId="164" fontId="15" fillId="13" borderId="3" xfId="0" applyNumberFormat="1" applyFont="1" applyFill="1" applyBorder="1"/>
    <xf numFmtId="10" fontId="22" fillId="13" borderId="3" xfId="0" applyNumberFormat="1" applyFont="1" applyFill="1" applyBorder="1"/>
    <xf numFmtId="10" fontId="20" fillId="13" borderId="3" xfId="0" applyNumberFormat="1" applyFont="1" applyFill="1" applyBorder="1"/>
    <xf numFmtId="37" fontId="12" fillId="13" borderId="3" xfId="0" applyNumberFormat="1" applyFont="1" applyFill="1" applyBorder="1"/>
    <xf numFmtId="0" fontId="4" fillId="9" borderId="3" xfId="0" applyFont="1" applyFill="1" applyBorder="1" applyAlignment="1">
      <alignment horizontal="center"/>
    </xf>
    <xf numFmtId="0" fontId="13" fillId="9" borderId="3" xfId="0" applyFont="1" applyFill="1" applyBorder="1" applyAlignment="1">
      <alignment horizontal="center"/>
    </xf>
    <xf numFmtId="164" fontId="3" fillId="13" borderId="14" xfId="0" applyNumberFormat="1" applyFont="1" applyFill="1" applyBorder="1"/>
    <xf numFmtId="164" fontId="4" fillId="13" borderId="3" xfId="0" applyNumberFormat="1" applyFont="1" applyFill="1" applyBorder="1"/>
    <xf numFmtId="173" fontId="22" fillId="0" borderId="0" xfId="0" applyNumberFormat="1" applyFont="1"/>
    <xf numFmtId="164" fontId="12" fillId="13" borderId="14" xfId="0" applyNumberFormat="1" applyFont="1" applyFill="1" applyBorder="1"/>
    <xf numFmtId="173" fontId="29" fillId="0" borderId="0" xfId="0" applyNumberFormat="1" applyFont="1"/>
    <xf numFmtId="173" fontId="29" fillId="13" borderId="3" xfId="0" applyNumberFormat="1" applyFont="1" applyFill="1" applyBorder="1"/>
    <xf numFmtId="172" fontId="4" fillId="13" borderId="3" xfId="0" applyNumberFormat="1" applyFont="1" applyFill="1" applyBorder="1"/>
    <xf numFmtId="0" fontId="3" fillId="11" borderId="3" xfId="0" applyFont="1" applyFill="1" applyBorder="1"/>
    <xf numFmtId="172" fontId="13" fillId="13" borderId="3" xfId="0" applyNumberFormat="1" applyFont="1" applyFill="1" applyBorder="1"/>
    <xf numFmtId="172" fontId="14" fillId="13" borderId="3" xfId="0" applyNumberFormat="1" applyFont="1" applyFill="1" applyBorder="1"/>
    <xf numFmtId="172" fontId="30" fillId="14" borderId="3" xfId="0" applyNumberFormat="1" applyFont="1" applyFill="1" applyBorder="1"/>
    <xf numFmtId="172" fontId="22" fillId="0" borderId="0" xfId="0" applyNumberFormat="1" applyFont="1"/>
    <xf numFmtId="172" fontId="5" fillId="0" borderId="0" xfId="0" applyNumberFormat="1" applyFont="1"/>
    <xf numFmtId="0" fontId="4" fillId="15" borderId="3" xfId="0" applyFont="1" applyFill="1" applyBorder="1"/>
    <xf numFmtId="0" fontId="3" fillId="15" borderId="3" xfId="0" applyFont="1" applyFill="1" applyBorder="1"/>
    <xf numFmtId="172" fontId="13" fillId="15" borderId="3" xfId="0" applyNumberFormat="1" applyFont="1" applyFill="1" applyBorder="1"/>
    <xf numFmtId="192" fontId="4" fillId="15" borderId="3" xfId="0" applyNumberFormat="1" applyFont="1" applyFill="1" applyBorder="1"/>
    <xf numFmtId="164" fontId="12" fillId="0" borderId="0" xfId="0" applyNumberFormat="1" applyFont="1"/>
    <xf numFmtId="164" fontId="12" fillId="0" borderId="23" xfId="0" applyNumberFormat="1" applyFont="1" applyBorder="1"/>
    <xf numFmtId="164" fontId="3" fillId="0" borderId="23" xfId="0" applyNumberFormat="1" applyFont="1" applyBorder="1"/>
    <xf numFmtId="37" fontId="22" fillId="0" borderId="0" xfId="0" applyNumberFormat="1" applyFont="1"/>
    <xf numFmtId="37" fontId="5" fillId="0" borderId="0" xfId="0" applyNumberFormat="1" applyFont="1"/>
    <xf numFmtId="171" fontId="31" fillId="0" borderId="0" xfId="0" applyNumberFormat="1" applyFont="1"/>
    <xf numFmtId="164" fontId="19" fillId="0" borderId="0" xfId="0" applyNumberFormat="1" applyFont="1"/>
    <xf numFmtId="0" fontId="9" fillId="0" borderId="0" xfId="0" applyFont="1" applyAlignment="1">
      <alignment horizontal="right"/>
    </xf>
    <xf numFmtId="165" fontId="9" fillId="0" borderId="0" xfId="0" applyNumberFormat="1" applyFont="1" applyAlignment="1">
      <alignment horizontal="right"/>
    </xf>
    <xf numFmtId="166" fontId="9" fillId="0" borderId="0" xfId="0" applyNumberFormat="1" applyFont="1" applyAlignment="1">
      <alignment horizontal="right"/>
    </xf>
    <xf numFmtId="183" fontId="3" fillId="0" borderId="0" xfId="0" applyNumberFormat="1" applyFont="1" applyAlignment="1">
      <alignment horizontal="right"/>
    </xf>
    <xf numFmtId="183" fontId="12" fillId="0" borderId="0" xfId="0" applyNumberFormat="1" applyFont="1" applyAlignment="1">
      <alignment horizontal="right"/>
    </xf>
    <xf numFmtId="164" fontId="12" fillId="0" borderId="0" xfId="0" applyNumberFormat="1" applyFont="1" applyAlignment="1">
      <alignment horizontal="right"/>
    </xf>
    <xf numFmtId="164" fontId="3" fillId="0" borderId="0" xfId="0" applyNumberFormat="1" applyFont="1" applyAlignment="1">
      <alignment horizontal="left"/>
    </xf>
    <xf numFmtId="183" fontId="32" fillId="0" borderId="0" xfId="0" applyNumberFormat="1" applyFont="1" applyAlignment="1">
      <alignment horizontal="right"/>
    </xf>
    <xf numFmtId="164" fontId="32" fillId="0" borderId="0" xfId="0" applyNumberFormat="1" applyFont="1" applyAlignment="1">
      <alignment horizontal="right"/>
    </xf>
    <xf numFmtId="164" fontId="4" fillId="0" borderId="0" xfId="0" applyNumberFormat="1" applyFont="1" applyAlignment="1">
      <alignment horizontal="left"/>
    </xf>
    <xf numFmtId="37" fontId="33" fillId="0" borderId="0" xfId="0" applyNumberFormat="1" applyFont="1" applyAlignment="1">
      <alignment horizontal="right"/>
    </xf>
    <xf numFmtId="183" fontId="34" fillId="0" borderId="0" xfId="0" applyNumberFormat="1" applyFont="1" applyAlignment="1">
      <alignment horizontal="right"/>
    </xf>
    <xf numFmtId="164" fontId="35" fillId="0" borderId="0" xfId="0" applyNumberFormat="1" applyFont="1" applyAlignment="1">
      <alignment horizontal="right"/>
    </xf>
    <xf numFmtId="164" fontId="36" fillId="0" borderId="0" xfId="0" applyNumberFormat="1" applyFont="1" applyAlignment="1">
      <alignment horizontal="right"/>
    </xf>
    <xf numFmtId="37" fontId="37" fillId="0" borderId="0" xfId="0" applyNumberFormat="1" applyFont="1" applyAlignment="1">
      <alignment horizontal="right"/>
    </xf>
    <xf numFmtId="183" fontId="4" fillId="3" borderId="1" xfId="0" applyNumberFormat="1" applyFont="1" applyFill="1" applyBorder="1" applyAlignment="1">
      <alignment horizontal="right"/>
    </xf>
    <xf numFmtId="164" fontId="4" fillId="3" borderId="1" xfId="0" applyNumberFormat="1" applyFont="1" applyFill="1" applyBorder="1" applyAlignment="1">
      <alignment horizontal="right"/>
    </xf>
    <xf numFmtId="195" fontId="3" fillId="0" borderId="0" xfId="0" applyNumberFormat="1" applyFont="1" applyAlignment="1">
      <alignment horizontal="right"/>
    </xf>
    <xf numFmtId="9" fontId="3" fillId="0" borderId="0" xfId="0" applyNumberFormat="1" applyFont="1" applyAlignment="1">
      <alignment horizontal="left"/>
    </xf>
    <xf numFmtId="190" fontId="12" fillId="0" borderId="0" xfId="0" applyNumberFormat="1" applyFont="1" applyAlignment="1">
      <alignment horizontal="right"/>
    </xf>
    <xf numFmtId="186" fontId="12" fillId="0" borderId="4" xfId="0" applyNumberFormat="1" applyFont="1" applyBorder="1"/>
    <xf numFmtId="198" fontId="3" fillId="0" borderId="0" xfId="0" applyNumberFormat="1" applyFont="1" applyAlignment="1">
      <alignment horizontal="right"/>
    </xf>
    <xf numFmtId="172" fontId="13" fillId="0" borderId="0" xfId="0" applyNumberFormat="1" applyFont="1" applyAlignment="1">
      <alignment horizontal="right"/>
    </xf>
    <xf numFmtId="187" fontId="15" fillId="0" borderId="0" xfId="0" applyNumberFormat="1" applyFont="1" applyAlignment="1">
      <alignment horizontal="right"/>
    </xf>
    <xf numFmtId="37" fontId="4" fillId="3" borderId="12" xfId="0" applyNumberFormat="1" applyFont="1" applyFill="1" applyBorder="1"/>
    <xf numFmtId="172" fontId="12" fillId="11" borderId="3" xfId="0" applyNumberFormat="1" applyFont="1" applyFill="1" applyBorder="1"/>
    <xf numFmtId="172" fontId="12" fillId="0" borderId="23" xfId="0" applyNumberFormat="1" applyFont="1" applyBorder="1"/>
    <xf numFmtId="172" fontId="12" fillId="11" borderId="14" xfId="0" applyNumberFormat="1" applyFont="1" applyFill="1" applyBorder="1"/>
    <xf numFmtId="199" fontId="3" fillId="0" borderId="0" xfId="0" applyNumberFormat="1" applyFont="1"/>
    <xf numFmtId="168" fontId="12" fillId="11" borderId="3" xfId="0" applyNumberFormat="1" applyFont="1" applyFill="1" applyBorder="1"/>
    <xf numFmtId="168" fontId="3" fillId="11" borderId="3" xfId="0" applyNumberFormat="1" applyFont="1" applyFill="1" applyBorder="1"/>
    <xf numFmtId="172" fontId="3" fillId="11" borderId="3" xfId="0" applyNumberFormat="1" applyFont="1" applyFill="1" applyBorder="1"/>
    <xf numFmtId="0" fontId="38" fillId="0" borderId="0" xfId="0" applyFont="1"/>
    <xf numFmtId="169" fontId="12" fillId="0" borderId="0" xfId="0" applyNumberFormat="1" applyFont="1"/>
    <xf numFmtId="200" fontId="12" fillId="0" borderId="0" xfId="0" applyNumberFormat="1" applyFont="1"/>
    <xf numFmtId="169" fontId="15" fillId="0" borderId="0" xfId="0" applyNumberFormat="1" applyFont="1"/>
    <xf numFmtId="172" fontId="39" fillId="0" borderId="0" xfId="0" applyNumberFormat="1" applyFont="1" applyAlignment="1">
      <alignment horizontal="right"/>
    </xf>
    <xf numFmtId="173" fontId="12" fillId="0" borderId="0" xfId="0" applyNumberFormat="1" applyFont="1"/>
    <xf numFmtId="14" fontId="20" fillId="0" borderId="0" xfId="0" applyNumberFormat="1" applyFont="1" applyAlignment="1">
      <alignment horizontal="right"/>
    </xf>
    <xf numFmtId="0" fontId="20" fillId="0" borderId="0" xfId="0" applyFont="1" applyAlignment="1">
      <alignment horizontal="right"/>
    </xf>
    <xf numFmtId="164" fontId="12" fillId="3" borderId="3" xfId="0" applyNumberFormat="1" applyFont="1" applyFill="1" applyBorder="1"/>
    <xf numFmtId="164" fontId="3" fillId="3" borderId="3" xfId="0" applyNumberFormat="1" applyFont="1" applyFill="1" applyBorder="1"/>
    <xf numFmtId="171" fontId="12" fillId="3" borderId="3" xfId="0" applyNumberFormat="1" applyFont="1" applyFill="1" applyBorder="1"/>
    <xf numFmtId="171" fontId="3" fillId="3" borderId="3" xfId="0" applyNumberFormat="1" applyFont="1" applyFill="1" applyBorder="1"/>
    <xf numFmtId="169" fontId="12" fillId="3" borderId="3" xfId="0" applyNumberFormat="1" applyFont="1" applyFill="1" applyBorder="1"/>
    <xf numFmtId="169" fontId="3" fillId="3" borderId="3" xfId="0" applyNumberFormat="1" applyFont="1" applyFill="1" applyBorder="1"/>
    <xf numFmtId="0" fontId="3" fillId="3" borderId="14" xfId="0" applyFont="1" applyFill="1" applyBorder="1"/>
    <xf numFmtId="169" fontId="3" fillId="3" borderId="14" xfId="0" applyNumberFormat="1" applyFont="1" applyFill="1" applyBorder="1"/>
    <xf numFmtId="169" fontId="12" fillId="3" borderId="14" xfId="0" applyNumberFormat="1" applyFont="1" applyFill="1" applyBorder="1"/>
    <xf numFmtId="0" fontId="5" fillId="3" borderId="3" xfId="0" applyFont="1" applyFill="1" applyBorder="1"/>
    <xf numFmtId="164" fontId="5" fillId="3" borderId="3" xfId="0" applyNumberFormat="1" applyFont="1" applyFill="1" applyBorder="1"/>
    <xf numFmtId="171" fontId="22" fillId="3" borderId="3" xfId="0" applyNumberFormat="1" applyFont="1" applyFill="1" applyBorder="1"/>
    <xf numFmtId="171" fontId="5" fillId="3" borderId="3" xfId="0" applyNumberFormat="1" applyFont="1" applyFill="1" applyBorder="1"/>
    <xf numFmtId="172" fontId="3" fillId="3" borderId="3" xfId="0" applyNumberFormat="1" applyFont="1" applyFill="1" applyBorder="1"/>
    <xf numFmtId="172" fontId="3" fillId="3" borderId="14" xfId="0" applyNumberFormat="1" applyFont="1" applyFill="1" applyBorder="1"/>
    <xf numFmtId="190" fontId="5" fillId="3" borderId="3" xfId="0" applyNumberFormat="1" applyFont="1" applyFill="1" applyBorder="1"/>
    <xf numFmtId="0" fontId="4" fillId="11" borderId="3" xfId="0" applyFont="1" applyFill="1" applyBorder="1"/>
    <xf numFmtId="169" fontId="12" fillId="13" borderId="3" xfId="0" applyNumberFormat="1" applyFont="1" applyFill="1" applyBorder="1"/>
    <xf numFmtId="169" fontId="12" fillId="13" borderId="14" xfId="0" applyNumberFormat="1" applyFont="1" applyFill="1" applyBorder="1"/>
    <xf numFmtId="169" fontId="3" fillId="13" borderId="14" xfId="0" applyNumberFormat="1" applyFont="1" applyFill="1" applyBorder="1"/>
    <xf numFmtId="169" fontId="4" fillId="13" borderId="3" xfId="0" applyNumberFormat="1" applyFont="1" applyFill="1" applyBorder="1"/>
    <xf numFmtId="39" fontId="41" fillId="13" borderId="3" xfId="0" applyNumberFormat="1" applyFont="1" applyFill="1" applyBorder="1"/>
    <xf numFmtId="172" fontId="42" fillId="0" borderId="0" xfId="0" applyNumberFormat="1" applyFont="1"/>
    <xf numFmtId="0" fontId="43" fillId="16" borderId="23" xfId="0" applyFont="1" applyFill="1" applyBorder="1" applyAlignment="1">
      <alignment horizontal="right" wrapText="1"/>
    </xf>
    <xf numFmtId="0" fontId="1" fillId="0" borderId="0" xfId="0" applyFont="1" applyAlignment="1">
      <alignment wrapText="1"/>
    </xf>
    <xf numFmtId="0" fontId="42" fillId="0" borderId="0" xfId="0" applyFont="1" applyAlignment="1">
      <alignment horizontal="right" wrapText="1"/>
    </xf>
    <xf numFmtId="0" fontId="44" fillId="0" borderId="0" xfId="0" applyFont="1" applyAlignment="1">
      <alignment horizontal="right" wrapText="1"/>
    </xf>
    <xf numFmtId="9" fontId="45" fillId="0" borderId="0" xfId="0" applyNumberFormat="1" applyFont="1" applyAlignment="1">
      <alignment horizontal="right" wrapText="1"/>
    </xf>
    <xf numFmtId="0" fontId="46" fillId="0" borderId="0" xfId="0" applyFont="1" applyAlignment="1">
      <alignment horizontal="right" wrapText="1"/>
    </xf>
    <xf numFmtId="0" fontId="47" fillId="0" borderId="34" xfId="0" applyFont="1" applyBorder="1" applyAlignment="1">
      <alignment horizontal="right" wrapText="1"/>
    </xf>
    <xf numFmtId="0" fontId="46" fillId="0" borderId="34" xfId="0" applyFont="1" applyBorder="1" applyAlignment="1">
      <alignment horizontal="right" wrapText="1"/>
    </xf>
    <xf numFmtId="0" fontId="42" fillId="17" borderId="0" xfId="0" applyFont="1" applyFill="1" applyAlignment="1">
      <alignment horizontal="right" wrapText="1"/>
    </xf>
    <xf numFmtId="0" fontId="44" fillId="17" borderId="0" xfId="0" applyFont="1" applyFill="1" applyAlignment="1">
      <alignment horizontal="right" wrapText="1"/>
    </xf>
    <xf numFmtId="0" fontId="48" fillId="17" borderId="0" xfId="0" applyFont="1" applyFill="1" applyAlignment="1">
      <alignment horizontal="right" wrapText="1"/>
    </xf>
    <xf numFmtId="10" fontId="44" fillId="0" borderId="0" xfId="0" applyNumberFormat="1" applyFont="1" applyAlignment="1">
      <alignment horizontal="right" wrapText="1"/>
    </xf>
    <xf numFmtId="10" fontId="49" fillId="0" borderId="0" xfId="0" applyNumberFormat="1" applyFont="1" applyAlignment="1">
      <alignment horizontal="right" wrapText="1"/>
    </xf>
    <xf numFmtId="10" fontId="44" fillId="17" borderId="0" xfId="0" applyNumberFormat="1" applyFont="1" applyFill="1" applyAlignment="1">
      <alignment horizontal="right" wrapText="1"/>
    </xf>
    <xf numFmtId="10" fontId="50" fillId="0" borderId="0" xfId="0" applyNumberFormat="1" applyFont="1" applyAlignment="1">
      <alignment horizontal="right" wrapText="1"/>
    </xf>
    <xf numFmtId="9" fontId="49" fillId="0" borderId="0" xfId="0" applyNumberFormat="1" applyFont="1" applyAlignment="1">
      <alignment horizontal="right" wrapText="1"/>
    </xf>
    <xf numFmtId="0" fontId="1" fillId="18" borderId="0" xfId="0" applyFont="1" applyFill="1" applyAlignment="1">
      <alignment wrapText="1"/>
    </xf>
    <xf numFmtId="0" fontId="41" fillId="18" borderId="0" xfId="0" applyFont="1" applyFill="1" applyAlignment="1">
      <alignment horizontal="right" wrapText="1"/>
    </xf>
    <xf numFmtId="0" fontId="46" fillId="18" borderId="0" xfId="0" applyFont="1" applyFill="1" applyAlignment="1">
      <alignment horizontal="right" wrapText="1"/>
    </xf>
    <xf numFmtId="0" fontId="47" fillId="18" borderId="0" xfId="0" applyFont="1" applyFill="1" applyAlignment="1">
      <alignment horizontal="right" wrapText="1"/>
    </xf>
    <xf numFmtId="10" fontId="50" fillId="18" borderId="34" xfId="0" applyNumberFormat="1" applyFont="1" applyFill="1" applyBorder="1" applyAlignment="1">
      <alignment horizontal="right" wrapText="1"/>
    </xf>
    <xf numFmtId="10" fontId="51" fillId="18" borderId="34" xfId="0" applyNumberFormat="1" applyFont="1" applyFill="1" applyBorder="1" applyAlignment="1">
      <alignment horizontal="right" wrapText="1"/>
    </xf>
    <xf numFmtId="10" fontId="52" fillId="18" borderId="34" xfId="0" applyNumberFormat="1" applyFont="1" applyFill="1" applyBorder="1" applyAlignment="1">
      <alignment horizontal="right" wrapText="1"/>
    </xf>
    <xf numFmtId="10" fontId="49" fillId="18" borderId="0" xfId="0" applyNumberFormat="1" applyFont="1" applyFill="1" applyAlignment="1">
      <alignment horizontal="right" wrapText="1"/>
    </xf>
    <xf numFmtId="10" fontId="41" fillId="18" borderId="0" xfId="0" applyNumberFormat="1" applyFont="1" applyFill="1" applyAlignment="1">
      <alignment horizontal="right" wrapText="1"/>
    </xf>
    <xf numFmtId="10" fontId="46" fillId="18" borderId="0" xfId="0" applyNumberFormat="1" applyFont="1" applyFill="1" applyAlignment="1">
      <alignment horizontal="right" wrapText="1"/>
    </xf>
    <xf numFmtId="0" fontId="1" fillId="0" borderId="34" xfId="0" applyFont="1" applyBorder="1" applyAlignment="1">
      <alignment wrapText="1"/>
    </xf>
    <xf numFmtId="0" fontId="44" fillId="18" borderId="34" xfId="0" applyFont="1" applyFill="1" applyBorder="1" applyAlignment="1">
      <alignment horizontal="right" wrapText="1"/>
    </xf>
    <xf numFmtId="10" fontId="41" fillId="0" borderId="0" xfId="0" applyNumberFormat="1" applyFont="1" applyAlignment="1">
      <alignment horizontal="right" wrapText="1"/>
    </xf>
    <xf numFmtId="10" fontId="46" fillId="0" borderId="0" xfId="0" applyNumberFormat="1" applyFont="1" applyAlignment="1">
      <alignment horizontal="right" wrapText="1"/>
    </xf>
    <xf numFmtId="10" fontId="46" fillId="0" borderId="34" xfId="0" applyNumberFormat="1" applyFont="1" applyBorder="1" applyAlignment="1">
      <alignment horizontal="right" wrapText="1"/>
    </xf>
    <xf numFmtId="3" fontId="46" fillId="18" borderId="0" xfId="0" applyNumberFormat="1" applyFont="1" applyFill="1" applyAlignment="1">
      <alignment horizontal="right" wrapText="1"/>
    </xf>
    <xf numFmtId="0" fontId="45" fillId="18" borderId="0" xfId="0" applyFont="1" applyFill="1" applyAlignment="1">
      <alignment horizontal="right" wrapText="1"/>
    </xf>
    <xf numFmtId="10" fontId="51" fillId="18" borderId="0" xfId="0" applyNumberFormat="1" applyFont="1" applyFill="1" applyAlignment="1">
      <alignment horizontal="right" wrapText="1"/>
    </xf>
    <xf numFmtId="3" fontId="41" fillId="18" borderId="0" xfId="0" applyNumberFormat="1" applyFont="1" applyFill="1" applyAlignment="1">
      <alignment horizontal="right" wrapText="1"/>
    </xf>
    <xf numFmtId="10" fontId="45" fillId="18" borderId="0" xfId="0" applyNumberFormat="1" applyFont="1" applyFill="1" applyAlignment="1">
      <alignment horizontal="right" wrapText="1"/>
    </xf>
    <xf numFmtId="0" fontId="46" fillId="18" borderId="34" xfId="0" applyFont="1" applyFill="1" applyBorder="1" applyAlignment="1">
      <alignment horizontal="right" wrapText="1"/>
    </xf>
    <xf numFmtId="0" fontId="44" fillId="18" borderId="0" xfId="0" applyFont="1" applyFill="1" applyAlignment="1">
      <alignment horizontal="right" wrapText="1"/>
    </xf>
    <xf numFmtId="0" fontId="41" fillId="18" borderId="34" xfId="0" applyFont="1" applyFill="1" applyBorder="1" applyAlignment="1">
      <alignment horizontal="right" wrapText="1"/>
    </xf>
    <xf numFmtId="0" fontId="40" fillId="18" borderId="0" xfId="0" applyFont="1" applyFill="1" applyAlignment="1">
      <alignment horizontal="right" wrapText="1"/>
    </xf>
    <xf numFmtId="0" fontId="48" fillId="18" borderId="0" xfId="0" applyFont="1" applyFill="1" applyAlignment="1">
      <alignment horizontal="right" wrapText="1"/>
    </xf>
    <xf numFmtId="10" fontId="51" fillId="0" borderId="0" xfId="0" applyNumberFormat="1" applyFont="1" applyAlignment="1">
      <alignment horizontal="right" wrapText="1"/>
    </xf>
    <xf numFmtId="0" fontId="44" fillId="19" borderId="0" xfId="0" applyFont="1" applyFill="1" applyAlignment="1">
      <alignment horizontal="right" wrapText="1"/>
    </xf>
    <xf numFmtId="0" fontId="53" fillId="0" borderId="23" xfId="0" applyFont="1" applyBorder="1" applyAlignment="1">
      <alignment horizontal="right" wrapText="1"/>
    </xf>
    <xf numFmtId="0" fontId="41" fillId="0" borderId="0" xfId="0" applyFont="1" applyAlignment="1">
      <alignment horizontal="right" wrapText="1"/>
    </xf>
    <xf numFmtId="0" fontId="41" fillId="0" borderId="34" xfId="0" applyFont="1" applyBorder="1" applyAlignment="1">
      <alignment horizontal="right" wrapText="1"/>
    </xf>
    <xf numFmtId="0" fontId="51" fillId="0" borderId="0" xfId="0" applyFont="1" applyAlignment="1">
      <alignment horizontal="right" wrapText="1"/>
    </xf>
    <xf numFmtId="0" fontId="49" fillId="0" borderId="0" xfId="0" applyFont="1" applyAlignment="1">
      <alignment horizontal="right" wrapText="1"/>
    </xf>
    <xf numFmtId="3" fontId="46" fillId="0" borderId="0" xfId="0" applyNumberFormat="1" applyFont="1" applyAlignment="1">
      <alignment horizontal="right" wrapText="1"/>
    </xf>
    <xf numFmtId="10" fontId="54" fillId="0" borderId="0" xfId="0" applyNumberFormat="1" applyFont="1" applyAlignment="1">
      <alignment horizontal="right" wrapText="1"/>
    </xf>
    <xf numFmtId="0" fontId="1" fillId="16" borderId="23" xfId="0" applyFont="1" applyFill="1" applyBorder="1" applyAlignment="1">
      <alignment wrapText="1"/>
    </xf>
    <xf numFmtId="0" fontId="44" fillId="0" borderId="0" xfId="0" applyFont="1" applyAlignment="1">
      <alignment wrapText="1"/>
    </xf>
    <xf numFmtId="0" fontId="45" fillId="0" borderId="0" xfId="0" applyFont="1" applyAlignment="1">
      <alignment wrapText="1"/>
    </xf>
    <xf numFmtId="0" fontId="46" fillId="0" borderId="0" xfId="0" applyFont="1" applyAlignment="1">
      <alignment wrapText="1"/>
    </xf>
    <xf numFmtId="0" fontId="46" fillId="0" borderId="34" xfId="0" applyFont="1" applyBorder="1" applyAlignment="1">
      <alignment wrapText="1"/>
    </xf>
    <xf numFmtId="0" fontId="46" fillId="17" borderId="0" xfId="0" applyFont="1" applyFill="1" applyAlignment="1">
      <alignment wrapText="1"/>
    </xf>
    <xf numFmtId="0" fontId="44" fillId="17" borderId="0" xfId="0" applyFont="1" applyFill="1" applyAlignment="1">
      <alignment wrapText="1"/>
    </xf>
    <xf numFmtId="0" fontId="49" fillId="0" borderId="0" xfId="0" applyFont="1" applyAlignment="1">
      <alignment wrapText="1"/>
    </xf>
    <xf numFmtId="0" fontId="44" fillId="18" borderId="0" xfId="0" applyFont="1" applyFill="1" applyAlignment="1">
      <alignment wrapText="1"/>
    </xf>
    <xf numFmtId="0" fontId="46" fillId="18" borderId="0" xfId="0" applyFont="1" applyFill="1" applyAlignment="1">
      <alignment wrapText="1"/>
    </xf>
    <xf numFmtId="0" fontId="49" fillId="18" borderId="0" xfId="0" applyFont="1" applyFill="1" applyAlignment="1">
      <alignment wrapText="1"/>
    </xf>
    <xf numFmtId="0" fontId="45" fillId="18" borderId="34" xfId="0" applyFont="1" applyFill="1" applyBorder="1" applyAlignment="1">
      <alignment wrapText="1"/>
    </xf>
    <xf numFmtId="0" fontId="55" fillId="18" borderId="35" xfId="0" applyFont="1" applyFill="1" applyBorder="1" applyAlignment="1">
      <alignment wrapText="1"/>
    </xf>
    <xf numFmtId="0" fontId="45" fillId="18" borderId="0" xfId="0" applyFont="1" applyFill="1" applyAlignment="1">
      <alignment wrapText="1"/>
    </xf>
    <xf numFmtId="0" fontId="44" fillId="18" borderId="36" xfId="0" applyFont="1" applyFill="1" applyBorder="1" applyAlignment="1">
      <alignment wrapText="1"/>
    </xf>
    <xf numFmtId="0" fontId="46" fillId="18" borderId="36" xfId="0" applyFont="1" applyFill="1" applyBorder="1" applyAlignment="1">
      <alignment wrapText="1"/>
    </xf>
    <xf numFmtId="0" fontId="46" fillId="18" borderId="35" xfId="0" applyFont="1" applyFill="1" applyBorder="1" applyAlignment="1">
      <alignment wrapText="1"/>
    </xf>
    <xf numFmtId="0" fontId="44" fillId="0" borderId="34" xfId="0" applyFont="1" applyBorder="1" applyAlignment="1">
      <alignment wrapText="1"/>
    </xf>
    <xf numFmtId="0" fontId="56" fillId="18" borderId="0" xfId="0" applyFont="1" applyFill="1" applyAlignment="1">
      <alignment wrapText="1"/>
    </xf>
    <xf numFmtId="0" fontId="57" fillId="18" borderId="0" xfId="0" applyFont="1" applyFill="1" applyAlignment="1">
      <alignment wrapText="1"/>
    </xf>
    <xf numFmtId="0" fontId="46" fillId="18" borderId="34" xfId="0" applyFont="1" applyFill="1" applyBorder="1" applyAlignment="1">
      <alignment wrapText="1"/>
    </xf>
    <xf numFmtId="0" fontId="1" fillId="20" borderId="0" xfId="0" applyFont="1" applyFill="1" applyAlignment="1">
      <alignment wrapText="1"/>
    </xf>
    <xf numFmtId="0" fontId="56" fillId="0" borderId="0" xfId="0" applyFont="1" applyAlignment="1">
      <alignment wrapText="1"/>
    </xf>
    <xf numFmtId="0" fontId="44" fillId="19" borderId="0" xfId="0" applyFont="1" applyFill="1" applyAlignment="1">
      <alignment wrapText="1"/>
    </xf>
    <xf numFmtId="0" fontId="1" fillId="16" borderId="16" xfId="0" applyFont="1" applyFill="1" applyBorder="1" applyAlignment="1">
      <alignment wrapText="1"/>
    </xf>
    <xf numFmtId="0" fontId="59" fillId="0" borderId="0" xfId="0" applyFont="1" applyAlignment="1">
      <alignment horizontal="center" vertical="center" wrapText="1"/>
    </xf>
    <xf numFmtId="0" fontId="0" fillId="0" borderId="0" xfId="0" applyAlignment="1">
      <alignment vertical="center" wrapText="1"/>
    </xf>
    <xf numFmtId="172" fontId="4" fillId="13" borderId="31" xfId="0" applyNumberFormat="1" applyFont="1" applyFill="1" applyBorder="1" applyAlignment="1">
      <alignment horizontal="center"/>
    </xf>
    <xf numFmtId="0" fontId="18" fillId="0" borderId="32" xfId="0" applyFont="1" applyBorder="1"/>
    <xf numFmtId="166" fontId="9" fillId="2" borderId="9" xfId="0" applyNumberFormat="1" applyFont="1" applyFill="1" applyBorder="1" applyAlignment="1">
      <alignment horizontal="center"/>
    </xf>
    <xf numFmtId="0" fontId="18" fillId="0" borderId="10" xfId="0" applyFont="1" applyBorder="1"/>
    <xf numFmtId="0" fontId="18" fillId="0" borderId="11" xfId="0" applyFont="1" applyBorder="1"/>
    <xf numFmtId="165" fontId="9" fillId="2" borderId="9" xfId="0" applyNumberFormat="1" applyFont="1" applyFill="1" applyBorder="1" applyAlignment="1">
      <alignment horizontal="center"/>
    </xf>
    <xf numFmtId="0" fontId="43" fillId="16" borderId="33" xfId="0" applyFont="1" applyFill="1" applyBorder="1" applyAlignment="1">
      <alignment horizontal="center" wrapText="1"/>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xMode val="edge"/>
          <c:yMode val="edge"/>
          <c:x val="5.2293504463885421E-2"/>
          <c:y val="3.9661712140680407E-2"/>
          <c:w val="0.88815048506371941"/>
          <c:h val="0.915227384382303"/>
        </c:manualLayout>
      </c:layout>
      <c:lineChart>
        <c:grouping val="standard"/>
        <c:varyColors val="1"/>
        <c:ser>
          <c:idx val="0"/>
          <c:order val="0"/>
          <c:tx>
            <c:v>Lium + Management Estimates Nameplate Capacity (mmtpa)</c:v>
          </c:tx>
          <c:spPr>
            <a:ln w="28575" cmpd="sng">
              <a:solidFill>
                <a:schemeClr val="accent2"/>
              </a:solidFill>
            </a:ln>
          </c:spPr>
          <c:marker>
            <c:symbol val="none"/>
          </c:marker>
          <c:val>
            <c:numRef>
              <c:f>Sand!$C$133:$Z$133</c:f>
              <c:numCache>
                <c:formatCode>#,##0.0_);\(#,##0.0\)</c:formatCode>
                <c:ptCount val="24"/>
                <c:pt idx="0">
                  <c:v>17.5</c:v>
                </c:pt>
                <c:pt idx="1">
                  <c:v>32</c:v>
                </c:pt>
                <c:pt idx="2">
                  <c:v>48</c:v>
                </c:pt>
                <c:pt idx="3">
                  <c:v>62</c:v>
                </c:pt>
                <c:pt idx="4">
                  <c:v>67.5</c:v>
                </c:pt>
                <c:pt idx="5">
                  <c:v>73</c:v>
                </c:pt>
                <c:pt idx="6">
                  <c:v>72</c:v>
                </c:pt>
                <c:pt idx="7">
                  <c:v>72</c:v>
                </c:pt>
                <c:pt idx="8">
                  <c:v>72</c:v>
                </c:pt>
                <c:pt idx="9">
                  <c:v>72.5</c:v>
                </c:pt>
                <c:pt idx="10">
                  <c:v>72.5</c:v>
                </c:pt>
                <c:pt idx="11">
                  <c:v>76</c:v>
                </c:pt>
                <c:pt idx="12">
                  <c:v>74.5</c:v>
                </c:pt>
                <c:pt idx="13">
                  <c:v>75</c:v>
                </c:pt>
                <c:pt idx="14">
                  <c:v>75</c:v>
                </c:pt>
                <c:pt idx="15">
                  <c:v>76</c:v>
                </c:pt>
                <c:pt idx="16">
                  <c:v>76</c:v>
                </c:pt>
                <c:pt idx="17">
                  <c:v>79</c:v>
                </c:pt>
                <c:pt idx="18">
                  <c:v>81</c:v>
                </c:pt>
                <c:pt idx="19">
                  <c:v>84</c:v>
                </c:pt>
                <c:pt idx="20">
                  <c:v>84</c:v>
                </c:pt>
                <c:pt idx="21">
                  <c:v>84</c:v>
                </c:pt>
                <c:pt idx="22">
                  <c:v>85</c:v>
                </c:pt>
                <c:pt idx="23">
                  <c:v>87</c:v>
                </c:pt>
              </c:numCache>
            </c:numRef>
          </c:val>
          <c:smooth val="0"/>
          <c:extLst>
            <c:ext xmlns:c16="http://schemas.microsoft.com/office/drawing/2014/chart" uri="{C3380CC4-5D6E-409C-BE32-E72D297353CC}">
              <c16:uniqueId val="{00000000-CE8D-4FC3-8F26-3DAB396FB5B7}"/>
            </c:ext>
          </c:extLst>
        </c:ser>
        <c:ser>
          <c:idx val="1"/>
          <c:order val="1"/>
          <c:tx>
            <c:v>Lium+Management Estimates/GS Forecast ($/ton)</c:v>
          </c:tx>
          <c:spPr>
            <a:ln w="28575" cmpd="sng">
              <a:solidFill>
                <a:srgbClr val="ACD4F1"/>
              </a:solidFill>
            </a:ln>
          </c:spPr>
          <c:marker>
            <c:symbol val="none"/>
          </c:marker>
          <c:val>
            <c:numRef>
              <c:f>Sand!$C$143:$Z$143</c:f>
              <c:numCache>
                <c:formatCode>"$"#,##0.0_);\("$"#,##0.0\)</c:formatCode>
                <c:ptCount val="24"/>
                <c:pt idx="1">
                  <c:v>61.5</c:v>
                </c:pt>
                <c:pt idx="2">
                  <c:v>50.5</c:v>
                </c:pt>
                <c:pt idx="3">
                  <c:v>29</c:v>
                </c:pt>
                <c:pt idx="4">
                  <c:v>25.5</c:v>
                </c:pt>
                <c:pt idx="5">
                  <c:v>17</c:v>
                </c:pt>
                <c:pt idx="6">
                  <c:v>13</c:v>
                </c:pt>
                <c:pt idx="7">
                  <c:v>11.5</c:v>
                </c:pt>
                <c:pt idx="8">
                  <c:v>16.5</c:v>
                </c:pt>
                <c:pt idx="9">
                  <c:v>10.5</c:v>
                </c:pt>
                <c:pt idx="10">
                  <c:v>10</c:v>
                </c:pt>
                <c:pt idx="11">
                  <c:v>10.5</c:v>
                </c:pt>
                <c:pt idx="12">
                  <c:v>17.5</c:v>
                </c:pt>
                <c:pt idx="13">
                  <c:v>22.5</c:v>
                </c:pt>
                <c:pt idx="14">
                  <c:v>16</c:v>
                </c:pt>
                <c:pt idx="15">
                  <c:v>15</c:v>
                </c:pt>
                <c:pt idx="16">
                  <c:v>35</c:v>
                </c:pt>
                <c:pt idx="17">
                  <c:v>55</c:v>
                </c:pt>
                <c:pt idx="18">
                  <c:v>55.54</c:v>
                </c:pt>
                <c:pt idx="19">
                  <c:v>48.55</c:v>
                </c:pt>
                <c:pt idx="20">
                  <c:v>46.45</c:v>
                </c:pt>
                <c:pt idx="21">
                  <c:v>44.165787479773215</c:v>
                </c:pt>
                <c:pt idx="22">
                  <c:v>34.451550551225473</c:v>
                </c:pt>
                <c:pt idx="23">
                  <c:v>23.330547886251523</c:v>
                </c:pt>
              </c:numCache>
            </c:numRef>
          </c:val>
          <c:smooth val="0"/>
          <c:extLst>
            <c:ext xmlns:c16="http://schemas.microsoft.com/office/drawing/2014/chart" uri="{C3380CC4-5D6E-409C-BE32-E72D297353CC}">
              <c16:uniqueId val="{00000001-CE8D-4FC3-8F26-3DAB396FB5B7}"/>
            </c:ext>
          </c:extLst>
        </c:ser>
        <c:dLbls>
          <c:showLegendKey val="0"/>
          <c:showVal val="0"/>
          <c:showCatName val="0"/>
          <c:showSerName val="0"/>
          <c:showPercent val="0"/>
          <c:showBubbleSize val="0"/>
        </c:dLbls>
        <c:smooth val="0"/>
        <c:axId val="1576195083"/>
        <c:axId val="1343848811"/>
      </c:lineChart>
      <c:catAx>
        <c:axId val="1576195083"/>
        <c:scaling>
          <c:orientation val="minMax"/>
        </c:scaling>
        <c:delete val="0"/>
        <c:axPos val="b"/>
        <c:title>
          <c:tx>
            <c:rich>
              <a:bodyPr/>
              <a:lstStyle/>
              <a:p>
                <a:pPr lvl="0">
                  <a:defRPr b="0">
                    <a:solidFill>
                      <a:srgbClr val="000000"/>
                    </a:solidFill>
                    <a:latin typeface="+mn-lt"/>
                  </a:defRPr>
                </a:pPr>
                <a:endParaRPr lang="en-GB"/>
              </a:p>
            </c:rich>
          </c:tx>
          <c:overlay val="0"/>
        </c:title>
        <c:numFmt formatCode="General" sourceLinked="1"/>
        <c:majorTickMark val="out"/>
        <c:minorTickMark val="none"/>
        <c:tickLblPos val="nextTo"/>
        <c:txPr>
          <a:bodyPr/>
          <a:lstStyle/>
          <a:p>
            <a:pPr lvl="0">
              <a:defRPr sz="900" b="1" i="0">
                <a:solidFill>
                  <a:srgbClr val="000000"/>
                </a:solidFill>
                <a:latin typeface="+mn-lt"/>
              </a:defRPr>
            </a:pPr>
            <a:endParaRPr lang="en-US"/>
          </a:p>
        </c:txPr>
        <c:crossAx val="1343848811"/>
        <c:crosses val="autoZero"/>
        <c:auto val="1"/>
        <c:lblAlgn val="ctr"/>
        <c:lblOffset val="100"/>
        <c:noMultiLvlLbl val="1"/>
      </c:catAx>
      <c:valAx>
        <c:axId val="1343848811"/>
        <c:scaling>
          <c:orientation val="minMax"/>
          <c:max val="90"/>
        </c:scaling>
        <c:delete val="0"/>
        <c:axPos val="l"/>
        <c:majorGridlines>
          <c:spPr>
            <a:ln>
              <a:solidFill>
                <a:srgbClr val="B7B7B7"/>
              </a:solidFill>
            </a:ln>
          </c:spPr>
        </c:majorGridlines>
        <c:title>
          <c:tx>
            <c:rich>
              <a:bodyPr/>
              <a:lstStyle/>
              <a:p>
                <a:pPr lvl="0">
                  <a:defRPr b="0">
                    <a:solidFill>
                      <a:srgbClr val="000000"/>
                    </a:solidFill>
                    <a:latin typeface="+mn-lt"/>
                  </a:defRPr>
                </a:pPr>
                <a:endParaRPr lang="en-GB"/>
              </a:p>
            </c:rich>
          </c:tx>
          <c:overlay val="0"/>
        </c:title>
        <c:numFmt formatCode="#,##0.0_);\(#,##0.0\)" sourceLinked="1"/>
        <c:majorTickMark val="none"/>
        <c:minorTickMark val="none"/>
        <c:tickLblPos val="nextTo"/>
        <c:spPr>
          <a:ln/>
        </c:spPr>
        <c:txPr>
          <a:bodyPr/>
          <a:lstStyle/>
          <a:p>
            <a:pPr lvl="0">
              <a:defRPr sz="900" b="1" i="0">
                <a:solidFill>
                  <a:srgbClr val="000000"/>
                </a:solidFill>
                <a:latin typeface="+mn-lt"/>
              </a:defRPr>
            </a:pPr>
            <a:endParaRPr lang="en-US"/>
          </a:p>
        </c:txPr>
        <c:crossAx val="1576195083"/>
        <c:crosses val="autoZero"/>
        <c:crossBetween val="between"/>
      </c:valAx>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lineChart>
        <c:grouping val="standard"/>
        <c:varyColors val="0"/>
        <c:ser>
          <c:idx val="0"/>
          <c:order val="0"/>
          <c:tx>
            <c:v>Implied Utilization of Name Plate (%)</c:v>
          </c:tx>
          <c:spPr>
            <a:ln w="28575" cmpd="sng">
              <a:solidFill>
                <a:schemeClr val="accent1"/>
              </a:solidFill>
            </a:ln>
          </c:spPr>
          <c:marker>
            <c:symbol val="none"/>
          </c:marker>
          <c:dPt>
            <c:idx val="12"/>
            <c:bubble3D val="0"/>
            <c:extLst>
              <c:ext xmlns:c16="http://schemas.microsoft.com/office/drawing/2014/chart" uri="{C3380CC4-5D6E-409C-BE32-E72D297353CC}">
                <c16:uniqueId val="{00000000-BF22-423A-920F-E048E232DFE0}"/>
              </c:ext>
            </c:extLst>
          </c:dPt>
          <c:dPt>
            <c:idx val="13"/>
            <c:bubble3D val="0"/>
            <c:extLst>
              <c:ext xmlns:c16="http://schemas.microsoft.com/office/drawing/2014/chart" uri="{C3380CC4-5D6E-409C-BE32-E72D297353CC}">
                <c16:uniqueId val="{00000001-BF22-423A-920F-E048E232DFE0}"/>
              </c:ext>
            </c:extLst>
          </c:dPt>
          <c:dPt>
            <c:idx val="14"/>
            <c:bubble3D val="0"/>
            <c:extLst>
              <c:ext xmlns:c16="http://schemas.microsoft.com/office/drawing/2014/chart" uri="{C3380CC4-5D6E-409C-BE32-E72D297353CC}">
                <c16:uniqueId val="{00000002-BF22-423A-920F-E048E232DFE0}"/>
              </c:ext>
            </c:extLst>
          </c:dPt>
          <c:dPt>
            <c:idx val="15"/>
            <c:bubble3D val="0"/>
            <c:extLst>
              <c:ext xmlns:c16="http://schemas.microsoft.com/office/drawing/2014/chart" uri="{C3380CC4-5D6E-409C-BE32-E72D297353CC}">
                <c16:uniqueId val="{00000003-BF22-423A-920F-E048E232DFE0}"/>
              </c:ext>
            </c:extLst>
          </c:dPt>
          <c:dPt>
            <c:idx val="16"/>
            <c:bubble3D val="0"/>
            <c:extLst>
              <c:ext xmlns:c16="http://schemas.microsoft.com/office/drawing/2014/chart" uri="{C3380CC4-5D6E-409C-BE32-E72D297353CC}">
                <c16:uniqueId val="{00000004-BF22-423A-920F-E048E232DFE0}"/>
              </c:ext>
            </c:extLst>
          </c:dPt>
          <c:dPt>
            <c:idx val="17"/>
            <c:bubble3D val="0"/>
            <c:extLst>
              <c:ext xmlns:c16="http://schemas.microsoft.com/office/drawing/2014/chart" uri="{C3380CC4-5D6E-409C-BE32-E72D297353CC}">
                <c16:uniqueId val="{00000005-BF22-423A-920F-E048E232DFE0}"/>
              </c:ext>
            </c:extLst>
          </c:dPt>
          <c:dPt>
            <c:idx val="18"/>
            <c:bubble3D val="0"/>
            <c:extLst>
              <c:ext xmlns:c16="http://schemas.microsoft.com/office/drawing/2014/chart" uri="{C3380CC4-5D6E-409C-BE32-E72D297353CC}">
                <c16:uniqueId val="{00000006-BF22-423A-920F-E048E232DFE0}"/>
              </c:ext>
            </c:extLst>
          </c:dPt>
          <c:dPt>
            <c:idx val="19"/>
            <c:bubble3D val="0"/>
            <c:extLst>
              <c:ext xmlns:c16="http://schemas.microsoft.com/office/drawing/2014/chart" uri="{C3380CC4-5D6E-409C-BE32-E72D297353CC}">
                <c16:uniqueId val="{00000007-BF22-423A-920F-E048E232DFE0}"/>
              </c:ext>
            </c:extLst>
          </c:dPt>
          <c:dPt>
            <c:idx val="20"/>
            <c:bubble3D val="0"/>
            <c:extLst>
              <c:ext xmlns:c16="http://schemas.microsoft.com/office/drawing/2014/chart" uri="{C3380CC4-5D6E-409C-BE32-E72D297353CC}">
                <c16:uniqueId val="{00000008-BF22-423A-920F-E048E232DFE0}"/>
              </c:ext>
            </c:extLst>
          </c:dPt>
          <c:dPt>
            <c:idx val="21"/>
            <c:bubble3D val="0"/>
            <c:extLst>
              <c:ext xmlns:c16="http://schemas.microsoft.com/office/drawing/2014/chart" uri="{C3380CC4-5D6E-409C-BE32-E72D297353CC}">
                <c16:uniqueId val="{00000009-BF22-423A-920F-E048E232DFE0}"/>
              </c:ext>
            </c:extLst>
          </c:dPt>
          <c:dPt>
            <c:idx val="22"/>
            <c:bubble3D val="0"/>
            <c:extLst>
              <c:ext xmlns:c16="http://schemas.microsoft.com/office/drawing/2014/chart" uri="{C3380CC4-5D6E-409C-BE32-E72D297353CC}">
                <c16:uniqueId val="{0000000A-BF22-423A-920F-E048E232DFE0}"/>
              </c:ext>
            </c:extLst>
          </c:dPt>
          <c:dPt>
            <c:idx val="23"/>
            <c:bubble3D val="0"/>
            <c:extLst>
              <c:ext xmlns:c16="http://schemas.microsoft.com/office/drawing/2014/chart" uri="{C3380CC4-5D6E-409C-BE32-E72D297353CC}">
                <c16:uniqueId val="{0000000B-BF22-423A-920F-E048E232DFE0}"/>
              </c:ext>
            </c:extLst>
          </c:dPt>
          <c:dPt>
            <c:idx val="24"/>
            <c:bubble3D val="0"/>
            <c:extLst>
              <c:ext xmlns:c16="http://schemas.microsoft.com/office/drawing/2014/chart" uri="{C3380CC4-5D6E-409C-BE32-E72D297353CC}">
                <c16:uniqueId val="{0000000C-BF22-423A-920F-E048E232DFE0}"/>
              </c:ext>
            </c:extLst>
          </c:dPt>
          <c:dPt>
            <c:idx val="25"/>
            <c:bubble3D val="0"/>
            <c:extLst>
              <c:ext xmlns:c16="http://schemas.microsoft.com/office/drawing/2014/chart" uri="{C3380CC4-5D6E-409C-BE32-E72D297353CC}">
                <c16:uniqueId val="{0000000D-BF22-423A-920F-E048E232DFE0}"/>
              </c:ext>
            </c:extLst>
          </c:dPt>
          <c:dPt>
            <c:idx val="26"/>
            <c:bubble3D val="0"/>
            <c:extLst>
              <c:ext xmlns:c16="http://schemas.microsoft.com/office/drawing/2014/chart" uri="{C3380CC4-5D6E-409C-BE32-E72D297353CC}">
                <c16:uniqueId val="{0000000E-BF22-423A-920F-E048E232DFE0}"/>
              </c:ext>
            </c:extLst>
          </c:dPt>
          <c:dPt>
            <c:idx val="27"/>
            <c:bubble3D val="0"/>
            <c:extLst>
              <c:ext xmlns:c16="http://schemas.microsoft.com/office/drawing/2014/chart" uri="{C3380CC4-5D6E-409C-BE32-E72D297353CC}">
                <c16:uniqueId val="{0000000F-BF22-423A-920F-E048E232DFE0}"/>
              </c:ext>
            </c:extLst>
          </c:dPt>
          <c:dPt>
            <c:idx val="28"/>
            <c:bubble3D val="0"/>
            <c:extLst>
              <c:ext xmlns:c16="http://schemas.microsoft.com/office/drawing/2014/chart" uri="{C3380CC4-5D6E-409C-BE32-E72D297353CC}">
                <c16:uniqueId val="{00000010-BF22-423A-920F-E048E232DFE0}"/>
              </c:ext>
            </c:extLst>
          </c:dPt>
          <c:dPt>
            <c:idx val="29"/>
            <c:bubble3D val="0"/>
            <c:extLst>
              <c:ext xmlns:c16="http://schemas.microsoft.com/office/drawing/2014/chart" uri="{C3380CC4-5D6E-409C-BE32-E72D297353CC}">
                <c16:uniqueId val="{00000011-BF22-423A-920F-E048E232DFE0}"/>
              </c:ext>
            </c:extLst>
          </c:dPt>
          <c:dPt>
            <c:idx val="30"/>
            <c:bubble3D val="0"/>
            <c:extLst>
              <c:ext xmlns:c16="http://schemas.microsoft.com/office/drawing/2014/chart" uri="{C3380CC4-5D6E-409C-BE32-E72D297353CC}">
                <c16:uniqueId val="{00000012-BF22-423A-920F-E048E232DFE0}"/>
              </c:ext>
            </c:extLst>
          </c:dPt>
          <c:dPt>
            <c:idx val="31"/>
            <c:bubble3D val="0"/>
            <c:extLst>
              <c:ext xmlns:c16="http://schemas.microsoft.com/office/drawing/2014/chart" uri="{C3380CC4-5D6E-409C-BE32-E72D297353CC}">
                <c16:uniqueId val="{00000013-BF22-423A-920F-E048E232DFE0}"/>
              </c:ext>
            </c:extLst>
          </c:dPt>
          <c:cat>
            <c:strRef>
              <c:f>Sand!$K$7:$AP$7</c:f>
              <c:strCache>
                <c:ptCount val="32"/>
                <c:pt idx="0">
                  <c:v>1Q20</c:v>
                </c:pt>
                <c:pt idx="1">
                  <c:v>2Q20</c:v>
                </c:pt>
                <c:pt idx="2">
                  <c:v>3Q20</c:v>
                </c:pt>
                <c:pt idx="3">
                  <c:v>4Q20</c:v>
                </c:pt>
                <c:pt idx="4">
                  <c:v>1Q21</c:v>
                </c:pt>
                <c:pt idx="5">
                  <c:v>2Q21</c:v>
                </c:pt>
                <c:pt idx="6">
                  <c:v>3Q21</c:v>
                </c:pt>
                <c:pt idx="7">
                  <c:v>4Q21</c:v>
                </c:pt>
                <c:pt idx="8">
                  <c:v>1Q22</c:v>
                </c:pt>
                <c:pt idx="9">
                  <c:v>2Q22</c:v>
                </c:pt>
                <c:pt idx="10">
                  <c:v>3Q22</c:v>
                </c:pt>
                <c:pt idx="11">
                  <c:v>4Q22</c:v>
                </c:pt>
                <c:pt idx="12">
                  <c:v>1Q23</c:v>
                </c:pt>
                <c:pt idx="13">
                  <c:v>2Q23</c:v>
                </c:pt>
                <c:pt idx="14">
                  <c:v>3Q23</c:v>
                </c:pt>
                <c:pt idx="15">
                  <c:v>4Q23</c:v>
                </c:pt>
                <c:pt idx="16">
                  <c:v>1Q24</c:v>
                </c:pt>
                <c:pt idx="17">
                  <c:v>2Q24</c:v>
                </c:pt>
                <c:pt idx="18">
                  <c:v>3Q24</c:v>
                </c:pt>
                <c:pt idx="19">
                  <c:v>4Q24</c:v>
                </c:pt>
                <c:pt idx="20">
                  <c:v>1Q25</c:v>
                </c:pt>
                <c:pt idx="21">
                  <c:v>2Q25</c:v>
                </c:pt>
                <c:pt idx="22">
                  <c:v>3Q25</c:v>
                </c:pt>
                <c:pt idx="23">
                  <c:v>4Q25</c:v>
                </c:pt>
                <c:pt idx="24">
                  <c:v>1Q26</c:v>
                </c:pt>
                <c:pt idx="25">
                  <c:v>2Q26</c:v>
                </c:pt>
                <c:pt idx="26">
                  <c:v>3Q26</c:v>
                </c:pt>
                <c:pt idx="27">
                  <c:v>4Q26</c:v>
                </c:pt>
                <c:pt idx="28">
                  <c:v>1Q27</c:v>
                </c:pt>
                <c:pt idx="29">
                  <c:v>2Q27</c:v>
                </c:pt>
                <c:pt idx="30">
                  <c:v>3Q27</c:v>
                </c:pt>
                <c:pt idx="31">
                  <c:v>4Q27</c:v>
                </c:pt>
              </c:strCache>
            </c:strRef>
          </c:cat>
          <c:val>
            <c:numRef>
              <c:f>Sand!$K$131:$AP$131</c:f>
              <c:numCache>
                <c:formatCode>0.0%</c:formatCode>
                <c:ptCount val="32"/>
                <c:pt idx="0">
                  <c:v>0.70695929880478092</c:v>
                </c:pt>
                <c:pt idx="1">
                  <c:v>0.2260759358831341</c:v>
                </c:pt>
                <c:pt idx="2">
                  <c:v>0.31563511288180618</c:v>
                </c:pt>
                <c:pt idx="3">
                  <c:v>0.4861102355378486</c:v>
                </c:pt>
                <c:pt idx="4">
                  <c:v>0.6058327670517929</c:v>
                </c:pt>
                <c:pt idx="5">
                  <c:v>0.65487354071713155</c:v>
                </c:pt>
                <c:pt idx="6">
                  <c:v>0.63611633685258961</c:v>
                </c:pt>
                <c:pt idx="7">
                  <c:v>0.7056334086586985</c:v>
                </c:pt>
                <c:pt idx="8">
                  <c:v>0.73000748318725106</c:v>
                </c:pt>
                <c:pt idx="9">
                  <c:v>0.75669412681520321</c:v>
                </c:pt>
                <c:pt idx="10">
                  <c:v>0.75812681662254255</c:v>
                </c:pt>
                <c:pt idx="11">
                  <c:v>0.68961211730535577</c:v>
                </c:pt>
                <c:pt idx="12">
                  <c:v>0.68494650038104932</c:v>
                </c:pt>
                <c:pt idx="13">
                  <c:v>0.68224160760586094</c:v>
                </c:pt>
                <c:pt idx="14">
                  <c:v>0.71273350157348625</c:v>
                </c:pt>
                <c:pt idx="15">
                  <c:v>0.73268868292364375</c:v>
                </c:pt>
                <c:pt idx="16">
                  <c:v>0.71213517808478566</c:v>
                </c:pt>
                <c:pt idx="17">
                  <c:v>0.71727193749306462</c:v>
                </c:pt>
                <c:pt idx="18">
                  <c:v>0.7414629694677185</c:v>
                </c:pt>
                <c:pt idx="19">
                  <c:v>0.73771858147190639</c:v>
                </c:pt>
                <c:pt idx="20">
                  <c:v>0.71175399353606472</c:v>
                </c:pt>
                <c:pt idx="21">
                  <c:v>0.73772589676019562</c:v>
                </c:pt>
                <c:pt idx="22">
                  <c:v>0.75705755800650709</c:v>
                </c:pt>
                <c:pt idx="23">
                  <c:v>0.75323441733857421</c:v>
                </c:pt>
                <c:pt idx="24">
                  <c:v>0.72747587580610396</c:v>
                </c:pt>
                <c:pt idx="25">
                  <c:v>0.75402147051426871</c:v>
                </c:pt>
                <c:pt idx="26">
                  <c:v>0.77378014742183254</c:v>
                </c:pt>
                <c:pt idx="27">
                  <c:v>0.7698725576773523</c:v>
                </c:pt>
                <c:pt idx="28">
                  <c:v>0.76745323815741107</c:v>
                </c:pt>
                <c:pt idx="29">
                  <c:v>0.79545760681777467</c:v>
                </c:pt>
                <c:pt idx="30">
                  <c:v>0.81630209263335352</c:v>
                </c:pt>
                <c:pt idx="31">
                  <c:v>0.81217976706555506</c:v>
                </c:pt>
              </c:numCache>
            </c:numRef>
          </c:val>
          <c:smooth val="0"/>
          <c:extLst>
            <c:ext xmlns:c16="http://schemas.microsoft.com/office/drawing/2014/chart" uri="{C3380CC4-5D6E-409C-BE32-E72D297353CC}">
              <c16:uniqueId val="{00000014-BF22-423A-920F-E048E232DFE0}"/>
            </c:ext>
          </c:extLst>
        </c:ser>
        <c:dLbls>
          <c:showLegendKey val="0"/>
          <c:showVal val="0"/>
          <c:showCatName val="0"/>
          <c:showSerName val="0"/>
          <c:showPercent val="0"/>
          <c:showBubbleSize val="0"/>
        </c:dLbls>
        <c:smooth val="0"/>
        <c:axId val="823323667"/>
        <c:axId val="1508559404"/>
      </c:lineChart>
      <c:catAx>
        <c:axId val="823323667"/>
        <c:scaling>
          <c:orientation val="minMax"/>
        </c:scaling>
        <c:delete val="0"/>
        <c:axPos val="b"/>
        <c:title>
          <c:tx>
            <c:rich>
              <a:bodyPr/>
              <a:lstStyle/>
              <a:p>
                <a:pPr lvl="0">
                  <a:defRPr b="0">
                    <a:solidFill>
                      <a:srgbClr val="000000"/>
                    </a:solidFill>
                    <a:latin typeface="+mn-lt"/>
                  </a:defRPr>
                </a:pPr>
                <a:endParaRPr lang="en-GB"/>
              </a:p>
            </c:rich>
          </c:tx>
          <c:overlay val="0"/>
        </c:title>
        <c:numFmt formatCode="General" sourceLinked="1"/>
        <c:majorTickMark val="out"/>
        <c:minorTickMark val="none"/>
        <c:tickLblPos val="nextTo"/>
        <c:txPr>
          <a:bodyPr/>
          <a:lstStyle/>
          <a:p>
            <a:pPr lvl="0">
              <a:defRPr sz="900" b="0" i="0">
                <a:solidFill>
                  <a:srgbClr val="000000"/>
                </a:solidFill>
                <a:latin typeface="Arial"/>
              </a:defRPr>
            </a:pPr>
            <a:endParaRPr lang="en-US"/>
          </a:p>
        </c:txPr>
        <c:crossAx val="1508559404"/>
        <c:crosses val="autoZero"/>
        <c:auto val="1"/>
        <c:lblAlgn val="ctr"/>
        <c:lblOffset val="100"/>
        <c:noMultiLvlLbl val="1"/>
      </c:catAx>
      <c:valAx>
        <c:axId val="1508559404"/>
        <c:scaling>
          <c:orientation val="minMax"/>
        </c:scaling>
        <c:delete val="0"/>
        <c:axPos val="l"/>
        <c:majorGridlines>
          <c:spPr>
            <a:ln>
              <a:solidFill>
                <a:srgbClr val="B7B7B7"/>
              </a:solidFill>
            </a:ln>
          </c:spPr>
        </c:majorGridlines>
        <c:title>
          <c:tx>
            <c:rich>
              <a:bodyPr/>
              <a:lstStyle/>
              <a:p>
                <a:pPr lvl="0">
                  <a:defRPr sz="900" b="0" i="0">
                    <a:solidFill>
                      <a:srgbClr val="000000"/>
                    </a:solidFill>
                    <a:latin typeface="Arial"/>
                  </a:defRPr>
                </a:pPr>
                <a:r>
                  <a:rPr lang="en-GB" sz="900" b="0" i="0">
                    <a:solidFill>
                      <a:srgbClr val="000000"/>
                    </a:solidFill>
                    <a:latin typeface="Arial"/>
                  </a:rPr>
                  <a:t>Utilization of nameplate capacity (Demand/Supply)</a:t>
                </a:r>
              </a:p>
            </c:rich>
          </c:tx>
          <c:overlay val="0"/>
        </c:title>
        <c:numFmt formatCode="0%" sourceLinked="0"/>
        <c:majorTickMark val="out"/>
        <c:minorTickMark val="none"/>
        <c:tickLblPos val="nextTo"/>
        <c:spPr>
          <a:ln/>
        </c:spPr>
        <c:txPr>
          <a:bodyPr/>
          <a:lstStyle/>
          <a:p>
            <a:pPr lvl="0">
              <a:defRPr sz="900" b="0" i="0">
                <a:solidFill>
                  <a:srgbClr val="000000"/>
                </a:solidFill>
                <a:latin typeface="Arial"/>
              </a:defRPr>
            </a:pPr>
            <a:endParaRPr lang="en-US"/>
          </a:p>
        </c:txPr>
        <c:crossAx val="823323667"/>
        <c:crosses val="autoZero"/>
        <c:crossBetween val="between"/>
        <c:majorUnit val="0.2"/>
      </c:valAx>
    </c:plotArea>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xMode val="edge"/>
          <c:yMode val="edge"/>
          <c:x val="0.10542191844535988"/>
          <c:y val="5.0925925925925923E-2"/>
          <c:w val="0.76877276816844287"/>
          <c:h val="0.73864428404782734"/>
        </c:manualLayout>
      </c:layout>
      <c:barChart>
        <c:barDir val="col"/>
        <c:grouping val="clustered"/>
        <c:varyColors val="1"/>
        <c:ser>
          <c:idx val="0"/>
          <c:order val="0"/>
          <c:tx>
            <c:v>Annualized Permian Demand (mm tons)</c:v>
          </c:tx>
          <c:spPr>
            <a:solidFill>
              <a:srgbClr val="00355F"/>
            </a:solidFill>
            <a:ln cmpd="sng">
              <a:solidFill>
                <a:srgbClr val="000000"/>
              </a:solidFill>
            </a:ln>
          </c:spPr>
          <c:invertIfNegative val="1"/>
          <c:dLbls>
            <c:spPr>
              <a:noFill/>
              <a:ln>
                <a:noFill/>
              </a:ln>
              <a:effectLst/>
            </c:spPr>
            <c:txPr>
              <a:bodyPr/>
              <a:lstStyle/>
              <a:p>
                <a:pPr lvl="0">
                  <a:defRPr sz="800" b="1" i="0">
                    <a:latin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Sand!$BF$7:$BN$7</c:f>
              <c:numCache>
                <c:formatCode>0000"A"</c:formatCode>
                <c:ptCount val="9"/>
                <c:pt idx="0">
                  <c:v>2018</c:v>
                </c:pt>
                <c:pt idx="1">
                  <c:v>2019</c:v>
                </c:pt>
                <c:pt idx="2">
                  <c:v>2020</c:v>
                </c:pt>
                <c:pt idx="3">
                  <c:v>2021</c:v>
                </c:pt>
                <c:pt idx="4">
                  <c:v>2022</c:v>
                </c:pt>
                <c:pt idx="5" formatCode="0000&quot;E&quot;">
                  <c:v>2023</c:v>
                </c:pt>
                <c:pt idx="6" formatCode="0000&quot;E&quot;">
                  <c:v>2024</c:v>
                </c:pt>
                <c:pt idx="7" formatCode="0000&quot;E&quot;">
                  <c:v>2025</c:v>
                </c:pt>
                <c:pt idx="8" formatCode="0000&quot;E&quot;">
                  <c:v>2026</c:v>
                </c:pt>
              </c:numCache>
            </c:numRef>
          </c:cat>
          <c:val>
            <c:numRef>
              <c:f>Sand!$BF$112:$BN$112</c:f>
              <c:numCache>
                <c:formatCode>#,##0.0_);\(#,##0.0\)</c:formatCode>
                <c:ptCount val="9"/>
                <c:pt idx="0">
                  <c:v>48.041864912000001</c:v>
                </c:pt>
                <c:pt idx="1">
                  <c:v>53.101776781499993</c:v>
                </c:pt>
                <c:pt idx="2">
                  <c:v>32.657244476999999</c:v>
                </c:pt>
                <c:pt idx="3">
                  <c:v>48.991235203000002</c:v>
                </c:pt>
                <c:pt idx="4">
                  <c:v>57.171175739285374</c:v>
                </c:pt>
                <c:pt idx="5">
                  <c:v>60.003461801687251</c:v>
                </c:pt>
                <c:pt idx="6">
                  <c:v>65.66138914663199</c:v>
                </c:pt>
                <c:pt idx="7">
                  <c:v>69.036678766084293</c:v>
                </c:pt>
                <c:pt idx="8">
                  <c:v>72.830487487925836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7F50-4BEE-A6D3-9B4709FC6A5B}"/>
            </c:ext>
          </c:extLst>
        </c:ser>
        <c:dLbls>
          <c:showLegendKey val="0"/>
          <c:showVal val="0"/>
          <c:showCatName val="0"/>
          <c:showSerName val="0"/>
          <c:showPercent val="0"/>
          <c:showBubbleSize val="0"/>
        </c:dLbls>
        <c:gapWidth val="150"/>
        <c:axId val="672179397"/>
        <c:axId val="2019340084"/>
      </c:barChart>
      <c:lineChart>
        <c:grouping val="standard"/>
        <c:varyColors val="0"/>
        <c:ser>
          <c:idx val="1"/>
          <c:order val="1"/>
          <c:tx>
            <c:v>Effective Atlas Sand Market Share (%)</c:v>
          </c:tx>
          <c:spPr>
            <a:ln w="28575" cmpd="sng">
              <a:solidFill>
                <a:schemeClr val="accent2"/>
              </a:solidFill>
            </a:ln>
          </c:spPr>
          <c:marker>
            <c:symbol val="none"/>
          </c:marker>
          <c:cat>
            <c:numRef>
              <c:f>Sand!$BF$7:$BN$7</c:f>
              <c:numCache>
                <c:formatCode>0000"A"</c:formatCode>
                <c:ptCount val="9"/>
                <c:pt idx="0">
                  <c:v>2018</c:v>
                </c:pt>
                <c:pt idx="1">
                  <c:v>2019</c:v>
                </c:pt>
                <c:pt idx="2">
                  <c:v>2020</c:v>
                </c:pt>
                <c:pt idx="3">
                  <c:v>2021</c:v>
                </c:pt>
                <c:pt idx="4">
                  <c:v>2022</c:v>
                </c:pt>
                <c:pt idx="5" formatCode="0000&quot;E&quot;">
                  <c:v>2023</c:v>
                </c:pt>
                <c:pt idx="6" formatCode="0000&quot;E&quot;">
                  <c:v>2024</c:v>
                </c:pt>
                <c:pt idx="7" formatCode="0000&quot;E&quot;">
                  <c:v>2025</c:v>
                </c:pt>
                <c:pt idx="8" formatCode="0000&quot;E&quot;">
                  <c:v>2026</c:v>
                </c:pt>
              </c:numCache>
            </c:numRef>
          </c:cat>
          <c:val>
            <c:numRef>
              <c:f>Sand!$BF$48:$BN$48</c:f>
              <c:numCache>
                <c:formatCode>0.0%</c:formatCode>
                <c:ptCount val="9"/>
                <c:pt idx="0">
                  <c:v>2.7059732222744812E-2</c:v>
                </c:pt>
                <c:pt idx="1">
                  <c:v>0.10986109832077091</c:v>
                </c:pt>
                <c:pt idx="2">
                  <c:v>0.19372601060863232</c:v>
                </c:pt>
                <c:pt idx="3">
                  <c:v>0.16902738960729283</c:v>
                </c:pt>
                <c:pt idx="4">
                  <c:v>0.17818908554373675</c:v>
                </c:pt>
                <c:pt idx="5">
                  <c:v>0.1833227562162203</c:v>
                </c:pt>
                <c:pt idx="6">
                  <c:v>0.30307004251098368</c:v>
                </c:pt>
                <c:pt idx="7">
                  <c:v>0.38675093410080047</c:v>
                </c:pt>
                <c:pt idx="8">
                  <c:v>0.37857690313117631</c:v>
                </c:pt>
              </c:numCache>
            </c:numRef>
          </c:val>
          <c:smooth val="0"/>
          <c:extLst>
            <c:ext xmlns:c16="http://schemas.microsoft.com/office/drawing/2014/chart" uri="{C3380CC4-5D6E-409C-BE32-E72D297353CC}">
              <c16:uniqueId val="{00000001-7F50-4BEE-A6D3-9B4709FC6A5B}"/>
            </c:ext>
          </c:extLst>
        </c:ser>
        <c:dLbls>
          <c:showLegendKey val="0"/>
          <c:showVal val="0"/>
          <c:showCatName val="0"/>
          <c:showSerName val="0"/>
          <c:showPercent val="0"/>
          <c:showBubbleSize val="0"/>
        </c:dLbls>
        <c:marker val="1"/>
        <c:smooth val="0"/>
        <c:axId val="672179397"/>
        <c:axId val="2019340084"/>
      </c:lineChart>
      <c:catAx>
        <c:axId val="672179397"/>
        <c:scaling>
          <c:orientation val="minMax"/>
        </c:scaling>
        <c:delete val="0"/>
        <c:axPos val="b"/>
        <c:title>
          <c:tx>
            <c:rich>
              <a:bodyPr/>
              <a:lstStyle/>
              <a:p>
                <a:pPr lvl="0">
                  <a:defRPr b="0">
                    <a:solidFill>
                      <a:srgbClr val="000000"/>
                    </a:solidFill>
                    <a:latin typeface="+mn-lt"/>
                  </a:defRPr>
                </a:pPr>
                <a:endParaRPr lang="en-GB"/>
              </a:p>
            </c:rich>
          </c:tx>
          <c:overlay val="0"/>
        </c:title>
        <c:numFmt formatCode="0000&quot;A&quot;" sourceLinked="1"/>
        <c:majorTickMark val="none"/>
        <c:minorTickMark val="none"/>
        <c:tickLblPos val="nextTo"/>
        <c:txPr>
          <a:bodyPr/>
          <a:lstStyle/>
          <a:p>
            <a:pPr lvl="0">
              <a:defRPr sz="900" b="0" i="0">
                <a:solidFill>
                  <a:srgbClr val="000000"/>
                </a:solidFill>
                <a:latin typeface="Arial"/>
              </a:defRPr>
            </a:pPr>
            <a:endParaRPr lang="en-US"/>
          </a:p>
        </c:txPr>
        <c:crossAx val="2019340084"/>
        <c:crosses val="autoZero"/>
        <c:auto val="1"/>
        <c:lblAlgn val="ctr"/>
        <c:lblOffset val="100"/>
        <c:noMultiLvlLbl val="1"/>
      </c:catAx>
      <c:valAx>
        <c:axId val="2019340084"/>
        <c:scaling>
          <c:orientation val="minMax"/>
        </c:scaling>
        <c:delete val="0"/>
        <c:axPos val="l"/>
        <c:majorGridlines>
          <c:spPr>
            <a:ln>
              <a:solidFill>
                <a:srgbClr val="B7B7B7"/>
              </a:solidFill>
            </a:ln>
          </c:spPr>
        </c:majorGridlines>
        <c:title>
          <c:tx>
            <c:rich>
              <a:bodyPr/>
              <a:lstStyle/>
              <a:p>
                <a:pPr lvl="0">
                  <a:defRPr sz="900" b="0" i="0">
                    <a:solidFill>
                      <a:srgbClr val="000000"/>
                    </a:solidFill>
                    <a:latin typeface="Arial"/>
                  </a:defRPr>
                </a:pPr>
                <a:r>
                  <a:rPr lang="en-GB" sz="900" b="0" i="0">
                    <a:solidFill>
                      <a:srgbClr val="000000"/>
                    </a:solidFill>
                    <a:latin typeface="Arial"/>
                  </a:rPr>
                  <a:t>Permian Frac Sand Demand (MTPA)</a:t>
                </a:r>
              </a:p>
            </c:rich>
          </c:tx>
          <c:overlay val="0"/>
        </c:title>
        <c:numFmt formatCode="#,##0.0_);\(#,##0.0\)" sourceLinked="1"/>
        <c:majorTickMark val="out"/>
        <c:minorTickMark val="none"/>
        <c:tickLblPos val="nextTo"/>
        <c:spPr>
          <a:ln/>
        </c:spPr>
        <c:txPr>
          <a:bodyPr/>
          <a:lstStyle/>
          <a:p>
            <a:pPr lvl="0">
              <a:defRPr sz="900" b="0" i="0">
                <a:solidFill>
                  <a:srgbClr val="000000"/>
                </a:solidFill>
                <a:latin typeface="Arial"/>
              </a:defRPr>
            </a:pPr>
            <a:endParaRPr lang="en-US"/>
          </a:p>
        </c:txPr>
        <c:crossAx val="672179397"/>
        <c:crosses val="autoZero"/>
        <c:crossBetween val="between"/>
        <c:majorUnit val="15"/>
      </c:valAx>
    </c:plotArea>
    <c:legend>
      <c:legendPos val="b"/>
      <c:layout>
        <c:manualLayout>
          <c:xMode val="edge"/>
          <c:yMode val="edge"/>
          <c:x val="5.1377952755905431E-3"/>
          <c:y val="0.87874453193350832"/>
        </c:manualLayout>
      </c:layout>
      <c:overlay val="0"/>
      <c:txPr>
        <a:bodyPr/>
        <a:lstStyle/>
        <a:p>
          <a:pPr lvl="0">
            <a:defRPr sz="900" b="0" i="0">
              <a:solidFill>
                <a:srgbClr val="000000"/>
              </a:solidFill>
              <a:latin typeface="Arial"/>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lineChart>
        <c:grouping val="standard"/>
        <c:varyColors val="0"/>
        <c:ser>
          <c:idx val="0"/>
          <c:order val="0"/>
          <c:tx>
            <c:v>Sand Price ($/ton)</c:v>
          </c:tx>
          <c:spPr>
            <a:ln w="28575" cmpd="sng">
              <a:solidFill>
                <a:schemeClr val="accent1"/>
              </a:solidFill>
            </a:ln>
          </c:spPr>
          <c:marker>
            <c:symbol val="none"/>
          </c:marker>
          <c:dPt>
            <c:idx val="4"/>
            <c:bubble3D val="0"/>
            <c:extLst>
              <c:ext xmlns:c16="http://schemas.microsoft.com/office/drawing/2014/chart" uri="{C3380CC4-5D6E-409C-BE32-E72D297353CC}">
                <c16:uniqueId val="{00000000-E715-4189-A563-122837D8EC4C}"/>
              </c:ext>
            </c:extLst>
          </c:dPt>
          <c:dPt>
            <c:idx val="5"/>
            <c:bubble3D val="0"/>
            <c:extLst>
              <c:ext xmlns:c16="http://schemas.microsoft.com/office/drawing/2014/chart" uri="{C3380CC4-5D6E-409C-BE32-E72D297353CC}">
                <c16:uniqueId val="{00000001-E715-4189-A563-122837D8EC4C}"/>
              </c:ext>
            </c:extLst>
          </c:dPt>
          <c:dPt>
            <c:idx val="6"/>
            <c:bubble3D val="0"/>
            <c:extLst>
              <c:ext xmlns:c16="http://schemas.microsoft.com/office/drawing/2014/chart" uri="{C3380CC4-5D6E-409C-BE32-E72D297353CC}">
                <c16:uniqueId val="{00000002-E715-4189-A563-122837D8EC4C}"/>
              </c:ext>
            </c:extLst>
          </c:dPt>
          <c:dPt>
            <c:idx val="7"/>
            <c:bubble3D val="0"/>
            <c:extLst>
              <c:ext xmlns:c16="http://schemas.microsoft.com/office/drawing/2014/chart" uri="{C3380CC4-5D6E-409C-BE32-E72D297353CC}">
                <c16:uniqueId val="{00000003-E715-4189-A563-122837D8EC4C}"/>
              </c:ext>
            </c:extLst>
          </c:dPt>
          <c:dPt>
            <c:idx val="8"/>
            <c:bubble3D val="0"/>
            <c:extLst>
              <c:ext xmlns:c16="http://schemas.microsoft.com/office/drawing/2014/chart" uri="{C3380CC4-5D6E-409C-BE32-E72D297353CC}">
                <c16:uniqueId val="{00000004-E715-4189-A563-122837D8EC4C}"/>
              </c:ext>
            </c:extLst>
          </c:dPt>
          <c:dPt>
            <c:idx val="9"/>
            <c:bubble3D val="0"/>
            <c:extLst>
              <c:ext xmlns:c16="http://schemas.microsoft.com/office/drawing/2014/chart" uri="{C3380CC4-5D6E-409C-BE32-E72D297353CC}">
                <c16:uniqueId val="{00000005-E715-4189-A563-122837D8EC4C}"/>
              </c:ext>
            </c:extLst>
          </c:dPt>
          <c:dPt>
            <c:idx val="10"/>
            <c:bubble3D val="0"/>
            <c:extLst>
              <c:ext xmlns:c16="http://schemas.microsoft.com/office/drawing/2014/chart" uri="{C3380CC4-5D6E-409C-BE32-E72D297353CC}">
                <c16:uniqueId val="{00000006-E715-4189-A563-122837D8EC4C}"/>
              </c:ext>
            </c:extLst>
          </c:dPt>
          <c:dPt>
            <c:idx val="11"/>
            <c:bubble3D val="0"/>
            <c:extLst>
              <c:ext xmlns:c16="http://schemas.microsoft.com/office/drawing/2014/chart" uri="{C3380CC4-5D6E-409C-BE32-E72D297353CC}">
                <c16:uniqueId val="{00000007-E715-4189-A563-122837D8EC4C}"/>
              </c:ext>
            </c:extLst>
          </c:dPt>
          <c:dPt>
            <c:idx val="12"/>
            <c:bubble3D val="0"/>
            <c:extLst>
              <c:ext xmlns:c16="http://schemas.microsoft.com/office/drawing/2014/chart" uri="{C3380CC4-5D6E-409C-BE32-E72D297353CC}">
                <c16:uniqueId val="{00000008-E715-4189-A563-122837D8EC4C}"/>
              </c:ext>
            </c:extLst>
          </c:dPt>
          <c:dPt>
            <c:idx val="13"/>
            <c:bubble3D val="0"/>
            <c:extLst>
              <c:ext xmlns:c16="http://schemas.microsoft.com/office/drawing/2014/chart" uri="{C3380CC4-5D6E-409C-BE32-E72D297353CC}">
                <c16:uniqueId val="{00000009-E715-4189-A563-122837D8EC4C}"/>
              </c:ext>
            </c:extLst>
          </c:dPt>
          <c:dPt>
            <c:idx val="14"/>
            <c:bubble3D val="0"/>
            <c:extLst>
              <c:ext xmlns:c16="http://schemas.microsoft.com/office/drawing/2014/chart" uri="{C3380CC4-5D6E-409C-BE32-E72D297353CC}">
                <c16:uniqueId val="{0000000A-E715-4189-A563-122837D8EC4C}"/>
              </c:ext>
            </c:extLst>
          </c:dPt>
          <c:dPt>
            <c:idx val="15"/>
            <c:bubble3D val="0"/>
            <c:extLst>
              <c:ext xmlns:c16="http://schemas.microsoft.com/office/drawing/2014/chart" uri="{C3380CC4-5D6E-409C-BE32-E72D297353CC}">
                <c16:uniqueId val="{0000000B-E715-4189-A563-122837D8EC4C}"/>
              </c:ext>
            </c:extLst>
          </c:dPt>
          <c:dPt>
            <c:idx val="16"/>
            <c:bubble3D val="0"/>
            <c:extLst>
              <c:ext xmlns:c16="http://schemas.microsoft.com/office/drawing/2014/chart" uri="{C3380CC4-5D6E-409C-BE32-E72D297353CC}">
                <c16:uniqueId val="{0000000C-E715-4189-A563-122837D8EC4C}"/>
              </c:ext>
            </c:extLst>
          </c:dPt>
          <c:dPt>
            <c:idx val="17"/>
            <c:bubble3D val="0"/>
            <c:extLst>
              <c:ext xmlns:c16="http://schemas.microsoft.com/office/drawing/2014/chart" uri="{C3380CC4-5D6E-409C-BE32-E72D297353CC}">
                <c16:uniqueId val="{0000000D-E715-4189-A563-122837D8EC4C}"/>
              </c:ext>
            </c:extLst>
          </c:dPt>
          <c:dPt>
            <c:idx val="18"/>
            <c:bubble3D val="0"/>
            <c:extLst>
              <c:ext xmlns:c16="http://schemas.microsoft.com/office/drawing/2014/chart" uri="{C3380CC4-5D6E-409C-BE32-E72D297353CC}">
                <c16:uniqueId val="{0000000E-E715-4189-A563-122837D8EC4C}"/>
              </c:ext>
            </c:extLst>
          </c:dPt>
          <c:dPt>
            <c:idx val="19"/>
            <c:bubble3D val="0"/>
            <c:extLst>
              <c:ext xmlns:c16="http://schemas.microsoft.com/office/drawing/2014/chart" uri="{C3380CC4-5D6E-409C-BE32-E72D297353CC}">
                <c16:uniqueId val="{0000000F-E715-4189-A563-122837D8EC4C}"/>
              </c:ext>
            </c:extLst>
          </c:dPt>
          <c:dPt>
            <c:idx val="20"/>
            <c:bubble3D val="0"/>
            <c:extLst>
              <c:ext xmlns:c16="http://schemas.microsoft.com/office/drawing/2014/chart" uri="{C3380CC4-5D6E-409C-BE32-E72D297353CC}">
                <c16:uniqueId val="{00000010-E715-4189-A563-122837D8EC4C}"/>
              </c:ext>
            </c:extLst>
          </c:dPt>
          <c:dPt>
            <c:idx val="21"/>
            <c:bubble3D val="0"/>
            <c:extLst>
              <c:ext xmlns:c16="http://schemas.microsoft.com/office/drawing/2014/chart" uri="{C3380CC4-5D6E-409C-BE32-E72D297353CC}">
                <c16:uniqueId val="{00000011-E715-4189-A563-122837D8EC4C}"/>
              </c:ext>
            </c:extLst>
          </c:dPt>
          <c:dPt>
            <c:idx val="22"/>
            <c:bubble3D val="0"/>
            <c:extLst>
              <c:ext xmlns:c16="http://schemas.microsoft.com/office/drawing/2014/chart" uri="{C3380CC4-5D6E-409C-BE32-E72D297353CC}">
                <c16:uniqueId val="{00000012-E715-4189-A563-122837D8EC4C}"/>
              </c:ext>
            </c:extLst>
          </c:dPt>
          <c:dPt>
            <c:idx val="23"/>
            <c:bubble3D val="0"/>
            <c:extLst>
              <c:ext xmlns:c16="http://schemas.microsoft.com/office/drawing/2014/chart" uri="{C3380CC4-5D6E-409C-BE32-E72D297353CC}">
                <c16:uniqueId val="{00000013-E715-4189-A563-122837D8EC4C}"/>
              </c:ext>
            </c:extLst>
          </c:dPt>
          <c:cat>
            <c:strRef>
              <c:f>Sand!$S$7:$AP$7</c:f>
              <c:strCache>
                <c:ptCount val="24"/>
                <c:pt idx="0">
                  <c:v>1Q22</c:v>
                </c:pt>
                <c:pt idx="1">
                  <c:v>2Q22</c:v>
                </c:pt>
                <c:pt idx="2">
                  <c:v>3Q22</c:v>
                </c:pt>
                <c:pt idx="3">
                  <c:v>4Q22</c:v>
                </c:pt>
                <c:pt idx="4">
                  <c:v>1Q23</c:v>
                </c:pt>
                <c:pt idx="5">
                  <c:v>2Q23</c:v>
                </c:pt>
                <c:pt idx="6">
                  <c:v>3Q23</c:v>
                </c:pt>
                <c:pt idx="7">
                  <c:v>4Q23</c:v>
                </c:pt>
                <c:pt idx="8">
                  <c:v>1Q24</c:v>
                </c:pt>
                <c:pt idx="9">
                  <c:v>2Q24</c:v>
                </c:pt>
                <c:pt idx="10">
                  <c:v>3Q24</c:v>
                </c:pt>
                <c:pt idx="11">
                  <c:v>4Q24</c:v>
                </c:pt>
                <c:pt idx="12">
                  <c:v>1Q25</c:v>
                </c:pt>
                <c:pt idx="13">
                  <c:v>2Q25</c:v>
                </c:pt>
                <c:pt idx="14">
                  <c:v>3Q25</c:v>
                </c:pt>
                <c:pt idx="15">
                  <c:v>4Q25</c:v>
                </c:pt>
                <c:pt idx="16">
                  <c:v>1Q26</c:v>
                </c:pt>
                <c:pt idx="17">
                  <c:v>2Q26</c:v>
                </c:pt>
                <c:pt idx="18">
                  <c:v>3Q26</c:v>
                </c:pt>
                <c:pt idx="19">
                  <c:v>4Q26</c:v>
                </c:pt>
                <c:pt idx="20">
                  <c:v>1Q27</c:v>
                </c:pt>
                <c:pt idx="21">
                  <c:v>2Q27</c:v>
                </c:pt>
                <c:pt idx="22">
                  <c:v>3Q27</c:v>
                </c:pt>
                <c:pt idx="23">
                  <c:v>4Q27</c:v>
                </c:pt>
              </c:strCache>
            </c:strRef>
          </c:cat>
          <c:val>
            <c:numRef>
              <c:f>Sand!$S$143:$AP$143</c:f>
              <c:numCache>
                <c:formatCode>"$"#,##0.0_);\("$"#,##0.0\)</c:formatCode>
                <c:ptCount val="24"/>
                <c:pt idx="0">
                  <c:v>35</c:v>
                </c:pt>
                <c:pt idx="1">
                  <c:v>55</c:v>
                </c:pt>
                <c:pt idx="2">
                  <c:v>55.54</c:v>
                </c:pt>
                <c:pt idx="3">
                  <c:v>48.55</c:v>
                </c:pt>
                <c:pt idx="4">
                  <c:v>46.45</c:v>
                </c:pt>
                <c:pt idx="5">
                  <c:v>44.165787479773215</c:v>
                </c:pt>
                <c:pt idx="6">
                  <c:v>34.451550551225473</c:v>
                </c:pt>
                <c:pt idx="7">
                  <c:v>23.330547886251523</c:v>
                </c:pt>
                <c:pt idx="8">
                  <c:v>31.28</c:v>
                </c:pt>
                <c:pt idx="9">
                  <c:v>22.91</c:v>
                </c:pt>
                <c:pt idx="10">
                  <c:v>19.916000000000015</c:v>
                </c:pt>
                <c:pt idx="11">
                  <c:v>16.596043169007508</c:v>
                </c:pt>
                <c:pt idx="12">
                  <c:v>21.405018964016342</c:v>
                </c:pt>
                <c:pt idx="13">
                  <c:v>23.97449259197861</c:v>
                </c:pt>
                <c:pt idx="14">
                  <c:v>24.180275445695344</c:v>
                </c:pt>
                <c:pt idx="15">
                  <c:v>24.383998688914676</c:v>
                </c:pt>
                <c:pt idx="16">
                  <c:v>24.552076514785032</c:v>
                </c:pt>
                <c:pt idx="17">
                  <c:v>24.783088991932186</c:v>
                </c:pt>
                <c:pt idx="18">
                  <c:v>25.06110588936285</c:v>
                </c:pt>
                <c:pt idx="19">
                  <c:v>25.3228610471797</c:v>
                </c:pt>
                <c:pt idx="20">
                  <c:v>25.588409758008396</c:v>
                </c:pt>
                <c:pt idx="21">
                  <c:v>25.857807000878083</c:v>
                </c:pt>
                <c:pt idx="22">
                  <c:v>26.131108551615451</c:v>
                </c:pt>
                <c:pt idx="23">
                  <c:v>26.352918505837074</c:v>
                </c:pt>
              </c:numCache>
            </c:numRef>
          </c:val>
          <c:smooth val="0"/>
          <c:extLst>
            <c:ext xmlns:c16="http://schemas.microsoft.com/office/drawing/2014/chart" uri="{C3380CC4-5D6E-409C-BE32-E72D297353CC}">
              <c16:uniqueId val="{00000014-E715-4189-A563-122837D8EC4C}"/>
            </c:ext>
          </c:extLst>
        </c:ser>
        <c:dLbls>
          <c:showLegendKey val="0"/>
          <c:showVal val="0"/>
          <c:showCatName val="0"/>
          <c:showSerName val="0"/>
          <c:showPercent val="0"/>
          <c:showBubbleSize val="0"/>
        </c:dLbls>
        <c:smooth val="0"/>
        <c:axId val="1067168744"/>
        <c:axId val="1913468162"/>
      </c:lineChart>
      <c:catAx>
        <c:axId val="1067168744"/>
        <c:scaling>
          <c:orientation val="minMax"/>
        </c:scaling>
        <c:delete val="0"/>
        <c:axPos val="b"/>
        <c:title>
          <c:tx>
            <c:rich>
              <a:bodyPr/>
              <a:lstStyle/>
              <a:p>
                <a:pPr lvl="0">
                  <a:defRPr b="0">
                    <a:solidFill>
                      <a:srgbClr val="000000"/>
                    </a:solidFill>
                    <a:latin typeface="+mn-lt"/>
                  </a:defRPr>
                </a:pPr>
                <a:endParaRPr lang="en-GB"/>
              </a:p>
            </c:rich>
          </c:tx>
          <c:overlay val="0"/>
        </c:title>
        <c:numFmt formatCode="General" sourceLinked="1"/>
        <c:majorTickMark val="out"/>
        <c:minorTickMark val="none"/>
        <c:tickLblPos val="nextTo"/>
        <c:txPr>
          <a:bodyPr/>
          <a:lstStyle/>
          <a:p>
            <a:pPr lvl="0">
              <a:defRPr sz="900" b="0" i="0">
                <a:solidFill>
                  <a:srgbClr val="000000"/>
                </a:solidFill>
                <a:latin typeface="Arial"/>
              </a:defRPr>
            </a:pPr>
            <a:endParaRPr lang="en-US"/>
          </a:p>
        </c:txPr>
        <c:crossAx val="1913468162"/>
        <c:crosses val="autoZero"/>
        <c:auto val="1"/>
        <c:lblAlgn val="ctr"/>
        <c:lblOffset val="100"/>
        <c:noMultiLvlLbl val="1"/>
      </c:catAx>
      <c:valAx>
        <c:axId val="1913468162"/>
        <c:scaling>
          <c:orientation val="minMax"/>
          <c:min val="20"/>
        </c:scaling>
        <c:delete val="0"/>
        <c:axPos val="l"/>
        <c:majorGridlines>
          <c:spPr>
            <a:ln>
              <a:solidFill>
                <a:srgbClr val="B7B7B7"/>
              </a:solidFill>
            </a:ln>
          </c:spPr>
        </c:majorGridlines>
        <c:title>
          <c:tx>
            <c:rich>
              <a:bodyPr/>
              <a:lstStyle/>
              <a:p>
                <a:pPr lvl="0">
                  <a:defRPr sz="900" b="0" i="0">
                    <a:solidFill>
                      <a:srgbClr val="000000"/>
                    </a:solidFill>
                    <a:latin typeface="Arial"/>
                  </a:defRPr>
                </a:pPr>
                <a:r>
                  <a:rPr lang="en-GB" sz="900" b="0" i="0">
                    <a:solidFill>
                      <a:srgbClr val="000000"/>
                    </a:solidFill>
                    <a:latin typeface="Arial"/>
                  </a:rPr>
                  <a:t>Sand Price ($/ton)</a:t>
                </a:r>
              </a:p>
            </c:rich>
          </c:tx>
          <c:overlay val="0"/>
        </c:title>
        <c:numFmt formatCode="&quot;$&quot;#,##0.0_);\(&quot;$&quot;#,##0.0\)" sourceLinked="1"/>
        <c:majorTickMark val="out"/>
        <c:minorTickMark val="none"/>
        <c:tickLblPos val="nextTo"/>
        <c:spPr>
          <a:ln/>
        </c:spPr>
        <c:txPr>
          <a:bodyPr/>
          <a:lstStyle/>
          <a:p>
            <a:pPr lvl="0">
              <a:defRPr sz="900" b="0" i="0">
                <a:solidFill>
                  <a:srgbClr val="000000"/>
                </a:solidFill>
                <a:latin typeface="Arial"/>
              </a:defRPr>
            </a:pPr>
            <a:endParaRPr lang="en-US"/>
          </a:p>
        </c:txPr>
        <c:crossAx val="1067168744"/>
        <c:crosses val="autoZero"/>
        <c:crossBetween val="between"/>
        <c:majorUnit val="10"/>
      </c:valAx>
    </c:plotArea>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spPr>
            <a:solidFill>
              <a:srgbClr val="00355F"/>
            </a:solidFill>
            <a:ln cmpd="sng">
              <a:solidFill>
                <a:srgbClr val="000000"/>
              </a:solidFill>
            </a:ln>
          </c:spPr>
          <c:invertIfNegative val="1"/>
          <c:cat>
            <c:numRef>
              <c:f>'Cash Flow'!$DW$7:$EB$7</c:f>
              <c:numCache>
                <c:formatCode>0000"E"</c:formatCode>
                <c:ptCount val="6"/>
                <c:pt idx="0" formatCode="0000&quot;A&quot;">
                  <c:v>2022</c:v>
                </c:pt>
                <c:pt idx="1">
                  <c:v>2023</c:v>
                </c:pt>
                <c:pt idx="2">
                  <c:v>2024</c:v>
                </c:pt>
                <c:pt idx="3">
                  <c:v>2025</c:v>
                </c:pt>
                <c:pt idx="4">
                  <c:v>2026</c:v>
                </c:pt>
                <c:pt idx="5">
                  <c:v>2027</c:v>
                </c:pt>
              </c:numCache>
            </c:numRef>
          </c:cat>
          <c:val>
            <c:numRef>
              <c:f>'Cash Flow'!$DW$58:$EB$58</c:f>
              <c:numCache>
                <c:formatCode>#,##0_);\(#,##0\)</c:formatCode>
                <c:ptCount val="6"/>
                <c:pt idx="0">
                  <c:v>116.24989454320011</c:v>
                </c:pt>
                <c:pt idx="1">
                  <c:v>-66.454999999999984</c:v>
                </c:pt>
                <c:pt idx="2">
                  <c:v>-103.57034039775021</c:v>
                </c:pt>
                <c:pt idx="3">
                  <c:v>248.46755141346858</c:v>
                </c:pt>
                <c:pt idx="4">
                  <c:v>317.11052431489469</c:v>
                </c:pt>
                <c:pt idx="5">
                  <c:v>351.14785532675899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90E-4779-8828-52EC2A84A1B0}"/>
            </c:ext>
          </c:extLst>
        </c:ser>
        <c:dLbls>
          <c:showLegendKey val="0"/>
          <c:showVal val="0"/>
          <c:showCatName val="0"/>
          <c:showSerName val="0"/>
          <c:showPercent val="0"/>
          <c:showBubbleSize val="0"/>
        </c:dLbls>
        <c:gapWidth val="150"/>
        <c:axId val="2079213640"/>
        <c:axId val="1756779325"/>
      </c:barChart>
      <c:lineChart>
        <c:grouping val="standard"/>
        <c:varyColors val="0"/>
        <c:ser>
          <c:idx val="1"/>
          <c:order val="1"/>
          <c:tx>
            <c:v>Free cash flow margin</c:v>
          </c:tx>
          <c:spPr>
            <a:ln w="28575" cmpd="sng">
              <a:solidFill>
                <a:schemeClr val="accent2"/>
              </a:solidFill>
            </a:ln>
          </c:spPr>
          <c:marker>
            <c:symbol val="none"/>
          </c:marker>
          <c:cat>
            <c:numRef>
              <c:f>'Cash Flow'!$DW$7:$EB$7</c:f>
              <c:numCache>
                <c:formatCode>0000"E"</c:formatCode>
                <c:ptCount val="6"/>
                <c:pt idx="0" formatCode="0000&quot;A&quot;">
                  <c:v>2022</c:v>
                </c:pt>
                <c:pt idx="1">
                  <c:v>2023</c:v>
                </c:pt>
                <c:pt idx="2">
                  <c:v>2024</c:v>
                </c:pt>
                <c:pt idx="3">
                  <c:v>2025</c:v>
                </c:pt>
                <c:pt idx="4">
                  <c:v>2026</c:v>
                </c:pt>
                <c:pt idx="5">
                  <c:v>2027</c:v>
                </c:pt>
              </c:numCache>
            </c:numRef>
          </c:cat>
          <c:val>
            <c:numRef>
              <c:f>'Cash Flow'!$DW$64:$EB$64</c:f>
              <c:numCache>
                <c:formatCode>0.0%</c:formatCode>
                <c:ptCount val="6"/>
                <c:pt idx="0">
                  <c:v>0.24088560778838358</c:v>
                </c:pt>
                <c:pt idx="1">
                  <c:v>-0.1082399504853736</c:v>
                </c:pt>
                <c:pt idx="2">
                  <c:v>-9.7944024111809566E-2</c:v>
                </c:pt>
                <c:pt idx="3">
                  <c:v>0.19208516529590233</c:v>
                </c:pt>
                <c:pt idx="4">
                  <c:v>0.23358831762144316</c:v>
                </c:pt>
                <c:pt idx="5">
                  <c:v>0.24920500199488818</c:v>
                </c:pt>
              </c:numCache>
            </c:numRef>
          </c:val>
          <c:smooth val="0"/>
          <c:extLst>
            <c:ext xmlns:c16="http://schemas.microsoft.com/office/drawing/2014/chart" uri="{C3380CC4-5D6E-409C-BE32-E72D297353CC}">
              <c16:uniqueId val="{00000001-B90E-4779-8828-52EC2A84A1B0}"/>
            </c:ext>
          </c:extLst>
        </c:ser>
        <c:dLbls>
          <c:showLegendKey val="0"/>
          <c:showVal val="0"/>
          <c:showCatName val="0"/>
          <c:showSerName val="0"/>
          <c:showPercent val="0"/>
          <c:showBubbleSize val="0"/>
        </c:dLbls>
        <c:marker val="1"/>
        <c:smooth val="0"/>
        <c:axId val="2079213640"/>
        <c:axId val="1756779325"/>
      </c:lineChart>
      <c:catAx>
        <c:axId val="2079213640"/>
        <c:scaling>
          <c:orientation val="minMax"/>
        </c:scaling>
        <c:delete val="0"/>
        <c:axPos val="b"/>
        <c:title>
          <c:tx>
            <c:rich>
              <a:bodyPr/>
              <a:lstStyle/>
              <a:p>
                <a:pPr lvl="0">
                  <a:defRPr b="0">
                    <a:solidFill>
                      <a:srgbClr val="000000"/>
                    </a:solidFill>
                    <a:latin typeface="+mn-lt"/>
                  </a:defRPr>
                </a:pPr>
                <a:endParaRPr lang="en-GB"/>
              </a:p>
            </c:rich>
          </c:tx>
          <c:overlay val="0"/>
        </c:title>
        <c:numFmt formatCode="0000&quot;A&quot;" sourceLinked="1"/>
        <c:majorTickMark val="out"/>
        <c:minorTickMark val="none"/>
        <c:tickLblPos val="nextTo"/>
        <c:txPr>
          <a:bodyPr/>
          <a:lstStyle/>
          <a:p>
            <a:pPr lvl="0">
              <a:defRPr sz="900" b="0" i="0">
                <a:solidFill>
                  <a:srgbClr val="000000"/>
                </a:solidFill>
                <a:latin typeface="Arial"/>
              </a:defRPr>
            </a:pPr>
            <a:endParaRPr lang="en-US"/>
          </a:p>
        </c:txPr>
        <c:crossAx val="1756779325"/>
        <c:crosses val="autoZero"/>
        <c:auto val="1"/>
        <c:lblAlgn val="ctr"/>
        <c:lblOffset val="100"/>
        <c:noMultiLvlLbl val="1"/>
      </c:catAx>
      <c:valAx>
        <c:axId val="1756779325"/>
        <c:scaling>
          <c:orientation val="minMax"/>
          <c:max val="600"/>
        </c:scaling>
        <c:delete val="0"/>
        <c:axPos val="l"/>
        <c:majorGridlines>
          <c:spPr>
            <a:ln>
              <a:solidFill>
                <a:srgbClr val="B7B7B7"/>
              </a:solidFill>
            </a:ln>
          </c:spPr>
        </c:majorGridlines>
        <c:title>
          <c:tx>
            <c:rich>
              <a:bodyPr/>
              <a:lstStyle/>
              <a:p>
                <a:pPr lvl="0">
                  <a:defRPr b="0">
                    <a:solidFill>
                      <a:srgbClr val="000000"/>
                    </a:solidFill>
                    <a:latin typeface="+mn-lt"/>
                  </a:defRPr>
                </a:pPr>
                <a:endParaRPr lang="en-GB"/>
              </a:p>
            </c:rich>
          </c:tx>
          <c:overlay val="0"/>
        </c:title>
        <c:numFmt formatCode="#,##0_);\(#,##0\)" sourceLinked="1"/>
        <c:majorTickMark val="out"/>
        <c:minorTickMark val="none"/>
        <c:tickLblPos val="nextTo"/>
        <c:spPr>
          <a:ln/>
        </c:spPr>
        <c:txPr>
          <a:bodyPr/>
          <a:lstStyle/>
          <a:p>
            <a:pPr lvl="0">
              <a:defRPr sz="900" b="0" i="0">
                <a:solidFill>
                  <a:srgbClr val="000000"/>
                </a:solidFill>
                <a:latin typeface="Arial"/>
              </a:defRPr>
            </a:pPr>
            <a:endParaRPr lang="en-US"/>
          </a:p>
        </c:txPr>
        <c:crossAx val="2079213640"/>
        <c:crosses val="autoZero"/>
        <c:crossBetween val="between"/>
      </c:valAx>
    </c:plotArea>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oneCellAnchor>
    <xdr:from>
      <xdr:col>13</xdr:col>
      <xdr:colOff>114300</xdr:colOff>
      <xdr:row>222</xdr:row>
      <xdr:rowOff>133350</xdr:rowOff>
    </xdr:from>
    <xdr:ext cx="7667625" cy="4457700"/>
    <xdr:graphicFrame macro="">
      <xdr:nvGraphicFramePr>
        <xdr:cNvPr id="1608965898" name="Chart 1">
          <a:extLst>
            <a:ext uri="{FF2B5EF4-FFF2-40B4-BE49-F238E27FC236}">
              <a16:creationId xmlns:a16="http://schemas.microsoft.com/office/drawing/2014/main" id="{00000000-0008-0000-0900-00000ADFE6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35</xdr:col>
      <xdr:colOff>657225</xdr:colOff>
      <xdr:row>114</xdr:row>
      <xdr:rowOff>28575</xdr:rowOff>
    </xdr:from>
    <xdr:ext cx="4886325" cy="2943225"/>
    <xdr:graphicFrame macro="">
      <xdr:nvGraphicFramePr>
        <xdr:cNvPr id="690076980" name="Chart 2">
          <a:extLst>
            <a:ext uri="{FF2B5EF4-FFF2-40B4-BE49-F238E27FC236}">
              <a16:creationId xmlns:a16="http://schemas.microsoft.com/office/drawing/2014/main" id="{00000000-0008-0000-0900-000034BD21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56</xdr:col>
      <xdr:colOff>1428750</xdr:colOff>
      <xdr:row>45</xdr:row>
      <xdr:rowOff>95250</xdr:rowOff>
    </xdr:from>
    <xdr:ext cx="4886325" cy="2990850"/>
    <xdr:graphicFrame macro="">
      <xdr:nvGraphicFramePr>
        <xdr:cNvPr id="538403112" name="Chart 3">
          <a:extLst>
            <a:ext uri="{FF2B5EF4-FFF2-40B4-BE49-F238E27FC236}">
              <a16:creationId xmlns:a16="http://schemas.microsoft.com/office/drawing/2014/main" id="{00000000-0008-0000-0900-0000286117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34</xdr:col>
      <xdr:colOff>9525</xdr:colOff>
      <xdr:row>192</xdr:row>
      <xdr:rowOff>104775</xdr:rowOff>
    </xdr:from>
    <xdr:ext cx="4876800" cy="2714625"/>
    <xdr:graphicFrame macro="">
      <xdr:nvGraphicFramePr>
        <xdr:cNvPr id="537510952" name="Chart 4">
          <a:extLst>
            <a:ext uri="{FF2B5EF4-FFF2-40B4-BE49-F238E27FC236}">
              <a16:creationId xmlns:a16="http://schemas.microsoft.com/office/drawing/2014/main" id="{00000000-0008-0000-0900-000028C409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28</xdr:col>
      <xdr:colOff>447675</xdr:colOff>
      <xdr:row>219</xdr:row>
      <xdr:rowOff>85725</xdr:rowOff>
    </xdr:from>
    <xdr:ext cx="11477625" cy="2733675"/>
    <xdr:pic>
      <xdr:nvPicPr>
        <xdr:cNvPr id="2" name="image2.png">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13</xdr:col>
      <xdr:colOff>123825</xdr:colOff>
      <xdr:row>220</xdr:row>
      <xdr:rowOff>19050</xdr:rowOff>
    </xdr:from>
    <xdr:ext cx="7820025" cy="5114925"/>
    <xdr:pic>
      <xdr:nvPicPr>
        <xdr:cNvPr id="3" name="image3.png">
          <a:extLst>
            <a:ext uri="{FF2B5EF4-FFF2-40B4-BE49-F238E27FC236}">
              <a16:creationId xmlns:a16="http://schemas.microsoft.com/office/drawing/2014/main" id="{00000000-0008-0000-0900-000003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139</xdr:col>
      <xdr:colOff>57150</xdr:colOff>
      <xdr:row>23</xdr:row>
      <xdr:rowOff>104775</xdr:rowOff>
    </xdr:from>
    <xdr:ext cx="6953250" cy="4686300"/>
    <xdr:graphicFrame macro="">
      <xdr:nvGraphicFramePr>
        <xdr:cNvPr id="325305298" name="Chart 5">
          <a:extLst>
            <a:ext uri="{FF2B5EF4-FFF2-40B4-BE49-F238E27FC236}">
              <a16:creationId xmlns:a16="http://schemas.microsoft.com/office/drawing/2014/main" id="{00000000-0008-0000-0A00-0000D2C363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persons/person.xml><?xml version="1.0" encoding="utf-8"?>
<personList xmlns="http://schemas.microsoft.com/office/spreadsheetml/2018/threadedcomments" xmlns:x="http://schemas.openxmlformats.org/spreadsheetml/2006/main">
  <person displayName="Groncki,DB (ug)" id="{159A3473-D32A-4663-B68D-1167FEFA7AD6}" userId="S-1-5-21-70982057-922121612-1704399178-575400"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355F"/>
      </a:accent1>
      <a:accent2>
        <a:srgbClr val="ACD4F1"/>
      </a:accent2>
      <a:accent3>
        <a:srgbClr val="A5A5A5"/>
      </a:accent3>
      <a:accent4>
        <a:srgbClr val="7399C6"/>
      </a:accent4>
      <a:accent5>
        <a:srgbClr val="078549"/>
      </a:accent5>
      <a:accent6>
        <a:srgbClr val="8BC346"/>
      </a:accent6>
      <a:hlink>
        <a:srgbClr val="7399C6"/>
      </a:hlink>
      <a:folHlink>
        <a:srgbClr val="7399C6"/>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9" dT="2026-01-28T19:12:27.66" personId="{159A3473-D32A-4663-B68D-1167FEFA7AD6}" id="{704BFBC3-526C-4C71-85F0-AC3EFF1744F0}">
    <text xml:space="preserve">Just realized that this entire model is out of date because now they’ve expanded into rental after the acquisition of Moser… still small relative to the rest of their income at 17m in the quarter… 
Inline Viewer: Atlas Energy Solutions Inc. 10-Q 2025-09-30 
may want to consider modelling that
</text>
    <extLst>
      <x:ext xmlns:xltc2="http://schemas.microsoft.com/office/spreadsheetml/2020/threadedcomments2" uri="{F7C98A9C-CBB3-438F-8F68-D28B6AF4A901}">
        <xltc2:checksum>1213563730</xltc2:checksum>
        <xltc2:hyperlink startIndex="199" length="58" url="https://www.sec.gov/ix?doc=/Archives/edgar/data/0001984060/000119312525264871/aesi-20250930.htm"/>
      </x:ext>
    </extLst>
  </threadedComment>
  <threadedComment ref="CD16" dT="2026-01-28T19:05:22.46" personId="{159A3473-D32A-4663-B68D-1167FEFA7AD6}" id="{C5CC0344-65A6-4133-9C34-FB7ABC0DC9B6}">
    <text xml:space="preserve">Why have we not filled these in yet when we have the data refer here:
Financial Results :: Atlas Energy Solutions Inc. (AESI) 
</text>
    <extLst>
      <x:ext xmlns:xltc2="http://schemas.microsoft.com/office/spreadsheetml/2020/threadedcomments2" uri="{F7C98A9C-CBB3-438F-8F68-D28B6AF4A901}">
        <xltc2:checksum>1131267571</xltc2:checksum>
        <xltc2:hyperlink startIndex="71" length="55" url="https://ir.atlas.energy/financial-information/financial-results"/>
      </x:ext>
    </extLst>
  </threadedComment>
  <threadedComment ref="CD16" dT="2026-01-28T19:06:00.20" personId="{159A3473-D32A-4663-B68D-1167FEFA7AD6}" id="{04ACD187-A804-42D4-B4A3-6D053F594FDB}" parentId="{C5CC0344-65A6-4133-9C34-FB7ABC0DC9B6}">
    <text>Q4 q1 q2 q3 we all have now</text>
  </threadedComment>
  <threadedComment ref="CD25" dT="2026-01-28T19:07:27.63" personId="{159A3473-D32A-4663-B68D-1167FEFA7AD6}" id="{03038E35-B4B1-4766-A5B4-6C8139B7C80A}">
    <text>Again why are we predicting 7% here when we 1) have the data and 2) what justifies that assumption</text>
  </threadedComment>
  <threadedComment ref="CD25" dT="2026-01-28T19:08:03.78" personId="{159A3473-D32A-4663-B68D-1167FEFA7AD6}" id="{5D325E49-6EBC-4A1E-BC40-FF699F2ACB48}" parentId="{03038E35-B4B1-4766-A5B4-6C8139B7C80A}">
    <text xml:space="preserve">Q4 q1 q2 q3 applies
</text>
  </threadedComment>
  <threadedComment ref="CD27" dT="2026-01-28T19:08:32.13" personId="{159A3473-D32A-4663-B68D-1167FEFA7AD6}" id="{7FF42056-720F-4800-BA6E-153A36E01637}">
    <text xml:space="preserve">Same here why are we projecting… how are we projecting and why don’t we just pull the real data from the link above. Q4 q1 q2 q3 applies
</text>
  </threadedComment>
  <threadedComment ref="CD27" dT="2026-01-28T19:09:29.63" personId="{159A3473-D32A-4663-B68D-1167FEFA7AD6}" id="{527C4AB4-4E5C-4A31-A7F6-12730D6D4B3B}" parentId="{7FF42056-720F-4800-BA6E-153A36E01637}">
    <text>I suppose assumption of flat line depreciation probably applies here…</text>
  </threadedComment>
  <threadedComment ref="CD30" dT="2026-01-28T19:10:40.41" personId="{159A3473-D32A-4663-B68D-1167FEFA7AD6}" id="{E30D9DB0-049F-4F30-ACBD-FAD42C5BB496}">
    <text>This is an enormous assumption to leave at 0… should 1) update this with new models and 2) idk apply a flat line rate to this… but this feels very strong assumption</text>
  </threadedComment>
  <threadedComment ref="CD37" dT="2026-01-28T19:14:04.41" personId="{159A3473-D32A-4663-B68D-1167FEFA7AD6}" id="{7C664687-FBEC-4FF1-81BA-2F69EAB35F06}">
    <text>Isn’t this a bit lazy. I mean its fine but like cant we do better than shoot at a flat 20%, not extremely pressing but still</text>
  </threadedComment>
  <threadedComment ref="CD61" dT="2026-01-28T19:14:56.94" personId="{159A3473-D32A-4663-B68D-1167FEFA7AD6}" id="{AAA65660-6635-4F63-8723-51A9366DAA01}">
    <text>In light of them recently cancelling their dividend… I feel like we’re going to need to revise this assumption</text>
  </threadedComment>
  <threadedComment ref="CA92" dT="2026-01-28T19:16:08.94" personId="{159A3473-D32A-4663-B68D-1167FEFA7AD6}" id="{4B55718B-8AEA-41D2-85CF-D12B1CDE74A8}">
    <text>Is there any reason why we’re pegging this at a flat 0.5%. Is this reflected in the data… worth maybe revisiting this. But again not extremely pressing</text>
  </threadedComment>
</ThreadedComments>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0"/>
  <sheetViews>
    <sheetView workbookViewId="0"/>
  </sheetViews>
  <sheetFormatPr defaultColWidth="14.42578125" defaultRowHeight="15" customHeight="1" x14ac:dyDescent="0.25"/>
  <cols>
    <col min="1" max="26" width="8.7109375" customWidth="1"/>
  </cols>
  <sheetData>
    <row r="1" spans="1:2" x14ac:dyDescent="0.25">
      <c r="B1" s="1" t="s">
        <v>0</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1000"/>
  <sheetViews>
    <sheetView showGridLines="0" workbookViewId="0">
      <pane xSplit="2" topLeftCell="C1" activePane="topRight" state="frozen"/>
      <selection pane="topRight" activeCell="C11" sqref="C11"/>
    </sheetView>
  </sheetViews>
  <sheetFormatPr defaultColWidth="14.42578125" defaultRowHeight="15" customHeight="1" outlineLevelRow="2" x14ac:dyDescent="0.25"/>
  <cols>
    <col min="1" max="1" width="2" customWidth="1"/>
    <col min="2" max="2" width="40.7109375" customWidth="1"/>
    <col min="3" max="26" width="9.28515625" customWidth="1"/>
  </cols>
  <sheetData>
    <row r="1" spans="1:26" ht="12.75" customHeight="1" x14ac:dyDescent="0.25">
      <c r="A1" s="2"/>
      <c r="B1" s="2"/>
      <c r="C1" s="2"/>
      <c r="D1" s="2"/>
      <c r="E1" s="2"/>
      <c r="F1" s="2"/>
      <c r="G1" s="2"/>
      <c r="H1" s="2"/>
      <c r="I1" s="2"/>
      <c r="J1" s="2"/>
      <c r="K1" s="2"/>
      <c r="L1" s="2"/>
      <c r="M1" s="2"/>
      <c r="N1" s="2"/>
      <c r="O1" s="2"/>
      <c r="P1" s="2"/>
      <c r="Q1" s="2"/>
      <c r="R1" s="2"/>
      <c r="S1" s="2"/>
      <c r="T1" s="2"/>
      <c r="U1" s="2"/>
      <c r="V1" s="2"/>
      <c r="W1" s="2"/>
      <c r="X1" s="2"/>
      <c r="Y1" s="2"/>
      <c r="Z1" s="2"/>
    </row>
    <row r="2" spans="1:26" ht="12.75" customHeight="1" x14ac:dyDescent="0.25">
      <c r="A2" s="5" t="s">
        <v>1</v>
      </c>
      <c r="B2" s="6" t="s">
        <v>2</v>
      </c>
      <c r="C2" s="2"/>
      <c r="D2" s="2"/>
      <c r="E2" s="2"/>
      <c r="F2" s="2"/>
      <c r="G2" s="2"/>
      <c r="H2" s="2"/>
      <c r="I2" s="2"/>
      <c r="J2" s="2"/>
      <c r="K2" s="2"/>
      <c r="L2" s="2"/>
      <c r="M2" s="2"/>
      <c r="N2" s="2"/>
      <c r="O2" s="2"/>
      <c r="P2" s="2"/>
      <c r="Q2" s="2"/>
      <c r="R2" s="2"/>
      <c r="S2" s="2"/>
      <c r="T2" s="2"/>
      <c r="U2" s="2"/>
      <c r="V2" s="2"/>
      <c r="W2" s="2"/>
      <c r="X2" s="2"/>
      <c r="Y2" s="2"/>
      <c r="Z2" s="2"/>
    </row>
    <row r="3" spans="1:26" ht="12.75" customHeight="1" x14ac:dyDescent="0.25">
      <c r="A3" s="7"/>
      <c r="B3" s="6" t="s">
        <v>3</v>
      </c>
      <c r="C3" s="2"/>
      <c r="D3" s="2"/>
      <c r="E3" s="2"/>
      <c r="F3" s="2"/>
      <c r="G3" s="2"/>
      <c r="H3" s="2"/>
      <c r="I3" s="2"/>
      <c r="J3" s="2"/>
      <c r="K3" s="2"/>
      <c r="L3" s="2"/>
      <c r="M3" s="2"/>
      <c r="N3" s="2"/>
      <c r="O3" s="2"/>
      <c r="P3" s="2"/>
      <c r="Q3" s="2"/>
      <c r="R3" s="2"/>
      <c r="S3" s="2"/>
      <c r="T3" s="2"/>
      <c r="U3" s="2"/>
      <c r="V3" s="2"/>
      <c r="W3" s="2"/>
      <c r="X3" s="2"/>
      <c r="Y3" s="2"/>
      <c r="Z3" s="2"/>
    </row>
    <row r="4" spans="1:26" ht="12.75" customHeight="1" x14ac:dyDescent="0.25">
      <c r="A4" s="7"/>
      <c r="B4" s="6" t="s">
        <v>4</v>
      </c>
      <c r="C4" s="2"/>
      <c r="D4" s="2"/>
      <c r="E4" s="2"/>
      <c r="F4" s="2"/>
      <c r="G4" s="2"/>
      <c r="H4" s="2"/>
      <c r="I4" s="2"/>
      <c r="J4" s="2"/>
      <c r="K4" s="2"/>
      <c r="L4" s="2"/>
      <c r="M4" s="2"/>
      <c r="N4" s="2"/>
      <c r="O4" s="2"/>
      <c r="P4" s="2"/>
      <c r="Q4" s="2"/>
      <c r="R4" s="2"/>
      <c r="S4" s="2"/>
      <c r="T4" s="2"/>
      <c r="U4" s="2"/>
      <c r="V4" s="2"/>
      <c r="W4" s="2"/>
      <c r="X4" s="2"/>
      <c r="Y4" s="2"/>
      <c r="Z4" s="2"/>
    </row>
    <row r="5" spans="1:26" ht="12.75" customHeight="1" x14ac:dyDescent="0.25">
      <c r="A5" s="2"/>
      <c r="B5" s="2"/>
      <c r="C5" s="8"/>
      <c r="D5" s="8"/>
      <c r="E5" s="8"/>
      <c r="F5" s="8"/>
      <c r="G5" s="8"/>
      <c r="H5" s="8"/>
      <c r="I5" s="8"/>
      <c r="J5" s="8"/>
      <c r="K5" s="8"/>
      <c r="L5" s="2"/>
      <c r="M5" s="2"/>
      <c r="N5" s="2"/>
      <c r="O5" s="2"/>
      <c r="P5" s="2"/>
      <c r="Q5" s="2"/>
      <c r="R5" s="2"/>
      <c r="S5" s="2"/>
      <c r="T5" s="2"/>
      <c r="U5" s="2"/>
      <c r="V5" s="2"/>
      <c r="W5" s="2"/>
      <c r="X5" s="2"/>
      <c r="Y5" s="2"/>
      <c r="Z5" s="2"/>
    </row>
    <row r="6" spans="1:26" ht="12.75" customHeight="1" x14ac:dyDescent="0.25">
      <c r="A6" s="2"/>
      <c r="B6" s="2"/>
      <c r="C6" s="9">
        <v>2020</v>
      </c>
      <c r="D6" s="10">
        <v>2021</v>
      </c>
      <c r="E6" s="10">
        <v>2022</v>
      </c>
      <c r="F6" s="10">
        <v>2023</v>
      </c>
      <c r="G6" s="10">
        <v>2024</v>
      </c>
      <c r="H6" s="10">
        <v>2025</v>
      </c>
      <c r="I6" s="10">
        <v>2026</v>
      </c>
      <c r="J6" s="10">
        <v>2027</v>
      </c>
      <c r="K6" s="10">
        <v>2028</v>
      </c>
      <c r="L6" s="2"/>
      <c r="M6" s="2"/>
      <c r="N6" s="2"/>
      <c r="O6" s="2"/>
      <c r="P6" s="2"/>
      <c r="Q6" s="2"/>
      <c r="R6" s="2"/>
      <c r="S6" s="2"/>
      <c r="T6" s="2"/>
      <c r="U6" s="2"/>
      <c r="V6" s="2"/>
      <c r="W6" s="2"/>
      <c r="X6" s="2"/>
      <c r="Y6" s="2"/>
      <c r="Z6" s="2"/>
    </row>
    <row r="7" spans="1:26" ht="12.75" customHeight="1" x14ac:dyDescent="0.25">
      <c r="A7" s="2"/>
      <c r="B7" s="2"/>
      <c r="C7" s="2"/>
      <c r="D7" s="2"/>
      <c r="E7" s="2"/>
      <c r="F7" s="2"/>
      <c r="G7" s="2"/>
      <c r="H7" s="2"/>
      <c r="I7" s="2"/>
      <c r="J7" s="2"/>
      <c r="K7" s="2"/>
      <c r="L7" s="2"/>
      <c r="M7" s="2"/>
      <c r="N7" s="2"/>
      <c r="O7" s="2"/>
      <c r="P7" s="2"/>
      <c r="Q7" s="2"/>
      <c r="R7" s="2"/>
      <c r="S7" s="2"/>
      <c r="T7" s="2"/>
      <c r="U7" s="2"/>
      <c r="V7" s="2"/>
      <c r="W7" s="2"/>
      <c r="X7" s="2"/>
      <c r="Y7" s="2"/>
      <c r="Z7" s="2"/>
    </row>
    <row r="8" spans="1:26" ht="12.75" customHeight="1" x14ac:dyDescent="0.25">
      <c r="A8" s="2"/>
      <c r="B8" s="3" t="s">
        <v>5</v>
      </c>
      <c r="C8" s="2"/>
      <c r="D8" s="2"/>
      <c r="E8" s="2"/>
      <c r="F8" s="2"/>
      <c r="G8" s="2"/>
      <c r="H8" s="2"/>
      <c r="I8" s="2"/>
      <c r="J8" s="2"/>
      <c r="K8" s="2"/>
      <c r="L8" s="2"/>
      <c r="M8" s="2"/>
      <c r="N8" s="2"/>
      <c r="O8" s="2"/>
      <c r="P8" s="2"/>
      <c r="Q8" s="2"/>
      <c r="R8" s="2"/>
      <c r="S8" s="2"/>
      <c r="T8" s="2"/>
      <c r="U8" s="2"/>
      <c r="V8" s="2"/>
      <c r="W8" s="2"/>
      <c r="X8" s="2"/>
      <c r="Y8" s="2"/>
      <c r="Z8" s="2"/>
    </row>
    <row r="9" spans="1:26" ht="12.75" customHeight="1" x14ac:dyDescent="0.25">
      <c r="A9" s="2"/>
      <c r="B9" s="11" t="s">
        <v>6</v>
      </c>
      <c r="C9" s="12">
        <f t="array" ref="C9">INDEX('Income Statement'!$DE$9:$EB$9,MATCH(Summary!C$6,'Income Statement'!$DE$5:$EB$5,0))</f>
        <v>79.869601259999996</v>
      </c>
      <c r="D9" s="12">
        <f t="array" ref="D9">INDEX('Income Statement'!$DE$9:$EB$9,MATCH(Summary!D$6,'Income Statement'!$DE$5:$EB$5,0))</f>
        <v>142.51980101000001</v>
      </c>
      <c r="E9" s="12">
        <f t="array" ref="E9">INDEX('Income Statement'!$DE$9:$EB$9,MATCH(Summary!E$6,'Income Statement'!$DE$5:$EB$5,0))</f>
        <v>408.32797671999998</v>
      </c>
      <c r="F9" s="12">
        <f t="array" ref="F9">INDEX('Income Statement'!$DE$9:$EB$9,MATCH(Summary!F$6,'Income Statement'!$DE$5:$EB$5,0))</f>
        <v>468.11899999999997</v>
      </c>
      <c r="G9" s="12">
        <f t="array" ref="G9">INDEX('Income Statement'!$DE$9:$EB$9,MATCH(Summary!G$6,'Income Statement'!$DE$5:$EB$5,0))</f>
        <v>515.43399999999997</v>
      </c>
      <c r="H9" s="12">
        <f t="array" ref="H9">INDEX('Income Statement'!$DE$9:$EB$9,MATCH(Summary!H$6,'Income Statement'!$DE$5:$EB$5,0))</f>
        <v>629.80808233571111</v>
      </c>
      <c r="I9" s="12">
        <f t="array" ref="I9">INDEX('Income Statement'!$DE$9:$EB$9,MATCH(Summary!I$6,'Income Statement'!$DE$5:$EB$5,0))</f>
        <v>687.46863681019545</v>
      </c>
      <c r="J9" s="12">
        <f t="array" ref="J9">INDEX('Income Statement'!$DE$9:$EC$9,MATCH(Summary!J$6,'Income Statement'!$DE$5:$EC$5,0))</f>
        <v>727.51170671437296</v>
      </c>
      <c r="K9" s="12">
        <f t="array" ref="K9">INDEX('Income Statement'!$DE$9:$EC$9,MATCH(Summary!K$6,'Income Statement'!$DE$5:$EC$5,0))</f>
        <v>748.24487538824405</v>
      </c>
      <c r="L9" s="2"/>
      <c r="M9" s="2"/>
      <c r="N9" s="2"/>
      <c r="O9" s="2"/>
      <c r="P9" s="2"/>
      <c r="Q9" s="2"/>
      <c r="R9" s="2"/>
      <c r="S9" s="2"/>
      <c r="T9" s="2"/>
      <c r="U9" s="2"/>
      <c r="V9" s="2"/>
      <c r="W9" s="2"/>
      <c r="X9" s="2"/>
      <c r="Y9" s="2"/>
      <c r="Z9" s="2"/>
    </row>
    <row r="10" spans="1:26" ht="12.75" customHeight="1" x14ac:dyDescent="0.25">
      <c r="A10" s="2"/>
      <c r="B10" s="11" t="s">
        <v>7</v>
      </c>
      <c r="C10" s="12">
        <f t="array" ref="C10">INDEX('Income Statement'!$DE$10:$EC$10,MATCH(Summary!C$6,'Income Statement'!$DE$5:$EC$5,0))</f>
        <v>31.902027299999993</v>
      </c>
      <c r="D10" s="12">
        <f t="array" ref="D10">INDEX('Income Statement'!$DE$10:$EC$10,MATCH(Summary!D$6,'Income Statement'!$DE$5:$EC$5,0))</f>
        <v>29.885860610000002</v>
      </c>
      <c r="E10" s="12">
        <f t="array" ref="E10">INDEX('Income Statement'!$DE$10:$EC$10,MATCH(Summary!E$6,'Income Statement'!$DE$5:$EC$5,0))</f>
        <v>74.265797190000001</v>
      </c>
      <c r="F10" s="12">
        <f t="array" ref="F10">INDEX('Income Statement'!$DE$10:$EC$10,MATCH(Summary!F$6,'Income Statement'!$DE$5:$EC$5,0))</f>
        <v>145.84100000000001</v>
      </c>
      <c r="G10" s="12">
        <f t="array" ref="G10">INDEX('Income Statement'!$DE$10:$EC$10,MATCH(Summary!G$6,'Income Statement'!$DE$5:$EC$5,0))</f>
        <v>542.01020179752686</v>
      </c>
      <c r="H10" s="12">
        <f t="array" ref="H10">INDEX('Income Statement'!$DE$10:$EC$10,MATCH(Summary!H$6,'Income Statement'!$DE$5:$EC$5,0))</f>
        <v>663.71997867155426</v>
      </c>
      <c r="I10" s="12">
        <f t="array" ref="I10">INDEX('Income Statement'!$DE$10:$EC$10,MATCH(Summary!I$6,'Income Statement'!$DE$5:$EC$5,0))</f>
        <v>670.09293794633368</v>
      </c>
      <c r="J10" s="12">
        <f t="array" ref="J10">INDEX('Income Statement'!$DE$10:$EC$10,MATCH(Summary!J$6,'Income Statement'!$DE$5:$EC$5,0))</f>
        <v>681.56055313521802</v>
      </c>
      <c r="K10" s="12">
        <f t="array" ref="K10">INDEX('Income Statement'!$DE$10:$EC$10,MATCH(Summary!K$6,'Income Statement'!$DE$5:$EC$5,0))</f>
        <v>682.75399571001765</v>
      </c>
      <c r="L10" s="2"/>
      <c r="M10" s="2"/>
      <c r="N10" s="2"/>
      <c r="O10" s="2"/>
      <c r="P10" s="2"/>
      <c r="Q10" s="2"/>
      <c r="R10" s="2"/>
      <c r="S10" s="2"/>
      <c r="T10" s="2"/>
      <c r="U10" s="2"/>
      <c r="V10" s="2"/>
      <c r="W10" s="2"/>
      <c r="X10" s="2"/>
      <c r="Y10" s="2"/>
      <c r="Z10" s="2"/>
    </row>
    <row r="11" spans="1:26" ht="12.75" customHeight="1" x14ac:dyDescent="0.25">
      <c r="A11" s="2"/>
      <c r="B11" s="13" t="s">
        <v>8</v>
      </c>
      <c r="C11" s="14">
        <f>INDEX('Income Statement'!$DE11:$EB11,MATCH(Summary!C$6,'Income Statement'!$DE$5:$EB$5,0))</f>
        <v>111.77162855999998</v>
      </c>
      <c r="D11" s="14">
        <f t="array" ref="D11">INDEX('Income Statement'!$DE11:$EB11,MATCH(Summary!D$6,'Income Statement'!$DE$5:$EB$5,0))</f>
        <v>172.40566161999999</v>
      </c>
      <c r="E11" s="14">
        <f t="array" ref="E11">INDEX('Income Statement'!$DE11:$EB11,MATCH(Summary!E$6,'Income Statement'!$DE$5:$EB$5,0))</f>
        <v>482.59377390999998</v>
      </c>
      <c r="F11" s="14">
        <f t="array" ref="F11">INDEX('Income Statement'!$DE11:$EB11,MATCH(Summary!F$6,'Income Statement'!$DE$5:$EB$5,0))</f>
        <v>613.96</v>
      </c>
      <c r="G11" s="14">
        <f t="array" ref="G11">INDEX('Income Statement'!$DE11:$EB11,MATCH(Summary!G$6,'Income Statement'!$DE$5:$EB$5,0))</f>
        <v>1057.4442017975271</v>
      </c>
      <c r="H11" s="14">
        <f t="array" ref="H11">INDEX('Income Statement'!$DE11:$EB11,MATCH(Summary!H$6,'Income Statement'!$DE$5:$EB$5,0))</f>
        <v>1293.5280610072653</v>
      </c>
      <c r="I11" s="14">
        <f t="array" ref="I11">INDEX('Income Statement'!$DE11:$EB11,MATCH(Summary!I$6,'Income Statement'!$DE$5:$EB$5,0))</f>
        <v>1357.5615747565291</v>
      </c>
      <c r="J11" s="14">
        <f t="array" ref="J11">INDEX('Income Statement'!$DE11:$EC11,MATCH(Summary!J$6,'Income Statement'!$DE$5:$EC$5,0))</f>
        <v>1409.0722598495913</v>
      </c>
      <c r="K11" s="14">
        <f t="array" ref="K11">INDEX('Income Statement'!$DE11:$EC11,MATCH(Summary!K$6,'Income Statement'!$DE$5:$EC$5,0))</f>
        <v>1430.9988710982618</v>
      </c>
      <c r="L11" s="2"/>
      <c r="M11" s="2"/>
      <c r="N11" s="2"/>
      <c r="O11" s="2"/>
      <c r="P11" s="2"/>
      <c r="Q11" s="2"/>
      <c r="R11" s="2"/>
      <c r="S11" s="2"/>
      <c r="T11" s="2"/>
      <c r="U11" s="2"/>
      <c r="V11" s="2"/>
      <c r="W11" s="2"/>
      <c r="X11" s="2"/>
      <c r="Y11" s="2"/>
      <c r="Z11" s="2"/>
    </row>
    <row r="12" spans="1:26" ht="12.75" customHeight="1"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2.75" customHeight="1" x14ac:dyDescent="0.25">
      <c r="A13" s="2"/>
      <c r="B13" s="3" t="s">
        <v>9</v>
      </c>
      <c r="C13" s="2"/>
      <c r="D13" s="2"/>
      <c r="E13" s="2"/>
      <c r="F13" s="2"/>
      <c r="G13" s="2"/>
      <c r="H13" s="2"/>
      <c r="I13" s="2"/>
      <c r="J13" s="2"/>
      <c r="K13" s="2"/>
      <c r="L13" s="2"/>
      <c r="M13" s="2"/>
      <c r="N13" s="2"/>
      <c r="O13" s="2"/>
      <c r="P13" s="2"/>
      <c r="Q13" s="2"/>
      <c r="R13" s="2"/>
      <c r="S13" s="2"/>
      <c r="T13" s="2"/>
      <c r="U13" s="2"/>
      <c r="V13" s="2"/>
      <c r="W13" s="2"/>
      <c r="X13" s="2"/>
      <c r="Y13" s="2"/>
      <c r="Z13" s="2"/>
    </row>
    <row r="14" spans="1:26" ht="12.75" customHeight="1" x14ac:dyDescent="0.25">
      <c r="A14" s="2"/>
      <c r="B14" s="11" t="s">
        <v>10</v>
      </c>
      <c r="C14" s="12">
        <f t="array" ref="C14">INDEX(Sand!$BF$22:$BP$22,MATCH(Summary!C$6,Sand!$BF$5:$BP$5,0))</f>
        <v>18.263283460000004</v>
      </c>
      <c r="D14" s="12">
        <f t="array" ref="D14">INDEX(Sand!$BF$22:$BP$22,MATCH(Summary!D$6,Sand!$BF$5:$BP$5,0))</f>
        <v>71.900625340000005</v>
      </c>
      <c r="E14" s="12">
        <f t="array" ref="E14">INDEX(Sand!$BF$22:$BP$22,MATCH(Summary!E$6,Sand!$BF$5:$BP$5,0))</f>
        <v>254.44963393999996</v>
      </c>
      <c r="F14" s="12">
        <f t="array" ref="F14">INDEX(Sand!$BF$22:$BP$22,MATCH(Summary!F$6,Sand!$BF$5:$BP$5,0))</f>
        <v>295.26220260741508</v>
      </c>
      <c r="G14" s="12">
        <f t="array" ref="G14">INDEX(Sand!$BF$22:$BP$22,MATCH(Summary!G$6,Sand!$BF$5:$BP$5,0))</f>
        <v>144.59576127857241</v>
      </c>
      <c r="H14" s="12">
        <f t="array" ref="H14">INDEX(Sand!$BF$22:$BP$22,MATCH(Summary!H$6,Sand!$BF$5:$BP$5,0))</f>
        <v>238.41643519836515</v>
      </c>
      <c r="I14" s="12">
        <f t="array" ref="I14">INDEX(Sand!$BF$22:$BP$22,MATCH(Summary!I$6,Sand!$BF$5:$BP$5,0))</f>
        <v>304.80677915427088</v>
      </c>
      <c r="J14" s="12">
        <f t="array" ref="J14">INDEX(Sand!$BF$22:$BP$22,MATCH(Summary!J$6,Sand!$BF$5:$BP$5,0))</f>
        <v>344.60675224887052</v>
      </c>
      <c r="K14" s="12">
        <f t="array" ref="K14">INDEX(Sand!$BF$22:$BP$22,MATCH(Summary!K$6,Sand!$BF$5:$BP$5,0))</f>
        <v>363.2037962437924</v>
      </c>
      <c r="L14" s="2"/>
      <c r="M14" s="2"/>
      <c r="N14" s="2"/>
      <c r="O14" s="2"/>
      <c r="P14" s="2"/>
      <c r="Q14" s="2"/>
      <c r="R14" s="2"/>
      <c r="S14" s="2"/>
      <c r="T14" s="2"/>
      <c r="U14" s="2"/>
      <c r="V14" s="2"/>
      <c r="W14" s="2"/>
      <c r="X14" s="2"/>
      <c r="Y14" s="2"/>
      <c r="Z14" s="2"/>
    </row>
    <row r="15" spans="1:26" ht="12.75" customHeight="1" x14ac:dyDescent="0.25">
      <c r="A15" s="2"/>
      <c r="B15" s="11" t="s">
        <v>11</v>
      </c>
      <c r="C15" s="12">
        <f t="array" ref="C15">INDEX(Logistics!$BF$18:$BP$18,MATCH(Summary!C$6,Logistics!$BF$5:$BP$5,0))</f>
        <v>8.9219769999996146E-2</v>
      </c>
      <c r="D15" s="12">
        <f t="array" ref="D15">INDEX(Logistics!$BF$18:$BP$18,MATCH(Summary!D$6,Logistics!$BF$5:$BP$5,0))</f>
        <v>3.0858606099999992</v>
      </c>
      <c r="E15" s="12">
        <f t="array" ref="E15">INDEX(Logistics!$BF$18:$BP$18,MATCH(Summary!E$6,Logistics!$BF$5:$BP$5,0))</f>
        <v>6.6616839499999934</v>
      </c>
      <c r="F15" s="12">
        <f t="array" ref="F15">INDEX(Logistics!$BF$18:$BP$18,MATCH(Summary!F$6,Logistics!$BF$5:$BP$5,0))</f>
        <v>23.101957200000008</v>
      </c>
      <c r="G15" s="12">
        <f t="array" ref="G15">INDEX(Logistics!$BF$18:$BP$18,MATCH(Summary!G$6,Logistics!$BF$5:$BP$5,0))</f>
        <v>83.290509027531954</v>
      </c>
      <c r="H15" s="12">
        <f t="array" ref="H15">INDEX(Logistics!$BF$18:$BP$18,MATCH(Summary!H$6,Logistics!$BF$5:$BP$5,0))</f>
        <v>95.947124220729506</v>
      </c>
      <c r="I15" s="12">
        <f t="array" ref="I15">INDEX(Logistics!$BF$18:$BP$18,MATCH(Summary!I$6,Logistics!$BF$5:$BP$5,0))</f>
        <v>95.684856214912372</v>
      </c>
      <c r="J15" s="12">
        <f t="array" ref="J15">INDEX(Logistics!$BF$18:$BP$18,MATCH(Summary!J$6,Logistics!$BF$5:$BP$5,0))</f>
        <v>97.108253603490766</v>
      </c>
      <c r="K15" s="12">
        <f t="array" ref="K15">INDEX(Logistics!$BF$18:$BP$18,MATCH(Summary!K$6,Logistics!$BF$5:$BP$5,0))</f>
        <v>97.246175962631924</v>
      </c>
      <c r="L15" s="2"/>
      <c r="M15" s="2"/>
      <c r="N15" s="2"/>
      <c r="O15" s="2"/>
      <c r="P15" s="2"/>
      <c r="Q15" s="2"/>
      <c r="R15" s="2"/>
      <c r="S15" s="2"/>
      <c r="T15" s="2"/>
      <c r="U15" s="2"/>
      <c r="V15" s="2"/>
      <c r="W15" s="2"/>
      <c r="X15" s="2"/>
      <c r="Y15" s="2"/>
      <c r="Z15" s="2"/>
    </row>
    <row r="16" spans="1:26" ht="12.75" customHeight="1" x14ac:dyDescent="0.25">
      <c r="A16" s="2"/>
      <c r="B16" s="13" t="s">
        <v>12</v>
      </c>
      <c r="C16" s="14">
        <f t="array" ref="C16">INDEX('Income Statement'!$DU31:$EC31,MATCH(Summary!C$6,'Income Statement'!$DU$5:$EC$5,0))</f>
        <v>1.3806167699999952</v>
      </c>
      <c r="D16" s="14">
        <f t="array" ref="D16">INDEX('Income Statement'!$DU31:$EC31,MATCH(Summary!D$6,'Income Statement'!$DU$5:$EC$5,0))</f>
        <v>47.189592439999998</v>
      </c>
      <c r="E16" s="14">
        <f t="array" ref="E16">INDEX('Income Statement'!$DU31:$EC31,MATCH(Summary!E$6,'Income Statement'!$DU$5:$EC$5,0))</f>
        <v>232.65732689999999</v>
      </c>
      <c r="F16" s="14">
        <f t="array" ref="F16">INDEX('Income Statement'!$DU31:$EC31,MATCH(Summary!F$6,'Income Statement'!$DU$5:$EC$5,0))</f>
        <v>265.13000000000005</v>
      </c>
      <c r="G16" s="14">
        <f t="array" ref="G16">INDEX('Income Statement'!$DU31:$EC31,MATCH(Summary!G$6,'Income Statement'!$DU$5:$EC$5,0))</f>
        <v>116.10292530610435</v>
      </c>
      <c r="H16" s="14">
        <f t="array" ref="H16">INDEX('Income Statement'!$DU31:$EC31,MATCH(Summary!H$6,'Income Statement'!$DU$5:$EC$5,0))</f>
        <v>229.56617941909462</v>
      </c>
      <c r="I16" s="14">
        <f t="array" ref="I16">INDEX('Income Statement'!$DU31:$EC31,MATCH(Summary!I$6,'Income Statement'!$DU$5:$EC$5,0))</f>
        <v>295.69425536918334</v>
      </c>
      <c r="J16" s="14">
        <f t="array" ref="J16">INDEX('Income Statement'!$DU31:$EC31,MATCH(Summary!J$6,'Income Statement'!$DU$5:$EC$5,0))</f>
        <v>336.91762585236143</v>
      </c>
      <c r="K16" s="14">
        <f t="array" ref="K16">INDEX('Income Statement'!$DU31:$EC31,MATCH(Summary!K$6,'Income Statement'!$DU$5:$EC$5,0))</f>
        <v>355.65259220642429</v>
      </c>
      <c r="L16" s="2"/>
      <c r="M16" s="2"/>
      <c r="N16" s="2"/>
      <c r="O16" s="2"/>
      <c r="P16" s="2"/>
      <c r="Q16" s="2"/>
      <c r="R16" s="2"/>
      <c r="S16" s="2"/>
      <c r="T16" s="2"/>
      <c r="U16" s="2"/>
      <c r="V16" s="2"/>
      <c r="W16" s="2"/>
      <c r="X16" s="2"/>
      <c r="Y16" s="2"/>
      <c r="Z16" s="2"/>
    </row>
    <row r="17" spans="1:26" ht="12.75" customHeight="1"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2.75" customHeight="1" x14ac:dyDescent="0.25">
      <c r="A18" s="2"/>
      <c r="B18" s="2" t="s">
        <v>13</v>
      </c>
      <c r="C18" s="12">
        <f t="array" ref="C18">INDEX('Income Statement'!$DU32:$EC32,MATCH(Summary!C$6,'Income Statement'!$DU$5:$EC$5,0))</f>
        <v>-32.819164600000001</v>
      </c>
      <c r="D18" s="12">
        <f t="array" ref="D18">INDEX('Income Statement'!$DU32:$EC32,MATCH(Summary!D$6,'Income Statement'!$DU$5:$EC$5,0))</f>
        <v>-30.276281870000005</v>
      </c>
      <c r="E18" s="12">
        <f t="array" ref="E18">INDEX('Income Statement'!$DU32:$EC32,MATCH(Summary!E$6,'Income Statement'!$DU$5:$EC$5,0))</f>
        <v>-15.739830736128829</v>
      </c>
      <c r="F18" s="12">
        <f t="array" ref="F18">INDEX('Income Statement'!$DU32:$EC32,MATCH(Summary!F$6,'Income Statement'!$DU$5:$EC$5,0))</f>
        <v>-7.6890000000000001</v>
      </c>
      <c r="G18" s="12">
        <f t="array" ref="G18">INDEX('Income Statement'!$DU32:$EC32,MATCH(Summary!G$6,'Income Statement'!$DU$5:$EC$5,0))</f>
        <v>-37.821999999999996</v>
      </c>
      <c r="H18" s="12">
        <f t="array" ref="H18">INDEX('Income Statement'!$DU32:$EC32,MATCH(Summary!H$6,'Income Statement'!$DU$5:$EC$5,0))</f>
        <v>-24.391785599999999</v>
      </c>
      <c r="I18" s="12">
        <f t="array" ref="I18">INDEX('Income Statement'!$DU32:$EC32,MATCH(Summary!I$6,'Income Statement'!$DU$5:$EC$5,0))</f>
        <v>-13.0376064</v>
      </c>
      <c r="J18" s="12">
        <f t="array" ref="J18">INDEX('Income Statement'!$DU32:$EC32,MATCH(Summary!J$6,'Income Statement'!$DU$5:$EC$5,0))</f>
        <v>-13.0376064</v>
      </c>
      <c r="K18" s="12">
        <f t="array" ref="K18">INDEX('Income Statement'!$DU32:$EC32,MATCH(Summary!K$6,'Income Statement'!$DU$5:$EC$5,0))</f>
        <v>-13.0376064</v>
      </c>
      <c r="L18" s="2"/>
      <c r="M18" s="2"/>
      <c r="N18" s="2"/>
      <c r="O18" s="2"/>
      <c r="P18" s="2"/>
      <c r="Q18" s="2"/>
      <c r="R18" s="2"/>
      <c r="S18" s="2"/>
      <c r="T18" s="2"/>
      <c r="U18" s="2"/>
      <c r="V18" s="2"/>
      <c r="W18" s="2"/>
      <c r="X18" s="2"/>
      <c r="Y18" s="2"/>
      <c r="Z18" s="2"/>
    </row>
    <row r="19" spans="1:26" ht="12.75" customHeight="1" x14ac:dyDescent="0.25">
      <c r="A19" s="2"/>
      <c r="B19" s="2" t="s">
        <v>14</v>
      </c>
      <c r="C19" s="12">
        <f t="array" ref="C19">INDEX('Income Statement'!$DU33:$EC33,MATCH(Summary!C$6,'Income Statement'!$DU$5:$EC$5,0))</f>
        <v>-3.8814379000000003</v>
      </c>
      <c r="D19" s="12">
        <f t="array" ref="D19">INDEX('Income Statement'!$DU33:$EC33,MATCH(Summary!D$6,'Income Statement'!$DU$5:$EC$5,0))</f>
        <v>4.5908676599999962</v>
      </c>
      <c r="E19" s="12">
        <f t="array" ref="E19">INDEX('Income Statement'!$DU33:$EC33,MATCH(Summary!E$6,'Income Statement'!$DU$5:$EC$5,0))</f>
        <v>0</v>
      </c>
      <c r="F19" s="12">
        <f t="array" ref="F19">INDEX('Income Statement'!$DU33:$EC33,MATCH(Summary!F$6,'Income Statement'!$DU$5:$EC$5,0))</f>
        <v>0.43</v>
      </c>
      <c r="G19" s="12">
        <f t="array" ref="G19">INDEX('Income Statement'!$DU33:$EC33,MATCH(Summary!G$6,'Income Statement'!$DU$5:$EC$5,0))</f>
        <v>0.44999999999999996</v>
      </c>
      <c r="H19" s="12">
        <f t="array" ref="H19">INDEX('Income Statement'!$DU33:$EC33,MATCH(Summary!H$6,'Income Statement'!$DU$5:$EC$5,0))</f>
        <v>0</v>
      </c>
      <c r="I19" s="12">
        <f t="array" ref="I19">INDEX('Income Statement'!$DU33:$EC33,MATCH(Summary!I$6,'Income Statement'!$DU$5:$EC$5,0))</f>
        <v>0</v>
      </c>
      <c r="J19" s="12">
        <f t="array" ref="J19">INDEX('Income Statement'!$DU33:$EC33,MATCH(Summary!J$6,'Income Statement'!$DU$5:$EC$5,0))</f>
        <v>0</v>
      </c>
      <c r="K19" s="12">
        <f t="array" ref="K19">INDEX('Income Statement'!$DU33:$EC33,MATCH(Summary!K$6,'Income Statement'!$DU$5:$EC$5,0))</f>
        <v>0</v>
      </c>
      <c r="L19" s="2"/>
      <c r="M19" s="2"/>
      <c r="N19" s="2"/>
      <c r="O19" s="2"/>
      <c r="P19" s="2"/>
      <c r="Q19" s="2"/>
      <c r="R19" s="2"/>
      <c r="S19" s="2"/>
      <c r="T19" s="2"/>
      <c r="U19" s="2"/>
      <c r="V19" s="2"/>
      <c r="W19" s="2"/>
      <c r="X19" s="2"/>
      <c r="Y19" s="2"/>
      <c r="Z19" s="2"/>
    </row>
    <row r="20" spans="1:26" ht="12.75" customHeight="1" x14ac:dyDescent="0.25">
      <c r="A20" s="2"/>
      <c r="B20" s="13" t="s">
        <v>15</v>
      </c>
      <c r="C20" s="14">
        <f t="array" ref="C20">INDEX('Income Statement'!$DU34:$EC34,MATCH(Summary!C$6,'Income Statement'!$DU$5:$EC$5,0))</f>
        <v>-35.319985730000006</v>
      </c>
      <c r="D20" s="14">
        <f t="array" ref="D20">INDEX('Income Statement'!$DU34:$EC34,MATCH(Summary!D$6,'Income Statement'!$DU$5:$EC$5,0))</f>
        <v>21.504178229999994</v>
      </c>
      <c r="E20" s="14">
        <f t="array" ref="E20">INDEX('Income Statement'!$DU34:$EC34,MATCH(Summary!E$6,'Income Statement'!$DU$5:$EC$5,0))</f>
        <v>216.91749616387116</v>
      </c>
      <c r="F20" s="14">
        <f t="array" ref="F20">INDEX('Income Statement'!$DU34:$EC34,MATCH(Summary!F$6,'Income Statement'!$DU$5:$EC$5,0))</f>
        <v>257.87100000000004</v>
      </c>
      <c r="G20" s="14">
        <f t="array" ref="G20">INDEX('Income Statement'!$DU34:$EC34,MATCH(Summary!G$6,'Income Statement'!$DU$5:$EC$5,0))</f>
        <v>78.730925306104353</v>
      </c>
      <c r="H20" s="14">
        <f t="array" ref="H20">INDEX('Income Statement'!$DU34:$EC34,MATCH(Summary!H$6,'Income Statement'!$DU$5:$EC$5,0))</f>
        <v>205.17439381909463</v>
      </c>
      <c r="I20" s="14">
        <f t="array" ref="I20">INDEX('Income Statement'!$DU34:$EC34,MATCH(Summary!I$6,'Income Statement'!$DU$5:$EC$5,0))</f>
        <v>282.65664896918332</v>
      </c>
      <c r="J20" s="14">
        <f t="array" ref="J20">INDEX('Income Statement'!$DU34:$EC34,MATCH(Summary!J$6,'Income Statement'!$DU$5:$EC$5,0))</f>
        <v>323.88001945236141</v>
      </c>
      <c r="K20" s="14">
        <f t="array" ref="K20">INDEX('Income Statement'!$DU34:$EC34,MATCH(Summary!K$6,'Income Statement'!$DU$5:$EC$5,0))</f>
        <v>342.61498580642433</v>
      </c>
      <c r="L20" s="2"/>
      <c r="M20" s="2"/>
      <c r="N20" s="2"/>
      <c r="O20" s="2"/>
      <c r="P20" s="2"/>
      <c r="Q20" s="2"/>
      <c r="R20" s="2"/>
      <c r="S20" s="2"/>
      <c r="T20" s="2"/>
      <c r="U20" s="2"/>
      <c r="V20" s="2"/>
      <c r="W20" s="2"/>
      <c r="X20" s="2"/>
      <c r="Y20" s="2"/>
      <c r="Z20" s="2"/>
    </row>
    <row r="21" spans="1:26" ht="12.75" customHeight="1" x14ac:dyDescent="0.25">
      <c r="A21" s="2"/>
      <c r="B21" s="2" t="s">
        <v>16</v>
      </c>
      <c r="C21" s="12">
        <f t="array" ref="C21">INDEX('Income Statement'!$DU36:$EC36,MATCH(Summary!C$6,'Income Statement'!$DU$5:$EC$5,0))</f>
        <v>-0.37292349999999996</v>
      </c>
      <c r="D21" s="12">
        <f t="array" ref="D21">INDEX('Income Statement'!$DU36:$EC36,MATCH(Summary!D$6,'Income Statement'!$DU$5:$EC$5,0))</f>
        <v>-0.47040431999999999</v>
      </c>
      <c r="E21" s="12">
        <f t="array" ref="E21">INDEX('Income Statement'!$DU36:$EC36,MATCH(Summary!E$6,'Income Statement'!$DU$5:$EC$5,0))</f>
        <v>-2.0292630627750001</v>
      </c>
      <c r="F21" s="12">
        <f t="array" ref="F21">INDEX('Income Statement'!$DU36:$EC36,MATCH(Summary!F$6,'Income Statement'!$DU$5:$EC$5,0))</f>
        <v>-31.378</v>
      </c>
      <c r="G21" s="12">
        <f t="array" ref="G21">INDEX('Income Statement'!$DU36:$EC36,MATCH(Summary!G$6,'Income Statement'!$DU$5:$EC$5,0))</f>
        <v>-15.770585061220871</v>
      </c>
      <c r="H21" s="12">
        <f t="array" ref="H21">INDEX('Income Statement'!$DU36:$EC36,MATCH(Summary!H$6,'Income Statement'!$DU$5:$EC$5,0))</f>
        <v>-43.086622702009869</v>
      </c>
      <c r="I21" s="12">
        <f t="array" ref="I21">INDEX('Income Statement'!$DU36:$EC36,MATCH(Summary!I$6,'Income Statement'!$DU$5:$EC$5,0))</f>
        <v>-59.357896283528497</v>
      </c>
      <c r="J21" s="12">
        <f t="array" ref="J21">INDEX('Income Statement'!$DU36:$EC36,MATCH(Summary!J$6,'Income Statement'!$DU$5:$EC$5,0))</f>
        <v>-68.014804084995887</v>
      </c>
      <c r="K21" s="12">
        <f t="array" ref="K21">INDEX('Income Statement'!$DU36:$EC36,MATCH(Summary!K$6,'Income Statement'!$DU$5:$EC$5,0))</f>
        <v>-71.949147019349098</v>
      </c>
      <c r="L21" s="2"/>
      <c r="M21" s="2"/>
      <c r="N21" s="2"/>
      <c r="O21" s="2"/>
      <c r="P21" s="2"/>
      <c r="Q21" s="2"/>
      <c r="R21" s="2"/>
      <c r="S21" s="2"/>
      <c r="T21" s="2"/>
      <c r="U21" s="2"/>
      <c r="V21" s="2"/>
      <c r="W21" s="2"/>
      <c r="X21" s="2"/>
      <c r="Y21" s="2"/>
      <c r="Z21" s="2"/>
    </row>
    <row r="22" spans="1:26" ht="12.75" customHeight="1" x14ac:dyDescent="0.25">
      <c r="A22" s="2"/>
      <c r="B22" s="2" t="s">
        <v>17</v>
      </c>
      <c r="C22" s="12">
        <f t="array" ref="C22">INDEX('Income Statement'!$DU38:$EC38,MATCH(Summary!C$6,'Income Statement'!$DU$5:$EC$5,0))</f>
        <v>0</v>
      </c>
      <c r="D22" s="12">
        <f t="array" ref="D22">INDEX('Income Statement'!$DU38:$EC38,MATCH(Summary!D$6,'Income Statement'!$DU$5:$EC$5,0))</f>
        <v>0</v>
      </c>
      <c r="E22" s="12">
        <f t="array" ref="E22">INDEX('Income Statement'!$DU38:$EC38,MATCH(Summary!E$6,'Income Statement'!$DU$5:$EC$5,0))</f>
        <v>0</v>
      </c>
      <c r="F22" s="12">
        <f t="array" ref="F22">INDEX('Income Statement'!$DU38:$EC38,MATCH(Summary!F$6,'Income Statement'!$DU$5:$EC$5,0))</f>
        <v>0</v>
      </c>
      <c r="G22" s="12">
        <f t="array" ref="G22">INDEX('Income Statement'!$DU38:$EC38,MATCH(Summary!G$6,'Income Statement'!$DU$5:$EC$5,0))</f>
        <v>0</v>
      </c>
      <c r="H22" s="12">
        <f t="array" ref="H22">INDEX('Income Statement'!$DU38:$EC38,MATCH(Summary!H$6,'Income Statement'!$DU$5:$EC$5,0))</f>
        <v>0</v>
      </c>
      <c r="I22" s="12">
        <f t="array" ref="I22">INDEX('Income Statement'!$DU38:$EC38,MATCH(Summary!I$6,'Income Statement'!$DU$5:$EC$5,0))</f>
        <v>0</v>
      </c>
      <c r="J22" s="12">
        <f t="array" ref="J22">INDEX('Income Statement'!$DU38:$EC38,MATCH(Summary!J$6,'Income Statement'!$DU$5:$EC$5,0))</f>
        <v>0</v>
      </c>
      <c r="K22" s="12">
        <f t="array" ref="K22">INDEX('Income Statement'!$DU38:$EC38,MATCH(Summary!K$6,'Income Statement'!$DU$5:$EC$5,0))</f>
        <v>0</v>
      </c>
      <c r="L22" s="2"/>
      <c r="M22" s="2"/>
      <c r="N22" s="2"/>
      <c r="O22" s="2"/>
      <c r="P22" s="2"/>
      <c r="Q22" s="2"/>
      <c r="R22" s="2"/>
      <c r="S22" s="2"/>
      <c r="T22" s="2"/>
      <c r="U22" s="2"/>
      <c r="V22" s="2"/>
      <c r="W22" s="2"/>
      <c r="X22" s="2"/>
      <c r="Y22" s="2"/>
      <c r="Z22" s="2"/>
    </row>
    <row r="23" spans="1:26" ht="12.75" customHeight="1" x14ac:dyDescent="0.25">
      <c r="A23" s="2"/>
      <c r="B23" s="13" t="s">
        <v>18</v>
      </c>
      <c r="C23" s="14">
        <f t="array" ref="C23">INDEX('Income Statement'!$DU39:$EC39,MATCH(Summary!C$6,'Income Statement'!$DU$5:$EC$5,0))</f>
        <v>-35.692909230000005</v>
      </c>
      <c r="D23" s="14">
        <f t="array" ref="D23">INDEX('Income Statement'!$DU39:$EC39,MATCH(Summary!D$6,'Income Statement'!$DU$5:$EC$5,0))</f>
        <v>21.033773909999994</v>
      </c>
      <c r="E23" s="14">
        <f t="array" ref="E23">INDEX('Income Statement'!$DU39:$EC39,MATCH(Summary!E$6,'Income Statement'!$DU$5:$EC$5,0))</f>
        <v>214.88823310109618</v>
      </c>
      <c r="F23" s="14">
        <f t="array" ref="F23">INDEX('Income Statement'!$DU39:$EC39,MATCH(Summary!F$6,'Income Statement'!$DU$5:$EC$5,0))</f>
        <v>226.49299999999999</v>
      </c>
      <c r="G23" s="14">
        <f t="array" ref="G23">INDEX('Income Statement'!$DU39:$EC39,MATCH(Summary!G$6,'Income Statement'!$DU$5:$EC$5,0))</f>
        <v>62.960340244883497</v>
      </c>
      <c r="H23" s="14">
        <f t="array" ref="H23">INDEX('Income Statement'!$DU39:$EC39,MATCH(Summary!H$6,'Income Statement'!$DU$5:$EC$5,0))</f>
        <v>162.08777111708474</v>
      </c>
      <c r="I23" s="14">
        <f t="array" ref="I23">INDEX('Income Statement'!$DU39:$EC39,MATCH(Summary!I$6,'Income Statement'!$DU$5:$EC$5,0))</f>
        <v>223.29875268565485</v>
      </c>
      <c r="J23" s="14">
        <f t="array" ref="J23">INDEX('Income Statement'!$DU39:$EC39,MATCH(Summary!J$6,'Income Statement'!$DU$5:$EC$5,0))</f>
        <v>255.86521536736552</v>
      </c>
      <c r="K23" s="14">
        <f t="array" ref="K23">INDEX('Income Statement'!$DU39:$EC39,MATCH(Summary!K$6,'Income Statement'!$DU$5:$EC$5,0))</f>
        <v>270.66583878707519</v>
      </c>
      <c r="L23" s="2"/>
      <c r="M23" s="2"/>
      <c r="N23" s="2"/>
      <c r="O23" s="2"/>
      <c r="P23" s="2"/>
      <c r="Q23" s="2"/>
      <c r="R23" s="2"/>
      <c r="S23" s="2"/>
      <c r="T23" s="2"/>
      <c r="U23" s="2"/>
      <c r="V23" s="2"/>
      <c r="W23" s="2"/>
      <c r="X23" s="2"/>
      <c r="Y23" s="2"/>
      <c r="Z23" s="2"/>
    </row>
    <row r="24" spans="1:26" ht="12.75" customHeight="1"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2.75" customHeight="1" x14ac:dyDescent="0.25">
      <c r="A25" s="2"/>
      <c r="B25" s="2" t="s">
        <v>19</v>
      </c>
      <c r="C25" s="15">
        <f t="array" ref="C25">INDEX('Income Statement'!$DE59:$EB59,MATCH(Summary!C$6,'Income Statement'!$DE$5:$EB$5,0))</f>
        <v>0</v>
      </c>
      <c r="D25" s="15">
        <f t="array" ref="D25">INDEX('Income Statement'!$DE59:$EB59,MATCH(Summary!D$6,'Income Statement'!$DE$5:$EB$5,0))</f>
        <v>0</v>
      </c>
      <c r="E25" s="15">
        <f t="array" ref="E25">INDEX('Income Statement'!$DE59:$EB59,MATCH(Summary!E$6,'Income Statement'!$DE$5:$EB$5,0))</f>
        <v>0</v>
      </c>
      <c r="F25" s="15">
        <f t="array" ref="F25">INDEX('Income Statement'!$DE59:$EB59,MATCH(Summary!F$6,'Income Statement'!$DE$5:$EB$5,0))</f>
        <v>100.242</v>
      </c>
      <c r="G25" s="15">
        <f t="array" ref="G25">INDEX('Income Statement'!$DE59:$EB59,MATCH(Summary!G$6,'Income Statement'!$DE$5:$EB$5,0))</f>
        <v>111.078</v>
      </c>
      <c r="H25" s="15">
        <f t="array" ref="H25">INDEX('Income Statement'!$DE59:$EB59,MATCH(Summary!H$6,'Income Statement'!$DE$5:$EB$5,0))</f>
        <v>111.078</v>
      </c>
      <c r="I25" s="15">
        <f t="array" ref="I25">INDEX('Income Statement'!$DE59:$EB59,MATCH(Summary!I$6,'Income Statement'!$DE$5:$EB$5,0))</f>
        <v>111.078</v>
      </c>
      <c r="J25" s="15">
        <f t="array" ref="J25">INDEX('Income Statement'!$DE59:$EC59,MATCH(Summary!J$6,'Income Statement'!$DE$5:$EC$5,0))</f>
        <v>111.078</v>
      </c>
      <c r="K25" s="15">
        <f t="array" ref="K25">INDEX('Income Statement'!$DE59:$EC59,MATCH(Summary!K$6,'Income Statement'!$DE$5:$EC$5,0))</f>
        <v>111.078</v>
      </c>
      <c r="L25" s="2"/>
      <c r="M25" s="2"/>
      <c r="N25" s="2"/>
      <c r="O25" s="2"/>
      <c r="P25" s="2"/>
      <c r="Q25" s="2"/>
      <c r="R25" s="2"/>
      <c r="S25" s="2"/>
      <c r="T25" s="2"/>
      <c r="U25" s="2"/>
      <c r="V25" s="2"/>
      <c r="W25" s="2"/>
      <c r="X25" s="2"/>
      <c r="Y25" s="2"/>
      <c r="Z25" s="2"/>
    </row>
    <row r="26" spans="1:26" ht="12.75" customHeight="1" x14ac:dyDescent="0.25">
      <c r="A26" s="2"/>
      <c r="B26" s="13" t="s">
        <v>20</v>
      </c>
      <c r="C26" s="16" t="e">
        <f t="array" ref="C26">INDEX('Income Statement'!$DE43:$EB43,MATCH(Summary!C$6,'Income Statement'!$DE$5:$EB$5,0))</f>
        <v>#DIV/0!</v>
      </c>
      <c r="D26" s="16" t="e">
        <f t="array" ref="D26">INDEX('Income Statement'!$DE43:$EB43,MATCH(Summary!D$6,'Income Statement'!$DE$5:$EB$5,0))</f>
        <v>#DIV/0!</v>
      </c>
      <c r="E26" s="16" t="e">
        <f t="array" ref="E26">INDEX('Income Statement'!$DE43:$EB43,MATCH(Summary!E$6,'Income Statement'!$DE$5:$EB$5,0))</f>
        <v>#DIV/0!</v>
      </c>
      <c r="F26" s="16">
        <f t="array" ref="F26">INDEX('Income Statement'!$DE43:$EB43,MATCH(Summary!F$6,'Income Statement'!$DE$5:$EB$5,0))</f>
        <v>2.2594621017138525</v>
      </c>
      <c r="G26" s="16">
        <f t="array" ref="G26">INDEX('Income Statement'!$DE43:$EB43,MATCH(Summary!G$6,'Income Statement'!$DE$5:$EB$5,0))</f>
        <v>0.56681197217165857</v>
      </c>
      <c r="H26" s="16">
        <f t="array" ref="H26">INDEX('Income Statement'!$DE43:$EB43,MATCH(Summary!H$6,'Income Statement'!$DE$5:$EB$5,0))</f>
        <v>1.4592247890408969</v>
      </c>
      <c r="I26" s="16">
        <f t="array" ref="I26">INDEX('Income Statement'!$DE43:$EB43,MATCH(Summary!I$6,'Income Statement'!$DE$5:$EB$5,0))</f>
        <v>2.010287839947198</v>
      </c>
      <c r="J26" s="16">
        <f t="array" ref="J26">INDEX('Income Statement'!$DE43:$EC43,MATCH(Summary!J$6,'Income Statement'!$DE$5:$EC$5,0))</f>
        <v>2.3034733733715544</v>
      </c>
      <c r="K26" s="16">
        <f t="array" ref="K26">INDEX('Income Statement'!$DE43:$EC43,MATCH(Summary!K$6,'Income Statement'!$DE$5:$EC$5,0))</f>
        <v>2.4367186912536702</v>
      </c>
      <c r="L26" s="2"/>
      <c r="M26" s="2"/>
      <c r="N26" s="2"/>
      <c r="O26" s="2"/>
      <c r="P26" s="2"/>
      <c r="Q26" s="2"/>
      <c r="R26" s="2"/>
      <c r="S26" s="2"/>
      <c r="T26" s="2"/>
      <c r="U26" s="2"/>
      <c r="V26" s="2"/>
      <c r="W26" s="2"/>
      <c r="X26" s="2"/>
      <c r="Y26" s="2"/>
      <c r="Z26" s="2"/>
    </row>
    <row r="27" spans="1:26" ht="12.75" customHeight="1"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2.75" customHeight="1" outlineLevel="1" x14ac:dyDescent="0.25">
      <c r="A28" s="2"/>
      <c r="B28" s="3" t="s">
        <v>21</v>
      </c>
      <c r="C28" s="2"/>
      <c r="D28" s="2"/>
      <c r="E28" s="2"/>
      <c r="F28" s="2"/>
      <c r="G28" s="2"/>
      <c r="H28" s="2"/>
      <c r="I28" s="2"/>
      <c r="J28" s="2"/>
      <c r="K28" s="2"/>
      <c r="L28" s="2"/>
      <c r="M28" s="2"/>
      <c r="N28" s="2"/>
      <c r="O28" s="2"/>
      <c r="P28" s="2"/>
      <c r="Q28" s="2"/>
      <c r="R28" s="2"/>
      <c r="S28" s="2"/>
      <c r="T28" s="2"/>
      <c r="U28" s="2"/>
      <c r="V28" s="2"/>
      <c r="W28" s="2"/>
      <c r="X28" s="2"/>
      <c r="Y28" s="2"/>
      <c r="Z28" s="2"/>
    </row>
    <row r="29" spans="1:26" ht="12.75" customHeight="1" outlineLevel="1" x14ac:dyDescent="0.25">
      <c r="A29" s="2"/>
      <c r="B29" s="11" t="s">
        <v>10</v>
      </c>
      <c r="C29" s="12">
        <f t="array" ref="C29">INDEX('Income Statement'!$DU81:$EC81,MATCH(Summary!C$6,'Income Statement'!$DU$5:$EC$5,0))</f>
        <v>0</v>
      </c>
      <c r="D29" s="12">
        <f t="array" ref="D29">INDEX('Income Statement'!$DU81:$EC81,MATCH(Summary!D$6,'Income Statement'!$DU$5:$EC$5,0))</f>
        <v>0</v>
      </c>
      <c r="E29" s="12">
        <f t="array" ref="E29">INDEX('Income Statement'!$DU81:$EC81,MATCH(Summary!E$6,'Income Statement'!$DU$5:$EC$5,0))</f>
        <v>0</v>
      </c>
      <c r="F29" s="12">
        <f t="array" ref="F29">INDEX('Income Statement'!$DU81:$EC81,MATCH(Summary!F$6,'Income Statement'!$DU$5:$EC$5,0))</f>
        <v>0</v>
      </c>
      <c r="G29" s="12">
        <f t="array" ref="G29">INDEX('Income Statement'!$DU81:$EC81,MATCH(Summary!G$6,'Income Statement'!$DU$5:$EC$5,0))</f>
        <v>0</v>
      </c>
      <c r="H29" s="12">
        <f t="array" ref="H29">INDEX('Income Statement'!$DU81:$EC81,MATCH(Summary!H$6,'Income Statement'!$DU$5:$EC$5,0))</f>
        <v>0</v>
      </c>
      <c r="I29" s="12">
        <f t="array" ref="I29">INDEX('Income Statement'!$DU81:$EC81,MATCH(Summary!I$6,'Income Statement'!$DU$5:$EC$5,0))</f>
        <v>0</v>
      </c>
      <c r="J29" s="12">
        <f t="array" ref="J29">INDEX('Income Statement'!$DU81:$EC81,MATCH(Summary!J$6,'Income Statement'!$DU$5:$EC$5,0))</f>
        <v>0</v>
      </c>
      <c r="K29" s="12">
        <f t="array" ref="K29">INDEX('Income Statement'!$DU81:$EC81,MATCH(Summary!K$6,'Income Statement'!$DU$5:$EC$5,0))</f>
        <v>0</v>
      </c>
      <c r="L29" s="2"/>
      <c r="M29" s="2"/>
      <c r="N29" s="2"/>
      <c r="O29" s="2"/>
      <c r="P29" s="2"/>
      <c r="Q29" s="2"/>
      <c r="R29" s="2"/>
      <c r="S29" s="2"/>
      <c r="T29" s="2"/>
      <c r="U29" s="2"/>
      <c r="V29" s="2"/>
      <c r="W29" s="2"/>
      <c r="X29" s="2"/>
      <c r="Y29" s="2"/>
      <c r="Z29" s="2"/>
    </row>
    <row r="30" spans="1:26" ht="12.75" customHeight="1" outlineLevel="1" x14ac:dyDescent="0.25">
      <c r="A30" s="2"/>
      <c r="B30" s="11" t="s">
        <v>11</v>
      </c>
      <c r="C30" s="12">
        <f t="array" ref="C30">INDEX('Income Statement'!$DU82:$EC82,MATCH(Summary!C$6,'Income Statement'!$DU$5:$EC$5,0))</f>
        <v>0</v>
      </c>
      <c r="D30" s="12">
        <f t="array" ref="D30">INDEX('Income Statement'!$DU82:$EC82,MATCH(Summary!D$6,'Income Statement'!$DU$5:$EC$5,0))</f>
        <v>0</v>
      </c>
      <c r="E30" s="12">
        <f t="array" ref="E30">INDEX('Income Statement'!$DU82:$EC82,MATCH(Summary!E$6,'Income Statement'!$DU$5:$EC$5,0))</f>
        <v>0</v>
      </c>
      <c r="F30" s="12">
        <f t="array" ref="F30">INDEX('Income Statement'!$DU82:$EC82,MATCH(Summary!F$6,'Income Statement'!$DU$5:$EC$5,0))</f>
        <v>0</v>
      </c>
      <c r="G30" s="12">
        <f t="array" ref="G30">INDEX('Income Statement'!$DU82:$EC82,MATCH(Summary!G$6,'Income Statement'!$DU$5:$EC$5,0))</f>
        <v>0</v>
      </c>
      <c r="H30" s="12">
        <f t="array" ref="H30">INDEX('Income Statement'!$DU82:$EC82,MATCH(Summary!H$6,'Income Statement'!$DU$5:$EC$5,0))</f>
        <v>0</v>
      </c>
      <c r="I30" s="12">
        <f t="array" ref="I30">INDEX('Income Statement'!$DU82:$EC82,MATCH(Summary!I$6,'Income Statement'!$DU$5:$EC$5,0))</f>
        <v>0</v>
      </c>
      <c r="J30" s="12">
        <f t="array" ref="J30">INDEX('Income Statement'!$DU82:$EC82,MATCH(Summary!J$6,'Income Statement'!$DU$5:$EC$5,0))</f>
        <v>0</v>
      </c>
      <c r="K30" s="12">
        <f t="array" ref="K30">INDEX('Income Statement'!$DU82:$EC82,MATCH(Summary!K$6,'Income Statement'!$DU$5:$EC$5,0))</f>
        <v>0</v>
      </c>
      <c r="L30" s="2"/>
      <c r="M30" s="2"/>
      <c r="N30" s="2"/>
      <c r="O30" s="2"/>
      <c r="P30" s="2"/>
      <c r="Q30" s="2"/>
      <c r="R30" s="2"/>
      <c r="S30" s="2"/>
      <c r="T30" s="2"/>
      <c r="U30" s="2"/>
      <c r="V30" s="2"/>
      <c r="W30" s="2"/>
      <c r="X30" s="2"/>
      <c r="Y30" s="2"/>
      <c r="Z30" s="2"/>
    </row>
    <row r="31" spans="1:26" ht="12.75" customHeight="1" x14ac:dyDescent="0.25">
      <c r="A31" s="2"/>
      <c r="B31" s="13" t="s">
        <v>22</v>
      </c>
      <c r="C31" s="14">
        <f t="array" ref="C31">INDEX('Income Statement'!$DE45:$EB45,MATCH(Summary!C$6,'Income Statement'!$DE$5:$EB$5,0))</f>
        <v>22.897310759999996</v>
      </c>
      <c r="D31" s="14">
        <f t="array" ref="D31">INDEX('Income Statement'!$DE45:$EB45,MATCH(Summary!D$6,'Income Statement'!$DE$5:$EB$5,0))</f>
        <v>71.730485950000002</v>
      </c>
      <c r="E31" s="14">
        <f t="array" ref="E31">INDEX('Income Statement'!$DE45:$EB45,MATCH(Summary!E$6,'Income Statement'!$DE$5:$EB$5,0))</f>
        <v>261.11131789000001</v>
      </c>
      <c r="F31" s="14">
        <f t="array" ref="F31">INDEX('Income Statement'!$DE45:$EB45,MATCH(Summary!F$6,'Income Statement'!$DE$5:$EB$5,0))</f>
        <v>304.92800000000005</v>
      </c>
      <c r="G31" s="14">
        <f t="array" ref="G31">INDEX('Income Statement'!$DE45:$EB45,MATCH(Summary!G$6,'Income Statement'!$DE$5:$EB$5,0))</f>
        <v>227.75727030610437</v>
      </c>
      <c r="H31" s="14">
        <f t="array" ref="H31">INDEX('Income Statement'!$DE45:$EB45,MATCH(Summary!H$6,'Income Statement'!$DE$5:$EB$5,0))</f>
        <v>334.3635594190946</v>
      </c>
      <c r="I31" s="14">
        <f t="array" ref="I31">INDEX('Income Statement'!$DE45:$EB45,MATCH(Summary!I$6,'Income Statement'!$DE$5:$EB$5,0))</f>
        <v>400.49163536918331</v>
      </c>
      <c r="J31" s="14">
        <f t="array" ref="J31">INDEX('Income Statement'!$DE45:$EB45,MATCH(Summary!J$6,'Income Statement'!$DE$5:$EB$5,0))</f>
        <v>441.7150058523614</v>
      </c>
      <c r="K31" s="14">
        <f t="array" ref="K31">INDEX('Income Statement'!$DE45:$EC45,MATCH(Summary!K$6,'Income Statement'!$DE$5:$EC$5,0))</f>
        <v>460.44997220642426</v>
      </c>
      <c r="L31" s="2"/>
      <c r="M31" s="2"/>
      <c r="N31" s="2"/>
      <c r="O31" s="2"/>
      <c r="P31" s="2"/>
      <c r="Q31" s="2"/>
      <c r="R31" s="2"/>
      <c r="S31" s="2"/>
      <c r="T31" s="2"/>
      <c r="U31" s="2"/>
      <c r="V31" s="2"/>
      <c r="W31" s="2"/>
      <c r="X31" s="2"/>
      <c r="Y31" s="2"/>
      <c r="Z31" s="2"/>
    </row>
    <row r="32" spans="1:26" ht="12.75" customHeight="1" x14ac:dyDescent="0.25">
      <c r="A32" s="2"/>
      <c r="B32" s="17" t="s">
        <v>23</v>
      </c>
      <c r="C32" s="18" t="s">
        <v>24</v>
      </c>
      <c r="D32" s="18" t="s">
        <v>24</v>
      </c>
      <c r="E32" s="18" t="s">
        <v>24</v>
      </c>
      <c r="F32" s="18" t="s">
        <v>24</v>
      </c>
      <c r="G32" s="18" t="s">
        <v>24</v>
      </c>
      <c r="H32" s="18" t="s">
        <v>24</v>
      </c>
      <c r="I32" s="18" t="s">
        <v>24</v>
      </c>
      <c r="J32" s="18" t="s">
        <v>24</v>
      </c>
      <c r="K32" s="18" t="s">
        <v>24</v>
      </c>
      <c r="L32" s="2"/>
      <c r="M32" s="2"/>
      <c r="N32" s="2"/>
      <c r="O32" s="2"/>
      <c r="P32" s="2"/>
      <c r="Q32" s="2"/>
      <c r="R32" s="2"/>
      <c r="S32" s="2"/>
      <c r="T32" s="2"/>
      <c r="U32" s="2"/>
      <c r="V32" s="2"/>
      <c r="W32" s="2"/>
      <c r="X32" s="2"/>
      <c r="Y32" s="2"/>
      <c r="Z32" s="2"/>
    </row>
    <row r="33" spans="1:26" ht="12.7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2.75" customHeight="1" outlineLevel="1" x14ac:dyDescent="0.25">
      <c r="A34" s="2"/>
      <c r="B34" s="3" t="s">
        <v>25</v>
      </c>
      <c r="C34" s="2"/>
      <c r="D34" s="2"/>
      <c r="E34" s="2"/>
      <c r="F34" s="2"/>
      <c r="G34" s="2"/>
      <c r="H34" s="2"/>
      <c r="I34" s="2"/>
      <c r="J34" s="2"/>
      <c r="K34" s="2"/>
      <c r="L34" s="2"/>
      <c r="M34" s="2"/>
      <c r="N34" s="2"/>
      <c r="O34" s="2"/>
      <c r="P34" s="2"/>
      <c r="Q34" s="2"/>
      <c r="R34" s="2"/>
      <c r="S34" s="2"/>
      <c r="T34" s="2"/>
      <c r="U34" s="2"/>
      <c r="V34" s="2"/>
      <c r="W34" s="2"/>
      <c r="X34" s="2"/>
      <c r="Y34" s="2"/>
      <c r="Z34" s="2"/>
    </row>
    <row r="35" spans="1:26" ht="12.75" customHeight="1" outlineLevel="1" x14ac:dyDescent="0.25">
      <c r="A35" s="2"/>
      <c r="B35" s="11" t="s">
        <v>10</v>
      </c>
      <c r="C35" s="19">
        <f t="shared" ref="C35:K35" si="0">C29/C9</f>
        <v>0</v>
      </c>
      <c r="D35" s="19">
        <f t="shared" si="0"/>
        <v>0</v>
      </c>
      <c r="E35" s="19">
        <f t="shared" si="0"/>
        <v>0</v>
      </c>
      <c r="F35" s="19">
        <f t="shared" si="0"/>
        <v>0</v>
      </c>
      <c r="G35" s="19">
        <f t="shared" si="0"/>
        <v>0</v>
      </c>
      <c r="H35" s="19">
        <f t="shared" si="0"/>
        <v>0</v>
      </c>
      <c r="I35" s="19">
        <f t="shared" si="0"/>
        <v>0</v>
      </c>
      <c r="J35" s="19">
        <f t="shared" si="0"/>
        <v>0</v>
      </c>
      <c r="K35" s="19">
        <f t="shared" si="0"/>
        <v>0</v>
      </c>
      <c r="L35" s="2"/>
      <c r="M35" s="2"/>
      <c r="N35" s="2"/>
      <c r="O35" s="2"/>
      <c r="P35" s="2"/>
      <c r="Q35" s="2"/>
      <c r="R35" s="2"/>
      <c r="S35" s="2"/>
      <c r="T35" s="2"/>
      <c r="U35" s="2"/>
      <c r="V35" s="2"/>
      <c r="W35" s="2"/>
      <c r="X35" s="2"/>
      <c r="Y35" s="2"/>
      <c r="Z35" s="2"/>
    </row>
    <row r="36" spans="1:26" ht="12.75" customHeight="1" outlineLevel="1" x14ac:dyDescent="0.25">
      <c r="A36" s="2"/>
      <c r="B36" s="11" t="s">
        <v>11</v>
      </c>
      <c r="C36" s="19">
        <f t="shared" ref="C36:K36" si="1">C30/C10</f>
        <v>0</v>
      </c>
      <c r="D36" s="19">
        <f t="shared" si="1"/>
        <v>0</v>
      </c>
      <c r="E36" s="19">
        <f t="shared" si="1"/>
        <v>0</v>
      </c>
      <c r="F36" s="19">
        <f t="shared" si="1"/>
        <v>0</v>
      </c>
      <c r="G36" s="19">
        <f t="shared" si="1"/>
        <v>0</v>
      </c>
      <c r="H36" s="19">
        <f t="shared" si="1"/>
        <v>0</v>
      </c>
      <c r="I36" s="19">
        <f t="shared" si="1"/>
        <v>0</v>
      </c>
      <c r="J36" s="19">
        <f t="shared" si="1"/>
        <v>0</v>
      </c>
      <c r="K36" s="19">
        <f t="shared" si="1"/>
        <v>0</v>
      </c>
      <c r="L36" s="2"/>
      <c r="M36" s="2"/>
      <c r="N36" s="2"/>
      <c r="O36" s="2"/>
      <c r="P36" s="2"/>
      <c r="Q36" s="2"/>
      <c r="R36" s="2"/>
      <c r="S36" s="2"/>
      <c r="T36" s="2"/>
      <c r="U36" s="2"/>
      <c r="V36" s="2"/>
      <c r="W36" s="2"/>
      <c r="X36" s="2"/>
      <c r="Y36" s="2"/>
      <c r="Z36" s="2"/>
    </row>
    <row r="37" spans="1:26" ht="12.75" customHeight="1" x14ac:dyDescent="0.25">
      <c r="A37" s="2"/>
      <c r="B37" s="13" t="s">
        <v>26</v>
      </c>
      <c r="C37" s="20">
        <f t="shared" ref="C37:K37" si="2">C31/C11</f>
        <v>0.20485798636913052</v>
      </c>
      <c r="D37" s="20">
        <f t="shared" si="2"/>
        <v>0.41605644081515986</v>
      </c>
      <c r="E37" s="20">
        <f t="shared" si="2"/>
        <v>0.54105819843978187</v>
      </c>
      <c r="F37" s="20">
        <f t="shared" si="2"/>
        <v>0.49665776272069845</v>
      </c>
      <c r="G37" s="20">
        <f t="shared" si="2"/>
        <v>0.21538466986621574</v>
      </c>
      <c r="H37" s="20">
        <f t="shared" si="2"/>
        <v>0.2584896064479088</v>
      </c>
      <c r="I37" s="20">
        <f t="shared" si="2"/>
        <v>0.2950080812658602</v>
      </c>
      <c r="J37" s="20">
        <f t="shared" si="2"/>
        <v>0.31347931432523651</v>
      </c>
      <c r="K37" s="20">
        <f t="shared" si="2"/>
        <v>0.3217682288267904</v>
      </c>
      <c r="L37" s="2"/>
      <c r="M37" s="2"/>
      <c r="N37" s="2"/>
      <c r="O37" s="2"/>
      <c r="P37" s="2"/>
      <c r="Q37" s="2"/>
      <c r="R37" s="2"/>
      <c r="S37" s="2"/>
      <c r="T37" s="2"/>
      <c r="U37" s="2"/>
      <c r="V37" s="2"/>
      <c r="W37" s="2"/>
      <c r="X37" s="2"/>
      <c r="Y37" s="2"/>
      <c r="Z37" s="2"/>
    </row>
    <row r="38" spans="1:26" ht="12.75" customHeight="1"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2.75" customHeight="1" x14ac:dyDescent="0.25">
      <c r="A39" s="2"/>
      <c r="B39" s="13" t="s">
        <v>27</v>
      </c>
      <c r="C39" s="14">
        <f t="array" ref="C39">INDEX('Cash Flow'!$DE58:$EB58,MATCH(Summary!C$6,'Cash Flow'!$DE$5:$EB$5,0))</f>
        <v>2.9540000000000042</v>
      </c>
      <c r="D39" s="14">
        <f t="array" ref="D39">INDEX('Cash Flow'!$DE58:$EB58,MATCH(Summary!D$6,'Cash Flow'!$DE$5:$EB$5,0))</f>
        <v>24.074615580000021</v>
      </c>
      <c r="E39" s="14">
        <f t="array" ref="E39">INDEX('Cash Flow'!$DE58:$EB58,MATCH(Summary!E$6,'Cash Flow'!$DE$5:$EB$5,0))</f>
        <v>116.24989454320011</v>
      </c>
      <c r="F39" s="14">
        <f t="array" ref="F39">INDEX('Cash Flow'!$DE58:$EB58,MATCH(Summary!F$6,'Cash Flow'!$DE$5:$EB$5,0))</f>
        <v>-66.454999999999984</v>
      </c>
      <c r="G39" s="14">
        <f t="array" ref="G39">INDEX('Cash Flow'!$DE58:$EB58,MATCH(Summary!G$6,'Cash Flow'!$DE$5:$EB$5,0))</f>
        <v>-103.57034039775021</v>
      </c>
      <c r="H39" s="14">
        <f t="array" ref="H39">INDEX('Cash Flow'!$DE58:$EB58,MATCH(Summary!H$6,'Cash Flow'!$DE$5:$EB$5,0))</f>
        <v>248.46755141346858</v>
      </c>
      <c r="I39" s="14">
        <f t="array" ref="I39">INDEX('Cash Flow'!$DE58:$EB58,MATCH(Summary!I$6,'Cash Flow'!$DE$5:$EB$5,0))</f>
        <v>317.11052431489469</v>
      </c>
      <c r="J39" s="14">
        <f t="array" ref="J39">INDEX('Cash Flow'!$DE58:$EB58,MATCH(Summary!J$6,'Cash Flow'!$DE$5:$EB$5,0))</f>
        <v>351.14785532675899</v>
      </c>
      <c r="K39" s="14">
        <f t="array" ref="K39">INDEX('Cash Flow'!$DE58:$EC58,MATCH(Summary!K$6,'Cash Flow'!$DE$5:$EC$5,0))</f>
        <v>-154.56675780881861</v>
      </c>
      <c r="L39" s="2"/>
      <c r="M39" s="2"/>
      <c r="N39" s="2"/>
      <c r="O39" s="2"/>
      <c r="P39" s="2"/>
      <c r="Q39" s="2"/>
      <c r="R39" s="2"/>
      <c r="S39" s="2"/>
      <c r="T39" s="2"/>
      <c r="U39" s="2"/>
      <c r="V39" s="2"/>
      <c r="W39" s="2"/>
      <c r="X39" s="2"/>
      <c r="Y39" s="2"/>
      <c r="Z39" s="2"/>
    </row>
    <row r="40" spans="1:26" ht="12.75" customHeight="1" x14ac:dyDescent="0.25">
      <c r="A40" s="2"/>
      <c r="B40" s="4" t="s">
        <v>28</v>
      </c>
      <c r="C40" s="19">
        <f t="shared" ref="C40:K40" si="3">C39/C31</f>
        <v>0.12901078344800368</v>
      </c>
      <c r="D40" s="19">
        <f t="shared" si="3"/>
        <v>0.33562599306494761</v>
      </c>
      <c r="E40" s="19">
        <f t="shared" si="3"/>
        <v>0.44521200950842515</v>
      </c>
      <c r="F40" s="19">
        <f t="shared" si="3"/>
        <v>-0.21793669325217746</v>
      </c>
      <c r="G40" s="19">
        <f t="shared" si="3"/>
        <v>-0.45473999692107442</v>
      </c>
      <c r="H40" s="19">
        <f t="shared" si="3"/>
        <v>0.74310595282913861</v>
      </c>
      <c r="I40" s="19">
        <f t="shared" si="3"/>
        <v>0.79180311474564058</v>
      </c>
      <c r="J40" s="19">
        <f t="shared" si="3"/>
        <v>0.79496474123436611</v>
      </c>
      <c r="K40" s="19">
        <f t="shared" si="3"/>
        <v>-0.3356863223775477</v>
      </c>
      <c r="L40" s="2"/>
      <c r="M40" s="2"/>
      <c r="N40" s="2"/>
      <c r="O40" s="2"/>
      <c r="P40" s="2"/>
      <c r="Q40" s="2"/>
      <c r="R40" s="2"/>
      <c r="S40" s="2"/>
      <c r="T40" s="2"/>
      <c r="U40" s="2"/>
      <c r="V40" s="2"/>
      <c r="W40" s="2"/>
      <c r="X40" s="2"/>
      <c r="Y40" s="2"/>
      <c r="Z40" s="2"/>
    </row>
    <row r="41" spans="1:26" ht="12.75" customHeight="1" x14ac:dyDescent="0.25">
      <c r="A41" s="2"/>
      <c r="B41" s="4" t="s">
        <v>29</v>
      </c>
      <c r="C41" s="19">
        <f t="shared" ref="C41:K41" si="4">C39/C11</f>
        <v>2.6428889317061988E-2</v>
      </c>
      <c r="D41" s="19">
        <f t="shared" si="4"/>
        <v>0.13963935611965561</v>
      </c>
      <c r="E41" s="19">
        <f t="shared" si="4"/>
        <v>0.24088560778838358</v>
      </c>
      <c r="F41" s="19">
        <f t="shared" si="4"/>
        <v>-0.1082399504853736</v>
      </c>
      <c r="G41" s="19">
        <f t="shared" si="4"/>
        <v>-9.7944024111809566E-2</v>
      </c>
      <c r="H41" s="19">
        <f t="shared" si="4"/>
        <v>0.19208516529590233</v>
      </c>
      <c r="I41" s="19">
        <f t="shared" si="4"/>
        <v>0.23358831762144316</v>
      </c>
      <c r="J41" s="19">
        <f t="shared" si="4"/>
        <v>0.24920500199488818</v>
      </c>
      <c r="K41" s="19">
        <f t="shared" si="4"/>
        <v>-0.10801319339280249</v>
      </c>
      <c r="L41" s="2"/>
      <c r="M41" s="2"/>
      <c r="N41" s="2"/>
      <c r="O41" s="2"/>
      <c r="P41" s="2"/>
      <c r="Q41" s="2"/>
      <c r="R41" s="2"/>
      <c r="S41" s="2"/>
      <c r="T41" s="2"/>
      <c r="U41" s="2"/>
      <c r="V41" s="2"/>
      <c r="W41" s="2"/>
      <c r="X41" s="2"/>
      <c r="Y41" s="2"/>
      <c r="Z41" s="2"/>
    </row>
    <row r="42" spans="1:26" ht="12.75" customHeight="1"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2.75" customHeight="1" x14ac:dyDescent="0.25">
      <c r="A43" s="2"/>
      <c r="B43" s="2" t="s">
        <v>30</v>
      </c>
      <c r="C43" s="12">
        <f t="array" ref="C43">INDEX('Balance Sheet'!$DE$57:$EB$57,MATCH(Summary!C$6,'Balance Sheet'!$DE$5:$EB$5,0))</f>
        <v>137.03977204000003</v>
      </c>
      <c r="D43" s="12">
        <f t="array" ref="D43">INDEX('Balance Sheet'!$DE$57:$EB$57,MATCH(Summary!D$6,'Balance Sheet'!$DE$5:$EB$5,0))</f>
        <v>137.13800723145056</v>
      </c>
      <c r="E43" s="12">
        <f t="array" ref="E43">INDEX('Balance Sheet'!$DE$57:$EB$57,MATCH(Summary!E$6,'Balance Sheet'!$DE$5:$EB$5,0))</f>
        <v>65.163793729999995</v>
      </c>
      <c r="F43" s="12">
        <f t="array" ref="F43">INDEX('Balance Sheet'!$DE$57:$EB$57,MATCH(Summary!F$6,'Balance Sheet'!$DE$5:$EB$5,0))</f>
        <v>-37.354000000000013</v>
      </c>
      <c r="G43" s="12">
        <f t="array" ref="G43">INDEX('Balance Sheet'!$DE$57:$EB$57,MATCH(Summary!G$6,'Balance Sheet'!$DE$5:$EB$5,0))</f>
        <v>414.90906039775018</v>
      </c>
      <c r="H43" s="12">
        <f t="array" ref="H43">INDEX('Balance Sheet'!$DE$57:$EB$57,MATCH(Summary!H$6,'Balance Sheet'!$DE$5:$EB$5,0))</f>
        <v>278.40813298428162</v>
      </c>
      <c r="I43" s="12">
        <f t="array" ref="I43">INDEX('Balance Sheet'!$DE$57:$EB$57,MATCH(Summary!I$6,'Balance Sheet'!$DE$5:$EB$5,0))</f>
        <v>78.862563869386861</v>
      </c>
      <c r="J43" s="12">
        <f t="array" ref="J43">INDEX('Balance Sheet'!$DE$57:$EB$57,MATCH(Summary!J$6,'Balance Sheet'!$DE$5:$EB$5,0))</f>
        <v>-148.84208849737212</v>
      </c>
      <c r="K43" s="12">
        <f t="array" ref="K43">INDEX('Balance Sheet'!$DE$57:$EC$57,MATCH(Summary!K$6,'Balance Sheet'!$DE$5:$EC$5,0))</f>
        <v>135.34003241944646</v>
      </c>
      <c r="L43" s="2"/>
      <c r="M43" s="2"/>
      <c r="N43" s="2"/>
      <c r="O43" s="2"/>
      <c r="P43" s="2"/>
      <c r="Q43" s="2"/>
      <c r="R43" s="2"/>
      <c r="S43" s="2"/>
      <c r="T43" s="2"/>
      <c r="U43" s="2"/>
      <c r="V43" s="2"/>
      <c r="W43" s="2"/>
      <c r="X43" s="2"/>
      <c r="Y43" s="2"/>
      <c r="Z43" s="2"/>
    </row>
    <row r="44" spans="1:26" ht="12.75" customHeight="1" x14ac:dyDescent="0.25">
      <c r="A44" s="2"/>
      <c r="B44" s="13" t="s">
        <v>31</v>
      </c>
      <c r="C44" s="21">
        <f t="shared" ref="C44:K44" si="5">C43/C31</f>
        <v>5.9849723610075181</v>
      </c>
      <c r="D44" s="21">
        <f t="shared" si="5"/>
        <v>1.9118510827745279</v>
      </c>
      <c r="E44" s="21">
        <f t="shared" si="5"/>
        <v>0.24956326771500556</v>
      </c>
      <c r="F44" s="21">
        <f t="shared" si="5"/>
        <v>-0.12250104942806173</v>
      </c>
      <c r="G44" s="21">
        <f t="shared" si="5"/>
        <v>1.8217159866735098</v>
      </c>
      <c r="H44" s="21">
        <f t="shared" si="5"/>
        <v>0.83265094278806295</v>
      </c>
      <c r="I44" s="21">
        <f t="shared" si="5"/>
        <v>0.19691438448318491</v>
      </c>
      <c r="J44" s="21">
        <f t="shared" si="5"/>
        <v>-0.33696407530950173</v>
      </c>
      <c r="K44" s="21">
        <f t="shared" si="5"/>
        <v>0.29392993938280049</v>
      </c>
      <c r="L44" s="2"/>
      <c r="M44" s="2"/>
      <c r="N44" s="2"/>
      <c r="O44" s="2"/>
      <c r="P44" s="2"/>
      <c r="Q44" s="2"/>
      <c r="R44" s="2"/>
      <c r="S44" s="2"/>
      <c r="T44" s="2"/>
      <c r="U44" s="2"/>
      <c r="V44" s="2"/>
      <c r="W44" s="2"/>
      <c r="X44" s="2"/>
      <c r="Y44" s="2"/>
      <c r="Z44" s="2"/>
    </row>
    <row r="45" spans="1:26" ht="12.75" customHeight="1"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2.75" customHeight="1" outlineLevel="1" x14ac:dyDescent="0.25">
      <c r="A46" s="2"/>
      <c r="B46" s="2" t="s">
        <v>32</v>
      </c>
      <c r="C46" s="15">
        <f t="array" ref="C46">INDEX('Balance Sheet'!$25:$25,MATCH(Summary!C$6,'Balance Sheet'!$7:$7,0))</f>
        <v>521.74236512000004</v>
      </c>
      <c r="D46" s="15">
        <f t="array" ref="D46">INDEX('Balance Sheet'!$25:$25,MATCH(Summary!D$6,'Balance Sheet'!$7:$7,0))</f>
        <v>543.75479374999998</v>
      </c>
      <c r="E46" s="15">
        <f t="array" ref="E46">INDEX('Balance Sheet'!$25:$25,MATCH(Summary!E$6,'Balance Sheet'!$7:$7,0))</f>
        <v>750.99958812999989</v>
      </c>
      <c r="F46" s="15">
        <f t="array" ref="F46">INDEX('Balance Sheet'!$25:$25,MATCH(Summary!F$6,'Balance Sheet'!$7:$7,0))</f>
        <v>1261.6859999999999</v>
      </c>
      <c r="G46" s="15">
        <f t="array" ref="G46">INDEX('Balance Sheet'!$25:$25,MATCH(Summary!G$6,'Balance Sheet'!$7:$7,0))</f>
        <v>1955.2132635740227</v>
      </c>
      <c r="H46" s="15">
        <f t="array" ref="H46">INDEX('Balance Sheet'!$25:$25,MATCH(Summary!H$6,'Balance Sheet'!$7:$7,0))</f>
        <v>2122.2441417961882</v>
      </c>
      <c r="I46" s="15">
        <f t="array" ref="I46">INDEX('Balance Sheet'!$25:$25,MATCH(Summary!I$6,'Balance Sheet'!$7:$7,0))</f>
        <v>2348.462899654663</v>
      </c>
      <c r="J46" s="15">
        <f t="array" ref="J46">INDEX('Balance Sheet'!$25:$25,MATCH(Summary!J$6,'Balance Sheet'!$7:$7,0))</f>
        <v>2528.2005103173674</v>
      </c>
      <c r="K46" s="15">
        <f t="array" ref="K46">INDEX('Balance Sheet'!$25:$25,MATCH(Summary!K$6,'Balance Sheet'!$7:$7,0))</f>
        <v>2142.5370529340648</v>
      </c>
      <c r="L46" s="2"/>
      <c r="M46" s="2"/>
      <c r="N46" s="2"/>
      <c r="O46" s="2"/>
      <c r="P46" s="2"/>
      <c r="Q46" s="2"/>
      <c r="R46" s="2"/>
      <c r="S46" s="2"/>
      <c r="T46" s="2"/>
      <c r="U46" s="2"/>
      <c r="V46" s="2"/>
      <c r="W46" s="2"/>
      <c r="X46" s="2"/>
      <c r="Y46" s="2"/>
      <c r="Z46" s="2"/>
    </row>
    <row r="47" spans="1:26" ht="12.75" customHeight="1" outlineLevel="1" x14ac:dyDescent="0.25">
      <c r="A47" s="2"/>
      <c r="B47" s="2" t="s">
        <v>33</v>
      </c>
      <c r="C47" s="15">
        <f t="array" ref="C47">INDEX('Balance Sheet'!$34:$34,MATCH(Summary!C$6,'Balance Sheet'!$7:$7,0))</f>
        <v>10.952644950000003</v>
      </c>
      <c r="D47" s="15">
        <f t="array" ref="D47">INDEX('Balance Sheet'!$34:$34,MATCH(Summary!D$6,'Balance Sheet'!$7:$7,0))</f>
        <v>23.547045380000004</v>
      </c>
      <c r="E47" s="15">
        <f t="array" ref="E47">INDEX('Balance Sheet'!$34:$34,MATCH(Summary!E$6,'Balance Sheet'!$7:$7,0))</f>
        <v>68.284106970000011</v>
      </c>
      <c r="F47" s="15">
        <f t="array" ref="F47">INDEX('Balance Sheet'!$34:$34,MATCH(Summary!F$6,'Balance Sheet'!$7:$7,0))</f>
        <v>92.591999999999999</v>
      </c>
      <c r="G47" s="15">
        <f t="array" ref="G47">INDEX('Balance Sheet'!$34:$34,MATCH(Summary!G$6,'Balance Sheet'!$7:$7,0))</f>
        <v>250.84664332913943</v>
      </c>
      <c r="H47" s="15">
        <f t="array" ref="H47">INDEX('Balance Sheet'!$34:$34,MATCH(Summary!H$6,'Balance Sheet'!$7:$7,0))</f>
        <v>374.60037443421987</v>
      </c>
      <c r="I47" s="15">
        <f t="array" ref="I47">INDEX('Balance Sheet'!$34:$34,MATCH(Summary!I$6,'Balance Sheet'!$7:$7,0))</f>
        <v>501.9293348070396</v>
      </c>
      <c r="J47" s="15">
        <f t="array" ref="J47">INDEX('Balance Sheet'!$34:$34,MATCH(Summary!J$6,'Balance Sheet'!$7:$7,0))</f>
        <v>556.08893306237792</v>
      </c>
      <c r="K47" s="15">
        <f t="array" ref="K47">INDEX('Balance Sheet'!$34:$34,MATCH(Summary!K$6,'Balance Sheet'!$7:$7,0))</f>
        <v>36.219000000000001</v>
      </c>
      <c r="L47" s="2"/>
      <c r="M47" s="2"/>
      <c r="N47" s="2"/>
      <c r="O47" s="2"/>
      <c r="P47" s="2"/>
      <c r="Q47" s="2"/>
      <c r="R47" s="2"/>
      <c r="S47" s="2"/>
      <c r="T47" s="2"/>
      <c r="U47" s="2"/>
      <c r="V47" s="2"/>
      <c r="W47" s="2"/>
      <c r="X47" s="2"/>
      <c r="Y47" s="2"/>
      <c r="Z47" s="2"/>
    </row>
    <row r="48" spans="1:26" ht="12.75" customHeight="1" x14ac:dyDescent="0.25">
      <c r="A48" s="2"/>
      <c r="B48" s="3" t="s">
        <v>34</v>
      </c>
      <c r="C48" s="22">
        <f t="shared" ref="C48:K48" si="6">C16/(C46-C47)</f>
        <v>2.7029063340203888E-3</v>
      </c>
      <c r="D48" s="22">
        <f t="shared" si="6"/>
        <v>9.071297493715183E-2</v>
      </c>
      <c r="E48" s="22">
        <f t="shared" si="6"/>
        <v>0.34078226335909745</v>
      </c>
      <c r="F48" s="22">
        <f t="shared" si="6"/>
        <v>0.22678244863116234</v>
      </c>
      <c r="G48" s="22">
        <f t="shared" si="6"/>
        <v>6.8120863156439129E-2</v>
      </c>
      <c r="H48" s="22">
        <f t="shared" si="6"/>
        <v>0.13135753619035301</v>
      </c>
      <c r="I48" s="22">
        <f t="shared" si="6"/>
        <v>0.16013478498214254</v>
      </c>
      <c r="J48" s="22">
        <f t="shared" si="6"/>
        <v>0.17084105673235889</v>
      </c>
      <c r="K48" s="22">
        <f t="shared" si="6"/>
        <v>0.16885037457235214</v>
      </c>
      <c r="L48" s="2"/>
      <c r="M48" s="2"/>
      <c r="N48" s="2"/>
      <c r="O48" s="2"/>
      <c r="P48" s="2"/>
      <c r="Q48" s="2"/>
      <c r="R48" s="2"/>
      <c r="S48" s="2"/>
      <c r="T48" s="2"/>
      <c r="U48" s="2"/>
      <c r="V48" s="2"/>
      <c r="W48" s="2"/>
      <c r="X48" s="2"/>
      <c r="Y48" s="2"/>
      <c r="Z48" s="2"/>
    </row>
    <row r="49" spans="1:26" ht="12.75" customHeight="1" outlineLevel="1" x14ac:dyDescent="0.25">
      <c r="A49" s="2"/>
      <c r="B49" s="2" t="s">
        <v>35</v>
      </c>
      <c r="C49" s="15">
        <f t="array" ref="C49">INDEX('Balance Sheet'!$37:$37,MATCH(Summary!C$6,'Balance Sheet'!$7:$7,0))</f>
        <v>173.11224361000004</v>
      </c>
      <c r="D49" s="15">
        <f t="array" ref="D49">INDEX('Balance Sheet'!$37:$37,MATCH(Summary!D$6,'Balance Sheet'!$7:$7,0))</f>
        <v>177.53899179145057</v>
      </c>
      <c r="E49" s="15">
        <f t="array" ref="E49">INDEX('Balance Sheet'!$37:$37,MATCH(Summary!E$6,'Balance Sheet'!$7:$7,0))</f>
        <v>147.17383438000002</v>
      </c>
      <c r="F49" s="15">
        <f t="array" ref="F49">INDEX('Balance Sheet'!$37:$37,MATCH(Summary!F$6,'Balance Sheet'!$7:$7,0))</f>
        <v>172.82</v>
      </c>
      <c r="G49" s="15">
        <f t="array" ref="G49">INDEX('Balance Sheet'!$37:$37,MATCH(Summary!G$6,'Balance Sheet'!$7:$7,0))</f>
        <v>431.04300000000001</v>
      </c>
      <c r="H49" s="15">
        <f>+Valuation!D12</f>
        <v>22</v>
      </c>
      <c r="I49" s="15">
        <f t="array" ref="I49">INDEX('Balance Sheet'!$37:$37,MATCH(Summary!I$6,'Balance Sheet'!$7:$7,0))</f>
        <v>367.04300000000001</v>
      </c>
      <c r="J49" s="15">
        <f t="array" ref="J49">INDEX('Balance Sheet'!$37:$37,MATCH(Summary!J$6,'Balance Sheet'!$7:$7,0))</f>
        <v>335.04300000000001</v>
      </c>
      <c r="K49" s="15">
        <f t="array" ref="K49">INDEX('Balance Sheet'!$37:$37,MATCH(Summary!K$6,'Balance Sheet'!$7:$7,0))</f>
        <v>303.04300000000001</v>
      </c>
      <c r="L49" s="2"/>
      <c r="M49" s="2"/>
      <c r="N49" s="2"/>
      <c r="O49" s="2"/>
      <c r="P49" s="2"/>
      <c r="Q49" s="2"/>
      <c r="R49" s="2"/>
      <c r="S49" s="2"/>
      <c r="T49" s="2"/>
      <c r="U49" s="2"/>
      <c r="V49" s="2"/>
      <c r="W49" s="2"/>
      <c r="X49" s="2"/>
      <c r="Y49" s="2"/>
      <c r="Z49" s="2"/>
    </row>
    <row r="50" spans="1:26" ht="12.75" customHeight="1" outlineLevel="1" x14ac:dyDescent="0.25">
      <c r="A50" s="2"/>
      <c r="B50" s="2" t="s">
        <v>36</v>
      </c>
      <c r="C50" s="15">
        <f t="array" ref="C50">INDEX('Balance Sheet'!$49:$49,MATCH(Summary!C$6,'Balance Sheet'!$7:$7,0))</f>
        <v>331.69404826000061</v>
      </c>
      <c r="D50" s="15">
        <f t="array" ref="D50">INDEX('Balance Sheet'!$49:$49,MATCH(Summary!D$6,'Balance Sheet'!$7:$7,0))</f>
        <v>339.36463937999997</v>
      </c>
      <c r="E50" s="15">
        <f t="array" ref="E50">INDEX('Balance Sheet'!$49:$49,MATCH(Summary!E$6,'Balance Sheet'!$7:$7,0))</f>
        <v>511.15965683999991</v>
      </c>
      <c r="F50" s="15">
        <f t="array" ref="F50">INDEX('Balance Sheet'!$49:$49,MATCH(Summary!F$6,'Balance Sheet'!$7:$7,0))</f>
        <v>867.82399999999996</v>
      </c>
      <c r="G50" s="15">
        <f t="array" ref="G50">INDEX('Balance Sheet'!$49:$49,MATCH(Summary!G$6,'Balance Sheet'!$7:$7,0))</f>
        <v>1043.2296202448836</v>
      </c>
      <c r="H50" s="15">
        <f t="array" ref="H50">INDEX('Balance Sheet'!$49:$49,MATCH(Summary!H$6,'Balance Sheet'!$7:$7,0))</f>
        <v>1118.5067673619687</v>
      </c>
      <c r="I50" s="15">
        <f t="array" ref="I50">INDEX('Balance Sheet'!$49:$49,MATCH(Summary!I$6,'Balance Sheet'!$7:$7,0))</f>
        <v>1249.3965648476233</v>
      </c>
      <c r="J50" s="15">
        <f t="array" ref="J50">INDEX('Balance Sheet'!$49:$49,MATCH(Summary!J$6,'Balance Sheet'!$7:$7,0))</f>
        <v>1406.9745772549886</v>
      </c>
      <c r="K50" s="15">
        <f t="array" ref="K50">INDEX('Balance Sheet'!$49:$49,MATCH(Summary!K$6,'Balance Sheet'!$7:$7,0))</f>
        <v>1573.1810529340639</v>
      </c>
      <c r="L50" s="2"/>
      <c r="M50" s="2"/>
      <c r="N50" s="2"/>
      <c r="O50" s="2"/>
      <c r="P50" s="2"/>
      <c r="Q50" s="2"/>
      <c r="R50" s="2"/>
      <c r="S50" s="2"/>
      <c r="T50" s="2"/>
      <c r="U50" s="2"/>
      <c r="V50" s="2"/>
      <c r="W50" s="2"/>
      <c r="X50" s="2"/>
      <c r="Y50" s="2"/>
      <c r="Z50" s="2"/>
    </row>
    <row r="51" spans="1:26" ht="12.75" customHeight="1" outlineLevel="1" x14ac:dyDescent="0.25">
      <c r="A51" s="2"/>
      <c r="B51" s="2" t="s">
        <v>37</v>
      </c>
      <c r="C51" s="19">
        <f t="array" ref="C51">INDEX('Income Statement'!$37:$37,MATCH(Summary!C$6,'Income Statement'!$7:$7,0))</f>
        <v>-1.0558427255627317E-2</v>
      </c>
      <c r="D51" s="19">
        <f t="array" ref="D51">INDEX('Income Statement'!$37:$37,MATCH(Summary!D$6,'Income Statement'!$7:$7,0))</f>
        <v>2.187501958776316E-2</v>
      </c>
      <c r="E51" s="19">
        <f t="array" ref="E51">INDEX('Income Statement'!$37:$37,MATCH(Summary!E$6,'Income Statement'!$7:$7,0))</f>
        <v>9.3549994752013255E-3</v>
      </c>
      <c r="F51" s="19">
        <f t="array" ref="F51">INDEX('Income Statement'!$37:$37,MATCH(Summary!F$6,'Income Statement'!$7:$7,0))</f>
        <v>0.12168099553652793</v>
      </c>
      <c r="G51" s="19">
        <f t="array" ref="G51">INDEX('Income Statement'!$37:$37,MATCH(Summary!G$6,'Income Statement'!$7:$7,0))</f>
        <v>0.20030991633726053</v>
      </c>
      <c r="H51" s="19">
        <f t="array" ref="H51">INDEX('Income Statement'!$37:$37,MATCH(Summary!H$6,'Income Statement'!$7:$7,0))</f>
        <v>0.21</v>
      </c>
      <c r="I51" s="19">
        <f t="array" ref="I51">INDEX('Income Statement'!$37:$37,MATCH(Summary!I$6,'Income Statement'!$7:$7,0))</f>
        <v>0.21</v>
      </c>
      <c r="J51" s="19">
        <f t="array" ref="J51">INDEX('Income Statement'!$37:$37,MATCH(Summary!J$6,'Income Statement'!$7:$7,0))</f>
        <v>0.20999999999999996</v>
      </c>
      <c r="K51" s="19">
        <f t="array" ref="K51">INDEX('Income Statement'!$37:$37,MATCH(Summary!K$6,'Income Statement'!$7:$7,0))</f>
        <v>0.20999999999999996</v>
      </c>
      <c r="L51" s="2"/>
      <c r="M51" s="2"/>
      <c r="N51" s="2"/>
      <c r="O51" s="2"/>
      <c r="P51" s="2"/>
      <c r="Q51" s="2"/>
      <c r="R51" s="2"/>
      <c r="S51" s="2"/>
      <c r="T51" s="2"/>
      <c r="U51" s="2"/>
      <c r="V51" s="2"/>
      <c r="W51" s="2"/>
      <c r="X51" s="2"/>
      <c r="Y51" s="2"/>
      <c r="Z51" s="2"/>
    </row>
    <row r="52" spans="1:26" ht="12.75" customHeight="1" x14ac:dyDescent="0.25">
      <c r="A52" s="2"/>
      <c r="B52" s="3" t="s">
        <v>38</v>
      </c>
      <c r="C52" s="22">
        <f t="shared" ref="C52:K52" si="7">C16*(1-C51)/(C49+C50)</f>
        <v>2.7638203687311291E-3</v>
      </c>
      <c r="D52" s="22">
        <f t="shared" si="7"/>
        <v>8.929579209267853E-2</v>
      </c>
      <c r="E52" s="22">
        <f t="shared" si="7"/>
        <v>0.35009736068847114</v>
      </c>
      <c r="F52" s="22">
        <f t="shared" si="7"/>
        <v>0.22377366097666485</v>
      </c>
      <c r="G52" s="22">
        <f t="shared" si="7"/>
        <v>6.2977740193062237E-2</v>
      </c>
      <c r="H52" s="22">
        <f t="shared" si="7"/>
        <v>0.15901464763823397</v>
      </c>
      <c r="I52" s="22">
        <f t="shared" si="7"/>
        <v>0.1445141945431628</v>
      </c>
      <c r="J52" s="22">
        <f t="shared" si="7"/>
        <v>0.15279118184489221</v>
      </c>
      <c r="K52" s="22">
        <f t="shared" si="7"/>
        <v>0.14975053080877926</v>
      </c>
      <c r="L52" s="2"/>
      <c r="M52" s="2"/>
      <c r="N52" s="2"/>
      <c r="O52" s="2"/>
      <c r="P52" s="2"/>
      <c r="Q52" s="2"/>
      <c r="R52" s="2"/>
      <c r="S52" s="2"/>
      <c r="T52" s="2"/>
      <c r="U52" s="2"/>
      <c r="V52" s="2"/>
      <c r="W52" s="2"/>
      <c r="X52" s="2"/>
      <c r="Y52" s="2"/>
      <c r="Z52" s="2"/>
    </row>
    <row r="53" spans="1:26" ht="12.75" customHeight="1" x14ac:dyDescent="0.25">
      <c r="A53" s="2"/>
      <c r="B53" s="2"/>
      <c r="C53" s="2"/>
      <c r="D53" s="2"/>
      <c r="E53" s="2"/>
      <c r="F53" s="2"/>
      <c r="G53" s="2"/>
      <c r="H53" s="23"/>
      <c r="I53" s="23"/>
      <c r="J53" s="23"/>
      <c r="K53" s="23"/>
      <c r="L53" s="23"/>
      <c r="M53" s="23"/>
      <c r="N53" s="23"/>
      <c r="O53" s="23"/>
      <c r="P53" s="23"/>
      <c r="Q53" s="23"/>
      <c r="R53" s="23"/>
      <c r="S53" s="23"/>
      <c r="T53" s="23"/>
      <c r="U53" s="23"/>
      <c r="V53" s="23"/>
      <c r="W53" s="2"/>
      <c r="X53" s="2"/>
      <c r="Y53" s="2"/>
      <c r="Z53" s="2"/>
    </row>
    <row r="54" spans="1:26" ht="12.75" customHeight="1" outlineLevel="2" x14ac:dyDescent="0.25">
      <c r="A54" s="2"/>
      <c r="B54" s="24" t="s">
        <v>39</v>
      </c>
      <c r="C54" s="24"/>
      <c r="D54" s="24"/>
      <c r="E54" s="24"/>
      <c r="F54" s="24"/>
      <c r="G54" s="24"/>
      <c r="H54" s="24"/>
      <c r="I54" s="24"/>
      <c r="J54" s="24"/>
      <c r="K54" s="24"/>
      <c r="L54" s="24"/>
      <c r="M54" s="24"/>
      <c r="N54" s="24"/>
      <c r="O54" s="24"/>
      <c r="P54" s="24"/>
      <c r="Q54" s="24"/>
      <c r="R54" s="24"/>
      <c r="S54" s="24"/>
      <c r="T54" s="24"/>
      <c r="U54" s="24"/>
      <c r="V54" s="24"/>
      <c r="W54" s="2"/>
      <c r="X54" s="25" t="s">
        <v>40</v>
      </c>
      <c r="Y54" s="2"/>
      <c r="Z54" s="2"/>
    </row>
    <row r="55" spans="1:26" ht="12.75" customHeight="1" outlineLevel="2" x14ac:dyDescent="0.25">
      <c r="A55" s="2"/>
      <c r="B55" s="26"/>
      <c r="C55" s="26">
        <v>2022</v>
      </c>
      <c r="D55" s="26">
        <f t="shared" ref="D55:V55" si="8">C55+1</f>
        <v>2023</v>
      </c>
      <c r="E55" s="26">
        <f t="shared" si="8"/>
        <v>2024</v>
      </c>
      <c r="F55" s="26">
        <f t="shared" si="8"/>
        <v>2025</v>
      </c>
      <c r="G55" s="26">
        <f t="shared" si="8"/>
        <v>2026</v>
      </c>
      <c r="H55" s="27">
        <f t="shared" si="8"/>
        <v>2027</v>
      </c>
      <c r="I55" s="27">
        <f t="shared" si="8"/>
        <v>2028</v>
      </c>
      <c r="J55" s="27">
        <f t="shared" si="8"/>
        <v>2029</v>
      </c>
      <c r="K55" s="27">
        <f t="shared" si="8"/>
        <v>2030</v>
      </c>
      <c r="L55" s="27">
        <f t="shared" si="8"/>
        <v>2031</v>
      </c>
      <c r="M55" s="27">
        <f t="shared" si="8"/>
        <v>2032</v>
      </c>
      <c r="N55" s="27">
        <f t="shared" si="8"/>
        <v>2033</v>
      </c>
      <c r="O55" s="27">
        <f t="shared" si="8"/>
        <v>2034</v>
      </c>
      <c r="P55" s="27">
        <f t="shared" si="8"/>
        <v>2035</v>
      </c>
      <c r="Q55" s="27">
        <f t="shared" si="8"/>
        <v>2036</v>
      </c>
      <c r="R55" s="27">
        <f t="shared" si="8"/>
        <v>2037</v>
      </c>
      <c r="S55" s="27">
        <f t="shared" si="8"/>
        <v>2038</v>
      </c>
      <c r="T55" s="27">
        <f t="shared" si="8"/>
        <v>2039</v>
      </c>
      <c r="U55" s="27">
        <f t="shared" si="8"/>
        <v>2040</v>
      </c>
      <c r="V55" s="27">
        <f t="shared" si="8"/>
        <v>2041</v>
      </c>
      <c r="W55" s="2"/>
      <c r="X55" s="28"/>
      <c r="Y55" s="2"/>
      <c r="Z55" s="2"/>
    </row>
    <row r="56" spans="1:26" ht="12.75" customHeight="1" outlineLevel="2" x14ac:dyDescent="0.25">
      <c r="A56" s="2"/>
      <c r="B56" s="29" t="s">
        <v>41</v>
      </c>
      <c r="C56" s="12">
        <f t="array" ref="C56">INDEX('Income Statement'!$DE$9:$EB$9,MATCH(Summary!C$55,'Income Statement'!$DE$5:$EB$5,0))</f>
        <v>408.32797671999998</v>
      </c>
      <c r="D56" s="12">
        <f t="array" ref="D56">INDEX('Income Statement'!$DE$9:$EB$9,MATCH(Summary!D$55,'Income Statement'!$DE$5:$EB$5,0))</f>
        <v>468.11899999999997</v>
      </c>
      <c r="E56" s="12">
        <f t="array" ref="E56">INDEX('Income Statement'!$DE$9:$EB$9,MATCH(Summary!E$55,'Income Statement'!$DE$5:$EB$5,0))</f>
        <v>515.43399999999997</v>
      </c>
      <c r="F56" s="12">
        <f t="array" ref="F56">INDEX('Income Statement'!$DE$9:$EB$9,MATCH(Summary!F$55,'Income Statement'!$DE$5:$EB$5,0))</f>
        <v>629.80808233571111</v>
      </c>
      <c r="G56" s="12">
        <f t="array" ref="G56">INDEX('Income Statement'!$DE$9:$EB$9,MATCH(Summary!G$55,'Income Statement'!$DE$5:$EB$5,0))</f>
        <v>687.46863681019545</v>
      </c>
      <c r="H56" s="12">
        <f t="array" ref="H56">INDEX('Income Statement'!$DE$9:$EB$9,MATCH(Summary!H$55,'Income Statement'!$DE$5:$EB$5,0))</f>
        <v>727.51170671437296</v>
      </c>
      <c r="I56" s="12">
        <f t="array" ref="I56">INDEX('Income Statement'!$DE$9:$EC$9,MATCH(Summary!I$55,'Income Statement'!$DE$5:$EC$5,0))</f>
        <v>748.24487538824405</v>
      </c>
      <c r="J56" s="12">
        <f t="shared" ref="J56:V56" si="9">I56*(1+$X56)</f>
        <v>751.98609976518514</v>
      </c>
      <c r="K56" s="12">
        <f t="shared" si="9"/>
        <v>755.74603026401098</v>
      </c>
      <c r="L56" s="12">
        <f t="shared" si="9"/>
        <v>759.524760415331</v>
      </c>
      <c r="M56" s="12">
        <f t="shared" si="9"/>
        <v>763.3223842174076</v>
      </c>
      <c r="N56" s="12">
        <f t="shared" si="9"/>
        <v>767.13899613849458</v>
      </c>
      <c r="O56" s="12">
        <f t="shared" si="9"/>
        <v>770.97469111918701</v>
      </c>
      <c r="P56" s="12">
        <f t="shared" si="9"/>
        <v>774.82956457478292</v>
      </c>
      <c r="Q56" s="12">
        <f t="shared" si="9"/>
        <v>778.70371239765677</v>
      </c>
      <c r="R56" s="12">
        <f t="shared" si="9"/>
        <v>782.597230959645</v>
      </c>
      <c r="S56" s="12">
        <f t="shared" si="9"/>
        <v>786.51021711444309</v>
      </c>
      <c r="T56" s="12">
        <f t="shared" si="9"/>
        <v>790.44276820001528</v>
      </c>
      <c r="U56" s="12">
        <f t="shared" si="9"/>
        <v>794.39498204101528</v>
      </c>
      <c r="V56" s="12">
        <f t="shared" si="9"/>
        <v>798.36695695122023</v>
      </c>
      <c r="W56" s="2"/>
      <c r="X56" s="30">
        <v>5.0000000000000001E-3</v>
      </c>
      <c r="Y56" s="2"/>
      <c r="Z56" s="2"/>
    </row>
    <row r="57" spans="1:26" ht="12.75" customHeight="1" outlineLevel="2" x14ac:dyDescent="0.25">
      <c r="A57" s="2"/>
      <c r="B57" s="29" t="s">
        <v>42</v>
      </c>
      <c r="C57" s="12">
        <f t="array" ref="C57">INDEX('Income Statement'!$DE$10:$EB$10,MATCH(Summary!C$55,'Income Statement'!$DE$5:$EB$5,0))</f>
        <v>74.265797190000001</v>
      </c>
      <c r="D57" s="12">
        <f t="array" ref="D57">INDEX('Income Statement'!$DE$10:$EB$10,MATCH(Summary!D$55,'Income Statement'!$DE$5:$EB$5,0))</f>
        <v>145.84100000000001</v>
      </c>
      <c r="E57" s="12">
        <f t="array" ref="E57">INDEX('Income Statement'!$DE$10:$EB$10,MATCH(Summary!E$55,'Income Statement'!$DE$5:$EB$5,0))</f>
        <v>542.01020179752686</v>
      </c>
      <c r="F57" s="12">
        <f t="array" ref="F57">INDEX('Income Statement'!$DE$10:$EB$10,MATCH(Summary!F$55,'Income Statement'!$DE$5:$EB$5,0))</f>
        <v>663.71997867155426</v>
      </c>
      <c r="G57" s="12">
        <f t="array" ref="G57">INDEX('Income Statement'!$DE$10:$EB$10,MATCH(Summary!G$55,'Income Statement'!$DE$5:$EB$5,0))</f>
        <v>670.09293794633368</v>
      </c>
      <c r="H57" s="12">
        <f t="array" ref="H57">INDEX('Income Statement'!$DE$10:$EB$10,MATCH(Summary!H$55,'Income Statement'!$DE$5:$EB$5,0))</f>
        <v>681.56055313521802</v>
      </c>
      <c r="I57" s="12">
        <f t="array" ref="I57">INDEX('Income Statement'!$DE$10:$EC$10,MATCH(Summary!I$55,'Income Statement'!$DE$5:$EC$5,0))</f>
        <v>682.75399571001765</v>
      </c>
      <c r="J57" s="12">
        <f t="shared" ref="J57:V57" si="10">I57*(1+$X57)</f>
        <v>686.16776568856767</v>
      </c>
      <c r="K57" s="12">
        <f t="shared" si="10"/>
        <v>689.59860451701047</v>
      </c>
      <c r="L57" s="12">
        <f t="shared" si="10"/>
        <v>693.0465975395955</v>
      </c>
      <c r="M57" s="12">
        <f t="shared" si="10"/>
        <v>696.51183052729345</v>
      </c>
      <c r="N57" s="12">
        <f t="shared" si="10"/>
        <v>699.9943896799299</v>
      </c>
      <c r="O57" s="12">
        <f t="shared" si="10"/>
        <v>703.49436162832944</v>
      </c>
      <c r="P57" s="12">
        <f t="shared" si="10"/>
        <v>707.01183343647097</v>
      </c>
      <c r="Q57" s="12">
        <f t="shared" si="10"/>
        <v>710.54689260365319</v>
      </c>
      <c r="R57" s="12">
        <f t="shared" si="10"/>
        <v>714.09962706667136</v>
      </c>
      <c r="S57" s="12">
        <f t="shared" si="10"/>
        <v>717.67012520200467</v>
      </c>
      <c r="T57" s="12">
        <f t="shared" si="10"/>
        <v>721.25847582801464</v>
      </c>
      <c r="U57" s="12">
        <f t="shared" si="10"/>
        <v>724.86476820715461</v>
      </c>
      <c r="V57" s="12">
        <f t="shared" si="10"/>
        <v>728.48909204819029</v>
      </c>
      <c r="W57" s="2"/>
      <c r="X57" s="30">
        <v>5.0000000000000001E-3</v>
      </c>
      <c r="Y57" s="2"/>
      <c r="Z57" s="2"/>
    </row>
    <row r="58" spans="1:26" ht="12.75" customHeight="1" outlineLevel="2" x14ac:dyDescent="0.25">
      <c r="A58" s="2"/>
      <c r="B58" s="24" t="s">
        <v>8</v>
      </c>
      <c r="C58" s="31">
        <f t="shared" ref="C58:V58" si="11">SUM(C56:C57)</f>
        <v>482.59377390999998</v>
      </c>
      <c r="D58" s="31">
        <f t="shared" si="11"/>
        <v>613.96</v>
      </c>
      <c r="E58" s="31">
        <f t="shared" si="11"/>
        <v>1057.4442017975268</v>
      </c>
      <c r="F58" s="31">
        <f t="shared" si="11"/>
        <v>1293.5280610072655</v>
      </c>
      <c r="G58" s="31">
        <f t="shared" si="11"/>
        <v>1357.5615747565291</v>
      </c>
      <c r="H58" s="31">
        <f t="shared" si="11"/>
        <v>1409.0722598495909</v>
      </c>
      <c r="I58" s="31">
        <f t="shared" si="11"/>
        <v>1430.9988710982616</v>
      </c>
      <c r="J58" s="31">
        <f t="shared" si="11"/>
        <v>1438.1538654537528</v>
      </c>
      <c r="K58" s="31">
        <f t="shared" si="11"/>
        <v>1445.3446347810213</v>
      </c>
      <c r="L58" s="31">
        <f t="shared" si="11"/>
        <v>1452.5713579549265</v>
      </c>
      <c r="M58" s="31">
        <f t="shared" si="11"/>
        <v>1459.8342147447011</v>
      </c>
      <c r="N58" s="31">
        <f t="shared" si="11"/>
        <v>1467.1333858184244</v>
      </c>
      <c r="O58" s="31">
        <f t="shared" si="11"/>
        <v>1474.4690527475163</v>
      </c>
      <c r="P58" s="31">
        <f t="shared" si="11"/>
        <v>1481.8413980112539</v>
      </c>
      <c r="Q58" s="31">
        <f t="shared" si="11"/>
        <v>1489.2506050013099</v>
      </c>
      <c r="R58" s="31">
        <f t="shared" si="11"/>
        <v>1496.6968580263165</v>
      </c>
      <c r="S58" s="31">
        <f t="shared" si="11"/>
        <v>1504.1803423164479</v>
      </c>
      <c r="T58" s="31">
        <f t="shared" si="11"/>
        <v>1511.70124402803</v>
      </c>
      <c r="U58" s="31">
        <f t="shared" si="11"/>
        <v>1519.2597502481699</v>
      </c>
      <c r="V58" s="31">
        <f t="shared" si="11"/>
        <v>1526.8560489994106</v>
      </c>
      <c r="W58" s="2"/>
      <c r="X58" s="32"/>
      <c r="Y58" s="2"/>
      <c r="Z58" s="2"/>
    </row>
    <row r="59" spans="1:26" ht="12.75" customHeight="1" outlineLevel="2" x14ac:dyDescent="0.25">
      <c r="A59" s="2"/>
      <c r="B59" s="2"/>
      <c r="C59" s="2"/>
      <c r="D59" s="19"/>
      <c r="E59" s="19"/>
      <c r="F59" s="19"/>
      <c r="G59" s="19"/>
      <c r="H59" s="2"/>
      <c r="I59" s="2"/>
      <c r="J59" s="2"/>
      <c r="K59" s="2"/>
      <c r="L59" s="2"/>
      <c r="M59" s="2"/>
      <c r="N59" s="2"/>
      <c r="O59" s="2"/>
      <c r="P59" s="2"/>
      <c r="Q59" s="2"/>
      <c r="R59" s="2"/>
      <c r="S59" s="2"/>
      <c r="T59" s="2"/>
      <c r="U59" s="2"/>
      <c r="V59" s="2"/>
      <c r="W59" s="2"/>
      <c r="X59" s="33"/>
      <c r="Y59" s="2"/>
      <c r="Z59" s="2"/>
    </row>
    <row r="60" spans="1:26" ht="12.75" customHeight="1" outlineLevel="2" x14ac:dyDescent="0.25">
      <c r="A60" s="2"/>
      <c r="B60" s="24" t="s">
        <v>43</v>
      </c>
      <c r="C60" s="34">
        <f t="shared" ref="C60:G60" si="12">C62/C58</f>
        <v>0.54105819843978187</v>
      </c>
      <c r="D60" s="34">
        <f t="shared" si="12"/>
        <v>0.49665776272069845</v>
      </c>
      <c r="E60" s="34">
        <f t="shared" si="12"/>
        <v>0.21538466986621577</v>
      </c>
      <c r="F60" s="34">
        <f t="shared" si="12"/>
        <v>0.2584896064479088</v>
      </c>
      <c r="G60" s="34">
        <f t="shared" si="12"/>
        <v>0.2950080812658602</v>
      </c>
      <c r="H60" s="35">
        <f t="shared" ref="H60:V60" si="13">G60*(1+$X60)</f>
        <v>0.29648312167218949</v>
      </c>
      <c r="I60" s="35">
        <f t="shared" si="13"/>
        <v>0.29796553728055042</v>
      </c>
      <c r="J60" s="35">
        <f t="shared" si="13"/>
        <v>0.29945536496695313</v>
      </c>
      <c r="K60" s="35">
        <f t="shared" si="13"/>
        <v>0.30095264179178788</v>
      </c>
      <c r="L60" s="35">
        <f t="shared" si="13"/>
        <v>0.3024574050007468</v>
      </c>
      <c r="M60" s="35">
        <f t="shared" si="13"/>
        <v>0.30396969202575053</v>
      </c>
      <c r="N60" s="35">
        <f t="shared" si="13"/>
        <v>0.30548954048587923</v>
      </c>
      <c r="O60" s="35">
        <f t="shared" si="13"/>
        <v>0.30701698818830858</v>
      </c>
      <c r="P60" s="35">
        <f t="shared" si="13"/>
        <v>0.30855207312925009</v>
      </c>
      <c r="Q60" s="35">
        <f t="shared" si="13"/>
        <v>0.3100948334948963</v>
      </c>
      <c r="R60" s="35">
        <f t="shared" si="13"/>
        <v>0.31164530766237075</v>
      </c>
      <c r="S60" s="35">
        <f t="shared" si="13"/>
        <v>0.31320353420068259</v>
      </c>
      <c r="T60" s="35">
        <f t="shared" si="13"/>
        <v>0.31476955187168598</v>
      </c>
      <c r="U60" s="35">
        <f t="shared" si="13"/>
        <v>0.31634339963104435</v>
      </c>
      <c r="V60" s="35">
        <f t="shared" si="13"/>
        <v>0.31792511662919953</v>
      </c>
      <c r="W60" s="2"/>
      <c r="X60" s="36">
        <v>5.0000000000000001E-3</v>
      </c>
      <c r="Y60" s="2"/>
      <c r="Z60" s="2"/>
    </row>
    <row r="61" spans="1:26" ht="12.75" customHeight="1" outlineLevel="2" x14ac:dyDescent="0.25">
      <c r="A61" s="2"/>
      <c r="B61" s="2"/>
      <c r="C61" s="2"/>
      <c r="D61" s="2"/>
      <c r="E61" s="2"/>
      <c r="F61" s="2"/>
      <c r="G61" s="2"/>
      <c r="H61" s="2"/>
      <c r="I61" s="2"/>
      <c r="J61" s="2"/>
      <c r="K61" s="2"/>
      <c r="L61" s="2"/>
      <c r="M61" s="2"/>
      <c r="N61" s="2"/>
      <c r="O61" s="2"/>
      <c r="P61" s="2"/>
      <c r="Q61" s="2"/>
      <c r="R61" s="2"/>
      <c r="S61" s="2"/>
      <c r="T61" s="2"/>
      <c r="U61" s="2"/>
      <c r="V61" s="2"/>
      <c r="W61" s="2"/>
      <c r="X61" s="33"/>
      <c r="Y61" s="2"/>
      <c r="Z61" s="2"/>
    </row>
    <row r="62" spans="1:26" ht="12.75" customHeight="1" outlineLevel="2" x14ac:dyDescent="0.25">
      <c r="A62" s="2"/>
      <c r="B62" s="24" t="s">
        <v>44</v>
      </c>
      <c r="C62" s="37">
        <f t="array" ref="C62">INDEX('Income Statement'!$DE$45:$EB$45,MATCH(Summary!C$55,'Income Statement'!$DE$5:$EB$5,0))</f>
        <v>261.11131789000001</v>
      </c>
      <c r="D62" s="37">
        <f t="array" ref="D62">INDEX('Income Statement'!$DE$45:$EB$45,MATCH(Summary!D$55,'Income Statement'!$DE$5:$EB$5,0))</f>
        <v>304.92800000000005</v>
      </c>
      <c r="E62" s="37">
        <f t="array" ref="E62">INDEX('Income Statement'!$DE$45:$EB$45,MATCH(Summary!E$55,'Income Statement'!$DE$5:$EB$5,0))</f>
        <v>227.75727030610437</v>
      </c>
      <c r="F62" s="37">
        <f t="array" ref="F62">INDEX('Income Statement'!$DE$45:$EB$45,MATCH(Summary!F$55,'Income Statement'!$DE$5:$EB$5,0))</f>
        <v>334.3635594190946</v>
      </c>
      <c r="G62" s="37">
        <f t="array" ref="G62">INDEX('Income Statement'!$DE$45:$EB$45,MATCH(Summary!G$55,'Income Statement'!$DE$5:$EB$5,0))</f>
        <v>400.49163536918331</v>
      </c>
      <c r="H62" s="31">
        <f t="shared" ref="H62:V62" si="14">H58*H60</f>
        <v>417.76614226189326</v>
      </c>
      <c r="I62" s="31">
        <f t="shared" si="14"/>
        <v>426.38834747465461</v>
      </c>
      <c r="J62" s="31">
        <f t="shared" si="14"/>
        <v>430.66289065808797</v>
      </c>
      <c r="K62" s="31">
        <f t="shared" si="14"/>
        <v>434.98028613693521</v>
      </c>
      <c r="L62" s="31">
        <f t="shared" si="14"/>
        <v>439.34096350545798</v>
      </c>
      <c r="M62" s="31">
        <f t="shared" si="14"/>
        <v>443.74535666460014</v>
      </c>
      <c r="N62" s="31">
        <f t="shared" si="14"/>
        <v>448.19390386516261</v>
      </c>
      <c r="O62" s="31">
        <f t="shared" si="14"/>
        <v>452.68704775141077</v>
      </c>
      <c r="P62" s="31">
        <f t="shared" si="14"/>
        <v>457.22523540511861</v>
      </c>
      <c r="Q62" s="31">
        <f t="shared" si="14"/>
        <v>461.80891839005477</v>
      </c>
      <c r="R62" s="31">
        <f t="shared" si="14"/>
        <v>466.43855279691502</v>
      </c>
      <c r="S62" s="31">
        <f t="shared" si="14"/>
        <v>471.11459928870403</v>
      </c>
      <c r="T62" s="31">
        <f t="shared" si="14"/>
        <v>475.83752314657323</v>
      </c>
      <c r="U62" s="31">
        <f t="shared" si="14"/>
        <v>480.60779431611746</v>
      </c>
      <c r="V62" s="31">
        <f t="shared" si="14"/>
        <v>485.42588745413644</v>
      </c>
      <c r="W62" s="2"/>
      <c r="X62" s="32"/>
      <c r="Y62" s="2"/>
      <c r="Z62" s="2"/>
    </row>
    <row r="63" spans="1:26" ht="12.75" customHeight="1" outlineLevel="2" x14ac:dyDescent="0.25">
      <c r="A63" s="2"/>
      <c r="B63" s="2" t="s">
        <v>45</v>
      </c>
      <c r="C63" s="38">
        <f t="array" ref="C63">INDEX('Income Statement'!$DE$32:$EB$32,MATCH(Summary!C$55,'Income Statement'!$DE$5:$EB$5,0))+INDEX('Income Statement'!$DE$32:$EB$32,MATCH(Summary!C$55,'Income Statement'!$DE$5:$EB$5,0))</f>
        <v>-31.479661472257657</v>
      </c>
      <c r="D63" s="38">
        <f t="array" ref="D63">INDEX('Income Statement'!$DE$32:$EB$32,MATCH(Summary!D$55,'Income Statement'!$DE$5:$EB$5,0))+INDEX('Income Statement'!$DE$32:$EB$32,MATCH(Summary!D$55,'Income Statement'!$DE$5:$EB$5,0))</f>
        <v>-15.378</v>
      </c>
      <c r="E63" s="38">
        <f t="array" ref="E63">INDEX('Income Statement'!$DE$32:$EB$32,MATCH(Summary!E$55,'Income Statement'!$DE$5:$EB$5,0))+INDEX('Income Statement'!$DE$32:$EB$32,MATCH(Summary!E$55,'Income Statement'!$DE$5:$EB$5,0))</f>
        <v>-75.643999999999991</v>
      </c>
      <c r="F63" s="38">
        <f t="array" ref="F63">INDEX('Income Statement'!$DE$32:$EB$32,MATCH(Summary!F$55,'Income Statement'!$DE$5:$EB$5,0))+INDEX('Income Statement'!$DE$32:$EB$32,MATCH(Summary!F$55,'Income Statement'!$DE$5:$EB$5,0))</f>
        <v>-48.783571199999997</v>
      </c>
      <c r="G63" s="38">
        <f t="array" ref="G63">INDEX('Income Statement'!$DE$32:$EB$32,MATCH(Summary!G$55,'Income Statement'!$DE$5:$EB$5,0))+INDEX('Income Statement'!$DE$32:$EB$32,MATCH(Summary!G$55,'Income Statement'!$DE$5:$EB$5,0))</f>
        <v>-26.075212799999999</v>
      </c>
      <c r="H63" s="12">
        <f t="shared" ref="H63:V63" si="15">G63*(1+$X63)</f>
        <v>-26.335964927999999</v>
      </c>
      <c r="I63" s="12">
        <f t="shared" si="15"/>
        <v>-26.599324577280001</v>
      </c>
      <c r="J63" s="12">
        <f t="shared" si="15"/>
        <v>-26.865317823052802</v>
      </c>
      <c r="K63" s="12">
        <f t="shared" si="15"/>
        <v>-27.133971001283332</v>
      </c>
      <c r="L63" s="12">
        <f t="shared" si="15"/>
        <v>-27.405310711296163</v>
      </c>
      <c r="M63" s="12">
        <f t="shared" si="15"/>
        <v>-27.679363818409126</v>
      </c>
      <c r="N63" s="12">
        <f t="shared" si="15"/>
        <v>-27.956157456593218</v>
      </c>
      <c r="O63" s="12">
        <f t="shared" si="15"/>
        <v>-28.235719031159149</v>
      </c>
      <c r="P63" s="12">
        <f t="shared" si="15"/>
        <v>-28.518076221470743</v>
      </c>
      <c r="Q63" s="12">
        <f t="shared" si="15"/>
        <v>-28.803256983685451</v>
      </c>
      <c r="R63" s="12">
        <f t="shared" si="15"/>
        <v>-29.091289553522305</v>
      </c>
      <c r="S63" s="12">
        <f t="shared" si="15"/>
        <v>-29.382202449057527</v>
      </c>
      <c r="T63" s="12">
        <f t="shared" si="15"/>
        <v>-29.676024473548104</v>
      </c>
      <c r="U63" s="12">
        <f t="shared" si="15"/>
        <v>-29.972784718283584</v>
      </c>
      <c r="V63" s="12">
        <f t="shared" si="15"/>
        <v>-30.272512565466421</v>
      </c>
      <c r="W63" s="2"/>
      <c r="X63" s="30">
        <v>0.01</v>
      </c>
      <c r="Y63" s="2"/>
      <c r="Z63" s="2"/>
    </row>
    <row r="64" spans="1:26" ht="12.75" customHeight="1" outlineLevel="2" x14ac:dyDescent="0.25">
      <c r="A64" s="2"/>
      <c r="B64" s="2" t="s">
        <v>16</v>
      </c>
      <c r="C64" s="38">
        <f t="array" ref="C64">INDEX('Income Statement'!$DE$36:$EB$36,MATCH(Summary!C$55,'Income Statement'!$DE$5:$EB$5,0))</f>
        <v>-2.0292630627750001</v>
      </c>
      <c r="D64" s="38">
        <f t="array" ref="D64">INDEX('Income Statement'!$DE$36:$EB$36,MATCH(Summary!D$55,'Income Statement'!$DE$5:$EB$5,0))</f>
        <v>-31.378</v>
      </c>
      <c r="E64" s="38">
        <f t="array" ref="E64">INDEX('Income Statement'!$DE$36:$EB$36,MATCH(Summary!E$55,'Income Statement'!$DE$5:$EB$5,0))</f>
        <v>-15.770585061220871</v>
      </c>
      <c r="F64" s="38">
        <f t="array" ref="F64">INDEX('Income Statement'!$DE$36:$EB$36,MATCH(Summary!F$55,'Income Statement'!$DE$5:$EB$5,0))</f>
        <v>-43.086622702009869</v>
      </c>
      <c r="G64" s="38">
        <f t="array" ref="G64">INDEX('Income Statement'!$DE$36:$EB$36,MATCH(Summary!G$55,'Income Statement'!$DE$5:$EB$5,0))</f>
        <v>-59.357896283528497</v>
      </c>
      <c r="H64" s="12">
        <f t="shared" ref="H64:V64" si="16">G64*(1+$X64)</f>
        <v>-59.951475246363785</v>
      </c>
      <c r="I64" s="12">
        <f t="shared" si="16"/>
        <v>-60.550989998827426</v>
      </c>
      <c r="J64" s="12">
        <f t="shared" si="16"/>
        <v>-61.156499898815703</v>
      </c>
      <c r="K64" s="12">
        <f t="shared" si="16"/>
        <v>-61.76806489780386</v>
      </c>
      <c r="L64" s="12">
        <f t="shared" si="16"/>
        <v>-62.385745546781898</v>
      </c>
      <c r="M64" s="12">
        <f t="shared" si="16"/>
        <v>-63.009603002249719</v>
      </c>
      <c r="N64" s="12">
        <f t="shared" si="16"/>
        <v>-63.639699032272219</v>
      </c>
      <c r="O64" s="12">
        <f t="shared" si="16"/>
        <v>-64.276096022594942</v>
      </c>
      <c r="P64" s="12">
        <f t="shared" si="16"/>
        <v>-64.918856982820898</v>
      </c>
      <c r="Q64" s="12">
        <f t="shared" si="16"/>
        <v>-65.56804555264911</v>
      </c>
      <c r="R64" s="12">
        <f t="shared" si="16"/>
        <v>-66.223726008175603</v>
      </c>
      <c r="S64" s="12">
        <f t="shared" si="16"/>
        <v>-66.885963268257356</v>
      </c>
      <c r="T64" s="12">
        <f t="shared" si="16"/>
        <v>-67.554822900939925</v>
      </c>
      <c r="U64" s="12">
        <f t="shared" si="16"/>
        <v>-68.230371129949319</v>
      </c>
      <c r="V64" s="12">
        <f t="shared" si="16"/>
        <v>-68.912674841248815</v>
      </c>
      <c r="W64" s="2"/>
      <c r="X64" s="30">
        <v>0.01</v>
      </c>
      <c r="Y64" s="2"/>
      <c r="Z64" s="2"/>
    </row>
    <row r="65" spans="1:26" ht="12.75" customHeight="1" outlineLevel="2" x14ac:dyDescent="0.25">
      <c r="A65" s="2"/>
      <c r="B65" s="2" t="s">
        <v>46</v>
      </c>
      <c r="C65" s="38">
        <f t="array" ref="C65">INDEX('Cash Flow'!$DE$24:$EB$24,MATCH(Summary!C$55,'Cash Flow'!$DE$5:$EB$5,0))</f>
        <v>-43.568843409999978</v>
      </c>
      <c r="D65" s="38">
        <f t="array" ref="D65">INDEX('Cash Flow'!$DE$24:$EB$24,MATCH(Summary!D$55,'Cash Flow'!$DE$5:$EB$5,0))</f>
        <v>-6.9469999999999992</v>
      </c>
      <c r="E65" s="38">
        <f t="array" ref="E65">INDEX('Cash Flow'!$DE$24:$EB$24,MATCH(Summary!E$55,'Cash Flow'!$DE$5:$EB$5,0))</f>
        <v>41.412224357366298</v>
      </c>
      <c r="F65" s="38">
        <f t="array" ref="F65">INDEX('Cash Flow'!$DE$24:$EB$24,MATCH(Summary!F$55,'Cash Flow'!$DE$5:$EB$5,0))</f>
        <v>149.63398202886447</v>
      </c>
      <c r="G65" s="38">
        <f t="array" ref="G65">INDEX('Cash Flow'!$DE$24:$EB$24,MATCH(Summary!G$55,'Cash Flow'!$DE$5:$EB$5,0))</f>
        <v>60.720213596759351</v>
      </c>
      <c r="H65" s="12">
        <f t="shared" ref="H65:V65" si="17">G65*(1+$X65)</f>
        <v>61.327415732726948</v>
      </c>
      <c r="I65" s="12">
        <f t="shared" si="17"/>
        <v>61.940689890054216</v>
      </c>
      <c r="J65" s="12">
        <f t="shared" si="17"/>
        <v>62.560096788954759</v>
      </c>
      <c r="K65" s="12">
        <f t="shared" si="17"/>
        <v>63.185697756844306</v>
      </c>
      <c r="L65" s="12">
        <f t="shared" si="17"/>
        <v>63.817554734412752</v>
      </c>
      <c r="M65" s="12">
        <f t="shared" si="17"/>
        <v>64.455730281756885</v>
      </c>
      <c r="N65" s="12">
        <f t="shared" si="17"/>
        <v>65.10028758457446</v>
      </c>
      <c r="O65" s="12">
        <f t="shared" si="17"/>
        <v>65.751290460420208</v>
      </c>
      <c r="P65" s="12">
        <f t="shared" si="17"/>
        <v>66.408803365024411</v>
      </c>
      <c r="Q65" s="12">
        <f t="shared" si="17"/>
        <v>67.072891398674656</v>
      </c>
      <c r="R65" s="12">
        <f t="shared" si="17"/>
        <v>67.743620312661406</v>
      </c>
      <c r="S65" s="12">
        <f t="shared" si="17"/>
        <v>68.421056515788024</v>
      </c>
      <c r="T65" s="12">
        <f t="shared" si="17"/>
        <v>69.105267080945907</v>
      </c>
      <c r="U65" s="12">
        <f t="shared" si="17"/>
        <v>69.796319751755362</v>
      </c>
      <c r="V65" s="12">
        <f t="shared" si="17"/>
        <v>70.494282949272915</v>
      </c>
      <c r="W65" s="2"/>
      <c r="X65" s="30">
        <v>0.01</v>
      </c>
      <c r="Y65" s="2"/>
      <c r="Z65" s="2"/>
    </row>
    <row r="66" spans="1:26" ht="12.75" customHeight="1" outlineLevel="2" x14ac:dyDescent="0.25">
      <c r="A66" s="2"/>
      <c r="B66" s="39" t="s">
        <v>47</v>
      </c>
      <c r="C66" s="40">
        <f t="shared" ref="C66:G66" si="18">C67-SUM(C62:C65)</f>
        <v>21.808312665032759</v>
      </c>
      <c r="D66" s="40">
        <f t="shared" si="18"/>
        <v>47.805999999999926</v>
      </c>
      <c r="E66" s="40">
        <f t="shared" si="18"/>
        <v>75.807999999999993</v>
      </c>
      <c r="F66" s="40">
        <f t="shared" si="18"/>
        <v>49.547785599999997</v>
      </c>
      <c r="G66" s="40">
        <f t="shared" si="18"/>
        <v>38.193606399999908</v>
      </c>
      <c r="H66" s="41">
        <f t="shared" ref="H66:V66" si="19">G66*(1+$X66)</f>
        <v>38.575542463999909</v>
      </c>
      <c r="I66" s="41">
        <f t="shared" si="19"/>
        <v>38.961297888639912</v>
      </c>
      <c r="J66" s="41">
        <f t="shared" si="19"/>
        <v>39.350910867526309</v>
      </c>
      <c r="K66" s="41">
        <f t="shared" si="19"/>
        <v>39.74441997620157</v>
      </c>
      <c r="L66" s="41">
        <f t="shared" si="19"/>
        <v>40.141864175963583</v>
      </c>
      <c r="M66" s="41">
        <f t="shared" si="19"/>
        <v>40.543282817723217</v>
      </c>
      <c r="N66" s="41">
        <f t="shared" si="19"/>
        <v>40.94871564590045</v>
      </c>
      <c r="O66" s="41">
        <f t="shared" si="19"/>
        <v>41.358202802359457</v>
      </c>
      <c r="P66" s="41">
        <f t="shared" si="19"/>
        <v>41.771784830383055</v>
      </c>
      <c r="Q66" s="41">
        <f t="shared" si="19"/>
        <v>42.189502678686885</v>
      </c>
      <c r="R66" s="41">
        <f t="shared" si="19"/>
        <v>42.611397705473756</v>
      </c>
      <c r="S66" s="41">
        <f t="shared" si="19"/>
        <v>43.037511682528496</v>
      </c>
      <c r="T66" s="41">
        <f t="shared" si="19"/>
        <v>43.467886799353785</v>
      </c>
      <c r="U66" s="41">
        <f t="shared" si="19"/>
        <v>43.902565667347325</v>
      </c>
      <c r="V66" s="41">
        <f t="shared" si="19"/>
        <v>44.341591324020797</v>
      </c>
      <c r="W66" s="2"/>
      <c r="X66" s="30">
        <v>0.01</v>
      </c>
      <c r="Y66" s="2"/>
      <c r="Z66" s="2"/>
    </row>
    <row r="67" spans="1:26" ht="12.75" customHeight="1" outlineLevel="2" x14ac:dyDescent="0.25">
      <c r="A67" s="2"/>
      <c r="B67" s="24" t="s">
        <v>48</v>
      </c>
      <c r="C67" s="37">
        <f t="array" ref="C67">INDEX('Cash Flow'!$DE$25:$EB$25,MATCH(Summary!C$55,'Cash Flow'!$DE$5:$EB$5,0))</f>
        <v>205.84186261000016</v>
      </c>
      <c r="D67" s="37">
        <f t="array" ref="D67">INDEX('Cash Flow'!$DE$25:$EB$25,MATCH(Summary!D$55,'Cash Flow'!$DE$5:$EB$5,0))</f>
        <v>299.03100000000001</v>
      </c>
      <c r="E67" s="37">
        <f t="array" ref="E67">INDEX('Cash Flow'!$DE$25:$EB$25,MATCH(Summary!E$55,'Cash Flow'!$DE$5:$EB$5,0))</f>
        <v>253.56290960224982</v>
      </c>
      <c r="F67" s="37">
        <f t="array" ref="F67">INDEX('Cash Flow'!$DE$25:$EB$25,MATCH(Summary!F$55,'Cash Flow'!$DE$5:$EB$5,0))</f>
        <v>441.67513314594919</v>
      </c>
      <c r="G67" s="37">
        <f t="array" ref="G67">INDEX('Cash Flow'!$DE$25:$EB$25,MATCH(Summary!G$55,'Cash Flow'!$DE$5:$EB$5,0))</f>
        <v>413.97234628241415</v>
      </c>
      <c r="H67" s="31">
        <f t="shared" ref="H67:V67" si="20">SUM(H62:H66)</f>
        <v>431.38166028425633</v>
      </c>
      <c r="I67" s="31">
        <f t="shared" si="20"/>
        <v>440.1400206772413</v>
      </c>
      <c r="J67" s="31">
        <f t="shared" si="20"/>
        <v>444.55208059270052</v>
      </c>
      <c r="K67" s="31">
        <f t="shared" si="20"/>
        <v>449.00836797089391</v>
      </c>
      <c r="L67" s="31">
        <f t="shared" si="20"/>
        <v>453.50932615775622</v>
      </c>
      <c r="M67" s="31">
        <f t="shared" si="20"/>
        <v>458.05540294342137</v>
      </c>
      <c r="N67" s="31">
        <f t="shared" si="20"/>
        <v>462.64705060677204</v>
      </c>
      <c r="O67" s="31">
        <f t="shared" si="20"/>
        <v>467.28472596043639</v>
      </c>
      <c r="P67" s="31">
        <f t="shared" si="20"/>
        <v>471.96889039623449</v>
      </c>
      <c r="Q67" s="31">
        <f t="shared" si="20"/>
        <v>476.70000993108175</v>
      </c>
      <c r="R67" s="31">
        <f t="shared" si="20"/>
        <v>481.47855525335223</v>
      </c>
      <c r="S67" s="31">
        <f t="shared" si="20"/>
        <v>486.30500176970565</v>
      </c>
      <c r="T67" s="31">
        <f t="shared" si="20"/>
        <v>491.17982965238485</v>
      </c>
      <c r="U67" s="31">
        <f t="shared" si="20"/>
        <v>496.10352388698726</v>
      </c>
      <c r="V67" s="31">
        <f t="shared" si="20"/>
        <v>501.07657432071494</v>
      </c>
      <c r="W67" s="2"/>
      <c r="X67" s="32"/>
      <c r="Y67" s="2"/>
      <c r="Z67" s="2"/>
    </row>
    <row r="68" spans="1:26" ht="12.75" customHeight="1" outlineLevel="2" x14ac:dyDescent="0.25">
      <c r="A68" s="2"/>
      <c r="B68" s="39"/>
      <c r="C68" s="39"/>
      <c r="D68" s="39"/>
      <c r="E68" s="39"/>
      <c r="F68" s="39"/>
      <c r="G68" s="39"/>
      <c r="H68" s="39"/>
      <c r="I68" s="39"/>
      <c r="J68" s="39"/>
      <c r="K68" s="39"/>
      <c r="L68" s="39"/>
      <c r="M68" s="39"/>
      <c r="N68" s="39"/>
      <c r="O68" s="39"/>
      <c r="P68" s="39"/>
      <c r="Q68" s="39"/>
      <c r="R68" s="39"/>
      <c r="S68" s="39"/>
      <c r="T68" s="39"/>
      <c r="U68" s="39"/>
      <c r="V68" s="39"/>
      <c r="W68" s="2"/>
      <c r="X68" s="33"/>
      <c r="Y68" s="2"/>
      <c r="Z68" s="2"/>
    </row>
    <row r="69" spans="1:26" ht="12.75" customHeight="1" outlineLevel="2" x14ac:dyDescent="0.25">
      <c r="A69" s="2"/>
      <c r="B69" s="24" t="s">
        <v>49</v>
      </c>
      <c r="C69" s="37">
        <f>+SUMIF('Cash Flow'!$DU$5:$EC$5,Summary!C55,'Cash Flow'!$DU$28:$EC$28)</f>
        <v>-89.59196806680005</v>
      </c>
      <c r="D69" s="37">
        <f>+SUMIF('Cash Flow'!$DU$5:$EC$5,Summary!D55,'Cash Flow'!$DU$28:$EC$28)</f>
        <v>-365.48599999999999</v>
      </c>
      <c r="E69" s="37">
        <f>+SUMIF('Cash Flow'!$DU$5:$EC$5,Summary!E55,'Cash Flow'!$DU$28:$EC$28)</f>
        <v>-357.13325000000003</v>
      </c>
      <c r="F69" s="37">
        <f>+SUMIF('Cash Flow'!$DU$5:$EC$5,Summary!F55,'Cash Flow'!$DU$28:$EC$28)</f>
        <v>-193.20758173248061</v>
      </c>
      <c r="G69" s="37">
        <f>+SUMIF('Cash Flow'!$DU$5:$EC$5,Summary!G55,'Cash Flow'!$DU$28:$EC$28)</f>
        <v>-96.861821967519461</v>
      </c>
      <c r="H69" s="37">
        <f>+SUMIF('Cash Flow'!$DU$5:$EC$5,Summary!H55,'Cash Flow'!$DU$28:$EC$28)</f>
        <v>-75.974999999999994</v>
      </c>
      <c r="I69" s="37">
        <f>+SUMIF('Cash Flow'!$DU$5:$EC$5,Summary!I55,'Cash Flow'!$DU$28:$EC$28)</f>
        <v>-75.974999999999994</v>
      </c>
      <c r="J69" s="37">
        <f>+SUMIF('Cash Flow'!$DU$5:$EC$5,Summary!J55,'Cash Flow'!$DU$28:$EC$28)</f>
        <v>0</v>
      </c>
      <c r="K69" s="37">
        <f>+SUMIF('Cash Flow'!$DU$5:$EC$5,Summary!K55,'Cash Flow'!$DU$28:$EC$28)</f>
        <v>0</v>
      </c>
      <c r="L69" s="37">
        <f>+SUMIF('Cash Flow'!$DU$5:$EC$5,Summary!L55,'Cash Flow'!$DU$28:$EC$28)</f>
        <v>0</v>
      </c>
      <c r="M69" s="37">
        <f>+SUMIF('Cash Flow'!$DU$5:$EC$5,Summary!M55,'Cash Flow'!$DU$28:$EC$28)</f>
        <v>0</v>
      </c>
      <c r="N69" s="37">
        <f>+SUMIF('Cash Flow'!$DU$5:$EC$5,Summary!N55,'Cash Flow'!$DU$28:$EC$28)</f>
        <v>0</v>
      </c>
      <c r="O69" s="37">
        <f>+SUMIF('Cash Flow'!$DU$5:$EC$5,Summary!O55,'Cash Flow'!$DU$28:$EC$28)</f>
        <v>0</v>
      </c>
      <c r="P69" s="37">
        <f>+SUMIF('Cash Flow'!$DU$5:$EC$5,Summary!P55,'Cash Flow'!$DU$28:$EC$28)</f>
        <v>0</v>
      </c>
      <c r="Q69" s="37">
        <f>+SUMIF('Cash Flow'!$DU$5:$EC$5,Summary!Q55,'Cash Flow'!$DU$28:$EC$28)</f>
        <v>0</v>
      </c>
      <c r="R69" s="37">
        <f>+SUMIF('Cash Flow'!$DU$5:$EC$5,Summary!R55,'Cash Flow'!$DU$28:$EC$28)</f>
        <v>0</v>
      </c>
      <c r="S69" s="37">
        <f>+SUMIF('Cash Flow'!$DU$5:$EC$5,Summary!S55,'Cash Flow'!$DU$28:$EC$28)</f>
        <v>0</v>
      </c>
      <c r="T69" s="37">
        <f>+SUMIF('Cash Flow'!$DU$5:$EC$5,Summary!T55,'Cash Flow'!$DU$28:$EC$28)</f>
        <v>0</v>
      </c>
      <c r="U69" s="37">
        <f>+SUMIF('Cash Flow'!$DU$5:$EC$5,Summary!U55,'Cash Flow'!$DU$28:$EC$28)</f>
        <v>0</v>
      </c>
      <c r="V69" s="37">
        <f>+SUMIF('Cash Flow'!$DU$5:$EC$5,Summary!V55,'Cash Flow'!$DU$28:$EC$28)</f>
        <v>0</v>
      </c>
      <c r="W69" s="2"/>
      <c r="X69" s="36">
        <v>7.0000000000000007E-2</v>
      </c>
      <c r="Y69" s="2"/>
      <c r="Z69" s="2"/>
    </row>
    <row r="70" spans="1:26" ht="12.75" customHeight="1" outlineLevel="2" x14ac:dyDescent="0.25">
      <c r="A70" s="2"/>
      <c r="B70" s="2"/>
      <c r="C70" s="2"/>
      <c r="D70" s="2"/>
      <c r="E70" s="2"/>
      <c r="F70" s="2"/>
      <c r="G70" s="2"/>
      <c r="H70" s="2"/>
      <c r="I70" s="2"/>
      <c r="J70" s="2"/>
      <c r="K70" s="2"/>
      <c r="L70" s="2"/>
      <c r="M70" s="2"/>
      <c r="N70" s="2"/>
      <c r="O70" s="2"/>
      <c r="P70" s="2"/>
      <c r="Q70" s="2"/>
      <c r="R70" s="2"/>
      <c r="S70" s="2"/>
      <c r="T70" s="2"/>
      <c r="U70" s="2"/>
      <c r="V70" s="2"/>
      <c r="W70" s="2"/>
      <c r="X70" s="33"/>
      <c r="Y70" s="2"/>
      <c r="Z70" s="2"/>
    </row>
    <row r="71" spans="1:26" ht="12.75" customHeight="1" outlineLevel="2" x14ac:dyDescent="0.25">
      <c r="A71" s="2"/>
      <c r="B71" s="24" t="s">
        <v>27</v>
      </c>
      <c r="C71" s="31">
        <f t="shared" ref="C71:V71" si="21">C67+C69</f>
        <v>116.24989454320011</v>
      </c>
      <c r="D71" s="31">
        <f t="shared" si="21"/>
        <v>-66.454999999999984</v>
      </c>
      <c r="E71" s="31">
        <f t="shared" si="21"/>
        <v>-103.57034039775021</v>
      </c>
      <c r="F71" s="31">
        <f t="shared" si="21"/>
        <v>248.46755141346858</v>
      </c>
      <c r="G71" s="31">
        <f t="shared" si="21"/>
        <v>317.11052431489469</v>
      </c>
      <c r="H71" s="31">
        <f t="shared" si="21"/>
        <v>355.4066602842563</v>
      </c>
      <c r="I71" s="31">
        <f t="shared" si="21"/>
        <v>364.16502067724127</v>
      </c>
      <c r="J71" s="31">
        <f t="shared" si="21"/>
        <v>444.55208059270052</v>
      </c>
      <c r="K71" s="31">
        <f t="shared" si="21"/>
        <v>449.00836797089391</v>
      </c>
      <c r="L71" s="31">
        <f t="shared" si="21"/>
        <v>453.50932615775622</v>
      </c>
      <c r="M71" s="31">
        <f t="shared" si="21"/>
        <v>458.05540294342137</v>
      </c>
      <c r="N71" s="31">
        <f t="shared" si="21"/>
        <v>462.64705060677204</v>
      </c>
      <c r="O71" s="31">
        <f t="shared" si="21"/>
        <v>467.28472596043639</v>
      </c>
      <c r="P71" s="31">
        <f t="shared" si="21"/>
        <v>471.96889039623449</v>
      </c>
      <c r="Q71" s="31">
        <f t="shared" si="21"/>
        <v>476.70000993108175</v>
      </c>
      <c r="R71" s="31">
        <f t="shared" si="21"/>
        <v>481.47855525335223</v>
      </c>
      <c r="S71" s="31">
        <f t="shared" si="21"/>
        <v>486.30500176970565</v>
      </c>
      <c r="T71" s="31">
        <f t="shared" si="21"/>
        <v>491.17982965238485</v>
      </c>
      <c r="U71" s="31">
        <f t="shared" si="21"/>
        <v>496.10352388698726</v>
      </c>
      <c r="V71" s="31">
        <f t="shared" si="21"/>
        <v>501.07657432071494</v>
      </c>
      <c r="W71" s="2"/>
      <c r="X71" s="32"/>
      <c r="Y71" s="2"/>
      <c r="Z71" s="2"/>
    </row>
    <row r="72" spans="1:26" ht="12.75" customHeight="1" outlineLevel="2"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outlineLevel="2" x14ac:dyDescent="0.25">
      <c r="A73" s="2"/>
      <c r="B73" s="3" t="s">
        <v>29</v>
      </c>
      <c r="C73" s="42">
        <f t="shared" ref="C73:V73" si="22">C71/C58</f>
        <v>0.24088560778838358</v>
      </c>
      <c r="D73" s="42">
        <f t="shared" si="22"/>
        <v>-0.1082399504853736</v>
      </c>
      <c r="E73" s="42">
        <f t="shared" si="22"/>
        <v>-9.7944024111809594E-2</v>
      </c>
      <c r="F73" s="42">
        <f t="shared" si="22"/>
        <v>0.1920851652959023</v>
      </c>
      <c r="G73" s="42">
        <f t="shared" si="22"/>
        <v>0.23358831762144316</v>
      </c>
      <c r="H73" s="42">
        <f t="shared" si="22"/>
        <v>0.25222741970819412</v>
      </c>
      <c r="I73" s="42">
        <f t="shared" si="22"/>
        <v>0.25448309431422</v>
      </c>
      <c r="J73" s="42">
        <f t="shared" si="22"/>
        <v>0.3091130172309064</v>
      </c>
      <c r="K73" s="42">
        <f t="shared" si="22"/>
        <v>0.31065834207695486</v>
      </c>
      <c r="L73" s="42">
        <f t="shared" si="22"/>
        <v>0.31221139235200912</v>
      </c>
      <c r="M73" s="42">
        <f t="shared" si="22"/>
        <v>0.31377220667726785</v>
      </c>
      <c r="N73" s="42">
        <f t="shared" si="22"/>
        <v>0.31534082386700607</v>
      </c>
      <c r="O73" s="42">
        <f t="shared" si="22"/>
        <v>0.31691728292954063</v>
      </c>
      <c r="P73" s="42">
        <f t="shared" si="22"/>
        <v>0.31850162306819974</v>
      </c>
      <c r="Q73" s="42">
        <f t="shared" si="22"/>
        <v>0.32009388368229835</v>
      </c>
      <c r="R73" s="42">
        <f t="shared" si="22"/>
        <v>0.32169410436811807</v>
      </c>
      <c r="S73" s="42">
        <f t="shared" si="22"/>
        <v>0.32330232491989136</v>
      </c>
      <c r="T73" s="42">
        <f t="shared" si="22"/>
        <v>0.32491858533079132</v>
      </c>
      <c r="U73" s="42">
        <f t="shared" si="22"/>
        <v>0.32654292579392635</v>
      </c>
      <c r="V73" s="42">
        <f t="shared" si="22"/>
        <v>0.32817538670333968</v>
      </c>
      <c r="W73" s="2"/>
      <c r="X73" s="42">
        <f>AVERAGE(C71:V71)/AVERAGE(C58:V58)</f>
        <v>0.27389714571810686</v>
      </c>
      <c r="Y73" s="2"/>
      <c r="Z73" s="2"/>
    </row>
    <row r="74" spans="1:26" ht="12.75" customHeight="1" outlineLevel="2"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outlineLevel="2" x14ac:dyDescent="0.25">
      <c r="A75" s="2"/>
      <c r="B75" s="24" t="s">
        <v>50</v>
      </c>
      <c r="C75" s="43">
        <v>7.0000000000000007E-2</v>
      </c>
      <c r="D75" s="2"/>
      <c r="E75" s="2"/>
      <c r="F75" s="2"/>
      <c r="G75" s="2"/>
      <c r="H75" s="2"/>
      <c r="I75" s="2"/>
      <c r="J75" s="2"/>
      <c r="K75" s="2"/>
      <c r="L75" s="2"/>
      <c r="M75" s="2"/>
      <c r="N75" s="2"/>
      <c r="O75" s="2"/>
      <c r="P75" s="2"/>
      <c r="Q75" s="2"/>
      <c r="R75" s="2"/>
      <c r="S75" s="2"/>
      <c r="T75" s="2"/>
      <c r="U75" s="2"/>
      <c r="V75" s="2"/>
      <c r="W75" s="2"/>
      <c r="X75" s="2"/>
      <c r="Y75" s="2"/>
      <c r="Z75" s="2"/>
    </row>
    <row r="76" spans="1:26" ht="12.75" customHeight="1" outlineLevel="2" x14ac:dyDescent="0.25">
      <c r="A76" s="2"/>
      <c r="B76" s="44" t="s">
        <v>51</v>
      </c>
      <c r="C76" s="45">
        <v>0.02</v>
      </c>
      <c r="D76" s="2" t="s">
        <v>1682</v>
      </c>
      <c r="E76" s="2"/>
      <c r="F76" s="2"/>
      <c r="G76" s="2"/>
      <c r="H76" s="2"/>
      <c r="I76" s="2"/>
      <c r="J76" s="2"/>
      <c r="K76" s="2"/>
      <c r="L76" s="2"/>
      <c r="M76" s="2"/>
      <c r="N76" s="2"/>
      <c r="O76" s="2"/>
      <c r="P76" s="2"/>
      <c r="Q76" s="2"/>
      <c r="R76" s="2"/>
      <c r="S76" s="2"/>
      <c r="T76" s="2"/>
      <c r="U76" s="2"/>
      <c r="V76" s="2"/>
      <c r="W76" s="2"/>
      <c r="X76" s="2"/>
      <c r="Y76" s="2"/>
      <c r="Z76" s="2"/>
    </row>
    <row r="77" spans="1:26" ht="12.75" customHeight="1" outlineLevel="2" x14ac:dyDescent="0.25">
      <c r="A77" s="2"/>
      <c r="B77" s="44" t="s">
        <v>52</v>
      </c>
      <c r="C77" s="46">
        <v>0.99</v>
      </c>
      <c r="D77" s="2" t="s">
        <v>53</v>
      </c>
      <c r="E77" s="2"/>
      <c r="F77" s="2"/>
      <c r="G77" s="2"/>
      <c r="H77" s="2"/>
      <c r="I77" s="2"/>
      <c r="J77" s="2"/>
      <c r="K77" s="2"/>
      <c r="L77" s="2"/>
      <c r="M77" s="2"/>
      <c r="N77" s="2"/>
      <c r="O77" s="2"/>
      <c r="P77" s="2"/>
      <c r="Q77" s="2"/>
      <c r="R77" s="2"/>
      <c r="S77" s="2"/>
      <c r="T77" s="2"/>
      <c r="U77" s="2"/>
      <c r="V77" s="2"/>
      <c r="W77" s="2"/>
      <c r="X77" s="2"/>
      <c r="Y77" s="2"/>
      <c r="Z77" s="2"/>
    </row>
    <row r="78" spans="1:26" ht="12.75" customHeight="1" outlineLevel="2" x14ac:dyDescent="0.25">
      <c r="A78" s="2"/>
      <c r="B78" s="44" t="s">
        <v>54</v>
      </c>
      <c r="C78" s="45">
        <v>4.5999999999999999E-2</v>
      </c>
      <c r="D78" s="2" t="s">
        <v>55</v>
      </c>
      <c r="E78" s="2"/>
      <c r="F78" s="2"/>
      <c r="G78" s="2"/>
      <c r="H78" s="2"/>
      <c r="I78" s="2"/>
      <c r="J78" s="2"/>
      <c r="K78" s="2"/>
      <c r="L78" s="2"/>
      <c r="M78" s="2"/>
      <c r="N78" s="2"/>
      <c r="O78" s="2"/>
      <c r="P78" s="2"/>
      <c r="Q78" s="2"/>
      <c r="R78" s="2"/>
      <c r="S78" s="2"/>
      <c r="T78" s="2"/>
      <c r="U78" s="2"/>
      <c r="V78" s="2"/>
      <c r="W78" s="2"/>
      <c r="X78" s="2"/>
      <c r="Y78" s="2"/>
      <c r="Z78" s="2"/>
    </row>
    <row r="79" spans="1:26" ht="12.75" customHeight="1" outlineLevel="2" x14ac:dyDescent="0.25">
      <c r="A79" s="2"/>
      <c r="B79" s="2" t="s">
        <v>56</v>
      </c>
      <c r="C79" s="42">
        <f>C76+(C77*C78)</f>
        <v>6.5540000000000001E-2</v>
      </c>
      <c r="D79" s="2"/>
      <c r="E79" s="2"/>
      <c r="F79" s="2"/>
      <c r="G79" s="2"/>
      <c r="H79" s="2"/>
      <c r="I79" s="2"/>
      <c r="J79" s="2"/>
      <c r="K79" s="2"/>
      <c r="L79" s="2"/>
      <c r="M79" s="2"/>
      <c r="N79" s="2"/>
      <c r="O79" s="2"/>
      <c r="P79" s="2"/>
      <c r="Q79" s="2"/>
      <c r="R79" s="2"/>
      <c r="S79" s="2"/>
      <c r="T79" s="2"/>
      <c r="U79" s="2"/>
      <c r="V79" s="2"/>
      <c r="W79" s="2"/>
      <c r="X79" s="2"/>
      <c r="Y79" s="2"/>
      <c r="Z79" s="2"/>
    </row>
    <row r="80" spans="1:26" ht="12.75" customHeight="1" outlineLevel="2" x14ac:dyDescent="0.25">
      <c r="A80" s="2"/>
      <c r="B80" s="24" t="s">
        <v>57</v>
      </c>
      <c r="C80" s="47">
        <f t="array" ref="C80">+NPV(C75,D71:V71)</f>
        <v>3394.0045258746482</v>
      </c>
      <c r="D80" s="2"/>
      <c r="E80" s="2"/>
      <c r="F80" s="2"/>
      <c r="G80" s="2"/>
      <c r="H80" s="2"/>
      <c r="I80" s="2"/>
      <c r="J80" s="2"/>
      <c r="K80" s="2"/>
      <c r="L80" s="2"/>
      <c r="M80" s="2"/>
      <c r="N80" s="2"/>
      <c r="O80" s="2"/>
      <c r="P80" s="2"/>
      <c r="Q80" s="2"/>
      <c r="R80" s="2"/>
      <c r="S80" s="2"/>
      <c r="T80" s="2"/>
      <c r="U80" s="2"/>
      <c r="V80" s="2"/>
      <c r="W80" s="2"/>
      <c r="X80" s="2"/>
      <c r="Y80" s="2"/>
      <c r="Z80" s="2"/>
    </row>
    <row r="81" spans="1:26" ht="12.75" customHeight="1" outlineLevel="2" x14ac:dyDescent="0.25">
      <c r="A81" s="2"/>
      <c r="B81" s="44" t="s">
        <v>58</v>
      </c>
      <c r="C81" s="48">
        <f t="array" ref="C81">INDEX('Income Statement'!$DE$59:$EB$59,MATCH(Summary!D$55,'Income Statement'!$DE$5:$EB$5,0))</f>
        <v>100.242</v>
      </c>
      <c r="D81" s="2"/>
      <c r="E81" s="2"/>
      <c r="F81" s="49"/>
      <c r="G81" s="2"/>
      <c r="H81" s="2"/>
      <c r="I81" s="2"/>
      <c r="J81" s="2"/>
      <c r="K81" s="2"/>
      <c r="L81" s="2"/>
      <c r="M81" s="2"/>
      <c r="N81" s="2"/>
      <c r="O81" s="2"/>
      <c r="P81" s="2"/>
      <c r="Q81" s="2"/>
      <c r="R81" s="2"/>
      <c r="S81" s="2"/>
      <c r="T81" s="2"/>
      <c r="U81" s="2"/>
      <c r="V81" s="2"/>
      <c r="W81" s="2"/>
      <c r="X81" s="2"/>
      <c r="Y81" s="2"/>
      <c r="Z81" s="2"/>
    </row>
    <row r="82" spans="1:26" ht="12.75" customHeight="1" outlineLevel="2" x14ac:dyDescent="0.25">
      <c r="A82" s="2"/>
      <c r="B82" s="24" t="s">
        <v>59</v>
      </c>
      <c r="C82" s="47">
        <f>C80/C81</f>
        <v>33.858108635847728</v>
      </c>
      <c r="D82" s="2"/>
      <c r="E82" s="50"/>
      <c r="F82" s="51"/>
      <c r="G82" s="2"/>
      <c r="H82" s="2"/>
      <c r="I82" s="2"/>
      <c r="J82" s="2"/>
      <c r="K82" s="2"/>
      <c r="L82" s="2"/>
      <c r="M82" s="2"/>
      <c r="N82" s="2"/>
      <c r="O82" s="2"/>
      <c r="P82" s="2"/>
      <c r="Q82" s="2"/>
      <c r="R82" s="2"/>
      <c r="S82" s="2"/>
      <c r="T82" s="2"/>
      <c r="U82" s="2"/>
      <c r="V82" s="2"/>
      <c r="W82" s="2"/>
      <c r="X82" s="2"/>
      <c r="Y82" s="2"/>
      <c r="Z82" s="2"/>
    </row>
    <row r="83" spans="1:26" ht="12.75" customHeight="1" outlineLevel="2"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outlineLevel="2" x14ac:dyDescent="0.25">
      <c r="A84" s="2"/>
      <c r="B84" s="2" t="s">
        <v>30</v>
      </c>
      <c r="C84" s="12">
        <f t="array" ref="C84">INDEX('Balance Sheet'!$DE$57:$EB$57,MATCH(Summary!C$55,'Balance Sheet'!$DE$5:$EB$5,0))</f>
        <v>65.163793729999995</v>
      </c>
      <c r="D84" s="2"/>
      <c r="E84" s="2"/>
      <c r="F84" s="2"/>
      <c r="G84" s="2"/>
      <c r="H84" s="2"/>
      <c r="I84" s="2"/>
      <c r="J84" s="2"/>
      <c r="K84" s="2"/>
      <c r="L84" s="2"/>
      <c r="M84" s="2"/>
      <c r="N84" s="2"/>
      <c r="O84" s="2"/>
      <c r="P84" s="2"/>
      <c r="Q84" s="2"/>
      <c r="R84" s="2"/>
      <c r="S84" s="2"/>
      <c r="T84" s="2"/>
      <c r="U84" s="2"/>
      <c r="V84" s="2"/>
      <c r="W84" s="2"/>
      <c r="X84" s="2"/>
      <c r="Y84" s="2"/>
      <c r="Z84" s="2"/>
    </row>
    <row r="85" spans="1:26" ht="12.75" customHeight="1" outlineLevel="2" x14ac:dyDescent="0.25">
      <c r="A85" s="2"/>
      <c r="B85" s="2" t="s">
        <v>17</v>
      </c>
      <c r="C85" s="12">
        <f t="array" ref="C85">INDEX('Balance Sheet'!$DE$47:$EB$47,MATCH(Summary!C$55,'Balance Sheet'!$DE$5:$EB$5,0))</f>
        <v>0</v>
      </c>
      <c r="D85" s="2"/>
      <c r="E85" s="2"/>
      <c r="F85" s="2"/>
      <c r="G85" s="2"/>
      <c r="H85" s="2"/>
      <c r="I85" s="2"/>
      <c r="J85" s="2"/>
      <c r="K85" s="2"/>
      <c r="L85" s="2"/>
      <c r="M85" s="2"/>
      <c r="N85" s="2"/>
      <c r="O85" s="2"/>
      <c r="P85" s="2"/>
      <c r="Q85" s="2"/>
      <c r="R85" s="2"/>
      <c r="S85" s="2"/>
      <c r="T85" s="2"/>
      <c r="U85" s="2"/>
      <c r="V85" s="2"/>
      <c r="W85" s="2"/>
      <c r="X85" s="2"/>
      <c r="Y85" s="2"/>
      <c r="Z85" s="2"/>
    </row>
    <row r="86" spans="1:26" ht="12.75" customHeight="1" outlineLevel="2" x14ac:dyDescent="0.25">
      <c r="A86" s="2"/>
      <c r="B86" s="24" t="s">
        <v>60</v>
      </c>
      <c r="C86" s="47">
        <f>SUM(C80,C84:C85)</f>
        <v>3459.1683196046483</v>
      </c>
      <c r="D86" s="2"/>
      <c r="E86" s="2"/>
      <c r="F86" s="2"/>
      <c r="G86" s="2"/>
      <c r="H86" s="2"/>
      <c r="I86" s="2"/>
      <c r="J86" s="2"/>
      <c r="K86" s="2"/>
      <c r="L86" s="2"/>
      <c r="M86" s="2"/>
      <c r="N86" s="2"/>
      <c r="O86" s="2"/>
      <c r="P86" s="2"/>
      <c r="Q86" s="2"/>
      <c r="R86" s="2"/>
      <c r="S86" s="2"/>
      <c r="T86" s="2"/>
      <c r="U86" s="2"/>
      <c r="V86" s="2"/>
      <c r="W86" s="2"/>
      <c r="X86" s="2"/>
      <c r="Y86" s="2"/>
      <c r="Z86" s="2"/>
    </row>
    <row r="87" spans="1:26" ht="12.75" customHeight="1" outlineLevel="2" x14ac:dyDescent="0.25">
      <c r="A87" s="2"/>
      <c r="B87" s="4" t="s">
        <v>61</v>
      </c>
      <c r="C87" s="52">
        <f t="array" ref="C87">(+NPV(C75,C71:U71)-+NPV(C75,C71:H71))/C86</f>
        <v>0.73213990552330499</v>
      </c>
      <c r="D87" s="2"/>
      <c r="E87" s="2"/>
      <c r="F87" s="2"/>
      <c r="G87" s="2"/>
      <c r="H87" s="2"/>
      <c r="I87" s="2"/>
      <c r="J87" s="2"/>
      <c r="K87" s="2"/>
      <c r="L87" s="2"/>
      <c r="M87" s="2"/>
      <c r="N87" s="2"/>
      <c r="O87" s="2"/>
      <c r="P87" s="2"/>
      <c r="Q87" s="2"/>
      <c r="R87" s="2"/>
      <c r="S87" s="2"/>
      <c r="T87" s="2"/>
      <c r="U87" s="2"/>
      <c r="V87" s="2"/>
      <c r="W87" s="2"/>
      <c r="X87" s="2"/>
      <c r="Y87" s="2"/>
      <c r="Z87" s="2"/>
    </row>
    <row r="88" spans="1:26" ht="12.75" customHeight="1" outlineLevel="2" x14ac:dyDescent="0.25">
      <c r="A88" s="2"/>
      <c r="B88" s="2"/>
      <c r="C88" s="2"/>
      <c r="D88" s="2"/>
      <c r="E88" s="2"/>
      <c r="F88" s="2"/>
      <c r="G88" s="2"/>
      <c r="H88" s="2"/>
      <c r="I88" s="2"/>
      <c r="J88" s="2"/>
      <c r="K88" s="2"/>
      <c r="L88" s="2"/>
      <c r="M88" s="2"/>
      <c r="N88" s="2"/>
      <c r="O88" s="2"/>
      <c r="P88" s="2"/>
      <c r="Q88" s="2"/>
      <c r="R88" s="2"/>
      <c r="S88" s="2"/>
      <c r="T88" s="2"/>
      <c r="U88" s="2"/>
      <c r="V88" s="2"/>
      <c r="W88" s="2"/>
      <c r="X88" s="3" t="s">
        <v>62</v>
      </c>
      <c r="Y88" s="2"/>
      <c r="Z88" s="2"/>
    </row>
    <row r="89" spans="1:26" ht="12.75" customHeight="1" outlineLevel="2" x14ac:dyDescent="0.25">
      <c r="A89" s="2"/>
      <c r="B89" s="44" t="s">
        <v>63</v>
      </c>
      <c r="C89" s="53">
        <f t="shared" ref="C89:V89" si="23">C71/$C$80</f>
        <v>3.4251543761050836E-2</v>
      </c>
      <c r="D89" s="53">
        <f t="shared" si="23"/>
        <v>-1.958011531610267E-2</v>
      </c>
      <c r="E89" s="53">
        <f t="shared" si="23"/>
        <v>-3.051567539411567E-2</v>
      </c>
      <c r="F89" s="53">
        <f t="shared" si="23"/>
        <v>7.3207784350092328E-2</v>
      </c>
      <c r="G89" s="53">
        <f t="shared" si="23"/>
        <v>9.343255788180603E-2</v>
      </c>
      <c r="H89" s="53">
        <f t="shared" si="23"/>
        <v>0.10471602426418881</v>
      </c>
      <c r="I89" s="53">
        <f t="shared" si="23"/>
        <v>0.10729656307202316</v>
      </c>
      <c r="J89" s="53">
        <f t="shared" si="23"/>
        <v>0.13098158155170336</v>
      </c>
      <c r="K89" s="53">
        <f t="shared" si="23"/>
        <v>0.13229456959995736</v>
      </c>
      <c r="L89" s="53">
        <f t="shared" si="23"/>
        <v>0.1336207193303271</v>
      </c>
      <c r="M89" s="53">
        <f t="shared" si="23"/>
        <v>0.13496016267844507</v>
      </c>
      <c r="N89" s="53">
        <f t="shared" si="23"/>
        <v>0.13631303290249625</v>
      </c>
      <c r="O89" s="53">
        <f t="shared" si="23"/>
        <v>0.13767946459647554</v>
      </c>
      <c r="P89" s="53">
        <f t="shared" si="23"/>
        <v>0.13905959370357832</v>
      </c>
      <c r="Q89" s="53">
        <f t="shared" si="23"/>
        <v>0.14045355752972496</v>
      </c>
      <c r="R89" s="53">
        <f t="shared" si="23"/>
        <v>0.14186149475722143</v>
      </c>
      <c r="S89" s="53">
        <f t="shared" si="23"/>
        <v>0.14328354545855621</v>
      </c>
      <c r="T89" s="53">
        <f t="shared" si="23"/>
        <v>0.14471985111033578</v>
      </c>
      <c r="U89" s="53">
        <f t="shared" si="23"/>
        <v>0.14617055460736</v>
      </c>
      <c r="V89" s="53">
        <f t="shared" si="23"/>
        <v>0.14763580027683834</v>
      </c>
      <c r="W89" s="2"/>
      <c r="X89" s="53">
        <f t="shared" ref="X89:X90" si="24">+AVERAGE(C89:V89)</f>
        <v>0.10859213053609813</v>
      </c>
      <c r="Y89" s="2"/>
      <c r="Z89" s="2"/>
    </row>
    <row r="90" spans="1:26" ht="12.75" customHeight="1" outlineLevel="2" x14ac:dyDescent="0.25">
      <c r="A90" s="2"/>
      <c r="B90" s="44" t="s">
        <v>64</v>
      </c>
      <c r="C90" s="54">
        <f t="shared" ref="C90:V90" si="25">$C$86/C62</f>
        <v>13.247868179585819</v>
      </c>
      <c r="D90" s="54">
        <f t="shared" si="25"/>
        <v>11.344213452371209</v>
      </c>
      <c r="E90" s="54">
        <f t="shared" si="25"/>
        <v>15.18796003726049</v>
      </c>
      <c r="F90" s="54">
        <f t="shared" si="25"/>
        <v>10.345530253399691</v>
      </c>
      <c r="G90" s="54">
        <f t="shared" si="25"/>
        <v>8.637304787691507</v>
      </c>
      <c r="H90" s="54">
        <f t="shared" si="25"/>
        <v>8.2801547795994708</v>
      </c>
      <c r="I90" s="54">
        <f t="shared" si="25"/>
        <v>8.1127177609145811</v>
      </c>
      <c r="J90" s="54">
        <f t="shared" si="25"/>
        <v>8.0321950059796361</v>
      </c>
      <c r="K90" s="54">
        <f t="shared" si="25"/>
        <v>7.9524714793986666</v>
      </c>
      <c r="L90" s="54">
        <f t="shared" si="25"/>
        <v>7.8735392484331248</v>
      </c>
      <c r="M90" s="54">
        <f t="shared" si="25"/>
        <v>7.7953904590808403</v>
      </c>
      <c r="N90" s="54">
        <f t="shared" si="25"/>
        <v>7.7180173352945145</v>
      </c>
      <c r="O90" s="54">
        <f t="shared" si="25"/>
        <v>7.6414121782079816</v>
      </c>
      <c r="P90" s="54">
        <f t="shared" si="25"/>
        <v>7.5655673653701463</v>
      </c>
      <c r="Q90" s="54">
        <f t="shared" si="25"/>
        <v>7.490475349986534</v>
      </c>
      <c r="R90" s="54">
        <f t="shared" si="25"/>
        <v>7.4161286601683472</v>
      </c>
      <c r="S90" s="54">
        <f t="shared" si="25"/>
        <v>7.3425198981890034</v>
      </c>
      <c r="T90" s="54">
        <f t="shared" si="25"/>
        <v>7.2696417397480309</v>
      </c>
      <c r="U90" s="54">
        <f t="shared" si="25"/>
        <v>7.1974869332422795</v>
      </c>
      <c r="V90" s="54">
        <f t="shared" si="25"/>
        <v>7.1260482990443608</v>
      </c>
      <c r="W90" s="2"/>
      <c r="X90" s="54">
        <f t="shared" si="24"/>
        <v>8.6788321601483123</v>
      </c>
      <c r="Y90" s="2"/>
      <c r="Z90" s="2"/>
    </row>
    <row r="91" spans="1:26" ht="12.7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hidden="1" customHeight="1" outlineLevel="1" x14ac:dyDescent="0.25">
      <c r="A93" s="2"/>
      <c r="B93" s="24" t="s">
        <v>65</v>
      </c>
      <c r="C93" s="47">
        <f>C81*C120</f>
        <v>2425.8564000000001</v>
      </c>
      <c r="D93" s="2"/>
      <c r="E93" s="2"/>
      <c r="F93" s="2"/>
      <c r="G93" s="2"/>
      <c r="H93" s="2"/>
      <c r="I93" s="2"/>
      <c r="J93" s="2"/>
      <c r="K93" s="2"/>
      <c r="L93" s="2"/>
      <c r="M93" s="2"/>
      <c r="N93" s="2"/>
      <c r="O93" s="2"/>
      <c r="P93" s="2"/>
      <c r="Q93" s="2"/>
      <c r="R93" s="2"/>
      <c r="S93" s="2"/>
      <c r="T93" s="2"/>
      <c r="U93" s="2"/>
      <c r="V93" s="2"/>
      <c r="W93" s="2"/>
      <c r="X93" s="2"/>
      <c r="Y93" s="2"/>
      <c r="Z93" s="2"/>
    </row>
    <row r="94" spans="1:26" ht="12.75" hidden="1" customHeight="1" outlineLevel="1" x14ac:dyDescent="0.25">
      <c r="A94" s="2"/>
      <c r="B94" s="2" t="str">
        <f t="shared" ref="B94:C94" si="26">B84</f>
        <v>Net Debt</v>
      </c>
      <c r="C94" s="12">
        <f t="shared" si="26"/>
        <v>65.163793729999995</v>
      </c>
      <c r="D94" s="2"/>
      <c r="E94" s="2"/>
      <c r="F94" s="2"/>
      <c r="G94" s="2"/>
      <c r="H94" s="2"/>
      <c r="I94" s="2"/>
      <c r="J94" s="2"/>
      <c r="K94" s="2"/>
      <c r="L94" s="2"/>
      <c r="M94" s="2"/>
      <c r="N94" s="2"/>
      <c r="O94" s="2"/>
      <c r="P94" s="2"/>
      <c r="Q94" s="2"/>
      <c r="R94" s="2"/>
      <c r="S94" s="2"/>
      <c r="T94" s="2"/>
      <c r="U94" s="2"/>
      <c r="V94" s="2"/>
      <c r="W94" s="2"/>
      <c r="X94" s="2"/>
      <c r="Y94" s="2"/>
      <c r="Z94" s="2"/>
    </row>
    <row r="95" spans="1:26" ht="12.75" hidden="1" customHeight="1" outlineLevel="1" x14ac:dyDescent="0.25">
      <c r="A95" s="2"/>
      <c r="B95" s="2" t="str">
        <f t="shared" ref="B95:C95" si="27">B85</f>
        <v>Minority Interest</v>
      </c>
      <c r="C95" s="12">
        <f t="shared" si="27"/>
        <v>0</v>
      </c>
      <c r="D95" s="2"/>
      <c r="E95" s="2"/>
      <c r="F95" s="2"/>
      <c r="G95" s="2"/>
      <c r="H95" s="2"/>
      <c r="I95" s="2"/>
      <c r="J95" s="2"/>
      <c r="K95" s="2"/>
      <c r="L95" s="2"/>
      <c r="M95" s="2"/>
      <c r="N95" s="2"/>
      <c r="O95" s="2"/>
      <c r="P95" s="2"/>
      <c r="Q95" s="2"/>
      <c r="R95" s="2"/>
      <c r="S95" s="2"/>
      <c r="T95" s="2"/>
      <c r="U95" s="2"/>
      <c r="V95" s="2"/>
      <c r="W95" s="2"/>
      <c r="X95" s="2"/>
      <c r="Y95" s="2"/>
      <c r="Z95" s="2"/>
    </row>
    <row r="96" spans="1:26" ht="12.75" hidden="1" customHeight="1" outlineLevel="1" x14ac:dyDescent="0.25">
      <c r="A96" s="2"/>
      <c r="B96" s="24" t="s">
        <v>60</v>
      </c>
      <c r="C96" s="47">
        <f>SUM(C93:C95)</f>
        <v>2491.0201937300003</v>
      </c>
      <c r="D96" s="2"/>
      <c r="E96" s="2"/>
      <c r="F96" s="2"/>
      <c r="G96" s="2"/>
      <c r="H96" s="2"/>
      <c r="I96" s="2"/>
      <c r="J96" s="2"/>
      <c r="K96" s="2"/>
      <c r="L96" s="2"/>
      <c r="M96" s="2"/>
      <c r="N96" s="2"/>
      <c r="O96" s="2"/>
      <c r="P96" s="2"/>
      <c r="Q96" s="2"/>
      <c r="R96" s="2"/>
      <c r="S96" s="2"/>
      <c r="T96" s="2"/>
      <c r="U96" s="2"/>
      <c r="V96" s="2"/>
      <c r="W96" s="2"/>
      <c r="X96" s="2"/>
      <c r="Y96" s="2"/>
      <c r="Z96" s="2"/>
    </row>
    <row r="97" spans="1:26" ht="12.75" hidden="1" customHeight="1" outlineLevel="1" x14ac:dyDescent="0.25">
      <c r="A97" s="2"/>
      <c r="B97" s="2"/>
      <c r="C97" s="2"/>
      <c r="D97" s="2"/>
      <c r="E97" s="2"/>
      <c r="F97" s="2"/>
      <c r="G97" s="2"/>
      <c r="H97" s="2"/>
      <c r="I97" s="2"/>
      <c r="J97" s="2"/>
      <c r="K97" s="2"/>
      <c r="L97" s="2"/>
      <c r="M97" s="2"/>
      <c r="N97" s="2"/>
      <c r="O97" s="2"/>
      <c r="P97" s="2"/>
      <c r="Q97" s="2"/>
      <c r="R97" s="2"/>
      <c r="S97" s="2"/>
      <c r="T97" s="2"/>
      <c r="U97" s="2"/>
      <c r="V97" s="2"/>
      <c r="W97" s="2"/>
      <c r="X97" s="3" t="s">
        <v>62</v>
      </c>
      <c r="Y97" s="2"/>
      <c r="Z97" s="2"/>
    </row>
    <row r="98" spans="1:26" ht="12.75" hidden="1" customHeight="1" outlineLevel="1" x14ac:dyDescent="0.25">
      <c r="A98" s="2"/>
      <c r="B98" s="44" t="s">
        <v>66</v>
      </c>
      <c r="C98" s="53">
        <f t="shared" ref="C98:V98" si="28">C71/$C$93</f>
        <v>4.7921177256493877E-2</v>
      </c>
      <c r="D98" s="53">
        <f t="shared" si="28"/>
        <v>-2.7394449234505382E-2</v>
      </c>
      <c r="E98" s="53">
        <f t="shared" si="28"/>
        <v>-4.2694341016125362E-2</v>
      </c>
      <c r="F98" s="53">
        <f t="shared" si="28"/>
        <v>0.10242467419484046</v>
      </c>
      <c r="G98" s="53">
        <f t="shared" si="28"/>
        <v>0.13072106177220327</v>
      </c>
      <c r="H98" s="53">
        <f t="shared" si="28"/>
        <v>0.14650770766326329</v>
      </c>
      <c r="I98" s="53">
        <f t="shared" si="28"/>
        <v>0.15011812763411769</v>
      </c>
      <c r="J98" s="53">
        <f t="shared" si="28"/>
        <v>0.18325572799474055</v>
      </c>
      <c r="K98" s="53">
        <f t="shared" si="28"/>
        <v>0.18509272353091216</v>
      </c>
      <c r="L98" s="53">
        <f t="shared" si="28"/>
        <v>0.18694813351596418</v>
      </c>
      <c r="M98" s="53">
        <f t="shared" si="28"/>
        <v>0.18882214254043286</v>
      </c>
      <c r="N98" s="53">
        <f t="shared" si="28"/>
        <v>0.19071493704523154</v>
      </c>
      <c r="O98" s="53">
        <f t="shared" si="28"/>
        <v>0.19262670534019918</v>
      </c>
      <c r="P98" s="53">
        <f t="shared" si="28"/>
        <v>0.19455763762283476</v>
      </c>
      <c r="Q98" s="53">
        <f t="shared" si="28"/>
        <v>0.19650792599721967</v>
      </c>
      <c r="R98" s="53">
        <f t="shared" si="28"/>
        <v>0.19847776449313001</v>
      </c>
      <c r="S98" s="53">
        <f t="shared" si="28"/>
        <v>0.20046734908533978</v>
      </c>
      <c r="T98" s="53">
        <f t="shared" si="28"/>
        <v>0.20247687771311806</v>
      </c>
      <c r="U98" s="53">
        <f t="shared" si="28"/>
        <v>0.20450655029992182</v>
      </c>
      <c r="V98" s="53">
        <f t="shared" si="28"/>
        <v>0.20655656877328554</v>
      </c>
      <c r="W98" s="2"/>
      <c r="X98" s="53">
        <f t="shared" ref="X98:X99" si="29">+AVERAGE(C98:V98)</f>
        <v>0.15193075011113094</v>
      </c>
      <c r="Y98" s="2"/>
      <c r="Z98" s="2"/>
    </row>
    <row r="99" spans="1:26" ht="12.75" hidden="1" customHeight="1" outlineLevel="1" x14ac:dyDescent="0.25">
      <c r="A99" s="2"/>
      <c r="B99" s="44" t="s">
        <v>67</v>
      </c>
      <c r="C99" s="54">
        <f t="shared" ref="C99:V99" si="30">$C$96/C62</f>
        <v>9.5400697827254195</v>
      </c>
      <c r="D99" s="54">
        <f t="shared" si="30"/>
        <v>8.1692077924296882</v>
      </c>
      <c r="E99" s="54">
        <f t="shared" si="30"/>
        <v>10.937170920524665</v>
      </c>
      <c r="F99" s="54">
        <f t="shared" si="30"/>
        <v>7.4500349202459919</v>
      </c>
      <c r="G99" s="54">
        <f t="shared" si="30"/>
        <v>6.2199056702737749</v>
      </c>
      <c r="H99" s="54">
        <f t="shared" si="30"/>
        <v>5.9627144034290973</v>
      </c>
      <c r="I99" s="54">
        <f t="shared" si="30"/>
        <v>5.8421394685934089</v>
      </c>
      <c r="J99" s="54">
        <f t="shared" si="30"/>
        <v>5.7841533314456663</v>
      </c>
      <c r="K99" s="54">
        <f t="shared" si="30"/>
        <v>5.726742735522059</v>
      </c>
      <c r="L99" s="54">
        <f t="shared" si="30"/>
        <v>5.6699019682899525</v>
      </c>
      <c r="M99" s="54">
        <f t="shared" si="30"/>
        <v>5.6136253739164408</v>
      </c>
      <c r="N99" s="54">
        <f t="shared" si="30"/>
        <v>5.5579073527055689</v>
      </c>
      <c r="O99" s="54">
        <f t="shared" si="30"/>
        <v>5.502742360541145</v>
      </c>
      <c r="P99" s="54">
        <f t="shared" si="30"/>
        <v>5.4481249083350871</v>
      </c>
      <c r="Q99" s="54">
        <f t="shared" si="30"/>
        <v>5.3940495614812392</v>
      </c>
      <c r="R99" s="54">
        <f t="shared" si="30"/>
        <v>5.3405109393146111</v>
      </c>
      <c r="S99" s="54">
        <f t="shared" si="30"/>
        <v>5.2875037145759869</v>
      </c>
      <c r="T99" s="54">
        <f t="shared" si="30"/>
        <v>5.2350226128818473</v>
      </c>
      <c r="U99" s="54">
        <f t="shared" si="30"/>
        <v>5.1830624121995488</v>
      </c>
      <c r="V99" s="54">
        <f t="shared" si="30"/>
        <v>5.131617942327714</v>
      </c>
      <c r="W99" s="2"/>
      <c r="X99" s="54">
        <f t="shared" si="29"/>
        <v>6.2498104085879449</v>
      </c>
      <c r="Y99" s="2"/>
      <c r="Z99" s="2"/>
    </row>
    <row r="100" spans="1:26" ht="12.75" hidden="1" customHeight="1" outlineLevel="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hidden="1" customHeight="1" outlineLevel="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collapsed="1" x14ac:dyDescent="0.25">
      <c r="A102" s="2"/>
      <c r="B102" s="3" t="s">
        <v>68</v>
      </c>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5">
      <c r="A103" s="2"/>
      <c r="B103" s="3"/>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5">
      <c r="A104" s="2"/>
      <c r="B104" s="24" t="s">
        <v>69</v>
      </c>
      <c r="C104" s="55"/>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5">
      <c r="A105" s="2"/>
      <c r="B105" s="39" t="s">
        <v>70</v>
      </c>
      <c r="C105" s="56">
        <f>+Valuation!H70</f>
        <v>0.16500000000000001</v>
      </c>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5">
      <c r="A106" s="2"/>
      <c r="B106" s="3" t="s">
        <v>71</v>
      </c>
      <c r="C106" s="57">
        <f>+Valuation!H79</f>
        <v>24.203780435288973</v>
      </c>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5">
      <c r="A107" s="2"/>
      <c r="B107" s="3"/>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5">
      <c r="A108" s="2"/>
      <c r="B108" s="24" t="s">
        <v>72</v>
      </c>
      <c r="C108" s="55"/>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5">
      <c r="A109" s="2"/>
      <c r="B109" s="2" t="s">
        <v>73</v>
      </c>
      <c r="C109" s="12">
        <f>+AVERAGE(Valuation!D21:H21)</f>
        <v>370.7410485719555</v>
      </c>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5">
      <c r="A110" s="2"/>
      <c r="B110" s="39" t="s">
        <v>74</v>
      </c>
      <c r="C110" s="56">
        <f>+Valuation!H26</f>
        <v>0.15</v>
      </c>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5">
      <c r="A111" s="2"/>
      <c r="B111" s="3" t="s">
        <v>71</v>
      </c>
      <c r="C111" s="57">
        <f>+Valuation!H28</f>
        <v>22.251093740251925</v>
      </c>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5">
      <c r="A112" s="2"/>
      <c r="B112" s="3"/>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5">
      <c r="A113" s="2"/>
      <c r="B113" s="24" t="s">
        <v>75</v>
      </c>
      <c r="C113" s="55"/>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5">
      <c r="A114" s="2"/>
      <c r="B114" s="2" t="s">
        <v>76</v>
      </c>
      <c r="C114" s="12">
        <f>+Valuation!H47</f>
        <v>502.01749032303786</v>
      </c>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5">
      <c r="A115" s="2"/>
      <c r="B115" s="39" t="s">
        <v>77</v>
      </c>
      <c r="C115" s="58">
        <f>+Valuation!H50</f>
        <v>5.5</v>
      </c>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5">
      <c r="A116" s="2"/>
      <c r="B116" s="3" t="s">
        <v>71</v>
      </c>
      <c r="C116" s="57">
        <f>+Valuation!H59</f>
        <v>22.350853128364093</v>
      </c>
      <c r="D116" s="2"/>
      <c r="E116" s="59"/>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5">
      <c r="A117" s="2"/>
      <c r="B117" s="3"/>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5">
      <c r="A118" s="2"/>
      <c r="B118" s="60" t="s">
        <v>78</v>
      </c>
      <c r="C118" s="61">
        <f>ROUND(AVERAGE(C116,C111),0.05)</f>
        <v>22</v>
      </c>
      <c r="D118" s="42"/>
      <c r="E118" s="2"/>
      <c r="F118" s="42"/>
      <c r="G118" s="62"/>
      <c r="H118" s="2"/>
      <c r="I118" s="2"/>
      <c r="J118" s="2"/>
      <c r="K118" s="2"/>
      <c r="L118" s="2"/>
      <c r="M118" s="2"/>
      <c r="N118" s="2"/>
      <c r="O118" s="2"/>
      <c r="P118" s="2"/>
      <c r="Q118" s="2"/>
      <c r="R118" s="2"/>
      <c r="S118" s="2"/>
      <c r="T118" s="2"/>
      <c r="U118" s="2"/>
      <c r="V118" s="2"/>
      <c r="W118" s="2"/>
      <c r="X118" s="2"/>
      <c r="Y118" s="2"/>
      <c r="Z118" s="2"/>
    </row>
    <row r="119" spans="1:26" ht="12.75" customHeight="1" x14ac:dyDescent="0.25">
      <c r="A119" s="2"/>
      <c r="B119" s="3"/>
      <c r="C119" s="57"/>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5">
      <c r="A120" s="2"/>
      <c r="B120" s="2" t="s">
        <v>79</v>
      </c>
      <c r="C120" s="63">
        <v>24.2</v>
      </c>
      <c r="D120" s="6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5">
      <c r="A121" s="2"/>
      <c r="B121" s="64" t="s">
        <v>80</v>
      </c>
      <c r="C121" s="65">
        <f>C118/C120-1</f>
        <v>-9.0909090909090828E-2</v>
      </c>
      <c r="D121" s="2"/>
      <c r="E121" s="2"/>
      <c r="F121" s="2"/>
      <c r="G121" s="62"/>
      <c r="H121" s="2"/>
      <c r="I121" s="2"/>
      <c r="J121" s="2"/>
      <c r="K121" s="2"/>
      <c r="L121" s="2"/>
      <c r="M121" s="2"/>
      <c r="N121" s="2"/>
      <c r="O121" s="2"/>
      <c r="P121" s="2"/>
      <c r="Q121" s="2"/>
      <c r="R121" s="2"/>
      <c r="S121" s="2"/>
      <c r="T121" s="2"/>
      <c r="U121" s="2"/>
      <c r="V121" s="2"/>
      <c r="W121" s="2"/>
      <c r="X121" s="2"/>
      <c r="Y121" s="2"/>
      <c r="Z121" s="2"/>
    </row>
    <row r="122" spans="1:26" ht="12.7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5">
      <c r="A123" s="2"/>
      <c r="B123" s="2" t="s">
        <v>81</v>
      </c>
      <c r="C123" s="66">
        <f t="array" ref="C123">INDEX('Income Statement'!$DE$61:$EB$61,MATCH(G6,'Income Statement'!$DE$5:$EB$5,0))</f>
        <v>0.92999999999999994</v>
      </c>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5">
      <c r="A124" s="2"/>
      <c r="B124" s="64" t="s">
        <v>82</v>
      </c>
      <c r="C124" s="65">
        <f>(C123+C118)/C120-1</f>
        <v>-5.2479338842975176E-2</v>
      </c>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5">
      <c r="A126" s="2"/>
      <c r="B126" s="2"/>
      <c r="C126" s="6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5">
      <c r="A127" s="2"/>
      <c r="B127" s="2"/>
      <c r="C127" s="6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horizontalCentered="1" verticalCentered="1"/>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U1000"/>
  <sheetViews>
    <sheetView showGridLines="0" workbookViewId="0">
      <selection activeCell="D14" sqref="D14"/>
    </sheetView>
  </sheetViews>
  <sheetFormatPr defaultColWidth="14.42578125" defaultRowHeight="15" customHeight="1" outlineLevelRow="1" outlineLevelCol="1" x14ac:dyDescent="0.25"/>
  <cols>
    <col min="1" max="1" width="8.7109375" customWidth="1"/>
    <col min="2" max="2" width="30.42578125" customWidth="1"/>
    <col min="3" max="3" width="10.5703125" customWidth="1"/>
    <col min="4" max="4" width="11.28515625" customWidth="1"/>
    <col min="5" max="5" width="11.7109375" customWidth="1"/>
    <col min="6" max="7" width="12.42578125" customWidth="1"/>
    <col min="8" max="8" width="8.7109375" customWidth="1"/>
    <col min="9" max="9" width="8.7109375" customWidth="1" outlineLevel="1"/>
    <col min="10" max="10" width="20.28515625" customWidth="1" outlineLevel="1"/>
    <col min="11" max="18" width="9.28515625" customWidth="1"/>
    <col min="19" max="26" width="8.7109375" customWidth="1"/>
  </cols>
  <sheetData>
    <row r="1" spans="2:18" x14ac:dyDescent="0.25">
      <c r="B1" s="2"/>
      <c r="C1" s="2"/>
      <c r="D1" s="2"/>
      <c r="E1" s="2"/>
      <c r="F1" s="2"/>
      <c r="G1" s="2"/>
      <c r="H1" s="2"/>
      <c r="I1" s="2"/>
      <c r="J1" s="2"/>
      <c r="K1" s="2"/>
      <c r="L1" s="2"/>
      <c r="M1" s="2"/>
      <c r="N1" s="2"/>
      <c r="O1" s="2"/>
      <c r="P1" s="2"/>
      <c r="Q1" s="2"/>
      <c r="R1" s="2"/>
    </row>
    <row r="2" spans="2:18" x14ac:dyDescent="0.25">
      <c r="B2" s="6" t="s">
        <v>2</v>
      </c>
      <c r="C2" s="2"/>
      <c r="D2" s="2"/>
      <c r="E2" s="2"/>
      <c r="F2" s="2"/>
      <c r="G2" s="2"/>
      <c r="H2" s="2"/>
      <c r="I2" s="2"/>
      <c r="J2" s="2"/>
      <c r="K2" s="2"/>
      <c r="L2" s="2"/>
      <c r="M2" s="2"/>
      <c r="N2" s="2"/>
      <c r="O2" s="2"/>
      <c r="P2" s="2"/>
      <c r="Q2" s="2"/>
      <c r="R2" s="2"/>
    </row>
    <row r="3" spans="2:18" x14ac:dyDescent="0.25">
      <c r="B3" s="6" t="s">
        <v>71</v>
      </c>
      <c r="C3" s="2"/>
      <c r="D3" s="2"/>
      <c r="E3" s="2"/>
      <c r="F3" s="2"/>
      <c r="G3" s="2"/>
      <c r="H3" s="2"/>
      <c r="I3" s="2"/>
      <c r="J3" s="2"/>
      <c r="K3" s="2"/>
      <c r="L3" s="2"/>
      <c r="M3" s="2"/>
      <c r="N3" s="2"/>
      <c r="O3" s="2"/>
      <c r="P3" s="2"/>
      <c r="Q3" s="2"/>
      <c r="R3" s="2"/>
    </row>
    <row r="4" spans="2:18" x14ac:dyDescent="0.25">
      <c r="B4" s="6" t="s">
        <v>4</v>
      </c>
      <c r="C4" s="2"/>
      <c r="D4" s="2"/>
      <c r="E4" s="2"/>
      <c r="F4" s="2"/>
      <c r="G4" s="2"/>
      <c r="H4" s="2"/>
      <c r="I4" s="2"/>
      <c r="J4" s="2"/>
      <c r="K4" s="2"/>
      <c r="L4" s="2"/>
      <c r="M4" s="2"/>
      <c r="N4" s="2"/>
      <c r="O4" s="2"/>
      <c r="P4" s="2"/>
      <c r="Q4" s="2"/>
      <c r="R4" s="2"/>
    </row>
    <row r="5" spans="2:18" x14ac:dyDescent="0.25">
      <c r="B5" s="6"/>
      <c r="C5" s="2"/>
      <c r="D5" s="2"/>
      <c r="E5" s="2"/>
      <c r="F5" s="2"/>
      <c r="G5" s="2"/>
      <c r="H5" s="2"/>
      <c r="I5" s="2"/>
      <c r="J5" s="2"/>
      <c r="K5" s="2"/>
      <c r="L5" s="2"/>
      <c r="M5" s="2"/>
      <c r="N5" s="2"/>
      <c r="O5" s="2"/>
      <c r="P5" s="2"/>
      <c r="Q5" s="2"/>
      <c r="R5" s="2"/>
    </row>
    <row r="6" spans="2:18" x14ac:dyDescent="0.25">
      <c r="B6" s="67" t="s">
        <v>83</v>
      </c>
      <c r="C6" s="68"/>
      <c r="D6" s="68"/>
      <c r="E6" s="68"/>
      <c r="F6" s="68"/>
      <c r="G6" s="68"/>
      <c r="H6" s="68"/>
      <c r="I6" s="68"/>
      <c r="J6" s="68"/>
      <c r="K6" s="68"/>
      <c r="L6" s="68"/>
      <c r="M6" s="68"/>
      <c r="N6" s="68"/>
      <c r="O6" s="68"/>
      <c r="P6" s="68"/>
      <c r="Q6" s="68"/>
      <c r="R6" s="68"/>
    </row>
    <row r="7" spans="2:18" x14ac:dyDescent="0.25">
      <c r="B7" s="5"/>
      <c r="C7" s="2"/>
      <c r="D7" s="2"/>
      <c r="E7" s="2"/>
      <c r="F7" s="2"/>
      <c r="G7" s="2"/>
      <c r="H7" s="2"/>
      <c r="I7" s="2"/>
      <c r="J7" s="2"/>
      <c r="K7" s="2"/>
      <c r="L7" s="2"/>
      <c r="M7" s="2"/>
      <c r="N7" s="2"/>
      <c r="O7" s="2"/>
      <c r="P7" s="2"/>
      <c r="Q7" s="2"/>
      <c r="R7" s="2"/>
    </row>
    <row r="8" spans="2:18" x14ac:dyDescent="0.25">
      <c r="B8" s="69" t="s">
        <v>84</v>
      </c>
      <c r="C8" s="70" t="s">
        <v>85</v>
      </c>
      <c r="D8" s="70" t="s">
        <v>71</v>
      </c>
      <c r="E8" s="2"/>
      <c r="F8" s="2"/>
      <c r="G8" s="2"/>
      <c r="H8" s="2"/>
      <c r="I8" s="2"/>
      <c r="J8" s="2"/>
      <c r="K8" s="2"/>
      <c r="L8" s="2"/>
      <c r="M8" s="2"/>
      <c r="N8" s="2"/>
      <c r="O8" s="2"/>
      <c r="P8" s="2"/>
      <c r="Q8" s="2"/>
      <c r="R8" s="2"/>
    </row>
    <row r="9" spans="2:18" x14ac:dyDescent="0.25">
      <c r="B9" s="5" t="s">
        <v>72</v>
      </c>
      <c r="C9" s="71">
        <v>0.5</v>
      </c>
      <c r="D9" s="63">
        <f>$H$28</f>
        <v>22.251093740251925</v>
      </c>
      <c r="E9" s="59"/>
      <c r="F9" s="2"/>
      <c r="G9" s="2"/>
      <c r="H9" s="2"/>
      <c r="I9" s="2"/>
      <c r="J9" s="2"/>
      <c r="K9" s="2"/>
      <c r="L9" s="2"/>
      <c r="M9" s="2"/>
      <c r="N9" s="2"/>
      <c r="O9" s="2"/>
      <c r="P9" s="2"/>
      <c r="Q9" s="2"/>
      <c r="R9" s="2"/>
    </row>
    <row r="10" spans="2:18" x14ac:dyDescent="0.25">
      <c r="B10" s="5" t="s">
        <v>75</v>
      </c>
      <c r="C10" s="71">
        <v>0.5</v>
      </c>
      <c r="D10" s="63">
        <f>$H$59</f>
        <v>22.350853128364093</v>
      </c>
      <c r="E10" s="63"/>
      <c r="F10" s="2"/>
      <c r="G10" s="2"/>
      <c r="H10" s="2"/>
      <c r="I10" s="2"/>
      <c r="J10" s="2"/>
      <c r="K10" s="2"/>
      <c r="L10" s="2"/>
      <c r="M10" s="2"/>
      <c r="N10" s="2"/>
      <c r="O10" s="2"/>
      <c r="P10" s="2"/>
      <c r="Q10" s="2"/>
      <c r="R10" s="2"/>
    </row>
    <row r="11" spans="2:18" hidden="1" outlineLevel="1" x14ac:dyDescent="0.25">
      <c r="B11" s="5" t="s">
        <v>86</v>
      </c>
      <c r="C11" s="72">
        <v>0</v>
      </c>
      <c r="D11" s="63">
        <f>$H$79</f>
        <v>24.203780435288973</v>
      </c>
      <c r="E11" s="2"/>
      <c r="F11" s="2"/>
      <c r="G11" s="2"/>
      <c r="H11" s="2"/>
      <c r="I11" s="2"/>
      <c r="J11" s="2"/>
      <c r="K11" s="2"/>
      <c r="L11" s="2"/>
      <c r="M11" s="2"/>
      <c r="N11" s="2"/>
      <c r="O11" s="2"/>
      <c r="P11" s="2"/>
      <c r="Q11" s="2"/>
      <c r="R11" s="2"/>
    </row>
    <row r="12" spans="2:18" collapsed="1" x14ac:dyDescent="0.25">
      <c r="B12" s="69" t="s">
        <v>87</v>
      </c>
      <c r="C12" s="73"/>
      <c r="D12" s="74">
        <f>ROUND(AVERAGE(D9:D10),0.05)</f>
        <v>22</v>
      </c>
      <c r="E12" s="2"/>
      <c r="F12" s="62"/>
      <c r="G12" s="2"/>
      <c r="H12" s="2"/>
      <c r="I12" s="2"/>
      <c r="J12" s="2"/>
      <c r="K12" s="2"/>
      <c r="L12" s="2"/>
      <c r="M12" s="2"/>
      <c r="N12" s="2"/>
      <c r="O12" s="2"/>
      <c r="P12" s="2"/>
      <c r="Q12" s="2"/>
      <c r="R12" s="2"/>
    </row>
    <row r="13" spans="2:18" x14ac:dyDescent="0.25">
      <c r="B13" s="5"/>
      <c r="C13" s="2"/>
      <c r="D13" s="2"/>
      <c r="E13" s="2"/>
      <c r="F13" s="2"/>
      <c r="G13" s="2"/>
      <c r="H13" s="2"/>
      <c r="I13" s="2"/>
      <c r="J13" s="2"/>
      <c r="K13" s="2"/>
      <c r="L13" s="2"/>
      <c r="M13" s="2"/>
      <c r="N13" s="2"/>
      <c r="O13" s="2"/>
      <c r="P13" s="2"/>
      <c r="Q13" s="2"/>
      <c r="R13" s="2"/>
    </row>
    <row r="14" spans="2:18" x14ac:dyDescent="0.25">
      <c r="B14" s="2" t="s">
        <v>79</v>
      </c>
      <c r="C14" s="2"/>
      <c r="D14" s="63">
        <f>+Summary!C120</f>
        <v>24.2</v>
      </c>
      <c r="E14" s="2"/>
      <c r="F14" s="62"/>
      <c r="G14" s="62"/>
      <c r="H14" s="2"/>
      <c r="I14" s="2"/>
      <c r="J14" s="2"/>
      <c r="K14" s="2"/>
      <c r="L14" s="2"/>
      <c r="M14" s="2"/>
      <c r="N14" s="2"/>
      <c r="O14" s="2"/>
      <c r="P14" s="2"/>
      <c r="Q14" s="2"/>
      <c r="R14" s="2"/>
    </row>
    <row r="15" spans="2:18" x14ac:dyDescent="0.25">
      <c r="B15" s="2" t="s">
        <v>88</v>
      </c>
      <c r="C15" s="2"/>
      <c r="D15" s="19">
        <f>D12/D14-1</f>
        <v>-9.0909090909090828E-2</v>
      </c>
      <c r="E15" s="2"/>
      <c r="F15" s="2"/>
      <c r="G15" s="2"/>
      <c r="H15" s="2"/>
      <c r="I15" s="2"/>
      <c r="J15" s="2"/>
      <c r="K15" s="2"/>
      <c r="L15" s="2"/>
      <c r="M15" s="2"/>
      <c r="N15" s="2"/>
      <c r="O15" s="2"/>
      <c r="P15" s="2"/>
      <c r="Q15" s="2"/>
      <c r="R15" s="2"/>
    </row>
    <row r="16" spans="2:18" x14ac:dyDescent="0.25">
      <c r="B16" s="75" t="s">
        <v>89</v>
      </c>
      <c r="C16" s="76"/>
      <c r="D16" s="77" t="str">
        <f>IF(D15&gt;0.15,"Buy",IF(D15&lt;-0.15,"Sell","Neutral"))</f>
        <v>Neutral</v>
      </c>
      <c r="E16" s="2"/>
      <c r="F16" s="2"/>
      <c r="G16" s="2"/>
      <c r="H16" s="2"/>
      <c r="I16" s="2"/>
      <c r="J16" s="2"/>
      <c r="K16" s="2"/>
      <c r="L16" s="2"/>
      <c r="M16" s="2"/>
      <c r="N16" s="2"/>
      <c r="O16" s="2"/>
      <c r="P16" s="2"/>
      <c r="Q16" s="2"/>
      <c r="R16" s="2"/>
    </row>
    <row r="17" spans="2:18" x14ac:dyDescent="0.25">
      <c r="B17" s="5"/>
      <c r="C17" s="2"/>
      <c r="D17" s="2"/>
      <c r="E17" s="2"/>
      <c r="F17" s="2"/>
      <c r="G17" s="2"/>
      <c r="H17" s="2"/>
      <c r="I17" s="2"/>
      <c r="J17" s="2"/>
      <c r="K17" s="2"/>
      <c r="L17" s="2"/>
      <c r="M17" s="2"/>
      <c r="N17" s="2"/>
      <c r="O17" s="2"/>
      <c r="P17" s="2"/>
      <c r="Q17" s="2"/>
      <c r="R17" s="2"/>
    </row>
    <row r="18" spans="2:18" x14ac:dyDescent="0.25">
      <c r="B18" s="67" t="s">
        <v>72</v>
      </c>
      <c r="C18" s="68"/>
      <c r="D18" s="68"/>
      <c r="E18" s="68"/>
      <c r="F18" s="68"/>
      <c r="G18" s="68"/>
      <c r="H18" s="68"/>
      <c r="I18" s="68"/>
      <c r="J18" s="68"/>
      <c r="K18" s="68"/>
      <c r="L18" s="68"/>
      <c r="M18" s="68"/>
      <c r="N18" s="68"/>
      <c r="O18" s="68"/>
      <c r="P18" s="68"/>
      <c r="Q18" s="68"/>
      <c r="R18" s="68"/>
    </row>
    <row r="19" spans="2:18" x14ac:dyDescent="0.25">
      <c r="B19" s="2"/>
      <c r="C19" s="2"/>
      <c r="D19" s="2"/>
      <c r="E19" s="2"/>
      <c r="F19" s="2"/>
      <c r="G19" s="2"/>
      <c r="H19" s="2"/>
      <c r="I19" s="2"/>
      <c r="J19" s="2"/>
      <c r="K19" s="2"/>
      <c r="L19" s="2"/>
      <c r="M19" s="2"/>
      <c r="N19" s="2"/>
      <c r="O19" s="2"/>
      <c r="P19" s="2"/>
      <c r="Q19" s="2"/>
      <c r="R19" s="2"/>
    </row>
    <row r="20" spans="2:18" x14ac:dyDescent="0.25">
      <c r="B20" s="69"/>
      <c r="C20" s="70">
        <v>2025</v>
      </c>
      <c r="D20" s="70">
        <f t="shared" ref="D20:H20" si="0">C20+1</f>
        <v>2026</v>
      </c>
      <c r="E20" s="70">
        <f t="shared" si="0"/>
        <v>2027</v>
      </c>
      <c r="F20" s="70">
        <f t="shared" si="0"/>
        <v>2028</v>
      </c>
      <c r="G20" s="70">
        <f t="shared" si="0"/>
        <v>2029</v>
      </c>
      <c r="H20" s="70">
        <f t="shared" si="0"/>
        <v>2030</v>
      </c>
      <c r="I20" s="2"/>
      <c r="J20" s="2"/>
      <c r="K20" s="2"/>
      <c r="L20" s="2"/>
      <c r="M20" s="2"/>
      <c r="N20" s="2"/>
      <c r="O20" s="2"/>
      <c r="P20" s="2"/>
      <c r="Q20" s="2"/>
      <c r="R20" s="2"/>
    </row>
    <row r="21" spans="2:18" ht="15.75" customHeight="1" x14ac:dyDescent="0.25">
      <c r="B21" s="2" t="s">
        <v>27</v>
      </c>
      <c r="C21" s="78">
        <f t="array" ref="C21">INDEX('Cash Flow'!$DF$58:$EF$58,MATCH(C$20,'Cash Flow'!$DF$7:$EF$7,0))</f>
        <v>248.46755141346858</v>
      </c>
      <c r="D21" s="78">
        <f t="array" ref="D21">INDEX('Cash Flow'!$DF$58:$EF$58,MATCH(D$20,'Cash Flow'!$DF$7:$EF$7,0))</f>
        <v>317.11052431489469</v>
      </c>
      <c r="E21" s="78">
        <f t="array" ref="E21">INDEX('Cash Flow'!$DF$58:$EF$58,MATCH(E$20,'Cash Flow'!$DF$7:$EF$7,0))</f>
        <v>351.14785532675899</v>
      </c>
      <c r="F21" s="78">
        <f t="array" ref="F21">INDEX('Cash Flow'!$DF$58:$EF$58,MATCH(F$20,'Cash Flow'!$DF$7:$EF$7,0))</f>
        <v>-154.56675780881861</v>
      </c>
      <c r="G21" s="78">
        <f t="array" ref="G21">INDEX('Cash Flow'!$DF$58:$EF$58,MATCH(G$20,'Cash Flow'!$DF$7:$EF$7,0))</f>
        <v>933.87171145955392</v>
      </c>
      <c r="H21" s="78">
        <f t="array" ref="H21">INDEX('Cash Flow'!$DF$58:$EM$58,MATCH(H$20,'Cash Flow'!$DF$7:$EM$7,0))</f>
        <v>406.14190956738844</v>
      </c>
      <c r="I21" s="2"/>
      <c r="J21" s="66"/>
      <c r="K21" s="2"/>
      <c r="L21" s="2"/>
      <c r="M21" s="2"/>
      <c r="N21" s="2"/>
      <c r="O21" s="2"/>
      <c r="P21" s="2"/>
      <c r="Q21" s="2"/>
      <c r="R21" s="2"/>
    </row>
    <row r="22" spans="2:18" ht="15.75" customHeight="1" x14ac:dyDescent="0.25">
      <c r="B22" s="2" t="s">
        <v>90</v>
      </c>
      <c r="C22" s="79">
        <f t="array" ref="C22">INDEX('Income Statement'!$DU$59:$EF$59,MATCH(Valuation!C$20,'Income Statement'!$DU$7:$EF$7,0))</f>
        <v>111.078</v>
      </c>
      <c r="D22" s="79">
        <f t="array" ref="D22">INDEX('Income Statement'!$DU$59:$EF$59,MATCH(Valuation!D$20,'Income Statement'!$DU$7:$EF$7,0))</f>
        <v>111.078</v>
      </c>
      <c r="E22" s="79">
        <f t="array" ref="E22">INDEX('Income Statement'!$DU$59:$EF$59,MATCH(Valuation!E$20,'Income Statement'!$DU$7:$EF$7,0))</f>
        <v>111.078</v>
      </c>
      <c r="F22" s="79">
        <f t="array" ref="F22">INDEX('Income Statement'!$DU$59:$EF$59,MATCH(Valuation!F$20,'Income Statement'!$DU$7:$EF$7,0))</f>
        <v>111.078</v>
      </c>
      <c r="G22" s="79">
        <f t="array" ref="G22">INDEX('Income Statement'!$DU$59:$EF$59,MATCH(Valuation!G$20,'Income Statement'!$DU$7:$EF$7,0))</f>
        <v>111.078</v>
      </c>
      <c r="H22" s="79">
        <f t="array" ref="H22">INDEX('Income Statement'!$DU$59:$EM$59,MATCH(Valuation!H$20,'Income Statement'!$DU$7:$EM$7,0))</f>
        <v>111.078</v>
      </c>
      <c r="I22" s="2"/>
      <c r="J22" s="66"/>
      <c r="K22" s="2"/>
      <c r="L22" s="2"/>
      <c r="M22" s="2"/>
      <c r="N22" s="2"/>
      <c r="O22" s="2"/>
      <c r="P22" s="2"/>
      <c r="Q22" s="2"/>
      <c r="R22" s="2"/>
    </row>
    <row r="23" spans="2:18" ht="15.75" customHeight="1" x14ac:dyDescent="0.25">
      <c r="B23" s="2" t="s">
        <v>91</v>
      </c>
      <c r="C23" s="80">
        <f t="shared" ref="C23:H23" si="1">C21/C22</f>
        <v>2.2368745513375159</v>
      </c>
      <c r="D23" s="80">
        <f t="shared" si="1"/>
        <v>2.8548454627819613</v>
      </c>
      <c r="E23" s="80">
        <f t="shared" si="1"/>
        <v>3.1612727572224832</v>
      </c>
      <c r="F23" s="80">
        <f t="shared" si="1"/>
        <v>-1.3915154918959525</v>
      </c>
      <c r="G23" s="80">
        <f t="shared" si="1"/>
        <v>8.4073507936724994</v>
      </c>
      <c r="H23" s="80">
        <f t="shared" si="1"/>
        <v>3.6563667834079516</v>
      </c>
      <c r="I23" s="2"/>
      <c r="J23" s="66"/>
      <c r="K23" s="66"/>
      <c r="L23" s="66"/>
      <c r="M23" s="66"/>
      <c r="N23" s="66"/>
      <c r="O23" s="2"/>
      <c r="P23" s="2"/>
      <c r="Q23" s="2"/>
      <c r="R23" s="2"/>
    </row>
    <row r="24" spans="2:18" ht="15.75" customHeight="1" x14ac:dyDescent="0.25">
      <c r="B24" s="2"/>
      <c r="C24" s="42">
        <f t="shared" ref="C24:H24" si="2">C23/$D$14</f>
        <v>9.2432832699897355E-2</v>
      </c>
      <c r="D24" s="42">
        <f t="shared" si="2"/>
        <v>0.11796882077611411</v>
      </c>
      <c r="E24" s="42">
        <f t="shared" si="2"/>
        <v>0.13063110567035055</v>
      </c>
      <c r="F24" s="42">
        <f t="shared" si="2"/>
        <v>-5.7500640160989776E-2</v>
      </c>
      <c r="G24" s="42">
        <f t="shared" si="2"/>
        <v>0.34741118982117769</v>
      </c>
      <c r="H24" s="42">
        <f t="shared" si="2"/>
        <v>0.1510895365044608</v>
      </c>
      <c r="I24" s="2"/>
      <c r="J24" s="2"/>
      <c r="K24" s="2"/>
      <c r="L24" s="2"/>
      <c r="M24" s="2"/>
      <c r="N24" s="2"/>
      <c r="O24" s="2"/>
      <c r="P24" s="2"/>
      <c r="Q24" s="2"/>
      <c r="R24" s="2"/>
    </row>
    <row r="25" spans="2:18" ht="15.75" customHeight="1" x14ac:dyDescent="0.25">
      <c r="B25" s="2" t="s">
        <v>92</v>
      </c>
      <c r="C25" s="2"/>
      <c r="D25" s="2"/>
      <c r="E25" s="2"/>
      <c r="F25" s="2"/>
      <c r="G25" s="2"/>
      <c r="H25" s="71"/>
      <c r="I25" s="2"/>
      <c r="J25" s="2"/>
      <c r="K25" s="2"/>
      <c r="L25" s="2"/>
      <c r="M25" s="2"/>
      <c r="N25" s="2"/>
      <c r="O25" s="2"/>
      <c r="P25" s="2"/>
      <c r="Q25" s="2"/>
      <c r="R25" s="2"/>
    </row>
    <row r="26" spans="2:18" ht="15.75" customHeight="1" x14ac:dyDescent="0.25">
      <c r="B26" s="2" t="s">
        <v>93</v>
      </c>
      <c r="C26" s="2"/>
      <c r="D26" s="2"/>
      <c r="E26" s="2"/>
      <c r="F26" s="2"/>
      <c r="G26" s="2">
        <v>20</v>
      </c>
      <c r="H26" s="71">
        <v>0.15</v>
      </c>
      <c r="I26" s="2"/>
      <c r="J26" s="3"/>
      <c r="K26" s="2"/>
      <c r="L26" s="2"/>
      <c r="M26" s="2"/>
      <c r="N26" s="2"/>
      <c r="O26" s="2"/>
      <c r="P26" s="2"/>
      <c r="Q26" s="2"/>
      <c r="R26" s="2"/>
    </row>
    <row r="27" spans="2:18" ht="15.75" customHeight="1" x14ac:dyDescent="0.25">
      <c r="B27" s="2"/>
      <c r="C27" s="2"/>
      <c r="D27" s="2"/>
      <c r="E27" s="2"/>
      <c r="F27" s="2"/>
      <c r="G27" s="2"/>
      <c r="H27" s="2"/>
      <c r="I27" s="2"/>
      <c r="J27" s="2"/>
      <c r="K27" s="2"/>
      <c r="L27" s="2"/>
      <c r="M27" s="2"/>
      <c r="N27" s="2"/>
      <c r="O27" s="2"/>
      <c r="P27" s="2"/>
      <c r="Q27" s="2"/>
      <c r="R27" s="2"/>
    </row>
    <row r="28" spans="2:18" ht="15.75" customHeight="1" x14ac:dyDescent="0.25">
      <c r="B28" s="69" t="s">
        <v>94</v>
      </c>
      <c r="C28" s="73"/>
      <c r="D28" s="73"/>
      <c r="E28" s="73"/>
      <c r="F28" s="73"/>
      <c r="G28" s="73"/>
      <c r="H28" s="74">
        <f>AVERAGE(D23:H23)/H26</f>
        <v>22.251093740251925</v>
      </c>
      <c r="I28" s="2"/>
      <c r="J28" s="63"/>
      <c r="K28" s="2"/>
      <c r="L28" s="2"/>
      <c r="M28" s="2"/>
      <c r="N28" s="2"/>
      <c r="O28" s="2"/>
      <c r="P28" s="2"/>
      <c r="Q28" s="2"/>
      <c r="R28" s="2"/>
    </row>
    <row r="29" spans="2:18" ht="15.75" customHeight="1" x14ac:dyDescent="0.25">
      <c r="B29" s="6"/>
      <c r="C29" s="2"/>
      <c r="D29" s="2"/>
      <c r="E29" s="2"/>
      <c r="F29" s="2"/>
      <c r="G29" s="2"/>
      <c r="H29" s="2"/>
      <c r="I29" s="2"/>
      <c r="J29" s="2"/>
      <c r="K29" s="2"/>
      <c r="L29" s="2"/>
      <c r="M29" s="2"/>
      <c r="N29" s="2"/>
      <c r="O29" s="2"/>
      <c r="P29" s="2"/>
      <c r="Q29" s="2"/>
      <c r="R29" s="2"/>
    </row>
    <row r="30" spans="2:18" ht="15.75" customHeight="1" x14ac:dyDescent="0.25">
      <c r="B30" s="2" t="s">
        <v>79</v>
      </c>
      <c r="C30" s="2"/>
      <c r="D30" s="2"/>
      <c r="E30" s="2"/>
      <c r="F30" s="2"/>
      <c r="G30" s="2"/>
      <c r="H30" s="23">
        <v>24.2</v>
      </c>
      <c r="I30" s="19"/>
      <c r="J30" s="2"/>
      <c r="K30" s="2"/>
      <c r="L30" s="2"/>
      <c r="M30" s="2"/>
      <c r="N30" s="2"/>
      <c r="O30" s="2"/>
      <c r="P30" s="2"/>
      <c r="Q30" s="2"/>
      <c r="R30" s="2"/>
    </row>
    <row r="31" spans="2:18" ht="15.75" customHeight="1" x14ac:dyDescent="0.25">
      <c r="B31" s="2" t="s">
        <v>88</v>
      </c>
      <c r="C31" s="2"/>
      <c r="D31" s="2"/>
      <c r="E31" s="2"/>
      <c r="F31" s="2"/>
      <c r="G31" s="2"/>
      <c r="H31" s="19">
        <f>H28/H30-1</f>
        <v>-8.0533316518515474E-2</v>
      </c>
      <c r="I31" s="2"/>
      <c r="J31" s="2"/>
      <c r="K31" s="2"/>
      <c r="L31" s="2"/>
      <c r="M31" s="2"/>
      <c r="N31" s="2"/>
      <c r="O31" s="2"/>
      <c r="P31" s="2"/>
      <c r="Q31" s="2"/>
      <c r="R31" s="2"/>
    </row>
    <row r="32" spans="2:18" ht="15.75" customHeight="1" x14ac:dyDescent="0.25">
      <c r="B32" s="6"/>
      <c r="C32" s="2"/>
      <c r="D32" s="2"/>
      <c r="E32" s="2"/>
      <c r="F32" s="2"/>
      <c r="G32" s="2"/>
      <c r="H32" s="2"/>
      <c r="I32" s="2"/>
      <c r="J32" s="2"/>
      <c r="K32" s="2"/>
      <c r="L32" s="2"/>
      <c r="M32" s="2"/>
      <c r="N32" s="2"/>
      <c r="O32" s="2"/>
      <c r="P32" s="2"/>
      <c r="Q32" s="2"/>
      <c r="R32" s="2"/>
    </row>
    <row r="33" spans="2:18" ht="15.75" customHeight="1" x14ac:dyDescent="0.25">
      <c r="B33" s="67" t="s">
        <v>95</v>
      </c>
      <c r="C33" s="68"/>
      <c r="D33" s="68"/>
      <c r="E33" s="68"/>
      <c r="F33" s="68"/>
      <c r="G33" s="68"/>
      <c r="H33" s="68"/>
      <c r="I33" s="68"/>
      <c r="J33" s="68"/>
      <c r="K33" s="68"/>
      <c r="L33" s="68"/>
      <c r="M33" s="68"/>
      <c r="N33" s="68"/>
      <c r="O33" s="68"/>
      <c r="P33" s="68"/>
      <c r="Q33" s="68"/>
      <c r="R33" s="68"/>
    </row>
    <row r="34" spans="2:18" ht="15.75" customHeight="1" x14ac:dyDescent="0.25">
      <c r="B34" s="6"/>
      <c r="C34" s="2"/>
      <c r="D34" s="2">
        <v>427</v>
      </c>
      <c r="E34" s="2">
        <v>604</v>
      </c>
      <c r="F34" s="2">
        <v>635</v>
      </c>
      <c r="G34" s="2"/>
      <c r="H34" s="2"/>
      <c r="I34" s="2"/>
      <c r="J34" s="2"/>
      <c r="K34" s="2"/>
      <c r="L34" s="2"/>
      <c r="M34" s="2"/>
      <c r="N34" s="2"/>
      <c r="O34" s="2"/>
      <c r="P34" s="2"/>
      <c r="Q34" s="2"/>
      <c r="R34" s="2"/>
    </row>
    <row r="35" spans="2:18" ht="15.75" customHeight="1" x14ac:dyDescent="0.25">
      <c r="B35" s="69" t="s">
        <v>96</v>
      </c>
      <c r="C35" s="70">
        <v>2025</v>
      </c>
      <c r="D35" s="70">
        <f t="shared" ref="D35:H35" si="3">D20</f>
        <v>2026</v>
      </c>
      <c r="E35" s="70">
        <f t="shared" si="3"/>
        <v>2027</v>
      </c>
      <c r="F35" s="70">
        <f t="shared" si="3"/>
        <v>2028</v>
      </c>
      <c r="G35" s="70">
        <f t="shared" si="3"/>
        <v>2029</v>
      </c>
      <c r="H35" s="70">
        <f t="shared" si="3"/>
        <v>2030</v>
      </c>
      <c r="I35" s="2"/>
      <c r="J35" s="69" t="s">
        <v>97</v>
      </c>
      <c r="K35" s="70">
        <f t="shared" ref="K35:P35" si="4">C35</f>
        <v>2025</v>
      </c>
      <c r="L35" s="70">
        <f t="shared" si="4"/>
        <v>2026</v>
      </c>
      <c r="M35" s="70">
        <f t="shared" si="4"/>
        <v>2027</v>
      </c>
      <c r="N35" s="70">
        <f t="shared" si="4"/>
        <v>2028</v>
      </c>
      <c r="O35" s="70">
        <f t="shared" si="4"/>
        <v>2029</v>
      </c>
      <c r="P35" s="70">
        <f t="shared" si="4"/>
        <v>2030</v>
      </c>
      <c r="Q35" s="2"/>
      <c r="R35" s="2"/>
    </row>
    <row r="36" spans="2:18" ht="15.75" customHeight="1" x14ac:dyDescent="0.25">
      <c r="B36" s="3" t="s">
        <v>44</v>
      </c>
      <c r="C36" s="78">
        <f t="array" ref="C36">INDEX('Income Statement'!$DU$47:$EF$47,MATCH(C$35,'Income Statement'!$DU$7:$EF$7,0))</f>
        <v>361.88657193331176</v>
      </c>
      <c r="D36" s="78">
        <f t="array" ref="D36">INDEX('Income Statement'!$DU$47:$EF$47,MATCH(D$35,'Income Statement'!$DU$7:$EF$7,0))</f>
        <v>435.86072823315823</v>
      </c>
      <c r="E36" s="78">
        <f t="array" ref="E36">INDEX('Income Statement'!$DU$47:$EF$47,MATCH(E$35,'Income Statement'!$DU$7:$EF$7,0))</f>
        <v>485.96772161483204</v>
      </c>
      <c r="F36" s="78">
        <f t="array" ref="F36">INDEX('Income Statement'!$DU$47:$EF$47,MATCH(F$35,'Income Statement'!$DU$7:$EF$7,0))</f>
        <v>514.22920828117276</v>
      </c>
      <c r="G36" s="78">
        <f t="array" ref="G36">INDEX('Income Statement'!$DU$47:$EF$47,MATCH(G$35,'Income Statement'!$DU$7:$EF$7,0))</f>
        <v>526.362705692296</v>
      </c>
      <c r="H36" s="78">
        <f t="array" ref="H36">INDEX('Income Statement'!$DU$47:$EM$47,MATCH(H$35,'Income Statement'!$DU$7:$EM$7,0))</f>
        <v>547.66708779373039</v>
      </c>
      <c r="I36" s="2"/>
      <c r="J36" s="3" t="str">
        <f t="shared" ref="J36:P36" si="5">B36</f>
        <v>EBITDA</v>
      </c>
      <c r="K36" s="81">
        <f t="shared" si="5"/>
        <v>361.88657193331176</v>
      </c>
      <c r="L36" s="81">
        <f t="shared" si="5"/>
        <v>435.86072823315823</v>
      </c>
      <c r="M36" s="81">
        <f t="shared" si="5"/>
        <v>485.96772161483204</v>
      </c>
      <c r="N36" s="81">
        <f t="shared" si="5"/>
        <v>514.22920828117276</v>
      </c>
      <c r="O36" s="81">
        <f t="shared" si="5"/>
        <v>526.362705692296</v>
      </c>
      <c r="P36" s="81">
        <f t="shared" si="5"/>
        <v>547.66708779373039</v>
      </c>
      <c r="Q36" s="2"/>
      <c r="R36" s="2"/>
    </row>
    <row r="37" spans="2:18" ht="15.75" customHeight="1" x14ac:dyDescent="0.25">
      <c r="B37" s="2" t="s">
        <v>90</v>
      </c>
      <c r="C37" s="79">
        <f t="array" ref="C37">INDEX('Income Statement'!$DU$59:$EF$59,MATCH(Valuation!C$35,'Income Statement'!$DU$7:$EF$7,0))</f>
        <v>111.078</v>
      </c>
      <c r="D37" s="79">
        <f t="array" ref="D37">INDEX('Income Statement'!$DU$59:$EF$59,MATCH(Valuation!D$35,'Income Statement'!$DU$7:$EF$7,0))</f>
        <v>111.078</v>
      </c>
      <c r="E37" s="79">
        <f t="array" ref="E37">INDEX('Income Statement'!$DU$59:$EF$59,MATCH(Valuation!E$35,'Income Statement'!$DU$7:$EF$7,0))</f>
        <v>111.078</v>
      </c>
      <c r="F37" s="79">
        <f t="array" ref="F37">INDEX('Income Statement'!$DU$59:$EF$59,MATCH(Valuation!F$35,'Income Statement'!$DU$7:$EF$7,0))</f>
        <v>111.078</v>
      </c>
      <c r="G37" s="79">
        <f t="array" ref="G37">INDEX('Income Statement'!$DU$59:$EF$59,MATCH(Valuation!G$35,'Income Statement'!$DU$7:$EF$7,0))</f>
        <v>111.078</v>
      </c>
      <c r="H37" s="79">
        <f t="array" ref="H37">INDEX('Income Statement'!$DU$59:$EM$59,MATCH(Valuation!H$35,'Income Statement'!$DU$7:$EM$7,0))</f>
        <v>111.078</v>
      </c>
      <c r="I37" s="2"/>
      <c r="J37" s="2" t="str">
        <f t="shared" ref="J37:P37" si="6">B37</f>
        <v>Shares Outstanding</v>
      </c>
      <c r="K37" s="15">
        <f t="shared" si="6"/>
        <v>111.078</v>
      </c>
      <c r="L37" s="15">
        <f t="shared" si="6"/>
        <v>111.078</v>
      </c>
      <c r="M37" s="15">
        <f t="shared" si="6"/>
        <v>111.078</v>
      </c>
      <c r="N37" s="15">
        <f t="shared" si="6"/>
        <v>111.078</v>
      </c>
      <c r="O37" s="15">
        <f t="shared" si="6"/>
        <v>111.078</v>
      </c>
      <c r="P37" s="15">
        <f t="shared" si="6"/>
        <v>111.078</v>
      </c>
      <c r="Q37" s="2"/>
      <c r="R37" s="2"/>
    </row>
    <row r="38" spans="2:18" ht="15.75" customHeight="1" x14ac:dyDescent="0.25">
      <c r="B38" s="2" t="s">
        <v>79</v>
      </c>
      <c r="C38" s="78">
        <v>18.329999999999998</v>
      </c>
      <c r="D38" s="78">
        <f t="shared" ref="D38:H38" si="7">$H$30</f>
        <v>24.2</v>
      </c>
      <c r="E38" s="78">
        <f t="shared" si="7"/>
        <v>24.2</v>
      </c>
      <c r="F38" s="78">
        <f t="shared" si="7"/>
        <v>24.2</v>
      </c>
      <c r="G38" s="78">
        <f t="shared" si="7"/>
        <v>24.2</v>
      </c>
      <c r="H38" s="78">
        <f t="shared" si="7"/>
        <v>24.2</v>
      </c>
      <c r="I38" s="2"/>
      <c r="J38" s="2" t="s">
        <v>98</v>
      </c>
      <c r="K38" s="82">
        <f t="shared" ref="K38:P38" si="8">$H$59</f>
        <v>22.350853128364093</v>
      </c>
      <c r="L38" s="82">
        <f t="shared" si="8"/>
        <v>22.350853128364093</v>
      </c>
      <c r="M38" s="82">
        <f t="shared" si="8"/>
        <v>22.350853128364093</v>
      </c>
      <c r="N38" s="82">
        <f t="shared" si="8"/>
        <v>22.350853128364093</v>
      </c>
      <c r="O38" s="82">
        <f t="shared" si="8"/>
        <v>22.350853128364093</v>
      </c>
      <c r="P38" s="82">
        <f t="shared" si="8"/>
        <v>22.350853128364093</v>
      </c>
      <c r="Q38" s="2"/>
      <c r="R38" s="2"/>
    </row>
    <row r="39" spans="2:18" ht="15.75" customHeight="1" x14ac:dyDescent="0.25">
      <c r="B39" s="2" t="s">
        <v>99</v>
      </c>
      <c r="C39" s="78">
        <f t="shared" ref="C39:H39" si="9">C38*C37</f>
        <v>2036.0597399999999</v>
      </c>
      <c r="D39" s="78">
        <f t="shared" si="9"/>
        <v>2688.0875999999998</v>
      </c>
      <c r="E39" s="78">
        <f t="shared" si="9"/>
        <v>2688.0875999999998</v>
      </c>
      <c r="F39" s="78">
        <f t="shared" si="9"/>
        <v>2688.0875999999998</v>
      </c>
      <c r="G39" s="78">
        <f t="shared" si="9"/>
        <v>2688.0875999999998</v>
      </c>
      <c r="H39" s="78">
        <f t="shared" si="9"/>
        <v>2688.0875999999998</v>
      </c>
      <c r="I39" s="2"/>
      <c r="J39" s="2" t="s">
        <v>100</v>
      </c>
      <c r="K39" s="82">
        <f t="shared" ref="K39:P39" si="10">K38*K37</f>
        <v>2482.6880637924269</v>
      </c>
      <c r="L39" s="82">
        <f t="shared" si="10"/>
        <v>2482.6880637924269</v>
      </c>
      <c r="M39" s="82">
        <f t="shared" si="10"/>
        <v>2482.6880637924269</v>
      </c>
      <c r="N39" s="82">
        <f t="shared" si="10"/>
        <v>2482.6880637924269</v>
      </c>
      <c r="O39" s="82">
        <f t="shared" si="10"/>
        <v>2482.6880637924269</v>
      </c>
      <c r="P39" s="82">
        <f t="shared" si="10"/>
        <v>2482.6880637924269</v>
      </c>
      <c r="Q39" s="2"/>
      <c r="R39" s="2"/>
    </row>
    <row r="40" spans="2:18" ht="15.75" customHeight="1" x14ac:dyDescent="0.25">
      <c r="B40" s="2" t="s">
        <v>30</v>
      </c>
      <c r="C40" s="78">
        <f>172.82-210.174</f>
        <v>-37.354000000000013</v>
      </c>
      <c r="D40" s="78">
        <f t="array" ref="D40">INDEX('Balance Sheet'!$DU$57:$EF$57,MATCH(Valuation!D$35,'Balance Sheet'!$DU$7:$EF$7,0))</f>
        <v>78.862563869386861</v>
      </c>
      <c r="E40" s="78">
        <f t="array" ref="E40">INDEX('Balance Sheet'!$DU$57:$EF$57,MATCH(Valuation!E$35,'Balance Sheet'!$DU$7:$EF$7,0))</f>
        <v>-148.84208849737212</v>
      </c>
      <c r="F40" s="78">
        <f t="array" ref="F40">INDEX('Balance Sheet'!$DU$57:$EF$57,MATCH(Valuation!F$35,'Balance Sheet'!$DU$7:$EF$7,0))</f>
        <v>135.34003241944646</v>
      </c>
      <c r="G40" s="78">
        <f t="array" ref="G40">INDEX('Balance Sheet'!$DU$57:$EF$57,MATCH(Valuation!G$35,'Balance Sheet'!$DU$7:$EF$7,0))</f>
        <v>-662.43554777670738</v>
      </c>
      <c r="H40" s="78">
        <f t="array" ref="H40">INDEX('Balance Sheet'!$DU$57:$EM$57,MATCH(Valuation!H$35,'Balance Sheet'!$DU$7:$EM$7,0))</f>
        <v>-925.67651951752578</v>
      </c>
      <c r="I40" s="2"/>
      <c r="J40" s="2" t="str">
        <f t="shared" ref="J40:P40" si="11">B40</f>
        <v>Net Debt</v>
      </c>
      <c r="K40" s="12">
        <f t="shared" si="11"/>
        <v>-37.354000000000013</v>
      </c>
      <c r="L40" s="12">
        <f t="shared" si="11"/>
        <v>78.862563869386861</v>
      </c>
      <c r="M40" s="12">
        <f t="shared" si="11"/>
        <v>-148.84208849737212</v>
      </c>
      <c r="N40" s="12">
        <f t="shared" si="11"/>
        <v>135.34003241944646</v>
      </c>
      <c r="O40" s="12">
        <f t="shared" si="11"/>
        <v>-662.43554777670738</v>
      </c>
      <c r="P40" s="12">
        <f t="shared" si="11"/>
        <v>-925.67651951752578</v>
      </c>
      <c r="Q40" s="2"/>
      <c r="R40" s="2"/>
    </row>
    <row r="41" spans="2:18" ht="15.75" customHeight="1" x14ac:dyDescent="0.25">
      <c r="B41" s="2" t="s">
        <v>101</v>
      </c>
      <c r="C41" s="83">
        <v>0</v>
      </c>
      <c r="D41" s="83">
        <v>0</v>
      </c>
      <c r="E41" s="83">
        <v>0</v>
      </c>
      <c r="F41" s="83">
        <v>0</v>
      </c>
      <c r="G41" s="83">
        <v>0</v>
      </c>
      <c r="H41" s="83">
        <v>0</v>
      </c>
      <c r="I41" s="2"/>
      <c r="J41" s="2" t="str">
        <f t="shared" ref="J41:P41" si="12">B41</f>
        <v>Preferred Equity</v>
      </c>
      <c r="K41" s="12">
        <f t="shared" si="12"/>
        <v>0</v>
      </c>
      <c r="L41" s="12">
        <f t="shared" si="12"/>
        <v>0</v>
      </c>
      <c r="M41" s="12">
        <f t="shared" si="12"/>
        <v>0</v>
      </c>
      <c r="N41" s="12">
        <f t="shared" si="12"/>
        <v>0</v>
      </c>
      <c r="O41" s="12">
        <f t="shared" si="12"/>
        <v>0</v>
      </c>
      <c r="P41" s="12">
        <f t="shared" si="12"/>
        <v>0</v>
      </c>
      <c r="Q41" s="2"/>
      <c r="R41" s="2"/>
    </row>
    <row r="42" spans="2:18" ht="15.75" customHeight="1" x14ac:dyDescent="0.25">
      <c r="B42" s="2" t="s">
        <v>17</v>
      </c>
      <c r="C42" s="83">
        <v>0</v>
      </c>
      <c r="D42" s="83">
        <v>0</v>
      </c>
      <c r="E42" s="83">
        <v>0</v>
      </c>
      <c r="F42" s="83">
        <v>0</v>
      </c>
      <c r="G42" s="83">
        <v>0</v>
      </c>
      <c r="H42" s="83">
        <v>0</v>
      </c>
      <c r="I42" s="2"/>
      <c r="J42" s="2" t="str">
        <f t="shared" ref="J42:P42" si="13">B42</f>
        <v>Minority Interest</v>
      </c>
      <c r="K42" s="12">
        <f t="shared" si="13"/>
        <v>0</v>
      </c>
      <c r="L42" s="12">
        <f t="shared" si="13"/>
        <v>0</v>
      </c>
      <c r="M42" s="12">
        <f t="shared" si="13"/>
        <v>0</v>
      </c>
      <c r="N42" s="12">
        <f t="shared" si="13"/>
        <v>0</v>
      </c>
      <c r="O42" s="12">
        <f t="shared" si="13"/>
        <v>0</v>
      </c>
      <c r="P42" s="12">
        <f t="shared" si="13"/>
        <v>0</v>
      </c>
      <c r="Q42" s="2"/>
      <c r="R42" s="2"/>
    </row>
    <row r="43" spans="2:18" ht="15.75" customHeight="1" x14ac:dyDescent="0.25">
      <c r="B43" s="3" t="s">
        <v>102</v>
      </c>
      <c r="C43" s="84">
        <f t="shared" ref="C43:H43" si="14">SUM(C39:C42)</f>
        <v>1998.7057399999999</v>
      </c>
      <c r="D43" s="84">
        <f t="shared" si="14"/>
        <v>2766.9501638693869</v>
      </c>
      <c r="E43" s="84">
        <f t="shared" si="14"/>
        <v>2539.2455115026278</v>
      </c>
      <c r="F43" s="84">
        <f t="shared" si="14"/>
        <v>2823.4276324194461</v>
      </c>
      <c r="G43" s="84">
        <f t="shared" si="14"/>
        <v>2025.6520522232925</v>
      </c>
      <c r="H43" s="84">
        <f t="shared" si="14"/>
        <v>1762.4110804824741</v>
      </c>
      <c r="I43" s="66"/>
      <c r="J43" s="3" t="str">
        <f>B43</f>
        <v>Enterprise Value</v>
      </c>
      <c r="K43" s="85">
        <f t="shared" ref="K43:P43" si="15">SUM(K39:K42)</f>
        <v>2445.3340637924271</v>
      </c>
      <c r="L43" s="85">
        <f t="shared" si="15"/>
        <v>2561.5506276618139</v>
      </c>
      <c r="M43" s="85">
        <f t="shared" si="15"/>
        <v>2333.8459752950548</v>
      </c>
      <c r="N43" s="85">
        <f t="shared" si="15"/>
        <v>2618.0280962118732</v>
      </c>
      <c r="O43" s="85">
        <f t="shared" si="15"/>
        <v>1820.2525160157195</v>
      </c>
      <c r="P43" s="85">
        <f t="shared" si="15"/>
        <v>1557.0115442749011</v>
      </c>
      <c r="Q43" s="2"/>
      <c r="R43" s="2"/>
    </row>
    <row r="44" spans="2:18" ht="15.75" customHeight="1" x14ac:dyDescent="0.25">
      <c r="B44" s="2"/>
      <c r="C44" s="2"/>
      <c r="D44" s="2"/>
      <c r="E44" s="2"/>
      <c r="F44" s="2"/>
      <c r="G44" s="2"/>
      <c r="H44" s="2"/>
      <c r="I44" s="2"/>
      <c r="J44" s="2"/>
      <c r="K44" s="2"/>
      <c r="L44" s="2"/>
      <c r="M44" s="2"/>
      <c r="N44" s="2"/>
      <c r="O44" s="2"/>
      <c r="P44" s="2"/>
      <c r="Q44" s="2"/>
      <c r="R44" s="2"/>
    </row>
    <row r="45" spans="2:18" ht="15.75" customHeight="1" x14ac:dyDescent="0.25">
      <c r="B45" s="69" t="s">
        <v>103</v>
      </c>
      <c r="C45" s="86">
        <f t="shared" ref="C45:H45" si="16">C43/C36</f>
        <v>5.5230171413166449</v>
      </c>
      <c r="D45" s="86">
        <f t="shared" si="16"/>
        <v>6.3482437958696787</v>
      </c>
      <c r="E45" s="86">
        <f t="shared" si="16"/>
        <v>5.225132037710071</v>
      </c>
      <c r="F45" s="86">
        <f t="shared" si="16"/>
        <v>5.4906014418294937</v>
      </c>
      <c r="G45" s="86">
        <f t="shared" si="16"/>
        <v>3.8483958500803421</v>
      </c>
      <c r="H45" s="86">
        <f t="shared" si="16"/>
        <v>3.2180335823763371</v>
      </c>
      <c r="I45" s="2"/>
      <c r="J45" s="69" t="s">
        <v>103</v>
      </c>
      <c r="K45" s="86">
        <f t="shared" ref="K45:P45" si="17">K43/K36</f>
        <v>6.7571837516067097</v>
      </c>
      <c r="L45" s="86">
        <f t="shared" si="17"/>
        <v>5.8769934103619095</v>
      </c>
      <c r="M45" s="86">
        <f t="shared" si="17"/>
        <v>4.8024711755337792</v>
      </c>
      <c r="N45" s="86">
        <f t="shared" si="17"/>
        <v>5.0911695680661824</v>
      </c>
      <c r="O45" s="86">
        <f t="shared" si="17"/>
        <v>3.4581715162012499</v>
      </c>
      <c r="P45" s="86">
        <f t="shared" si="17"/>
        <v>2.8429890694131386</v>
      </c>
      <c r="Q45" s="2"/>
      <c r="R45" s="2"/>
    </row>
    <row r="46" spans="2:18" ht="15.75" customHeight="1" x14ac:dyDescent="0.25">
      <c r="B46" s="2"/>
      <c r="C46" s="12"/>
      <c r="D46" s="12"/>
      <c r="E46" s="12"/>
      <c r="F46" s="12"/>
      <c r="G46" s="12"/>
      <c r="H46" s="12"/>
      <c r="I46" s="12"/>
      <c r="J46" s="2"/>
      <c r="K46" s="2"/>
      <c r="L46" s="2"/>
      <c r="M46" s="2"/>
      <c r="N46" s="2"/>
      <c r="O46" s="2"/>
      <c r="P46" s="2"/>
      <c r="Q46" s="2"/>
      <c r="R46" s="2"/>
    </row>
    <row r="47" spans="2:18" ht="15.75" customHeight="1" x14ac:dyDescent="0.25">
      <c r="B47" s="3" t="s">
        <v>104</v>
      </c>
      <c r="C47" s="3"/>
      <c r="D47" s="3"/>
      <c r="E47" s="3"/>
      <c r="F47" s="3"/>
      <c r="G47" s="3"/>
      <c r="H47" s="81">
        <f>AVERAGE(D36:H36)</f>
        <v>502.01749032303786</v>
      </c>
      <c r="I47" s="12"/>
      <c r="J47" s="2"/>
      <c r="K47" s="2"/>
      <c r="L47" s="2"/>
      <c r="M47" s="2"/>
      <c r="N47" s="2"/>
      <c r="O47" s="2"/>
      <c r="P47" s="2"/>
      <c r="Q47" s="2"/>
      <c r="R47" s="2"/>
    </row>
    <row r="48" spans="2:18" ht="15.75" customHeight="1" x14ac:dyDescent="0.25">
      <c r="B48" s="2"/>
      <c r="C48" s="2"/>
      <c r="D48" s="2"/>
      <c r="E48" s="2"/>
      <c r="F48" s="2"/>
      <c r="G48" s="2"/>
      <c r="H48" s="2"/>
      <c r="I48" s="2"/>
      <c r="J48" s="2"/>
      <c r="K48" s="2"/>
      <c r="L48" s="2"/>
      <c r="M48" s="2"/>
      <c r="N48" s="2"/>
      <c r="O48" s="2"/>
      <c r="P48" s="2"/>
      <c r="Q48" s="2"/>
      <c r="R48" s="2"/>
    </row>
    <row r="49" spans="2:18" ht="15.75" customHeight="1" x14ac:dyDescent="0.25">
      <c r="B49" s="2" t="s">
        <v>105</v>
      </c>
      <c r="C49" s="2"/>
      <c r="D49" s="2"/>
      <c r="E49" s="2"/>
      <c r="F49" s="2"/>
      <c r="G49" s="2"/>
      <c r="H49" s="87"/>
      <c r="I49" s="2"/>
      <c r="J49" s="2"/>
      <c r="K49" s="2"/>
      <c r="L49" s="2"/>
      <c r="M49" s="2"/>
      <c r="N49" s="2"/>
      <c r="O49" s="2"/>
      <c r="P49" s="2"/>
      <c r="Q49" s="2"/>
      <c r="R49" s="2"/>
    </row>
    <row r="50" spans="2:18" ht="15.75" customHeight="1" x14ac:dyDescent="0.25">
      <c r="B50" s="2" t="s">
        <v>106</v>
      </c>
      <c r="C50" s="2"/>
      <c r="D50" s="2"/>
      <c r="E50" s="2"/>
      <c r="F50" s="2"/>
      <c r="G50" s="2"/>
      <c r="H50" s="87">
        <v>5.5</v>
      </c>
      <c r="I50" s="2"/>
      <c r="J50" s="2"/>
      <c r="K50" s="2"/>
      <c r="L50" s="2"/>
      <c r="M50" s="2"/>
      <c r="N50" s="2"/>
      <c r="O50" s="2"/>
      <c r="P50" s="2"/>
      <c r="Q50" s="2"/>
      <c r="R50" s="2"/>
    </row>
    <row r="51" spans="2:18" ht="15.75" customHeight="1" x14ac:dyDescent="0.25">
      <c r="B51" s="2"/>
      <c r="C51" s="2"/>
      <c r="D51" s="2"/>
      <c r="E51" s="2"/>
      <c r="F51" s="2"/>
      <c r="G51" s="2"/>
      <c r="H51" s="2"/>
      <c r="I51" s="2"/>
      <c r="J51" s="2"/>
      <c r="K51" s="2"/>
      <c r="L51" s="2"/>
      <c r="M51" s="2"/>
      <c r="N51" s="2"/>
      <c r="O51" s="2"/>
      <c r="P51" s="2"/>
      <c r="Q51" s="2"/>
      <c r="R51" s="2"/>
    </row>
    <row r="52" spans="2:18" ht="15.75" customHeight="1" x14ac:dyDescent="0.25">
      <c r="B52" s="2" t="s">
        <v>107</v>
      </c>
      <c r="C52" s="2"/>
      <c r="D52" s="2"/>
      <c r="E52" s="2"/>
      <c r="F52" s="2"/>
      <c r="G52" s="2"/>
      <c r="H52" s="12">
        <f>H50*H47</f>
        <v>2761.0961967767084</v>
      </c>
      <c r="I52" s="66"/>
      <c r="J52" s="88"/>
      <c r="K52" s="2"/>
      <c r="L52" s="2"/>
      <c r="M52" s="2"/>
      <c r="N52" s="2"/>
      <c r="O52" s="2"/>
      <c r="P52" s="2"/>
      <c r="Q52" s="2"/>
      <c r="R52" s="2"/>
    </row>
    <row r="53" spans="2:18" ht="15.75" customHeight="1" x14ac:dyDescent="0.25">
      <c r="B53" s="2" t="s">
        <v>30</v>
      </c>
      <c r="C53" s="2"/>
      <c r="D53" s="2"/>
      <c r="E53" s="2"/>
      <c r="F53" s="2"/>
      <c r="G53" s="2"/>
      <c r="H53" s="78">
        <f t="array" ref="H53">INDEX('Balance Sheet'!$DU$57:$EB$57,MATCH(Valuation!C$35,'Balance Sheet'!$DU$7:$EB$7,0))</f>
        <v>278.40813298428162</v>
      </c>
      <c r="I53" s="12"/>
      <c r="J53" s="3"/>
      <c r="K53" s="89"/>
      <c r="L53" s="2"/>
      <c r="M53" s="2"/>
      <c r="N53" s="2"/>
      <c r="O53" s="2"/>
      <c r="P53" s="2"/>
      <c r="Q53" s="2"/>
      <c r="R53" s="2"/>
    </row>
    <row r="54" spans="2:18" ht="15.75" customHeight="1" x14ac:dyDescent="0.25">
      <c r="B54" s="2" t="s">
        <v>17</v>
      </c>
      <c r="C54" s="2"/>
      <c r="D54" s="2"/>
      <c r="E54" s="2"/>
      <c r="F54" s="2"/>
      <c r="G54" s="2"/>
      <c r="H54" s="12">
        <v>0</v>
      </c>
      <c r="I54" s="12"/>
      <c r="J54" s="2"/>
      <c r="K54" s="2"/>
      <c r="L54" s="2"/>
      <c r="M54" s="2"/>
      <c r="N54" s="2"/>
      <c r="O54" s="2"/>
      <c r="P54" s="2"/>
      <c r="Q54" s="2"/>
      <c r="R54" s="2"/>
    </row>
    <row r="55" spans="2:18" ht="15.75" customHeight="1" x14ac:dyDescent="0.25">
      <c r="B55" s="2" t="s">
        <v>101</v>
      </c>
      <c r="C55" s="2"/>
      <c r="D55" s="2"/>
      <c r="E55" s="2"/>
      <c r="F55" s="2"/>
      <c r="G55" s="2"/>
      <c r="H55" s="12">
        <v>0</v>
      </c>
      <c r="I55" s="12"/>
      <c r="J55" s="19"/>
      <c r="K55" s="2"/>
      <c r="L55" s="2"/>
      <c r="M55" s="2"/>
      <c r="N55" s="2"/>
      <c r="O55" s="2"/>
      <c r="P55" s="2"/>
      <c r="Q55" s="2"/>
      <c r="R55" s="2"/>
    </row>
    <row r="56" spans="2:18" ht="15.75" customHeight="1" x14ac:dyDescent="0.25">
      <c r="B56" s="2" t="s">
        <v>108</v>
      </c>
      <c r="C56" s="2"/>
      <c r="D56" s="2"/>
      <c r="E56" s="2"/>
      <c r="F56" s="2"/>
      <c r="G56" s="2"/>
      <c r="H56" s="12">
        <f>H52-SUM(H53:H55)</f>
        <v>2482.6880637924269</v>
      </c>
      <c r="I56" s="12"/>
      <c r="J56" s="2"/>
      <c r="K56" s="2"/>
      <c r="L56" s="2"/>
      <c r="M56" s="2"/>
      <c r="N56" s="2"/>
      <c r="O56" s="2"/>
      <c r="P56" s="2"/>
      <c r="Q56" s="2"/>
      <c r="R56" s="2"/>
    </row>
    <row r="57" spans="2:18" ht="15.75" customHeight="1" x14ac:dyDescent="0.25">
      <c r="B57" s="2" t="s">
        <v>90</v>
      </c>
      <c r="C57" s="2"/>
      <c r="D57" s="2"/>
      <c r="E57" s="2"/>
      <c r="F57" s="2"/>
      <c r="G57" s="2"/>
      <c r="H57" s="79">
        <f t="array" ref="H57">INDEX('Income Statement'!$DU$59:$EB$59,MATCH(Valuation!C$35,'Income Statement'!$DU$7:$EB$7,0))</f>
        <v>111.078</v>
      </c>
      <c r="I57" s="12"/>
      <c r="J57" s="2"/>
      <c r="K57" s="2"/>
      <c r="L57" s="2"/>
      <c r="M57" s="2"/>
      <c r="N57" s="2"/>
      <c r="O57" s="2"/>
      <c r="P57" s="2"/>
      <c r="Q57" s="2"/>
      <c r="R57" s="2"/>
    </row>
    <row r="58" spans="2:18" ht="15.75" customHeight="1" x14ac:dyDescent="0.25">
      <c r="B58" s="2"/>
      <c r="C58" s="2"/>
      <c r="D58" s="2"/>
      <c r="E58" s="2"/>
      <c r="F58" s="2"/>
      <c r="G58" s="2"/>
      <c r="H58" s="66"/>
      <c r="I58" s="2"/>
      <c r="J58" s="2"/>
      <c r="K58" s="2"/>
      <c r="L58" s="2"/>
      <c r="M58" s="2"/>
      <c r="N58" s="2"/>
      <c r="O58" s="2"/>
      <c r="P58" s="2"/>
      <c r="Q58" s="2"/>
      <c r="R58" s="2"/>
    </row>
    <row r="59" spans="2:18" ht="15.75" customHeight="1" x14ac:dyDescent="0.25">
      <c r="B59" s="69" t="s">
        <v>94</v>
      </c>
      <c r="C59" s="73"/>
      <c r="D59" s="73"/>
      <c r="E59" s="73"/>
      <c r="F59" s="73"/>
      <c r="G59" s="73"/>
      <c r="H59" s="74">
        <f>H56/H57</f>
        <v>22.350853128364093</v>
      </c>
      <c r="I59" s="48"/>
      <c r="J59" s="2"/>
      <c r="K59" s="2"/>
      <c r="L59" s="2"/>
      <c r="M59" s="2"/>
      <c r="N59" s="2"/>
      <c r="O59" s="2"/>
      <c r="P59" s="2"/>
      <c r="Q59" s="2"/>
      <c r="R59" s="2"/>
    </row>
    <row r="60" spans="2:18" ht="15.75" customHeight="1" x14ac:dyDescent="0.25">
      <c r="B60" s="2"/>
      <c r="C60" s="2"/>
      <c r="D60" s="2"/>
      <c r="E60" s="2"/>
      <c r="F60" s="2"/>
      <c r="G60" s="2"/>
      <c r="H60" s="2"/>
      <c r="I60" s="2"/>
      <c r="J60" s="2"/>
      <c r="K60" s="2"/>
      <c r="L60" s="2"/>
      <c r="M60" s="2"/>
      <c r="N60" s="2"/>
      <c r="O60" s="2"/>
      <c r="P60" s="2"/>
      <c r="Q60" s="2"/>
      <c r="R60" s="2"/>
    </row>
    <row r="61" spans="2:18" ht="15.75" customHeight="1" x14ac:dyDescent="0.25">
      <c r="B61" s="2" t="s">
        <v>79</v>
      </c>
      <c r="C61" s="2"/>
      <c r="D61" s="2"/>
      <c r="E61" s="2"/>
      <c r="F61" s="2"/>
      <c r="G61" s="2"/>
      <c r="H61" s="23">
        <f>H30</f>
        <v>24.2</v>
      </c>
      <c r="I61" s="2"/>
      <c r="J61" s="2"/>
      <c r="K61" s="2"/>
      <c r="L61" s="2"/>
      <c r="M61" s="2"/>
      <c r="N61" s="2"/>
      <c r="O61" s="2"/>
      <c r="P61" s="2"/>
      <c r="Q61" s="2"/>
      <c r="R61" s="2"/>
    </row>
    <row r="62" spans="2:18" ht="15.75" customHeight="1" x14ac:dyDescent="0.25">
      <c r="B62" s="2" t="s">
        <v>88</v>
      </c>
      <c r="C62" s="2"/>
      <c r="D62" s="2"/>
      <c r="E62" s="2"/>
      <c r="F62" s="2"/>
      <c r="G62" s="2"/>
      <c r="H62" s="19">
        <f>H59/H61-1</f>
        <v>-7.6411027753549798E-2</v>
      </c>
      <c r="I62" s="2"/>
      <c r="J62" s="2"/>
      <c r="K62" s="2"/>
      <c r="L62" s="2"/>
      <c r="M62" s="2"/>
      <c r="N62" s="2"/>
      <c r="O62" s="2"/>
      <c r="P62" s="2"/>
      <c r="Q62" s="2"/>
      <c r="R62" s="2"/>
    </row>
    <row r="63" spans="2:18" ht="15.75" customHeight="1" x14ac:dyDescent="0.25">
      <c r="B63" s="6"/>
      <c r="C63" s="2"/>
      <c r="D63" s="2"/>
      <c r="E63" s="2"/>
      <c r="F63" s="2"/>
      <c r="G63" s="2"/>
      <c r="H63" s="2"/>
      <c r="I63" s="2"/>
      <c r="J63" s="2"/>
      <c r="K63" s="2"/>
      <c r="L63" s="2"/>
      <c r="M63" s="2"/>
      <c r="N63" s="2"/>
      <c r="O63" s="2"/>
      <c r="P63" s="2"/>
      <c r="Q63" s="2"/>
      <c r="R63" s="2"/>
    </row>
    <row r="64" spans="2:18" ht="15.75" customHeight="1" x14ac:dyDescent="0.25">
      <c r="B64" s="6"/>
      <c r="C64" s="2"/>
      <c r="D64" s="2"/>
      <c r="E64" s="2"/>
      <c r="F64" s="2"/>
      <c r="G64" s="2"/>
      <c r="H64" s="2"/>
      <c r="I64" s="2"/>
      <c r="J64" s="2"/>
      <c r="K64" s="2"/>
      <c r="L64" s="2"/>
      <c r="M64" s="2"/>
      <c r="N64" s="2"/>
      <c r="O64" s="2"/>
      <c r="P64" s="2"/>
      <c r="Q64" s="2"/>
      <c r="R64" s="2"/>
    </row>
    <row r="65" spans="2:21" ht="15.75" hidden="1" customHeight="1" outlineLevel="1" x14ac:dyDescent="0.25">
      <c r="B65" s="67" t="s">
        <v>109</v>
      </c>
      <c r="C65" s="68"/>
      <c r="D65" s="68"/>
      <c r="E65" s="68"/>
      <c r="F65" s="68"/>
      <c r="G65" s="68"/>
      <c r="H65" s="68"/>
      <c r="I65" s="68"/>
      <c r="J65" s="68"/>
      <c r="K65" s="68"/>
      <c r="L65" s="68"/>
      <c r="M65" s="68"/>
      <c r="N65" s="68"/>
      <c r="O65" s="68"/>
      <c r="P65" s="68"/>
      <c r="Q65" s="68"/>
      <c r="R65" s="2"/>
    </row>
    <row r="66" spans="2:21" ht="15.75" hidden="1" customHeight="1" outlineLevel="1" x14ac:dyDescent="0.25">
      <c r="B66" s="2"/>
      <c r="C66" s="2"/>
      <c r="D66" s="2"/>
      <c r="E66" s="2"/>
      <c r="F66" s="2"/>
      <c r="G66" s="2"/>
      <c r="H66" s="2"/>
      <c r="I66" s="2"/>
      <c r="J66" s="2"/>
      <c r="K66" s="2"/>
      <c r="L66" s="2"/>
      <c r="M66" s="2"/>
      <c r="N66" s="2"/>
      <c r="O66" s="2"/>
      <c r="P66" s="2"/>
      <c r="Q66" s="2"/>
      <c r="R66" s="2"/>
    </row>
    <row r="67" spans="2:21" ht="15.75" hidden="1" customHeight="1" outlineLevel="1" x14ac:dyDescent="0.25">
      <c r="B67" s="90" t="s">
        <v>110</v>
      </c>
      <c r="C67" s="91"/>
      <c r="D67" s="91"/>
      <c r="E67" s="91"/>
      <c r="F67" s="91"/>
      <c r="G67" s="91"/>
      <c r="H67" s="91"/>
      <c r="I67" s="2"/>
      <c r="J67" s="2"/>
      <c r="K67" s="2"/>
      <c r="L67" s="2"/>
      <c r="M67" s="2"/>
      <c r="N67" s="2"/>
      <c r="O67" s="2"/>
      <c r="P67" s="2"/>
      <c r="Q67" s="2"/>
      <c r="R67" s="2"/>
      <c r="S67" s="2"/>
      <c r="T67" s="2"/>
      <c r="U67" s="2"/>
    </row>
    <row r="68" spans="2:21" ht="15.75" hidden="1" customHeight="1" outlineLevel="1" x14ac:dyDescent="0.25">
      <c r="B68" s="2"/>
      <c r="C68" s="2"/>
      <c r="D68" s="2"/>
      <c r="E68" s="2"/>
      <c r="F68" s="2"/>
      <c r="G68" s="2"/>
      <c r="H68" s="2"/>
      <c r="I68" s="2"/>
      <c r="J68" s="2"/>
      <c r="K68" s="2"/>
      <c r="L68" s="2"/>
      <c r="M68" s="2"/>
      <c r="N68" s="2"/>
      <c r="O68" s="2"/>
      <c r="P68" s="2"/>
      <c r="Q68" s="2"/>
      <c r="R68" s="2"/>
      <c r="S68" s="2"/>
      <c r="T68" s="2"/>
      <c r="U68" s="2"/>
    </row>
    <row r="69" spans="2:21" ht="15.75" hidden="1" customHeight="1" outlineLevel="1" x14ac:dyDescent="0.25">
      <c r="B69" s="2" t="s">
        <v>111</v>
      </c>
      <c r="C69" s="72">
        <v>3.7999999999999999E-2</v>
      </c>
      <c r="D69" s="92" t="s">
        <v>52</v>
      </c>
      <c r="E69" s="93">
        <v>1.1499999999999999</v>
      </c>
      <c r="F69" s="92" t="s">
        <v>50</v>
      </c>
      <c r="G69" s="92"/>
      <c r="H69" s="72">
        <f>C69+C70*E69</f>
        <v>0.10699999999999998</v>
      </c>
      <c r="I69" s="2"/>
      <c r="J69" s="2"/>
      <c r="K69" s="2"/>
      <c r="L69" s="2"/>
      <c r="M69" s="2"/>
      <c r="N69" s="2"/>
      <c r="O69" s="2"/>
      <c r="P69" s="2"/>
      <c r="Q69" s="2"/>
      <c r="R69" s="2"/>
      <c r="S69" s="2"/>
      <c r="T69" s="2"/>
      <c r="U69" s="2"/>
    </row>
    <row r="70" spans="2:21" ht="15.75" hidden="1" customHeight="1" outlineLevel="1" x14ac:dyDescent="0.25">
      <c r="B70" s="2" t="s">
        <v>112</v>
      </c>
      <c r="C70" s="72">
        <v>0.06</v>
      </c>
      <c r="D70" s="2"/>
      <c r="E70" s="2"/>
      <c r="F70" s="94" t="s">
        <v>70</v>
      </c>
      <c r="G70" s="94"/>
      <c r="H70" s="71">
        <v>0.16500000000000001</v>
      </c>
      <c r="I70" s="2"/>
      <c r="J70" s="2"/>
      <c r="K70" s="2"/>
      <c r="L70" s="2"/>
      <c r="M70" s="2"/>
      <c r="N70" s="2"/>
      <c r="O70" s="2"/>
      <c r="P70" s="2"/>
      <c r="Q70" s="2"/>
      <c r="R70" s="2"/>
      <c r="S70" s="2"/>
      <c r="T70" s="2"/>
      <c r="U70" s="2"/>
    </row>
    <row r="71" spans="2:21" ht="15.75" hidden="1" customHeight="1" outlineLevel="1" x14ac:dyDescent="0.25">
      <c r="B71" s="2"/>
      <c r="C71" s="2"/>
      <c r="D71" s="2"/>
      <c r="E71" s="2"/>
      <c r="F71" s="2"/>
      <c r="G71" s="2"/>
      <c r="H71" s="2"/>
      <c r="I71" s="2"/>
      <c r="J71" s="2"/>
      <c r="K71" s="2"/>
      <c r="L71" s="2"/>
      <c r="M71" s="2"/>
      <c r="N71" s="2"/>
      <c r="O71" s="2"/>
      <c r="P71" s="2"/>
      <c r="Q71" s="2"/>
      <c r="R71" s="2"/>
      <c r="S71" s="2"/>
      <c r="T71" s="2"/>
      <c r="U71" s="2"/>
    </row>
    <row r="72" spans="2:21" ht="15.75" hidden="1" customHeight="1" outlineLevel="1" x14ac:dyDescent="0.25">
      <c r="B72" s="2"/>
      <c r="C72" s="95">
        <v>1</v>
      </c>
      <c r="D72" s="95">
        <f t="shared" ref="D72:H72" si="18">C72+1</f>
        <v>2</v>
      </c>
      <c r="E72" s="95">
        <f t="shared" si="18"/>
        <v>3</v>
      </c>
      <c r="F72" s="95">
        <f t="shared" si="18"/>
        <v>4</v>
      </c>
      <c r="G72" s="95">
        <f t="shared" si="18"/>
        <v>5</v>
      </c>
      <c r="H72" s="95">
        <f t="shared" si="18"/>
        <v>6</v>
      </c>
      <c r="I72" s="2"/>
      <c r="J72" s="2"/>
      <c r="K72" s="2"/>
      <c r="L72" s="2"/>
      <c r="M72" s="2"/>
      <c r="N72" s="2"/>
      <c r="O72" s="2"/>
      <c r="P72" s="2"/>
      <c r="Q72" s="2"/>
      <c r="R72" s="2"/>
      <c r="S72" s="2"/>
      <c r="T72" s="2"/>
      <c r="U72" s="2"/>
    </row>
    <row r="73" spans="2:21" ht="15.75" hidden="1" customHeight="1" outlineLevel="1" x14ac:dyDescent="0.25">
      <c r="B73" s="69"/>
      <c r="C73" s="70"/>
      <c r="D73" s="70"/>
      <c r="E73" s="70"/>
      <c r="F73" s="96" t="s">
        <v>113</v>
      </c>
      <c r="G73" s="96"/>
      <c r="H73" s="71">
        <v>-5.0000000000000001E-3</v>
      </c>
      <c r="I73" s="2"/>
      <c r="J73" s="2"/>
      <c r="K73" s="2"/>
      <c r="L73" s="2"/>
      <c r="M73" s="2"/>
      <c r="N73" s="2"/>
      <c r="O73" s="2"/>
      <c r="P73" s="2"/>
      <c r="Q73" s="2"/>
      <c r="R73" s="2"/>
      <c r="S73" s="2"/>
      <c r="T73" s="2"/>
      <c r="U73" s="2"/>
    </row>
    <row r="74" spans="2:21" ht="15.75" hidden="1" customHeight="1" outlineLevel="1" x14ac:dyDescent="0.25">
      <c r="B74" s="69"/>
      <c r="C74" s="70">
        <v>2024</v>
      </c>
      <c r="D74" s="70">
        <f t="shared" ref="D74:H74" si="19">C74+1</f>
        <v>2025</v>
      </c>
      <c r="E74" s="70">
        <f t="shared" si="19"/>
        <v>2026</v>
      </c>
      <c r="F74" s="70">
        <f t="shared" si="19"/>
        <v>2027</v>
      </c>
      <c r="G74" s="70">
        <f t="shared" si="19"/>
        <v>2028</v>
      </c>
      <c r="H74" s="70">
        <f t="shared" si="19"/>
        <v>2029</v>
      </c>
      <c r="I74" s="2"/>
      <c r="J74" s="2"/>
      <c r="K74" s="2"/>
      <c r="L74" s="2"/>
      <c r="M74" s="2"/>
      <c r="N74" s="2"/>
      <c r="O74" s="2"/>
      <c r="P74" s="2"/>
      <c r="Q74" s="2"/>
      <c r="R74" s="2"/>
      <c r="S74" s="2"/>
      <c r="T74" s="2"/>
      <c r="U74" s="2"/>
    </row>
    <row r="75" spans="2:21" ht="15.75" hidden="1" customHeight="1" outlineLevel="1" x14ac:dyDescent="0.25">
      <c r="B75" s="2" t="s">
        <v>27</v>
      </c>
      <c r="C75" s="78">
        <f t="array" ref="C75">INDEX('Cash Flow'!$DF$58:$EF$58,MATCH(Valuation!C$74,'Cash Flow'!$DF$7:$EF$7,0))</f>
        <v>-103.57034039775021</v>
      </c>
      <c r="D75" s="78">
        <f t="array" ref="D75">INDEX('Cash Flow'!$DF$58:$EF$58,MATCH(Valuation!D$74,'Cash Flow'!$DF$7:$EF$7,0))</f>
        <v>248.46755141346858</v>
      </c>
      <c r="E75" s="78">
        <f t="array" ref="E75">INDEX('Cash Flow'!$DF$58:$EF$58,MATCH(Valuation!E$74,'Cash Flow'!$DF$7:$EF$7,0))</f>
        <v>317.11052431489469</v>
      </c>
      <c r="F75" s="78">
        <f t="array" ref="F75">INDEX('Cash Flow'!$DF$58:$EF$58,MATCH(Valuation!F$74,'Cash Flow'!$DF$7:$EF$7,0))</f>
        <v>351.14785532675899</v>
      </c>
      <c r="G75" s="78">
        <f t="array" ref="G75">INDEX('Cash Flow'!$DF$58:$EF$58,MATCH(Valuation!G$74,'Cash Flow'!$DF$7:$EF$7,0))</f>
        <v>-154.56675780881861</v>
      </c>
      <c r="H75" s="78">
        <f t="array" ref="H75">INDEX('Cash Flow'!$DF$58:$EM$58,MATCH(Valuation!H$74,'Cash Flow'!$DF$7:$EM$7,0))</f>
        <v>933.87171145955392</v>
      </c>
      <c r="I75" s="2"/>
      <c r="J75" s="2"/>
      <c r="K75" s="2"/>
      <c r="L75" s="2"/>
      <c r="M75" s="2"/>
      <c r="N75" s="2"/>
      <c r="O75" s="2"/>
      <c r="P75" s="2"/>
      <c r="Q75" s="2"/>
      <c r="R75" s="2"/>
      <c r="S75" s="2"/>
      <c r="T75" s="2"/>
      <c r="U75" s="2"/>
    </row>
    <row r="76" spans="2:21" ht="15.75" hidden="1" customHeight="1" outlineLevel="1" x14ac:dyDescent="0.25">
      <c r="B76" s="2" t="s">
        <v>90</v>
      </c>
      <c r="C76" s="79">
        <f t="array" ref="C76">INDEX('Income Statement'!$DU$59:$EF$59,MATCH(Valuation!C$74,'Income Statement'!$DU$7:$EF$7,0))</f>
        <v>111.078</v>
      </c>
      <c r="D76" s="79">
        <f t="array" ref="D76">INDEX('Income Statement'!$DU$59:$EF$59,MATCH(Valuation!D$74,'Income Statement'!$DU$7:$EF$7,0))</f>
        <v>111.078</v>
      </c>
      <c r="E76" s="79">
        <f t="array" ref="E76">INDEX('Income Statement'!$DU$59:$EF$59,MATCH(Valuation!E$74,'Income Statement'!$DU$7:$EF$7,0))</f>
        <v>111.078</v>
      </c>
      <c r="F76" s="79">
        <f t="array" ref="F76">INDEX('Income Statement'!$DU$59:$EF$59,MATCH(Valuation!F$74,'Income Statement'!$DU$7:$EF$7,0))</f>
        <v>111.078</v>
      </c>
      <c r="G76" s="79">
        <f t="array" ref="G76">INDEX('Income Statement'!$DU$59:$EF$59,MATCH(Valuation!G$74,'Income Statement'!$DU$7:$EF$7,0))</f>
        <v>111.078</v>
      </c>
      <c r="H76" s="79">
        <f t="array" ref="H76">INDEX('Income Statement'!$DU$59:$EM$59,MATCH(Valuation!H$74,'Income Statement'!$DU$7:$EM$7,0))</f>
        <v>111.078</v>
      </c>
      <c r="I76" s="2"/>
      <c r="J76" s="2"/>
      <c r="K76" s="2"/>
      <c r="L76" s="2"/>
      <c r="M76" s="2"/>
      <c r="N76" s="2"/>
      <c r="O76" s="2"/>
      <c r="P76" s="2"/>
      <c r="Q76" s="2"/>
      <c r="R76" s="2"/>
      <c r="S76" s="2"/>
      <c r="T76" s="2"/>
      <c r="U76" s="2"/>
    </row>
    <row r="77" spans="2:21" ht="15.75" hidden="1" customHeight="1" outlineLevel="1" x14ac:dyDescent="0.25">
      <c r="B77" s="2" t="s">
        <v>114</v>
      </c>
      <c r="C77" s="80">
        <f t="shared" ref="C77:H77" si="20">C75/C76</f>
        <v>-0.93241092203451814</v>
      </c>
      <c r="D77" s="80">
        <f t="shared" si="20"/>
        <v>2.2368745513375159</v>
      </c>
      <c r="E77" s="80">
        <f t="shared" si="20"/>
        <v>2.8548454627819613</v>
      </c>
      <c r="F77" s="80">
        <f t="shared" si="20"/>
        <v>3.1612727572224832</v>
      </c>
      <c r="G77" s="80">
        <f t="shared" si="20"/>
        <v>-1.3915154918959525</v>
      </c>
      <c r="H77" s="80">
        <f t="shared" si="20"/>
        <v>8.4073507936724994</v>
      </c>
      <c r="I77" s="2"/>
      <c r="J77" s="2"/>
      <c r="K77" s="2"/>
      <c r="L77" s="2"/>
      <c r="M77" s="2"/>
      <c r="N77" s="2"/>
      <c r="O77" s="2"/>
      <c r="P77" s="2"/>
      <c r="Q77" s="2"/>
      <c r="R77" s="2"/>
      <c r="S77" s="2"/>
      <c r="T77" s="2"/>
      <c r="U77" s="2"/>
    </row>
    <row r="78" spans="2:21" ht="15.75" hidden="1" customHeight="1" outlineLevel="1" x14ac:dyDescent="0.25">
      <c r="B78" s="2" t="s">
        <v>115</v>
      </c>
      <c r="C78" s="80">
        <f t="shared" ref="C78:H78" si="21">C77/(1+$H$70)^C$72</f>
        <v>-0.80035272277641045</v>
      </c>
      <c r="D78" s="80">
        <f t="shared" si="21"/>
        <v>1.6481235987677176</v>
      </c>
      <c r="E78" s="80">
        <f t="shared" si="21"/>
        <v>1.8055304955710871</v>
      </c>
      <c r="F78" s="80">
        <f t="shared" si="21"/>
        <v>1.7161619442355107</v>
      </c>
      <c r="G78" s="80">
        <f t="shared" si="21"/>
        <v>-0.64842301159830518</v>
      </c>
      <c r="H78" s="80">
        <f t="shared" si="21"/>
        <v>3.3628199592092498</v>
      </c>
      <c r="I78" s="2"/>
      <c r="J78" s="2"/>
      <c r="K78" s="2"/>
      <c r="L78" s="2"/>
      <c r="M78" s="2"/>
      <c r="N78" s="2"/>
      <c r="O78" s="2"/>
      <c r="P78" s="2"/>
      <c r="Q78" s="2"/>
      <c r="R78" s="2"/>
      <c r="S78" s="2"/>
      <c r="T78" s="2"/>
      <c r="U78" s="2"/>
    </row>
    <row r="79" spans="2:21" ht="15.75" hidden="1" customHeight="1" outlineLevel="1" x14ac:dyDescent="0.25">
      <c r="B79" s="69" t="s">
        <v>94</v>
      </c>
      <c r="C79" s="69"/>
      <c r="D79" s="69"/>
      <c r="E79" s="69"/>
      <c r="F79" s="73"/>
      <c r="G79" s="73"/>
      <c r="H79" s="73">
        <f>SUM(D78:G78)+H78*(1+$H$73)/(H70-H73)</f>
        <v>24.203780435288973</v>
      </c>
      <c r="I79" s="2"/>
      <c r="J79" s="2"/>
      <c r="K79" s="2"/>
      <c r="L79" s="2"/>
      <c r="M79" s="2"/>
      <c r="N79" s="2"/>
      <c r="O79" s="2"/>
      <c r="P79" s="2"/>
      <c r="Q79" s="2"/>
      <c r="R79" s="2"/>
      <c r="S79" s="2"/>
      <c r="T79" s="2"/>
      <c r="U79" s="2"/>
    </row>
    <row r="80" spans="2:21" ht="15.75" hidden="1" customHeight="1" outlineLevel="1" x14ac:dyDescent="0.25">
      <c r="B80" s="2"/>
      <c r="C80" s="2"/>
      <c r="D80" s="2"/>
      <c r="E80" s="2"/>
      <c r="F80" s="2"/>
      <c r="G80" s="2"/>
      <c r="H80" s="2"/>
      <c r="I80" s="2"/>
      <c r="J80" s="2"/>
      <c r="K80" s="2"/>
      <c r="L80" s="2"/>
      <c r="M80" s="2"/>
      <c r="N80" s="2"/>
      <c r="O80" s="2"/>
      <c r="P80" s="2"/>
      <c r="Q80" s="2"/>
      <c r="R80" s="2"/>
      <c r="S80" s="2"/>
      <c r="T80" s="2"/>
      <c r="U80" s="2"/>
    </row>
    <row r="81" spans="2:21" ht="15.75" hidden="1" customHeight="1" outlineLevel="1" x14ac:dyDescent="0.25">
      <c r="B81" s="2" t="s">
        <v>79</v>
      </c>
      <c r="C81" s="2"/>
      <c r="D81" s="2"/>
      <c r="E81" s="2"/>
      <c r="F81" s="2"/>
      <c r="G81" s="2"/>
      <c r="H81" s="23">
        <f>$H$30</f>
        <v>24.2</v>
      </c>
      <c r="I81" s="2"/>
      <c r="J81" s="2"/>
      <c r="K81" s="2"/>
      <c r="L81" s="2"/>
      <c r="M81" s="2"/>
      <c r="N81" s="2"/>
      <c r="O81" s="2"/>
      <c r="P81" s="2"/>
      <c r="Q81" s="2"/>
      <c r="R81" s="2"/>
      <c r="S81" s="2"/>
      <c r="T81" s="2"/>
      <c r="U81" s="2"/>
    </row>
    <row r="82" spans="2:21" ht="15.75" hidden="1" customHeight="1" outlineLevel="1" x14ac:dyDescent="0.25">
      <c r="B82" s="2" t="s">
        <v>88</v>
      </c>
      <c r="C82" s="2"/>
      <c r="D82" s="2"/>
      <c r="E82" s="2"/>
      <c r="F82" s="2"/>
      <c r="G82" s="2"/>
      <c r="H82" s="19">
        <f>H79/H81-1</f>
        <v>1.5621633425499937E-4</v>
      </c>
      <c r="I82" s="2"/>
      <c r="J82" s="2"/>
      <c r="K82" s="2"/>
      <c r="L82" s="2"/>
      <c r="M82" s="2"/>
      <c r="N82" s="2"/>
      <c r="O82" s="2"/>
      <c r="P82" s="2"/>
      <c r="Q82" s="2"/>
      <c r="R82" s="2"/>
      <c r="S82" s="2"/>
      <c r="T82" s="2"/>
      <c r="U82" s="2"/>
    </row>
    <row r="83" spans="2:21" ht="15.75" hidden="1" customHeight="1" outlineLevel="1" x14ac:dyDescent="0.25">
      <c r="B83" s="75" t="s">
        <v>89</v>
      </c>
      <c r="C83" s="76"/>
      <c r="D83" s="76"/>
      <c r="E83" s="76"/>
      <c r="F83" s="76"/>
      <c r="G83" s="76"/>
      <c r="H83" s="97"/>
      <c r="I83" s="2"/>
      <c r="J83" s="2"/>
      <c r="K83" s="2"/>
      <c r="L83" s="2"/>
      <c r="M83" s="2"/>
      <c r="N83" s="2"/>
      <c r="O83" s="2"/>
      <c r="P83" s="2"/>
      <c r="Q83" s="2"/>
      <c r="R83" s="2"/>
      <c r="S83" s="2"/>
      <c r="T83" s="2"/>
      <c r="U83" s="2"/>
    </row>
    <row r="84" spans="2:21" ht="15.75" hidden="1" customHeight="1" outlineLevel="1" x14ac:dyDescent="0.25">
      <c r="B84" s="2"/>
      <c r="C84" s="2"/>
      <c r="D84" s="2"/>
      <c r="E84" s="2"/>
      <c r="F84" s="2"/>
      <c r="G84" s="2"/>
      <c r="H84" s="2"/>
      <c r="I84" s="2"/>
      <c r="J84" s="2"/>
      <c r="K84" s="2"/>
      <c r="L84" s="2"/>
      <c r="M84" s="2"/>
      <c r="N84" s="2"/>
      <c r="O84" s="2"/>
      <c r="P84" s="2"/>
      <c r="Q84" s="2"/>
      <c r="R84" s="2"/>
      <c r="S84" s="2"/>
      <c r="T84" s="2"/>
      <c r="U84" s="2"/>
    </row>
    <row r="85" spans="2:21" ht="15.75" hidden="1" customHeight="1" outlineLevel="1" x14ac:dyDescent="0.25">
      <c r="B85" s="2" t="s">
        <v>116</v>
      </c>
      <c r="C85" s="2"/>
      <c r="D85" s="2"/>
      <c r="E85" s="2"/>
      <c r="F85" s="2"/>
      <c r="G85" s="2"/>
      <c r="H85" s="42">
        <f>AVERAGE(C77:G77)/H79</f>
        <v>4.8992894917910798E-2</v>
      </c>
      <c r="I85" s="2"/>
      <c r="J85" s="2"/>
      <c r="K85" s="2"/>
      <c r="L85" s="2"/>
      <c r="M85" s="2"/>
      <c r="N85" s="2"/>
      <c r="O85" s="2"/>
      <c r="P85" s="2"/>
      <c r="Q85" s="2"/>
      <c r="R85" s="2"/>
      <c r="S85" s="2"/>
      <c r="T85" s="2"/>
      <c r="U85" s="2"/>
    </row>
    <row r="86" spans="2:21" ht="15.75" hidden="1" customHeight="1" outlineLevel="1" x14ac:dyDescent="0.25">
      <c r="B86" s="2"/>
      <c r="C86" s="2"/>
      <c r="D86" s="2"/>
      <c r="E86" s="2"/>
      <c r="F86" s="2"/>
      <c r="G86" s="2"/>
      <c r="H86" s="2"/>
      <c r="I86" s="2"/>
      <c r="J86" s="2"/>
      <c r="K86" s="2"/>
      <c r="L86" s="2"/>
      <c r="M86" s="2"/>
      <c r="N86" s="2"/>
      <c r="O86" s="2"/>
      <c r="P86" s="2"/>
      <c r="Q86" s="2"/>
      <c r="R86" s="2"/>
      <c r="S86" s="2"/>
      <c r="T86" s="2"/>
      <c r="U86" s="2"/>
    </row>
    <row r="87" spans="2:21" ht="15.75" hidden="1" customHeight="1" outlineLevel="1" x14ac:dyDescent="0.25">
      <c r="B87" s="2"/>
      <c r="C87" s="2"/>
      <c r="D87" s="2"/>
      <c r="E87" s="2"/>
      <c r="F87" s="2"/>
      <c r="G87" s="2"/>
      <c r="H87" s="2"/>
      <c r="I87" s="2"/>
      <c r="J87" s="2"/>
      <c r="K87" s="2"/>
      <c r="L87" s="2"/>
      <c r="M87" s="2"/>
      <c r="N87" s="2"/>
      <c r="O87" s="2"/>
      <c r="P87" s="2"/>
      <c r="Q87" s="2"/>
      <c r="R87" s="2"/>
    </row>
    <row r="88" spans="2:21" ht="15.75" hidden="1" customHeight="1" outlineLevel="1" x14ac:dyDescent="0.25">
      <c r="B88" s="2"/>
      <c r="C88" s="98"/>
      <c r="D88" s="2"/>
      <c r="E88" s="2"/>
      <c r="F88" s="2"/>
      <c r="G88" s="2"/>
      <c r="H88" s="82">
        <f>+AVERAGE(H79,H59,H28)</f>
        <v>22.935242434635001</v>
      </c>
      <c r="I88" s="2"/>
      <c r="J88" s="2"/>
      <c r="K88" s="2"/>
      <c r="L88" s="2"/>
      <c r="M88" s="2"/>
      <c r="N88" s="2"/>
      <c r="O88" s="2"/>
      <c r="P88" s="2"/>
      <c r="Q88" s="2"/>
      <c r="R88" s="2"/>
    </row>
    <row r="89" spans="2:21" ht="15.75" customHeight="1" collapsed="1" x14ac:dyDescent="0.25">
      <c r="B89" s="2"/>
      <c r="C89" s="98"/>
      <c r="D89" s="2"/>
      <c r="E89" s="2"/>
      <c r="F89" s="2"/>
      <c r="G89" s="2"/>
      <c r="H89" s="2"/>
      <c r="I89" s="2"/>
      <c r="J89" s="2"/>
      <c r="K89" s="2"/>
      <c r="L89" s="2"/>
      <c r="M89" s="2"/>
      <c r="N89" s="2"/>
      <c r="O89" s="2"/>
      <c r="P89" s="2"/>
      <c r="Q89" s="2"/>
      <c r="R89" s="2"/>
    </row>
    <row r="90" spans="2:21" ht="15.75" customHeight="1" x14ac:dyDescent="0.25">
      <c r="B90" s="2"/>
      <c r="C90" s="98"/>
      <c r="D90" s="2"/>
      <c r="E90" s="2"/>
      <c r="F90" s="2"/>
      <c r="G90" s="2"/>
      <c r="H90" s="2"/>
      <c r="I90" s="2"/>
      <c r="J90" s="2"/>
      <c r="K90" s="2"/>
      <c r="L90" s="2"/>
      <c r="M90" s="2"/>
      <c r="N90" s="2"/>
      <c r="O90" s="2"/>
      <c r="P90" s="2"/>
      <c r="Q90" s="2"/>
      <c r="R90" s="2"/>
    </row>
    <row r="91" spans="2:21" ht="15.75" customHeight="1" x14ac:dyDescent="0.25">
      <c r="B91" s="2"/>
      <c r="C91" s="98"/>
      <c r="D91" s="2"/>
      <c r="E91" s="2"/>
      <c r="F91" s="2"/>
      <c r="G91" s="2"/>
      <c r="H91" s="2"/>
      <c r="I91" s="2"/>
      <c r="J91" s="2"/>
      <c r="K91" s="2"/>
      <c r="L91" s="2"/>
      <c r="M91" s="2"/>
      <c r="N91" s="2"/>
      <c r="O91" s="2"/>
      <c r="P91" s="2"/>
      <c r="Q91" s="2"/>
      <c r="R91" s="2"/>
    </row>
    <row r="92" spans="2:21" ht="15.75" customHeight="1" x14ac:dyDescent="0.25">
      <c r="B92" s="2"/>
      <c r="C92" s="98"/>
      <c r="D92" s="2"/>
      <c r="E92" s="2"/>
      <c r="F92" s="2"/>
      <c r="G92" s="2"/>
      <c r="H92" s="2"/>
      <c r="I92" s="2"/>
      <c r="J92" s="2"/>
      <c r="K92" s="2"/>
      <c r="L92" s="2"/>
      <c r="M92" s="2"/>
      <c r="N92" s="2"/>
      <c r="O92" s="2"/>
      <c r="P92" s="2"/>
      <c r="Q92" s="2"/>
      <c r="R92" s="2"/>
    </row>
    <row r="93" spans="2:21" ht="15.75" customHeight="1" x14ac:dyDescent="0.25">
      <c r="B93" s="2"/>
      <c r="C93" s="98"/>
      <c r="D93" s="2"/>
      <c r="E93" s="2"/>
      <c r="F93" s="2"/>
      <c r="G93" s="2"/>
      <c r="H93" s="2"/>
      <c r="I93" s="2"/>
      <c r="J93" s="2"/>
      <c r="K93" s="2"/>
      <c r="L93" s="2"/>
      <c r="M93" s="2"/>
      <c r="N93" s="2"/>
      <c r="O93" s="2"/>
      <c r="P93" s="2"/>
      <c r="Q93" s="2"/>
      <c r="R93" s="2"/>
    </row>
    <row r="94" spans="2:21" ht="15.75" customHeight="1" x14ac:dyDescent="0.25">
      <c r="B94" s="2"/>
      <c r="C94" s="98"/>
      <c r="D94" s="2"/>
      <c r="E94" s="2"/>
      <c r="F94" s="2"/>
      <c r="G94" s="2"/>
      <c r="H94" s="2"/>
      <c r="I94" s="2"/>
      <c r="J94" s="2"/>
      <c r="K94" s="2"/>
      <c r="L94" s="2"/>
      <c r="M94" s="2"/>
      <c r="N94" s="2"/>
      <c r="O94" s="2"/>
      <c r="P94" s="2"/>
      <c r="Q94" s="2"/>
      <c r="R94" s="2"/>
    </row>
    <row r="95" spans="2:21" ht="15.75" customHeight="1" x14ac:dyDescent="0.25">
      <c r="B95" s="2"/>
      <c r="C95" s="98"/>
      <c r="D95" s="2"/>
      <c r="E95" s="2"/>
      <c r="F95" s="2"/>
      <c r="G95" s="2"/>
      <c r="H95" s="2"/>
      <c r="I95" s="2"/>
      <c r="J95" s="2"/>
      <c r="K95" s="2"/>
      <c r="L95" s="2"/>
      <c r="M95" s="2"/>
      <c r="N95" s="2"/>
      <c r="O95" s="2"/>
      <c r="P95" s="2"/>
      <c r="Q95" s="2"/>
      <c r="R95" s="2"/>
    </row>
    <row r="96" spans="2:21" ht="15.75" customHeight="1" x14ac:dyDescent="0.25">
      <c r="B96" s="2"/>
      <c r="C96" s="98"/>
      <c r="D96" s="2"/>
      <c r="E96" s="2"/>
      <c r="F96" s="2"/>
      <c r="G96" s="2"/>
      <c r="H96" s="2"/>
      <c r="I96" s="2"/>
      <c r="J96" s="2"/>
      <c r="K96" s="2"/>
      <c r="L96" s="2"/>
      <c r="M96" s="2"/>
      <c r="N96" s="2"/>
      <c r="O96" s="2"/>
      <c r="P96" s="2"/>
      <c r="Q96" s="2"/>
      <c r="R96" s="2"/>
    </row>
    <row r="97" spans="2:18" ht="15.75" customHeight="1" x14ac:dyDescent="0.25">
      <c r="B97" s="2"/>
      <c r="C97" s="98"/>
      <c r="D97" s="2"/>
      <c r="E97" s="2"/>
      <c r="F97" s="2"/>
      <c r="G97" s="2"/>
      <c r="H97" s="2"/>
      <c r="I97" s="2"/>
      <c r="J97" s="2"/>
      <c r="K97" s="2"/>
      <c r="L97" s="2"/>
      <c r="M97" s="2"/>
      <c r="N97" s="2"/>
      <c r="O97" s="2"/>
      <c r="P97" s="2"/>
      <c r="Q97" s="2"/>
      <c r="R97" s="2"/>
    </row>
    <row r="98" spans="2:18" ht="15.75" customHeight="1" x14ac:dyDescent="0.25">
      <c r="B98" s="2"/>
      <c r="C98" s="98"/>
      <c r="D98" s="2"/>
      <c r="E98" s="2"/>
      <c r="F98" s="2"/>
      <c r="G98" s="2"/>
      <c r="H98" s="2"/>
      <c r="I98" s="2"/>
      <c r="J98" s="2"/>
      <c r="K98" s="2"/>
      <c r="L98" s="2"/>
      <c r="M98" s="2"/>
      <c r="N98" s="2"/>
      <c r="O98" s="2"/>
      <c r="P98" s="2"/>
      <c r="Q98" s="2"/>
      <c r="R98" s="2"/>
    </row>
    <row r="99" spans="2:18" ht="15.75" customHeight="1" x14ac:dyDescent="0.25">
      <c r="B99" s="2"/>
      <c r="C99" s="98"/>
      <c r="D99" s="2"/>
      <c r="E99" s="2"/>
      <c r="F99" s="2"/>
      <c r="G99" s="2"/>
      <c r="H99" s="2"/>
      <c r="I99" s="2"/>
      <c r="J99" s="2"/>
      <c r="K99" s="2"/>
      <c r="L99" s="2"/>
      <c r="M99" s="2"/>
      <c r="N99" s="2"/>
      <c r="O99" s="2"/>
      <c r="P99" s="2"/>
      <c r="Q99" s="2"/>
      <c r="R99" s="2"/>
    </row>
    <row r="100" spans="2:18" ht="15.75" customHeight="1" x14ac:dyDescent="0.25">
      <c r="B100" s="2"/>
      <c r="C100" s="98"/>
      <c r="D100" s="2"/>
      <c r="E100" s="2"/>
      <c r="F100" s="2"/>
      <c r="G100" s="2"/>
      <c r="H100" s="2"/>
      <c r="I100" s="2"/>
      <c r="J100" s="2"/>
      <c r="K100" s="2"/>
      <c r="L100" s="2"/>
      <c r="M100" s="2"/>
      <c r="N100" s="2"/>
      <c r="O100" s="2"/>
      <c r="P100" s="2"/>
      <c r="Q100" s="2"/>
      <c r="R100" s="2"/>
    </row>
    <row r="101" spans="2:18" ht="15.75" customHeight="1" x14ac:dyDescent="0.25">
      <c r="B101" s="2"/>
      <c r="C101" s="98"/>
      <c r="D101" s="2"/>
      <c r="E101" s="2"/>
      <c r="F101" s="2"/>
      <c r="G101" s="2"/>
      <c r="H101" s="2"/>
      <c r="I101" s="2"/>
      <c r="J101" s="2"/>
      <c r="K101" s="2"/>
      <c r="L101" s="2"/>
      <c r="M101" s="2"/>
      <c r="N101" s="2"/>
      <c r="O101" s="2"/>
      <c r="P101" s="2"/>
      <c r="Q101" s="2"/>
      <c r="R101" s="2"/>
    </row>
    <row r="102" spans="2:18" ht="15.75" customHeight="1" x14ac:dyDescent="0.25">
      <c r="B102" s="2"/>
      <c r="C102" s="98"/>
      <c r="D102" s="2"/>
      <c r="E102" s="2"/>
      <c r="F102" s="2"/>
      <c r="G102" s="2"/>
      <c r="H102" s="2"/>
      <c r="I102" s="2"/>
      <c r="J102" s="2"/>
      <c r="K102" s="2"/>
      <c r="L102" s="2"/>
      <c r="M102" s="2"/>
      <c r="N102" s="2"/>
      <c r="O102" s="2"/>
      <c r="P102" s="2"/>
      <c r="Q102" s="2"/>
      <c r="R102" s="2"/>
    </row>
    <row r="103" spans="2:18" ht="15.75" customHeight="1" x14ac:dyDescent="0.25">
      <c r="B103" s="2"/>
      <c r="C103" s="98"/>
      <c r="D103" s="2"/>
      <c r="E103" s="2"/>
      <c r="F103" s="2"/>
      <c r="G103" s="2"/>
      <c r="H103" s="2"/>
      <c r="I103" s="2"/>
      <c r="J103" s="2"/>
      <c r="K103" s="2"/>
      <c r="L103" s="2"/>
      <c r="M103" s="2"/>
      <c r="N103" s="2"/>
      <c r="O103" s="2"/>
      <c r="P103" s="2"/>
      <c r="Q103" s="2"/>
      <c r="R103" s="2"/>
    </row>
    <row r="104" spans="2:18" ht="15.75" customHeight="1" x14ac:dyDescent="0.25">
      <c r="B104" s="2"/>
      <c r="C104" s="98"/>
      <c r="D104" s="2"/>
      <c r="E104" s="2"/>
      <c r="F104" s="2"/>
      <c r="G104" s="2"/>
      <c r="H104" s="2"/>
      <c r="I104" s="2"/>
      <c r="J104" s="2"/>
      <c r="K104" s="2"/>
      <c r="L104" s="2"/>
      <c r="M104" s="2"/>
      <c r="N104" s="2"/>
      <c r="O104" s="2"/>
      <c r="P104" s="2"/>
      <c r="Q104" s="2"/>
      <c r="R104" s="2"/>
    </row>
    <row r="105" spans="2:18" ht="15.75" customHeight="1" x14ac:dyDescent="0.25">
      <c r="B105" s="2"/>
      <c r="C105" s="98"/>
      <c r="D105" s="2"/>
      <c r="E105" s="2"/>
      <c r="F105" s="2"/>
      <c r="G105" s="2"/>
      <c r="H105" s="2"/>
      <c r="I105" s="2"/>
      <c r="J105" s="2"/>
      <c r="K105" s="2"/>
      <c r="L105" s="2"/>
      <c r="M105" s="2"/>
      <c r="N105" s="2"/>
      <c r="O105" s="2"/>
      <c r="P105" s="2"/>
      <c r="Q105" s="2"/>
      <c r="R105" s="2"/>
    </row>
    <row r="106" spans="2:18" ht="15.75" customHeight="1" x14ac:dyDescent="0.25">
      <c r="B106" s="2"/>
      <c r="C106" s="98"/>
      <c r="D106" s="2"/>
      <c r="E106" s="2"/>
      <c r="F106" s="2"/>
      <c r="G106" s="2"/>
      <c r="H106" s="2"/>
      <c r="I106" s="2"/>
      <c r="J106" s="2"/>
      <c r="K106" s="2"/>
      <c r="L106" s="2"/>
      <c r="M106" s="2"/>
      <c r="N106" s="2"/>
      <c r="O106" s="2"/>
      <c r="P106" s="2"/>
      <c r="Q106" s="2"/>
      <c r="R106" s="2"/>
    </row>
    <row r="107" spans="2:18" ht="15.75" customHeight="1" x14ac:dyDescent="0.25">
      <c r="B107" s="2"/>
      <c r="C107" s="98"/>
      <c r="D107" s="2"/>
      <c r="E107" s="2"/>
      <c r="F107" s="2"/>
      <c r="G107" s="2"/>
      <c r="H107" s="2"/>
      <c r="I107" s="2"/>
      <c r="J107" s="2"/>
      <c r="K107" s="2"/>
      <c r="L107" s="2"/>
      <c r="M107" s="2"/>
      <c r="N107" s="2"/>
      <c r="O107" s="2"/>
      <c r="P107" s="2"/>
      <c r="Q107" s="2"/>
      <c r="R107" s="2"/>
    </row>
    <row r="108" spans="2:18" ht="15.75" customHeight="1" x14ac:dyDescent="0.25">
      <c r="B108" s="2"/>
      <c r="C108" s="98"/>
      <c r="D108" s="2"/>
      <c r="E108" s="2"/>
      <c r="F108" s="2"/>
      <c r="G108" s="2"/>
      <c r="H108" s="2"/>
      <c r="I108" s="2"/>
      <c r="J108" s="2"/>
      <c r="K108" s="2"/>
      <c r="L108" s="2"/>
      <c r="M108" s="2"/>
      <c r="N108" s="2"/>
      <c r="O108" s="2"/>
      <c r="P108" s="2"/>
      <c r="Q108" s="2"/>
      <c r="R108" s="2"/>
    </row>
    <row r="109" spans="2:18" ht="15.75" customHeight="1" x14ac:dyDescent="0.25">
      <c r="B109" s="2"/>
      <c r="C109" s="98"/>
      <c r="D109" s="2"/>
      <c r="E109" s="2"/>
      <c r="F109" s="2"/>
      <c r="G109" s="2"/>
      <c r="H109" s="2"/>
      <c r="I109" s="2"/>
      <c r="J109" s="2"/>
      <c r="K109" s="2"/>
      <c r="L109" s="2"/>
      <c r="M109" s="2"/>
      <c r="N109" s="2"/>
      <c r="O109" s="2"/>
      <c r="P109" s="2"/>
      <c r="Q109" s="2"/>
      <c r="R109" s="2"/>
    </row>
    <row r="110" spans="2:18" ht="15.75" customHeight="1" x14ac:dyDescent="0.25">
      <c r="B110" s="2"/>
      <c r="C110" s="98"/>
      <c r="D110" s="2"/>
      <c r="E110" s="2"/>
      <c r="F110" s="2"/>
      <c r="G110" s="2"/>
      <c r="H110" s="2"/>
      <c r="I110" s="2"/>
      <c r="J110" s="2"/>
      <c r="K110" s="2"/>
      <c r="L110" s="2"/>
      <c r="M110" s="2"/>
      <c r="N110" s="2"/>
      <c r="O110" s="2"/>
      <c r="P110" s="2"/>
      <c r="Q110" s="2"/>
      <c r="R110" s="2"/>
    </row>
    <row r="111" spans="2:18" ht="15.75" customHeight="1" x14ac:dyDescent="0.25">
      <c r="B111" s="2"/>
      <c r="C111" s="98"/>
      <c r="D111" s="2"/>
      <c r="E111" s="2"/>
      <c r="F111" s="2"/>
      <c r="G111" s="2"/>
      <c r="H111" s="2"/>
      <c r="I111" s="2"/>
      <c r="J111" s="2"/>
      <c r="K111" s="2"/>
      <c r="L111" s="2"/>
      <c r="M111" s="2"/>
      <c r="N111" s="2"/>
      <c r="O111" s="2"/>
      <c r="P111" s="2"/>
      <c r="Q111" s="2"/>
      <c r="R111" s="2"/>
    </row>
    <row r="112" spans="2:18" ht="15.75" customHeight="1" x14ac:dyDescent="0.25">
      <c r="B112" s="2"/>
      <c r="C112" s="98"/>
      <c r="D112" s="2"/>
      <c r="E112" s="2"/>
      <c r="F112" s="2"/>
      <c r="G112" s="2"/>
      <c r="H112" s="2"/>
      <c r="I112" s="2"/>
      <c r="J112" s="2"/>
      <c r="K112" s="2"/>
      <c r="L112" s="2"/>
      <c r="M112" s="2"/>
      <c r="N112" s="2"/>
      <c r="O112" s="2"/>
      <c r="P112" s="2"/>
      <c r="Q112" s="2"/>
      <c r="R112" s="2"/>
    </row>
    <row r="113" spans="2:18" ht="15.75" customHeight="1" x14ac:dyDescent="0.25">
      <c r="B113" s="2"/>
      <c r="C113" s="98"/>
      <c r="D113" s="2"/>
      <c r="E113" s="2"/>
      <c r="F113" s="2"/>
      <c r="G113" s="2"/>
      <c r="H113" s="2"/>
      <c r="I113" s="2"/>
      <c r="J113" s="2"/>
      <c r="K113" s="2"/>
      <c r="L113" s="2"/>
      <c r="M113" s="2"/>
      <c r="N113" s="2"/>
      <c r="O113" s="2"/>
      <c r="P113" s="2"/>
      <c r="Q113" s="2"/>
      <c r="R113" s="2"/>
    </row>
    <row r="114" spans="2:18" ht="15.75" customHeight="1" x14ac:dyDescent="0.25">
      <c r="B114" s="2"/>
      <c r="C114" s="98"/>
      <c r="D114" s="2"/>
      <c r="E114" s="2"/>
      <c r="F114" s="2"/>
      <c r="G114" s="2"/>
      <c r="H114" s="2"/>
      <c r="I114" s="2"/>
      <c r="J114" s="2"/>
      <c r="K114" s="2"/>
      <c r="L114" s="2"/>
      <c r="M114" s="2"/>
      <c r="N114" s="2"/>
      <c r="O114" s="2"/>
      <c r="P114" s="2"/>
      <c r="Q114" s="2"/>
      <c r="R114" s="2"/>
    </row>
    <row r="115" spans="2:18" ht="15.75" customHeight="1" x14ac:dyDescent="0.25">
      <c r="B115" s="2"/>
      <c r="C115" s="98"/>
      <c r="D115" s="2"/>
      <c r="E115" s="2"/>
      <c r="F115" s="2"/>
      <c r="G115" s="2"/>
      <c r="H115" s="2"/>
      <c r="I115" s="2"/>
      <c r="J115" s="2"/>
      <c r="K115" s="2"/>
      <c r="L115" s="2"/>
      <c r="M115" s="2"/>
      <c r="N115" s="2"/>
      <c r="O115" s="2"/>
      <c r="P115" s="2"/>
      <c r="Q115" s="2"/>
      <c r="R115" s="2"/>
    </row>
    <row r="116" spans="2:18" ht="15.75" customHeight="1" x14ac:dyDescent="0.25">
      <c r="B116" s="2"/>
      <c r="C116" s="98"/>
      <c r="D116" s="2"/>
      <c r="E116" s="2"/>
      <c r="F116" s="2"/>
      <c r="G116" s="2"/>
      <c r="H116" s="2"/>
      <c r="I116" s="2"/>
      <c r="J116" s="2"/>
      <c r="K116" s="2"/>
      <c r="L116" s="2"/>
      <c r="M116" s="2"/>
      <c r="N116" s="2"/>
      <c r="O116" s="2"/>
      <c r="P116" s="2"/>
      <c r="Q116" s="2"/>
      <c r="R116" s="2"/>
    </row>
    <row r="117" spans="2:18" ht="15.75" customHeight="1" x14ac:dyDescent="0.25">
      <c r="B117" s="2"/>
      <c r="C117" s="98"/>
      <c r="D117" s="2"/>
      <c r="E117" s="2"/>
      <c r="F117" s="2"/>
      <c r="G117" s="2"/>
      <c r="H117" s="2"/>
      <c r="I117" s="2"/>
      <c r="J117" s="2"/>
      <c r="K117" s="2"/>
      <c r="L117" s="2"/>
      <c r="M117" s="2"/>
      <c r="N117" s="2"/>
      <c r="O117" s="2"/>
      <c r="P117" s="2"/>
      <c r="Q117" s="2"/>
      <c r="R117" s="2"/>
    </row>
    <row r="118" spans="2:18" ht="15.75" customHeight="1" x14ac:dyDescent="0.25">
      <c r="B118" s="2"/>
      <c r="C118" s="98"/>
      <c r="D118" s="2"/>
      <c r="E118" s="2"/>
      <c r="F118" s="2"/>
      <c r="G118" s="2"/>
      <c r="H118" s="2"/>
      <c r="I118" s="2"/>
      <c r="J118" s="2"/>
      <c r="K118" s="2"/>
      <c r="L118" s="2"/>
      <c r="M118" s="2"/>
      <c r="N118" s="2"/>
      <c r="O118" s="2"/>
      <c r="P118" s="2"/>
      <c r="Q118" s="2"/>
      <c r="R118" s="2"/>
    </row>
    <row r="119" spans="2:18" ht="15.75" customHeight="1" x14ac:dyDescent="0.25">
      <c r="B119" s="2"/>
      <c r="C119" s="98"/>
      <c r="D119" s="2"/>
      <c r="E119" s="2"/>
      <c r="F119" s="2"/>
      <c r="G119" s="2"/>
      <c r="H119" s="2"/>
      <c r="I119" s="2"/>
      <c r="J119" s="2"/>
      <c r="K119" s="2"/>
      <c r="L119" s="2"/>
      <c r="M119" s="2"/>
      <c r="N119" s="2"/>
      <c r="O119" s="2"/>
      <c r="P119" s="2"/>
      <c r="Q119" s="2"/>
      <c r="R119" s="2"/>
    </row>
    <row r="120" spans="2:18" ht="15.75" customHeight="1" x14ac:dyDescent="0.25">
      <c r="B120" s="2"/>
      <c r="C120" s="98"/>
      <c r="D120" s="2"/>
      <c r="E120" s="2"/>
      <c r="F120" s="2"/>
      <c r="G120" s="2"/>
      <c r="H120" s="2"/>
      <c r="I120" s="2"/>
      <c r="J120" s="2"/>
      <c r="K120" s="2"/>
      <c r="L120" s="2"/>
      <c r="M120" s="2"/>
      <c r="N120" s="2"/>
      <c r="O120" s="2"/>
      <c r="P120" s="2"/>
      <c r="Q120" s="2"/>
      <c r="R120" s="2"/>
    </row>
    <row r="121" spans="2:18" ht="15.75" customHeight="1" x14ac:dyDescent="0.25">
      <c r="B121" s="2"/>
      <c r="C121" s="98"/>
      <c r="D121" s="2"/>
      <c r="E121" s="2"/>
      <c r="F121" s="2"/>
      <c r="G121" s="2"/>
      <c r="H121" s="2"/>
      <c r="I121" s="2"/>
      <c r="J121" s="2"/>
      <c r="K121" s="2"/>
      <c r="L121" s="2"/>
      <c r="M121" s="2"/>
      <c r="N121" s="2"/>
      <c r="O121" s="2"/>
      <c r="P121" s="2"/>
      <c r="Q121" s="2"/>
      <c r="R121" s="2"/>
    </row>
    <row r="122" spans="2:18" ht="15.75" customHeight="1" x14ac:dyDescent="0.25">
      <c r="B122" s="2"/>
      <c r="C122" s="98"/>
      <c r="D122" s="2"/>
      <c r="E122" s="2"/>
      <c r="F122" s="2"/>
      <c r="G122" s="2"/>
      <c r="H122" s="2"/>
      <c r="I122" s="2"/>
      <c r="J122" s="2"/>
      <c r="K122" s="2"/>
      <c r="L122" s="2"/>
      <c r="M122" s="2"/>
      <c r="N122" s="2"/>
      <c r="O122" s="2"/>
      <c r="P122" s="2"/>
      <c r="Q122" s="2"/>
      <c r="R122" s="2"/>
    </row>
    <row r="123" spans="2:18" ht="15.75" customHeight="1" x14ac:dyDescent="0.25">
      <c r="B123" s="2"/>
      <c r="C123" s="98"/>
      <c r="D123" s="2"/>
      <c r="E123" s="2"/>
      <c r="F123" s="2"/>
      <c r="G123" s="2"/>
      <c r="H123" s="2"/>
      <c r="I123" s="2"/>
      <c r="J123" s="2"/>
      <c r="K123" s="2"/>
      <c r="L123" s="2"/>
      <c r="M123" s="2"/>
      <c r="N123" s="2"/>
      <c r="O123" s="2"/>
      <c r="P123" s="2"/>
      <c r="Q123" s="2"/>
      <c r="R123" s="2"/>
    </row>
    <row r="124" spans="2:18" ht="15.75" customHeight="1" x14ac:dyDescent="0.25">
      <c r="B124" s="2"/>
      <c r="C124" s="98"/>
      <c r="D124" s="2"/>
      <c r="E124" s="2"/>
      <c r="F124" s="2"/>
      <c r="G124" s="2"/>
      <c r="H124" s="2"/>
      <c r="I124" s="2"/>
      <c r="J124" s="2"/>
      <c r="K124" s="2"/>
      <c r="L124" s="2"/>
      <c r="M124" s="2"/>
      <c r="N124" s="2"/>
      <c r="O124" s="2"/>
      <c r="P124" s="2"/>
      <c r="Q124" s="2"/>
      <c r="R124" s="2"/>
    </row>
    <row r="125" spans="2:18" ht="15.75" customHeight="1" x14ac:dyDescent="0.25">
      <c r="B125" s="2"/>
      <c r="C125" s="98"/>
      <c r="D125" s="2"/>
      <c r="E125" s="2"/>
      <c r="F125" s="2"/>
      <c r="G125" s="2"/>
      <c r="H125" s="2"/>
      <c r="I125" s="2"/>
      <c r="J125" s="2"/>
      <c r="K125" s="2"/>
      <c r="L125" s="2"/>
      <c r="M125" s="2"/>
      <c r="N125" s="2"/>
      <c r="O125" s="2"/>
      <c r="P125" s="2"/>
      <c r="Q125" s="2"/>
      <c r="R125" s="2"/>
    </row>
    <row r="126" spans="2:18" ht="15.75" customHeight="1" x14ac:dyDescent="0.25">
      <c r="B126" s="2"/>
      <c r="C126" s="98"/>
      <c r="D126" s="2"/>
      <c r="E126" s="2"/>
      <c r="F126" s="2"/>
      <c r="G126" s="2"/>
      <c r="H126" s="2"/>
      <c r="I126" s="2"/>
      <c r="J126" s="2"/>
      <c r="K126" s="2"/>
      <c r="L126" s="2"/>
      <c r="M126" s="2"/>
      <c r="N126" s="2"/>
      <c r="O126" s="2"/>
      <c r="P126" s="2"/>
      <c r="Q126" s="2"/>
      <c r="R126" s="2"/>
    </row>
    <row r="127" spans="2:18" ht="15.75" customHeight="1" x14ac:dyDescent="0.25">
      <c r="B127" s="2"/>
      <c r="C127" s="98"/>
      <c r="D127" s="2"/>
      <c r="E127" s="2"/>
      <c r="F127" s="2"/>
      <c r="G127" s="2"/>
      <c r="H127" s="2"/>
      <c r="I127" s="2"/>
      <c r="J127" s="2"/>
      <c r="K127" s="2"/>
      <c r="L127" s="2"/>
      <c r="M127" s="2"/>
      <c r="N127" s="2"/>
      <c r="O127" s="2"/>
      <c r="P127" s="2"/>
      <c r="Q127" s="2"/>
      <c r="R127" s="2"/>
    </row>
    <row r="128" spans="2:18" ht="15.75" customHeight="1" x14ac:dyDescent="0.25">
      <c r="B128" s="2"/>
      <c r="C128" s="98"/>
      <c r="D128" s="2"/>
      <c r="E128" s="2"/>
      <c r="F128" s="2"/>
      <c r="G128" s="2"/>
      <c r="H128" s="2"/>
      <c r="I128" s="2"/>
      <c r="J128" s="2"/>
      <c r="K128" s="2"/>
      <c r="L128" s="2"/>
      <c r="M128" s="2"/>
      <c r="N128" s="2"/>
      <c r="O128" s="2"/>
      <c r="P128" s="2"/>
      <c r="Q128" s="2"/>
      <c r="R128" s="2"/>
    </row>
    <row r="129" spans="2:18" ht="15.75" customHeight="1" x14ac:dyDescent="0.25">
      <c r="B129" s="2"/>
      <c r="C129" s="98"/>
      <c r="D129" s="2"/>
      <c r="E129" s="2"/>
      <c r="F129" s="2"/>
      <c r="G129" s="2"/>
      <c r="H129" s="2"/>
      <c r="I129" s="2"/>
      <c r="J129" s="2"/>
      <c r="K129" s="2"/>
      <c r="L129" s="2"/>
      <c r="M129" s="2"/>
      <c r="N129" s="2"/>
      <c r="O129" s="2"/>
      <c r="P129" s="2"/>
      <c r="Q129" s="2"/>
      <c r="R129" s="2"/>
    </row>
    <row r="130" spans="2:18" ht="15.75" customHeight="1" x14ac:dyDescent="0.25">
      <c r="B130" s="2"/>
      <c r="C130" s="98"/>
      <c r="D130" s="2"/>
      <c r="E130" s="2"/>
      <c r="F130" s="2"/>
      <c r="G130" s="2"/>
      <c r="H130" s="2"/>
      <c r="I130" s="2"/>
      <c r="J130" s="2"/>
      <c r="K130" s="2"/>
      <c r="L130" s="2"/>
      <c r="M130" s="2"/>
      <c r="N130" s="2"/>
      <c r="O130" s="2"/>
      <c r="P130" s="2"/>
      <c r="Q130" s="2"/>
      <c r="R130" s="2"/>
    </row>
    <row r="131" spans="2:18" ht="15.75" customHeight="1" x14ac:dyDescent="0.25">
      <c r="B131" s="2"/>
      <c r="C131" s="98"/>
      <c r="D131" s="2"/>
      <c r="E131" s="2"/>
      <c r="F131" s="2"/>
      <c r="G131" s="2"/>
      <c r="H131" s="2"/>
      <c r="I131" s="2"/>
      <c r="J131" s="2"/>
      <c r="K131" s="2"/>
      <c r="L131" s="2"/>
      <c r="M131" s="2"/>
      <c r="N131" s="2"/>
      <c r="O131" s="2"/>
      <c r="P131" s="2"/>
      <c r="Q131" s="2"/>
      <c r="R131" s="2"/>
    </row>
    <row r="132" spans="2:18" ht="15.75" customHeight="1" x14ac:dyDescent="0.25">
      <c r="B132" s="2"/>
      <c r="C132" s="98"/>
      <c r="D132" s="2"/>
      <c r="E132" s="2"/>
      <c r="F132" s="2"/>
      <c r="G132" s="2"/>
      <c r="H132" s="2"/>
      <c r="I132" s="2"/>
      <c r="J132" s="2"/>
      <c r="K132" s="2"/>
      <c r="L132" s="2"/>
      <c r="M132" s="2"/>
      <c r="N132" s="2"/>
      <c r="O132" s="2"/>
      <c r="P132" s="2"/>
      <c r="Q132" s="2"/>
      <c r="R132" s="2"/>
    </row>
    <row r="133" spans="2:18" ht="15.75" customHeight="1" x14ac:dyDescent="0.25">
      <c r="B133" s="2"/>
      <c r="C133" s="98"/>
      <c r="D133" s="2"/>
      <c r="E133" s="2"/>
      <c r="F133" s="2"/>
      <c r="G133" s="2"/>
      <c r="H133" s="2"/>
      <c r="I133" s="2"/>
      <c r="J133" s="2"/>
      <c r="K133" s="2"/>
      <c r="L133" s="2"/>
      <c r="M133" s="2"/>
      <c r="N133" s="2"/>
      <c r="O133" s="2"/>
      <c r="P133" s="2"/>
      <c r="Q133" s="2"/>
      <c r="R133" s="2"/>
    </row>
    <row r="134" spans="2:18" ht="15.75" customHeight="1" x14ac:dyDescent="0.25">
      <c r="B134" s="2"/>
      <c r="C134" s="98"/>
      <c r="D134" s="2"/>
      <c r="E134" s="2"/>
      <c r="F134" s="2"/>
      <c r="G134" s="2"/>
      <c r="H134" s="2"/>
      <c r="I134" s="2"/>
      <c r="J134" s="2"/>
      <c r="K134" s="2"/>
      <c r="L134" s="2"/>
      <c r="M134" s="2"/>
      <c r="N134" s="2"/>
      <c r="O134" s="2"/>
      <c r="P134" s="2"/>
      <c r="Q134" s="2"/>
      <c r="R134" s="2"/>
    </row>
    <row r="135" spans="2:18" ht="15.75" customHeight="1" x14ac:dyDescent="0.25">
      <c r="B135" s="2"/>
      <c r="C135" s="98"/>
      <c r="D135" s="2"/>
      <c r="E135" s="2"/>
      <c r="F135" s="2"/>
      <c r="G135" s="2"/>
      <c r="H135" s="2"/>
      <c r="I135" s="2"/>
      <c r="J135" s="2"/>
      <c r="K135" s="2"/>
      <c r="L135" s="2"/>
      <c r="M135" s="2"/>
      <c r="N135" s="2"/>
      <c r="O135" s="2"/>
      <c r="P135" s="2"/>
      <c r="Q135" s="2"/>
      <c r="R135" s="2"/>
    </row>
    <row r="136" spans="2:18" ht="15.75" customHeight="1" x14ac:dyDescent="0.25">
      <c r="B136" s="2"/>
      <c r="C136" s="98"/>
      <c r="D136" s="2"/>
      <c r="E136" s="2"/>
      <c r="F136" s="2"/>
      <c r="G136" s="2"/>
      <c r="H136" s="2"/>
      <c r="I136" s="2"/>
      <c r="J136" s="2"/>
      <c r="K136" s="2"/>
      <c r="L136" s="2"/>
      <c r="M136" s="2"/>
      <c r="N136" s="2"/>
      <c r="O136" s="2"/>
      <c r="P136" s="2"/>
      <c r="Q136" s="2"/>
      <c r="R136" s="2"/>
    </row>
    <row r="137" spans="2:18" ht="15.75" customHeight="1" x14ac:dyDescent="0.25">
      <c r="B137" s="2"/>
      <c r="C137" s="98"/>
      <c r="D137" s="2"/>
      <c r="E137" s="2"/>
      <c r="F137" s="2"/>
      <c r="G137" s="2"/>
      <c r="H137" s="2"/>
      <c r="I137" s="2"/>
      <c r="J137" s="2"/>
      <c r="K137" s="2"/>
      <c r="L137" s="2"/>
      <c r="M137" s="2"/>
      <c r="N137" s="2"/>
      <c r="O137" s="2"/>
      <c r="P137" s="2"/>
      <c r="Q137" s="2"/>
      <c r="R137" s="2"/>
    </row>
    <row r="138" spans="2:18" ht="15.75" customHeight="1" x14ac:dyDescent="0.25">
      <c r="B138" s="2"/>
      <c r="C138" s="98"/>
      <c r="D138" s="2"/>
      <c r="E138" s="2"/>
      <c r="F138" s="2"/>
      <c r="G138" s="2"/>
      <c r="H138" s="2"/>
      <c r="I138" s="2"/>
      <c r="J138" s="2"/>
      <c r="K138" s="2"/>
      <c r="L138" s="2"/>
      <c r="M138" s="2"/>
      <c r="N138" s="2"/>
      <c r="O138" s="2"/>
      <c r="P138" s="2"/>
      <c r="Q138" s="2"/>
      <c r="R138" s="2"/>
    </row>
    <row r="139" spans="2:18" ht="15.75" customHeight="1" x14ac:dyDescent="0.25">
      <c r="B139" s="2"/>
      <c r="C139" s="98"/>
      <c r="D139" s="2"/>
      <c r="E139" s="2"/>
      <c r="F139" s="2"/>
      <c r="G139" s="2"/>
      <c r="H139" s="2"/>
      <c r="I139" s="2"/>
      <c r="J139" s="2"/>
      <c r="K139" s="2"/>
      <c r="L139" s="2"/>
      <c r="M139" s="2"/>
      <c r="N139" s="2"/>
      <c r="O139" s="2"/>
      <c r="P139" s="2"/>
      <c r="Q139" s="2"/>
      <c r="R139" s="2"/>
    </row>
    <row r="140" spans="2:18" ht="15.75" customHeight="1" x14ac:dyDescent="0.25">
      <c r="B140" s="2"/>
      <c r="C140" s="98"/>
      <c r="D140" s="2"/>
      <c r="E140" s="2"/>
      <c r="F140" s="2"/>
      <c r="G140" s="2"/>
      <c r="H140" s="2"/>
      <c r="I140" s="2"/>
      <c r="J140" s="2"/>
      <c r="K140" s="2"/>
      <c r="L140" s="2"/>
      <c r="M140" s="2"/>
      <c r="N140" s="2"/>
      <c r="O140" s="2"/>
      <c r="P140" s="2"/>
      <c r="Q140" s="2"/>
      <c r="R140" s="2"/>
    </row>
    <row r="141" spans="2:18" ht="15.75" customHeight="1" x14ac:dyDescent="0.25">
      <c r="B141" s="2"/>
      <c r="C141" s="98"/>
      <c r="D141" s="2"/>
      <c r="E141" s="2"/>
      <c r="F141" s="2"/>
      <c r="G141" s="2"/>
      <c r="H141" s="2"/>
      <c r="I141" s="2"/>
      <c r="J141" s="2"/>
      <c r="K141" s="2"/>
      <c r="L141" s="2"/>
      <c r="M141" s="2"/>
      <c r="N141" s="2"/>
      <c r="O141" s="2"/>
      <c r="P141" s="2"/>
      <c r="Q141" s="2"/>
      <c r="R141" s="2"/>
    </row>
    <row r="142" spans="2:18" ht="15.75" customHeight="1" x14ac:dyDescent="0.25">
      <c r="B142" s="2"/>
      <c r="C142" s="98"/>
      <c r="D142" s="2"/>
      <c r="E142" s="2"/>
      <c r="F142" s="2"/>
      <c r="G142" s="2"/>
      <c r="H142" s="2"/>
      <c r="I142" s="2"/>
      <c r="J142" s="2"/>
      <c r="K142" s="2"/>
      <c r="L142" s="2"/>
      <c r="M142" s="2"/>
      <c r="N142" s="2"/>
      <c r="O142" s="2"/>
      <c r="P142" s="2"/>
      <c r="Q142" s="2"/>
      <c r="R142" s="2"/>
    </row>
    <row r="143" spans="2:18" ht="15.75" customHeight="1" x14ac:dyDescent="0.25">
      <c r="B143" s="2"/>
      <c r="C143" s="98"/>
      <c r="D143" s="2"/>
      <c r="E143" s="2"/>
      <c r="F143" s="2"/>
      <c r="G143" s="2"/>
      <c r="H143" s="2"/>
      <c r="I143" s="2"/>
      <c r="J143" s="2"/>
      <c r="K143" s="2"/>
      <c r="L143" s="2"/>
      <c r="M143" s="2"/>
      <c r="N143" s="2"/>
      <c r="O143" s="2"/>
      <c r="P143" s="2"/>
      <c r="Q143" s="2"/>
      <c r="R143" s="2"/>
    </row>
    <row r="144" spans="2:18" ht="15.75" customHeight="1" x14ac:dyDescent="0.25">
      <c r="B144" s="2"/>
      <c r="C144" s="98"/>
      <c r="D144" s="2"/>
      <c r="E144" s="2"/>
      <c r="F144" s="2"/>
      <c r="G144" s="2"/>
      <c r="H144" s="2"/>
      <c r="I144" s="2"/>
      <c r="J144" s="2"/>
      <c r="K144" s="2"/>
      <c r="L144" s="2"/>
      <c r="M144" s="2"/>
      <c r="N144" s="2"/>
      <c r="O144" s="2"/>
      <c r="P144" s="2"/>
      <c r="Q144" s="2"/>
      <c r="R144" s="2"/>
    </row>
    <row r="145" spans="2:18" ht="15.75" customHeight="1" x14ac:dyDescent="0.25">
      <c r="B145" s="2"/>
      <c r="C145" s="98"/>
      <c r="D145" s="2"/>
      <c r="E145" s="2"/>
      <c r="F145" s="2"/>
      <c r="G145" s="2"/>
      <c r="H145" s="2"/>
      <c r="I145" s="2"/>
      <c r="J145" s="2"/>
      <c r="K145" s="2"/>
      <c r="L145" s="2"/>
      <c r="M145" s="2"/>
      <c r="N145" s="2"/>
      <c r="O145" s="2"/>
      <c r="P145" s="2"/>
      <c r="Q145" s="2"/>
      <c r="R145" s="2"/>
    </row>
    <row r="146" spans="2:18" ht="15.75" customHeight="1" x14ac:dyDescent="0.25">
      <c r="B146" s="2"/>
      <c r="C146" s="98"/>
      <c r="D146" s="2"/>
      <c r="E146" s="2"/>
      <c r="F146" s="2"/>
      <c r="G146" s="2"/>
      <c r="H146" s="2"/>
      <c r="I146" s="2"/>
      <c r="J146" s="2"/>
      <c r="K146" s="2"/>
      <c r="L146" s="2"/>
      <c r="M146" s="2"/>
      <c r="N146" s="2"/>
      <c r="O146" s="2"/>
      <c r="P146" s="2"/>
      <c r="Q146" s="2"/>
      <c r="R146" s="2"/>
    </row>
    <row r="147" spans="2:18" ht="15.75" customHeight="1" x14ac:dyDescent="0.25">
      <c r="B147" s="2"/>
      <c r="C147" s="98"/>
      <c r="D147" s="2"/>
      <c r="E147" s="2"/>
      <c r="F147" s="2"/>
      <c r="G147" s="2"/>
      <c r="H147" s="2"/>
      <c r="I147" s="2"/>
      <c r="J147" s="2"/>
      <c r="K147" s="2"/>
      <c r="L147" s="2"/>
      <c r="M147" s="2"/>
      <c r="N147" s="2"/>
      <c r="O147" s="2"/>
      <c r="P147" s="2"/>
      <c r="Q147" s="2"/>
      <c r="R147" s="2"/>
    </row>
    <row r="148" spans="2:18" ht="15.75" customHeight="1" x14ac:dyDescent="0.25">
      <c r="B148" s="2"/>
      <c r="C148" s="98"/>
      <c r="D148" s="2"/>
      <c r="E148" s="2"/>
      <c r="F148" s="2"/>
      <c r="G148" s="2"/>
      <c r="H148" s="2"/>
      <c r="I148" s="2"/>
      <c r="J148" s="2"/>
      <c r="K148" s="2"/>
      <c r="L148" s="2"/>
      <c r="M148" s="2"/>
      <c r="N148" s="2"/>
      <c r="O148" s="2"/>
      <c r="P148" s="2"/>
      <c r="Q148" s="2"/>
      <c r="R148" s="2"/>
    </row>
    <row r="149" spans="2:18" ht="15.75" customHeight="1" x14ac:dyDescent="0.25">
      <c r="B149" s="2"/>
      <c r="C149" s="98"/>
      <c r="D149" s="2"/>
      <c r="E149" s="2"/>
      <c r="F149" s="2"/>
      <c r="G149" s="2"/>
      <c r="H149" s="2"/>
      <c r="I149" s="2"/>
      <c r="J149" s="2"/>
      <c r="K149" s="2"/>
      <c r="L149" s="2"/>
      <c r="M149" s="2"/>
      <c r="N149" s="2"/>
      <c r="O149" s="2"/>
      <c r="P149" s="2"/>
      <c r="Q149" s="2"/>
      <c r="R149" s="2"/>
    </row>
    <row r="150" spans="2:18" ht="15.75" customHeight="1" x14ac:dyDescent="0.25">
      <c r="B150" s="2"/>
      <c r="C150" s="98"/>
      <c r="D150" s="2"/>
      <c r="E150" s="2"/>
      <c r="F150" s="2"/>
      <c r="G150" s="2"/>
      <c r="H150" s="2"/>
      <c r="I150" s="2"/>
      <c r="J150" s="2"/>
      <c r="K150" s="2"/>
      <c r="L150" s="2"/>
      <c r="M150" s="2"/>
      <c r="N150" s="2"/>
      <c r="O150" s="2"/>
      <c r="P150" s="2"/>
      <c r="Q150" s="2"/>
      <c r="R150" s="2"/>
    </row>
    <row r="151" spans="2:18" ht="15.75" customHeight="1" x14ac:dyDescent="0.25">
      <c r="B151" s="2"/>
      <c r="C151" s="98"/>
      <c r="D151" s="2"/>
      <c r="E151" s="2"/>
      <c r="F151" s="2"/>
      <c r="G151" s="2"/>
      <c r="H151" s="2"/>
      <c r="I151" s="2"/>
      <c r="J151" s="2"/>
      <c r="K151" s="2"/>
      <c r="L151" s="2"/>
      <c r="M151" s="2"/>
      <c r="N151" s="2"/>
      <c r="O151" s="2"/>
      <c r="P151" s="2"/>
      <c r="Q151" s="2"/>
      <c r="R151" s="2"/>
    </row>
    <row r="152" spans="2:18" ht="15.75" customHeight="1" x14ac:dyDescent="0.25">
      <c r="B152" s="2"/>
      <c r="C152" s="98"/>
      <c r="D152" s="2"/>
      <c r="E152" s="2"/>
      <c r="F152" s="2"/>
      <c r="G152" s="2"/>
      <c r="H152" s="2"/>
      <c r="I152" s="2"/>
      <c r="J152" s="2"/>
      <c r="K152" s="2"/>
      <c r="L152" s="2"/>
      <c r="M152" s="2"/>
      <c r="N152" s="2"/>
      <c r="O152" s="2"/>
      <c r="P152" s="2"/>
      <c r="Q152" s="2"/>
      <c r="R152" s="2"/>
    </row>
    <row r="153" spans="2:18" ht="15.75" customHeight="1" x14ac:dyDescent="0.25">
      <c r="B153" s="2"/>
      <c r="C153" s="98"/>
      <c r="D153" s="2"/>
      <c r="E153" s="2"/>
      <c r="F153" s="2"/>
      <c r="G153" s="2"/>
      <c r="H153" s="2"/>
      <c r="I153" s="2"/>
      <c r="J153" s="2"/>
      <c r="K153" s="2"/>
      <c r="L153" s="2"/>
      <c r="M153" s="2"/>
      <c r="N153" s="2"/>
      <c r="O153" s="2"/>
      <c r="P153" s="2"/>
      <c r="Q153" s="2"/>
      <c r="R153" s="2"/>
    </row>
    <row r="154" spans="2:18" ht="15.75" customHeight="1" x14ac:dyDescent="0.25">
      <c r="B154" s="2"/>
      <c r="C154" s="98"/>
      <c r="D154" s="2"/>
      <c r="E154" s="2"/>
      <c r="F154" s="2"/>
      <c r="G154" s="2"/>
      <c r="H154" s="2"/>
      <c r="I154" s="2"/>
      <c r="J154" s="2"/>
      <c r="K154" s="2"/>
      <c r="L154" s="2"/>
      <c r="M154" s="2"/>
      <c r="N154" s="2"/>
      <c r="O154" s="2"/>
      <c r="P154" s="2"/>
      <c r="Q154" s="2"/>
      <c r="R154" s="2"/>
    </row>
    <row r="155" spans="2:18" ht="15.75" customHeight="1" x14ac:dyDescent="0.25">
      <c r="B155" s="2"/>
      <c r="C155" s="98"/>
      <c r="D155" s="2"/>
      <c r="E155" s="2"/>
      <c r="F155" s="2"/>
      <c r="G155" s="2"/>
      <c r="H155" s="2"/>
      <c r="I155" s="2"/>
      <c r="J155" s="2"/>
      <c r="K155" s="2"/>
      <c r="L155" s="2"/>
      <c r="M155" s="2"/>
      <c r="N155" s="2"/>
      <c r="O155" s="2"/>
      <c r="P155" s="2"/>
      <c r="Q155" s="2"/>
      <c r="R155" s="2"/>
    </row>
    <row r="156" spans="2:18" ht="15.75" customHeight="1" x14ac:dyDescent="0.25">
      <c r="B156" s="2"/>
      <c r="C156" s="98"/>
      <c r="D156" s="2"/>
      <c r="E156" s="2"/>
      <c r="F156" s="2"/>
      <c r="G156" s="2"/>
      <c r="H156" s="2"/>
      <c r="I156" s="2"/>
      <c r="J156" s="2"/>
      <c r="K156" s="2"/>
      <c r="L156" s="2"/>
      <c r="M156" s="2"/>
      <c r="N156" s="2"/>
      <c r="O156" s="2"/>
      <c r="P156" s="2"/>
      <c r="Q156" s="2"/>
      <c r="R156" s="2"/>
    </row>
    <row r="157" spans="2:18" ht="15.75" customHeight="1" x14ac:dyDescent="0.25">
      <c r="B157" s="2"/>
      <c r="C157" s="98"/>
      <c r="D157" s="2"/>
      <c r="E157" s="2"/>
      <c r="F157" s="2"/>
      <c r="G157" s="2"/>
      <c r="H157" s="2"/>
      <c r="I157" s="2"/>
      <c r="J157" s="2"/>
      <c r="K157" s="2"/>
      <c r="L157" s="2"/>
      <c r="M157" s="2"/>
      <c r="N157" s="2"/>
      <c r="O157" s="2"/>
      <c r="P157" s="2"/>
      <c r="Q157" s="2"/>
      <c r="R157" s="2"/>
    </row>
    <row r="158" spans="2:18" ht="15.75" customHeight="1" x14ac:dyDescent="0.25">
      <c r="B158" s="2"/>
      <c r="C158" s="98"/>
      <c r="D158" s="2"/>
      <c r="E158" s="2"/>
      <c r="F158" s="2"/>
      <c r="G158" s="2"/>
      <c r="H158" s="2"/>
      <c r="I158" s="2"/>
      <c r="J158" s="2"/>
      <c r="K158" s="2"/>
      <c r="L158" s="2"/>
      <c r="M158" s="2"/>
      <c r="N158" s="2"/>
      <c r="O158" s="2"/>
      <c r="P158" s="2"/>
      <c r="Q158" s="2"/>
      <c r="R158" s="2"/>
    </row>
    <row r="159" spans="2:18" ht="15.75" customHeight="1" x14ac:dyDescent="0.25">
      <c r="B159" s="2"/>
      <c r="C159" s="98"/>
      <c r="D159" s="2"/>
      <c r="E159" s="2"/>
      <c r="F159" s="2"/>
      <c r="G159" s="2"/>
      <c r="H159" s="2"/>
      <c r="I159" s="2"/>
      <c r="J159" s="2"/>
      <c r="K159" s="2"/>
      <c r="L159" s="2"/>
      <c r="M159" s="2"/>
      <c r="N159" s="2"/>
      <c r="O159" s="2"/>
      <c r="P159" s="2"/>
      <c r="Q159" s="2"/>
      <c r="R159" s="2"/>
    </row>
    <row r="160" spans="2:18" ht="15.75" customHeight="1" x14ac:dyDescent="0.25">
      <c r="B160" s="2"/>
      <c r="C160" s="98"/>
      <c r="D160" s="2"/>
      <c r="E160" s="2"/>
      <c r="F160" s="2"/>
      <c r="G160" s="2"/>
      <c r="H160" s="2"/>
      <c r="I160" s="2"/>
      <c r="J160" s="2"/>
      <c r="K160" s="2"/>
      <c r="L160" s="2"/>
      <c r="M160" s="2"/>
      <c r="N160" s="2"/>
      <c r="O160" s="2"/>
      <c r="P160" s="2"/>
      <c r="Q160" s="2"/>
      <c r="R160" s="2"/>
    </row>
    <row r="161" spans="2:18" ht="15.75" customHeight="1" x14ac:dyDescent="0.25">
      <c r="B161" s="2"/>
      <c r="C161" s="98"/>
      <c r="D161" s="2"/>
      <c r="E161" s="2"/>
      <c r="F161" s="2"/>
      <c r="G161" s="2"/>
      <c r="H161" s="2"/>
      <c r="I161" s="2"/>
      <c r="J161" s="2"/>
      <c r="K161" s="2"/>
      <c r="L161" s="2"/>
      <c r="M161" s="2"/>
      <c r="N161" s="2"/>
      <c r="O161" s="2"/>
      <c r="P161" s="2"/>
      <c r="Q161" s="2"/>
      <c r="R161" s="2"/>
    </row>
    <row r="162" spans="2:18" ht="15.75" customHeight="1" x14ac:dyDescent="0.25">
      <c r="B162" s="2"/>
      <c r="C162" s="98"/>
      <c r="D162" s="2"/>
      <c r="E162" s="2"/>
      <c r="F162" s="2"/>
      <c r="G162" s="2"/>
      <c r="H162" s="2"/>
      <c r="I162" s="2"/>
      <c r="J162" s="2"/>
      <c r="K162" s="2"/>
      <c r="L162" s="2"/>
      <c r="M162" s="2"/>
      <c r="N162" s="2"/>
      <c r="O162" s="2"/>
      <c r="P162" s="2"/>
      <c r="Q162" s="2"/>
      <c r="R162" s="2"/>
    </row>
    <row r="163" spans="2:18" ht="15.75" customHeight="1" x14ac:dyDescent="0.25">
      <c r="B163" s="2"/>
      <c r="C163" s="98"/>
      <c r="D163" s="2"/>
      <c r="E163" s="2"/>
      <c r="F163" s="2"/>
      <c r="G163" s="2"/>
      <c r="H163" s="2"/>
      <c r="I163" s="2"/>
      <c r="J163" s="2"/>
      <c r="K163" s="2"/>
      <c r="L163" s="2"/>
      <c r="M163" s="2"/>
      <c r="N163" s="2"/>
      <c r="O163" s="2"/>
      <c r="P163" s="2"/>
      <c r="Q163" s="2"/>
      <c r="R163" s="2"/>
    </row>
    <row r="164" spans="2:18" ht="15.75" customHeight="1" x14ac:dyDescent="0.25">
      <c r="B164" s="2"/>
      <c r="C164" s="98"/>
      <c r="D164" s="2"/>
      <c r="E164" s="2"/>
      <c r="F164" s="2"/>
      <c r="G164" s="2"/>
      <c r="H164" s="2"/>
      <c r="I164" s="2"/>
      <c r="J164" s="2"/>
      <c r="K164" s="2"/>
      <c r="L164" s="2"/>
      <c r="M164" s="2"/>
      <c r="N164" s="2"/>
      <c r="O164" s="2"/>
      <c r="P164" s="2"/>
      <c r="Q164" s="2"/>
      <c r="R164" s="2"/>
    </row>
    <row r="165" spans="2:18" ht="15.75" customHeight="1" x14ac:dyDescent="0.25">
      <c r="B165" s="2"/>
      <c r="C165" s="98"/>
      <c r="D165" s="2"/>
      <c r="E165" s="2"/>
      <c r="F165" s="2"/>
      <c r="G165" s="2"/>
      <c r="H165" s="2"/>
      <c r="I165" s="2"/>
      <c r="J165" s="2"/>
      <c r="K165" s="2"/>
      <c r="L165" s="2"/>
      <c r="M165" s="2"/>
      <c r="N165" s="2"/>
      <c r="O165" s="2"/>
      <c r="P165" s="2"/>
      <c r="Q165" s="2"/>
      <c r="R165" s="2"/>
    </row>
    <row r="166" spans="2:18" ht="15.75" customHeight="1" x14ac:dyDescent="0.25">
      <c r="B166" s="2"/>
      <c r="C166" s="98"/>
      <c r="D166" s="2"/>
      <c r="E166" s="2"/>
      <c r="F166" s="2"/>
      <c r="G166" s="2"/>
      <c r="H166" s="2"/>
      <c r="I166" s="2"/>
      <c r="J166" s="2"/>
      <c r="K166" s="2"/>
      <c r="L166" s="2"/>
      <c r="M166" s="2"/>
      <c r="N166" s="2"/>
      <c r="O166" s="2"/>
      <c r="P166" s="2"/>
      <c r="Q166" s="2"/>
      <c r="R166" s="2"/>
    </row>
    <row r="167" spans="2:18" ht="15.75" customHeight="1" x14ac:dyDescent="0.25">
      <c r="B167" s="2"/>
      <c r="C167" s="98"/>
      <c r="D167" s="2"/>
      <c r="E167" s="2"/>
      <c r="F167" s="2"/>
      <c r="G167" s="2"/>
      <c r="H167" s="2"/>
      <c r="I167" s="2"/>
      <c r="J167" s="2"/>
      <c r="K167" s="2"/>
      <c r="L167" s="2"/>
      <c r="M167" s="2"/>
      <c r="N167" s="2"/>
      <c r="O167" s="2"/>
      <c r="P167" s="2"/>
      <c r="Q167" s="2"/>
      <c r="R167" s="2"/>
    </row>
    <row r="168" spans="2:18" ht="15.75" customHeight="1" x14ac:dyDescent="0.25">
      <c r="B168" s="2"/>
      <c r="C168" s="98"/>
      <c r="D168" s="2"/>
      <c r="E168" s="2"/>
      <c r="F168" s="2"/>
      <c r="G168" s="2"/>
      <c r="H168" s="2"/>
      <c r="I168" s="2"/>
      <c r="J168" s="2"/>
      <c r="K168" s="2"/>
      <c r="L168" s="2"/>
      <c r="M168" s="2"/>
      <c r="N168" s="2"/>
      <c r="O168" s="2"/>
      <c r="P168" s="2"/>
      <c r="Q168" s="2"/>
      <c r="R168" s="2"/>
    </row>
    <row r="169" spans="2:18" ht="15.75" customHeight="1" x14ac:dyDescent="0.25">
      <c r="B169" s="2"/>
      <c r="C169" s="98"/>
      <c r="D169" s="2"/>
      <c r="E169" s="2"/>
      <c r="F169" s="2"/>
      <c r="G169" s="2"/>
      <c r="H169" s="2"/>
      <c r="I169" s="2"/>
      <c r="J169" s="2"/>
      <c r="K169" s="2"/>
      <c r="L169" s="2"/>
      <c r="M169" s="2"/>
      <c r="N169" s="2"/>
      <c r="O169" s="2"/>
      <c r="P169" s="2"/>
      <c r="Q169" s="2"/>
      <c r="R169" s="2"/>
    </row>
    <row r="170" spans="2:18" ht="15.75" customHeight="1" x14ac:dyDescent="0.25">
      <c r="B170" s="2"/>
      <c r="C170" s="98"/>
      <c r="D170" s="2"/>
      <c r="E170" s="2"/>
      <c r="F170" s="2"/>
      <c r="G170" s="2"/>
      <c r="H170" s="2"/>
      <c r="I170" s="2"/>
      <c r="J170" s="2"/>
      <c r="K170" s="2"/>
      <c r="L170" s="2"/>
      <c r="M170" s="2"/>
      <c r="N170" s="2"/>
      <c r="O170" s="2"/>
      <c r="P170" s="2"/>
      <c r="Q170" s="2"/>
      <c r="R170" s="2"/>
    </row>
    <row r="171" spans="2:18" ht="15.75" customHeight="1" x14ac:dyDescent="0.25">
      <c r="B171" s="2"/>
      <c r="C171" s="98"/>
      <c r="D171" s="2"/>
      <c r="E171" s="2"/>
      <c r="F171" s="2"/>
      <c r="G171" s="2"/>
      <c r="H171" s="2"/>
      <c r="I171" s="2"/>
      <c r="J171" s="2"/>
      <c r="K171" s="2"/>
      <c r="L171" s="2"/>
      <c r="M171" s="2"/>
      <c r="N171" s="2"/>
      <c r="O171" s="2"/>
      <c r="P171" s="2"/>
      <c r="Q171" s="2"/>
      <c r="R171" s="2"/>
    </row>
    <row r="172" spans="2:18" ht="15.75" customHeight="1" x14ac:dyDescent="0.25">
      <c r="B172" s="2"/>
      <c r="C172" s="98"/>
      <c r="D172" s="2"/>
      <c r="E172" s="2"/>
      <c r="F172" s="2"/>
      <c r="G172" s="2"/>
      <c r="H172" s="2"/>
      <c r="I172" s="2"/>
      <c r="J172" s="2"/>
      <c r="K172" s="2"/>
      <c r="L172" s="2"/>
      <c r="M172" s="2"/>
      <c r="N172" s="2"/>
      <c r="O172" s="2"/>
      <c r="P172" s="2"/>
      <c r="Q172" s="2"/>
      <c r="R172" s="2"/>
    </row>
    <row r="173" spans="2:18" ht="15.75" customHeight="1" x14ac:dyDescent="0.25">
      <c r="B173" s="2"/>
      <c r="C173" s="98"/>
      <c r="D173" s="2"/>
      <c r="E173" s="2"/>
      <c r="F173" s="2"/>
      <c r="G173" s="2"/>
      <c r="H173" s="2"/>
      <c r="I173" s="2"/>
      <c r="J173" s="2"/>
      <c r="K173" s="2"/>
      <c r="L173" s="2"/>
      <c r="M173" s="2"/>
      <c r="N173" s="2"/>
      <c r="O173" s="2"/>
      <c r="P173" s="2"/>
      <c r="Q173" s="2"/>
      <c r="R173" s="2"/>
    </row>
    <row r="174" spans="2:18" ht="15.75" customHeight="1" x14ac:dyDescent="0.25">
      <c r="B174" s="2"/>
      <c r="C174" s="98"/>
      <c r="D174" s="2"/>
      <c r="E174" s="2"/>
      <c r="F174" s="2"/>
      <c r="G174" s="2"/>
      <c r="H174" s="2"/>
      <c r="I174" s="2"/>
      <c r="J174" s="2"/>
      <c r="K174" s="2"/>
      <c r="L174" s="2"/>
      <c r="M174" s="2"/>
      <c r="N174" s="2"/>
      <c r="O174" s="2"/>
      <c r="P174" s="2"/>
      <c r="Q174" s="2"/>
      <c r="R174" s="2"/>
    </row>
    <row r="175" spans="2:18" ht="15.75" customHeight="1" x14ac:dyDescent="0.25">
      <c r="B175" s="2"/>
      <c r="C175" s="98"/>
      <c r="D175" s="2"/>
      <c r="E175" s="2"/>
      <c r="F175" s="2"/>
      <c r="G175" s="2"/>
      <c r="H175" s="2"/>
      <c r="I175" s="2"/>
      <c r="J175" s="2"/>
      <c r="K175" s="2"/>
      <c r="L175" s="2"/>
      <c r="M175" s="2"/>
      <c r="N175" s="2"/>
      <c r="O175" s="2"/>
      <c r="P175" s="2"/>
      <c r="Q175" s="2"/>
      <c r="R175" s="2"/>
    </row>
    <row r="176" spans="2:18" ht="15.75" customHeight="1" x14ac:dyDescent="0.25">
      <c r="B176" s="2"/>
      <c r="C176" s="98"/>
      <c r="D176" s="2"/>
      <c r="E176" s="2"/>
      <c r="F176" s="2"/>
      <c r="G176" s="2"/>
      <c r="H176" s="2"/>
      <c r="I176" s="2"/>
      <c r="J176" s="2"/>
      <c r="K176" s="2"/>
      <c r="L176" s="2"/>
      <c r="M176" s="2"/>
      <c r="N176" s="2"/>
      <c r="O176" s="2"/>
      <c r="P176" s="2"/>
      <c r="Q176" s="2"/>
      <c r="R176" s="2"/>
    </row>
    <row r="177" spans="2:18" ht="15.75" customHeight="1" x14ac:dyDescent="0.25">
      <c r="B177" s="2"/>
      <c r="C177" s="98"/>
      <c r="D177" s="2"/>
      <c r="E177" s="2"/>
      <c r="F177" s="2"/>
      <c r="G177" s="2"/>
      <c r="H177" s="2"/>
      <c r="I177" s="2"/>
      <c r="J177" s="2"/>
      <c r="K177" s="2"/>
      <c r="L177" s="2"/>
      <c r="M177" s="2"/>
      <c r="N177" s="2"/>
      <c r="O177" s="2"/>
      <c r="P177" s="2"/>
      <c r="Q177" s="2"/>
      <c r="R177" s="2"/>
    </row>
    <row r="178" spans="2:18" ht="15.75" customHeight="1" x14ac:dyDescent="0.25">
      <c r="B178" s="2"/>
      <c r="C178" s="98"/>
      <c r="D178" s="2"/>
      <c r="E178" s="2"/>
      <c r="F178" s="2"/>
      <c r="G178" s="2"/>
      <c r="H178" s="2"/>
      <c r="I178" s="2"/>
      <c r="J178" s="2"/>
      <c r="K178" s="2"/>
      <c r="L178" s="2"/>
      <c r="M178" s="2"/>
      <c r="N178" s="2"/>
      <c r="O178" s="2"/>
      <c r="P178" s="2"/>
      <c r="Q178" s="2"/>
      <c r="R178" s="2"/>
    </row>
    <row r="179" spans="2:18" ht="15.75" customHeight="1" x14ac:dyDescent="0.25">
      <c r="B179" s="2"/>
      <c r="C179" s="98"/>
      <c r="D179" s="2"/>
      <c r="E179" s="2"/>
      <c r="F179" s="2"/>
      <c r="G179" s="2"/>
      <c r="H179" s="2"/>
      <c r="I179" s="2"/>
      <c r="J179" s="2"/>
      <c r="K179" s="2"/>
      <c r="L179" s="2"/>
      <c r="M179" s="2"/>
      <c r="N179" s="2"/>
      <c r="O179" s="2"/>
      <c r="P179" s="2"/>
      <c r="Q179" s="2"/>
      <c r="R179" s="2"/>
    </row>
    <row r="180" spans="2:18" ht="15.75" customHeight="1" x14ac:dyDescent="0.25">
      <c r="B180" s="2"/>
      <c r="C180" s="98"/>
      <c r="D180" s="2"/>
      <c r="E180" s="2"/>
      <c r="F180" s="2"/>
      <c r="G180" s="2"/>
      <c r="H180" s="2"/>
      <c r="I180" s="2"/>
      <c r="J180" s="2"/>
      <c r="K180" s="2"/>
      <c r="L180" s="2"/>
      <c r="M180" s="2"/>
      <c r="N180" s="2"/>
      <c r="O180" s="2"/>
      <c r="P180" s="2"/>
      <c r="Q180" s="2"/>
      <c r="R180" s="2"/>
    </row>
    <row r="181" spans="2:18" ht="15.75" customHeight="1" x14ac:dyDescent="0.25">
      <c r="B181" s="2"/>
      <c r="C181" s="98"/>
      <c r="D181" s="2"/>
      <c r="E181" s="2"/>
      <c r="F181" s="2"/>
      <c r="G181" s="2"/>
      <c r="H181" s="2"/>
      <c r="I181" s="2"/>
      <c r="J181" s="2"/>
      <c r="K181" s="2"/>
      <c r="L181" s="2"/>
      <c r="M181" s="2"/>
      <c r="N181" s="2"/>
      <c r="O181" s="2"/>
      <c r="P181" s="2"/>
      <c r="Q181" s="2"/>
      <c r="R181" s="2"/>
    </row>
    <row r="182" spans="2:18" ht="15.75" customHeight="1" x14ac:dyDescent="0.25">
      <c r="B182" s="2"/>
      <c r="C182" s="98"/>
      <c r="D182" s="2"/>
      <c r="E182" s="2"/>
      <c r="F182" s="2"/>
      <c r="G182" s="2"/>
      <c r="H182" s="2"/>
      <c r="I182" s="2"/>
      <c r="J182" s="2"/>
      <c r="K182" s="2"/>
      <c r="L182" s="2"/>
      <c r="M182" s="2"/>
      <c r="N182" s="2"/>
      <c r="O182" s="2"/>
      <c r="P182" s="2"/>
      <c r="Q182" s="2"/>
      <c r="R182" s="2"/>
    </row>
    <row r="183" spans="2:18" ht="15.75" customHeight="1" x14ac:dyDescent="0.25">
      <c r="B183" s="2"/>
      <c r="C183" s="98"/>
      <c r="D183" s="2"/>
      <c r="E183" s="2"/>
      <c r="F183" s="2"/>
      <c r="G183" s="2"/>
      <c r="H183" s="2"/>
      <c r="I183" s="2"/>
      <c r="J183" s="2"/>
      <c r="K183" s="2"/>
      <c r="L183" s="2"/>
      <c r="M183" s="2"/>
      <c r="N183" s="2"/>
      <c r="O183" s="2"/>
      <c r="P183" s="2"/>
      <c r="Q183" s="2"/>
      <c r="R183" s="2"/>
    </row>
    <row r="184" spans="2:18" ht="15.75" customHeight="1" x14ac:dyDescent="0.25">
      <c r="B184" s="2"/>
      <c r="C184" s="98"/>
      <c r="D184" s="2"/>
      <c r="E184" s="2"/>
      <c r="F184" s="2"/>
      <c r="G184" s="2"/>
      <c r="H184" s="2"/>
      <c r="I184" s="2"/>
      <c r="J184" s="2"/>
      <c r="K184" s="2"/>
      <c r="L184" s="2"/>
      <c r="M184" s="2"/>
      <c r="N184" s="2"/>
      <c r="O184" s="2"/>
      <c r="P184" s="2"/>
      <c r="Q184" s="2"/>
      <c r="R184" s="2"/>
    </row>
    <row r="185" spans="2:18" ht="15.75" customHeight="1" x14ac:dyDescent="0.25">
      <c r="B185" s="2"/>
      <c r="C185" s="98"/>
      <c r="D185" s="2"/>
      <c r="E185" s="2"/>
      <c r="F185" s="2"/>
      <c r="G185" s="2"/>
      <c r="H185" s="2"/>
      <c r="I185" s="2"/>
      <c r="J185" s="2"/>
      <c r="K185" s="2"/>
      <c r="L185" s="2"/>
      <c r="M185" s="2"/>
      <c r="N185" s="2"/>
      <c r="O185" s="2"/>
      <c r="P185" s="2"/>
      <c r="Q185" s="2"/>
      <c r="R185" s="2"/>
    </row>
    <row r="186" spans="2:18" ht="15.75" customHeight="1" x14ac:dyDescent="0.25">
      <c r="B186" s="2"/>
      <c r="C186" s="98"/>
      <c r="D186" s="2"/>
      <c r="E186" s="2"/>
      <c r="F186" s="2"/>
      <c r="G186" s="2"/>
      <c r="H186" s="2"/>
      <c r="I186" s="2"/>
      <c r="J186" s="2"/>
      <c r="K186" s="2"/>
      <c r="L186" s="2"/>
      <c r="M186" s="2"/>
      <c r="N186" s="2"/>
      <c r="O186" s="2"/>
      <c r="P186" s="2"/>
      <c r="Q186" s="2"/>
      <c r="R186" s="2"/>
    </row>
    <row r="187" spans="2:18" ht="15.75" customHeight="1" x14ac:dyDescent="0.25">
      <c r="B187" s="2"/>
      <c r="C187" s="98"/>
      <c r="D187" s="2"/>
      <c r="E187" s="2"/>
      <c r="F187" s="2"/>
      <c r="G187" s="2"/>
      <c r="H187" s="2"/>
      <c r="I187" s="2"/>
      <c r="J187" s="2"/>
      <c r="K187" s="2"/>
      <c r="L187" s="2"/>
      <c r="M187" s="2"/>
      <c r="N187" s="2"/>
      <c r="O187" s="2"/>
      <c r="P187" s="2"/>
      <c r="Q187" s="2"/>
      <c r="R187" s="2"/>
    </row>
    <row r="188" spans="2:18" ht="15.75" customHeight="1" x14ac:dyDescent="0.25">
      <c r="B188" s="2"/>
      <c r="C188" s="98"/>
      <c r="D188" s="2"/>
      <c r="E188" s="2"/>
      <c r="F188" s="2"/>
      <c r="G188" s="2"/>
      <c r="H188" s="2"/>
      <c r="I188" s="2"/>
      <c r="J188" s="2"/>
      <c r="K188" s="2"/>
      <c r="L188" s="2"/>
      <c r="M188" s="2"/>
      <c r="N188" s="2"/>
      <c r="O188" s="2"/>
      <c r="P188" s="2"/>
      <c r="Q188" s="2"/>
      <c r="R188" s="2"/>
    </row>
    <row r="189" spans="2:18" ht="15.75" customHeight="1" x14ac:dyDescent="0.25">
      <c r="B189" s="2"/>
      <c r="C189" s="98"/>
      <c r="D189" s="2"/>
      <c r="E189" s="2"/>
      <c r="F189" s="2"/>
      <c r="G189" s="2"/>
      <c r="H189" s="2"/>
      <c r="I189" s="2"/>
      <c r="J189" s="2"/>
      <c r="K189" s="2"/>
      <c r="L189" s="2"/>
      <c r="M189" s="2"/>
      <c r="N189" s="2"/>
      <c r="O189" s="2"/>
      <c r="P189" s="2"/>
      <c r="Q189" s="2"/>
      <c r="R189" s="2"/>
    </row>
    <row r="190" spans="2:18" ht="15.75" customHeight="1" x14ac:dyDescent="0.25">
      <c r="B190" s="2"/>
      <c r="C190" s="98"/>
      <c r="D190" s="2"/>
      <c r="E190" s="2"/>
      <c r="F190" s="2"/>
      <c r="G190" s="2"/>
      <c r="H190" s="2"/>
      <c r="I190" s="2"/>
      <c r="J190" s="2"/>
      <c r="K190" s="2"/>
      <c r="L190" s="2"/>
      <c r="M190" s="2"/>
      <c r="N190" s="2"/>
      <c r="O190" s="2"/>
      <c r="P190" s="2"/>
      <c r="Q190" s="2"/>
      <c r="R190" s="2"/>
    </row>
    <row r="191" spans="2:18" ht="15.75" customHeight="1" x14ac:dyDescent="0.25">
      <c r="B191" s="2"/>
      <c r="C191" s="98"/>
      <c r="D191" s="2"/>
      <c r="E191" s="2"/>
      <c r="F191" s="2"/>
      <c r="G191" s="2"/>
      <c r="H191" s="2"/>
      <c r="I191" s="2"/>
      <c r="J191" s="2"/>
      <c r="K191" s="2"/>
      <c r="L191" s="2"/>
      <c r="M191" s="2"/>
      <c r="N191" s="2"/>
      <c r="O191" s="2"/>
      <c r="P191" s="2"/>
      <c r="Q191" s="2"/>
      <c r="R191" s="2"/>
    </row>
    <row r="192" spans="2:18" ht="15.75" customHeight="1" x14ac:dyDescent="0.25">
      <c r="B192" s="2"/>
      <c r="C192" s="98"/>
      <c r="D192" s="2"/>
      <c r="E192" s="2"/>
      <c r="F192" s="2"/>
      <c r="G192" s="2"/>
      <c r="H192" s="2"/>
      <c r="I192" s="2"/>
      <c r="J192" s="2"/>
      <c r="K192" s="2"/>
      <c r="L192" s="2"/>
      <c r="M192" s="2"/>
      <c r="N192" s="2"/>
      <c r="O192" s="2"/>
      <c r="P192" s="2"/>
      <c r="Q192" s="2"/>
      <c r="R192" s="2"/>
    </row>
    <row r="193" spans="2:18" ht="15.75" customHeight="1" x14ac:dyDescent="0.25">
      <c r="B193" s="2"/>
      <c r="C193" s="98"/>
      <c r="D193" s="2"/>
      <c r="E193" s="2"/>
      <c r="F193" s="2"/>
      <c r="G193" s="2"/>
      <c r="H193" s="2"/>
      <c r="I193" s="2"/>
      <c r="J193" s="2"/>
      <c r="K193" s="2"/>
      <c r="L193" s="2"/>
      <c r="M193" s="2"/>
      <c r="N193" s="2"/>
      <c r="O193" s="2"/>
      <c r="P193" s="2"/>
      <c r="Q193" s="2"/>
      <c r="R193" s="2"/>
    </row>
    <row r="194" spans="2:18" ht="15.75" customHeight="1" x14ac:dyDescent="0.25">
      <c r="B194" s="2"/>
      <c r="C194" s="98"/>
      <c r="D194" s="2"/>
      <c r="E194" s="2"/>
      <c r="F194" s="2"/>
      <c r="G194" s="2"/>
      <c r="H194" s="2"/>
      <c r="I194" s="2"/>
      <c r="J194" s="2"/>
      <c r="K194" s="2"/>
      <c r="L194" s="2"/>
      <c r="M194" s="2"/>
      <c r="N194" s="2"/>
      <c r="O194" s="2"/>
      <c r="P194" s="2"/>
      <c r="Q194" s="2"/>
      <c r="R194" s="2"/>
    </row>
    <row r="195" spans="2:18" ht="15.75" customHeight="1" x14ac:dyDescent="0.25">
      <c r="B195" s="2"/>
      <c r="C195" s="98"/>
      <c r="D195" s="2"/>
      <c r="E195" s="2"/>
      <c r="F195" s="2"/>
      <c r="G195" s="2"/>
      <c r="H195" s="2"/>
      <c r="I195" s="2"/>
      <c r="J195" s="2"/>
      <c r="K195" s="2"/>
      <c r="L195" s="2"/>
      <c r="M195" s="2"/>
      <c r="N195" s="2"/>
      <c r="O195" s="2"/>
      <c r="P195" s="2"/>
      <c r="Q195" s="2"/>
      <c r="R195" s="2"/>
    </row>
    <row r="196" spans="2:18" ht="15.75" customHeight="1" x14ac:dyDescent="0.25">
      <c r="B196" s="2"/>
      <c r="C196" s="98"/>
      <c r="D196" s="2"/>
      <c r="E196" s="2"/>
      <c r="F196" s="2"/>
      <c r="G196" s="2"/>
      <c r="H196" s="2"/>
      <c r="I196" s="2"/>
      <c r="J196" s="2"/>
      <c r="K196" s="2"/>
      <c r="L196" s="2"/>
      <c r="M196" s="2"/>
      <c r="N196" s="2"/>
      <c r="O196" s="2"/>
      <c r="P196" s="2"/>
      <c r="Q196" s="2"/>
      <c r="R196" s="2"/>
    </row>
    <row r="197" spans="2:18" ht="15.75" customHeight="1" x14ac:dyDescent="0.25">
      <c r="B197" s="2"/>
      <c r="C197" s="98"/>
      <c r="D197" s="2"/>
      <c r="E197" s="2"/>
      <c r="F197" s="2"/>
      <c r="G197" s="2"/>
      <c r="H197" s="2"/>
      <c r="I197" s="2"/>
      <c r="J197" s="2"/>
      <c r="K197" s="2"/>
      <c r="L197" s="2"/>
      <c r="M197" s="2"/>
      <c r="N197" s="2"/>
      <c r="O197" s="2"/>
      <c r="P197" s="2"/>
      <c r="Q197" s="2"/>
      <c r="R197" s="2"/>
    </row>
    <row r="198" spans="2:18" ht="15.75" customHeight="1" x14ac:dyDescent="0.25">
      <c r="B198" s="2"/>
      <c r="C198" s="98"/>
      <c r="D198" s="2"/>
      <c r="E198" s="2"/>
      <c r="F198" s="2"/>
      <c r="G198" s="2"/>
      <c r="H198" s="2"/>
      <c r="I198" s="2"/>
      <c r="J198" s="2"/>
      <c r="K198" s="2"/>
      <c r="L198" s="2"/>
      <c r="M198" s="2"/>
      <c r="N198" s="2"/>
      <c r="O198" s="2"/>
      <c r="P198" s="2"/>
      <c r="Q198" s="2"/>
      <c r="R198" s="2"/>
    </row>
    <row r="199" spans="2:18" ht="15.75" customHeight="1" x14ac:dyDescent="0.25">
      <c r="B199" s="2"/>
      <c r="C199" s="98"/>
      <c r="D199" s="2"/>
      <c r="E199" s="2"/>
      <c r="F199" s="2"/>
      <c r="G199" s="2"/>
      <c r="H199" s="2"/>
      <c r="I199" s="2"/>
      <c r="J199" s="2"/>
      <c r="K199" s="2"/>
      <c r="L199" s="2"/>
      <c r="M199" s="2"/>
      <c r="N199" s="2"/>
      <c r="O199" s="2"/>
      <c r="P199" s="2"/>
      <c r="Q199" s="2"/>
      <c r="R199" s="2"/>
    </row>
    <row r="200" spans="2:18" ht="15.75" customHeight="1" x14ac:dyDescent="0.25">
      <c r="B200" s="2"/>
      <c r="C200" s="98"/>
      <c r="D200" s="2"/>
      <c r="E200" s="2"/>
      <c r="F200" s="2"/>
      <c r="G200" s="2"/>
      <c r="H200" s="2"/>
      <c r="I200" s="2"/>
      <c r="J200" s="2"/>
      <c r="K200" s="2"/>
      <c r="L200" s="2"/>
      <c r="M200" s="2"/>
      <c r="N200" s="2"/>
      <c r="O200" s="2"/>
      <c r="P200" s="2"/>
      <c r="Q200" s="2"/>
      <c r="R200" s="2"/>
    </row>
    <row r="201" spans="2:18" ht="15.75" customHeight="1" x14ac:dyDescent="0.25">
      <c r="B201" s="2"/>
      <c r="C201" s="98"/>
      <c r="D201" s="2"/>
      <c r="E201" s="2"/>
      <c r="F201" s="2"/>
      <c r="G201" s="2"/>
      <c r="H201" s="2"/>
      <c r="I201" s="2"/>
      <c r="J201" s="2"/>
      <c r="K201" s="2"/>
      <c r="L201" s="2"/>
      <c r="M201" s="2"/>
      <c r="N201" s="2"/>
      <c r="O201" s="2"/>
      <c r="P201" s="2"/>
      <c r="Q201" s="2"/>
      <c r="R201" s="2"/>
    </row>
    <row r="202" spans="2:18" ht="15.75" customHeight="1" x14ac:dyDescent="0.25">
      <c r="B202" s="2"/>
      <c r="C202" s="98"/>
      <c r="D202" s="2"/>
      <c r="E202" s="2"/>
      <c r="F202" s="2"/>
      <c r="G202" s="2"/>
      <c r="H202" s="2"/>
      <c r="I202" s="2"/>
      <c r="J202" s="2"/>
      <c r="K202" s="2"/>
      <c r="L202" s="2"/>
      <c r="M202" s="2"/>
      <c r="N202" s="2"/>
      <c r="O202" s="2"/>
      <c r="P202" s="2"/>
      <c r="Q202" s="2"/>
      <c r="R202" s="2"/>
    </row>
    <row r="203" spans="2:18" ht="15.75" customHeight="1" x14ac:dyDescent="0.25">
      <c r="B203" s="2"/>
      <c r="C203" s="98"/>
      <c r="D203" s="2"/>
      <c r="E203" s="2"/>
      <c r="F203" s="2"/>
      <c r="G203" s="2"/>
      <c r="H203" s="2"/>
      <c r="I203" s="2"/>
      <c r="J203" s="2"/>
      <c r="K203" s="2"/>
      <c r="L203" s="2"/>
      <c r="M203" s="2"/>
      <c r="N203" s="2"/>
      <c r="O203" s="2"/>
      <c r="P203" s="2"/>
      <c r="Q203" s="2"/>
      <c r="R203" s="2"/>
    </row>
    <row r="204" spans="2:18" ht="15.75" customHeight="1" x14ac:dyDescent="0.25">
      <c r="B204" s="2"/>
      <c r="C204" s="98"/>
      <c r="D204" s="2"/>
      <c r="E204" s="2"/>
      <c r="F204" s="2"/>
      <c r="G204" s="2"/>
      <c r="H204" s="2"/>
      <c r="I204" s="2"/>
      <c r="J204" s="2"/>
      <c r="K204" s="2"/>
      <c r="L204" s="2"/>
      <c r="M204" s="2"/>
      <c r="N204" s="2"/>
      <c r="O204" s="2"/>
      <c r="P204" s="2"/>
      <c r="Q204" s="2"/>
      <c r="R204" s="2"/>
    </row>
    <row r="205" spans="2:18" ht="15.75" customHeight="1" x14ac:dyDescent="0.25">
      <c r="B205" s="2"/>
      <c r="C205" s="98"/>
      <c r="D205" s="2"/>
      <c r="E205" s="2"/>
      <c r="F205" s="2"/>
      <c r="G205" s="2"/>
      <c r="H205" s="2"/>
      <c r="I205" s="2"/>
      <c r="J205" s="2"/>
      <c r="K205" s="2"/>
      <c r="L205" s="2"/>
      <c r="M205" s="2"/>
      <c r="N205" s="2"/>
      <c r="O205" s="2"/>
      <c r="P205" s="2"/>
      <c r="Q205" s="2"/>
      <c r="R205" s="2"/>
    </row>
    <row r="206" spans="2:18" ht="15.75" customHeight="1" x14ac:dyDescent="0.25">
      <c r="B206" s="2"/>
      <c r="C206" s="98"/>
      <c r="D206" s="2"/>
      <c r="E206" s="2"/>
      <c r="F206" s="2"/>
      <c r="G206" s="2"/>
      <c r="H206" s="2"/>
      <c r="I206" s="2"/>
      <c r="J206" s="2"/>
      <c r="K206" s="2"/>
      <c r="L206" s="2"/>
      <c r="M206" s="2"/>
      <c r="N206" s="2"/>
      <c r="O206" s="2"/>
      <c r="P206" s="2"/>
      <c r="Q206" s="2"/>
      <c r="R206" s="2"/>
    </row>
    <row r="207" spans="2:18" ht="15.75" customHeight="1" x14ac:dyDescent="0.25">
      <c r="B207" s="2"/>
      <c r="C207" s="98"/>
      <c r="D207" s="2"/>
      <c r="E207" s="2"/>
      <c r="F207" s="2"/>
      <c r="G207" s="2"/>
      <c r="H207" s="2"/>
      <c r="I207" s="2"/>
      <c r="J207" s="2"/>
      <c r="K207" s="2"/>
      <c r="L207" s="2"/>
      <c r="M207" s="2"/>
      <c r="N207" s="2"/>
      <c r="O207" s="2"/>
      <c r="P207" s="2"/>
      <c r="Q207" s="2"/>
      <c r="R207" s="2"/>
    </row>
    <row r="208" spans="2:18" ht="15.75" customHeight="1" x14ac:dyDescent="0.25">
      <c r="B208" s="2"/>
      <c r="C208" s="98"/>
      <c r="D208" s="2"/>
      <c r="E208" s="2"/>
      <c r="F208" s="2"/>
      <c r="G208" s="2"/>
      <c r="H208" s="2"/>
      <c r="I208" s="2"/>
      <c r="J208" s="2"/>
      <c r="K208" s="2"/>
      <c r="L208" s="2"/>
      <c r="M208" s="2"/>
      <c r="N208" s="2"/>
      <c r="O208" s="2"/>
      <c r="P208" s="2"/>
      <c r="Q208" s="2"/>
      <c r="R208" s="2"/>
    </row>
    <row r="209" spans="2:18" ht="15.75" customHeight="1" x14ac:dyDescent="0.25">
      <c r="B209" s="2"/>
      <c r="C209" s="98"/>
      <c r="D209" s="2"/>
      <c r="E209" s="2"/>
      <c r="F209" s="2"/>
      <c r="G209" s="2"/>
      <c r="H209" s="2"/>
      <c r="I209" s="2"/>
      <c r="J209" s="2"/>
      <c r="K209" s="2"/>
      <c r="L209" s="2"/>
      <c r="M209" s="2"/>
      <c r="N209" s="2"/>
      <c r="O209" s="2"/>
      <c r="P209" s="2"/>
      <c r="Q209" s="2"/>
      <c r="R209" s="2"/>
    </row>
    <row r="210" spans="2:18" ht="15.75" customHeight="1" x14ac:dyDescent="0.25">
      <c r="B210" s="2"/>
      <c r="C210" s="98"/>
      <c r="D210" s="2"/>
      <c r="E210" s="2"/>
      <c r="F210" s="2"/>
      <c r="G210" s="2"/>
      <c r="H210" s="2"/>
      <c r="I210" s="2"/>
      <c r="J210" s="2"/>
      <c r="K210" s="2"/>
      <c r="L210" s="2"/>
      <c r="M210" s="2"/>
      <c r="N210" s="2"/>
      <c r="O210" s="2"/>
      <c r="P210" s="2"/>
      <c r="Q210" s="2"/>
      <c r="R210" s="2"/>
    </row>
    <row r="211" spans="2:18" ht="15.75" customHeight="1" x14ac:dyDescent="0.25">
      <c r="B211" s="2"/>
      <c r="C211" s="98"/>
      <c r="D211" s="2"/>
      <c r="E211" s="2"/>
      <c r="F211" s="2"/>
      <c r="G211" s="2"/>
      <c r="H211" s="2"/>
      <c r="I211" s="2"/>
      <c r="J211" s="2"/>
      <c r="K211" s="2"/>
      <c r="L211" s="2"/>
      <c r="M211" s="2"/>
      <c r="N211" s="2"/>
      <c r="O211" s="2"/>
      <c r="P211" s="2"/>
      <c r="Q211" s="2"/>
      <c r="R211" s="2"/>
    </row>
    <row r="212" spans="2:18" ht="15.75" customHeight="1" x14ac:dyDescent="0.25">
      <c r="B212" s="2"/>
      <c r="C212" s="98"/>
      <c r="D212" s="2"/>
      <c r="E212" s="2"/>
      <c r="F212" s="2"/>
      <c r="G212" s="2"/>
      <c r="H212" s="2"/>
      <c r="I212" s="2"/>
      <c r="J212" s="2"/>
      <c r="K212" s="2"/>
      <c r="L212" s="2"/>
      <c r="M212" s="2"/>
      <c r="N212" s="2"/>
      <c r="O212" s="2"/>
      <c r="P212" s="2"/>
      <c r="Q212" s="2"/>
      <c r="R212" s="2"/>
    </row>
    <row r="213" spans="2:18" ht="15.75" customHeight="1" x14ac:dyDescent="0.25">
      <c r="B213" s="2"/>
      <c r="C213" s="98"/>
      <c r="D213" s="2"/>
      <c r="E213" s="2"/>
      <c r="F213" s="2"/>
      <c r="G213" s="2"/>
      <c r="H213" s="2"/>
      <c r="I213" s="2"/>
      <c r="J213" s="2"/>
      <c r="K213" s="2"/>
      <c r="L213" s="2"/>
      <c r="M213" s="2"/>
      <c r="N213" s="2"/>
      <c r="O213" s="2"/>
      <c r="P213" s="2"/>
      <c r="Q213" s="2"/>
      <c r="R213" s="2"/>
    </row>
    <row r="214" spans="2:18" ht="15.75" customHeight="1" x14ac:dyDescent="0.25">
      <c r="B214" s="2"/>
      <c r="C214" s="98"/>
      <c r="D214" s="2"/>
      <c r="E214" s="2"/>
      <c r="F214" s="2"/>
      <c r="G214" s="2"/>
      <c r="H214" s="2"/>
      <c r="I214" s="2"/>
      <c r="J214" s="2"/>
      <c r="K214" s="2"/>
      <c r="L214" s="2"/>
      <c r="M214" s="2"/>
      <c r="N214" s="2"/>
      <c r="O214" s="2"/>
      <c r="P214" s="2"/>
      <c r="Q214" s="2"/>
      <c r="R214" s="2"/>
    </row>
    <row r="215" spans="2:18" ht="15.75" customHeight="1" x14ac:dyDescent="0.25">
      <c r="B215" s="2"/>
      <c r="C215" s="98"/>
      <c r="D215" s="2"/>
      <c r="E215" s="2"/>
      <c r="F215" s="2"/>
      <c r="G215" s="2"/>
      <c r="H215" s="2"/>
      <c r="I215" s="2"/>
      <c r="J215" s="2"/>
      <c r="K215" s="2"/>
      <c r="L215" s="2"/>
      <c r="M215" s="2"/>
      <c r="N215" s="2"/>
      <c r="O215" s="2"/>
      <c r="P215" s="2"/>
      <c r="Q215" s="2"/>
      <c r="R215" s="2"/>
    </row>
    <row r="216" spans="2:18" ht="15.75" customHeight="1" x14ac:dyDescent="0.25">
      <c r="B216" s="2"/>
      <c r="C216" s="98"/>
      <c r="D216" s="2"/>
      <c r="E216" s="2"/>
      <c r="F216" s="2"/>
      <c r="G216" s="2"/>
      <c r="H216" s="2"/>
      <c r="I216" s="2"/>
      <c r="J216" s="2"/>
      <c r="K216" s="2"/>
      <c r="L216" s="2"/>
      <c r="M216" s="2"/>
      <c r="N216" s="2"/>
      <c r="O216" s="2"/>
      <c r="P216" s="2"/>
      <c r="Q216" s="2"/>
      <c r="R216" s="2"/>
    </row>
    <row r="217" spans="2:18" ht="15.75" customHeight="1" x14ac:dyDescent="0.25">
      <c r="B217" s="2"/>
      <c r="C217" s="98"/>
      <c r="D217" s="2"/>
      <c r="E217" s="2"/>
      <c r="F217" s="2"/>
      <c r="G217" s="2"/>
      <c r="H217" s="2"/>
      <c r="I217" s="2"/>
      <c r="J217" s="2"/>
      <c r="K217" s="2"/>
      <c r="L217" s="2"/>
      <c r="M217" s="2"/>
      <c r="N217" s="2"/>
      <c r="O217" s="2"/>
      <c r="P217" s="2"/>
      <c r="Q217" s="2"/>
      <c r="R217" s="2"/>
    </row>
    <row r="218" spans="2:18" ht="15.75" customHeight="1" x14ac:dyDescent="0.25">
      <c r="B218" s="2"/>
      <c r="C218" s="98"/>
      <c r="D218" s="2"/>
      <c r="E218" s="2"/>
      <c r="F218" s="2"/>
      <c r="G218" s="2"/>
      <c r="H218" s="2"/>
      <c r="I218" s="2"/>
      <c r="J218" s="2"/>
      <c r="K218" s="2"/>
      <c r="L218" s="2"/>
      <c r="M218" s="2"/>
      <c r="N218" s="2"/>
      <c r="O218" s="2"/>
      <c r="P218" s="2"/>
      <c r="Q218" s="2"/>
      <c r="R218" s="2"/>
    </row>
    <row r="219" spans="2:18" ht="15.75" customHeight="1" x14ac:dyDescent="0.25">
      <c r="B219" s="2"/>
      <c r="C219" s="98"/>
      <c r="D219" s="2"/>
      <c r="E219" s="2"/>
      <c r="F219" s="2"/>
      <c r="G219" s="2"/>
      <c r="H219" s="2"/>
      <c r="I219" s="2"/>
      <c r="J219" s="2"/>
      <c r="K219" s="2"/>
      <c r="L219" s="2"/>
      <c r="M219" s="2"/>
      <c r="N219" s="2"/>
      <c r="O219" s="2"/>
      <c r="P219" s="2"/>
      <c r="Q219" s="2"/>
      <c r="R219" s="2"/>
    </row>
    <row r="220" spans="2:18" ht="15.75" customHeight="1" x14ac:dyDescent="0.25">
      <c r="B220" s="2"/>
      <c r="C220" s="98"/>
      <c r="D220" s="2"/>
      <c r="E220" s="2"/>
      <c r="F220" s="2"/>
      <c r="G220" s="2"/>
      <c r="H220" s="2"/>
      <c r="I220" s="2"/>
      <c r="J220" s="2"/>
      <c r="K220" s="2"/>
      <c r="L220" s="2"/>
      <c r="M220" s="2"/>
      <c r="N220" s="2"/>
      <c r="O220" s="2"/>
      <c r="P220" s="2"/>
      <c r="Q220" s="2"/>
      <c r="R220" s="2"/>
    </row>
    <row r="221" spans="2:18" ht="15.75" customHeight="1" x14ac:dyDescent="0.25">
      <c r="B221" s="2"/>
      <c r="C221" s="98"/>
      <c r="D221" s="2"/>
      <c r="E221" s="2"/>
      <c r="F221" s="2"/>
      <c r="G221" s="2"/>
      <c r="H221" s="2"/>
      <c r="I221" s="2"/>
      <c r="J221" s="2"/>
      <c r="K221" s="2"/>
      <c r="L221" s="2"/>
      <c r="M221" s="2"/>
      <c r="N221" s="2"/>
      <c r="O221" s="2"/>
      <c r="P221" s="2"/>
      <c r="Q221" s="2"/>
      <c r="R221" s="2"/>
    </row>
    <row r="222" spans="2:18" ht="15.75" customHeight="1" x14ac:dyDescent="0.25">
      <c r="B222" s="2"/>
      <c r="C222" s="98"/>
      <c r="D222" s="2"/>
      <c r="E222" s="2"/>
      <c r="F222" s="2"/>
      <c r="G222" s="2"/>
      <c r="H222" s="2"/>
      <c r="I222" s="2"/>
      <c r="J222" s="2"/>
      <c r="K222" s="2"/>
      <c r="L222" s="2"/>
      <c r="M222" s="2"/>
      <c r="N222" s="2"/>
      <c r="O222" s="2"/>
      <c r="P222" s="2"/>
      <c r="Q222" s="2"/>
      <c r="R222" s="2"/>
    </row>
    <row r="223" spans="2:18" ht="15.75" customHeight="1" x14ac:dyDescent="0.25">
      <c r="B223" s="2"/>
      <c r="C223" s="98"/>
      <c r="D223" s="2"/>
      <c r="E223" s="2"/>
      <c r="F223" s="2"/>
      <c r="G223" s="2"/>
      <c r="H223" s="2"/>
      <c r="I223" s="2"/>
      <c r="J223" s="2"/>
      <c r="K223" s="2"/>
      <c r="L223" s="2"/>
      <c r="M223" s="2"/>
      <c r="N223" s="2"/>
      <c r="O223" s="2"/>
      <c r="P223" s="2"/>
      <c r="Q223" s="2"/>
      <c r="R223" s="2"/>
    </row>
    <row r="224" spans="2:18" ht="15.75" customHeight="1" x14ac:dyDescent="0.25">
      <c r="B224" s="2"/>
      <c r="C224" s="98"/>
      <c r="D224" s="2"/>
      <c r="E224" s="2"/>
      <c r="F224" s="2"/>
      <c r="G224" s="2"/>
      <c r="H224" s="2"/>
      <c r="I224" s="2"/>
      <c r="J224" s="2"/>
      <c r="K224" s="2"/>
      <c r="L224" s="2"/>
      <c r="M224" s="2"/>
      <c r="N224" s="2"/>
      <c r="O224" s="2"/>
      <c r="P224" s="2"/>
      <c r="Q224" s="2"/>
      <c r="R224" s="2"/>
    </row>
    <row r="225" spans="2:18" ht="15.75" customHeight="1" x14ac:dyDescent="0.25">
      <c r="B225" s="2"/>
      <c r="C225" s="98"/>
      <c r="D225" s="2"/>
      <c r="E225" s="2"/>
      <c r="F225" s="2"/>
      <c r="G225" s="2"/>
      <c r="H225" s="2"/>
      <c r="I225" s="2"/>
      <c r="J225" s="2"/>
      <c r="K225" s="2"/>
      <c r="L225" s="2"/>
      <c r="M225" s="2"/>
      <c r="N225" s="2"/>
      <c r="O225" s="2"/>
      <c r="P225" s="2"/>
      <c r="Q225" s="2"/>
      <c r="R225" s="2"/>
    </row>
    <row r="226" spans="2:18" ht="15.75" customHeight="1" x14ac:dyDescent="0.25">
      <c r="B226" s="2"/>
      <c r="C226" s="98"/>
      <c r="D226" s="2"/>
      <c r="E226" s="2"/>
      <c r="F226" s="2"/>
      <c r="G226" s="2"/>
      <c r="H226" s="2"/>
      <c r="I226" s="2"/>
      <c r="J226" s="2"/>
      <c r="K226" s="2"/>
      <c r="L226" s="2"/>
      <c r="M226" s="2"/>
      <c r="N226" s="2"/>
      <c r="O226" s="2"/>
      <c r="P226" s="2"/>
      <c r="Q226" s="2"/>
      <c r="R226" s="2"/>
    </row>
    <row r="227" spans="2:18" ht="15.75" customHeight="1" x14ac:dyDescent="0.25">
      <c r="B227" s="2"/>
      <c r="C227" s="98"/>
      <c r="D227" s="2"/>
      <c r="E227" s="2"/>
      <c r="F227" s="2"/>
      <c r="G227" s="2"/>
      <c r="H227" s="2"/>
      <c r="I227" s="2"/>
      <c r="J227" s="2"/>
      <c r="K227" s="2"/>
      <c r="L227" s="2"/>
      <c r="M227" s="2"/>
      <c r="N227" s="2"/>
      <c r="O227" s="2"/>
      <c r="P227" s="2"/>
      <c r="Q227" s="2"/>
      <c r="R227" s="2"/>
    </row>
    <row r="228" spans="2:18" ht="15.75" customHeight="1" x14ac:dyDescent="0.25">
      <c r="B228" s="2"/>
      <c r="C228" s="98"/>
      <c r="D228" s="2"/>
      <c r="E228" s="2"/>
      <c r="F228" s="2"/>
      <c r="G228" s="2"/>
      <c r="H228" s="2"/>
      <c r="I228" s="2"/>
      <c r="J228" s="2"/>
      <c r="K228" s="2"/>
      <c r="L228" s="2"/>
      <c r="M228" s="2"/>
      <c r="N228" s="2"/>
      <c r="O228" s="2"/>
      <c r="P228" s="2"/>
      <c r="Q228" s="2"/>
      <c r="R228" s="2"/>
    </row>
    <row r="229" spans="2:18" ht="15.75" customHeight="1" x14ac:dyDescent="0.25">
      <c r="B229" s="2"/>
      <c r="C229" s="98"/>
      <c r="D229" s="2"/>
      <c r="E229" s="2"/>
      <c r="F229" s="2"/>
      <c r="G229" s="2"/>
      <c r="H229" s="2"/>
      <c r="I229" s="2"/>
      <c r="J229" s="2"/>
      <c r="K229" s="2"/>
      <c r="L229" s="2"/>
      <c r="M229" s="2"/>
      <c r="N229" s="2"/>
      <c r="O229" s="2"/>
      <c r="P229" s="2"/>
      <c r="Q229" s="2"/>
      <c r="R229" s="2"/>
    </row>
    <row r="230" spans="2:18" ht="15.75" customHeight="1" x14ac:dyDescent="0.25">
      <c r="B230" s="2"/>
      <c r="C230" s="98"/>
      <c r="D230" s="2"/>
      <c r="E230" s="2"/>
      <c r="F230" s="2"/>
      <c r="G230" s="2"/>
      <c r="H230" s="2"/>
      <c r="I230" s="2"/>
      <c r="J230" s="2"/>
      <c r="K230" s="2"/>
      <c r="L230" s="2"/>
      <c r="M230" s="2"/>
      <c r="N230" s="2"/>
      <c r="O230" s="2"/>
      <c r="P230" s="2"/>
      <c r="Q230" s="2"/>
      <c r="R230" s="2"/>
    </row>
    <row r="231" spans="2:18" ht="15.75" customHeight="1" x14ac:dyDescent="0.25">
      <c r="B231" s="2"/>
      <c r="C231" s="98"/>
      <c r="D231" s="2"/>
      <c r="E231" s="2"/>
      <c r="F231" s="2"/>
      <c r="G231" s="2"/>
      <c r="H231" s="2"/>
      <c r="I231" s="2"/>
      <c r="J231" s="2"/>
      <c r="K231" s="2"/>
      <c r="L231" s="2"/>
      <c r="M231" s="2"/>
      <c r="N231" s="2"/>
      <c r="O231" s="2"/>
      <c r="P231" s="2"/>
      <c r="Q231" s="2"/>
      <c r="R231" s="2"/>
    </row>
    <row r="232" spans="2:18" ht="15.75" customHeight="1" x14ac:dyDescent="0.25">
      <c r="B232" s="2"/>
      <c r="C232" s="98"/>
      <c r="D232" s="2"/>
      <c r="E232" s="2"/>
      <c r="F232" s="2"/>
      <c r="G232" s="2"/>
      <c r="H232" s="2"/>
      <c r="I232" s="2"/>
      <c r="J232" s="2"/>
      <c r="K232" s="2"/>
      <c r="L232" s="2"/>
      <c r="M232" s="2"/>
      <c r="N232" s="2"/>
      <c r="O232" s="2"/>
      <c r="P232" s="2"/>
      <c r="Q232" s="2"/>
      <c r="R232" s="2"/>
    </row>
    <row r="233" spans="2:18" ht="15.75" customHeight="1" x14ac:dyDescent="0.25">
      <c r="B233" s="2"/>
      <c r="C233" s="98"/>
      <c r="D233" s="2"/>
      <c r="E233" s="2"/>
      <c r="F233" s="2"/>
      <c r="G233" s="2"/>
      <c r="H233" s="2"/>
      <c r="I233" s="2"/>
      <c r="J233" s="2"/>
      <c r="K233" s="2"/>
      <c r="L233" s="2"/>
      <c r="M233" s="2"/>
      <c r="N233" s="2"/>
      <c r="O233" s="2"/>
      <c r="P233" s="2"/>
      <c r="Q233" s="2"/>
      <c r="R233" s="2"/>
    </row>
    <row r="234" spans="2:18" ht="15.75" customHeight="1" x14ac:dyDescent="0.25">
      <c r="B234" s="2"/>
      <c r="C234" s="98"/>
      <c r="D234" s="2"/>
      <c r="E234" s="2"/>
      <c r="F234" s="2"/>
      <c r="G234" s="2"/>
      <c r="H234" s="2"/>
      <c r="I234" s="2"/>
      <c r="J234" s="2"/>
      <c r="K234" s="2"/>
      <c r="L234" s="2"/>
      <c r="M234" s="2"/>
      <c r="N234" s="2"/>
      <c r="O234" s="2"/>
      <c r="P234" s="2"/>
      <c r="Q234" s="2"/>
      <c r="R234" s="2"/>
    </row>
    <row r="235" spans="2:18" ht="15.75" customHeight="1" x14ac:dyDescent="0.25">
      <c r="B235" s="2"/>
      <c r="C235" s="98"/>
      <c r="D235" s="2"/>
      <c r="E235" s="2"/>
      <c r="F235" s="2"/>
      <c r="G235" s="2"/>
      <c r="H235" s="2"/>
      <c r="I235" s="2"/>
      <c r="J235" s="2"/>
      <c r="K235" s="2"/>
      <c r="L235" s="2"/>
      <c r="M235" s="2"/>
      <c r="N235" s="2"/>
      <c r="O235" s="2"/>
      <c r="P235" s="2"/>
      <c r="Q235" s="2"/>
      <c r="R235" s="2"/>
    </row>
    <row r="236" spans="2:18" ht="15.75" customHeight="1" x14ac:dyDescent="0.25">
      <c r="B236" s="2"/>
      <c r="C236" s="98"/>
      <c r="D236" s="2"/>
      <c r="E236" s="2"/>
      <c r="F236" s="2"/>
      <c r="G236" s="2"/>
      <c r="H236" s="2"/>
      <c r="I236" s="2"/>
      <c r="J236" s="2"/>
      <c r="K236" s="2"/>
      <c r="L236" s="2"/>
      <c r="M236" s="2"/>
      <c r="N236" s="2"/>
      <c r="O236" s="2"/>
      <c r="P236" s="2"/>
      <c r="Q236" s="2"/>
      <c r="R236" s="2"/>
    </row>
    <row r="237" spans="2:18" ht="15.75" customHeight="1" x14ac:dyDescent="0.25">
      <c r="B237" s="2"/>
      <c r="C237" s="98"/>
      <c r="D237" s="2"/>
      <c r="E237" s="2"/>
      <c r="F237" s="2"/>
      <c r="G237" s="2"/>
      <c r="H237" s="2"/>
      <c r="I237" s="2"/>
      <c r="J237" s="2"/>
      <c r="K237" s="2"/>
      <c r="L237" s="2"/>
      <c r="M237" s="2"/>
      <c r="N237" s="2"/>
      <c r="O237" s="2"/>
      <c r="P237" s="2"/>
      <c r="Q237" s="2"/>
      <c r="R237" s="2"/>
    </row>
    <row r="238" spans="2:18" ht="15.75" customHeight="1" x14ac:dyDescent="0.25">
      <c r="B238" s="2"/>
      <c r="C238" s="98"/>
      <c r="D238" s="2"/>
      <c r="E238" s="2"/>
      <c r="F238" s="2"/>
      <c r="G238" s="2"/>
      <c r="H238" s="2"/>
      <c r="I238" s="2"/>
      <c r="J238" s="2"/>
      <c r="K238" s="2"/>
      <c r="L238" s="2"/>
      <c r="M238" s="2"/>
      <c r="N238" s="2"/>
      <c r="O238" s="2"/>
      <c r="P238" s="2"/>
      <c r="Q238" s="2"/>
      <c r="R238" s="2"/>
    </row>
    <row r="239" spans="2:18" ht="15.75" customHeight="1" x14ac:dyDescent="0.25">
      <c r="B239" s="2"/>
      <c r="C239" s="98"/>
      <c r="D239" s="2"/>
      <c r="E239" s="2"/>
      <c r="F239" s="2"/>
      <c r="G239" s="2"/>
      <c r="H239" s="2"/>
      <c r="I239" s="2"/>
      <c r="J239" s="2"/>
      <c r="K239" s="2"/>
      <c r="L239" s="2"/>
      <c r="M239" s="2"/>
      <c r="N239" s="2"/>
      <c r="O239" s="2"/>
      <c r="P239" s="2"/>
      <c r="Q239" s="2"/>
      <c r="R239" s="2"/>
    </row>
    <row r="240" spans="2:18" ht="15.75" customHeight="1" x14ac:dyDescent="0.25">
      <c r="B240" s="2"/>
      <c r="C240" s="98"/>
      <c r="D240" s="2"/>
      <c r="E240" s="2"/>
      <c r="F240" s="2"/>
      <c r="G240" s="2"/>
      <c r="H240" s="2"/>
      <c r="I240" s="2"/>
      <c r="J240" s="2"/>
      <c r="K240" s="2"/>
      <c r="L240" s="2"/>
      <c r="M240" s="2"/>
      <c r="N240" s="2"/>
      <c r="O240" s="2"/>
      <c r="P240" s="2"/>
      <c r="Q240" s="2"/>
      <c r="R240" s="2"/>
    </row>
    <row r="241" spans="2:18" ht="15.75" customHeight="1" x14ac:dyDescent="0.25">
      <c r="B241" s="2"/>
      <c r="C241" s="98"/>
      <c r="D241" s="2"/>
      <c r="E241" s="2"/>
      <c r="F241" s="2"/>
      <c r="G241" s="2"/>
      <c r="H241" s="2"/>
      <c r="I241" s="2"/>
      <c r="J241" s="2"/>
      <c r="K241" s="2"/>
      <c r="L241" s="2"/>
      <c r="M241" s="2"/>
      <c r="N241" s="2"/>
      <c r="O241" s="2"/>
      <c r="P241" s="2"/>
      <c r="Q241" s="2"/>
      <c r="R241" s="2"/>
    </row>
    <row r="242" spans="2:18" ht="15.75" customHeight="1" x14ac:dyDescent="0.25">
      <c r="B242" s="2"/>
      <c r="C242" s="98"/>
      <c r="D242" s="2"/>
      <c r="E242" s="2"/>
      <c r="F242" s="2"/>
      <c r="G242" s="2"/>
      <c r="H242" s="2"/>
      <c r="I242" s="2"/>
      <c r="J242" s="2"/>
      <c r="K242" s="2"/>
      <c r="L242" s="2"/>
      <c r="M242" s="2"/>
      <c r="N242" s="2"/>
      <c r="O242" s="2"/>
      <c r="P242" s="2"/>
      <c r="Q242" s="2"/>
      <c r="R242" s="2"/>
    </row>
    <row r="243" spans="2:18" ht="15.75" customHeight="1" x14ac:dyDescent="0.25">
      <c r="B243" s="2"/>
      <c r="C243" s="98"/>
      <c r="D243" s="2"/>
      <c r="E243" s="2"/>
      <c r="F243" s="2"/>
      <c r="G243" s="2"/>
      <c r="H243" s="2"/>
      <c r="I243" s="2"/>
      <c r="J243" s="2"/>
      <c r="K243" s="2"/>
      <c r="L243" s="2"/>
      <c r="M243" s="2"/>
      <c r="N243" s="2"/>
      <c r="O243" s="2"/>
      <c r="P243" s="2"/>
      <c r="Q243" s="2"/>
      <c r="R243" s="2"/>
    </row>
    <row r="244" spans="2:18" ht="15.75" customHeight="1" x14ac:dyDescent="0.25">
      <c r="B244" s="2"/>
      <c r="C244" s="98"/>
      <c r="D244" s="2"/>
      <c r="E244" s="2"/>
      <c r="F244" s="2"/>
      <c r="G244" s="2"/>
      <c r="H244" s="2"/>
      <c r="I244" s="2"/>
      <c r="J244" s="2"/>
      <c r="K244" s="2"/>
      <c r="L244" s="2"/>
      <c r="M244" s="2"/>
      <c r="N244" s="2"/>
      <c r="O244" s="2"/>
      <c r="P244" s="2"/>
      <c r="Q244" s="2"/>
      <c r="R244" s="2"/>
    </row>
    <row r="245" spans="2:18" ht="15.75" customHeight="1" x14ac:dyDescent="0.25">
      <c r="B245" s="2"/>
      <c r="C245" s="98"/>
      <c r="D245" s="2"/>
      <c r="E245" s="2"/>
      <c r="F245" s="2"/>
      <c r="G245" s="2"/>
      <c r="H245" s="2"/>
      <c r="I245" s="2"/>
      <c r="J245" s="2"/>
      <c r="K245" s="2"/>
      <c r="L245" s="2"/>
      <c r="M245" s="2"/>
      <c r="N245" s="2"/>
      <c r="O245" s="2"/>
      <c r="P245" s="2"/>
      <c r="Q245" s="2"/>
      <c r="R245" s="2"/>
    </row>
    <row r="246" spans="2:18" ht="15.75" customHeight="1" x14ac:dyDescent="0.25">
      <c r="B246" s="2"/>
      <c r="C246" s="98"/>
      <c r="D246" s="2"/>
      <c r="E246" s="2"/>
      <c r="F246" s="2"/>
      <c r="G246" s="2"/>
      <c r="H246" s="2"/>
      <c r="I246" s="2"/>
      <c r="J246" s="2"/>
      <c r="K246" s="2"/>
      <c r="L246" s="2"/>
      <c r="M246" s="2"/>
      <c r="N246" s="2"/>
      <c r="O246" s="2"/>
      <c r="P246" s="2"/>
      <c r="Q246" s="2"/>
      <c r="R246" s="2"/>
    </row>
    <row r="247" spans="2:18" ht="15.75" customHeight="1" x14ac:dyDescent="0.25">
      <c r="B247" s="2"/>
      <c r="C247" s="98"/>
      <c r="D247" s="2"/>
      <c r="E247" s="2"/>
      <c r="F247" s="2"/>
      <c r="G247" s="2"/>
      <c r="H247" s="2"/>
      <c r="I247" s="2"/>
      <c r="J247" s="2"/>
      <c r="K247" s="2"/>
      <c r="L247" s="2"/>
      <c r="M247" s="2"/>
      <c r="N247" s="2"/>
      <c r="O247" s="2"/>
      <c r="P247" s="2"/>
      <c r="Q247" s="2"/>
      <c r="R247" s="2"/>
    </row>
    <row r="248" spans="2:18" ht="15.75" customHeight="1" x14ac:dyDescent="0.25">
      <c r="B248" s="2"/>
      <c r="C248" s="98"/>
      <c r="D248" s="2"/>
      <c r="E248" s="2"/>
      <c r="F248" s="2"/>
      <c r="G248" s="2"/>
      <c r="H248" s="2"/>
      <c r="I248" s="2"/>
      <c r="J248" s="2"/>
      <c r="K248" s="2"/>
      <c r="L248" s="2"/>
      <c r="M248" s="2"/>
      <c r="N248" s="2"/>
      <c r="O248" s="2"/>
      <c r="P248" s="2"/>
      <c r="Q248" s="2"/>
      <c r="R248" s="2"/>
    </row>
    <row r="249" spans="2:18" ht="15.75" customHeight="1" x14ac:dyDescent="0.25">
      <c r="B249" s="2"/>
      <c r="C249" s="98"/>
      <c r="D249" s="2"/>
      <c r="E249" s="2"/>
      <c r="F249" s="2"/>
      <c r="G249" s="2"/>
      <c r="H249" s="2"/>
      <c r="I249" s="2"/>
      <c r="J249" s="2"/>
      <c r="K249" s="2"/>
      <c r="L249" s="2"/>
      <c r="M249" s="2"/>
      <c r="N249" s="2"/>
      <c r="O249" s="2"/>
      <c r="P249" s="2"/>
      <c r="Q249" s="2"/>
      <c r="R249" s="2"/>
    </row>
    <row r="250" spans="2:18" ht="15.75" customHeight="1" x14ac:dyDescent="0.25">
      <c r="B250" s="2"/>
      <c r="C250" s="98"/>
      <c r="D250" s="2"/>
      <c r="E250" s="2"/>
      <c r="F250" s="2"/>
      <c r="G250" s="2"/>
      <c r="H250" s="2"/>
      <c r="I250" s="2"/>
      <c r="J250" s="2"/>
      <c r="K250" s="2"/>
      <c r="L250" s="2"/>
      <c r="M250" s="2"/>
      <c r="N250" s="2"/>
      <c r="O250" s="2"/>
      <c r="P250" s="2"/>
      <c r="Q250" s="2"/>
      <c r="R250" s="2"/>
    </row>
    <row r="251" spans="2:18" ht="15.75" customHeight="1" x14ac:dyDescent="0.25">
      <c r="B251" s="2"/>
      <c r="C251" s="98"/>
      <c r="D251" s="2"/>
      <c r="E251" s="2"/>
      <c r="F251" s="2"/>
      <c r="G251" s="2"/>
      <c r="H251" s="2"/>
      <c r="I251" s="2"/>
      <c r="J251" s="2"/>
      <c r="K251" s="2"/>
      <c r="L251" s="2"/>
      <c r="M251" s="2"/>
      <c r="N251" s="2"/>
      <c r="O251" s="2"/>
      <c r="P251" s="2"/>
      <c r="Q251" s="2"/>
      <c r="R251" s="2"/>
    </row>
    <row r="252" spans="2:18" ht="15.75" customHeight="1" x14ac:dyDescent="0.25">
      <c r="B252" s="2"/>
      <c r="C252" s="98"/>
      <c r="D252" s="2"/>
      <c r="E252" s="2"/>
      <c r="F252" s="2"/>
      <c r="G252" s="2"/>
      <c r="H252" s="2"/>
      <c r="I252" s="2"/>
      <c r="J252" s="2"/>
      <c r="K252" s="2"/>
      <c r="L252" s="2"/>
      <c r="M252" s="2"/>
      <c r="N252" s="2"/>
      <c r="O252" s="2"/>
      <c r="P252" s="2"/>
      <c r="Q252" s="2"/>
      <c r="R252" s="2"/>
    </row>
    <row r="253" spans="2:18" ht="15.75" customHeight="1" x14ac:dyDescent="0.25">
      <c r="B253" s="2"/>
      <c r="C253" s="98"/>
      <c r="D253" s="2"/>
      <c r="E253" s="2"/>
      <c r="F253" s="2"/>
      <c r="G253" s="2"/>
      <c r="H253" s="2"/>
      <c r="I253" s="2"/>
      <c r="J253" s="2"/>
      <c r="K253" s="2"/>
      <c r="L253" s="2"/>
      <c r="M253" s="2"/>
      <c r="N253" s="2"/>
      <c r="O253" s="2"/>
      <c r="P253" s="2"/>
      <c r="Q253" s="2"/>
      <c r="R253" s="2"/>
    </row>
    <row r="254" spans="2:18" ht="15.75" customHeight="1" x14ac:dyDescent="0.25">
      <c r="B254" s="2"/>
      <c r="C254" s="98"/>
      <c r="D254" s="2"/>
      <c r="E254" s="2"/>
      <c r="F254" s="2"/>
      <c r="G254" s="2"/>
      <c r="H254" s="2"/>
      <c r="I254" s="2"/>
      <c r="J254" s="2"/>
      <c r="K254" s="2"/>
      <c r="L254" s="2"/>
      <c r="M254" s="2"/>
      <c r="N254" s="2"/>
      <c r="O254" s="2"/>
      <c r="P254" s="2"/>
      <c r="Q254" s="2"/>
      <c r="R254" s="2"/>
    </row>
    <row r="255" spans="2:18" ht="15.75" customHeight="1" x14ac:dyDescent="0.25">
      <c r="B255" s="2"/>
      <c r="C255" s="98"/>
      <c r="D255" s="2"/>
      <c r="E255" s="2"/>
      <c r="F255" s="2"/>
      <c r="G255" s="2"/>
      <c r="H255" s="2"/>
      <c r="I255" s="2"/>
      <c r="J255" s="2"/>
      <c r="K255" s="2"/>
      <c r="L255" s="2"/>
      <c r="M255" s="2"/>
      <c r="N255" s="2"/>
      <c r="O255" s="2"/>
      <c r="P255" s="2"/>
      <c r="Q255" s="2"/>
      <c r="R255" s="2"/>
    </row>
    <row r="256" spans="2:18" ht="15.75" customHeight="1" x14ac:dyDescent="0.25">
      <c r="B256" s="2"/>
      <c r="C256" s="98"/>
      <c r="D256" s="2"/>
      <c r="E256" s="2"/>
      <c r="F256" s="2"/>
      <c r="G256" s="2"/>
      <c r="H256" s="2"/>
      <c r="I256" s="2"/>
      <c r="J256" s="2"/>
      <c r="K256" s="2"/>
      <c r="L256" s="2"/>
      <c r="M256" s="2"/>
      <c r="N256" s="2"/>
      <c r="O256" s="2"/>
      <c r="P256" s="2"/>
      <c r="Q256" s="2"/>
      <c r="R256" s="2"/>
    </row>
    <row r="257" spans="2:18" ht="15.75" customHeight="1" x14ac:dyDescent="0.25">
      <c r="B257" s="2"/>
      <c r="C257" s="98"/>
      <c r="D257" s="2"/>
      <c r="E257" s="2"/>
      <c r="F257" s="2"/>
      <c r="G257" s="2"/>
      <c r="H257" s="2"/>
      <c r="I257" s="2"/>
      <c r="J257" s="2"/>
      <c r="K257" s="2"/>
      <c r="L257" s="2"/>
      <c r="M257" s="2"/>
      <c r="N257" s="2"/>
      <c r="O257" s="2"/>
      <c r="P257" s="2"/>
      <c r="Q257" s="2"/>
      <c r="R257" s="2"/>
    </row>
    <row r="258" spans="2:18" ht="15.75" customHeight="1" x14ac:dyDescent="0.25">
      <c r="B258" s="2"/>
      <c r="C258" s="98"/>
      <c r="D258" s="2"/>
      <c r="E258" s="2"/>
      <c r="F258" s="2"/>
      <c r="G258" s="2"/>
      <c r="H258" s="2"/>
      <c r="I258" s="2"/>
      <c r="J258" s="2"/>
      <c r="K258" s="2"/>
      <c r="L258" s="2"/>
      <c r="M258" s="2"/>
      <c r="N258" s="2"/>
      <c r="O258" s="2"/>
      <c r="P258" s="2"/>
      <c r="Q258" s="2"/>
      <c r="R258" s="2"/>
    </row>
    <row r="259" spans="2:18" ht="15.75" customHeight="1" x14ac:dyDescent="0.25">
      <c r="B259" s="2"/>
      <c r="C259" s="98"/>
      <c r="D259" s="2"/>
      <c r="E259" s="2"/>
      <c r="F259" s="2"/>
      <c r="G259" s="2"/>
      <c r="H259" s="2"/>
      <c r="I259" s="2"/>
      <c r="J259" s="2"/>
      <c r="K259" s="2"/>
      <c r="L259" s="2"/>
      <c r="M259" s="2"/>
      <c r="N259" s="2"/>
      <c r="O259" s="2"/>
      <c r="P259" s="2"/>
      <c r="Q259" s="2"/>
      <c r="R259" s="2"/>
    </row>
    <row r="260" spans="2:18" ht="15.75" customHeight="1" x14ac:dyDescent="0.25">
      <c r="B260" s="2"/>
      <c r="C260" s="98"/>
      <c r="D260" s="2"/>
      <c r="E260" s="2"/>
      <c r="F260" s="2"/>
      <c r="G260" s="2"/>
      <c r="H260" s="2"/>
      <c r="I260" s="2"/>
      <c r="J260" s="2"/>
      <c r="K260" s="2"/>
      <c r="L260" s="2"/>
      <c r="M260" s="2"/>
      <c r="N260" s="2"/>
      <c r="O260" s="2"/>
      <c r="P260" s="2"/>
      <c r="Q260" s="2"/>
      <c r="R260" s="2"/>
    </row>
    <row r="261" spans="2:18" ht="15.75" customHeight="1" x14ac:dyDescent="0.25">
      <c r="B261" s="2"/>
      <c r="C261" s="98"/>
      <c r="D261" s="2"/>
      <c r="E261" s="2"/>
      <c r="F261" s="2"/>
      <c r="G261" s="2"/>
      <c r="H261" s="2"/>
      <c r="I261" s="2"/>
      <c r="J261" s="2"/>
      <c r="K261" s="2"/>
      <c r="L261" s="2"/>
      <c r="M261" s="2"/>
      <c r="N261" s="2"/>
      <c r="O261" s="2"/>
      <c r="P261" s="2"/>
      <c r="Q261" s="2"/>
      <c r="R261" s="2"/>
    </row>
    <row r="262" spans="2:18" ht="15.75" customHeight="1" x14ac:dyDescent="0.25">
      <c r="B262" s="2"/>
      <c r="C262" s="98"/>
      <c r="D262" s="2"/>
      <c r="E262" s="2"/>
      <c r="F262" s="2"/>
      <c r="G262" s="2"/>
      <c r="H262" s="2"/>
      <c r="I262" s="2"/>
      <c r="J262" s="2"/>
      <c r="K262" s="2"/>
      <c r="L262" s="2"/>
      <c r="M262" s="2"/>
      <c r="N262" s="2"/>
      <c r="O262" s="2"/>
      <c r="P262" s="2"/>
      <c r="Q262" s="2"/>
      <c r="R262" s="2"/>
    </row>
    <row r="263" spans="2:18" ht="15.75" customHeight="1" x14ac:dyDescent="0.25">
      <c r="B263" s="2"/>
      <c r="C263" s="98"/>
      <c r="D263" s="2"/>
      <c r="E263" s="2"/>
      <c r="F263" s="2"/>
      <c r="G263" s="2"/>
      <c r="H263" s="2"/>
      <c r="I263" s="2"/>
      <c r="J263" s="2"/>
      <c r="K263" s="2"/>
      <c r="L263" s="2"/>
      <c r="M263" s="2"/>
      <c r="N263" s="2"/>
      <c r="O263" s="2"/>
      <c r="P263" s="2"/>
      <c r="Q263" s="2"/>
      <c r="R263" s="2"/>
    </row>
    <row r="264" spans="2:18" ht="15.75" customHeight="1" x14ac:dyDescent="0.25">
      <c r="B264" s="2"/>
      <c r="C264" s="98"/>
      <c r="D264" s="2"/>
      <c r="E264" s="2"/>
      <c r="F264" s="2"/>
      <c r="G264" s="2"/>
      <c r="H264" s="2"/>
      <c r="I264" s="2"/>
      <c r="J264" s="2"/>
      <c r="K264" s="2"/>
      <c r="L264" s="2"/>
      <c r="M264" s="2"/>
      <c r="N264" s="2"/>
      <c r="O264" s="2"/>
      <c r="P264" s="2"/>
      <c r="Q264" s="2"/>
      <c r="R264" s="2"/>
    </row>
    <row r="265" spans="2:18" ht="15.75" customHeight="1" x14ac:dyDescent="0.25">
      <c r="B265" s="2"/>
      <c r="C265" s="98"/>
      <c r="D265" s="2"/>
      <c r="E265" s="2"/>
      <c r="F265" s="2"/>
      <c r="G265" s="2"/>
      <c r="H265" s="2"/>
      <c r="I265" s="2"/>
      <c r="J265" s="2"/>
      <c r="K265" s="2"/>
      <c r="L265" s="2"/>
      <c r="M265" s="2"/>
      <c r="N265" s="2"/>
      <c r="O265" s="2"/>
      <c r="P265" s="2"/>
      <c r="Q265" s="2"/>
      <c r="R265" s="2"/>
    </row>
    <row r="266" spans="2:18" ht="15.75" customHeight="1" x14ac:dyDescent="0.25">
      <c r="B266" s="2"/>
      <c r="C266" s="98"/>
      <c r="D266" s="2"/>
      <c r="E266" s="2"/>
      <c r="F266" s="2"/>
      <c r="G266" s="2"/>
      <c r="H266" s="2"/>
      <c r="I266" s="2"/>
      <c r="J266" s="2"/>
      <c r="K266" s="2"/>
      <c r="L266" s="2"/>
      <c r="M266" s="2"/>
      <c r="N266" s="2"/>
      <c r="O266" s="2"/>
      <c r="P266" s="2"/>
      <c r="Q266" s="2"/>
      <c r="R266" s="2"/>
    </row>
    <row r="267" spans="2:18" ht="15.75" customHeight="1" x14ac:dyDescent="0.25">
      <c r="B267" s="2"/>
      <c r="C267" s="98"/>
      <c r="D267" s="2"/>
      <c r="E267" s="2"/>
      <c r="F267" s="2"/>
      <c r="G267" s="2"/>
      <c r="H267" s="2"/>
      <c r="I267" s="2"/>
      <c r="J267" s="2"/>
      <c r="K267" s="2"/>
      <c r="L267" s="2"/>
      <c r="M267" s="2"/>
      <c r="N267" s="2"/>
      <c r="O267" s="2"/>
      <c r="P267" s="2"/>
      <c r="Q267" s="2"/>
      <c r="R267" s="2"/>
    </row>
    <row r="268" spans="2:18" ht="15.75" customHeight="1" x14ac:dyDescent="0.25">
      <c r="B268" s="2"/>
      <c r="C268" s="98"/>
      <c r="D268" s="2"/>
      <c r="E268" s="2"/>
      <c r="F268" s="2"/>
      <c r="G268" s="2"/>
      <c r="H268" s="2"/>
      <c r="I268" s="2"/>
      <c r="J268" s="2"/>
      <c r="K268" s="2"/>
      <c r="L268" s="2"/>
      <c r="M268" s="2"/>
      <c r="N268" s="2"/>
      <c r="O268" s="2"/>
      <c r="P268" s="2"/>
      <c r="Q268" s="2"/>
      <c r="R268" s="2"/>
    </row>
    <row r="269" spans="2:18" ht="15.75" customHeight="1" x14ac:dyDescent="0.25">
      <c r="B269" s="2"/>
      <c r="C269" s="98"/>
      <c r="D269" s="2"/>
      <c r="E269" s="2"/>
      <c r="F269" s="2"/>
      <c r="G269" s="2"/>
      <c r="H269" s="2"/>
      <c r="I269" s="2"/>
      <c r="J269" s="2"/>
      <c r="K269" s="2"/>
      <c r="L269" s="2"/>
      <c r="M269" s="2"/>
      <c r="N269" s="2"/>
      <c r="O269" s="2"/>
      <c r="P269" s="2"/>
      <c r="Q269" s="2"/>
      <c r="R269" s="2"/>
    </row>
    <row r="270" spans="2:18" ht="15.75" customHeight="1" x14ac:dyDescent="0.25">
      <c r="B270" s="2"/>
      <c r="C270" s="98"/>
      <c r="D270" s="2"/>
      <c r="E270" s="2"/>
      <c r="F270" s="2"/>
      <c r="G270" s="2"/>
      <c r="H270" s="2"/>
      <c r="I270" s="2"/>
      <c r="J270" s="2"/>
      <c r="K270" s="2"/>
      <c r="L270" s="2"/>
      <c r="M270" s="2"/>
      <c r="N270" s="2"/>
      <c r="O270" s="2"/>
      <c r="P270" s="2"/>
      <c r="Q270" s="2"/>
      <c r="R270" s="2"/>
    </row>
    <row r="271" spans="2:18" ht="15.75" customHeight="1" x14ac:dyDescent="0.25">
      <c r="B271" s="2"/>
      <c r="C271" s="98"/>
      <c r="D271" s="2"/>
      <c r="E271" s="2"/>
      <c r="F271" s="2"/>
      <c r="G271" s="2"/>
      <c r="H271" s="2"/>
      <c r="I271" s="2"/>
      <c r="J271" s="2"/>
      <c r="K271" s="2"/>
      <c r="L271" s="2"/>
      <c r="M271" s="2"/>
      <c r="N271" s="2"/>
      <c r="O271" s="2"/>
      <c r="P271" s="2"/>
      <c r="Q271" s="2"/>
      <c r="R271" s="2"/>
    </row>
    <row r="272" spans="2:18" ht="15.75" customHeight="1" x14ac:dyDescent="0.25">
      <c r="B272" s="2"/>
      <c r="C272" s="98"/>
      <c r="D272" s="2"/>
      <c r="E272" s="2"/>
      <c r="F272" s="2"/>
      <c r="G272" s="2"/>
      <c r="H272" s="2"/>
      <c r="I272" s="2"/>
      <c r="J272" s="2"/>
      <c r="K272" s="2"/>
      <c r="L272" s="2"/>
      <c r="M272" s="2"/>
      <c r="N272" s="2"/>
      <c r="O272" s="2"/>
      <c r="P272" s="2"/>
      <c r="Q272" s="2"/>
      <c r="R272" s="2"/>
    </row>
    <row r="273" spans="2:18" ht="15.75" customHeight="1" x14ac:dyDescent="0.25">
      <c r="B273" s="2"/>
      <c r="C273" s="98"/>
      <c r="D273" s="2"/>
      <c r="E273" s="2"/>
      <c r="F273" s="2"/>
      <c r="G273" s="2"/>
      <c r="H273" s="2"/>
      <c r="I273" s="2"/>
      <c r="J273" s="2"/>
      <c r="K273" s="2"/>
      <c r="L273" s="2"/>
      <c r="M273" s="2"/>
      <c r="N273" s="2"/>
      <c r="O273" s="2"/>
      <c r="P273" s="2"/>
      <c r="Q273" s="2"/>
      <c r="R273" s="2"/>
    </row>
    <row r="274" spans="2:18" ht="15.75" customHeight="1" x14ac:dyDescent="0.25">
      <c r="B274" s="2"/>
      <c r="C274" s="98"/>
      <c r="D274" s="2"/>
      <c r="E274" s="2"/>
      <c r="F274" s="2"/>
      <c r="G274" s="2"/>
      <c r="H274" s="2"/>
      <c r="I274" s="2"/>
      <c r="J274" s="2"/>
      <c r="K274" s="2"/>
      <c r="L274" s="2"/>
      <c r="M274" s="2"/>
      <c r="N274" s="2"/>
      <c r="O274" s="2"/>
      <c r="P274" s="2"/>
      <c r="Q274" s="2"/>
      <c r="R274" s="2"/>
    </row>
    <row r="275" spans="2:18" ht="15.75" customHeight="1" x14ac:dyDescent="0.25">
      <c r="B275" s="2"/>
      <c r="C275" s="98"/>
      <c r="D275" s="2"/>
      <c r="E275" s="2"/>
      <c r="F275" s="2"/>
      <c r="G275" s="2"/>
      <c r="H275" s="2"/>
      <c r="I275" s="2"/>
      <c r="J275" s="2"/>
      <c r="K275" s="2"/>
      <c r="L275" s="2"/>
      <c r="M275" s="2"/>
      <c r="N275" s="2"/>
      <c r="O275" s="2"/>
      <c r="P275" s="2"/>
      <c r="Q275" s="2"/>
      <c r="R275" s="2"/>
    </row>
    <row r="276" spans="2:18" ht="15.75" customHeight="1" x14ac:dyDescent="0.25">
      <c r="B276" s="2"/>
      <c r="C276" s="98"/>
      <c r="D276" s="2"/>
      <c r="E276" s="2"/>
      <c r="F276" s="2"/>
      <c r="G276" s="2"/>
      <c r="H276" s="2"/>
      <c r="I276" s="2"/>
      <c r="J276" s="2"/>
      <c r="K276" s="2"/>
      <c r="L276" s="2"/>
      <c r="M276" s="2"/>
      <c r="N276" s="2"/>
      <c r="O276" s="2"/>
      <c r="P276" s="2"/>
      <c r="Q276" s="2"/>
      <c r="R276" s="2"/>
    </row>
    <row r="277" spans="2:18" ht="15.75" customHeight="1" x14ac:dyDescent="0.25">
      <c r="B277" s="2"/>
      <c r="C277" s="98"/>
      <c r="D277" s="2"/>
      <c r="E277" s="2"/>
      <c r="F277" s="2"/>
      <c r="G277" s="2"/>
      <c r="H277" s="2"/>
      <c r="I277" s="2"/>
      <c r="J277" s="2"/>
      <c r="K277" s="2"/>
      <c r="L277" s="2"/>
      <c r="M277" s="2"/>
      <c r="N277" s="2"/>
      <c r="O277" s="2"/>
      <c r="P277" s="2"/>
      <c r="Q277" s="2"/>
      <c r="R277" s="2"/>
    </row>
    <row r="278" spans="2:18" ht="15.75" customHeight="1" x14ac:dyDescent="0.25">
      <c r="B278" s="2"/>
      <c r="C278" s="98"/>
      <c r="D278" s="2"/>
      <c r="E278" s="2"/>
      <c r="F278" s="2"/>
      <c r="G278" s="2"/>
      <c r="H278" s="2"/>
      <c r="I278" s="2"/>
      <c r="J278" s="2"/>
      <c r="K278" s="2"/>
      <c r="L278" s="2"/>
      <c r="M278" s="2"/>
      <c r="N278" s="2"/>
      <c r="O278" s="2"/>
      <c r="P278" s="2"/>
      <c r="Q278" s="2"/>
      <c r="R278" s="2"/>
    </row>
    <row r="279" spans="2:18" ht="15.75" customHeight="1" x14ac:dyDescent="0.25">
      <c r="B279" s="2"/>
      <c r="C279" s="98"/>
      <c r="D279" s="2"/>
      <c r="E279" s="2"/>
      <c r="F279" s="2"/>
      <c r="G279" s="2"/>
      <c r="H279" s="2"/>
      <c r="I279" s="2"/>
      <c r="J279" s="2"/>
      <c r="K279" s="2"/>
      <c r="L279" s="2"/>
      <c r="M279" s="2"/>
      <c r="N279" s="2"/>
      <c r="O279" s="2"/>
      <c r="P279" s="2"/>
      <c r="Q279" s="2"/>
      <c r="R279" s="2"/>
    </row>
    <row r="280" spans="2:18" ht="15.75" customHeight="1" x14ac:dyDescent="0.25">
      <c r="B280" s="2"/>
      <c r="C280" s="98"/>
      <c r="D280" s="2"/>
      <c r="E280" s="2"/>
      <c r="F280" s="2"/>
      <c r="G280" s="2"/>
      <c r="H280" s="2"/>
      <c r="I280" s="2"/>
      <c r="J280" s="2"/>
      <c r="K280" s="2"/>
      <c r="L280" s="2"/>
      <c r="M280" s="2"/>
      <c r="N280" s="2"/>
      <c r="O280" s="2"/>
      <c r="P280" s="2"/>
      <c r="Q280" s="2"/>
      <c r="R280" s="2"/>
    </row>
    <row r="281" spans="2:18" ht="15.75" customHeight="1" x14ac:dyDescent="0.25">
      <c r="B281" s="2"/>
      <c r="C281" s="98"/>
      <c r="D281" s="2"/>
      <c r="E281" s="2"/>
      <c r="F281" s="2"/>
      <c r="G281" s="2"/>
      <c r="H281" s="2"/>
      <c r="I281" s="2"/>
      <c r="J281" s="2"/>
      <c r="K281" s="2"/>
      <c r="L281" s="2"/>
      <c r="M281" s="2"/>
      <c r="N281" s="2"/>
      <c r="O281" s="2"/>
      <c r="P281" s="2"/>
      <c r="Q281" s="2"/>
      <c r="R281" s="2"/>
    </row>
    <row r="282" spans="2:18" ht="15.75" customHeight="1" x14ac:dyDescent="0.25">
      <c r="B282" s="2"/>
      <c r="C282" s="98"/>
      <c r="D282" s="2"/>
      <c r="E282" s="2"/>
      <c r="F282" s="2"/>
      <c r="G282" s="2"/>
      <c r="H282" s="2"/>
      <c r="I282" s="2"/>
      <c r="J282" s="2"/>
      <c r="K282" s="2"/>
      <c r="L282" s="2"/>
      <c r="M282" s="2"/>
      <c r="N282" s="2"/>
      <c r="O282" s="2"/>
      <c r="P282" s="2"/>
      <c r="Q282" s="2"/>
      <c r="R282" s="2"/>
    </row>
    <row r="283" spans="2:18" ht="15.75" customHeight="1" x14ac:dyDescent="0.25">
      <c r="B283" s="2"/>
      <c r="C283" s="98"/>
      <c r="D283" s="2"/>
      <c r="E283" s="2"/>
      <c r="F283" s="2"/>
      <c r="G283" s="2"/>
      <c r="H283" s="2"/>
      <c r="I283" s="2"/>
      <c r="J283" s="2"/>
      <c r="K283" s="2"/>
      <c r="L283" s="2"/>
      <c r="M283" s="2"/>
      <c r="N283" s="2"/>
      <c r="O283" s="2"/>
      <c r="P283" s="2"/>
      <c r="Q283" s="2"/>
      <c r="R283" s="2"/>
    </row>
    <row r="284" spans="2:18" ht="15.75" customHeight="1" x14ac:dyDescent="0.25">
      <c r="B284" s="2"/>
      <c r="C284" s="98"/>
      <c r="D284" s="2"/>
      <c r="E284" s="2"/>
      <c r="F284" s="2"/>
      <c r="G284" s="2"/>
      <c r="H284" s="2"/>
      <c r="I284" s="2"/>
      <c r="J284" s="2"/>
      <c r="K284" s="2"/>
      <c r="L284" s="2"/>
      <c r="M284" s="2"/>
      <c r="N284" s="2"/>
      <c r="O284" s="2"/>
      <c r="P284" s="2"/>
      <c r="Q284" s="2"/>
      <c r="R284" s="2"/>
    </row>
    <row r="285" spans="2:18" ht="15.75" customHeight="1" x14ac:dyDescent="0.25">
      <c r="B285" s="2"/>
      <c r="C285" s="98"/>
      <c r="D285" s="2"/>
      <c r="E285" s="2"/>
      <c r="F285" s="2"/>
      <c r="G285" s="2"/>
      <c r="H285" s="2"/>
      <c r="I285" s="2"/>
      <c r="J285" s="2"/>
      <c r="K285" s="2"/>
      <c r="L285" s="2"/>
      <c r="M285" s="2"/>
      <c r="N285" s="2"/>
      <c r="O285" s="2"/>
      <c r="P285" s="2"/>
      <c r="Q285" s="2"/>
      <c r="R285" s="2"/>
    </row>
    <row r="286" spans="2:18" ht="15.75" customHeight="1" x14ac:dyDescent="0.25">
      <c r="B286" s="2"/>
      <c r="C286" s="98"/>
      <c r="D286" s="2"/>
      <c r="E286" s="2"/>
      <c r="F286" s="2"/>
      <c r="G286" s="2"/>
      <c r="H286" s="2"/>
      <c r="I286" s="2"/>
      <c r="J286" s="2"/>
      <c r="K286" s="2"/>
      <c r="L286" s="2"/>
      <c r="M286" s="2"/>
      <c r="N286" s="2"/>
      <c r="O286" s="2"/>
      <c r="P286" s="2"/>
      <c r="Q286" s="2"/>
      <c r="R286" s="2"/>
    </row>
    <row r="287" spans="2:18" ht="15.75" customHeight="1" x14ac:dyDescent="0.25">
      <c r="B287" s="2"/>
      <c r="C287" s="98"/>
      <c r="D287" s="2"/>
      <c r="E287" s="2"/>
      <c r="F287" s="2"/>
      <c r="G287" s="2"/>
      <c r="H287" s="2"/>
      <c r="I287" s="2"/>
      <c r="J287" s="2"/>
      <c r="K287" s="2"/>
      <c r="L287" s="2"/>
      <c r="M287" s="2"/>
      <c r="N287" s="2"/>
      <c r="O287" s="2"/>
      <c r="P287" s="2"/>
      <c r="Q287" s="2"/>
      <c r="R287" s="2"/>
    </row>
    <row r="288" spans="2:18" ht="15.75" customHeight="1" x14ac:dyDescent="0.25">
      <c r="B288" s="2"/>
      <c r="C288" s="98"/>
      <c r="D288" s="2"/>
      <c r="E288" s="2"/>
      <c r="F288" s="2"/>
      <c r="G288" s="2"/>
      <c r="H288" s="2"/>
      <c r="I288" s="2"/>
      <c r="J288" s="2"/>
      <c r="K288" s="2"/>
      <c r="L288" s="2"/>
      <c r="M288" s="2"/>
      <c r="N288" s="2"/>
      <c r="O288" s="2"/>
      <c r="P288" s="2"/>
      <c r="Q288" s="2"/>
      <c r="R288" s="2"/>
    </row>
    <row r="289" spans="2:18" ht="15.75" customHeight="1" x14ac:dyDescent="0.25">
      <c r="B289" s="2"/>
      <c r="C289" s="98"/>
      <c r="D289" s="2"/>
      <c r="E289" s="2"/>
      <c r="F289" s="2"/>
      <c r="G289" s="2"/>
      <c r="H289" s="2"/>
      <c r="I289" s="2"/>
      <c r="J289" s="2"/>
      <c r="K289" s="2"/>
      <c r="L289" s="2"/>
      <c r="M289" s="2"/>
      <c r="N289" s="2"/>
      <c r="O289" s="2"/>
      <c r="P289" s="2"/>
      <c r="Q289" s="2"/>
      <c r="R289" s="2"/>
    </row>
    <row r="290" spans="2:18" ht="15.75" customHeight="1" x14ac:dyDescent="0.25">
      <c r="B290" s="2"/>
      <c r="C290" s="98"/>
      <c r="D290" s="2"/>
      <c r="E290" s="2"/>
      <c r="F290" s="2"/>
      <c r="G290" s="2"/>
      <c r="H290" s="2"/>
      <c r="I290" s="2"/>
      <c r="J290" s="2"/>
      <c r="K290" s="2"/>
      <c r="L290" s="2"/>
      <c r="M290" s="2"/>
      <c r="N290" s="2"/>
      <c r="O290" s="2"/>
      <c r="P290" s="2"/>
      <c r="Q290" s="2"/>
      <c r="R290" s="2"/>
    </row>
    <row r="291" spans="2:18" ht="15.75" customHeight="1" x14ac:dyDescent="0.25">
      <c r="B291" s="2"/>
      <c r="C291" s="98"/>
      <c r="D291" s="2"/>
      <c r="E291" s="2"/>
      <c r="F291" s="2"/>
      <c r="G291" s="2"/>
      <c r="H291" s="2"/>
      <c r="I291" s="2"/>
      <c r="J291" s="2"/>
      <c r="K291" s="2"/>
      <c r="L291" s="2"/>
      <c r="M291" s="2"/>
      <c r="N291" s="2"/>
      <c r="O291" s="2"/>
      <c r="P291" s="2"/>
      <c r="Q291" s="2"/>
      <c r="R291" s="2"/>
    </row>
    <row r="292" spans="2:18" ht="15.75" customHeight="1" x14ac:dyDescent="0.25">
      <c r="B292" s="2"/>
      <c r="C292" s="98"/>
      <c r="D292" s="2"/>
      <c r="E292" s="2"/>
      <c r="F292" s="2"/>
      <c r="G292" s="2"/>
      <c r="H292" s="2"/>
      <c r="I292" s="2"/>
      <c r="J292" s="2"/>
      <c r="K292" s="2"/>
      <c r="L292" s="2"/>
      <c r="M292" s="2"/>
      <c r="N292" s="2"/>
      <c r="O292" s="2"/>
      <c r="P292" s="2"/>
      <c r="Q292" s="2"/>
      <c r="R292" s="2"/>
    </row>
    <row r="293" spans="2:18" ht="15.75" customHeight="1" x14ac:dyDescent="0.25">
      <c r="B293" s="2"/>
      <c r="C293" s="98"/>
      <c r="D293" s="2"/>
      <c r="E293" s="2"/>
      <c r="F293" s="2"/>
      <c r="G293" s="2"/>
      <c r="H293" s="2"/>
      <c r="I293" s="2"/>
      <c r="J293" s="2"/>
      <c r="K293" s="2"/>
      <c r="L293" s="2"/>
      <c r="M293" s="2"/>
      <c r="N293" s="2"/>
      <c r="O293" s="2"/>
      <c r="P293" s="2"/>
      <c r="Q293" s="2"/>
      <c r="R293" s="2"/>
    </row>
    <row r="294" spans="2:18" ht="15.75" customHeight="1" x14ac:dyDescent="0.25">
      <c r="B294" s="2"/>
      <c r="C294" s="98"/>
      <c r="D294" s="2"/>
      <c r="E294" s="2"/>
      <c r="F294" s="2"/>
      <c r="G294" s="2"/>
      <c r="H294" s="2"/>
      <c r="I294" s="2"/>
      <c r="J294" s="2"/>
      <c r="K294" s="2"/>
      <c r="L294" s="2"/>
      <c r="M294" s="2"/>
      <c r="N294" s="2"/>
      <c r="O294" s="2"/>
      <c r="P294" s="2"/>
      <c r="Q294" s="2"/>
      <c r="R294" s="2"/>
    </row>
    <row r="295" spans="2:18" ht="15.75" customHeight="1" x14ac:dyDescent="0.25">
      <c r="B295" s="2"/>
      <c r="C295" s="98"/>
      <c r="D295" s="2"/>
      <c r="E295" s="2"/>
      <c r="F295" s="2"/>
      <c r="G295" s="2"/>
      <c r="H295" s="2"/>
      <c r="I295" s="2"/>
      <c r="J295" s="2"/>
      <c r="K295" s="2"/>
      <c r="L295" s="2"/>
      <c r="M295" s="2"/>
      <c r="N295" s="2"/>
      <c r="O295" s="2"/>
      <c r="P295" s="2"/>
      <c r="Q295" s="2"/>
      <c r="R295" s="2"/>
    </row>
    <row r="296" spans="2:18" ht="15.75" customHeight="1" x14ac:dyDescent="0.25">
      <c r="B296" s="2"/>
      <c r="C296" s="98"/>
      <c r="D296" s="2"/>
      <c r="E296" s="2"/>
      <c r="F296" s="2"/>
      <c r="G296" s="2"/>
      <c r="H296" s="2"/>
      <c r="I296" s="2"/>
      <c r="J296" s="2"/>
      <c r="K296" s="2"/>
      <c r="L296" s="2"/>
      <c r="M296" s="2"/>
      <c r="N296" s="2"/>
      <c r="O296" s="2"/>
      <c r="P296" s="2"/>
      <c r="Q296" s="2"/>
      <c r="R296" s="2"/>
    </row>
    <row r="297" spans="2:18" ht="15.75" customHeight="1" x14ac:dyDescent="0.25">
      <c r="B297" s="2"/>
      <c r="C297" s="98"/>
      <c r="D297" s="2"/>
      <c r="E297" s="2"/>
      <c r="F297" s="2"/>
      <c r="G297" s="2"/>
      <c r="H297" s="2"/>
      <c r="I297" s="2"/>
      <c r="J297" s="2"/>
      <c r="K297" s="2"/>
      <c r="L297" s="2"/>
      <c r="M297" s="2"/>
      <c r="N297" s="2"/>
      <c r="O297" s="2"/>
      <c r="P297" s="2"/>
      <c r="Q297" s="2"/>
      <c r="R297" s="2"/>
    </row>
    <row r="298" spans="2:18" ht="15.75" customHeight="1" x14ac:dyDescent="0.25">
      <c r="B298" s="2"/>
      <c r="C298" s="98"/>
      <c r="D298" s="2"/>
      <c r="E298" s="2"/>
      <c r="F298" s="2"/>
      <c r="G298" s="2"/>
      <c r="H298" s="2"/>
      <c r="I298" s="2"/>
      <c r="J298" s="2"/>
      <c r="K298" s="2"/>
      <c r="L298" s="2"/>
      <c r="M298" s="2"/>
      <c r="N298" s="2"/>
      <c r="O298" s="2"/>
      <c r="P298" s="2"/>
      <c r="Q298" s="2"/>
      <c r="R298" s="2"/>
    </row>
    <row r="299" spans="2:18" ht="15.75" customHeight="1" x14ac:dyDescent="0.25">
      <c r="B299" s="2"/>
      <c r="C299" s="98"/>
      <c r="D299" s="2"/>
      <c r="E299" s="2"/>
      <c r="F299" s="2"/>
      <c r="G299" s="2"/>
      <c r="H299" s="2"/>
      <c r="I299" s="2"/>
      <c r="J299" s="2"/>
      <c r="K299" s="2"/>
      <c r="L299" s="2"/>
      <c r="M299" s="2"/>
      <c r="N299" s="2"/>
      <c r="O299" s="2"/>
      <c r="P299" s="2"/>
      <c r="Q299" s="2"/>
      <c r="R299" s="2"/>
    </row>
    <row r="300" spans="2:18" ht="15.75" customHeight="1" x14ac:dyDescent="0.25">
      <c r="B300" s="2"/>
      <c r="C300" s="98"/>
      <c r="D300" s="2"/>
      <c r="E300" s="2"/>
      <c r="F300" s="2"/>
      <c r="G300" s="2"/>
      <c r="H300" s="2"/>
      <c r="I300" s="2"/>
      <c r="J300" s="2"/>
      <c r="K300" s="2"/>
      <c r="L300" s="2"/>
      <c r="M300" s="2"/>
      <c r="N300" s="2"/>
      <c r="O300" s="2"/>
      <c r="P300" s="2"/>
      <c r="Q300" s="2"/>
      <c r="R300" s="2"/>
    </row>
    <row r="301" spans="2:18" ht="15.75" customHeight="1" x14ac:dyDescent="0.25">
      <c r="B301" s="2"/>
      <c r="C301" s="98"/>
      <c r="D301" s="2"/>
      <c r="E301" s="2"/>
      <c r="F301" s="2"/>
      <c r="G301" s="2"/>
      <c r="H301" s="2"/>
      <c r="I301" s="2"/>
      <c r="J301" s="2"/>
      <c r="K301" s="2"/>
      <c r="L301" s="2"/>
      <c r="M301" s="2"/>
      <c r="N301" s="2"/>
      <c r="O301" s="2"/>
      <c r="P301" s="2"/>
      <c r="Q301" s="2"/>
      <c r="R301" s="2"/>
    </row>
    <row r="302" spans="2:18" ht="15.75" customHeight="1" x14ac:dyDescent="0.25">
      <c r="B302" s="2"/>
      <c r="C302" s="98"/>
      <c r="D302" s="2"/>
      <c r="E302" s="2"/>
      <c r="F302" s="2"/>
      <c r="G302" s="2"/>
      <c r="H302" s="2"/>
      <c r="I302" s="2"/>
      <c r="J302" s="2"/>
      <c r="K302" s="2"/>
      <c r="L302" s="2"/>
      <c r="M302" s="2"/>
      <c r="N302" s="2"/>
      <c r="O302" s="2"/>
      <c r="P302" s="2"/>
      <c r="Q302" s="2"/>
      <c r="R302" s="2"/>
    </row>
    <row r="303" spans="2:18" ht="15.75" customHeight="1" x14ac:dyDescent="0.25">
      <c r="B303" s="2"/>
      <c r="C303" s="98"/>
      <c r="D303" s="2"/>
      <c r="E303" s="2"/>
      <c r="F303" s="2"/>
      <c r="G303" s="2"/>
      <c r="H303" s="2"/>
      <c r="I303" s="2"/>
      <c r="J303" s="2"/>
      <c r="K303" s="2"/>
      <c r="L303" s="2"/>
      <c r="M303" s="2"/>
      <c r="N303" s="2"/>
      <c r="O303" s="2"/>
      <c r="P303" s="2"/>
      <c r="Q303" s="2"/>
      <c r="R303" s="2"/>
    </row>
    <row r="304" spans="2:18" ht="15.75" customHeight="1" x14ac:dyDescent="0.25">
      <c r="B304" s="2"/>
      <c r="C304" s="98"/>
      <c r="D304" s="2"/>
      <c r="E304" s="2"/>
      <c r="F304" s="2"/>
      <c r="G304" s="2"/>
      <c r="H304" s="2"/>
      <c r="I304" s="2"/>
      <c r="J304" s="2"/>
      <c r="K304" s="2"/>
      <c r="L304" s="2"/>
      <c r="M304" s="2"/>
      <c r="N304" s="2"/>
      <c r="O304" s="2"/>
      <c r="P304" s="2"/>
      <c r="Q304" s="2"/>
      <c r="R304" s="2"/>
    </row>
    <row r="305" spans="2:18" ht="15.75" customHeight="1" x14ac:dyDescent="0.25">
      <c r="B305" s="2"/>
      <c r="C305" s="98"/>
      <c r="D305" s="2"/>
      <c r="E305" s="2"/>
      <c r="F305" s="2"/>
      <c r="G305" s="2"/>
      <c r="H305" s="2"/>
      <c r="I305" s="2"/>
      <c r="J305" s="2"/>
      <c r="K305" s="2"/>
      <c r="L305" s="2"/>
      <c r="M305" s="2"/>
      <c r="N305" s="2"/>
      <c r="O305" s="2"/>
      <c r="P305" s="2"/>
      <c r="Q305" s="2"/>
      <c r="R305" s="2"/>
    </row>
    <row r="306" spans="2:18" ht="15.75" customHeight="1" x14ac:dyDescent="0.25">
      <c r="B306" s="2"/>
      <c r="C306" s="98"/>
      <c r="D306" s="2"/>
      <c r="E306" s="2"/>
      <c r="F306" s="2"/>
      <c r="G306" s="2"/>
      <c r="H306" s="2"/>
      <c r="I306" s="2"/>
      <c r="J306" s="2"/>
      <c r="K306" s="2"/>
      <c r="L306" s="2"/>
      <c r="M306" s="2"/>
      <c r="N306" s="2"/>
      <c r="O306" s="2"/>
      <c r="P306" s="2"/>
      <c r="Q306" s="2"/>
      <c r="R306" s="2"/>
    </row>
    <row r="307" spans="2:18" ht="15.75" customHeight="1" x14ac:dyDescent="0.25">
      <c r="B307" s="2"/>
      <c r="C307" s="98"/>
      <c r="D307" s="2"/>
      <c r="E307" s="2"/>
      <c r="F307" s="2"/>
      <c r="G307" s="2"/>
      <c r="H307" s="2"/>
      <c r="I307" s="2"/>
      <c r="J307" s="2"/>
      <c r="K307" s="2"/>
      <c r="L307" s="2"/>
      <c r="M307" s="2"/>
      <c r="N307" s="2"/>
      <c r="O307" s="2"/>
      <c r="P307" s="2"/>
      <c r="Q307" s="2"/>
      <c r="R307" s="2"/>
    </row>
    <row r="308" spans="2:18" ht="15.75" customHeight="1" x14ac:dyDescent="0.25">
      <c r="B308" s="2"/>
      <c r="C308" s="98"/>
      <c r="D308" s="2"/>
      <c r="E308" s="2"/>
      <c r="F308" s="2"/>
      <c r="G308" s="2"/>
      <c r="H308" s="2"/>
      <c r="I308" s="2"/>
      <c r="J308" s="2"/>
      <c r="K308" s="2"/>
      <c r="L308" s="2"/>
      <c r="M308" s="2"/>
      <c r="N308" s="2"/>
      <c r="O308" s="2"/>
      <c r="P308" s="2"/>
      <c r="Q308" s="2"/>
      <c r="R308" s="2"/>
    </row>
    <row r="309" spans="2:18" ht="15.75" customHeight="1" x14ac:dyDescent="0.25">
      <c r="B309" s="2"/>
      <c r="C309" s="98"/>
      <c r="D309" s="2"/>
      <c r="E309" s="2"/>
      <c r="F309" s="2"/>
      <c r="G309" s="2"/>
      <c r="H309" s="2"/>
      <c r="I309" s="2"/>
      <c r="J309" s="2"/>
      <c r="K309" s="2"/>
      <c r="L309" s="2"/>
      <c r="M309" s="2"/>
      <c r="N309" s="2"/>
      <c r="O309" s="2"/>
      <c r="P309" s="2"/>
      <c r="Q309" s="2"/>
      <c r="R309" s="2"/>
    </row>
    <row r="310" spans="2:18" ht="15.75" customHeight="1" x14ac:dyDescent="0.25">
      <c r="B310" s="2"/>
      <c r="C310" s="98"/>
      <c r="D310" s="2"/>
      <c r="E310" s="2"/>
      <c r="F310" s="2"/>
      <c r="G310" s="2"/>
      <c r="H310" s="2"/>
      <c r="I310" s="2"/>
      <c r="J310" s="2"/>
      <c r="K310" s="2"/>
      <c r="L310" s="2"/>
      <c r="M310" s="2"/>
      <c r="N310" s="2"/>
      <c r="O310" s="2"/>
      <c r="P310" s="2"/>
      <c r="Q310" s="2"/>
      <c r="R310" s="2"/>
    </row>
    <row r="311" spans="2:18" ht="15.75" customHeight="1" x14ac:dyDescent="0.25">
      <c r="B311" s="2"/>
      <c r="C311" s="98"/>
      <c r="D311" s="2"/>
      <c r="E311" s="2"/>
      <c r="F311" s="2"/>
      <c r="G311" s="2"/>
      <c r="H311" s="2"/>
      <c r="I311" s="2"/>
      <c r="J311" s="2"/>
      <c r="K311" s="2"/>
      <c r="L311" s="2"/>
      <c r="M311" s="2"/>
      <c r="N311" s="2"/>
      <c r="O311" s="2"/>
      <c r="P311" s="2"/>
      <c r="Q311" s="2"/>
      <c r="R311" s="2"/>
    </row>
    <row r="312" spans="2:18" ht="15.75" customHeight="1" x14ac:dyDescent="0.25">
      <c r="B312" s="2"/>
      <c r="C312" s="98"/>
      <c r="D312" s="2"/>
      <c r="E312" s="2"/>
      <c r="F312" s="2"/>
      <c r="G312" s="2"/>
      <c r="H312" s="2"/>
      <c r="I312" s="2"/>
      <c r="J312" s="2"/>
      <c r="K312" s="2"/>
      <c r="L312" s="2"/>
      <c r="M312" s="2"/>
      <c r="N312" s="2"/>
      <c r="O312" s="2"/>
      <c r="P312" s="2"/>
      <c r="Q312" s="2"/>
      <c r="R312" s="2"/>
    </row>
    <row r="313" spans="2:18" ht="15.75" customHeight="1" x14ac:dyDescent="0.25">
      <c r="B313" s="2"/>
      <c r="C313" s="98"/>
      <c r="D313" s="2"/>
      <c r="E313" s="2"/>
      <c r="F313" s="2"/>
      <c r="G313" s="2"/>
      <c r="H313" s="2"/>
      <c r="I313" s="2"/>
      <c r="J313" s="2"/>
      <c r="K313" s="2"/>
      <c r="L313" s="2"/>
      <c r="M313" s="2"/>
      <c r="N313" s="2"/>
      <c r="O313" s="2"/>
      <c r="P313" s="2"/>
      <c r="Q313" s="2"/>
      <c r="R313" s="2"/>
    </row>
    <row r="314" spans="2:18" ht="15.75" customHeight="1" x14ac:dyDescent="0.25">
      <c r="B314" s="2"/>
      <c r="C314" s="98"/>
      <c r="D314" s="2"/>
      <c r="E314" s="2"/>
      <c r="F314" s="2"/>
      <c r="G314" s="2"/>
      <c r="H314" s="2"/>
      <c r="I314" s="2"/>
      <c r="J314" s="2"/>
      <c r="K314" s="2"/>
      <c r="L314" s="2"/>
      <c r="M314" s="2"/>
      <c r="N314" s="2"/>
      <c r="O314" s="2"/>
      <c r="P314" s="2"/>
      <c r="Q314" s="2"/>
      <c r="R314" s="2"/>
    </row>
    <row r="315" spans="2:18" ht="15.75" customHeight="1" x14ac:dyDescent="0.25">
      <c r="B315" s="2"/>
      <c r="C315" s="98"/>
      <c r="D315" s="2"/>
      <c r="E315" s="2"/>
      <c r="F315" s="2"/>
      <c r="G315" s="2"/>
      <c r="H315" s="2"/>
      <c r="I315" s="2"/>
      <c r="J315" s="2"/>
      <c r="K315" s="2"/>
      <c r="L315" s="2"/>
      <c r="M315" s="2"/>
      <c r="N315" s="2"/>
      <c r="O315" s="2"/>
      <c r="P315" s="2"/>
      <c r="Q315" s="2"/>
      <c r="R315" s="2"/>
    </row>
    <row r="316" spans="2:18" ht="15.75" customHeight="1" x14ac:dyDescent="0.25">
      <c r="B316" s="2"/>
      <c r="C316" s="98"/>
      <c r="D316" s="2"/>
      <c r="E316" s="2"/>
      <c r="F316" s="2"/>
      <c r="G316" s="2"/>
      <c r="H316" s="2"/>
      <c r="I316" s="2"/>
      <c r="J316" s="2"/>
      <c r="K316" s="2"/>
      <c r="L316" s="2"/>
      <c r="M316" s="2"/>
      <c r="N316" s="2"/>
      <c r="O316" s="2"/>
      <c r="P316" s="2"/>
      <c r="Q316" s="2"/>
      <c r="R316" s="2"/>
    </row>
    <row r="317" spans="2:18" ht="15.75" customHeight="1" x14ac:dyDescent="0.25">
      <c r="B317" s="2"/>
      <c r="C317" s="98"/>
      <c r="D317" s="2"/>
      <c r="E317" s="2"/>
      <c r="F317" s="2"/>
      <c r="G317" s="2"/>
      <c r="H317" s="2"/>
      <c r="I317" s="2"/>
      <c r="J317" s="2"/>
      <c r="K317" s="2"/>
      <c r="L317" s="2"/>
      <c r="M317" s="2"/>
      <c r="N317" s="2"/>
      <c r="O317" s="2"/>
      <c r="P317" s="2"/>
      <c r="Q317" s="2"/>
      <c r="R317" s="2"/>
    </row>
    <row r="318" spans="2:18" ht="15.75" customHeight="1" x14ac:dyDescent="0.25">
      <c r="B318" s="2"/>
      <c r="C318" s="98"/>
      <c r="D318" s="2"/>
      <c r="E318" s="2"/>
      <c r="F318" s="2"/>
      <c r="G318" s="2"/>
      <c r="H318" s="2"/>
      <c r="I318" s="2"/>
      <c r="J318" s="2"/>
      <c r="K318" s="2"/>
      <c r="L318" s="2"/>
      <c r="M318" s="2"/>
      <c r="N318" s="2"/>
      <c r="O318" s="2"/>
      <c r="P318" s="2"/>
      <c r="Q318" s="2"/>
      <c r="R318" s="2"/>
    </row>
    <row r="319" spans="2:18" ht="15.75" customHeight="1" x14ac:dyDescent="0.25">
      <c r="B319" s="2"/>
      <c r="C319" s="98"/>
      <c r="D319" s="2"/>
      <c r="E319" s="2"/>
      <c r="F319" s="2"/>
      <c r="G319" s="2"/>
      <c r="H319" s="2"/>
      <c r="I319" s="2"/>
      <c r="J319" s="2"/>
      <c r="K319" s="2"/>
      <c r="L319" s="2"/>
      <c r="M319" s="2"/>
      <c r="N319" s="2"/>
      <c r="O319" s="2"/>
      <c r="P319" s="2"/>
      <c r="Q319" s="2"/>
      <c r="R319" s="2"/>
    </row>
    <row r="320" spans="2:18" ht="15.75" customHeight="1" x14ac:dyDescent="0.25">
      <c r="B320" s="2"/>
      <c r="C320" s="98"/>
      <c r="D320" s="2"/>
      <c r="E320" s="2"/>
      <c r="F320" s="2"/>
      <c r="G320" s="2"/>
      <c r="H320" s="2"/>
      <c r="I320" s="2"/>
      <c r="J320" s="2"/>
      <c r="K320" s="2"/>
      <c r="L320" s="2"/>
      <c r="M320" s="2"/>
      <c r="N320" s="2"/>
      <c r="O320" s="2"/>
      <c r="P320" s="2"/>
      <c r="Q320" s="2"/>
      <c r="R320" s="2"/>
    </row>
    <row r="321" spans="2:18" ht="15.75" customHeight="1" x14ac:dyDescent="0.25">
      <c r="B321" s="2"/>
      <c r="C321" s="98"/>
      <c r="D321" s="2"/>
      <c r="E321" s="2"/>
      <c r="F321" s="2"/>
      <c r="G321" s="2"/>
      <c r="H321" s="2"/>
      <c r="I321" s="2"/>
      <c r="J321" s="2"/>
      <c r="K321" s="2"/>
      <c r="L321" s="2"/>
      <c r="M321" s="2"/>
      <c r="N321" s="2"/>
      <c r="O321" s="2"/>
      <c r="P321" s="2"/>
      <c r="Q321" s="2"/>
      <c r="R321" s="2"/>
    </row>
    <row r="322" spans="2:18" ht="15.75" customHeight="1" x14ac:dyDescent="0.25">
      <c r="B322" s="2"/>
      <c r="C322" s="98"/>
      <c r="D322" s="2"/>
      <c r="E322" s="2"/>
      <c r="F322" s="2"/>
      <c r="G322" s="2"/>
      <c r="H322" s="2"/>
      <c r="I322" s="2"/>
      <c r="J322" s="2"/>
      <c r="K322" s="2"/>
      <c r="L322" s="2"/>
      <c r="M322" s="2"/>
      <c r="N322" s="2"/>
      <c r="O322" s="2"/>
      <c r="P322" s="2"/>
      <c r="Q322" s="2"/>
      <c r="R322" s="2"/>
    </row>
    <row r="323" spans="2:18" ht="15.75" customHeight="1" x14ac:dyDescent="0.25">
      <c r="B323" s="2"/>
      <c r="C323" s="98"/>
      <c r="D323" s="2"/>
      <c r="E323" s="2"/>
      <c r="F323" s="2"/>
      <c r="G323" s="2"/>
      <c r="H323" s="2"/>
      <c r="I323" s="2"/>
      <c r="J323" s="2"/>
      <c r="K323" s="2"/>
      <c r="L323" s="2"/>
      <c r="M323" s="2"/>
      <c r="N323" s="2"/>
      <c r="O323" s="2"/>
      <c r="P323" s="2"/>
      <c r="Q323" s="2"/>
      <c r="R323" s="2"/>
    </row>
    <row r="324" spans="2:18" ht="15.75" customHeight="1" x14ac:dyDescent="0.25">
      <c r="B324" s="2"/>
      <c r="C324" s="98"/>
      <c r="D324" s="2"/>
      <c r="E324" s="2"/>
      <c r="F324" s="2"/>
      <c r="G324" s="2"/>
      <c r="H324" s="2"/>
      <c r="I324" s="2"/>
      <c r="J324" s="2"/>
      <c r="K324" s="2"/>
      <c r="L324" s="2"/>
      <c r="M324" s="2"/>
      <c r="N324" s="2"/>
      <c r="O324" s="2"/>
      <c r="P324" s="2"/>
      <c r="Q324" s="2"/>
      <c r="R324" s="2"/>
    </row>
    <row r="325" spans="2:18" ht="15.75" customHeight="1" x14ac:dyDescent="0.25">
      <c r="B325" s="2"/>
      <c r="C325" s="98"/>
      <c r="D325" s="2"/>
      <c r="E325" s="2"/>
      <c r="F325" s="2"/>
      <c r="G325" s="2"/>
      <c r="H325" s="2"/>
      <c r="I325" s="2"/>
      <c r="J325" s="2"/>
      <c r="K325" s="2"/>
      <c r="L325" s="2"/>
      <c r="M325" s="2"/>
      <c r="N325" s="2"/>
      <c r="O325" s="2"/>
      <c r="P325" s="2"/>
      <c r="Q325" s="2"/>
      <c r="R325" s="2"/>
    </row>
    <row r="326" spans="2:18" ht="15.75" customHeight="1" x14ac:dyDescent="0.25">
      <c r="B326" s="2"/>
      <c r="C326" s="98"/>
      <c r="D326" s="2"/>
      <c r="E326" s="2"/>
      <c r="F326" s="2"/>
      <c r="G326" s="2"/>
      <c r="H326" s="2"/>
      <c r="I326" s="2"/>
      <c r="J326" s="2"/>
      <c r="K326" s="2"/>
      <c r="L326" s="2"/>
      <c r="M326" s="2"/>
      <c r="N326" s="2"/>
      <c r="O326" s="2"/>
      <c r="P326" s="2"/>
      <c r="Q326" s="2"/>
      <c r="R326" s="2"/>
    </row>
    <row r="327" spans="2:18" ht="15.75" customHeight="1" x14ac:dyDescent="0.25">
      <c r="B327" s="2"/>
      <c r="C327" s="98"/>
      <c r="D327" s="2"/>
      <c r="E327" s="2"/>
      <c r="F327" s="2"/>
      <c r="G327" s="2"/>
      <c r="H327" s="2"/>
      <c r="I327" s="2"/>
      <c r="J327" s="2"/>
      <c r="K327" s="2"/>
      <c r="L327" s="2"/>
      <c r="M327" s="2"/>
      <c r="N327" s="2"/>
      <c r="O327" s="2"/>
      <c r="P327" s="2"/>
      <c r="Q327" s="2"/>
      <c r="R327" s="2"/>
    </row>
    <row r="328" spans="2:18" ht="15.75" customHeight="1" x14ac:dyDescent="0.25">
      <c r="B328" s="2"/>
      <c r="C328" s="98"/>
      <c r="D328" s="2"/>
      <c r="E328" s="2"/>
      <c r="F328" s="2"/>
      <c r="G328" s="2"/>
      <c r="H328" s="2"/>
      <c r="I328" s="2"/>
      <c r="J328" s="2"/>
      <c r="K328" s="2"/>
      <c r="L328" s="2"/>
      <c r="M328" s="2"/>
      <c r="N328" s="2"/>
      <c r="O328" s="2"/>
      <c r="P328" s="2"/>
      <c r="Q328" s="2"/>
      <c r="R328" s="2"/>
    </row>
    <row r="329" spans="2:18" ht="15.75" customHeight="1" x14ac:dyDescent="0.25">
      <c r="B329" s="2"/>
      <c r="C329" s="98"/>
      <c r="D329" s="2"/>
      <c r="E329" s="2"/>
      <c r="F329" s="2"/>
      <c r="G329" s="2"/>
      <c r="H329" s="2"/>
      <c r="I329" s="2"/>
      <c r="J329" s="2"/>
      <c r="K329" s="2"/>
      <c r="L329" s="2"/>
      <c r="M329" s="2"/>
      <c r="N329" s="2"/>
      <c r="O329" s="2"/>
      <c r="P329" s="2"/>
      <c r="Q329" s="2"/>
      <c r="R329" s="2"/>
    </row>
    <row r="330" spans="2:18" ht="15.75" customHeight="1" x14ac:dyDescent="0.25">
      <c r="B330" s="2"/>
      <c r="C330" s="98"/>
      <c r="D330" s="2"/>
      <c r="E330" s="2"/>
      <c r="F330" s="2"/>
      <c r="G330" s="2"/>
      <c r="H330" s="2"/>
      <c r="I330" s="2"/>
      <c r="J330" s="2"/>
      <c r="K330" s="2"/>
      <c r="L330" s="2"/>
      <c r="M330" s="2"/>
      <c r="N330" s="2"/>
      <c r="O330" s="2"/>
      <c r="P330" s="2"/>
      <c r="Q330" s="2"/>
      <c r="R330" s="2"/>
    </row>
    <row r="331" spans="2:18" ht="15.75" customHeight="1" x14ac:dyDescent="0.25">
      <c r="B331" s="2"/>
      <c r="C331" s="98"/>
      <c r="D331" s="2"/>
      <c r="E331" s="2"/>
      <c r="F331" s="2"/>
      <c r="G331" s="2"/>
      <c r="H331" s="2"/>
      <c r="I331" s="2"/>
      <c r="J331" s="2"/>
      <c r="K331" s="2"/>
      <c r="L331" s="2"/>
      <c r="M331" s="2"/>
      <c r="N331" s="2"/>
      <c r="O331" s="2"/>
      <c r="P331" s="2"/>
      <c r="Q331" s="2"/>
      <c r="R331" s="2"/>
    </row>
    <row r="332" spans="2:18" ht="15.75" customHeight="1" x14ac:dyDescent="0.25">
      <c r="B332" s="2"/>
      <c r="C332" s="98"/>
      <c r="D332" s="2"/>
      <c r="E332" s="2"/>
      <c r="F332" s="2"/>
      <c r="G332" s="2"/>
      <c r="H332" s="2"/>
      <c r="I332" s="2"/>
      <c r="J332" s="2"/>
      <c r="K332" s="2"/>
      <c r="L332" s="2"/>
      <c r="M332" s="2"/>
      <c r="N332" s="2"/>
      <c r="O332" s="2"/>
      <c r="P332" s="2"/>
      <c r="Q332" s="2"/>
      <c r="R332" s="2"/>
    </row>
    <row r="333" spans="2:18" ht="15.75" customHeight="1" x14ac:dyDescent="0.25">
      <c r="B333" s="2"/>
      <c r="C333" s="98"/>
      <c r="D333" s="2"/>
      <c r="E333" s="2"/>
      <c r="F333" s="2"/>
      <c r="G333" s="2"/>
      <c r="H333" s="2"/>
      <c r="I333" s="2"/>
      <c r="J333" s="2"/>
      <c r="K333" s="2"/>
      <c r="L333" s="2"/>
      <c r="M333" s="2"/>
      <c r="N333" s="2"/>
      <c r="O333" s="2"/>
      <c r="P333" s="2"/>
      <c r="Q333" s="2"/>
      <c r="R333" s="2"/>
    </row>
    <row r="334" spans="2:18" ht="15.75" customHeight="1" x14ac:dyDescent="0.25">
      <c r="B334" s="2"/>
      <c r="C334" s="98"/>
      <c r="D334" s="2"/>
      <c r="E334" s="2"/>
      <c r="F334" s="2"/>
      <c r="G334" s="2"/>
      <c r="H334" s="2"/>
      <c r="I334" s="2"/>
      <c r="J334" s="2"/>
      <c r="K334" s="2"/>
      <c r="L334" s="2"/>
      <c r="M334" s="2"/>
      <c r="N334" s="2"/>
      <c r="O334" s="2"/>
      <c r="P334" s="2"/>
      <c r="Q334" s="2"/>
      <c r="R334" s="2"/>
    </row>
    <row r="335" spans="2:18" ht="15.75" customHeight="1" x14ac:dyDescent="0.25">
      <c r="B335" s="2"/>
      <c r="C335" s="98"/>
      <c r="D335" s="2"/>
      <c r="E335" s="2"/>
      <c r="F335" s="2"/>
      <c r="G335" s="2"/>
      <c r="H335" s="2"/>
      <c r="I335" s="2"/>
      <c r="J335" s="2"/>
      <c r="K335" s="2"/>
      <c r="L335" s="2"/>
      <c r="M335" s="2"/>
      <c r="N335" s="2"/>
      <c r="O335" s="2"/>
      <c r="P335" s="2"/>
      <c r="Q335" s="2"/>
      <c r="R335" s="2"/>
    </row>
    <row r="336" spans="2:18" ht="15.75" customHeight="1" x14ac:dyDescent="0.25">
      <c r="B336" s="2"/>
      <c r="C336" s="98"/>
      <c r="D336" s="2"/>
      <c r="E336" s="2"/>
      <c r="F336" s="2"/>
      <c r="G336" s="2"/>
      <c r="H336" s="2"/>
      <c r="I336" s="2"/>
      <c r="J336" s="2"/>
      <c r="K336" s="2"/>
      <c r="L336" s="2"/>
      <c r="M336" s="2"/>
      <c r="N336" s="2"/>
      <c r="O336" s="2"/>
      <c r="P336" s="2"/>
      <c r="Q336" s="2"/>
      <c r="R336" s="2"/>
    </row>
    <row r="337" spans="2:18" ht="15.75" customHeight="1" x14ac:dyDescent="0.25">
      <c r="B337" s="2"/>
      <c r="C337" s="98"/>
      <c r="D337" s="2"/>
      <c r="E337" s="2"/>
      <c r="F337" s="2"/>
      <c r="G337" s="2"/>
      <c r="H337" s="2"/>
      <c r="I337" s="2"/>
      <c r="J337" s="2"/>
      <c r="K337" s="2"/>
      <c r="L337" s="2"/>
      <c r="M337" s="2"/>
      <c r="N337" s="2"/>
      <c r="O337" s="2"/>
      <c r="P337" s="2"/>
      <c r="Q337" s="2"/>
      <c r="R337" s="2"/>
    </row>
    <row r="338" spans="2:18" ht="15.75" customHeight="1" x14ac:dyDescent="0.25">
      <c r="B338" s="2"/>
      <c r="C338" s="98"/>
      <c r="D338" s="2"/>
      <c r="E338" s="2"/>
      <c r="F338" s="2"/>
      <c r="G338" s="2"/>
      <c r="H338" s="2"/>
      <c r="I338" s="2"/>
      <c r="J338" s="2"/>
      <c r="K338" s="2"/>
      <c r="L338" s="2"/>
      <c r="M338" s="2"/>
      <c r="N338" s="2"/>
      <c r="O338" s="2"/>
      <c r="P338" s="2"/>
      <c r="Q338" s="2"/>
      <c r="R338" s="2"/>
    </row>
    <row r="339" spans="2:18" ht="15.75" customHeight="1" x14ac:dyDescent="0.25">
      <c r="B339" s="2"/>
      <c r="C339" s="98"/>
      <c r="D339" s="2"/>
      <c r="E339" s="2"/>
      <c r="F339" s="2"/>
      <c r="G339" s="2"/>
      <c r="H339" s="2"/>
      <c r="I339" s="2"/>
      <c r="J339" s="2"/>
      <c r="K339" s="2"/>
      <c r="L339" s="2"/>
      <c r="M339" s="2"/>
      <c r="N339" s="2"/>
      <c r="O339" s="2"/>
      <c r="P339" s="2"/>
      <c r="Q339" s="2"/>
      <c r="R339" s="2"/>
    </row>
    <row r="340" spans="2:18" ht="15.75" customHeight="1" x14ac:dyDescent="0.25">
      <c r="B340" s="2"/>
      <c r="C340" s="98"/>
      <c r="D340" s="2"/>
      <c r="E340" s="2"/>
      <c r="F340" s="2"/>
      <c r="G340" s="2"/>
      <c r="H340" s="2"/>
      <c r="I340" s="2"/>
      <c r="J340" s="2"/>
      <c r="K340" s="2"/>
      <c r="L340" s="2"/>
      <c r="M340" s="2"/>
      <c r="N340" s="2"/>
      <c r="O340" s="2"/>
      <c r="P340" s="2"/>
      <c r="Q340" s="2"/>
      <c r="R340" s="2"/>
    </row>
    <row r="341" spans="2:18" ht="15.75" customHeight="1" x14ac:dyDescent="0.25">
      <c r="B341" s="2"/>
      <c r="C341" s="98"/>
      <c r="D341" s="2"/>
      <c r="E341" s="2"/>
      <c r="F341" s="2"/>
      <c r="G341" s="2"/>
      <c r="H341" s="2"/>
      <c r="I341" s="2"/>
      <c r="J341" s="2"/>
      <c r="K341" s="2"/>
      <c r="L341" s="2"/>
      <c r="M341" s="2"/>
      <c r="N341" s="2"/>
      <c r="O341" s="2"/>
      <c r="P341" s="2"/>
      <c r="Q341" s="2"/>
      <c r="R341" s="2"/>
    </row>
    <row r="342" spans="2:18" ht="15.75" customHeight="1" x14ac:dyDescent="0.25">
      <c r="B342" s="2"/>
      <c r="C342" s="98"/>
      <c r="D342" s="2"/>
      <c r="E342" s="2"/>
      <c r="F342" s="2"/>
      <c r="G342" s="2"/>
      <c r="H342" s="2"/>
      <c r="I342" s="2"/>
      <c r="J342" s="2"/>
      <c r="K342" s="2"/>
      <c r="L342" s="2"/>
      <c r="M342" s="2"/>
      <c r="N342" s="2"/>
      <c r="O342" s="2"/>
      <c r="P342" s="2"/>
      <c r="Q342" s="2"/>
      <c r="R342" s="2"/>
    </row>
    <row r="343" spans="2:18" ht="15.75" customHeight="1" x14ac:dyDescent="0.25">
      <c r="B343" s="2"/>
      <c r="C343" s="98"/>
      <c r="D343" s="2"/>
      <c r="E343" s="2"/>
      <c r="F343" s="2"/>
      <c r="G343" s="2"/>
      <c r="H343" s="2"/>
      <c r="I343" s="2"/>
      <c r="J343" s="2"/>
      <c r="K343" s="2"/>
      <c r="L343" s="2"/>
      <c r="M343" s="2"/>
      <c r="N343" s="2"/>
      <c r="O343" s="2"/>
      <c r="P343" s="2"/>
      <c r="Q343" s="2"/>
      <c r="R343" s="2"/>
    </row>
    <row r="344" spans="2:18" ht="15.75" customHeight="1" x14ac:dyDescent="0.25">
      <c r="B344" s="2"/>
      <c r="C344" s="98"/>
      <c r="D344" s="2"/>
      <c r="E344" s="2"/>
      <c r="F344" s="2"/>
      <c r="G344" s="2"/>
      <c r="H344" s="2"/>
      <c r="I344" s="2"/>
      <c r="J344" s="2"/>
      <c r="K344" s="2"/>
      <c r="L344" s="2"/>
      <c r="M344" s="2"/>
      <c r="N344" s="2"/>
      <c r="O344" s="2"/>
      <c r="P344" s="2"/>
      <c r="Q344" s="2"/>
      <c r="R344" s="2"/>
    </row>
    <row r="345" spans="2:18" ht="15.75" customHeight="1" x14ac:dyDescent="0.25">
      <c r="B345" s="2"/>
      <c r="C345" s="98"/>
      <c r="D345" s="2"/>
      <c r="E345" s="2"/>
      <c r="F345" s="2"/>
      <c r="G345" s="2"/>
      <c r="H345" s="2"/>
      <c r="I345" s="2"/>
      <c r="J345" s="2"/>
      <c r="K345" s="2"/>
      <c r="L345" s="2"/>
      <c r="M345" s="2"/>
      <c r="N345" s="2"/>
      <c r="O345" s="2"/>
      <c r="P345" s="2"/>
      <c r="Q345" s="2"/>
      <c r="R345" s="2"/>
    </row>
    <row r="346" spans="2:18" ht="15.75" customHeight="1" x14ac:dyDescent="0.25">
      <c r="B346" s="2"/>
      <c r="C346" s="98"/>
      <c r="D346" s="2"/>
      <c r="E346" s="2"/>
      <c r="F346" s="2"/>
      <c r="G346" s="2"/>
      <c r="H346" s="2"/>
      <c r="I346" s="2"/>
      <c r="J346" s="2"/>
      <c r="K346" s="2"/>
      <c r="L346" s="2"/>
      <c r="M346" s="2"/>
      <c r="N346" s="2"/>
      <c r="O346" s="2"/>
      <c r="P346" s="2"/>
      <c r="Q346" s="2"/>
      <c r="R346" s="2"/>
    </row>
    <row r="347" spans="2:18" ht="15.75" customHeight="1" x14ac:dyDescent="0.25">
      <c r="B347" s="2"/>
      <c r="C347" s="98"/>
      <c r="D347" s="2"/>
      <c r="E347" s="2"/>
      <c r="F347" s="2"/>
      <c r="G347" s="2"/>
      <c r="H347" s="2"/>
      <c r="I347" s="2"/>
      <c r="J347" s="2"/>
      <c r="K347" s="2"/>
      <c r="L347" s="2"/>
      <c r="M347" s="2"/>
      <c r="N347" s="2"/>
      <c r="O347" s="2"/>
      <c r="P347" s="2"/>
      <c r="Q347" s="2"/>
      <c r="R347" s="2"/>
    </row>
    <row r="348" spans="2:18" ht="15.75" customHeight="1" x14ac:dyDescent="0.25">
      <c r="B348" s="2"/>
      <c r="C348" s="98"/>
      <c r="D348" s="2"/>
      <c r="E348" s="2"/>
      <c r="F348" s="2"/>
      <c r="G348" s="2"/>
      <c r="H348" s="2"/>
      <c r="I348" s="2"/>
      <c r="J348" s="2"/>
      <c r="K348" s="2"/>
      <c r="L348" s="2"/>
      <c r="M348" s="2"/>
      <c r="N348" s="2"/>
      <c r="O348" s="2"/>
      <c r="P348" s="2"/>
      <c r="Q348" s="2"/>
      <c r="R348" s="2"/>
    </row>
    <row r="349" spans="2:18" ht="15.75" customHeight="1" x14ac:dyDescent="0.25">
      <c r="B349" s="2"/>
      <c r="C349" s="98"/>
      <c r="D349" s="2"/>
      <c r="E349" s="2"/>
      <c r="F349" s="2"/>
      <c r="G349" s="2"/>
      <c r="H349" s="2"/>
      <c r="I349" s="2"/>
      <c r="J349" s="2"/>
      <c r="K349" s="2"/>
      <c r="L349" s="2"/>
      <c r="M349" s="2"/>
      <c r="N349" s="2"/>
      <c r="O349" s="2"/>
      <c r="P349" s="2"/>
      <c r="Q349" s="2"/>
      <c r="R349" s="2"/>
    </row>
    <row r="350" spans="2:18" ht="15.75" customHeight="1" x14ac:dyDescent="0.25">
      <c r="B350" s="2"/>
      <c r="C350" s="98"/>
      <c r="D350" s="2"/>
      <c r="E350" s="2"/>
      <c r="F350" s="2"/>
      <c r="G350" s="2"/>
      <c r="H350" s="2"/>
      <c r="I350" s="2"/>
      <c r="J350" s="2"/>
      <c r="K350" s="2"/>
      <c r="L350" s="2"/>
      <c r="M350" s="2"/>
      <c r="N350" s="2"/>
      <c r="O350" s="2"/>
      <c r="P350" s="2"/>
      <c r="Q350" s="2"/>
      <c r="R350" s="2"/>
    </row>
    <row r="351" spans="2:18" ht="15.75" customHeight="1" x14ac:dyDescent="0.25">
      <c r="B351" s="2"/>
      <c r="C351" s="98"/>
      <c r="D351" s="2"/>
      <c r="E351" s="2"/>
      <c r="F351" s="2"/>
      <c r="G351" s="2"/>
      <c r="H351" s="2"/>
      <c r="I351" s="2"/>
      <c r="J351" s="2"/>
      <c r="K351" s="2"/>
      <c r="L351" s="2"/>
      <c r="M351" s="2"/>
      <c r="N351" s="2"/>
      <c r="O351" s="2"/>
      <c r="P351" s="2"/>
      <c r="Q351" s="2"/>
      <c r="R351" s="2"/>
    </row>
    <row r="352" spans="2:18" ht="15.75" customHeight="1" x14ac:dyDescent="0.25">
      <c r="B352" s="2"/>
      <c r="C352" s="98"/>
      <c r="D352" s="2"/>
      <c r="E352" s="2"/>
      <c r="F352" s="2"/>
      <c r="G352" s="2"/>
      <c r="H352" s="2"/>
      <c r="I352" s="2"/>
      <c r="J352" s="2"/>
      <c r="K352" s="2"/>
      <c r="L352" s="2"/>
      <c r="M352" s="2"/>
      <c r="N352" s="2"/>
      <c r="O352" s="2"/>
      <c r="P352" s="2"/>
      <c r="Q352" s="2"/>
      <c r="R352" s="2"/>
    </row>
    <row r="353" spans="2:18" ht="15.75" customHeight="1" x14ac:dyDescent="0.25">
      <c r="B353" s="2"/>
      <c r="C353" s="98"/>
      <c r="D353" s="2"/>
      <c r="E353" s="2"/>
      <c r="F353" s="2"/>
      <c r="G353" s="2"/>
      <c r="H353" s="2"/>
      <c r="I353" s="2"/>
      <c r="J353" s="2"/>
      <c r="K353" s="2"/>
      <c r="L353" s="2"/>
      <c r="M353" s="2"/>
      <c r="N353" s="2"/>
      <c r="O353" s="2"/>
      <c r="P353" s="2"/>
      <c r="Q353" s="2"/>
      <c r="R353" s="2"/>
    </row>
    <row r="354" spans="2:18" ht="15.75" customHeight="1" x14ac:dyDescent="0.25">
      <c r="B354" s="2"/>
      <c r="C354" s="98"/>
      <c r="D354" s="2"/>
      <c r="E354" s="2"/>
      <c r="F354" s="2"/>
      <c r="G354" s="2"/>
      <c r="H354" s="2"/>
      <c r="I354" s="2"/>
      <c r="J354" s="2"/>
      <c r="K354" s="2"/>
      <c r="L354" s="2"/>
      <c r="M354" s="2"/>
      <c r="N354" s="2"/>
      <c r="O354" s="2"/>
      <c r="P354" s="2"/>
      <c r="Q354" s="2"/>
      <c r="R354" s="2"/>
    </row>
    <row r="355" spans="2:18" ht="15.75" customHeight="1" x14ac:dyDescent="0.25">
      <c r="B355" s="2"/>
      <c r="C355" s="98"/>
      <c r="D355" s="2"/>
      <c r="E355" s="2"/>
      <c r="F355" s="2"/>
      <c r="G355" s="2"/>
      <c r="H355" s="2"/>
      <c r="I355" s="2"/>
      <c r="J355" s="2"/>
      <c r="K355" s="2"/>
      <c r="L355" s="2"/>
      <c r="M355" s="2"/>
      <c r="N355" s="2"/>
      <c r="O355" s="2"/>
      <c r="P355" s="2"/>
      <c r="Q355" s="2"/>
      <c r="R355" s="2"/>
    </row>
    <row r="356" spans="2:18" ht="15.75" customHeight="1" x14ac:dyDescent="0.25">
      <c r="B356" s="2"/>
      <c r="C356" s="98"/>
      <c r="D356" s="2"/>
      <c r="E356" s="2"/>
      <c r="F356" s="2"/>
      <c r="G356" s="2"/>
      <c r="H356" s="2"/>
      <c r="I356" s="2"/>
      <c r="J356" s="2"/>
      <c r="K356" s="2"/>
      <c r="L356" s="2"/>
      <c r="M356" s="2"/>
      <c r="N356" s="2"/>
      <c r="O356" s="2"/>
      <c r="P356" s="2"/>
      <c r="Q356" s="2"/>
      <c r="R356" s="2"/>
    </row>
    <row r="357" spans="2:18" ht="15.75" customHeight="1" x14ac:dyDescent="0.25">
      <c r="B357" s="2"/>
      <c r="C357" s="98"/>
      <c r="D357" s="2"/>
      <c r="E357" s="2"/>
      <c r="F357" s="2"/>
      <c r="G357" s="2"/>
      <c r="H357" s="2"/>
      <c r="I357" s="2"/>
      <c r="J357" s="2"/>
      <c r="K357" s="2"/>
      <c r="L357" s="2"/>
      <c r="M357" s="2"/>
      <c r="N357" s="2"/>
      <c r="O357" s="2"/>
      <c r="P357" s="2"/>
      <c r="Q357" s="2"/>
      <c r="R357" s="2"/>
    </row>
    <row r="358" spans="2:18" ht="15.75" customHeight="1" x14ac:dyDescent="0.25">
      <c r="B358" s="2"/>
      <c r="C358" s="98"/>
      <c r="D358" s="2"/>
      <c r="E358" s="2"/>
      <c r="F358" s="2"/>
      <c r="G358" s="2"/>
      <c r="H358" s="2"/>
      <c r="I358" s="2"/>
      <c r="J358" s="2"/>
      <c r="K358" s="2"/>
      <c r="L358" s="2"/>
      <c r="M358" s="2"/>
      <c r="N358" s="2"/>
      <c r="O358" s="2"/>
      <c r="P358" s="2"/>
      <c r="Q358" s="2"/>
      <c r="R358" s="2"/>
    </row>
    <row r="359" spans="2:18" ht="15.75" customHeight="1" x14ac:dyDescent="0.25">
      <c r="B359" s="2"/>
      <c r="C359" s="98"/>
      <c r="D359" s="2"/>
      <c r="E359" s="2"/>
      <c r="F359" s="2"/>
      <c r="G359" s="2"/>
      <c r="H359" s="2"/>
      <c r="I359" s="2"/>
      <c r="J359" s="2"/>
      <c r="K359" s="2"/>
      <c r="L359" s="2"/>
      <c r="M359" s="2"/>
      <c r="N359" s="2"/>
      <c r="O359" s="2"/>
      <c r="P359" s="2"/>
      <c r="Q359" s="2"/>
      <c r="R359" s="2"/>
    </row>
    <row r="360" spans="2:18" ht="15.75" customHeight="1" x14ac:dyDescent="0.25">
      <c r="B360" s="2"/>
      <c r="C360" s="98"/>
      <c r="D360" s="2"/>
      <c r="E360" s="2"/>
      <c r="F360" s="2"/>
      <c r="G360" s="2"/>
      <c r="H360" s="2"/>
      <c r="I360" s="2"/>
      <c r="J360" s="2"/>
      <c r="K360" s="2"/>
      <c r="L360" s="2"/>
      <c r="M360" s="2"/>
      <c r="N360" s="2"/>
      <c r="O360" s="2"/>
      <c r="P360" s="2"/>
      <c r="Q360" s="2"/>
      <c r="R360" s="2"/>
    </row>
    <row r="361" spans="2:18" ht="15.75" customHeight="1" x14ac:dyDescent="0.25">
      <c r="B361" s="2"/>
      <c r="C361" s="98"/>
      <c r="D361" s="2"/>
      <c r="E361" s="2"/>
      <c r="F361" s="2"/>
      <c r="G361" s="2"/>
      <c r="H361" s="2"/>
      <c r="I361" s="2"/>
      <c r="J361" s="2"/>
      <c r="K361" s="2"/>
      <c r="L361" s="2"/>
      <c r="M361" s="2"/>
      <c r="N361" s="2"/>
      <c r="O361" s="2"/>
      <c r="P361" s="2"/>
      <c r="Q361" s="2"/>
      <c r="R361" s="2"/>
    </row>
    <row r="362" spans="2:18" ht="15.75" customHeight="1" x14ac:dyDescent="0.25">
      <c r="B362" s="2"/>
      <c r="C362" s="98"/>
      <c r="D362" s="2"/>
      <c r="E362" s="2"/>
      <c r="F362" s="2"/>
      <c r="G362" s="2"/>
      <c r="H362" s="2"/>
      <c r="I362" s="2"/>
      <c r="J362" s="2"/>
      <c r="K362" s="2"/>
      <c r="L362" s="2"/>
      <c r="M362" s="2"/>
      <c r="N362" s="2"/>
      <c r="O362" s="2"/>
      <c r="P362" s="2"/>
      <c r="Q362" s="2"/>
      <c r="R362" s="2"/>
    </row>
    <row r="363" spans="2:18" ht="15.75" customHeight="1" x14ac:dyDescent="0.25">
      <c r="B363" s="2"/>
      <c r="C363" s="98"/>
      <c r="D363" s="2"/>
      <c r="E363" s="2"/>
      <c r="F363" s="2"/>
      <c r="G363" s="2"/>
      <c r="H363" s="2"/>
      <c r="I363" s="2"/>
      <c r="J363" s="2"/>
      <c r="K363" s="2"/>
      <c r="L363" s="2"/>
      <c r="M363" s="2"/>
      <c r="N363" s="2"/>
      <c r="O363" s="2"/>
      <c r="P363" s="2"/>
      <c r="Q363" s="2"/>
      <c r="R363" s="2"/>
    </row>
    <row r="364" spans="2:18" ht="15.75" customHeight="1" x14ac:dyDescent="0.25">
      <c r="B364" s="2"/>
      <c r="C364" s="98"/>
      <c r="D364" s="2"/>
      <c r="E364" s="2"/>
      <c r="F364" s="2"/>
      <c r="G364" s="2"/>
      <c r="H364" s="2"/>
      <c r="I364" s="2"/>
      <c r="J364" s="2"/>
      <c r="K364" s="2"/>
      <c r="L364" s="2"/>
      <c r="M364" s="2"/>
      <c r="N364" s="2"/>
      <c r="O364" s="2"/>
      <c r="P364" s="2"/>
      <c r="Q364" s="2"/>
      <c r="R364" s="2"/>
    </row>
    <row r="365" spans="2:18" ht="15.75" customHeight="1" x14ac:dyDescent="0.25">
      <c r="B365" s="2"/>
      <c r="C365" s="98"/>
      <c r="D365" s="2"/>
      <c r="E365" s="2"/>
      <c r="F365" s="2"/>
      <c r="G365" s="2"/>
      <c r="H365" s="2"/>
      <c r="I365" s="2"/>
      <c r="J365" s="2"/>
      <c r="K365" s="2"/>
      <c r="L365" s="2"/>
      <c r="M365" s="2"/>
      <c r="N365" s="2"/>
      <c r="O365" s="2"/>
      <c r="P365" s="2"/>
      <c r="Q365" s="2"/>
      <c r="R365" s="2"/>
    </row>
    <row r="366" spans="2:18" ht="15.75" customHeight="1" x14ac:dyDescent="0.25">
      <c r="B366" s="2"/>
      <c r="C366" s="98"/>
      <c r="D366" s="2"/>
      <c r="E366" s="2"/>
      <c r="F366" s="2"/>
      <c r="G366" s="2"/>
      <c r="H366" s="2"/>
      <c r="I366" s="2"/>
      <c r="J366" s="2"/>
      <c r="K366" s="2"/>
      <c r="L366" s="2"/>
      <c r="M366" s="2"/>
      <c r="N366" s="2"/>
      <c r="O366" s="2"/>
      <c r="P366" s="2"/>
      <c r="Q366" s="2"/>
      <c r="R366" s="2"/>
    </row>
    <row r="367" spans="2:18" ht="15.75" customHeight="1" x14ac:dyDescent="0.25">
      <c r="B367" s="2"/>
      <c r="C367" s="98"/>
      <c r="D367" s="2"/>
      <c r="E367" s="2"/>
      <c r="F367" s="2"/>
      <c r="G367" s="2"/>
      <c r="H367" s="2"/>
      <c r="I367" s="2"/>
      <c r="J367" s="2"/>
      <c r="K367" s="2"/>
      <c r="L367" s="2"/>
      <c r="M367" s="2"/>
      <c r="N367" s="2"/>
      <c r="O367" s="2"/>
      <c r="P367" s="2"/>
      <c r="Q367" s="2"/>
      <c r="R367" s="2"/>
    </row>
    <row r="368" spans="2:18" ht="15.75" customHeight="1" x14ac:dyDescent="0.25">
      <c r="B368" s="2"/>
      <c r="C368" s="98"/>
      <c r="D368" s="2"/>
      <c r="E368" s="2"/>
      <c r="F368" s="2"/>
      <c r="G368" s="2"/>
      <c r="H368" s="2"/>
      <c r="I368" s="2"/>
      <c r="J368" s="2"/>
      <c r="K368" s="2"/>
      <c r="L368" s="2"/>
      <c r="M368" s="2"/>
      <c r="N368" s="2"/>
      <c r="O368" s="2"/>
      <c r="P368" s="2"/>
      <c r="Q368" s="2"/>
      <c r="R368" s="2"/>
    </row>
    <row r="369" spans="2:18" ht="15.75" customHeight="1" x14ac:dyDescent="0.25">
      <c r="B369" s="2"/>
      <c r="C369" s="98"/>
      <c r="D369" s="2"/>
      <c r="E369" s="2"/>
      <c r="F369" s="2"/>
      <c r="G369" s="2"/>
      <c r="H369" s="2"/>
      <c r="I369" s="2"/>
      <c r="J369" s="2"/>
      <c r="K369" s="2"/>
      <c r="L369" s="2"/>
      <c r="M369" s="2"/>
      <c r="N369" s="2"/>
      <c r="O369" s="2"/>
      <c r="P369" s="2"/>
      <c r="Q369" s="2"/>
      <c r="R369" s="2"/>
    </row>
    <row r="370" spans="2:18" ht="15.75" customHeight="1" x14ac:dyDescent="0.25">
      <c r="B370" s="2"/>
      <c r="C370" s="98"/>
      <c r="D370" s="2"/>
      <c r="E370" s="2"/>
      <c r="F370" s="2"/>
      <c r="G370" s="2"/>
      <c r="H370" s="2"/>
      <c r="I370" s="2"/>
      <c r="J370" s="2"/>
      <c r="K370" s="2"/>
      <c r="L370" s="2"/>
      <c r="M370" s="2"/>
      <c r="N370" s="2"/>
      <c r="O370" s="2"/>
      <c r="P370" s="2"/>
      <c r="Q370" s="2"/>
      <c r="R370" s="2"/>
    </row>
    <row r="371" spans="2:18" ht="15.75" customHeight="1" x14ac:dyDescent="0.25">
      <c r="B371" s="2"/>
      <c r="C371" s="98"/>
      <c r="D371" s="2"/>
      <c r="E371" s="2"/>
      <c r="F371" s="2"/>
      <c r="G371" s="2"/>
      <c r="H371" s="2"/>
      <c r="I371" s="2"/>
      <c r="J371" s="2"/>
      <c r="K371" s="2"/>
      <c r="L371" s="2"/>
      <c r="M371" s="2"/>
      <c r="N371" s="2"/>
      <c r="O371" s="2"/>
      <c r="P371" s="2"/>
      <c r="Q371" s="2"/>
      <c r="R371" s="2"/>
    </row>
    <row r="372" spans="2:18" ht="15.75" customHeight="1" x14ac:dyDescent="0.25">
      <c r="B372" s="2"/>
      <c r="C372" s="98"/>
      <c r="D372" s="2"/>
      <c r="E372" s="2"/>
      <c r="F372" s="2"/>
      <c r="G372" s="2"/>
      <c r="H372" s="2"/>
      <c r="I372" s="2"/>
      <c r="J372" s="2"/>
      <c r="K372" s="2"/>
      <c r="L372" s="2"/>
      <c r="M372" s="2"/>
      <c r="N372" s="2"/>
      <c r="O372" s="2"/>
      <c r="P372" s="2"/>
      <c r="Q372" s="2"/>
      <c r="R372" s="2"/>
    </row>
    <row r="373" spans="2:18" ht="15.75" customHeight="1" x14ac:dyDescent="0.25">
      <c r="B373" s="2"/>
      <c r="C373" s="98"/>
      <c r="D373" s="2"/>
      <c r="E373" s="2"/>
      <c r="F373" s="2"/>
      <c r="G373" s="2"/>
      <c r="H373" s="2"/>
      <c r="I373" s="2"/>
      <c r="J373" s="2"/>
      <c r="K373" s="2"/>
      <c r="L373" s="2"/>
      <c r="M373" s="2"/>
      <c r="N373" s="2"/>
      <c r="O373" s="2"/>
      <c r="P373" s="2"/>
      <c r="Q373" s="2"/>
      <c r="R373" s="2"/>
    </row>
    <row r="374" spans="2:18" ht="15.75" customHeight="1" x14ac:dyDescent="0.25">
      <c r="B374" s="2"/>
      <c r="C374" s="98"/>
      <c r="D374" s="2"/>
      <c r="E374" s="2"/>
      <c r="F374" s="2"/>
      <c r="G374" s="2"/>
      <c r="H374" s="2"/>
      <c r="I374" s="2"/>
      <c r="J374" s="2"/>
      <c r="K374" s="2"/>
      <c r="L374" s="2"/>
      <c r="M374" s="2"/>
      <c r="N374" s="2"/>
      <c r="O374" s="2"/>
      <c r="P374" s="2"/>
      <c r="Q374" s="2"/>
      <c r="R374" s="2"/>
    </row>
    <row r="375" spans="2:18" ht="15.75" customHeight="1" x14ac:dyDescent="0.25">
      <c r="B375" s="2"/>
      <c r="C375" s="98"/>
      <c r="D375" s="2"/>
      <c r="E375" s="2"/>
      <c r="F375" s="2"/>
      <c r="G375" s="2"/>
      <c r="H375" s="2"/>
      <c r="I375" s="2"/>
      <c r="J375" s="2"/>
      <c r="K375" s="2"/>
      <c r="L375" s="2"/>
      <c r="M375" s="2"/>
      <c r="N375" s="2"/>
      <c r="O375" s="2"/>
      <c r="P375" s="2"/>
      <c r="Q375" s="2"/>
      <c r="R375" s="2"/>
    </row>
    <row r="376" spans="2:18" ht="15.75" customHeight="1" x14ac:dyDescent="0.25">
      <c r="B376" s="2"/>
      <c r="C376" s="98"/>
      <c r="D376" s="2"/>
      <c r="E376" s="2"/>
      <c r="F376" s="2"/>
      <c r="G376" s="2"/>
      <c r="H376" s="2"/>
      <c r="I376" s="2"/>
      <c r="J376" s="2"/>
      <c r="K376" s="2"/>
      <c r="L376" s="2"/>
      <c r="M376" s="2"/>
      <c r="N376" s="2"/>
      <c r="O376" s="2"/>
      <c r="P376" s="2"/>
      <c r="Q376" s="2"/>
      <c r="R376" s="2"/>
    </row>
    <row r="377" spans="2:18" ht="15.75" customHeight="1" x14ac:dyDescent="0.25">
      <c r="B377" s="2"/>
      <c r="C377" s="98"/>
      <c r="D377" s="2"/>
      <c r="E377" s="2"/>
      <c r="F377" s="2"/>
      <c r="G377" s="2"/>
      <c r="H377" s="2"/>
      <c r="I377" s="2"/>
      <c r="J377" s="2"/>
      <c r="K377" s="2"/>
      <c r="L377" s="2"/>
      <c r="M377" s="2"/>
      <c r="N377" s="2"/>
      <c r="O377" s="2"/>
      <c r="P377" s="2"/>
      <c r="Q377" s="2"/>
      <c r="R377" s="2"/>
    </row>
    <row r="378" spans="2:18" ht="15.75" customHeight="1" x14ac:dyDescent="0.25">
      <c r="B378" s="2"/>
      <c r="C378" s="98"/>
      <c r="D378" s="2"/>
      <c r="E378" s="2"/>
      <c r="F378" s="2"/>
      <c r="G378" s="2"/>
      <c r="H378" s="2"/>
      <c r="I378" s="2"/>
      <c r="J378" s="2"/>
      <c r="K378" s="2"/>
      <c r="L378" s="2"/>
      <c r="M378" s="2"/>
      <c r="N378" s="2"/>
      <c r="O378" s="2"/>
      <c r="P378" s="2"/>
      <c r="Q378" s="2"/>
      <c r="R378" s="2"/>
    </row>
    <row r="379" spans="2:18" ht="15.75" customHeight="1" x14ac:dyDescent="0.25">
      <c r="B379" s="2"/>
      <c r="C379" s="98"/>
      <c r="D379" s="2"/>
      <c r="E379" s="2"/>
      <c r="F379" s="2"/>
      <c r="G379" s="2"/>
      <c r="H379" s="2"/>
      <c r="I379" s="2"/>
      <c r="J379" s="2"/>
      <c r="K379" s="2"/>
      <c r="L379" s="2"/>
      <c r="M379" s="2"/>
      <c r="N379" s="2"/>
      <c r="O379" s="2"/>
      <c r="P379" s="2"/>
      <c r="Q379" s="2"/>
      <c r="R379" s="2"/>
    </row>
    <row r="380" spans="2:18" ht="15.75" customHeight="1" x14ac:dyDescent="0.25">
      <c r="B380" s="2"/>
      <c r="C380" s="98"/>
      <c r="D380" s="2"/>
      <c r="E380" s="2"/>
      <c r="F380" s="2"/>
      <c r="G380" s="2"/>
      <c r="H380" s="2"/>
      <c r="I380" s="2"/>
      <c r="J380" s="2"/>
      <c r="K380" s="2"/>
      <c r="L380" s="2"/>
      <c r="M380" s="2"/>
      <c r="N380" s="2"/>
      <c r="O380" s="2"/>
      <c r="P380" s="2"/>
      <c r="Q380" s="2"/>
      <c r="R380" s="2"/>
    </row>
    <row r="381" spans="2:18" ht="15.75" customHeight="1" x14ac:dyDescent="0.25">
      <c r="B381" s="2"/>
      <c r="C381" s="98"/>
      <c r="D381" s="2"/>
      <c r="E381" s="2"/>
      <c r="F381" s="2"/>
      <c r="G381" s="2"/>
      <c r="H381" s="2"/>
      <c r="I381" s="2"/>
      <c r="J381" s="2"/>
      <c r="K381" s="2"/>
      <c r="L381" s="2"/>
      <c r="M381" s="2"/>
      <c r="N381" s="2"/>
      <c r="O381" s="2"/>
      <c r="P381" s="2"/>
      <c r="Q381" s="2"/>
      <c r="R381" s="2"/>
    </row>
    <row r="382" spans="2:18" ht="15.75" customHeight="1" x14ac:dyDescent="0.25">
      <c r="B382" s="2"/>
      <c r="C382" s="98"/>
      <c r="D382" s="2"/>
      <c r="E382" s="2"/>
      <c r="F382" s="2"/>
      <c r="G382" s="2"/>
      <c r="H382" s="2"/>
      <c r="I382" s="2"/>
      <c r="J382" s="2"/>
      <c r="K382" s="2"/>
      <c r="L382" s="2"/>
      <c r="M382" s="2"/>
      <c r="N382" s="2"/>
      <c r="O382" s="2"/>
      <c r="P382" s="2"/>
      <c r="Q382" s="2"/>
      <c r="R382" s="2"/>
    </row>
    <row r="383" spans="2:18" ht="15.75" customHeight="1" x14ac:dyDescent="0.25">
      <c r="B383" s="2"/>
      <c r="C383" s="98"/>
      <c r="D383" s="2"/>
      <c r="E383" s="2"/>
      <c r="F383" s="2"/>
      <c r="G383" s="2"/>
      <c r="H383" s="2"/>
      <c r="I383" s="2"/>
      <c r="J383" s="2"/>
      <c r="K383" s="2"/>
      <c r="L383" s="2"/>
      <c r="M383" s="2"/>
      <c r="N383" s="2"/>
      <c r="O383" s="2"/>
      <c r="P383" s="2"/>
      <c r="Q383" s="2"/>
      <c r="R383" s="2"/>
    </row>
    <row r="384" spans="2:18" ht="15.75" customHeight="1" x14ac:dyDescent="0.25">
      <c r="B384" s="2"/>
      <c r="C384" s="98"/>
      <c r="D384" s="2"/>
      <c r="E384" s="2"/>
      <c r="F384" s="2"/>
      <c r="G384" s="2"/>
      <c r="H384" s="2"/>
      <c r="I384" s="2"/>
      <c r="J384" s="2"/>
      <c r="K384" s="2"/>
      <c r="L384" s="2"/>
      <c r="M384" s="2"/>
      <c r="N384" s="2"/>
      <c r="O384" s="2"/>
      <c r="P384" s="2"/>
      <c r="Q384" s="2"/>
      <c r="R384" s="2"/>
    </row>
    <row r="385" spans="2:18" ht="15.75" customHeight="1" x14ac:dyDescent="0.25">
      <c r="B385" s="2"/>
      <c r="C385" s="98"/>
      <c r="D385" s="2"/>
      <c r="E385" s="2"/>
      <c r="F385" s="2"/>
      <c r="G385" s="2"/>
      <c r="H385" s="2"/>
      <c r="I385" s="2"/>
      <c r="J385" s="2"/>
      <c r="K385" s="2"/>
      <c r="L385" s="2"/>
      <c r="M385" s="2"/>
      <c r="N385" s="2"/>
      <c r="O385" s="2"/>
      <c r="P385" s="2"/>
      <c r="Q385" s="2"/>
      <c r="R385" s="2"/>
    </row>
    <row r="386" spans="2:18" ht="15.75" customHeight="1" x14ac:dyDescent="0.25">
      <c r="B386" s="2"/>
      <c r="C386" s="98"/>
      <c r="D386" s="2"/>
      <c r="E386" s="2"/>
      <c r="F386" s="2"/>
      <c r="G386" s="2"/>
      <c r="H386" s="2"/>
      <c r="I386" s="2"/>
      <c r="J386" s="2"/>
      <c r="K386" s="2"/>
      <c r="L386" s="2"/>
      <c r="M386" s="2"/>
      <c r="N386" s="2"/>
      <c r="O386" s="2"/>
      <c r="P386" s="2"/>
      <c r="Q386" s="2"/>
      <c r="R386" s="2"/>
    </row>
    <row r="387" spans="2:18" ht="15.75" customHeight="1" x14ac:dyDescent="0.25">
      <c r="B387" s="2"/>
      <c r="C387" s="98"/>
      <c r="D387" s="2"/>
      <c r="E387" s="2"/>
      <c r="F387" s="2"/>
      <c r="G387" s="2"/>
      <c r="H387" s="2"/>
      <c r="I387" s="2"/>
      <c r="J387" s="2"/>
      <c r="K387" s="2"/>
      <c r="L387" s="2"/>
      <c r="M387" s="2"/>
      <c r="N387" s="2"/>
      <c r="O387" s="2"/>
      <c r="P387" s="2"/>
      <c r="Q387" s="2"/>
      <c r="R387" s="2"/>
    </row>
    <row r="388" spans="2:18" ht="15.75" customHeight="1" x14ac:dyDescent="0.25">
      <c r="B388" s="2"/>
      <c r="C388" s="98"/>
      <c r="D388" s="2"/>
      <c r="E388" s="2"/>
      <c r="F388" s="2"/>
      <c r="G388" s="2"/>
      <c r="H388" s="2"/>
      <c r="I388" s="2"/>
      <c r="J388" s="2"/>
      <c r="K388" s="2"/>
      <c r="L388" s="2"/>
      <c r="M388" s="2"/>
      <c r="N388" s="2"/>
      <c r="O388" s="2"/>
      <c r="P388" s="2"/>
      <c r="Q388" s="2"/>
      <c r="R388" s="2"/>
    </row>
    <row r="389" spans="2:18" ht="15.75" customHeight="1" x14ac:dyDescent="0.25">
      <c r="B389" s="2"/>
      <c r="C389" s="98"/>
      <c r="D389" s="2"/>
      <c r="E389" s="2"/>
      <c r="F389" s="2"/>
      <c r="G389" s="2"/>
      <c r="H389" s="2"/>
      <c r="I389" s="2"/>
      <c r="J389" s="2"/>
      <c r="K389" s="2"/>
      <c r="L389" s="2"/>
      <c r="M389" s="2"/>
      <c r="N389" s="2"/>
      <c r="O389" s="2"/>
      <c r="P389" s="2"/>
      <c r="Q389" s="2"/>
      <c r="R389" s="2"/>
    </row>
    <row r="390" spans="2:18" ht="15.75" customHeight="1" x14ac:dyDescent="0.25">
      <c r="B390" s="2"/>
      <c r="C390" s="98"/>
      <c r="D390" s="2"/>
      <c r="E390" s="2"/>
      <c r="F390" s="2"/>
      <c r="G390" s="2"/>
      <c r="H390" s="2"/>
      <c r="I390" s="2"/>
      <c r="J390" s="2"/>
      <c r="K390" s="2"/>
      <c r="L390" s="2"/>
      <c r="M390" s="2"/>
      <c r="N390" s="2"/>
      <c r="O390" s="2"/>
      <c r="P390" s="2"/>
      <c r="Q390" s="2"/>
      <c r="R390" s="2"/>
    </row>
    <row r="391" spans="2:18" ht="15.75" customHeight="1" x14ac:dyDescent="0.25">
      <c r="B391" s="2"/>
      <c r="C391" s="98"/>
      <c r="D391" s="2"/>
      <c r="E391" s="2"/>
      <c r="F391" s="2"/>
      <c r="G391" s="2"/>
      <c r="H391" s="2"/>
      <c r="I391" s="2"/>
      <c r="J391" s="2"/>
      <c r="K391" s="2"/>
      <c r="L391" s="2"/>
      <c r="M391" s="2"/>
      <c r="N391" s="2"/>
      <c r="O391" s="2"/>
      <c r="P391" s="2"/>
      <c r="Q391" s="2"/>
      <c r="R391" s="2"/>
    </row>
    <row r="392" spans="2:18" ht="15.75" customHeight="1" x14ac:dyDescent="0.25">
      <c r="B392" s="2"/>
      <c r="C392" s="98"/>
      <c r="D392" s="2"/>
      <c r="E392" s="2"/>
      <c r="F392" s="2"/>
      <c r="G392" s="2"/>
      <c r="H392" s="2"/>
      <c r="I392" s="2"/>
      <c r="J392" s="2"/>
      <c r="K392" s="2"/>
      <c r="L392" s="2"/>
      <c r="M392" s="2"/>
      <c r="N392" s="2"/>
      <c r="O392" s="2"/>
      <c r="P392" s="2"/>
      <c r="Q392" s="2"/>
      <c r="R392" s="2"/>
    </row>
    <row r="393" spans="2:18" ht="15.75" customHeight="1" x14ac:dyDescent="0.25">
      <c r="B393" s="2"/>
      <c r="C393" s="98"/>
      <c r="D393" s="2"/>
      <c r="E393" s="2"/>
      <c r="F393" s="2"/>
      <c r="G393" s="2"/>
      <c r="H393" s="2"/>
      <c r="I393" s="2"/>
      <c r="J393" s="2"/>
      <c r="K393" s="2"/>
      <c r="L393" s="2"/>
      <c r="M393" s="2"/>
      <c r="N393" s="2"/>
      <c r="O393" s="2"/>
      <c r="P393" s="2"/>
      <c r="Q393" s="2"/>
      <c r="R393" s="2"/>
    </row>
    <row r="394" spans="2:18" ht="15.75" customHeight="1" x14ac:dyDescent="0.25">
      <c r="B394" s="2"/>
      <c r="C394" s="98"/>
      <c r="D394" s="2"/>
      <c r="E394" s="2"/>
      <c r="F394" s="2"/>
      <c r="G394" s="2"/>
      <c r="H394" s="2"/>
      <c r="I394" s="2"/>
      <c r="J394" s="2"/>
      <c r="K394" s="2"/>
      <c r="L394" s="2"/>
      <c r="M394" s="2"/>
      <c r="N394" s="2"/>
      <c r="O394" s="2"/>
      <c r="P394" s="2"/>
      <c r="Q394" s="2"/>
      <c r="R394" s="2"/>
    </row>
    <row r="395" spans="2:18" ht="15.75" customHeight="1" x14ac:dyDescent="0.25">
      <c r="B395" s="2"/>
      <c r="C395" s="98"/>
      <c r="D395" s="2"/>
      <c r="E395" s="2"/>
      <c r="F395" s="2"/>
      <c r="G395" s="2"/>
      <c r="H395" s="2"/>
      <c r="I395" s="2"/>
      <c r="J395" s="2"/>
      <c r="K395" s="2"/>
      <c r="L395" s="2"/>
      <c r="M395" s="2"/>
      <c r="N395" s="2"/>
      <c r="O395" s="2"/>
      <c r="P395" s="2"/>
      <c r="Q395" s="2"/>
      <c r="R395" s="2"/>
    </row>
    <row r="396" spans="2:18" ht="15.75" customHeight="1" x14ac:dyDescent="0.25">
      <c r="B396" s="2"/>
      <c r="C396" s="98"/>
      <c r="D396" s="2"/>
      <c r="E396" s="2"/>
      <c r="F396" s="2"/>
      <c r="G396" s="2"/>
      <c r="H396" s="2"/>
      <c r="I396" s="2"/>
      <c r="J396" s="2"/>
      <c r="K396" s="2"/>
      <c r="L396" s="2"/>
      <c r="M396" s="2"/>
      <c r="N396" s="2"/>
      <c r="O396" s="2"/>
      <c r="P396" s="2"/>
      <c r="Q396" s="2"/>
      <c r="R396" s="2"/>
    </row>
    <row r="397" spans="2:18" ht="15.75" customHeight="1" x14ac:dyDescent="0.25">
      <c r="B397" s="2"/>
      <c r="C397" s="98"/>
      <c r="D397" s="2"/>
      <c r="E397" s="2"/>
      <c r="F397" s="2"/>
      <c r="G397" s="2"/>
      <c r="H397" s="2"/>
      <c r="I397" s="2"/>
      <c r="J397" s="2"/>
      <c r="K397" s="2"/>
      <c r="L397" s="2"/>
      <c r="M397" s="2"/>
      <c r="N397" s="2"/>
      <c r="O397" s="2"/>
      <c r="P397" s="2"/>
      <c r="Q397" s="2"/>
      <c r="R397" s="2"/>
    </row>
    <row r="398" spans="2:18" ht="15.75" customHeight="1" x14ac:dyDescent="0.25">
      <c r="B398" s="2"/>
      <c r="C398" s="98"/>
      <c r="D398" s="2"/>
      <c r="E398" s="2"/>
      <c r="F398" s="2"/>
      <c r="G398" s="2"/>
      <c r="H398" s="2"/>
      <c r="I398" s="2"/>
      <c r="J398" s="2"/>
      <c r="K398" s="2"/>
      <c r="L398" s="2"/>
      <c r="M398" s="2"/>
      <c r="N398" s="2"/>
      <c r="O398" s="2"/>
      <c r="P398" s="2"/>
      <c r="Q398" s="2"/>
      <c r="R398" s="2"/>
    </row>
    <row r="399" spans="2:18" ht="15.75" customHeight="1" x14ac:dyDescent="0.25">
      <c r="B399" s="2"/>
      <c r="C399" s="98"/>
      <c r="D399" s="2"/>
      <c r="E399" s="2"/>
      <c r="F399" s="2"/>
      <c r="G399" s="2"/>
      <c r="H399" s="2"/>
      <c r="I399" s="2"/>
      <c r="J399" s="2"/>
      <c r="K399" s="2"/>
      <c r="L399" s="2"/>
      <c r="M399" s="2"/>
      <c r="N399" s="2"/>
      <c r="O399" s="2"/>
      <c r="P399" s="2"/>
      <c r="Q399" s="2"/>
      <c r="R399" s="2"/>
    </row>
    <row r="400" spans="2:18" ht="15.75" customHeight="1" x14ac:dyDescent="0.25">
      <c r="B400" s="2"/>
      <c r="C400" s="98"/>
      <c r="D400" s="2"/>
      <c r="E400" s="2"/>
      <c r="F400" s="2"/>
      <c r="G400" s="2"/>
      <c r="H400" s="2"/>
      <c r="I400" s="2"/>
      <c r="J400" s="2"/>
      <c r="K400" s="2"/>
      <c r="L400" s="2"/>
      <c r="M400" s="2"/>
      <c r="N400" s="2"/>
      <c r="O400" s="2"/>
      <c r="P400" s="2"/>
      <c r="Q400" s="2"/>
      <c r="R400" s="2"/>
    </row>
    <row r="401" spans="2:18" ht="15.75" customHeight="1" x14ac:dyDescent="0.25">
      <c r="B401" s="2"/>
      <c r="C401" s="98"/>
      <c r="D401" s="2"/>
      <c r="E401" s="2"/>
      <c r="F401" s="2"/>
      <c r="G401" s="2"/>
      <c r="H401" s="2"/>
      <c r="I401" s="2"/>
      <c r="J401" s="2"/>
      <c r="K401" s="2"/>
      <c r="L401" s="2"/>
      <c r="M401" s="2"/>
      <c r="N401" s="2"/>
      <c r="O401" s="2"/>
      <c r="P401" s="2"/>
      <c r="Q401" s="2"/>
      <c r="R401" s="2"/>
    </row>
    <row r="402" spans="2:18" ht="15.75" customHeight="1" x14ac:dyDescent="0.25">
      <c r="B402" s="2"/>
      <c r="C402" s="98"/>
      <c r="D402" s="2"/>
      <c r="E402" s="2"/>
      <c r="F402" s="2"/>
      <c r="G402" s="2"/>
      <c r="H402" s="2"/>
      <c r="I402" s="2"/>
      <c r="J402" s="2"/>
      <c r="K402" s="2"/>
      <c r="L402" s="2"/>
      <c r="M402" s="2"/>
      <c r="N402" s="2"/>
      <c r="O402" s="2"/>
      <c r="P402" s="2"/>
      <c r="Q402" s="2"/>
      <c r="R402" s="2"/>
    </row>
    <row r="403" spans="2:18" ht="15.75" customHeight="1" x14ac:dyDescent="0.25">
      <c r="B403" s="2"/>
      <c r="C403" s="98"/>
      <c r="D403" s="2"/>
      <c r="E403" s="2"/>
      <c r="F403" s="2"/>
      <c r="G403" s="2"/>
      <c r="H403" s="2"/>
      <c r="I403" s="2"/>
      <c r="J403" s="2"/>
      <c r="K403" s="2"/>
      <c r="L403" s="2"/>
      <c r="M403" s="2"/>
      <c r="N403" s="2"/>
      <c r="O403" s="2"/>
      <c r="P403" s="2"/>
      <c r="Q403" s="2"/>
      <c r="R403" s="2"/>
    </row>
    <row r="404" spans="2:18" ht="15.75" customHeight="1" x14ac:dyDescent="0.25">
      <c r="B404" s="2"/>
      <c r="C404" s="98"/>
      <c r="D404" s="2"/>
      <c r="E404" s="2"/>
      <c r="F404" s="2"/>
      <c r="G404" s="2"/>
      <c r="H404" s="2"/>
      <c r="I404" s="2"/>
      <c r="J404" s="2"/>
      <c r="K404" s="2"/>
      <c r="L404" s="2"/>
      <c r="M404" s="2"/>
      <c r="N404" s="2"/>
      <c r="O404" s="2"/>
      <c r="P404" s="2"/>
      <c r="Q404" s="2"/>
      <c r="R404" s="2"/>
    </row>
    <row r="405" spans="2:18" ht="15.75" customHeight="1" x14ac:dyDescent="0.25">
      <c r="B405" s="2"/>
      <c r="C405" s="98"/>
      <c r="D405" s="2"/>
      <c r="E405" s="2"/>
      <c r="F405" s="2"/>
      <c r="G405" s="2"/>
      <c r="H405" s="2"/>
      <c r="I405" s="2"/>
      <c r="J405" s="2"/>
      <c r="K405" s="2"/>
      <c r="L405" s="2"/>
      <c r="M405" s="2"/>
      <c r="N405" s="2"/>
      <c r="O405" s="2"/>
      <c r="P405" s="2"/>
      <c r="Q405" s="2"/>
      <c r="R405" s="2"/>
    </row>
    <row r="406" spans="2:18" ht="15.75" customHeight="1" x14ac:dyDescent="0.25">
      <c r="B406" s="2"/>
      <c r="C406" s="98"/>
      <c r="D406" s="2"/>
      <c r="E406" s="2"/>
      <c r="F406" s="2"/>
      <c r="G406" s="2"/>
      <c r="H406" s="2"/>
      <c r="I406" s="2"/>
      <c r="J406" s="2"/>
      <c r="K406" s="2"/>
      <c r="L406" s="2"/>
      <c r="M406" s="2"/>
      <c r="N406" s="2"/>
      <c r="O406" s="2"/>
      <c r="P406" s="2"/>
      <c r="Q406" s="2"/>
      <c r="R406" s="2"/>
    </row>
    <row r="407" spans="2:18" ht="15.75" customHeight="1" x14ac:dyDescent="0.25">
      <c r="B407" s="2"/>
      <c r="C407" s="98"/>
      <c r="D407" s="2"/>
      <c r="E407" s="2"/>
      <c r="F407" s="2"/>
      <c r="G407" s="2"/>
      <c r="H407" s="2"/>
      <c r="I407" s="2"/>
      <c r="J407" s="2"/>
      <c r="K407" s="2"/>
      <c r="L407" s="2"/>
      <c r="M407" s="2"/>
      <c r="N407" s="2"/>
      <c r="O407" s="2"/>
      <c r="P407" s="2"/>
      <c r="Q407" s="2"/>
      <c r="R407" s="2"/>
    </row>
    <row r="408" spans="2:18" ht="15.75" customHeight="1" x14ac:dyDescent="0.25">
      <c r="B408" s="2"/>
      <c r="C408" s="98"/>
      <c r="D408" s="2"/>
      <c r="E408" s="2"/>
      <c r="F408" s="2"/>
      <c r="G408" s="2"/>
      <c r="H408" s="2"/>
      <c r="I408" s="2"/>
      <c r="J408" s="2"/>
      <c r="K408" s="2"/>
      <c r="L408" s="2"/>
      <c r="M408" s="2"/>
      <c r="N408" s="2"/>
      <c r="O408" s="2"/>
      <c r="P408" s="2"/>
      <c r="Q408" s="2"/>
      <c r="R408" s="2"/>
    </row>
    <row r="409" spans="2:18" ht="15.75" customHeight="1" x14ac:dyDescent="0.25">
      <c r="B409" s="2"/>
      <c r="C409" s="98"/>
      <c r="D409" s="2"/>
      <c r="E409" s="2"/>
      <c r="F409" s="2"/>
      <c r="G409" s="2"/>
      <c r="H409" s="2"/>
      <c r="I409" s="2"/>
      <c r="J409" s="2"/>
      <c r="K409" s="2"/>
      <c r="L409" s="2"/>
      <c r="M409" s="2"/>
      <c r="N409" s="2"/>
      <c r="O409" s="2"/>
      <c r="P409" s="2"/>
      <c r="Q409" s="2"/>
      <c r="R409" s="2"/>
    </row>
    <row r="410" spans="2:18" ht="15.75" customHeight="1" x14ac:dyDescent="0.25">
      <c r="B410" s="2"/>
      <c r="C410" s="98"/>
      <c r="D410" s="2"/>
      <c r="E410" s="2"/>
      <c r="F410" s="2"/>
      <c r="G410" s="2"/>
      <c r="H410" s="2"/>
      <c r="I410" s="2"/>
      <c r="J410" s="2"/>
      <c r="K410" s="2"/>
      <c r="L410" s="2"/>
      <c r="M410" s="2"/>
      <c r="N410" s="2"/>
      <c r="O410" s="2"/>
      <c r="P410" s="2"/>
      <c r="Q410" s="2"/>
      <c r="R410" s="2"/>
    </row>
    <row r="411" spans="2:18" ht="15.75" customHeight="1" x14ac:dyDescent="0.25">
      <c r="B411" s="2"/>
      <c r="C411" s="98"/>
      <c r="D411" s="2"/>
      <c r="E411" s="2"/>
      <c r="F411" s="2"/>
      <c r="G411" s="2"/>
      <c r="H411" s="2"/>
      <c r="I411" s="2"/>
      <c r="J411" s="2"/>
      <c r="K411" s="2"/>
      <c r="L411" s="2"/>
      <c r="M411" s="2"/>
      <c r="N411" s="2"/>
      <c r="O411" s="2"/>
      <c r="P411" s="2"/>
      <c r="Q411" s="2"/>
      <c r="R411" s="2"/>
    </row>
    <row r="412" spans="2:18" ht="15.75" customHeight="1" x14ac:dyDescent="0.25">
      <c r="B412" s="2"/>
      <c r="C412" s="98"/>
      <c r="D412" s="2"/>
      <c r="E412" s="2"/>
      <c r="F412" s="2"/>
      <c r="G412" s="2"/>
      <c r="H412" s="2"/>
      <c r="I412" s="2"/>
      <c r="J412" s="2"/>
      <c r="K412" s="2"/>
      <c r="L412" s="2"/>
      <c r="M412" s="2"/>
      <c r="N412" s="2"/>
      <c r="O412" s="2"/>
      <c r="P412" s="2"/>
      <c r="Q412" s="2"/>
      <c r="R412" s="2"/>
    </row>
    <row r="413" spans="2:18" ht="15.75" customHeight="1" x14ac:dyDescent="0.25">
      <c r="B413" s="2"/>
      <c r="C413" s="98"/>
      <c r="D413" s="2"/>
      <c r="E413" s="2"/>
      <c r="F413" s="2"/>
      <c r="G413" s="2"/>
      <c r="H413" s="2"/>
      <c r="I413" s="2"/>
      <c r="J413" s="2"/>
      <c r="K413" s="2"/>
      <c r="L413" s="2"/>
      <c r="M413" s="2"/>
      <c r="N413" s="2"/>
      <c r="O413" s="2"/>
      <c r="P413" s="2"/>
      <c r="Q413" s="2"/>
      <c r="R413" s="2"/>
    </row>
    <row r="414" spans="2:18" ht="15.75" customHeight="1" x14ac:dyDescent="0.25">
      <c r="B414" s="2"/>
      <c r="C414" s="98"/>
      <c r="D414" s="2"/>
      <c r="E414" s="2"/>
      <c r="F414" s="2"/>
      <c r="G414" s="2"/>
      <c r="H414" s="2"/>
      <c r="I414" s="2"/>
      <c r="J414" s="2"/>
      <c r="K414" s="2"/>
      <c r="L414" s="2"/>
      <c r="M414" s="2"/>
      <c r="N414" s="2"/>
      <c r="O414" s="2"/>
      <c r="P414" s="2"/>
      <c r="Q414" s="2"/>
      <c r="R414" s="2"/>
    </row>
    <row r="415" spans="2:18" ht="15.75" customHeight="1" x14ac:dyDescent="0.25">
      <c r="B415" s="2"/>
      <c r="C415" s="98"/>
      <c r="D415" s="2"/>
      <c r="E415" s="2"/>
      <c r="F415" s="2"/>
      <c r="G415" s="2"/>
      <c r="H415" s="2"/>
      <c r="I415" s="2"/>
      <c r="J415" s="2"/>
      <c r="K415" s="2"/>
      <c r="L415" s="2"/>
      <c r="M415" s="2"/>
      <c r="N415" s="2"/>
      <c r="O415" s="2"/>
      <c r="P415" s="2"/>
      <c r="Q415" s="2"/>
      <c r="R415" s="2"/>
    </row>
    <row r="416" spans="2:18" ht="15.75" customHeight="1" x14ac:dyDescent="0.25">
      <c r="B416" s="2"/>
      <c r="C416" s="98"/>
      <c r="D416" s="2"/>
      <c r="E416" s="2"/>
      <c r="F416" s="2"/>
      <c r="G416" s="2"/>
      <c r="H416" s="2"/>
      <c r="I416" s="2"/>
      <c r="J416" s="2"/>
      <c r="K416" s="2"/>
      <c r="L416" s="2"/>
      <c r="M416" s="2"/>
      <c r="N416" s="2"/>
      <c r="O416" s="2"/>
      <c r="P416" s="2"/>
      <c r="Q416" s="2"/>
      <c r="R416" s="2"/>
    </row>
    <row r="417" spans="2:18" ht="15.75" customHeight="1" x14ac:dyDescent="0.25">
      <c r="B417" s="2"/>
      <c r="C417" s="98"/>
      <c r="D417" s="2"/>
      <c r="E417" s="2"/>
      <c r="F417" s="2"/>
      <c r="G417" s="2"/>
      <c r="H417" s="2"/>
      <c r="I417" s="2"/>
      <c r="J417" s="2"/>
      <c r="K417" s="2"/>
      <c r="L417" s="2"/>
      <c r="M417" s="2"/>
      <c r="N417" s="2"/>
      <c r="O417" s="2"/>
      <c r="P417" s="2"/>
      <c r="Q417" s="2"/>
      <c r="R417" s="2"/>
    </row>
    <row r="418" spans="2:18" ht="15.75" customHeight="1" x14ac:dyDescent="0.25">
      <c r="B418" s="2"/>
      <c r="C418" s="98"/>
      <c r="D418" s="2"/>
      <c r="E418" s="2"/>
      <c r="F418" s="2"/>
      <c r="G418" s="2"/>
      <c r="H418" s="2"/>
      <c r="I418" s="2"/>
      <c r="J418" s="2"/>
      <c r="K418" s="2"/>
      <c r="L418" s="2"/>
      <c r="M418" s="2"/>
      <c r="N418" s="2"/>
      <c r="O418" s="2"/>
      <c r="P418" s="2"/>
      <c r="Q418" s="2"/>
      <c r="R418" s="2"/>
    </row>
    <row r="419" spans="2:18" ht="15.75" customHeight="1" x14ac:dyDescent="0.25">
      <c r="B419" s="2"/>
      <c r="C419" s="98"/>
      <c r="D419" s="2"/>
      <c r="E419" s="2"/>
      <c r="F419" s="2"/>
      <c r="G419" s="2"/>
      <c r="H419" s="2"/>
      <c r="I419" s="2"/>
      <c r="J419" s="2"/>
      <c r="K419" s="2"/>
      <c r="L419" s="2"/>
      <c r="M419" s="2"/>
      <c r="N419" s="2"/>
      <c r="O419" s="2"/>
      <c r="P419" s="2"/>
      <c r="Q419" s="2"/>
      <c r="R419" s="2"/>
    </row>
    <row r="420" spans="2:18" ht="15.75" customHeight="1" x14ac:dyDescent="0.25">
      <c r="B420" s="2"/>
      <c r="C420" s="98"/>
      <c r="D420" s="2"/>
      <c r="E420" s="2"/>
      <c r="F420" s="2"/>
      <c r="G420" s="2"/>
      <c r="H420" s="2"/>
      <c r="I420" s="2"/>
      <c r="J420" s="2"/>
      <c r="K420" s="2"/>
      <c r="L420" s="2"/>
      <c r="M420" s="2"/>
      <c r="N420" s="2"/>
      <c r="O420" s="2"/>
      <c r="P420" s="2"/>
      <c r="Q420" s="2"/>
      <c r="R420" s="2"/>
    </row>
    <row r="421" spans="2:18" ht="15.75" customHeight="1" x14ac:dyDescent="0.25">
      <c r="B421" s="2"/>
      <c r="C421" s="98"/>
      <c r="D421" s="2"/>
      <c r="E421" s="2"/>
      <c r="F421" s="2"/>
      <c r="G421" s="2"/>
      <c r="H421" s="2"/>
      <c r="I421" s="2"/>
      <c r="J421" s="2"/>
      <c r="K421" s="2"/>
      <c r="L421" s="2"/>
      <c r="M421" s="2"/>
      <c r="N421" s="2"/>
      <c r="O421" s="2"/>
      <c r="P421" s="2"/>
      <c r="Q421" s="2"/>
      <c r="R421" s="2"/>
    </row>
    <row r="422" spans="2:18" ht="15.75" customHeight="1" x14ac:dyDescent="0.25">
      <c r="B422" s="2"/>
      <c r="C422" s="98"/>
      <c r="D422" s="2"/>
      <c r="E422" s="2"/>
      <c r="F422" s="2"/>
      <c r="G422" s="2"/>
      <c r="H422" s="2"/>
      <c r="I422" s="2"/>
      <c r="J422" s="2"/>
      <c r="K422" s="2"/>
      <c r="L422" s="2"/>
      <c r="M422" s="2"/>
      <c r="N422" s="2"/>
      <c r="O422" s="2"/>
      <c r="P422" s="2"/>
      <c r="Q422" s="2"/>
      <c r="R422" s="2"/>
    </row>
    <row r="423" spans="2:18" ht="15.75" customHeight="1" x14ac:dyDescent="0.25">
      <c r="B423" s="2"/>
      <c r="C423" s="98"/>
      <c r="D423" s="2"/>
      <c r="E423" s="2"/>
      <c r="F423" s="2"/>
      <c r="G423" s="2"/>
      <c r="H423" s="2"/>
      <c r="I423" s="2"/>
      <c r="J423" s="2"/>
      <c r="K423" s="2"/>
      <c r="L423" s="2"/>
      <c r="M423" s="2"/>
      <c r="N423" s="2"/>
      <c r="O423" s="2"/>
      <c r="P423" s="2"/>
      <c r="Q423" s="2"/>
      <c r="R423" s="2"/>
    </row>
    <row r="424" spans="2:18" ht="15.75" customHeight="1" x14ac:dyDescent="0.25">
      <c r="B424" s="2"/>
      <c r="C424" s="98"/>
      <c r="D424" s="2"/>
      <c r="E424" s="2"/>
      <c r="F424" s="2"/>
      <c r="G424" s="2"/>
      <c r="H424" s="2"/>
      <c r="I424" s="2"/>
      <c r="J424" s="2"/>
      <c r="K424" s="2"/>
      <c r="L424" s="2"/>
      <c r="M424" s="2"/>
      <c r="N424" s="2"/>
      <c r="O424" s="2"/>
      <c r="P424" s="2"/>
      <c r="Q424" s="2"/>
      <c r="R424" s="2"/>
    </row>
    <row r="425" spans="2:18" ht="15.75" customHeight="1" x14ac:dyDescent="0.25">
      <c r="B425" s="2"/>
      <c r="C425" s="98"/>
      <c r="D425" s="2"/>
      <c r="E425" s="2"/>
      <c r="F425" s="2"/>
      <c r="G425" s="2"/>
      <c r="H425" s="2"/>
      <c r="I425" s="2"/>
      <c r="J425" s="2"/>
      <c r="K425" s="2"/>
      <c r="L425" s="2"/>
      <c r="M425" s="2"/>
      <c r="N425" s="2"/>
      <c r="O425" s="2"/>
      <c r="P425" s="2"/>
      <c r="Q425" s="2"/>
      <c r="R425" s="2"/>
    </row>
    <row r="426" spans="2:18" ht="15.75" customHeight="1" x14ac:dyDescent="0.25">
      <c r="B426" s="2"/>
      <c r="C426" s="98"/>
      <c r="D426" s="2"/>
      <c r="E426" s="2"/>
      <c r="F426" s="2"/>
      <c r="G426" s="2"/>
      <c r="H426" s="2"/>
      <c r="I426" s="2"/>
      <c r="J426" s="2"/>
      <c r="K426" s="2"/>
      <c r="L426" s="2"/>
      <c r="M426" s="2"/>
      <c r="N426" s="2"/>
      <c r="O426" s="2"/>
      <c r="P426" s="2"/>
      <c r="Q426" s="2"/>
      <c r="R426" s="2"/>
    </row>
    <row r="427" spans="2:18" ht="15.75" customHeight="1" x14ac:dyDescent="0.25">
      <c r="B427" s="2"/>
      <c r="C427" s="98"/>
      <c r="D427" s="2"/>
      <c r="E427" s="2"/>
      <c r="F427" s="2"/>
      <c r="G427" s="2"/>
      <c r="H427" s="2"/>
      <c r="I427" s="2"/>
      <c r="J427" s="2"/>
      <c r="K427" s="2"/>
      <c r="L427" s="2"/>
      <c r="M427" s="2"/>
      <c r="N427" s="2"/>
      <c r="O427" s="2"/>
      <c r="P427" s="2"/>
      <c r="Q427" s="2"/>
      <c r="R427" s="2"/>
    </row>
    <row r="428" spans="2:18" ht="15.75" customHeight="1" x14ac:dyDescent="0.25">
      <c r="B428" s="2"/>
      <c r="C428" s="98"/>
      <c r="D428" s="2"/>
      <c r="E428" s="2"/>
      <c r="F428" s="2"/>
      <c r="G428" s="2"/>
      <c r="H428" s="2"/>
      <c r="I428" s="2"/>
      <c r="J428" s="2"/>
      <c r="K428" s="2"/>
      <c r="L428" s="2"/>
      <c r="M428" s="2"/>
      <c r="N428" s="2"/>
      <c r="O428" s="2"/>
      <c r="P428" s="2"/>
      <c r="Q428" s="2"/>
      <c r="R428" s="2"/>
    </row>
    <row r="429" spans="2:18" ht="15.75" customHeight="1" x14ac:dyDescent="0.25">
      <c r="B429" s="2"/>
      <c r="C429" s="98"/>
      <c r="D429" s="2"/>
      <c r="E429" s="2"/>
      <c r="F429" s="2"/>
      <c r="G429" s="2"/>
      <c r="H429" s="2"/>
      <c r="I429" s="2"/>
      <c r="J429" s="2"/>
      <c r="K429" s="2"/>
      <c r="L429" s="2"/>
      <c r="M429" s="2"/>
      <c r="N429" s="2"/>
      <c r="O429" s="2"/>
      <c r="P429" s="2"/>
      <c r="Q429" s="2"/>
      <c r="R429" s="2"/>
    </row>
    <row r="430" spans="2:18" ht="15.75" customHeight="1" x14ac:dyDescent="0.25">
      <c r="B430" s="2"/>
      <c r="C430" s="98"/>
      <c r="D430" s="2"/>
      <c r="E430" s="2"/>
      <c r="F430" s="2"/>
      <c r="G430" s="2"/>
      <c r="H430" s="2"/>
      <c r="I430" s="2"/>
      <c r="J430" s="2"/>
      <c r="K430" s="2"/>
      <c r="L430" s="2"/>
      <c r="M430" s="2"/>
      <c r="N430" s="2"/>
      <c r="O430" s="2"/>
      <c r="P430" s="2"/>
      <c r="Q430" s="2"/>
      <c r="R430" s="2"/>
    </row>
    <row r="431" spans="2:18" ht="15.75" customHeight="1" x14ac:dyDescent="0.25">
      <c r="B431" s="2"/>
      <c r="C431" s="98"/>
      <c r="D431" s="2"/>
      <c r="E431" s="2"/>
      <c r="F431" s="2"/>
      <c r="G431" s="2"/>
      <c r="H431" s="2"/>
      <c r="I431" s="2"/>
      <c r="J431" s="2"/>
      <c r="K431" s="2"/>
      <c r="L431" s="2"/>
      <c r="M431" s="2"/>
      <c r="N431" s="2"/>
      <c r="O431" s="2"/>
      <c r="P431" s="2"/>
      <c r="Q431" s="2"/>
      <c r="R431" s="2"/>
    </row>
    <row r="432" spans="2:18" ht="15.75" customHeight="1" x14ac:dyDescent="0.25">
      <c r="B432" s="2"/>
      <c r="C432" s="98"/>
      <c r="D432" s="2"/>
      <c r="E432" s="2"/>
      <c r="F432" s="2"/>
      <c r="G432" s="2"/>
      <c r="H432" s="2"/>
      <c r="I432" s="2"/>
      <c r="J432" s="2"/>
      <c r="K432" s="2"/>
      <c r="L432" s="2"/>
      <c r="M432" s="2"/>
      <c r="N432" s="2"/>
      <c r="O432" s="2"/>
      <c r="P432" s="2"/>
      <c r="Q432" s="2"/>
      <c r="R432" s="2"/>
    </row>
    <row r="433" spans="2:18" ht="15.75" customHeight="1" x14ac:dyDescent="0.25">
      <c r="B433" s="2"/>
      <c r="C433" s="98"/>
      <c r="D433" s="2"/>
      <c r="E433" s="2"/>
      <c r="F433" s="2"/>
      <c r="G433" s="2"/>
      <c r="H433" s="2"/>
      <c r="I433" s="2"/>
      <c r="J433" s="2"/>
      <c r="K433" s="2"/>
      <c r="L433" s="2"/>
      <c r="M433" s="2"/>
      <c r="N433" s="2"/>
      <c r="O433" s="2"/>
      <c r="P433" s="2"/>
      <c r="Q433" s="2"/>
      <c r="R433" s="2"/>
    </row>
    <row r="434" spans="2:18" ht="15.75" customHeight="1" x14ac:dyDescent="0.25">
      <c r="B434" s="2"/>
      <c r="C434" s="98"/>
      <c r="D434" s="2"/>
      <c r="E434" s="2"/>
      <c r="F434" s="2"/>
      <c r="G434" s="2"/>
      <c r="H434" s="2"/>
      <c r="I434" s="2"/>
      <c r="J434" s="2"/>
      <c r="K434" s="2"/>
      <c r="L434" s="2"/>
      <c r="M434" s="2"/>
      <c r="N434" s="2"/>
      <c r="O434" s="2"/>
      <c r="P434" s="2"/>
      <c r="Q434" s="2"/>
      <c r="R434" s="2"/>
    </row>
    <row r="435" spans="2:18" ht="15.75" customHeight="1" x14ac:dyDescent="0.25">
      <c r="B435" s="2"/>
      <c r="C435" s="98"/>
      <c r="D435" s="2"/>
      <c r="E435" s="2"/>
      <c r="F435" s="2"/>
      <c r="G435" s="2"/>
      <c r="H435" s="2"/>
      <c r="I435" s="2"/>
      <c r="J435" s="2"/>
      <c r="K435" s="2"/>
      <c r="L435" s="2"/>
      <c r="M435" s="2"/>
      <c r="N435" s="2"/>
      <c r="O435" s="2"/>
      <c r="P435" s="2"/>
      <c r="Q435" s="2"/>
      <c r="R435" s="2"/>
    </row>
    <row r="436" spans="2:18" ht="15.75" customHeight="1" x14ac:dyDescent="0.25">
      <c r="B436" s="2"/>
      <c r="C436" s="98"/>
      <c r="D436" s="2"/>
      <c r="E436" s="2"/>
      <c r="F436" s="2"/>
      <c r="G436" s="2"/>
      <c r="H436" s="2"/>
      <c r="I436" s="2"/>
      <c r="J436" s="2"/>
      <c r="K436" s="2"/>
      <c r="L436" s="2"/>
      <c r="M436" s="2"/>
      <c r="N436" s="2"/>
      <c r="O436" s="2"/>
      <c r="P436" s="2"/>
      <c r="Q436" s="2"/>
      <c r="R436" s="2"/>
    </row>
    <row r="437" spans="2:18" ht="15.75" customHeight="1" x14ac:dyDescent="0.25">
      <c r="B437" s="2"/>
      <c r="C437" s="98"/>
      <c r="D437" s="2"/>
      <c r="E437" s="2"/>
      <c r="F437" s="2"/>
      <c r="G437" s="2"/>
      <c r="H437" s="2"/>
      <c r="I437" s="2"/>
      <c r="J437" s="2"/>
      <c r="K437" s="2"/>
      <c r="L437" s="2"/>
      <c r="M437" s="2"/>
      <c r="N437" s="2"/>
      <c r="O437" s="2"/>
      <c r="P437" s="2"/>
      <c r="Q437" s="2"/>
      <c r="R437" s="2"/>
    </row>
    <row r="438" spans="2:18" ht="15.75" customHeight="1" x14ac:dyDescent="0.25">
      <c r="B438" s="2"/>
      <c r="C438" s="98"/>
      <c r="D438" s="2"/>
      <c r="E438" s="2"/>
      <c r="F438" s="2"/>
      <c r="G438" s="2"/>
      <c r="H438" s="2"/>
      <c r="I438" s="2"/>
      <c r="J438" s="2"/>
      <c r="K438" s="2"/>
      <c r="L438" s="2"/>
      <c r="M438" s="2"/>
      <c r="N438" s="2"/>
      <c r="O438" s="2"/>
      <c r="P438" s="2"/>
      <c r="Q438" s="2"/>
      <c r="R438" s="2"/>
    </row>
    <row r="439" spans="2:18" ht="15.75" customHeight="1" x14ac:dyDescent="0.25">
      <c r="B439" s="2"/>
      <c r="C439" s="98"/>
      <c r="D439" s="2"/>
      <c r="E439" s="2"/>
      <c r="F439" s="2"/>
      <c r="G439" s="2"/>
      <c r="H439" s="2"/>
      <c r="I439" s="2"/>
      <c r="J439" s="2"/>
      <c r="K439" s="2"/>
      <c r="L439" s="2"/>
      <c r="M439" s="2"/>
      <c r="N439" s="2"/>
      <c r="O439" s="2"/>
      <c r="P439" s="2"/>
      <c r="Q439" s="2"/>
      <c r="R439" s="2"/>
    </row>
    <row r="440" spans="2:18" ht="15.75" customHeight="1" x14ac:dyDescent="0.25">
      <c r="B440" s="2"/>
      <c r="C440" s="98"/>
      <c r="D440" s="2"/>
      <c r="E440" s="2"/>
      <c r="F440" s="2"/>
      <c r="G440" s="2"/>
      <c r="H440" s="2"/>
      <c r="I440" s="2"/>
      <c r="J440" s="2"/>
      <c r="K440" s="2"/>
      <c r="L440" s="2"/>
      <c r="M440" s="2"/>
      <c r="N440" s="2"/>
      <c r="O440" s="2"/>
      <c r="P440" s="2"/>
      <c r="Q440" s="2"/>
      <c r="R440" s="2"/>
    </row>
    <row r="441" spans="2:18" ht="15.75" customHeight="1" x14ac:dyDescent="0.25">
      <c r="B441" s="2"/>
      <c r="C441" s="98"/>
      <c r="D441" s="2"/>
      <c r="E441" s="2"/>
      <c r="F441" s="2"/>
      <c r="G441" s="2"/>
      <c r="H441" s="2"/>
      <c r="I441" s="2"/>
      <c r="J441" s="2"/>
      <c r="K441" s="2"/>
      <c r="L441" s="2"/>
      <c r="M441" s="2"/>
      <c r="N441" s="2"/>
      <c r="O441" s="2"/>
      <c r="P441" s="2"/>
      <c r="Q441" s="2"/>
      <c r="R441" s="2"/>
    </row>
    <row r="442" spans="2:18" ht="15.75" customHeight="1" x14ac:dyDescent="0.25">
      <c r="B442" s="2"/>
      <c r="C442" s="98"/>
      <c r="D442" s="2"/>
      <c r="E442" s="2"/>
      <c r="F442" s="2"/>
      <c r="G442" s="2"/>
      <c r="H442" s="2"/>
      <c r="I442" s="2"/>
      <c r="J442" s="2"/>
      <c r="K442" s="2"/>
      <c r="L442" s="2"/>
      <c r="M442" s="2"/>
      <c r="N442" s="2"/>
      <c r="O442" s="2"/>
      <c r="P442" s="2"/>
      <c r="Q442" s="2"/>
      <c r="R442" s="2"/>
    </row>
    <row r="443" spans="2:18" ht="15.75" customHeight="1" x14ac:dyDescent="0.25">
      <c r="B443" s="2"/>
      <c r="C443" s="98"/>
      <c r="D443" s="2"/>
      <c r="E443" s="2"/>
      <c r="F443" s="2"/>
      <c r="G443" s="2"/>
      <c r="H443" s="2"/>
      <c r="I443" s="2"/>
      <c r="J443" s="2"/>
      <c r="K443" s="2"/>
      <c r="L443" s="2"/>
      <c r="M443" s="2"/>
      <c r="N443" s="2"/>
      <c r="O443" s="2"/>
      <c r="P443" s="2"/>
      <c r="Q443" s="2"/>
      <c r="R443" s="2"/>
    </row>
    <row r="444" spans="2:18" ht="15.75" customHeight="1" x14ac:dyDescent="0.25">
      <c r="B444" s="2"/>
      <c r="C444" s="98"/>
      <c r="D444" s="2"/>
      <c r="E444" s="2"/>
      <c r="F444" s="2"/>
      <c r="G444" s="2"/>
      <c r="H444" s="2"/>
      <c r="I444" s="2"/>
      <c r="J444" s="2"/>
      <c r="K444" s="2"/>
      <c r="L444" s="2"/>
      <c r="M444" s="2"/>
      <c r="N444" s="2"/>
      <c r="O444" s="2"/>
      <c r="P444" s="2"/>
      <c r="Q444" s="2"/>
      <c r="R444" s="2"/>
    </row>
    <row r="445" spans="2:18" ht="15.75" customHeight="1" x14ac:dyDescent="0.25">
      <c r="B445" s="2"/>
      <c r="C445" s="98"/>
      <c r="D445" s="2"/>
      <c r="E445" s="2"/>
      <c r="F445" s="2"/>
      <c r="G445" s="2"/>
      <c r="H445" s="2"/>
      <c r="I445" s="2"/>
      <c r="J445" s="2"/>
      <c r="K445" s="2"/>
      <c r="L445" s="2"/>
      <c r="M445" s="2"/>
      <c r="N445" s="2"/>
      <c r="O445" s="2"/>
      <c r="P445" s="2"/>
      <c r="Q445" s="2"/>
      <c r="R445" s="2"/>
    </row>
    <row r="446" spans="2:18" ht="15.75" customHeight="1" x14ac:dyDescent="0.25">
      <c r="B446" s="2"/>
      <c r="C446" s="98"/>
      <c r="D446" s="2"/>
      <c r="E446" s="2"/>
      <c r="F446" s="2"/>
      <c r="G446" s="2"/>
      <c r="H446" s="2"/>
      <c r="I446" s="2"/>
      <c r="J446" s="2"/>
      <c r="K446" s="2"/>
      <c r="L446" s="2"/>
      <c r="M446" s="2"/>
      <c r="N446" s="2"/>
      <c r="O446" s="2"/>
      <c r="P446" s="2"/>
      <c r="Q446" s="2"/>
      <c r="R446" s="2"/>
    </row>
    <row r="447" spans="2:18" ht="15.75" customHeight="1" x14ac:dyDescent="0.25">
      <c r="B447" s="2"/>
      <c r="C447" s="98"/>
      <c r="D447" s="2"/>
      <c r="E447" s="2"/>
      <c r="F447" s="2"/>
      <c r="G447" s="2"/>
      <c r="H447" s="2"/>
      <c r="I447" s="2"/>
      <c r="J447" s="2"/>
      <c r="K447" s="2"/>
      <c r="L447" s="2"/>
      <c r="M447" s="2"/>
      <c r="N447" s="2"/>
      <c r="O447" s="2"/>
      <c r="P447" s="2"/>
      <c r="Q447" s="2"/>
      <c r="R447" s="2"/>
    </row>
    <row r="448" spans="2:18" ht="15.75" customHeight="1" x14ac:dyDescent="0.25">
      <c r="B448" s="2"/>
      <c r="C448" s="98"/>
      <c r="D448" s="2"/>
      <c r="E448" s="2"/>
      <c r="F448" s="2"/>
      <c r="G448" s="2"/>
      <c r="H448" s="2"/>
      <c r="I448" s="2"/>
      <c r="J448" s="2"/>
      <c r="K448" s="2"/>
      <c r="L448" s="2"/>
      <c r="M448" s="2"/>
      <c r="N448" s="2"/>
      <c r="O448" s="2"/>
      <c r="P448" s="2"/>
      <c r="Q448" s="2"/>
      <c r="R448" s="2"/>
    </row>
    <row r="449" spans="2:18" ht="15.75" customHeight="1" x14ac:dyDescent="0.25">
      <c r="B449" s="2"/>
      <c r="C449" s="98"/>
      <c r="D449" s="2"/>
      <c r="E449" s="2"/>
      <c r="F449" s="2"/>
      <c r="G449" s="2"/>
      <c r="H449" s="2"/>
      <c r="I449" s="2"/>
      <c r="J449" s="2"/>
      <c r="K449" s="2"/>
      <c r="L449" s="2"/>
      <c r="M449" s="2"/>
      <c r="N449" s="2"/>
      <c r="O449" s="2"/>
      <c r="P449" s="2"/>
      <c r="Q449" s="2"/>
      <c r="R449" s="2"/>
    </row>
    <row r="450" spans="2:18" ht="15.75" customHeight="1" x14ac:dyDescent="0.25">
      <c r="B450" s="2"/>
      <c r="C450" s="98"/>
      <c r="D450" s="2"/>
      <c r="E450" s="2"/>
      <c r="F450" s="2"/>
      <c r="G450" s="2"/>
      <c r="H450" s="2"/>
      <c r="I450" s="2"/>
      <c r="J450" s="2"/>
      <c r="K450" s="2"/>
      <c r="L450" s="2"/>
      <c r="M450" s="2"/>
      <c r="N450" s="2"/>
      <c r="O450" s="2"/>
      <c r="P450" s="2"/>
      <c r="Q450" s="2"/>
      <c r="R450" s="2"/>
    </row>
    <row r="451" spans="2:18" ht="15.75" customHeight="1" x14ac:dyDescent="0.25">
      <c r="B451" s="2"/>
      <c r="C451" s="98"/>
      <c r="D451" s="2"/>
      <c r="E451" s="2"/>
      <c r="F451" s="2"/>
      <c r="G451" s="2"/>
      <c r="H451" s="2"/>
      <c r="I451" s="2"/>
      <c r="J451" s="2"/>
      <c r="K451" s="2"/>
      <c r="L451" s="2"/>
      <c r="M451" s="2"/>
      <c r="N451" s="2"/>
      <c r="O451" s="2"/>
      <c r="P451" s="2"/>
      <c r="Q451" s="2"/>
      <c r="R451" s="2"/>
    </row>
    <row r="452" spans="2:18" ht="15.75" customHeight="1" x14ac:dyDescent="0.25">
      <c r="B452" s="2"/>
      <c r="C452" s="98"/>
      <c r="D452" s="2"/>
      <c r="E452" s="2"/>
      <c r="F452" s="2"/>
      <c r="G452" s="2"/>
      <c r="H452" s="2"/>
      <c r="I452" s="2"/>
      <c r="J452" s="2"/>
      <c r="K452" s="2"/>
      <c r="L452" s="2"/>
      <c r="M452" s="2"/>
      <c r="N452" s="2"/>
      <c r="O452" s="2"/>
      <c r="P452" s="2"/>
      <c r="Q452" s="2"/>
      <c r="R452" s="2"/>
    </row>
    <row r="453" spans="2:18" ht="15.75" customHeight="1" x14ac:dyDescent="0.25">
      <c r="B453" s="2"/>
      <c r="C453" s="98"/>
      <c r="D453" s="2"/>
      <c r="E453" s="2"/>
      <c r="F453" s="2"/>
      <c r="G453" s="2"/>
      <c r="H453" s="2"/>
      <c r="I453" s="2"/>
      <c r="J453" s="2"/>
      <c r="K453" s="2"/>
      <c r="L453" s="2"/>
      <c r="M453" s="2"/>
      <c r="N453" s="2"/>
      <c r="O453" s="2"/>
      <c r="P453" s="2"/>
      <c r="Q453" s="2"/>
      <c r="R453" s="2"/>
    </row>
    <row r="454" spans="2:18" ht="15.75" customHeight="1" x14ac:dyDescent="0.25">
      <c r="B454" s="2"/>
      <c r="C454" s="98"/>
      <c r="D454" s="2"/>
      <c r="E454" s="2"/>
      <c r="F454" s="2"/>
      <c r="G454" s="2"/>
      <c r="H454" s="2"/>
      <c r="I454" s="2"/>
      <c r="J454" s="2"/>
      <c r="K454" s="2"/>
      <c r="L454" s="2"/>
      <c r="M454" s="2"/>
      <c r="N454" s="2"/>
      <c r="O454" s="2"/>
      <c r="P454" s="2"/>
      <c r="Q454" s="2"/>
      <c r="R454" s="2"/>
    </row>
    <row r="455" spans="2:18" ht="15.75" customHeight="1" x14ac:dyDescent="0.25">
      <c r="B455" s="2"/>
      <c r="C455" s="98"/>
      <c r="D455" s="2"/>
      <c r="E455" s="2"/>
      <c r="F455" s="2"/>
      <c r="G455" s="2"/>
      <c r="H455" s="2"/>
      <c r="I455" s="2"/>
      <c r="J455" s="2"/>
      <c r="K455" s="2"/>
      <c r="L455" s="2"/>
      <c r="M455" s="2"/>
      <c r="N455" s="2"/>
      <c r="O455" s="2"/>
      <c r="P455" s="2"/>
      <c r="Q455" s="2"/>
      <c r="R455" s="2"/>
    </row>
    <row r="456" spans="2:18" ht="15.75" customHeight="1" x14ac:dyDescent="0.25">
      <c r="B456" s="2"/>
      <c r="C456" s="98"/>
      <c r="D456" s="2"/>
      <c r="E456" s="2"/>
      <c r="F456" s="2"/>
      <c r="G456" s="2"/>
      <c r="H456" s="2"/>
      <c r="I456" s="2"/>
      <c r="J456" s="2"/>
      <c r="K456" s="2"/>
      <c r="L456" s="2"/>
      <c r="M456" s="2"/>
      <c r="N456" s="2"/>
      <c r="O456" s="2"/>
      <c r="P456" s="2"/>
      <c r="Q456" s="2"/>
      <c r="R456" s="2"/>
    </row>
    <row r="457" spans="2:18" ht="15.75" customHeight="1" x14ac:dyDescent="0.25">
      <c r="B457" s="2"/>
      <c r="C457" s="98"/>
      <c r="D457" s="2"/>
      <c r="E457" s="2"/>
      <c r="F457" s="2"/>
      <c r="G457" s="2"/>
      <c r="H457" s="2"/>
      <c r="I457" s="2"/>
      <c r="J457" s="2"/>
      <c r="K457" s="2"/>
      <c r="L457" s="2"/>
      <c r="M457" s="2"/>
      <c r="N457" s="2"/>
      <c r="O457" s="2"/>
      <c r="P457" s="2"/>
      <c r="Q457" s="2"/>
      <c r="R457" s="2"/>
    </row>
    <row r="458" spans="2:18" ht="15.75" customHeight="1" x14ac:dyDescent="0.25">
      <c r="B458" s="2"/>
      <c r="C458" s="98"/>
      <c r="D458" s="2"/>
      <c r="E458" s="2"/>
      <c r="F458" s="2"/>
      <c r="G458" s="2"/>
      <c r="H458" s="2"/>
      <c r="I458" s="2"/>
      <c r="J458" s="2"/>
      <c r="K458" s="2"/>
      <c r="L458" s="2"/>
      <c r="M458" s="2"/>
      <c r="N458" s="2"/>
      <c r="O458" s="2"/>
      <c r="P458" s="2"/>
      <c r="Q458" s="2"/>
      <c r="R458" s="2"/>
    </row>
    <row r="459" spans="2:18" ht="15.75" customHeight="1" x14ac:dyDescent="0.25">
      <c r="B459" s="2"/>
      <c r="C459" s="98"/>
      <c r="D459" s="2"/>
      <c r="E459" s="2"/>
      <c r="F459" s="2"/>
      <c r="G459" s="2"/>
      <c r="H459" s="2"/>
      <c r="I459" s="2"/>
      <c r="J459" s="2"/>
      <c r="K459" s="2"/>
      <c r="L459" s="2"/>
      <c r="M459" s="2"/>
      <c r="N459" s="2"/>
      <c r="O459" s="2"/>
      <c r="P459" s="2"/>
      <c r="Q459" s="2"/>
      <c r="R459" s="2"/>
    </row>
    <row r="460" spans="2:18" ht="15.75" customHeight="1" x14ac:dyDescent="0.25">
      <c r="B460" s="2"/>
      <c r="C460" s="98"/>
      <c r="D460" s="2"/>
      <c r="E460" s="2"/>
      <c r="F460" s="2"/>
      <c r="G460" s="2"/>
      <c r="H460" s="2"/>
      <c r="I460" s="2"/>
      <c r="J460" s="2"/>
      <c r="K460" s="2"/>
      <c r="L460" s="2"/>
      <c r="M460" s="2"/>
      <c r="N460" s="2"/>
      <c r="O460" s="2"/>
      <c r="P460" s="2"/>
      <c r="Q460" s="2"/>
      <c r="R460" s="2"/>
    </row>
    <row r="461" spans="2:18" ht="15.75" customHeight="1" x14ac:dyDescent="0.25">
      <c r="B461" s="2"/>
      <c r="C461" s="98"/>
      <c r="D461" s="2"/>
      <c r="E461" s="2"/>
      <c r="F461" s="2"/>
      <c r="G461" s="2"/>
      <c r="H461" s="2"/>
      <c r="I461" s="2"/>
      <c r="J461" s="2"/>
      <c r="K461" s="2"/>
      <c r="L461" s="2"/>
      <c r="M461" s="2"/>
      <c r="N461" s="2"/>
      <c r="O461" s="2"/>
      <c r="P461" s="2"/>
      <c r="Q461" s="2"/>
      <c r="R461" s="2"/>
    </row>
    <row r="462" spans="2:18" ht="15.75" customHeight="1" x14ac:dyDescent="0.25">
      <c r="B462" s="2"/>
      <c r="C462" s="98"/>
      <c r="D462" s="2"/>
      <c r="E462" s="2"/>
      <c r="F462" s="2"/>
      <c r="G462" s="2"/>
      <c r="H462" s="2"/>
      <c r="I462" s="2"/>
      <c r="J462" s="2"/>
      <c r="K462" s="2"/>
      <c r="L462" s="2"/>
      <c r="M462" s="2"/>
      <c r="N462" s="2"/>
      <c r="O462" s="2"/>
      <c r="P462" s="2"/>
      <c r="Q462" s="2"/>
      <c r="R462" s="2"/>
    </row>
    <row r="463" spans="2:18" ht="15.75" customHeight="1" x14ac:dyDescent="0.25">
      <c r="B463" s="2"/>
      <c r="C463" s="98"/>
      <c r="D463" s="2"/>
      <c r="E463" s="2"/>
      <c r="F463" s="2"/>
      <c r="G463" s="2"/>
      <c r="H463" s="2"/>
      <c r="I463" s="2"/>
      <c r="J463" s="2"/>
      <c r="K463" s="2"/>
      <c r="L463" s="2"/>
      <c r="M463" s="2"/>
      <c r="N463" s="2"/>
      <c r="O463" s="2"/>
      <c r="P463" s="2"/>
      <c r="Q463" s="2"/>
      <c r="R463" s="2"/>
    </row>
    <row r="464" spans="2:18" ht="15.75" customHeight="1" x14ac:dyDescent="0.25">
      <c r="B464" s="2"/>
      <c r="C464" s="98"/>
      <c r="D464" s="2"/>
      <c r="E464" s="2"/>
      <c r="F464" s="2"/>
      <c r="G464" s="2"/>
      <c r="H464" s="2"/>
      <c r="I464" s="2"/>
      <c r="J464" s="2"/>
      <c r="K464" s="2"/>
      <c r="L464" s="2"/>
      <c r="M464" s="2"/>
      <c r="N464" s="2"/>
      <c r="O464" s="2"/>
      <c r="P464" s="2"/>
      <c r="Q464" s="2"/>
      <c r="R464" s="2"/>
    </row>
    <row r="465" spans="2:18" ht="15.75" customHeight="1" x14ac:dyDescent="0.25">
      <c r="B465" s="2"/>
      <c r="C465" s="98"/>
      <c r="D465" s="2"/>
      <c r="E465" s="2"/>
      <c r="F465" s="2"/>
      <c r="G465" s="2"/>
      <c r="H465" s="2"/>
      <c r="I465" s="2"/>
      <c r="J465" s="2"/>
      <c r="K465" s="2"/>
      <c r="L465" s="2"/>
      <c r="M465" s="2"/>
      <c r="N465" s="2"/>
      <c r="O465" s="2"/>
      <c r="P465" s="2"/>
      <c r="Q465" s="2"/>
      <c r="R465" s="2"/>
    </row>
    <row r="466" spans="2:18" ht="15.75" customHeight="1" x14ac:dyDescent="0.25">
      <c r="B466" s="2"/>
      <c r="C466" s="98"/>
      <c r="D466" s="2"/>
      <c r="E466" s="2"/>
      <c r="F466" s="2"/>
      <c r="G466" s="2"/>
      <c r="H466" s="2"/>
      <c r="I466" s="2"/>
      <c r="J466" s="2"/>
      <c r="K466" s="2"/>
      <c r="L466" s="2"/>
      <c r="M466" s="2"/>
      <c r="N466" s="2"/>
      <c r="O466" s="2"/>
      <c r="P466" s="2"/>
      <c r="Q466" s="2"/>
      <c r="R466" s="2"/>
    </row>
    <row r="467" spans="2:18" ht="15.75" customHeight="1" x14ac:dyDescent="0.25">
      <c r="B467" s="2"/>
      <c r="C467" s="98"/>
      <c r="D467" s="2"/>
      <c r="E467" s="2"/>
      <c r="F467" s="2"/>
      <c r="G467" s="2"/>
      <c r="H467" s="2"/>
      <c r="I467" s="2"/>
      <c r="J467" s="2"/>
      <c r="K467" s="2"/>
      <c r="L467" s="2"/>
      <c r="M467" s="2"/>
      <c r="N467" s="2"/>
      <c r="O467" s="2"/>
      <c r="P467" s="2"/>
      <c r="Q467" s="2"/>
      <c r="R467" s="2"/>
    </row>
    <row r="468" spans="2:18" ht="15.75" customHeight="1" x14ac:dyDescent="0.25">
      <c r="B468" s="2"/>
      <c r="C468" s="98"/>
      <c r="D468" s="2"/>
      <c r="E468" s="2"/>
      <c r="F468" s="2"/>
      <c r="G468" s="2"/>
      <c r="H468" s="2"/>
      <c r="I468" s="2"/>
      <c r="J468" s="2"/>
      <c r="K468" s="2"/>
      <c r="L468" s="2"/>
      <c r="M468" s="2"/>
      <c r="N468" s="2"/>
      <c r="O468" s="2"/>
      <c r="P468" s="2"/>
      <c r="Q468" s="2"/>
      <c r="R468" s="2"/>
    </row>
    <row r="469" spans="2:18" ht="15.75" customHeight="1" x14ac:dyDescent="0.25">
      <c r="B469" s="2"/>
      <c r="C469" s="98"/>
      <c r="D469" s="2"/>
      <c r="E469" s="2"/>
      <c r="F469" s="2"/>
      <c r="G469" s="2"/>
      <c r="H469" s="2"/>
      <c r="I469" s="2"/>
      <c r="J469" s="2"/>
      <c r="K469" s="2"/>
      <c r="L469" s="2"/>
      <c r="M469" s="2"/>
      <c r="N469" s="2"/>
      <c r="O469" s="2"/>
      <c r="P469" s="2"/>
      <c r="Q469" s="2"/>
      <c r="R469" s="2"/>
    </row>
    <row r="470" spans="2:18" ht="15.75" customHeight="1" x14ac:dyDescent="0.25">
      <c r="B470" s="2"/>
      <c r="C470" s="98"/>
      <c r="D470" s="2"/>
      <c r="E470" s="2"/>
      <c r="F470" s="2"/>
      <c r="G470" s="2"/>
      <c r="H470" s="2"/>
      <c r="I470" s="2"/>
      <c r="J470" s="2"/>
      <c r="K470" s="2"/>
      <c r="L470" s="2"/>
      <c r="M470" s="2"/>
      <c r="N470" s="2"/>
      <c r="O470" s="2"/>
      <c r="P470" s="2"/>
      <c r="Q470" s="2"/>
      <c r="R470" s="2"/>
    </row>
    <row r="471" spans="2:18" ht="15.75" customHeight="1" x14ac:dyDescent="0.25">
      <c r="B471" s="2"/>
      <c r="C471" s="98"/>
      <c r="D471" s="2"/>
      <c r="E471" s="2"/>
      <c r="F471" s="2"/>
      <c r="G471" s="2"/>
      <c r="H471" s="2"/>
      <c r="I471" s="2"/>
      <c r="J471" s="2"/>
      <c r="K471" s="2"/>
      <c r="L471" s="2"/>
      <c r="M471" s="2"/>
      <c r="N471" s="2"/>
      <c r="O471" s="2"/>
      <c r="P471" s="2"/>
      <c r="Q471" s="2"/>
      <c r="R471" s="2"/>
    </row>
    <row r="472" spans="2:18" ht="15.75" customHeight="1" x14ac:dyDescent="0.25">
      <c r="B472" s="2"/>
      <c r="C472" s="98"/>
      <c r="D472" s="2"/>
      <c r="E472" s="2"/>
      <c r="F472" s="2"/>
      <c r="G472" s="2"/>
      <c r="H472" s="2"/>
      <c r="I472" s="2"/>
      <c r="J472" s="2"/>
      <c r="K472" s="2"/>
      <c r="L472" s="2"/>
      <c r="M472" s="2"/>
      <c r="N472" s="2"/>
      <c r="O472" s="2"/>
      <c r="P472" s="2"/>
      <c r="Q472" s="2"/>
      <c r="R472" s="2"/>
    </row>
    <row r="473" spans="2:18" ht="15.75" customHeight="1" x14ac:dyDescent="0.25">
      <c r="B473" s="2"/>
      <c r="C473" s="98"/>
      <c r="D473" s="2"/>
      <c r="E473" s="2"/>
      <c r="F473" s="2"/>
      <c r="G473" s="2"/>
      <c r="H473" s="2"/>
      <c r="I473" s="2"/>
      <c r="J473" s="2"/>
      <c r="K473" s="2"/>
      <c r="L473" s="2"/>
      <c r="M473" s="2"/>
      <c r="N473" s="2"/>
      <c r="O473" s="2"/>
      <c r="P473" s="2"/>
      <c r="Q473" s="2"/>
      <c r="R473" s="2"/>
    </row>
    <row r="474" spans="2:18" ht="15.75" customHeight="1" x14ac:dyDescent="0.25">
      <c r="B474" s="2"/>
      <c r="C474" s="98"/>
      <c r="D474" s="2"/>
      <c r="E474" s="2"/>
      <c r="F474" s="2"/>
      <c r="G474" s="2"/>
      <c r="H474" s="2"/>
      <c r="I474" s="2"/>
      <c r="J474" s="2"/>
      <c r="K474" s="2"/>
      <c r="L474" s="2"/>
      <c r="M474" s="2"/>
      <c r="N474" s="2"/>
      <c r="O474" s="2"/>
      <c r="P474" s="2"/>
      <c r="Q474" s="2"/>
      <c r="R474" s="2"/>
    </row>
    <row r="475" spans="2:18" ht="15.75" customHeight="1" x14ac:dyDescent="0.25">
      <c r="B475" s="2"/>
      <c r="C475" s="98"/>
      <c r="D475" s="2"/>
      <c r="E475" s="2"/>
      <c r="F475" s="2"/>
      <c r="G475" s="2"/>
      <c r="H475" s="2"/>
      <c r="I475" s="2"/>
      <c r="J475" s="2"/>
      <c r="K475" s="2"/>
      <c r="L475" s="2"/>
      <c r="M475" s="2"/>
      <c r="N475" s="2"/>
      <c r="O475" s="2"/>
      <c r="P475" s="2"/>
      <c r="Q475" s="2"/>
      <c r="R475" s="2"/>
    </row>
    <row r="476" spans="2:18" ht="15.75" customHeight="1" x14ac:dyDescent="0.25">
      <c r="B476" s="2"/>
      <c r="C476" s="98"/>
      <c r="D476" s="2"/>
      <c r="E476" s="2"/>
      <c r="F476" s="2"/>
      <c r="G476" s="2"/>
      <c r="H476" s="2"/>
      <c r="I476" s="2"/>
      <c r="J476" s="2"/>
      <c r="K476" s="2"/>
      <c r="L476" s="2"/>
      <c r="M476" s="2"/>
      <c r="N476" s="2"/>
      <c r="O476" s="2"/>
      <c r="P476" s="2"/>
      <c r="Q476" s="2"/>
      <c r="R476" s="2"/>
    </row>
    <row r="477" spans="2:18" ht="15.75" customHeight="1" x14ac:dyDescent="0.25">
      <c r="B477" s="2"/>
      <c r="C477" s="98"/>
      <c r="D477" s="2"/>
      <c r="E477" s="2"/>
      <c r="F477" s="2"/>
      <c r="G477" s="2"/>
      <c r="H477" s="2"/>
      <c r="I477" s="2"/>
      <c r="J477" s="2"/>
      <c r="K477" s="2"/>
      <c r="L477" s="2"/>
      <c r="M477" s="2"/>
      <c r="N477" s="2"/>
      <c r="O477" s="2"/>
      <c r="P477" s="2"/>
      <c r="Q477" s="2"/>
      <c r="R477" s="2"/>
    </row>
    <row r="478" spans="2:18" ht="15.75" customHeight="1" x14ac:dyDescent="0.25">
      <c r="B478" s="2"/>
      <c r="C478" s="98"/>
      <c r="D478" s="2"/>
      <c r="E478" s="2"/>
      <c r="F478" s="2"/>
      <c r="G478" s="2"/>
      <c r="H478" s="2"/>
      <c r="I478" s="2"/>
      <c r="J478" s="2"/>
      <c r="K478" s="2"/>
      <c r="L478" s="2"/>
      <c r="M478" s="2"/>
      <c r="N478" s="2"/>
      <c r="O478" s="2"/>
      <c r="P478" s="2"/>
      <c r="Q478" s="2"/>
      <c r="R478" s="2"/>
    </row>
    <row r="479" spans="2:18" ht="15.75" customHeight="1" x14ac:dyDescent="0.25">
      <c r="B479" s="2"/>
      <c r="C479" s="98"/>
      <c r="D479" s="2"/>
      <c r="E479" s="2"/>
      <c r="F479" s="2"/>
      <c r="G479" s="2"/>
      <c r="H479" s="2"/>
      <c r="I479" s="2"/>
      <c r="J479" s="2"/>
      <c r="K479" s="2"/>
      <c r="L479" s="2"/>
      <c r="M479" s="2"/>
      <c r="N479" s="2"/>
      <c r="O479" s="2"/>
      <c r="P479" s="2"/>
      <c r="Q479" s="2"/>
      <c r="R479" s="2"/>
    </row>
    <row r="480" spans="2:18" ht="15.75" customHeight="1" x14ac:dyDescent="0.25">
      <c r="B480" s="2"/>
      <c r="C480" s="98"/>
      <c r="D480" s="2"/>
      <c r="E480" s="2"/>
      <c r="F480" s="2"/>
      <c r="G480" s="2"/>
      <c r="H480" s="2"/>
      <c r="I480" s="2"/>
      <c r="J480" s="2"/>
      <c r="K480" s="2"/>
      <c r="L480" s="2"/>
      <c r="M480" s="2"/>
      <c r="N480" s="2"/>
      <c r="O480" s="2"/>
      <c r="P480" s="2"/>
      <c r="Q480" s="2"/>
      <c r="R480" s="2"/>
    </row>
    <row r="481" spans="2:18" ht="15.75" customHeight="1" x14ac:dyDescent="0.25">
      <c r="B481" s="2"/>
      <c r="C481" s="98"/>
      <c r="D481" s="2"/>
      <c r="E481" s="2"/>
      <c r="F481" s="2"/>
      <c r="G481" s="2"/>
      <c r="H481" s="2"/>
      <c r="I481" s="2"/>
      <c r="J481" s="2"/>
      <c r="K481" s="2"/>
      <c r="L481" s="2"/>
      <c r="M481" s="2"/>
      <c r="N481" s="2"/>
      <c r="O481" s="2"/>
      <c r="P481" s="2"/>
      <c r="Q481" s="2"/>
      <c r="R481" s="2"/>
    </row>
    <row r="482" spans="2:18" ht="15.75" customHeight="1" x14ac:dyDescent="0.25">
      <c r="B482" s="2"/>
      <c r="C482" s="98"/>
      <c r="D482" s="2"/>
      <c r="E482" s="2"/>
      <c r="F482" s="2"/>
      <c r="G482" s="2"/>
      <c r="H482" s="2"/>
      <c r="I482" s="2"/>
      <c r="J482" s="2"/>
      <c r="K482" s="2"/>
      <c r="L482" s="2"/>
      <c r="M482" s="2"/>
      <c r="N482" s="2"/>
      <c r="O482" s="2"/>
      <c r="P482" s="2"/>
      <c r="Q482" s="2"/>
      <c r="R482" s="2"/>
    </row>
    <row r="483" spans="2:18" ht="15.75" customHeight="1" x14ac:dyDescent="0.25">
      <c r="B483" s="2"/>
      <c r="C483" s="98"/>
      <c r="D483" s="2"/>
      <c r="E483" s="2"/>
      <c r="F483" s="2"/>
      <c r="G483" s="2"/>
      <c r="H483" s="2"/>
      <c r="I483" s="2"/>
      <c r="J483" s="2"/>
      <c r="K483" s="2"/>
      <c r="L483" s="2"/>
      <c r="M483" s="2"/>
      <c r="N483" s="2"/>
      <c r="O483" s="2"/>
      <c r="P483" s="2"/>
      <c r="Q483" s="2"/>
      <c r="R483" s="2"/>
    </row>
    <row r="484" spans="2:18" ht="15.75" customHeight="1" x14ac:dyDescent="0.25">
      <c r="B484" s="2"/>
      <c r="C484" s="98"/>
      <c r="D484" s="2"/>
      <c r="E484" s="2"/>
      <c r="F484" s="2"/>
      <c r="G484" s="2"/>
      <c r="H484" s="2"/>
      <c r="I484" s="2"/>
      <c r="J484" s="2"/>
      <c r="K484" s="2"/>
      <c r="L484" s="2"/>
      <c r="M484" s="2"/>
      <c r="N484" s="2"/>
      <c r="O484" s="2"/>
      <c r="P484" s="2"/>
      <c r="Q484" s="2"/>
      <c r="R484" s="2"/>
    </row>
    <row r="485" spans="2:18" ht="15.75" customHeight="1" x14ac:dyDescent="0.25">
      <c r="B485" s="2"/>
      <c r="C485" s="98"/>
      <c r="D485" s="2"/>
      <c r="E485" s="2"/>
      <c r="F485" s="2"/>
      <c r="G485" s="2"/>
      <c r="H485" s="2"/>
      <c r="I485" s="2"/>
      <c r="J485" s="2"/>
      <c r="K485" s="2"/>
      <c r="L485" s="2"/>
      <c r="M485" s="2"/>
      <c r="N485" s="2"/>
      <c r="O485" s="2"/>
      <c r="P485" s="2"/>
      <c r="Q485" s="2"/>
      <c r="R485" s="2"/>
    </row>
    <row r="486" spans="2:18" ht="15.75" customHeight="1" x14ac:dyDescent="0.25">
      <c r="B486" s="2"/>
      <c r="C486" s="98"/>
      <c r="D486" s="2"/>
      <c r="E486" s="2"/>
      <c r="F486" s="2"/>
      <c r="G486" s="2"/>
      <c r="H486" s="2"/>
      <c r="I486" s="2"/>
      <c r="J486" s="2"/>
      <c r="K486" s="2"/>
      <c r="L486" s="2"/>
      <c r="M486" s="2"/>
      <c r="N486" s="2"/>
      <c r="O486" s="2"/>
      <c r="P486" s="2"/>
      <c r="Q486" s="2"/>
      <c r="R486" s="2"/>
    </row>
    <row r="487" spans="2:18" ht="15.75" customHeight="1" x14ac:dyDescent="0.25">
      <c r="B487" s="2"/>
      <c r="C487" s="98"/>
      <c r="D487" s="2"/>
      <c r="E487" s="2"/>
      <c r="F487" s="2"/>
      <c r="G487" s="2"/>
      <c r="H487" s="2"/>
      <c r="I487" s="2"/>
      <c r="J487" s="2"/>
      <c r="K487" s="2"/>
      <c r="L487" s="2"/>
      <c r="M487" s="2"/>
      <c r="N487" s="2"/>
      <c r="O487" s="2"/>
      <c r="P487" s="2"/>
      <c r="Q487" s="2"/>
      <c r="R487" s="2"/>
    </row>
    <row r="488" spans="2:18" ht="15.75" customHeight="1" x14ac:dyDescent="0.25">
      <c r="B488" s="2"/>
      <c r="C488" s="98"/>
      <c r="D488" s="2"/>
      <c r="E488" s="2"/>
      <c r="F488" s="2"/>
      <c r="G488" s="2"/>
      <c r="H488" s="2"/>
      <c r="I488" s="2"/>
      <c r="J488" s="2"/>
      <c r="K488" s="2"/>
      <c r="L488" s="2"/>
      <c r="M488" s="2"/>
      <c r="N488" s="2"/>
      <c r="O488" s="2"/>
      <c r="P488" s="2"/>
      <c r="Q488" s="2"/>
      <c r="R488" s="2"/>
    </row>
    <row r="489" spans="2:18" ht="15.75" customHeight="1" x14ac:dyDescent="0.25">
      <c r="B489" s="2"/>
      <c r="C489" s="98"/>
      <c r="D489" s="2"/>
      <c r="E489" s="2"/>
      <c r="F489" s="2"/>
      <c r="G489" s="2"/>
      <c r="H489" s="2"/>
      <c r="I489" s="2"/>
      <c r="J489" s="2"/>
      <c r="K489" s="2"/>
      <c r="L489" s="2"/>
      <c r="M489" s="2"/>
      <c r="N489" s="2"/>
      <c r="O489" s="2"/>
      <c r="P489" s="2"/>
      <c r="Q489" s="2"/>
      <c r="R489" s="2"/>
    </row>
    <row r="490" spans="2:18" ht="15.75" customHeight="1" x14ac:dyDescent="0.25">
      <c r="B490" s="2"/>
      <c r="C490" s="98"/>
      <c r="D490" s="2"/>
      <c r="E490" s="2"/>
      <c r="F490" s="2"/>
      <c r="G490" s="2"/>
      <c r="H490" s="2"/>
      <c r="I490" s="2"/>
      <c r="J490" s="2"/>
      <c r="K490" s="2"/>
      <c r="L490" s="2"/>
      <c r="M490" s="2"/>
      <c r="N490" s="2"/>
      <c r="O490" s="2"/>
      <c r="P490" s="2"/>
      <c r="Q490" s="2"/>
      <c r="R490" s="2"/>
    </row>
    <row r="491" spans="2:18" ht="15.75" customHeight="1" x14ac:dyDescent="0.25">
      <c r="B491" s="2"/>
      <c r="C491" s="98"/>
      <c r="D491" s="2"/>
      <c r="E491" s="2"/>
      <c r="F491" s="2"/>
      <c r="G491" s="2"/>
      <c r="H491" s="2"/>
      <c r="I491" s="2"/>
      <c r="J491" s="2"/>
      <c r="K491" s="2"/>
      <c r="L491" s="2"/>
      <c r="M491" s="2"/>
      <c r="N491" s="2"/>
      <c r="O491" s="2"/>
      <c r="P491" s="2"/>
      <c r="Q491" s="2"/>
      <c r="R491" s="2"/>
    </row>
    <row r="492" spans="2:18" ht="15.75" customHeight="1" x14ac:dyDescent="0.25">
      <c r="B492" s="2"/>
      <c r="C492" s="98"/>
      <c r="D492" s="2"/>
      <c r="E492" s="2"/>
      <c r="F492" s="2"/>
      <c r="G492" s="2"/>
      <c r="H492" s="2"/>
      <c r="I492" s="2"/>
      <c r="J492" s="2"/>
      <c r="K492" s="2"/>
      <c r="L492" s="2"/>
      <c r="M492" s="2"/>
      <c r="N492" s="2"/>
      <c r="O492" s="2"/>
      <c r="P492" s="2"/>
      <c r="Q492" s="2"/>
      <c r="R492" s="2"/>
    </row>
    <row r="493" spans="2:18" ht="15.75" customHeight="1" x14ac:dyDescent="0.25">
      <c r="B493" s="2"/>
      <c r="C493" s="98"/>
      <c r="D493" s="2"/>
      <c r="E493" s="2"/>
      <c r="F493" s="2"/>
      <c r="G493" s="2"/>
      <c r="H493" s="2"/>
      <c r="I493" s="2"/>
      <c r="J493" s="2"/>
      <c r="K493" s="2"/>
      <c r="L493" s="2"/>
      <c r="M493" s="2"/>
      <c r="N493" s="2"/>
      <c r="O493" s="2"/>
      <c r="P493" s="2"/>
      <c r="Q493" s="2"/>
      <c r="R493" s="2"/>
    </row>
    <row r="494" spans="2:18" ht="15.75" customHeight="1" x14ac:dyDescent="0.25">
      <c r="B494" s="2"/>
      <c r="C494" s="98"/>
      <c r="D494" s="2"/>
      <c r="E494" s="2"/>
      <c r="F494" s="2"/>
      <c r="G494" s="2"/>
      <c r="H494" s="2"/>
      <c r="I494" s="2"/>
      <c r="J494" s="2"/>
      <c r="K494" s="2"/>
      <c r="L494" s="2"/>
      <c r="M494" s="2"/>
      <c r="N494" s="2"/>
      <c r="O494" s="2"/>
      <c r="P494" s="2"/>
      <c r="Q494" s="2"/>
      <c r="R494" s="2"/>
    </row>
    <row r="495" spans="2:18" ht="15.75" customHeight="1" x14ac:dyDescent="0.25">
      <c r="B495" s="2"/>
      <c r="C495" s="98"/>
      <c r="D495" s="2"/>
      <c r="E495" s="2"/>
      <c r="F495" s="2"/>
      <c r="G495" s="2"/>
      <c r="H495" s="2"/>
      <c r="I495" s="2"/>
      <c r="J495" s="2"/>
      <c r="K495" s="2"/>
      <c r="L495" s="2"/>
      <c r="M495" s="2"/>
      <c r="N495" s="2"/>
      <c r="O495" s="2"/>
      <c r="P495" s="2"/>
      <c r="Q495" s="2"/>
      <c r="R495" s="2"/>
    </row>
    <row r="496" spans="2:18" ht="15.75" customHeight="1" x14ac:dyDescent="0.25">
      <c r="B496" s="2"/>
      <c r="C496" s="98"/>
      <c r="D496" s="2"/>
      <c r="E496" s="2"/>
      <c r="F496" s="2"/>
      <c r="G496" s="2"/>
      <c r="H496" s="2"/>
      <c r="I496" s="2"/>
      <c r="J496" s="2"/>
      <c r="K496" s="2"/>
      <c r="L496" s="2"/>
      <c r="M496" s="2"/>
      <c r="N496" s="2"/>
      <c r="O496" s="2"/>
      <c r="P496" s="2"/>
      <c r="Q496" s="2"/>
      <c r="R496" s="2"/>
    </row>
    <row r="497" spans="2:18" ht="15.75" customHeight="1" x14ac:dyDescent="0.25">
      <c r="B497" s="2"/>
      <c r="C497" s="98"/>
      <c r="D497" s="2"/>
      <c r="E497" s="2"/>
      <c r="F497" s="2"/>
      <c r="G497" s="2"/>
      <c r="H497" s="2"/>
      <c r="I497" s="2"/>
      <c r="J497" s="2"/>
      <c r="K497" s="2"/>
      <c r="L497" s="2"/>
      <c r="M497" s="2"/>
      <c r="N497" s="2"/>
      <c r="O497" s="2"/>
      <c r="P497" s="2"/>
      <c r="Q497" s="2"/>
      <c r="R497" s="2"/>
    </row>
    <row r="498" spans="2:18" ht="15.75" customHeight="1" x14ac:dyDescent="0.25">
      <c r="B498" s="2"/>
      <c r="C498" s="98"/>
      <c r="D498" s="2"/>
      <c r="E498" s="2"/>
      <c r="F498" s="2"/>
      <c r="G498" s="2"/>
      <c r="H498" s="2"/>
      <c r="I498" s="2"/>
      <c r="J498" s="2"/>
      <c r="K498" s="2"/>
      <c r="L498" s="2"/>
      <c r="M498" s="2"/>
      <c r="N498" s="2"/>
      <c r="O498" s="2"/>
      <c r="P498" s="2"/>
      <c r="Q498" s="2"/>
      <c r="R498" s="2"/>
    </row>
    <row r="499" spans="2:18" ht="15.75" customHeight="1" x14ac:dyDescent="0.25">
      <c r="B499" s="2"/>
      <c r="C499" s="98"/>
      <c r="D499" s="2"/>
      <c r="E499" s="2"/>
      <c r="F499" s="2"/>
      <c r="G499" s="2"/>
      <c r="H499" s="2"/>
      <c r="I499" s="2"/>
      <c r="J499" s="2"/>
      <c r="K499" s="2"/>
      <c r="L499" s="2"/>
      <c r="M499" s="2"/>
      <c r="N499" s="2"/>
      <c r="O499" s="2"/>
      <c r="P499" s="2"/>
      <c r="Q499" s="2"/>
      <c r="R499" s="2"/>
    </row>
    <row r="500" spans="2:18" ht="15.75" customHeight="1" x14ac:dyDescent="0.25">
      <c r="B500" s="2"/>
      <c r="C500" s="98"/>
      <c r="D500" s="2"/>
      <c r="E500" s="2"/>
      <c r="F500" s="2"/>
      <c r="G500" s="2"/>
      <c r="H500" s="2"/>
      <c r="I500" s="2"/>
      <c r="J500" s="2"/>
      <c r="K500" s="2"/>
      <c r="L500" s="2"/>
      <c r="M500" s="2"/>
      <c r="N500" s="2"/>
      <c r="O500" s="2"/>
      <c r="P500" s="2"/>
      <c r="Q500" s="2"/>
      <c r="R500" s="2"/>
    </row>
    <row r="501" spans="2:18" ht="15.75" customHeight="1" x14ac:dyDescent="0.25">
      <c r="B501" s="2"/>
      <c r="C501" s="98"/>
      <c r="D501" s="2"/>
      <c r="E501" s="2"/>
      <c r="F501" s="2"/>
      <c r="G501" s="2"/>
      <c r="H501" s="2"/>
      <c r="I501" s="2"/>
      <c r="J501" s="2"/>
      <c r="K501" s="2"/>
      <c r="L501" s="2"/>
      <c r="M501" s="2"/>
      <c r="N501" s="2"/>
      <c r="O501" s="2"/>
      <c r="P501" s="2"/>
      <c r="Q501" s="2"/>
      <c r="R501" s="2"/>
    </row>
    <row r="502" spans="2:18" ht="15.75" customHeight="1" x14ac:dyDescent="0.25">
      <c r="B502" s="2"/>
      <c r="C502" s="98"/>
      <c r="D502" s="2"/>
      <c r="E502" s="2"/>
      <c r="F502" s="2"/>
      <c r="G502" s="2"/>
      <c r="H502" s="2"/>
      <c r="I502" s="2"/>
      <c r="J502" s="2"/>
      <c r="K502" s="2"/>
      <c r="L502" s="2"/>
      <c r="M502" s="2"/>
      <c r="N502" s="2"/>
      <c r="O502" s="2"/>
      <c r="P502" s="2"/>
      <c r="Q502" s="2"/>
      <c r="R502" s="2"/>
    </row>
    <row r="503" spans="2:18" ht="15.75" customHeight="1" x14ac:dyDescent="0.25">
      <c r="B503" s="2"/>
      <c r="C503" s="98"/>
      <c r="D503" s="2"/>
      <c r="E503" s="2"/>
      <c r="F503" s="2"/>
      <c r="G503" s="2"/>
      <c r="H503" s="2"/>
      <c r="I503" s="2"/>
      <c r="J503" s="2"/>
      <c r="K503" s="2"/>
      <c r="L503" s="2"/>
      <c r="M503" s="2"/>
      <c r="N503" s="2"/>
      <c r="O503" s="2"/>
      <c r="P503" s="2"/>
      <c r="Q503" s="2"/>
      <c r="R503" s="2"/>
    </row>
    <row r="504" spans="2:18" ht="15.75" customHeight="1" x14ac:dyDescent="0.25">
      <c r="B504" s="2"/>
      <c r="C504" s="98"/>
      <c r="D504" s="2"/>
      <c r="E504" s="2"/>
      <c r="F504" s="2"/>
      <c r="G504" s="2"/>
      <c r="H504" s="2"/>
      <c r="I504" s="2"/>
      <c r="J504" s="2"/>
      <c r="K504" s="2"/>
      <c r="L504" s="2"/>
      <c r="M504" s="2"/>
      <c r="N504" s="2"/>
      <c r="O504" s="2"/>
      <c r="P504" s="2"/>
      <c r="Q504" s="2"/>
      <c r="R504" s="2"/>
    </row>
    <row r="505" spans="2:18" ht="15.75" customHeight="1" x14ac:dyDescent="0.25">
      <c r="B505" s="2"/>
      <c r="C505" s="98"/>
      <c r="D505" s="2"/>
      <c r="E505" s="2"/>
      <c r="F505" s="2"/>
      <c r="G505" s="2"/>
      <c r="H505" s="2"/>
      <c r="I505" s="2"/>
      <c r="J505" s="2"/>
      <c r="K505" s="2"/>
      <c r="L505" s="2"/>
      <c r="M505" s="2"/>
      <c r="N505" s="2"/>
      <c r="O505" s="2"/>
      <c r="P505" s="2"/>
      <c r="Q505" s="2"/>
      <c r="R505" s="2"/>
    </row>
    <row r="506" spans="2:18" ht="15.75" customHeight="1" x14ac:dyDescent="0.25">
      <c r="B506" s="2"/>
      <c r="C506" s="98"/>
      <c r="D506" s="2"/>
      <c r="E506" s="2"/>
      <c r="F506" s="2"/>
      <c r="G506" s="2"/>
      <c r="H506" s="2"/>
      <c r="I506" s="2"/>
      <c r="J506" s="2"/>
      <c r="K506" s="2"/>
      <c r="L506" s="2"/>
      <c r="M506" s="2"/>
      <c r="N506" s="2"/>
      <c r="O506" s="2"/>
      <c r="P506" s="2"/>
      <c r="Q506" s="2"/>
      <c r="R506" s="2"/>
    </row>
    <row r="507" spans="2:18" ht="15.75" customHeight="1" x14ac:dyDescent="0.25">
      <c r="B507" s="2"/>
      <c r="C507" s="98"/>
      <c r="D507" s="2"/>
      <c r="E507" s="2"/>
      <c r="F507" s="2"/>
      <c r="G507" s="2"/>
      <c r="H507" s="2"/>
      <c r="I507" s="2"/>
      <c r="J507" s="2"/>
      <c r="K507" s="2"/>
      <c r="L507" s="2"/>
      <c r="M507" s="2"/>
      <c r="N507" s="2"/>
      <c r="O507" s="2"/>
      <c r="P507" s="2"/>
      <c r="Q507" s="2"/>
      <c r="R507" s="2"/>
    </row>
    <row r="508" spans="2:18" ht="15.75" customHeight="1" x14ac:dyDescent="0.25">
      <c r="B508" s="2"/>
      <c r="C508" s="98"/>
      <c r="D508" s="2"/>
      <c r="E508" s="2"/>
      <c r="F508" s="2"/>
      <c r="G508" s="2"/>
      <c r="H508" s="2"/>
      <c r="I508" s="2"/>
      <c r="J508" s="2"/>
      <c r="K508" s="2"/>
      <c r="L508" s="2"/>
      <c r="M508" s="2"/>
      <c r="N508" s="2"/>
      <c r="O508" s="2"/>
      <c r="P508" s="2"/>
      <c r="Q508" s="2"/>
      <c r="R508" s="2"/>
    </row>
    <row r="509" spans="2:18" ht="15.75" customHeight="1" x14ac:dyDescent="0.25">
      <c r="B509" s="2"/>
      <c r="C509" s="98"/>
      <c r="D509" s="2"/>
      <c r="E509" s="2"/>
      <c r="F509" s="2"/>
      <c r="G509" s="2"/>
      <c r="H509" s="2"/>
      <c r="I509" s="2"/>
      <c r="J509" s="2"/>
      <c r="K509" s="2"/>
      <c r="L509" s="2"/>
      <c r="M509" s="2"/>
      <c r="N509" s="2"/>
      <c r="O509" s="2"/>
      <c r="P509" s="2"/>
      <c r="Q509" s="2"/>
      <c r="R509" s="2"/>
    </row>
    <row r="510" spans="2:18" ht="15.75" customHeight="1" x14ac:dyDescent="0.25">
      <c r="B510" s="2"/>
      <c r="C510" s="98"/>
      <c r="D510" s="2"/>
      <c r="E510" s="2"/>
      <c r="F510" s="2"/>
      <c r="G510" s="2"/>
      <c r="H510" s="2"/>
      <c r="I510" s="2"/>
      <c r="J510" s="2"/>
      <c r="K510" s="2"/>
      <c r="L510" s="2"/>
      <c r="M510" s="2"/>
      <c r="N510" s="2"/>
      <c r="O510" s="2"/>
      <c r="P510" s="2"/>
      <c r="Q510" s="2"/>
      <c r="R510" s="2"/>
    </row>
    <row r="511" spans="2:18" ht="15.75" customHeight="1" x14ac:dyDescent="0.25">
      <c r="B511" s="2"/>
      <c r="C511" s="98"/>
      <c r="D511" s="2"/>
      <c r="E511" s="2"/>
      <c r="F511" s="2"/>
      <c r="G511" s="2"/>
      <c r="H511" s="2"/>
      <c r="I511" s="2"/>
      <c r="J511" s="2"/>
      <c r="K511" s="2"/>
      <c r="L511" s="2"/>
      <c r="M511" s="2"/>
      <c r="N511" s="2"/>
      <c r="O511" s="2"/>
      <c r="P511" s="2"/>
      <c r="Q511" s="2"/>
      <c r="R511" s="2"/>
    </row>
    <row r="512" spans="2:18" ht="15.75" customHeight="1" x14ac:dyDescent="0.25">
      <c r="B512" s="2"/>
      <c r="C512" s="98"/>
      <c r="D512" s="2"/>
      <c r="E512" s="2"/>
      <c r="F512" s="2"/>
      <c r="G512" s="2"/>
      <c r="H512" s="2"/>
      <c r="I512" s="2"/>
      <c r="J512" s="2"/>
      <c r="K512" s="2"/>
      <c r="L512" s="2"/>
      <c r="M512" s="2"/>
      <c r="N512" s="2"/>
      <c r="O512" s="2"/>
      <c r="P512" s="2"/>
      <c r="Q512" s="2"/>
      <c r="R512" s="2"/>
    </row>
    <row r="513" spans="2:18" ht="15.75" customHeight="1" x14ac:dyDescent="0.25">
      <c r="B513" s="2"/>
      <c r="C513" s="98"/>
      <c r="D513" s="2"/>
      <c r="E513" s="2"/>
      <c r="F513" s="2"/>
      <c r="G513" s="2"/>
      <c r="H513" s="2"/>
      <c r="I513" s="2"/>
      <c r="J513" s="2"/>
      <c r="K513" s="2"/>
      <c r="L513" s="2"/>
      <c r="M513" s="2"/>
      <c r="N513" s="2"/>
      <c r="O513" s="2"/>
      <c r="P513" s="2"/>
      <c r="Q513" s="2"/>
      <c r="R513" s="2"/>
    </row>
    <row r="514" spans="2:18" ht="15.75" customHeight="1" x14ac:dyDescent="0.25">
      <c r="B514" s="2"/>
      <c r="C514" s="98"/>
      <c r="D514" s="2"/>
      <c r="E514" s="2"/>
      <c r="F514" s="2"/>
      <c r="G514" s="2"/>
      <c r="H514" s="2"/>
      <c r="I514" s="2"/>
      <c r="J514" s="2"/>
      <c r="K514" s="2"/>
      <c r="L514" s="2"/>
      <c r="M514" s="2"/>
      <c r="N514" s="2"/>
      <c r="O514" s="2"/>
      <c r="P514" s="2"/>
      <c r="Q514" s="2"/>
      <c r="R514" s="2"/>
    </row>
    <row r="515" spans="2:18" ht="15.75" customHeight="1" x14ac:dyDescent="0.25">
      <c r="B515" s="2"/>
      <c r="C515" s="98"/>
      <c r="D515" s="2"/>
      <c r="E515" s="2"/>
      <c r="F515" s="2"/>
      <c r="G515" s="2"/>
      <c r="H515" s="2"/>
      <c r="I515" s="2"/>
      <c r="J515" s="2"/>
      <c r="K515" s="2"/>
      <c r="L515" s="2"/>
      <c r="M515" s="2"/>
      <c r="N515" s="2"/>
      <c r="O515" s="2"/>
      <c r="P515" s="2"/>
      <c r="Q515" s="2"/>
      <c r="R515" s="2"/>
    </row>
    <row r="516" spans="2:18" ht="15.75" customHeight="1" x14ac:dyDescent="0.25">
      <c r="B516" s="2"/>
      <c r="C516" s="98"/>
      <c r="D516" s="2"/>
      <c r="E516" s="2"/>
      <c r="F516" s="2"/>
      <c r="G516" s="2"/>
      <c r="H516" s="2"/>
      <c r="I516" s="2"/>
      <c r="J516" s="2"/>
      <c r="K516" s="2"/>
      <c r="L516" s="2"/>
      <c r="M516" s="2"/>
      <c r="N516" s="2"/>
      <c r="O516" s="2"/>
      <c r="P516" s="2"/>
      <c r="Q516" s="2"/>
      <c r="R516" s="2"/>
    </row>
    <row r="517" spans="2:18" ht="15.75" customHeight="1" x14ac:dyDescent="0.25">
      <c r="B517" s="2"/>
      <c r="C517" s="98"/>
      <c r="D517" s="2"/>
      <c r="E517" s="2"/>
      <c r="F517" s="2"/>
      <c r="G517" s="2"/>
      <c r="H517" s="2"/>
      <c r="I517" s="2"/>
      <c r="J517" s="2"/>
      <c r="K517" s="2"/>
      <c r="L517" s="2"/>
      <c r="M517" s="2"/>
      <c r="N517" s="2"/>
      <c r="O517" s="2"/>
      <c r="P517" s="2"/>
      <c r="Q517" s="2"/>
      <c r="R517" s="2"/>
    </row>
    <row r="518" spans="2:18" ht="15.75" customHeight="1" x14ac:dyDescent="0.25">
      <c r="B518" s="2"/>
      <c r="C518" s="98"/>
      <c r="D518" s="2"/>
      <c r="E518" s="2"/>
      <c r="F518" s="2"/>
      <c r="G518" s="2"/>
      <c r="H518" s="2"/>
      <c r="I518" s="2"/>
      <c r="J518" s="2"/>
      <c r="K518" s="2"/>
      <c r="L518" s="2"/>
      <c r="M518" s="2"/>
      <c r="N518" s="2"/>
      <c r="O518" s="2"/>
      <c r="P518" s="2"/>
      <c r="Q518" s="2"/>
      <c r="R518" s="2"/>
    </row>
    <row r="519" spans="2:18" ht="15.75" customHeight="1" x14ac:dyDescent="0.25">
      <c r="B519" s="2"/>
      <c r="C519" s="98"/>
      <c r="D519" s="2"/>
      <c r="E519" s="2"/>
      <c r="F519" s="2"/>
      <c r="G519" s="2"/>
      <c r="H519" s="2"/>
      <c r="I519" s="2"/>
      <c r="J519" s="2"/>
      <c r="K519" s="2"/>
      <c r="L519" s="2"/>
      <c r="M519" s="2"/>
      <c r="N519" s="2"/>
      <c r="O519" s="2"/>
      <c r="P519" s="2"/>
      <c r="Q519" s="2"/>
      <c r="R519" s="2"/>
    </row>
    <row r="520" spans="2:18" ht="15.75" customHeight="1" x14ac:dyDescent="0.25">
      <c r="B520" s="2"/>
      <c r="C520" s="98"/>
      <c r="D520" s="2"/>
      <c r="E520" s="2"/>
      <c r="F520" s="2"/>
      <c r="G520" s="2"/>
      <c r="H520" s="2"/>
      <c r="I520" s="2"/>
      <c r="J520" s="2"/>
      <c r="K520" s="2"/>
      <c r="L520" s="2"/>
      <c r="M520" s="2"/>
      <c r="N520" s="2"/>
      <c r="O520" s="2"/>
      <c r="P520" s="2"/>
      <c r="Q520" s="2"/>
      <c r="R520" s="2"/>
    </row>
    <row r="521" spans="2:18" ht="15.75" customHeight="1" x14ac:dyDescent="0.25">
      <c r="B521" s="2"/>
      <c r="C521" s="98"/>
      <c r="D521" s="2"/>
      <c r="E521" s="2"/>
      <c r="F521" s="2"/>
      <c r="G521" s="2"/>
      <c r="H521" s="2"/>
      <c r="I521" s="2"/>
      <c r="J521" s="2"/>
      <c r="K521" s="2"/>
      <c r="L521" s="2"/>
      <c r="M521" s="2"/>
      <c r="N521" s="2"/>
      <c r="O521" s="2"/>
      <c r="P521" s="2"/>
      <c r="Q521" s="2"/>
      <c r="R521" s="2"/>
    </row>
    <row r="522" spans="2:18" ht="15.75" customHeight="1" x14ac:dyDescent="0.25">
      <c r="B522" s="2"/>
      <c r="C522" s="98"/>
      <c r="D522" s="2"/>
      <c r="E522" s="2"/>
      <c r="F522" s="2"/>
      <c r="G522" s="2"/>
      <c r="H522" s="2"/>
      <c r="I522" s="2"/>
      <c r="J522" s="2"/>
      <c r="K522" s="2"/>
      <c r="L522" s="2"/>
      <c r="M522" s="2"/>
      <c r="N522" s="2"/>
      <c r="O522" s="2"/>
      <c r="P522" s="2"/>
      <c r="Q522" s="2"/>
      <c r="R522" s="2"/>
    </row>
    <row r="523" spans="2:18" ht="15.75" customHeight="1" x14ac:dyDescent="0.25">
      <c r="B523" s="2"/>
      <c r="C523" s="98"/>
      <c r="D523" s="2"/>
      <c r="E523" s="2"/>
      <c r="F523" s="2"/>
      <c r="G523" s="2"/>
      <c r="H523" s="2"/>
      <c r="I523" s="2"/>
      <c r="J523" s="2"/>
      <c r="K523" s="2"/>
      <c r="L523" s="2"/>
      <c r="M523" s="2"/>
      <c r="N523" s="2"/>
      <c r="O523" s="2"/>
      <c r="P523" s="2"/>
      <c r="Q523" s="2"/>
      <c r="R523" s="2"/>
    </row>
    <row r="524" spans="2:18" ht="15.75" customHeight="1" x14ac:dyDescent="0.25">
      <c r="B524" s="2"/>
      <c r="C524" s="98"/>
      <c r="D524" s="2"/>
      <c r="E524" s="2"/>
      <c r="F524" s="2"/>
      <c r="G524" s="2"/>
      <c r="H524" s="2"/>
      <c r="I524" s="2"/>
      <c r="J524" s="2"/>
      <c r="K524" s="2"/>
      <c r="L524" s="2"/>
      <c r="M524" s="2"/>
      <c r="N524" s="2"/>
      <c r="O524" s="2"/>
      <c r="P524" s="2"/>
      <c r="Q524" s="2"/>
      <c r="R524" s="2"/>
    </row>
    <row r="525" spans="2:18" ht="15.75" customHeight="1" x14ac:dyDescent="0.25">
      <c r="B525" s="2"/>
      <c r="C525" s="98"/>
      <c r="D525" s="2"/>
      <c r="E525" s="2"/>
      <c r="F525" s="2"/>
      <c r="G525" s="2"/>
      <c r="H525" s="2"/>
      <c r="I525" s="2"/>
      <c r="J525" s="2"/>
      <c r="K525" s="2"/>
      <c r="L525" s="2"/>
      <c r="M525" s="2"/>
      <c r="N525" s="2"/>
      <c r="O525" s="2"/>
      <c r="P525" s="2"/>
      <c r="Q525" s="2"/>
      <c r="R525" s="2"/>
    </row>
    <row r="526" spans="2:18" ht="15.75" customHeight="1" x14ac:dyDescent="0.25">
      <c r="B526" s="2"/>
      <c r="C526" s="98"/>
      <c r="D526" s="2"/>
      <c r="E526" s="2"/>
      <c r="F526" s="2"/>
      <c r="G526" s="2"/>
      <c r="H526" s="2"/>
      <c r="I526" s="2"/>
      <c r="J526" s="2"/>
      <c r="K526" s="2"/>
      <c r="L526" s="2"/>
      <c r="M526" s="2"/>
      <c r="N526" s="2"/>
      <c r="O526" s="2"/>
      <c r="P526" s="2"/>
      <c r="Q526" s="2"/>
      <c r="R526" s="2"/>
    </row>
    <row r="527" spans="2:18" ht="15.75" customHeight="1" x14ac:dyDescent="0.25">
      <c r="B527" s="2"/>
      <c r="C527" s="98"/>
      <c r="D527" s="2"/>
      <c r="E527" s="2"/>
      <c r="F527" s="2"/>
      <c r="G527" s="2"/>
      <c r="H527" s="2"/>
      <c r="I527" s="2"/>
      <c r="J527" s="2"/>
      <c r="K527" s="2"/>
      <c r="L527" s="2"/>
      <c r="M527" s="2"/>
      <c r="N527" s="2"/>
      <c r="O527" s="2"/>
      <c r="P527" s="2"/>
      <c r="Q527" s="2"/>
      <c r="R527" s="2"/>
    </row>
    <row r="528" spans="2:18" ht="15.75" customHeight="1" x14ac:dyDescent="0.25">
      <c r="B528" s="2"/>
      <c r="C528" s="98"/>
      <c r="D528" s="2"/>
      <c r="E528" s="2"/>
      <c r="F528" s="2"/>
      <c r="G528" s="2"/>
      <c r="H528" s="2"/>
      <c r="I528" s="2"/>
      <c r="J528" s="2"/>
      <c r="K528" s="2"/>
      <c r="L528" s="2"/>
      <c r="M528" s="2"/>
      <c r="N528" s="2"/>
      <c r="O528" s="2"/>
      <c r="P528" s="2"/>
      <c r="Q528" s="2"/>
      <c r="R528" s="2"/>
    </row>
    <row r="529" spans="2:18" ht="15.75" customHeight="1" x14ac:dyDescent="0.25">
      <c r="B529" s="2"/>
      <c r="C529" s="98"/>
      <c r="D529" s="2"/>
      <c r="E529" s="2"/>
      <c r="F529" s="2"/>
      <c r="G529" s="2"/>
      <c r="H529" s="2"/>
      <c r="I529" s="2"/>
      <c r="J529" s="2"/>
      <c r="K529" s="2"/>
      <c r="L529" s="2"/>
      <c r="M529" s="2"/>
      <c r="N529" s="2"/>
      <c r="O529" s="2"/>
      <c r="P529" s="2"/>
      <c r="Q529" s="2"/>
      <c r="R529" s="2"/>
    </row>
    <row r="530" spans="2:18" ht="15.75" customHeight="1" x14ac:dyDescent="0.25">
      <c r="B530" s="2"/>
      <c r="C530" s="98"/>
      <c r="D530" s="2"/>
      <c r="E530" s="2"/>
      <c r="F530" s="2"/>
      <c r="G530" s="2"/>
      <c r="H530" s="2"/>
      <c r="I530" s="2"/>
      <c r="J530" s="2"/>
      <c r="K530" s="2"/>
      <c r="L530" s="2"/>
      <c r="M530" s="2"/>
      <c r="N530" s="2"/>
      <c r="O530" s="2"/>
      <c r="P530" s="2"/>
      <c r="Q530" s="2"/>
      <c r="R530" s="2"/>
    </row>
    <row r="531" spans="2:18" ht="15.75" customHeight="1" x14ac:dyDescent="0.25">
      <c r="B531" s="2"/>
      <c r="C531" s="98"/>
      <c r="D531" s="2"/>
      <c r="E531" s="2"/>
      <c r="F531" s="2"/>
      <c r="G531" s="2"/>
      <c r="H531" s="2"/>
      <c r="I531" s="2"/>
      <c r="J531" s="2"/>
      <c r="K531" s="2"/>
      <c r="L531" s="2"/>
      <c r="M531" s="2"/>
      <c r="N531" s="2"/>
      <c r="O531" s="2"/>
      <c r="P531" s="2"/>
      <c r="Q531" s="2"/>
      <c r="R531" s="2"/>
    </row>
    <row r="532" spans="2:18" ht="15.75" customHeight="1" x14ac:dyDescent="0.25">
      <c r="B532" s="2"/>
      <c r="C532" s="98"/>
      <c r="D532" s="2"/>
      <c r="E532" s="2"/>
      <c r="F532" s="2"/>
      <c r="G532" s="2"/>
      <c r="H532" s="2"/>
      <c r="I532" s="2"/>
      <c r="J532" s="2"/>
      <c r="K532" s="2"/>
      <c r="L532" s="2"/>
      <c r="M532" s="2"/>
      <c r="N532" s="2"/>
      <c r="O532" s="2"/>
      <c r="P532" s="2"/>
      <c r="Q532" s="2"/>
      <c r="R532" s="2"/>
    </row>
    <row r="533" spans="2:18" ht="15.75" customHeight="1" x14ac:dyDescent="0.25">
      <c r="B533" s="2"/>
      <c r="C533" s="98"/>
      <c r="D533" s="2"/>
      <c r="E533" s="2"/>
      <c r="F533" s="2"/>
      <c r="G533" s="2"/>
      <c r="H533" s="2"/>
      <c r="I533" s="2"/>
      <c r="J533" s="2"/>
      <c r="K533" s="2"/>
      <c r="L533" s="2"/>
      <c r="M533" s="2"/>
      <c r="N533" s="2"/>
      <c r="O533" s="2"/>
      <c r="P533" s="2"/>
      <c r="Q533" s="2"/>
      <c r="R533" s="2"/>
    </row>
    <row r="534" spans="2:18" ht="15.75" customHeight="1" x14ac:dyDescent="0.25">
      <c r="B534" s="2"/>
      <c r="C534" s="98"/>
      <c r="D534" s="2"/>
      <c r="E534" s="2"/>
      <c r="F534" s="2"/>
      <c r="G534" s="2"/>
      <c r="H534" s="2"/>
      <c r="I534" s="2"/>
      <c r="J534" s="2"/>
      <c r="K534" s="2"/>
      <c r="L534" s="2"/>
      <c r="M534" s="2"/>
      <c r="N534" s="2"/>
      <c r="O534" s="2"/>
      <c r="P534" s="2"/>
      <c r="Q534" s="2"/>
      <c r="R534" s="2"/>
    </row>
    <row r="535" spans="2:18" ht="15.75" customHeight="1" x14ac:dyDescent="0.25">
      <c r="B535" s="2"/>
      <c r="C535" s="98"/>
      <c r="D535" s="2"/>
      <c r="E535" s="2"/>
      <c r="F535" s="2"/>
      <c r="G535" s="2"/>
      <c r="H535" s="2"/>
      <c r="I535" s="2"/>
      <c r="J535" s="2"/>
      <c r="K535" s="2"/>
      <c r="L535" s="2"/>
      <c r="M535" s="2"/>
      <c r="N535" s="2"/>
      <c r="O535" s="2"/>
      <c r="P535" s="2"/>
      <c r="Q535" s="2"/>
      <c r="R535" s="2"/>
    </row>
    <row r="536" spans="2:18" ht="15.75" customHeight="1" x14ac:dyDescent="0.25">
      <c r="B536" s="2"/>
      <c r="C536" s="98"/>
      <c r="D536" s="2"/>
      <c r="E536" s="2"/>
      <c r="F536" s="2"/>
      <c r="G536" s="2"/>
      <c r="H536" s="2"/>
      <c r="I536" s="2"/>
      <c r="J536" s="2"/>
      <c r="K536" s="2"/>
      <c r="L536" s="2"/>
      <c r="M536" s="2"/>
      <c r="N536" s="2"/>
      <c r="O536" s="2"/>
      <c r="P536" s="2"/>
      <c r="Q536" s="2"/>
      <c r="R536" s="2"/>
    </row>
    <row r="537" spans="2:18" ht="15.75" customHeight="1" x14ac:dyDescent="0.25">
      <c r="B537" s="2"/>
      <c r="C537" s="98"/>
      <c r="D537" s="2"/>
      <c r="E537" s="2"/>
      <c r="F537" s="2"/>
      <c r="G537" s="2"/>
      <c r="H537" s="2"/>
      <c r="I537" s="2"/>
      <c r="J537" s="2"/>
      <c r="K537" s="2"/>
      <c r="L537" s="2"/>
      <c r="M537" s="2"/>
      <c r="N537" s="2"/>
      <c r="O537" s="2"/>
      <c r="P537" s="2"/>
      <c r="Q537" s="2"/>
      <c r="R537" s="2"/>
    </row>
    <row r="538" spans="2:18" ht="15.75" customHeight="1" x14ac:dyDescent="0.25">
      <c r="B538" s="2"/>
      <c r="C538" s="98"/>
      <c r="D538" s="2"/>
      <c r="E538" s="2"/>
      <c r="F538" s="2"/>
      <c r="G538" s="2"/>
      <c r="H538" s="2"/>
      <c r="I538" s="2"/>
      <c r="J538" s="2"/>
      <c r="K538" s="2"/>
      <c r="L538" s="2"/>
      <c r="M538" s="2"/>
      <c r="N538" s="2"/>
      <c r="O538" s="2"/>
      <c r="P538" s="2"/>
      <c r="Q538" s="2"/>
      <c r="R538" s="2"/>
    </row>
    <row r="539" spans="2:18" ht="15.75" customHeight="1" x14ac:dyDescent="0.25">
      <c r="B539" s="2"/>
      <c r="C539" s="98"/>
      <c r="D539" s="2"/>
      <c r="E539" s="2"/>
      <c r="F539" s="2"/>
      <c r="G539" s="2"/>
      <c r="H539" s="2"/>
      <c r="I539" s="2"/>
      <c r="J539" s="2"/>
      <c r="K539" s="2"/>
      <c r="L539" s="2"/>
      <c r="M539" s="2"/>
      <c r="N539" s="2"/>
      <c r="O539" s="2"/>
      <c r="P539" s="2"/>
      <c r="Q539" s="2"/>
      <c r="R539" s="2"/>
    </row>
    <row r="540" spans="2:18" ht="15.75" customHeight="1" x14ac:dyDescent="0.25">
      <c r="B540" s="2"/>
      <c r="C540" s="98"/>
      <c r="D540" s="2"/>
      <c r="E540" s="2"/>
      <c r="F540" s="2"/>
      <c r="G540" s="2"/>
      <c r="H540" s="2"/>
      <c r="I540" s="2"/>
      <c r="J540" s="2"/>
      <c r="K540" s="2"/>
      <c r="L540" s="2"/>
      <c r="M540" s="2"/>
      <c r="N540" s="2"/>
      <c r="O540" s="2"/>
      <c r="P540" s="2"/>
      <c r="Q540" s="2"/>
      <c r="R540" s="2"/>
    </row>
    <row r="541" spans="2:18" ht="15.75" customHeight="1" x14ac:dyDescent="0.25">
      <c r="B541" s="2"/>
      <c r="C541" s="98"/>
      <c r="D541" s="2"/>
      <c r="E541" s="2"/>
      <c r="F541" s="2"/>
      <c r="G541" s="2"/>
      <c r="H541" s="2"/>
      <c r="I541" s="2"/>
      <c r="J541" s="2"/>
      <c r="K541" s="2"/>
      <c r="L541" s="2"/>
      <c r="M541" s="2"/>
      <c r="N541" s="2"/>
      <c r="O541" s="2"/>
      <c r="P541" s="2"/>
      <c r="Q541" s="2"/>
      <c r="R541" s="2"/>
    </row>
    <row r="542" spans="2:18" ht="15.75" customHeight="1" x14ac:dyDescent="0.25">
      <c r="B542" s="2"/>
      <c r="C542" s="98"/>
      <c r="D542" s="2"/>
      <c r="E542" s="2"/>
      <c r="F542" s="2"/>
      <c r="G542" s="2"/>
      <c r="H542" s="2"/>
      <c r="I542" s="2"/>
      <c r="J542" s="2"/>
      <c r="K542" s="2"/>
      <c r="L542" s="2"/>
      <c r="M542" s="2"/>
      <c r="N542" s="2"/>
      <c r="O542" s="2"/>
      <c r="P542" s="2"/>
      <c r="Q542" s="2"/>
      <c r="R542" s="2"/>
    </row>
    <row r="543" spans="2:18" ht="15.75" customHeight="1" x14ac:dyDescent="0.25">
      <c r="B543" s="2"/>
      <c r="C543" s="98"/>
      <c r="D543" s="2"/>
      <c r="E543" s="2"/>
      <c r="F543" s="2"/>
      <c r="G543" s="2"/>
      <c r="H543" s="2"/>
      <c r="I543" s="2"/>
      <c r="J543" s="2"/>
      <c r="K543" s="2"/>
      <c r="L543" s="2"/>
      <c r="M543" s="2"/>
      <c r="N543" s="2"/>
      <c r="O543" s="2"/>
      <c r="P543" s="2"/>
      <c r="Q543" s="2"/>
      <c r="R543" s="2"/>
    </row>
    <row r="544" spans="2:18" ht="15.75" customHeight="1" x14ac:dyDescent="0.25">
      <c r="B544" s="2"/>
      <c r="C544" s="98"/>
      <c r="D544" s="2"/>
      <c r="E544" s="2"/>
      <c r="F544" s="2"/>
      <c r="G544" s="2"/>
      <c r="H544" s="2"/>
      <c r="I544" s="2"/>
      <c r="J544" s="2"/>
      <c r="K544" s="2"/>
      <c r="L544" s="2"/>
      <c r="M544" s="2"/>
      <c r="N544" s="2"/>
      <c r="O544" s="2"/>
      <c r="P544" s="2"/>
      <c r="Q544" s="2"/>
      <c r="R544" s="2"/>
    </row>
    <row r="545" spans="2:18" ht="15.75" customHeight="1" x14ac:dyDescent="0.25">
      <c r="B545" s="2"/>
      <c r="C545" s="98"/>
      <c r="D545" s="2"/>
      <c r="E545" s="2"/>
      <c r="F545" s="2"/>
      <c r="G545" s="2"/>
      <c r="H545" s="2"/>
      <c r="I545" s="2"/>
      <c r="J545" s="2"/>
      <c r="K545" s="2"/>
      <c r="L545" s="2"/>
      <c r="M545" s="2"/>
      <c r="N545" s="2"/>
      <c r="O545" s="2"/>
      <c r="P545" s="2"/>
      <c r="Q545" s="2"/>
      <c r="R545" s="2"/>
    </row>
    <row r="546" spans="2:18" ht="15.75" customHeight="1" x14ac:dyDescent="0.25">
      <c r="B546" s="2"/>
      <c r="C546" s="98"/>
      <c r="D546" s="2"/>
      <c r="E546" s="2"/>
      <c r="F546" s="2"/>
      <c r="G546" s="2"/>
      <c r="H546" s="2"/>
      <c r="I546" s="2"/>
      <c r="J546" s="2"/>
      <c r="K546" s="2"/>
      <c r="L546" s="2"/>
      <c r="M546" s="2"/>
      <c r="N546" s="2"/>
      <c r="O546" s="2"/>
      <c r="P546" s="2"/>
      <c r="Q546" s="2"/>
      <c r="R546" s="2"/>
    </row>
    <row r="547" spans="2:18" ht="15.75" customHeight="1" x14ac:dyDescent="0.25">
      <c r="B547" s="2"/>
      <c r="C547" s="98"/>
      <c r="D547" s="2"/>
      <c r="E547" s="2"/>
      <c r="F547" s="2"/>
      <c r="G547" s="2"/>
      <c r="H547" s="2"/>
      <c r="I547" s="2"/>
      <c r="J547" s="2"/>
      <c r="K547" s="2"/>
      <c r="L547" s="2"/>
      <c r="M547" s="2"/>
      <c r="N547" s="2"/>
      <c r="O547" s="2"/>
      <c r="P547" s="2"/>
      <c r="Q547" s="2"/>
      <c r="R547" s="2"/>
    </row>
    <row r="548" spans="2:18" ht="15.75" customHeight="1" x14ac:dyDescent="0.25">
      <c r="B548" s="2"/>
      <c r="C548" s="98"/>
      <c r="D548" s="2"/>
      <c r="E548" s="2"/>
      <c r="F548" s="2"/>
      <c r="G548" s="2"/>
      <c r="H548" s="2"/>
      <c r="I548" s="2"/>
      <c r="J548" s="2"/>
      <c r="K548" s="2"/>
      <c r="L548" s="2"/>
      <c r="M548" s="2"/>
      <c r="N548" s="2"/>
      <c r="O548" s="2"/>
      <c r="P548" s="2"/>
      <c r="Q548" s="2"/>
      <c r="R548" s="2"/>
    </row>
    <row r="549" spans="2:18" ht="15.75" customHeight="1" x14ac:dyDescent="0.25">
      <c r="B549" s="2"/>
      <c r="C549" s="98"/>
      <c r="D549" s="2"/>
      <c r="E549" s="2"/>
      <c r="F549" s="2"/>
      <c r="G549" s="2"/>
      <c r="H549" s="2"/>
      <c r="I549" s="2"/>
      <c r="J549" s="2"/>
      <c r="K549" s="2"/>
      <c r="L549" s="2"/>
      <c r="M549" s="2"/>
      <c r="N549" s="2"/>
      <c r="O549" s="2"/>
      <c r="P549" s="2"/>
      <c r="Q549" s="2"/>
      <c r="R549" s="2"/>
    </row>
    <row r="550" spans="2:18" ht="15.75" customHeight="1" x14ac:dyDescent="0.25">
      <c r="B550" s="2"/>
      <c r="C550" s="98"/>
      <c r="D550" s="2"/>
      <c r="E550" s="2"/>
      <c r="F550" s="2"/>
      <c r="G550" s="2"/>
      <c r="H550" s="2"/>
      <c r="I550" s="2"/>
      <c r="J550" s="2"/>
      <c r="K550" s="2"/>
      <c r="L550" s="2"/>
      <c r="M550" s="2"/>
      <c r="N550" s="2"/>
      <c r="O550" s="2"/>
      <c r="P550" s="2"/>
      <c r="Q550" s="2"/>
      <c r="R550" s="2"/>
    </row>
    <row r="551" spans="2:18" ht="15.75" customHeight="1" x14ac:dyDescent="0.25">
      <c r="B551" s="2"/>
      <c r="C551" s="98"/>
      <c r="D551" s="2"/>
      <c r="E551" s="2"/>
      <c r="F551" s="2"/>
      <c r="G551" s="2"/>
      <c r="H551" s="2"/>
      <c r="I551" s="2"/>
      <c r="J551" s="2"/>
      <c r="K551" s="2"/>
      <c r="L551" s="2"/>
      <c r="M551" s="2"/>
      <c r="N551" s="2"/>
      <c r="O551" s="2"/>
      <c r="P551" s="2"/>
      <c r="Q551" s="2"/>
      <c r="R551" s="2"/>
    </row>
    <row r="552" spans="2:18" ht="15.75" customHeight="1" x14ac:dyDescent="0.25">
      <c r="B552" s="2"/>
      <c r="C552" s="98"/>
      <c r="D552" s="2"/>
      <c r="E552" s="2"/>
      <c r="F552" s="2"/>
      <c r="G552" s="2"/>
      <c r="H552" s="2"/>
      <c r="I552" s="2"/>
      <c r="J552" s="2"/>
      <c r="K552" s="2"/>
      <c r="L552" s="2"/>
      <c r="M552" s="2"/>
      <c r="N552" s="2"/>
      <c r="O552" s="2"/>
      <c r="P552" s="2"/>
      <c r="Q552" s="2"/>
      <c r="R552" s="2"/>
    </row>
    <row r="553" spans="2:18" ht="15.75" customHeight="1" x14ac:dyDescent="0.25">
      <c r="B553" s="2"/>
      <c r="C553" s="98"/>
      <c r="D553" s="2"/>
      <c r="E553" s="2"/>
      <c r="F553" s="2"/>
      <c r="G553" s="2"/>
      <c r="H553" s="2"/>
      <c r="I553" s="2"/>
      <c r="J553" s="2"/>
      <c r="K553" s="2"/>
      <c r="L553" s="2"/>
      <c r="M553" s="2"/>
      <c r="N553" s="2"/>
      <c r="O553" s="2"/>
      <c r="P553" s="2"/>
      <c r="Q553" s="2"/>
      <c r="R553" s="2"/>
    </row>
    <row r="554" spans="2:18" ht="15.75" customHeight="1" x14ac:dyDescent="0.25">
      <c r="B554" s="2"/>
      <c r="C554" s="98"/>
      <c r="D554" s="2"/>
      <c r="E554" s="2"/>
      <c r="F554" s="2"/>
      <c r="G554" s="2"/>
      <c r="H554" s="2"/>
      <c r="I554" s="2"/>
      <c r="J554" s="2"/>
      <c r="K554" s="2"/>
      <c r="L554" s="2"/>
      <c r="M554" s="2"/>
      <c r="N554" s="2"/>
      <c r="O554" s="2"/>
      <c r="P554" s="2"/>
      <c r="Q554" s="2"/>
      <c r="R554" s="2"/>
    </row>
    <row r="555" spans="2:18" ht="15.75" customHeight="1" x14ac:dyDescent="0.25">
      <c r="B555" s="2"/>
      <c r="C555" s="98"/>
      <c r="D555" s="2"/>
      <c r="E555" s="2"/>
      <c r="F555" s="2"/>
      <c r="G555" s="2"/>
      <c r="H555" s="2"/>
      <c r="I555" s="2"/>
      <c r="J555" s="2"/>
      <c r="K555" s="2"/>
      <c r="L555" s="2"/>
      <c r="M555" s="2"/>
      <c r="N555" s="2"/>
      <c r="O555" s="2"/>
      <c r="P555" s="2"/>
      <c r="Q555" s="2"/>
      <c r="R555" s="2"/>
    </row>
    <row r="556" spans="2:18" ht="15.75" customHeight="1" x14ac:dyDescent="0.25">
      <c r="B556" s="2"/>
      <c r="C556" s="98"/>
      <c r="D556" s="2"/>
      <c r="E556" s="2"/>
      <c r="F556" s="2"/>
      <c r="G556" s="2"/>
      <c r="H556" s="2"/>
      <c r="I556" s="2"/>
      <c r="J556" s="2"/>
      <c r="K556" s="2"/>
      <c r="L556" s="2"/>
      <c r="M556" s="2"/>
      <c r="N556" s="2"/>
      <c r="O556" s="2"/>
      <c r="P556" s="2"/>
      <c r="Q556" s="2"/>
      <c r="R556" s="2"/>
    </row>
    <row r="557" spans="2:18" ht="15.75" customHeight="1" x14ac:dyDescent="0.25">
      <c r="B557" s="2"/>
      <c r="C557" s="98"/>
      <c r="D557" s="2"/>
      <c r="E557" s="2"/>
      <c r="F557" s="2"/>
      <c r="G557" s="2"/>
      <c r="H557" s="2"/>
      <c r="I557" s="2"/>
      <c r="J557" s="2"/>
      <c r="K557" s="2"/>
      <c r="L557" s="2"/>
      <c r="M557" s="2"/>
      <c r="N557" s="2"/>
      <c r="O557" s="2"/>
      <c r="P557" s="2"/>
      <c r="Q557" s="2"/>
      <c r="R557" s="2"/>
    </row>
    <row r="558" spans="2:18" ht="15.75" customHeight="1" x14ac:dyDescent="0.25">
      <c r="B558" s="2"/>
      <c r="C558" s="98"/>
      <c r="D558" s="2"/>
      <c r="E558" s="2"/>
      <c r="F558" s="2"/>
      <c r="G558" s="2"/>
      <c r="H558" s="2"/>
      <c r="I558" s="2"/>
      <c r="J558" s="2"/>
      <c r="K558" s="2"/>
      <c r="L558" s="2"/>
      <c r="M558" s="2"/>
      <c r="N558" s="2"/>
      <c r="O558" s="2"/>
      <c r="P558" s="2"/>
      <c r="Q558" s="2"/>
      <c r="R558" s="2"/>
    </row>
    <row r="559" spans="2:18" ht="15.75" customHeight="1" x14ac:dyDescent="0.25">
      <c r="B559" s="2"/>
      <c r="C559" s="98"/>
      <c r="D559" s="2"/>
      <c r="E559" s="2"/>
      <c r="F559" s="2"/>
      <c r="G559" s="2"/>
      <c r="H559" s="2"/>
      <c r="I559" s="2"/>
      <c r="J559" s="2"/>
      <c r="K559" s="2"/>
      <c r="L559" s="2"/>
      <c r="M559" s="2"/>
      <c r="N559" s="2"/>
      <c r="O559" s="2"/>
      <c r="P559" s="2"/>
      <c r="Q559" s="2"/>
      <c r="R559" s="2"/>
    </row>
    <row r="560" spans="2:18" ht="15.75" customHeight="1" x14ac:dyDescent="0.25">
      <c r="B560" s="2"/>
      <c r="C560" s="98"/>
      <c r="D560" s="2"/>
      <c r="E560" s="2"/>
      <c r="F560" s="2"/>
      <c r="G560" s="2"/>
      <c r="H560" s="2"/>
      <c r="I560" s="2"/>
      <c r="J560" s="2"/>
      <c r="K560" s="2"/>
      <c r="L560" s="2"/>
      <c r="M560" s="2"/>
      <c r="N560" s="2"/>
      <c r="O560" s="2"/>
      <c r="P560" s="2"/>
      <c r="Q560" s="2"/>
      <c r="R560" s="2"/>
    </row>
    <row r="561" spans="2:18" ht="15.75" customHeight="1" x14ac:dyDescent="0.25">
      <c r="B561" s="2"/>
      <c r="C561" s="98"/>
      <c r="D561" s="2"/>
      <c r="E561" s="2"/>
      <c r="F561" s="2"/>
      <c r="G561" s="2"/>
      <c r="H561" s="2"/>
      <c r="I561" s="2"/>
      <c r="J561" s="2"/>
      <c r="K561" s="2"/>
      <c r="L561" s="2"/>
      <c r="M561" s="2"/>
      <c r="N561" s="2"/>
      <c r="O561" s="2"/>
      <c r="P561" s="2"/>
      <c r="Q561" s="2"/>
      <c r="R561" s="2"/>
    </row>
    <row r="562" spans="2:18" ht="15.75" customHeight="1" x14ac:dyDescent="0.25">
      <c r="B562" s="2"/>
      <c r="C562" s="98"/>
      <c r="D562" s="2"/>
      <c r="E562" s="2"/>
      <c r="F562" s="2"/>
      <c r="G562" s="2"/>
      <c r="H562" s="2"/>
      <c r="I562" s="2"/>
      <c r="J562" s="2"/>
      <c r="K562" s="2"/>
      <c r="L562" s="2"/>
      <c r="M562" s="2"/>
      <c r="N562" s="2"/>
      <c r="O562" s="2"/>
      <c r="P562" s="2"/>
      <c r="Q562" s="2"/>
      <c r="R562" s="2"/>
    </row>
    <row r="563" spans="2:18" ht="15.75" customHeight="1" x14ac:dyDescent="0.25">
      <c r="B563" s="2"/>
      <c r="C563" s="98"/>
      <c r="D563" s="2"/>
      <c r="E563" s="2"/>
      <c r="F563" s="2"/>
      <c r="G563" s="2"/>
      <c r="H563" s="2"/>
      <c r="I563" s="2"/>
      <c r="J563" s="2"/>
      <c r="K563" s="2"/>
      <c r="L563" s="2"/>
      <c r="M563" s="2"/>
      <c r="N563" s="2"/>
      <c r="O563" s="2"/>
      <c r="P563" s="2"/>
      <c r="Q563" s="2"/>
      <c r="R563" s="2"/>
    </row>
    <row r="564" spans="2:18" ht="15.75" customHeight="1" x14ac:dyDescent="0.25">
      <c r="B564" s="2"/>
      <c r="C564" s="98"/>
      <c r="D564" s="2"/>
      <c r="E564" s="2"/>
      <c r="F564" s="2"/>
      <c r="G564" s="2"/>
      <c r="H564" s="2"/>
      <c r="I564" s="2"/>
      <c r="J564" s="2"/>
      <c r="K564" s="2"/>
      <c r="L564" s="2"/>
      <c r="M564" s="2"/>
      <c r="N564" s="2"/>
      <c r="O564" s="2"/>
      <c r="P564" s="2"/>
      <c r="Q564" s="2"/>
      <c r="R564" s="2"/>
    </row>
    <row r="565" spans="2:18" ht="15.75" customHeight="1" x14ac:dyDescent="0.25">
      <c r="B565" s="2"/>
      <c r="C565" s="98"/>
      <c r="D565" s="2"/>
      <c r="E565" s="2"/>
      <c r="F565" s="2"/>
      <c r="G565" s="2"/>
      <c r="H565" s="2"/>
      <c r="I565" s="2"/>
      <c r="J565" s="2"/>
      <c r="K565" s="2"/>
      <c r="L565" s="2"/>
      <c r="M565" s="2"/>
      <c r="N565" s="2"/>
      <c r="O565" s="2"/>
      <c r="P565" s="2"/>
      <c r="Q565" s="2"/>
      <c r="R565" s="2"/>
    </row>
    <row r="566" spans="2:18" ht="15.75" customHeight="1" x14ac:dyDescent="0.25">
      <c r="B566" s="2"/>
      <c r="C566" s="98"/>
      <c r="D566" s="2"/>
      <c r="E566" s="2"/>
      <c r="F566" s="2"/>
      <c r="G566" s="2"/>
      <c r="H566" s="2"/>
      <c r="I566" s="2"/>
      <c r="J566" s="2"/>
      <c r="K566" s="2"/>
      <c r="L566" s="2"/>
      <c r="M566" s="2"/>
      <c r="N566" s="2"/>
      <c r="O566" s="2"/>
      <c r="P566" s="2"/>
      <c r="Q566" s="2"/>
      <c r="R566" s="2"/>
    </row>
    <row r="567" spans="2:18" ht="15.75" customHeight="1" x14ac:dyDescent="0.25">
      <c r="B567" s="2"/>
      <c r="C567" s="98"/>
      <c r="D567" s="2"/>
      <c r="E567" s="2"/>
      <c r="F567" s="2"/>
      <c r="G567" s="2"/>
      <c r="H567" s="2"/>
      <c r="I567" s="2"/>
      <c r="J567" s="2"/>
      <c r="K567" s="2"/>
      <c r="L567" s="2"/>
      <c r="M567" s="2"/>
      <c r="N567" s="2"/>
      <c r="O567" s="2"/>
      <c r="P567" s="2"/>
      <c r="Q567" s="2"/>
      <c r="R567" s="2"/>
    </row>
    <row r="568" spans="2:18" ht="15.75" customHeight="1" x14ac:dyDescent="0.25">
      <c r="B568" s="2"/>
      <c r="C568" s="98"/>
      <c r="D568" s="2"/>
      <c r="E568" s="2"/>
      <c r="F568" s="2"/>
      <c r="G568" s="2"/>
      <c r="H568" s="2"/>
      <c r="I568" s="2"/>
      <c r="J568" s="2"/>
      <c r="K568" s="2"/>
      <c r="L568" s="2"/>
      <c r="M568" s="2"/>
      <c r="N568" s="2"/>
      <c r="O568" s="2"/>
      <c r="P568" s="2"/>
      <c r="Q568" s="2"/>
      <c r="R568" s="2"/>
    </row>
    <row r="569" spans="2:18" ht="15.75" customHeight="1" x14ac:dyDescent="0.25">
      <c r="B569" s="2"/>
      <c r="C569" s="98"/>
      <c r="D569" s="2"/>
      <c r="E569" s="2"/>
      <c r="F569" s="2"/>
      <c r="G569" s="2"/>
      <c r="H569" s="2"/>
      <c r="I569" s="2"/>
      <c r="J569" s="2"/>
      <c r="K569" s="2"/>
      <c r="L569" s="2"/>
      <c r="M569" s="2"/>
      <c r="N569" s="2"/>
      <c r="O569" s="2"/>
      <c r="P569" s="2"/>
      <c r="Q569" s="2"/>
      <c r="R569" s="2"/>
    </row>
    <row r="570" spans="2:18" ht="15.75" customHeight="1" x14ac:dyDescent="0.25">
      <c r="B570" s="2"/>
      <c r="C570" s="98"/>
      <c r="D570" s="2"/>
      <c r="E570" s="2"/>
      <c r="F570" s="2"/>
      <c r="G570" s="2"/>
      <c r="H570" s="2"/>
      <c r="I570" s="2"/>
      <c r="J570" s="2"/>
      <c r="K570" s="2"/>
      <c r="L570" s="2"/>
      <c r="M570" s="2"/>
      <c r="N570" s="2"/>
      <c r="O570" s="2"/>
      <c r="P570" s="2"/>
      <c r="Q570" s="2"/>
      <c r="R570" s="2"/>
    </row>
    <row r="571" spans="2:18" ht="15.75" customHeight="1" x14ac:dyDescent="0.25">
      <c r="B571" s="2"/>
      <c r="C571" s="98"/>
      <c r="D571" s="2"/>
      <c r="E571" s="2"/>
      <c r="F571" s="2"/>
      <c r="G571" s="2"/>
      <c r="H571" s="2"/>
      <c r="I571" s="2"/>
      <c r="J571" s="2"/>
      <c r="K571" s="2"/>
      <c r="L571" s="2"/>
      <c r="M571" s="2"/>
      <c r="N571" s="2"/>
      <c r="O571" s="2"/>
      <c r="P571" s="2"/>
      <c r="Q571" s="2"/>
      <c r="R571" s="2"/>
    </row>
    <row r="572" spans="2:18" ht="15.75" customHeight="1" x14ac:dyDescent="0.25">
      <c r="B572" s="2"/>
      <c r="C572" s="98"/>
      <c r="D572" s="2"/>
      <c r="E572" s="2"/>
      <c r="F572" s="2"/>
      <c r="G572" s="2"/>
      <c r="H572" s="2"/>
      <c r="I572" s="2"/>
      <c r="J572" s="2"/>
      <c r="K572" s="2"/>
      <c r="L572" s="2"/>
      <c r="M572" s="2"/>
      <c r="N572" s="2"/>
      <c r="O572" s="2"/>
      <c r="P572" s="2"/>
      <c r="Q572" s="2"/>
      <c r="R572" s="2"/>
    </row>
    <row r="573" spans="2:18" ht="15.75" customHeight="1" x14ac:dyDescent="0.25">
      <c r="B573" s="2"/>
      <c r="C573" s="98"/>
      <c r="D573" s="2"/>
      <c r="E573" s="2"/>
      <c r="F573" s="2"/>
      <c r="G573" s="2"/>
      <c r="H573" s="2"/>
      <c r="I573" s="2"/>
      <c r="J573" s="2"/>
      <c r="K573" s="2"/>
      <c r="L573" s="2"/>
      <c r="M573" s="2"/>
      <c r="N573" s="2"/>
      <c r="O573" s="2"/>
      <c r="P573" s="2"/>
      <c r="Q573" s="2"/>
      <c r="R573" s="2"/>
    </row>
    <row r="574" spans="2:18" ht="15.75" customHeight="1" x14ac:dyDescent="0.25">
      <c r="B574" s="2"/>
      <c r="C574" s="98"/>
      <c r="D574" s="2"/>
      <c r="E574" s="2"/>
      <c r="F574" s="2"/>
      <c r="G574" s="2"/>
      <c r="H574" s="2"/>
      <c r="I574" s="2"/>
      <c r="J574" s="2"/>
      <c r="K574" s="2"/>
      <c r="L574" s="2"/>
      <c r="M574" s="2"/>
      <c r="N574" s="2"/>
      <c r="O574" s="2"/>
      <c r="P574" s="2"/>
      <c r="Q574" s="2"/>
      <c r="R574" s="2"/>
    </row>
    <row r="575" spans="2:18" ht="15.75" customHeight="1" x14ac:dyDescent="0.25">
      <c r="B575" s="2"/>
      <c r="C575" s="98"/>
      <c r="D575" s="2"/>
      <c r="E575" s="2"/>
      <c r="F575" s="2"/>
      <c r="G575" s="2"/>
      <c r="H575" s="2"/>
      <c r="I575" s="2"/>
      <c r="J575" s="2"/>
      <c r="K575" s="2"/>
      <c r="L575" s="2"/>
      <c r="M575" s="2"/>
      <c r="N575" s="2"/>
      <c r="O575" s="2"/>
      <c r="P575" s="2"/>
      <c r="Q575" s="2"/>
      <c r="R575" s="2"/>
    </row>
    <row r="576" spans="2:18" ht="15.75" customHeight="1" x14ac:dyDescent="0.25">
      <c r="B576" s="2"/>
      <c r="C576" s="98"/>
      <c r="D576" s="2"/>
      <c r="E576" s="2"/>
      <c r="F576" s="2"/>
      <c r="G576" s="2"/>
      <c r="H576" s="2"/>
      <c r="I576" s="2"/>
      <c r="J576" s="2"/>
      <c r="K576" s="2"/>
      <c r="L576" s="2"/>
      <c r="M576" s="2"/>
      <c r="N576" s="2"/>
      <c r="O576" s="2"/>
      <c r="P576" s="2"/>
      <c r="Q576" s="2"/>
      <c r="R576" s="2"/>
    </row>
    <row r="577" spans="2:18" ht="15.75" customHeight="1" x14ac:dyDescent="0.25">
      <c r="B577" s="2"/>
      <c r="C577" s="98"/>
      <c r="D577" s="2"/>
      <c r="E577" s="2"/>
      <c r="F577" s="2"/>
      <c r="G577" s="2"/>
      <c r="H577" s="2"/>
      <c r="I577" s="2"/>
      <c r="J577" s="2"/>
      <c r="K577" s="2"/>
      <c r="L577" s="2"/>
      <c r="M577" s="2"/>
      <c r="N577" s="2"/>
      <c r="O577" s="2"/>
      <c r="P577" s="2"/>
      <c r="Q577" s="2"/>
      <c r="R577" s="2"/>
    </row>
    <row r="578" spans="2:18" ht="15.75" customHeight="1" x14ac:dyDescent="0.25">
      <c r="B578" s="2"/>
      <c r="C578" s="98"/>
      <c r="D578" s="2"/>
      <c r="E578" s="2"/>
      <c r="F578" s="2"/>
      <c r="G578" s="2"/>
      <c r="H578" s="2"/>
      <c r="I578" s="2"/>
      <c r="J578" s="2"/>
      <c r="K578" s="2"/>
      <c r="L578" s="2"/>
      <c r="M578" s="2"/>
      <c r="N578" s="2"/>
      <c r="O578" s="2"/>
      <c r="P578" s="2"/>
      <c r="Q578" s="2"/>
      <c r="R578" s="2"/>
    </row>
    <row r="579" spans="2:18" ht="15.75" customHeight="1" x14ac:dyDescent="0.25">
      <c r="B579" s="2"/>
      <c r="C579" s="98"/>
      <c r="D579" s="2"/>
      <c r="E579" s="2"/>
      <c r="F579" s="2"/>
      <c r="G579" s="2"/>
      <c r="H579" s="2"/>
      <c r="I579" s="2"/>
      <c r="J579" s="2"/>
      <c r="K579" s="2"/>
      <c r="L579" s="2"/>
      <c r="M579" s="2"/>
      <c r="N579" s="2"/>
      <c r="O579" s="2"/>
      <c r="P579" s="2"/>
      <c r="Q579" s="2"/>
      <c r="R579" s="2"/>
    </row>
    <row r="580" spans="2:18" ht="15.75" customHeight="1" x14ac:dyDescent="0.25">
      <c r="B580" s="2"/>
      <c r="C580" s="98"/>
      <c r="D580" s="2"/>
      <c r="E580" s="2"/>
      <c r="F580" s="2"/>
      <c r="G580" s="2"/>
      <c r="H580" s="2"/>
      <c r="I580" s="2"/>
      <c r="J580" s="2"/>
      <c r="K580" s="2"/>
      <c r="L580" s="2"/>
      <c r="M580" s="2"/>
      <c r="N580" s="2"/>
      <c r="O580" s="2"/>
      <c r="P580" s="2"/>
      <c r="Q580" s="2"/>
      <c r="R580" s="2"/>
    </row>
    <row r="581" spans="2:18" ht="15.75" customHeight="1" x14ac:dyDescent="0.25">
      <c r="B581" s="2"/>
      <c r="C581" s="98"/>
      <c r="D581" s="2"/>
      <c r="E581" s="2"/>
      <c r="F581" s="2"/>
      <c r="G581" s="2"/>
      <c r="H581" s="2"/>
      <c r="I581" s="2"/>
      <c r="J581" s="2"/>
      <c r="K581" s="2"/>
      <c r="L581" s="2"/>
      <c r="M581" s="2"/>
      <c r="N581" s="2"/>
      <c r="O581" s="2"/>
      <c r="P581" s="2"/>
      <c r="Q581" s="2"/>
      <c r="R581" s="2"/>
    </row>
    <row r="582" spans="2:18" ht="15.75" customHeight="1" x14ac:dyDescent="0.25">
      <c r="B582" s="2"/>
      <c r="C582" s="98"/>
      <c r="D582" s="2"/>
      <c r="E582" s="2"/>
      <c r="F582" s="2"/>
      <c r="G582" s="2"/>
      <c r="H582" s="2"/>
      <c r="I582" s="2"/>
      <c r="J582" s="2"/>
      <c r="K582" s="2"/>
      <c r="L582" s="2"/>
      <c r="M582" s="2"/>
      <c r="N582" s="2"/>
      <c r="O582" s="2"/>
      <c r="P582" s="2"/>
      <c r="Q582" s="2"/>
      <c r="R582" s="2"/>
    </row>
    <row r="583" spans="2:18" ht="15.75" customHeight="1" x14ac:dyDescent="0.25">
      <c r="B583" s="2"/>
      <c r="C583" s="98"/>
      <c r="D583" s="2"/>
      <c r="E583" s="2"/>
      <c r="F583" s="2"/>
      <c r="G583" s="2"/>
      <c r="H583" s="2"/>
      <c r="I583" s="2"/>
      <c r="J583" s="2"/>
      <c r="K583" s="2"/>
      <c r="L583" s="2"/>
      <c r="M583" s="2"/>
      <c r="N583" s="2"/>
      <c r="O583" s="2"/>
      <c r="P583" s="2"/>
      <c r="Q583" s="2"/>
      <c r="R583" s="2"/>
    </row>
    <row r="584" spans="2:18" ht="15.75" customHeight="1" x14ac:dyDescent="0.25">
      <c r="B584" s="2"/>
      <c r="C584" s="98"/>
      <c r="D584" s="2"/>
      <c r="E584" s="2"/>
      <c r="F584" s="2"/>
      <c r="G584" s="2"/>
      <c r="H584" s="2"/>
      <c r="I584" s="2"/>
      <c r="J584" s="2"/>
      <c r="K584" s="2"/>
      <c r="L584" s="2"/>
      <c r="M584" s="2"/>
      <c r="N584" s="2"/>
      <c r="O584" s="2"/>
      <c r="P584" s="2"/>
      <c r="Q584" s="2"/>
      <c r="R584" s="2"/>
    </row>
    <row r="585" spans="2:18" ht="15.75" customHeight="1" x14ac:dyDescent="0.25">
      <c r="B585" s="2"/>
      <c r="C585" s="98"/>
      <c r="D585" s="2"/>
      <c r="E585" s="2"/>
      <c r="F585" s="2"/>
      <c r="G585" s="2"/>
      <c r="H585" s="2"/>
      <c r="I585" s="2"/>
      <c r="J585" s="2"/>
      <c r="K585" s="2"/>
      <c r="L585" s="2"/>
      <c r="M585" s="2"/>
      <c r="N585" s="2"/>
      <c r="O585" s="2"/>
      <c r="P585" s="2"/>
      <c r="Q585" s="2"/>
      <c r="R585" s="2"/>
    </row>
    <row r="586" spans="2:18" ht="15.75" customHeight="1" x14ac:dyDescent="0.25">
      <c r="B586" s="2"/>
      <c r="C586" s="98"/>
      <c r="D586" s="2"/>
      <c r="E586" s="2"/>
      <c r="F586" s="2"/>
      <c r="G586" s="2"/>
      <c r="H586" s="2"/>
      <c r="I586" s="2"/>
      <c r="J586" s="2"/>
      <c r="K586" s="2"/>
      <c r="L586" s="2"/>
      <c r="M586" s="2"/>
      <c r="N586" s="2"/>
      <c r="O586" s="2"/>
      <c r="P586" s="2"/>
      <c r="Q586" s="2"/>
      <c r="R586" s="2"/>
    </row>
    <row r="587" spans="2:18" ht="15.75" customHeight="1" x14ac:dyDescent="0.25">
      <c r="B587" s="2"/>
      <c r="C587" s="98"/>
      <c r="D587" s="2"/>
      <c r="E587" s="2"/>
      <c r="F587" s="2"/>
      <c r="G587" s="2"/>
      <c r="H587" s="2"/>
      <c r="I587" s="2"/>
      <c r="J587" s="2"/>
      <c r="K587" s="2"/>
      <c r="L587" s="2"/>
      <c r="M587" s="2"/>
      <c r="N587" s="2"/>
      <c r="O587" s="2"/>
      <c r="P587" s="2"/>
      <c r="Q587" s="2"/>
      <c r="R587" s="2"/>
    </row>
    <row r="588" spans="2:18" ht="15.75" customHeight="1" x14ac:dyDescent="0.25">
      <c r="B588" s="2"/>
      <c r="C588" s="98"/>
      <c r="D588" s="2"/>
      <c r="E588" s="2"/>
      <c r="F588" s="2"/>
      <c r="G588" s="2"/>
      <c r="H588" s="2"/>
      <c r="I588" s="2"/>
      <c r="J588" s="2"/>
      <c r="K588" s="2"/>
      <c r="L588" s="2"/>
      <c r="M588" s="2"/>
      <c r="N588" s="2"/>
      <c r="O588" s="2"/>
      <c r="P588" s="2"/>
      <c r="Q588" s="2"/>
      <c r="R588" s="2"/>
    </row>
    <row r="589" spans="2:18" ht="15.75" customHeight="1" x14ac:dyDescent="0.25">
      <c r="B589" s="2"/>
      <c r="C589" s="98"/>
      <c r="D589" s="2"/>
      <c r="E589" s="2"/>
      <c r="F589" s="2"/>
      <c r="G589" s="2"/>
      <c r="H589" s="2"/>
      <c r="I589" s="2"/>
      <c r="J589" s="2"/>
      <c r="K589" s="2"/>
      <c r="L589" s="2"/>
      <c r="M589" s="2"/>
      <c r="N589" s="2"/>
      <c r="O589" s="2"/>
      <c r="P589" s="2"/>
      <c r="Q589" s="2"/>
      <c r="R589" s="2"/>
    </row>
    <row r="590" spans="2:18" ht="15.75" customHeight="1" x14ac:dyDescent="0.25">
      <c r="B590" s="2"/>
      <c r="C590" s="98"/>
      <c r="D590" s="2"/>
      <c r="E590" s="2"/>
      <c r="F590" s="2"/>
      <c r="G590" s="2"/>
      <c r="H590" s="2"/>
      <c r="I590" s="2"/>
      <c r="J590" s="2"/>
      <c r="K590" s="2"/>
      <c r="L590" s="2"/>
      <c r="M590" s="2"/>
      <c r="N590" s="2"/>
      <c r="O590" s="2"/>
      <c r="P590" s="2"/>
      <c r="Q590" s="2"/>
      <c r="R590" s="2"/>
    </row>
    <row r="591" spans="2:18" ht="15.75" customHeight="1" x14ac:dyDescent="0.25">
      <c r="B591" s="2"/>
      <c r="C591" s="98"/>
      <c r="D591" s="2"/>
      <c r="E591" s="2"/>
      <c r="F591" s="2"/>
      <c r="G591" s="2"/>
      <c r="H591" s="2"/>
      <c r="I591" s="2"/>
      <c r="J591" s="2"/>
      <c r="K591" s="2"/>
      <c r="L591" s="2"/>
      <c r="M591" s="2"/>
      <c r="N591" s="2"/>
      <c r="O591" s="2"/>
      <c r="P591" s="2"/>
      <c r="Q591" s="2"/>
      <c r="R591" s="2"/>
    </row>
    <row r="592" spans="2:18" ht="15.75" customHeight="1" x14ac:dyDescent="0.25">
      <c r="B592" s="2"/>
      <c r="C592" s="98"/>
      <c r="D592" s="2"/>
      <c r="E592" s="2"/>
      <c r="F592" s="2"/>
      <c r="G592" s="2"/>
      <c r="H592" s="2"/>
      <c r="I592" s="2"/>
      <c r="J592" s="2"/>
      <c r="K592" s="2"/>
      <c r="L592" s="2"/>
      <c r="M592" s="2"/>
      <c r="N592" s="2"/>
      <c r="O592" s="2"/>
      <c r="P592" s="2"/>
      <c r="Q592" s="2"/>
      <c r="R592" s="2"/>
    </row>
    <row r="593" spans="2:18" ht="15.75" customHeight="1" x14ac:dyDescent="0.25">
      <c r="B593" s="2"/>
      <c r="C593" s="98"/>
      <c r="D593" s="2"/>
      <c r="E593" s="2"/>
      <c r="F593" s="2"/>
      <c r="G593" s="2"/>
      <c r="H593" s="2"/>
      <c r="I593" s="2"/>
      <c r="J593" s="2"/>
      <c r="K593" s="2"/>
      <c r="L593" s="2"/>
      <c r="M593" s="2"/>
      <c r="N593" s="2"/>
      <c r="O593" s="2"/>
      <c r="P593" s="2"/>
      <c r="Q593" s="2"/>
      <c r="R593" s="2"/>
    </row>
    <row r="594" spans="2:18" ht="15.75" customHeight="1" x14ac:dyDescent="0.25">
      <c r="B594" s="2"/>
      <c r="C594" s="98"/>
      <c r="D594" s="2"/>
      <c r="E594" s="2"/>
      <c r="F594" s="2"/>
      <c r="G594" s="2"/>
      <c r="H594" s="2"/>
      <c r="I594" s="2"/>
      <c r="J594" s="2"/>
      <c r="K594" s="2"/>
      <c r="L594" s="2"/>
      <c r="M594" s="2"/>
      <c r="N594" s="2"/>
      <c r="O594" s="2"/>
      <c r="P594" s="2"/>
      <c r="Q594" s="2"/>
      <c r="R594" s="2"/>
    </row>
    <row r="595" spans="2:18" ht="15.75" customHeight="1" x14ac:dyDescent="0.25">
      <c r="B595" s="2"/>
      <c r="C595" s="98"/>
      <c r="D595" s="2"/>
      <c r="E595" s="2"/>
      <c r="F595" s="2"/>
      <c r="G595" s="2"/>
      <c r="H595" s="2"/>
      <c r="I595" s="2"/>
      <c r="J595" s="2"/>
      <c r="K595" s="2"/>
      <c r="L595" s="2"/>
      <c r="M595" s="2"/>
      <c r="N595" s="2"/>
      <c r="O595" s="2"/>
      <c r="P595" s="2"/>
      <c r="Q595" s="2"/>
      <c r="R595" s="2"/>
    </row>
    <row r="596" spans="2:18" ht="15.75" customHeight="1" x14ac:dyDescent="0.25">
      <c r="B596" s="2"/>
      <c r="C596" s="98"/>
      <c r="D596" s="2"/>
      <c r="E596" s="2"/>
      <c r="F596" s="2"/>
      <c r="G596" s="2"/>
      <c r="H596" s="2"/>
      <c r="I596" s="2"/>
      <c r="J596" s="2"/>
      <c r="K596" s="2"/>
      <c r="L596" s="2"/>
      <c r="M596" s="2"/>
      <c r="N596" s="2"/>
      <c r="O596" s="2"/>
      <c r="P596" s="2"/>
      <c r="Q596" s="2"/>
      <c r="R596" s="2"/>
    </row>
    <row r="597" spans="2:18" ht="15.75" customHeight="1" x14ac:dyDescent="0.25">
      <c r="B597" s="2"/>
      <c r="C597" s="98"/>
      <c r="D597" s="2"/>
      <c r="E597" s="2"/>
      <c r="F597" s="2"/>
      <c r="G597" s="2"/>
      <c r="H597" s="2"/>
      <c r="I597" s="2"/>
      <c r="J597" s="2"/>
      <c r="K597" s="2"/>
      <c r="L597" s="2"/>
      <c r="M597" s="2"/>
      <c r="N597" s="2"/>
      <c r="O597" s="2"/>
      <c r="P597" s="2"/>
      <c r="Q597" s="2"/>
      <c r="R597" s="2"/>
    </row>
    <row r="598" spans="2:18" ht="15.75" customHeight="1" x14ac:dyDescent="0.25">
      <c r="B598" s="2"/>
      <c r="C598" s="98"/>
      <c r="D598" s="2"/>
      <c r="E598" s="2"/>
      <c r="F598" s="2"/>
      <c r="G598" s="2"/>
      <c r="H598" s="2"/>
      <c r="I598" s="2"/>
      <c r="J598" s="2"/>
      <c r="K598" s="2"/>
      <c r="L598" s="2"/>
      <c r="M598" s="2"/>
      <c r="N598" s="2"/>
      <c r="O598" s="2"/>
      <c r="P598" s="2"/>
      <c r="Q598" s="2"/>
      <c r="R598" s="2"/>
    </row>
    <row r="599" spans="2:18" ht="15.75" customHeight="1" x14ac:dyDescent="0.25">
      <c r="B599" s="2"/>
      <c r="C599" s="98"/>
      <c r="D599" s="2"/>
      <c r="E599" s="2"/>
      <c r="F599" s="2"/>
      <c r="G599" s="2"/>
      <c r="H599" s="2"/>
      <c r="I599" s="2"/>
      <c r="J599" s="2"/>
      <c r="K599" s="2"/>
      <c r="L599" s="2"/>
      <c r="M599" s="2"/>
      <c r="N599" s="2"/>
      <c r="O599" s="2"/>
      <c r="P599" s="2"/>
      <c r="Q599" s="2"/>
      <c r="R599" s="2"/>
    </row>
    <row r="600" spans="2:18" ht="15.75" customHeight="1" x14ac:dyDescent="0.25">
      <c r="B600" s="2"/>
      <c r="C600" s="98"/>
      <c r="D600" s="2"/>
      <c r="E600" s="2"/>
      <c r="F600" s="2"/>
      <c r="G600" s="2"/>
      <c r="H600" s="2"/>
      <c r="I600" s="2"/>
      <c r="J600" s="2"/>
      <c r="K600" s="2"/>
      <c r="L600" s="2"/>
      <c r="M600" s="2"/>
      <c r="N600" s="2"/>
      <c r="O600" s="2"/>
      <c r="P600" s="2"/>
      <c r="Q600" s="2"/>
      <c r="R600" s="2"/>
    </row>
    <row r="601" spans="2:18" ht="15.75" customHeight="1" x14ac:dyDescent="0.25">
      <c r="B601" s="2"/>
      <c r="C601" s="98"/>
      <c r="D601" s="2"/>
      <c r="E601" s="2"/>
      <c r="F601" s="2"/>
      <c r="G601" s="2"/>
      <c r="H601" s="2"/>
      <c r="I601" s="2"/>
      <c r="J601" s="2"/>
      <c r="K601" s="2"/>
      <c r="L601" s="2"/>
      <c r="M601" s="2"/>
      <c r="N601" s="2"/>
      <c r="O601" s="2"/>
      <c r="P601" s="2"/>
      <c r="Q601" s="2"/>
      <c r="R601" s="2"/>
    </row>
    <row r="602" spans="2:18" ht="15.75" customHeight="1" x14ac:dyDescent="0.25">
      <c r="B602" s="2"/>
      <c r="C602" s="98"/>
      <c r="D602" s="2"/>
      <c r="E602" s="2"/>
      <c r="F602" s="2"/>
      <c r="G602" s="2"/>
      <c r="H602" s="2"/>
      <c r="I602" s="2"/>
      <c r="J602" s="2"/>
      <c r="K602" s="2"/>
      <c r="L602" s="2"/>
      <c r="M602" s="2"/>
      <c r="N602" s="2"/>
      <c r="O602" s="2"/>
      <c r="P602" s="2"/>
      <c r="Q602" s="2"/>
      <c r="R602" s="2"/>
    </row>
    <row r="603" spans="2:18" ht="15.75" customHeight="1" x14ac:dyDescent="0.25">
      <c r="B603" s="2"/>
      <c r="C603" s="98"/>
      <c r="D603" s="2"/>
      <c r="E603" s="2"/>
      <c r="F603" s="2"/>
      <c r="G603" s="2"/>
      <c r="H603" s="2"/>
      <c r="I603" s="2"/>
      <c r="J603" s="2"/>
      <c r="K603" s="2"/>
      <c r="L603" s="2"/>
      <c r="M603" s="2"/>
      <c r="N603" s="2"/>
      <c r="O603" s="2"/>
      <c r="P603" s="2"/>
      <c r="Q603" s="2"/>
      <c r="R603" s="2"/>
    </row>
    <row r="604" spans="2:18" ht="15.75" customHeight="1" x14ac:dyDescent="0.25">
      <c r="B604" s="2"/>
      <c r="C604" s="98"/>
      <c r="D604" s="2"/>
      <c r="E604" s="2"/>
      <c r="F604" s="2"/>
      <c r="G604" s="2"/>
      <c r="H604" s="2"/>
      <c r="I604" s="2"/>
      <c r="J604" s="2"/>
      <c r="K604" s="2"/>
      <c r="L604" s="2"/>
      <c r="M604" s="2"/>
      <c r="N604" s="2"/>
      <c r="O604" s="2"/>
      <c r="P604" s="2"/>
      <c r="Q604" s="2"/>
      <c r="R604" s="2"/>
    </row>
    <row r="605" spans="2:18" ht="15.75" customHeight="1" x14ac:dyDescent="0.25">
      <c r="B605" s="2"/>
      <c r="C605" s="98"/>
      <c r="D605" s="2"/>
      <c r="E605" s="2"/>
      <c r="F605" s="2"/>
      <c r="G605" s="2"/>
      <c r="H605" s="2"/>
      <c r="I605" s="2"/>
      <c r="J605" s="2"/>
      <c r="K605" s="2"/>
      <c r="L605" s="2"/>
      <c r="M605" s="2"/>
      <c r="N605" s="2"/>
      <c r="O605" s="2"/>
      <c r="P605" s="2"/>
      <c r="Q605" s="2"/>
      <c r="R605" s="2"/>
    </row>
    <row r="606" spans="2:18" ht="15.75" customHeight="1" x14ac:dyDescent="0.25">
      <c r="B606" s="2"/>
      <c r="C606" s="98"/>
      <c r="D606" s="2"/>
      <c r="E606" s="2"/>
      <c r="F606" s="2"/>
      <c r="G606" s="2"/>
      <c r="H606" s="2"/>
      <c r="I606" s="2"/>
      <c r="J606" s="2"/>
      <c r="K606" s="2"/>
      <c r="L606" s="2"/>
      <c r="M606" s="2"/>
      <c r="N606" s="2"/>
      <c r="O606" s="2"/>
      <c r="P606" s="2"/>
      <c r="Q606" s="2"/>
      <c r="R606" s="2"/>
    </row>
    <row r="607" spans="2:18" ht="15.75" customHeight="1" x14ac:dyDescent="0.25">
      <c r="B607" s="2"/>
      <c r="C607" s="98"/>
      <c r="D607" s="2"/>
      <c r="E607" s="2"/>
      <c r="F607" s="2"/>
      <c r="G607" s="2"/>
      <c r="H607" s="2"/>
      <c r="I607" s="2"/>
      <c r="J607" s="2"/>
      <c r="K607" s="2"/>
      <c r="L607" s="2"/>
      <c r="M607" s="2"/>
      <c r="N607" s="2"/>
      <c r="O607" s="2"/>
      <c r="P607" s="2"/>
      <c r="Q607" s="2"/>
      <c r="R607" s="2"/>
    </row>
    <row r="608" spans="2:18" ht="15.75" customHeight="1" x14ac:dyDescent="0.25">
      <c r="B608" s="2"/>
      <c r="C608" s="98"/>
      <c r="D608" s="2"/>
      <c r="E608" s="2"/>
      <c r="F608" s="2"/>
      <c r="G608" s="2"/>
      <c r="H608" s="2"/>
      <c r="I608" s="2"/>
      <c r="J608" s="2"/>
      <c r="K608" s="2"/>
      <c r="L608" s="2"/>
      <c r="M608" s="2"/>
      <c r="N608" s="2"/>
      <c r="O608" s="2"/>
      <c r="P608" s="2"/>
      <c r="Q608" s="2"/>
      <c r="R608" s="2"/>
    </row>
    <row r="609" spans="2:18" ht="15.75" customHeight="1" x14ac:dyDescent="0.25">
      <c r="B609" s="2"/>
      <c r="C609" s="98"/>
      <c r="D609" s="2"/>
      <c r="E609" s="2"/>
      <c r="F609" s="2"/>
      <c r="G609" s="2"/>
      <c r="H609" s="2"/>
      <c r="I609" s="2"/>
      <c r="J609" s="2"/>
      <c r="K609" s="2"/>
      <c r="L609" s="2"/>
      <c r="M609" s="2"/>
      <c r="N609" s="2"/>
      <c r="O609" s="2"/>
      <c r="P609" s="2"/>
      <c r="Q609" s="2"/>
      <c r="R609" s="2"/>
    </row>
    <row r="610" spans="2:18" ht="15.75" customHeight="1" x14ac:dyDescent="0.25">
      <c r="B610" s="2"/>
      <c r="C610" s="98"/>
      <c r="D610" s="2"/>
      <c r="E610" s="2"/>
      <c r="F610" s="2"/>
      <c r="G610" s="2"/>
      <c r="H610" s="2"/>
      <c r="I610" s="2"/>
      <c r="J610" s="2"/>
      <c r="K610" s="2"/>
      <c r="L610" s="2"/>
      <c r="M610" s="2"/>
      <c r="N610" s="2"/>
      <c r="O610" s="2"/>
      <c r="P610" s="2"/>
      <c r="Q610" s="2"/>
      <c r="R610" s="2"/>
    </row>
    <row r="611" spans="2:18" ht="15.75" customHeight="1" x14ac:dyDescent="0.25">
      <c r="B611" s="2"/>
      <c r="C611" s="98"/>
      <c r="D611" s="2"/>
      <c r="E611" s="2"/>
      <c r="F611" s="2"/>
      <c r="G611" s="2"/>
      <c r="H611" s="2"/>
      <c r="I611" s="2"/>
      <c r="J611" s="2"/>
      <c r="K611" s="2"/>
      <c r="L611" s="2"/>
      <c r="M611" s="2"/>
      <c r="N611" s="2"/>
      <c r="O611" s="2"/>
      <c r="P611" s="2"/>
      <c r="Q611" s="2"/>
      <c r="R611" s="2"/>
    </row>
    <row r="612" spans="2:18" ht="15.75" customHeight="1" x14ac:dyDescent="0.25">
      <c r="B612" s="2"/>
      <c r="C612" s="98"/>
      <c r="D612" s="2"/>
      <c r="E612" s="2"/>
      <c r="F612" s="2"/>
      <c r="G612" s="2"/>
      <c r="H612" s="2"/>
      <c r="I612" s="2"/>
      <c r="J612" s="2"/>
      <c r="K612" s="2"/>
      <c r="L612" s="2"/>
      <c r="M612" s="2"/>
      <c r="N612" s="2"/>
      <c r="O612" s="2"/>
      <c r="P612" s="2"/>
      <c r="Q612" s="2"/>
      <c r="R612" s="2"/>
    </row>
    <row r="613" spans="2:18" ht="15.75" customHeight="1" x14ac:dyDescent="0.25">
      <c r="B613" s="2"/>
      <c r="C613" s="98"/>
      <c r="D613" s="2"/>
      <c r="E613" s="2"/>
      <c r="F613" s="2"/>
      <c r="G613" s="2"/>
      <c r="H613" s="2"/>
      <c r="I613" s="2"/>
      <c r="J613" s="2"/>
      <c r="K613" s="2"/>
      <c r="L613" s="2"/>
      <c r="M613" s="2"/>
      <c r="N613" s="2"/>
      <c r="O613" s="2"/>
      <c r="P613" s="2"/>
      <c r="Q613" s="2"/>
      <c r="R613" s="2"/>
    </row>
    <row r="614" spans="2:18" ht="15.75" customHeight="1" x14ac:dyDescent="0.25">
      <c r="B614" s="2"/>
      <c r="C614" s="98"/>
      <c r="D614" s="2"/>
      <c r="E614" s="2"/>
      <c r="F614" s="2"/>
      <c r="G614" s="2"/>
      <c r="H614" s="2"/>
      <c r="I614" s="2"/>
      <c r="J614" s="2"/>
      <c r="K614" s="2"/>
      <c r="L614" s="2"/>
      <c r="M614" s="2"/>
      <c r="N614" s="2"/>
      <c r="O614" s="2"/>
      <c r="P614" s="2"/>
      <c r="Q614" s="2"/>
      <c r="R614" s="2"/>
    </row>
    <row r="615" spans="2:18" ht="15.75" customHeight="1" x14ac:dyDescent="0.25">
      <c r="B615" s="2"/>
      <c r="C615" s="98"/>
      <c r="D615" s="2"/>
      <c r="E615" s="2"/>
      <c r="F615" s="2"/>
      <c r="G615" s="2"/>
      <c r="H615" s="2"/>
      <c r="I615" s="2"/>
      <c r="J615" s="2"/>
      <c r="K615" s="2"/>
      <c r="L615" s="2"/>
      <c r="M615" s="2"/>
      <c r="N615" s="2"/>
      <c r="O615" s="2"/>
      <c r="P615" s="2"/>
      <c r="Q615" s="2"/>
      <c r="R615" s="2"/>
    </row>
    <row r="616" spans="2:18" ht="15.75" customHeight="1" x14ac:dyDescent="0.25">
      <c r="B616" s="2"/>
      <c r="C616" s="98"/>
      <c r="D616" s="2"/>
      <c r="E616" s="2"/>
      <c r="F616" s="2"/>
      <c r="G616" s="2"/>
      <c r="H616" s="2"/>
      <c r="I616" s="2"/>
      <c r="J616" s="2"/>
      <c r="K616" s="2"/>
      <c r="L616" s="2"/>
      <c r="M616" s="2"/>
      <c r="N616" s="2"/>
      <c r="O616" s="2"/>
      <c r="P616" s="2"/>
      <c r="Q616" s="2"/>
      <c r="R616" s="2"/>
    </row>
    <row r="617" spans="2:18" ht="15.75" customHeight="1" x14ac:dyDescent="0.25">
      <c r="B617" s="2"/>
      <c r="C617" s="98"/>
      <c r="D617" s="2"/>
      <c r="E617" s="2"/>
      <c r="F617" s="2"/>
      <c r="G617" s="2"/>
      <c r="H617" s="2"/>
      <c r="I617" s="2"/>
      <c r="J617" s="2"/>
      <c r="K617" s="2"/>
      <c r="L617" s="2"/>
      <c r="M617" s="2"/>
      <c r="N617" s="2"/>
      <c r="O617" s="2"/>
      <c r="P617" s="2"/>
      <c r="Q617" s="2"/>
      <c r="R617" s="2"/>
    </row>
    <row r="618" spans="2:18" ht="15.75" customHeight="1" x14ac:dyDescent="0.25">
      <c r="B618" s="2"/>
      <c r="C618" s="98"/>
      <c r="D618" s="2"/>
      <c r="E618" s="2"/>
      <c r="F618" s="2"/>
      <c r="G618" s="2"/>
      <c r="H618" s="2"/>
      <c r="I618" s="2"/>
      <c r="J618" s="2"/>
      <c r="K618" s="2"/>
      <c r="L618" s="2"/>
      <c r="M618" s="2"/>
      <c r="N618" s="2"/>
      <c r="O618" s="2"/>
      <c r="P618" s="2"/>
      <c r="Q618" s="2"/>
      <c r="R618" s="2"/>
    </row>
    <row r="619" spans="2:18" ht="15.75" customHeight="1" x14ac:dyDescent="0.25">
      <c r="B619" s="2"/>
      <c r="C619" s="98"/>
      <c r="D619" s="2"/>
      <c r="E619" s="2"/>
      <c r="F619" s="2"/>
      <c r="G619" s="2"/>
      <c r="H619" s="2"/>
      <c r="I619" s="2"/>
      <c r="J619" s="2"/>
      <c r="K619" s="2"/>
      <c r="L619" s="2"/>
      <c r="M619" s="2"/>
      <c r="N619" s="2"/>
      <c r="O619" s="2"/>
      <c r="P619" s="2"/>
      <c r="Q619" s="2"/>
      <c r="R619" s="2"/>
    </row>
    <row r="620" spans="2:18" ht="15.75" customHeight="1" x14ac:dyDescent="0.25">
      <c r="B620" s="2"/>
      <c r="C620" s="98"/>
      <c r="D620" s="2"/>
      <c r="E620" s="2"/>
      <c r="F620" s="2"/>
      <c r="G620" s="2"/>
      <c r="H620" s="2"/>
      <c r="I620" s="2"/>
      <c r="J620" s="2"/>
      <c r="K620" s="2"/>
      <c r="L620" s="2"/>
      <c r="M620" s="2"/>
      <c r="N620" s="2"/>
      <c r="O620" s="2"/>
      <c r="P620" s="2"/>
      <c r="Q620" s="2"/>
      <c r="R620" s="2"/>
    </row>
    <row r="621" spans="2:18" ht="15.75" customHeight="1" x14ac:dyDescent="0.25">
      <c r="B621" s="2"/>
      <c r="C621" s="98"/>
      <c r="D621" s="2"/>
      <c r="E621" s="2"/>
      <c r="F621" s="2"/>
      <c r="G621" s="2"/>
      <c r="H621" s="2"/>
      <c r="I621" s="2"/>
      <c r="J621" s="2"/>
      <c r="K621" s="2"/>
      <c r="L621" s="2"/>
      <c r="M621" s="2"/>
      <c r="N621" s="2"/>
      <c r="O621" s="2"/>
      <c r="P621" s="2"/>
      <c r="Q621" s="2"/>
      <c r="R621" s="2"/>
    </row>
    <row r="622" spans="2:18" ht="15.75" customHeight="1" x14ac:dyDescent="0.25">
      <c r="B622" s="2"/>
      <c r="C622" s="98"/>
      <c r="D622" s="2"/>
      <c r="E622" s="2"/>
      <c r="F622" s="2"/>
      <c r="G622" s="2"/>
      <c r="H622" s="2"/>
      <c r="I622" s="2"/>
      <c r="J622" s="2"/>
      <c r="K622" s="2"/>
      <c r="L622" s="2"/>
      <c r="M622" s="2"/>
      <c r="N622" s="2"/>
      <c r="O622" s="2"/>
      <c r="P622" s="2"/>
      <c r="Q622" s="2"/>
      <c r="R622" s="2"/>
    </row>
    <row r="623" spans="2:18" ht="15.75" customHeight="1" x14ac:dyDescent="0.25">
      <c r="B623" s="2"/>
      <c r="C623" s="98"/>
      <c r="D623" s="2"/>
      <c r="E623" s="2"/>
      <c r="F623" s="2"/>
      <c r="G623" s="2"/>
      <c r="H623" s="2"/>
      <c r="I623" s="2"/>
      <c r="J623" s="2"/>
      <c r="K623" s="2"/>
      <c r="L623" s="2"/>
      <c r="M623" s="2"/>
      <c r="N623" s="2"/>
      <c r="O623" s="2"/>
      <c r="P623" s="2"/>
      <c r="Q623" s="2"/>
      <c r="R623" s="2"/>
    </row>
    <row r="624" spans="2:18" ht="15.75" customHeight="1" x14ac:dyDescent="0.25">
      <c r="B624" s="2"/>
      <c r="C624" s="98"/>
      <c r="D624" s="2"/>
      <c r="E624" s="2"/>
      <c r="F624" s="2"/>
      <c r="G624" s="2"/>
      <c r="H624" s="2"/>
      <c r="I624" s="2"/>
      <c r="J624" s="2"/>
      <c r="K624" s="2"/>
      <c r="L624" s="2"/>
      <c r="M624" s="2"/>
      <c r="N624" s="2"/>
      <c r="O624" s="2"/>
      <c r="P624" s="2"/>
      <c r="Q624" s="2"/>
      <c r="R624" s="2"/>
    </row>
    <row r="625" spans="2:18" ht="15.75" customHeight="1" x14ac:dyDescent="0.25">
      <c r="B625" s="2"/>
      <c r="C625" s="98"/>
      <c r="D625" s="2"/>
      <c r="E625" s="2"/>
      <c r="F625" s="2"/>
      <c r="G625" s="2"/>
      <c r="H625" s="2"/>
      <c r="I625" s="2"/>
      <c r="J625" s="2"/>
      <c r="K625" s="2"/>
      <c r="L625" s="2"/>
      <c r="M625" s="2"/>
      <c r="N625" s="2"/>
      <c r="O625" s="2"/>
      <c r="P625" s="2"/>
      <c r="Q625" s="2"/>
      <c r="R625" s="2"/>
    </row>
    <row r="626" spans="2:18" ht="15.75" customHeight="1" x14ac:dyDescent="0.25">
      <c r="B626" s="2"/>
      <c r="C626" s="98"/>
      <c r="D626" s="2"/>
      <c r="E626" s="2"/>
      <c r="F626" s="2"/>
      <c r="G626" s="2"/>
      <c r="H626" s="2"/>
      <c r="I626" s="2"/>
      <c r="J626" s="2"/>
      <c r="K626" s="2"/>
      <c r="L626" s="2"/>
      <c r="M626" s="2"/>
      <c r="N626" s="2"/>
      <c r="O626" s="2"/>
      <c r="P626" s="2"/>
      <c r="Q626" s="2"/>
      <c r="R626" s="2"/>
    </row>
    <row r="627" spans="2:18" ht="15.75" customHeight="1" x14ac:dyDescent="0.25">
      <c r="B627" s="2"/>
      <c r="C627" s="98"/>
      <c r="D627" s="2"/>
      <c r="E627" s="2"/>
      <c r="F627" s="2"/>
      <c r="G627" s="2"/>
      <c r="H627" s="2"/>
      <c r="I627" s="2"/>
      <c r="J627" s="2"/>
      <c r="K627" s="2"/>
      <c r="L627" s="2"/>
      <c r="M627" s="2"/>
      <c r="N627" s="2"/>
      <c r="O627" s="2"/>
      <c r="P627" s="2"/>
      <c r="Q627" s="2"/>
      <c r="R627" s="2"/>
    </row>
    <row r="628" spans="2:18" ht="15.75" customHeight="1" x14ac:dyDescent="0.25">
      <c r="B628" s="2"/>
      <c r="C628" s="98"/>
      <c r="D628" s="2"/>
      <c r="E628" s="2"/>
      <c r="F628" s="2"/>
      <c r="G628" s="2"/>
      <c r="H628" s="2"/>
      <c r="I628" s="2"/>
      <c r="J628" s="2"/>
      <c r="K628" s="2"/>
      <c r="L628" s="2"/>
      <c r="M628" s="2"/>
      <c r="N628" s="2"/>
      <c r="O628" s="2"/>
      <c r="P628" s="2"/>
      <c r="Q628" s="2"/>
      <c r="R628" s="2"/>
    </row>
    <row r="629" spans="2:18" ht="15.75" customHeight="1" x14ac:dyDescent="0.25">
      <c r="B629" s="2"/>
      <c r="C629" s="98"/>
      <c r="D629" s="2"/>
      <c r="E629" s="2"/>
      <c r="F629" s="2"/>
      <c r="G629" s="2"/>
      <c r="H629" s="2"/>
      <c r="I629" s="2"/>
      <c r="J629" s="2"/>
      <c r="K629" s="2"/>
      <c r="L629" s="2"/>
      <c r="M629" s="2"/>
      <c r="N629" s="2"/>
      <c r="O629" s="2"/>
      <c r="P629" s="2"/>
      <c r="Q629" s="2"/>
      <c r="R629" s="2"/>
    </row>
    <row r="630" spans="2:18" ht="15.75" customHeight="1" x14ac:dyDescent="0.25">
      <c r="B630" s="2"/>
      <c r="C630" s="98"/>
      <c r="D630" s="2"/>
      <c r="E630" s="2"/>
      <c r="F630" s="2"/>
      <c r="G630" s="2"/>
      <c r="H630" s="2"/>
      <c r="I630" s="2"/>
      <c r="J630" s="2"/>
      <c r="K630" s="2"/>
      <c r="L630" s="2"/>
      <c r="M630" s="2"/>
      <c r="N630" s="2"/>
      <c r="O630" s="2"/>
      <c r="P630" s="2"/>
      <c r="Q630" s="2"/>
      <c r="R630" s="2"/>
    </row>
    <row r="631" spans="2:18" ht="15.75" customHeight="1" x14ac:dyDescent="0.25">
      <c r="B631" s="2"/>
      <c r="C631" s="98"/>
      <c r="D631" s="2"/>
      <c r="E631" s="2"/>
      <c r="F631" s="2"/>
      <c r="G631" s="2"/>
      <c r="H631" s="2"/>
      <c r="I631" s="2"/>
      <c r="J631" s="2"/>
      <c r="K631" s="2"/>
      <c r="L631" s="2"/>
      <c r="M631" s="2"/>
      <c r="N631" s="2"/>
      <c r="O631" s="2"/>
      <c r="P631" s="2"/>
      <c r="Q631" s="2"/>
      <c r="R631" s="2"/>
    </row>
    <row r="632" spans="2:18" ht="15.75" customHeight="1" x14ac:dyDescent="0.25">
      <c r="B632" s="2"/>
      <c r="C632" s="98"/>
      <c r="D632" s="2"/>
      <c r="E632" s="2"/>
      <c r="F632" s="2"/>
      <c r="G632" s="2"/>
      <c r="H632" s="2"/>
      <c r="I632" s="2"/>
      <c r="J632" s="2"/>
      <c r="K632" s="2"/>
      <c r="L632" s="2"/>
      <c r="M632" s="2"/>
      <c r="N632" s="2"/>
      <c r="O632" s="2"/>
      <c r="P632" s="2"/>
      <c r="Q632" s="2"/>
      <c r="R632" s="2"/>
    </row>
    <row r="633" spans="2:18" ht="15.75" customHeight="1" x14ac:dyDescent="0.25">
      <c r="B633" s="2"/>
      <c r="C633" s="98"/>
      <c r="D633" s="2"/>
      <c r="E633" s="2"/>
      <c r="F633" s="2"/>
      <c r="G633" s="2"/>
      <c r="H633" s="2"/>
      <c r="I633" s="2"/>
      <c r="J633" s="2"/>
      <c r="K633" s="2"/>
      <c r="L633" s="2"/>
      <c r="M633" s="2"/>
      <c r="N633" s="2"/>
      <c r="O633" s="2"/>
      <c r="P633" s="2"/>
      <c r="Q633" s="2"/>
      <c r="R633" s="2"/>
    </row>
    <row r="634" spans="2:18" ht="15.75" customHeight="1" x14ac:dyDescent="0.25">
      <c r="B634" s="2"/>
      <c r="C634" s="98"/>
      <c r="D634" s="2"/>
      <c r="E634" s="2"/>
      <c r="F634" s="2"/>
      <c r="G634" s="2"/>
      <c r="H634" s="2"/>
      <c r="I634" s="2"/>
      <c r="J634" s="2"/>
      <c r="K634" s="2"/>
      <c r="L634" s="2"/>
      <c r="M634" s="2"/>
      <c r="N634" s="2"/>
      <c r="O634" s="2"/>
      <c r="P634" s="2"/>
      <c r="Q634" s="2"/>
      <c r="R634" s="2"/>
    </row>
    <row r="635" spans="2:18" ht="15.75" customHeight="1" x14ac:dyDescent="0.25">
      <c r="B635" s="2"/>
      <c r="C635" s="98"/>
      <c r="D635" s="2"/>
      <c r="E635" s="2"/>
      <c r="F635" s="2"/>
      <c r="G635" s="2"/>
      <c r="H635" s="2"/>
      <c r="I635" s="2"/>
      <c r="J635" s="2"/>
      <c r="K635" s="2"/>
      <c r="L635" s="2"/>
      <c r="M635" s="2"/>
      <c r="N635" s="2"/>
      <c r="O635" s="2"/>
      <c r="P635" s="2"/>
      <c r="Q635" s="2"/>
      <c r="R635" s="2"/>
    </row>
    <row r="636" spans="2:18" ht="15.75" customHeight="1" x14ac:dyDescent="0.25">
      <c r="B636" s="2"/>
      <c r="C636" s="98"/>
      <c r="D636" s="2"/>
      <c r="E636" s="2"/>
      <c r="F636" s="2"/>
      <c r="G636" s="2"/>
      <c r="H636" s="2"/>
      <c r="I636" s="2"/>
      <c r="J636" s="2"/>
      <c r="K636" s="2"/>
      <c r="L636" s="2"/>
      <c r="M636" s="2"/>
      <c r="N636" s="2"/>
      <c r="O636" s="2"/>
      <c r="P636" s="2"/>
      <c r="Q636" s="2"/>
      <c r="R636" s="2"/>
    </row>
    <row r="637" spans="2:18" ht="15.75" customHeight="1" x14ac:dyDescent="0.25">
      <c r="B637" s="2"/>
      <c r="C637" s="98"/>
      <c r="D637" s="2"/>
      <c r="E637" s="2"/>
      <c r="F637" s="2"/>
      <c r="G637" s="2"/>
      <c r="H637" s="2"/>
      <c r="I637" s="2"/>
      <c r="J637" s="2"/>
      <c r="K637" s="2"/>
      <c r="L637" s="2"/>
      <c r="M637" s="2"/>
      <c r="N637" s="2"/>
      <c r="O637" s="2"/>
      <c r="P637" s="2"/>
      <c r="Q637" s="2"/>
      <c r="R637" s="2"/>
    </row>
    <row r="638" spans="2:18" ht="15.75" customHeight="1" x14ac:dyDescent="0.25">
      <c r="B638" s="2"/>
      <c r="C638" s="98"/>
      <c r="D638" s="2"/>
      <c r="E638" s="2"/>
      <c r="F638" s="2"/>
      <c r="G638" s="2"/>
      <c r="H638" s="2"/>
      <c r="I638" s="2"/>
      <c r="J638" s="2"/>
      <c r="K638" s="2"/>
      <c r="L638" s="2"/>
      <c r="M638" s="2"/>
      <c r="N638" s="2"/>
      <c r="O638" s="2"/>
      <c r="P638" s="2"/>
      <c r="Q638" s="2"/>
      <c r="R638" s="2"/>
    </row>
    <row r="639" spans="2:18" ht="15.75" customHeight="1" x14ac:dyDescent="0.25">
      <c r="B639" s="2"/>
      <c r="C639" s="98"/>
      <c r="D639" s="2"/>
      <c r="E639" s="2"/>
      <c r="F639" s="2"/>
      <c r="G639" s="2"/>
      <c r="H639" s="2"/>
      <c r="I639" s="2"/>
      <c r="J639" s="2"/>
      <c r="K639" s="2"/>
      <c r="L639" s="2"/>
      <c r="M639" s="2"/>
      <c r="N639" s="2"/>
      <c r="O639" s="2"/>
      <c r="P639" s="2"/>
      <c r="Q639" s="2"/>
      <c r="R639" s="2"/>
    </row>
    <row r="640" spans="2:18" ht="15.75" customHeight="1" x14ac:dyDescent="0.25">
      <c r="B640" s="2"/>
      <c r="C640" s="98"/>
      <c r="D640" s="2"/>
      <c r="E640" s="2"/>
      <c r="F640" s="2"/>
      <c r="G640" s="2"/>
      <c r="H640" s="2"/>
      <c r="I640" s="2"/>
      <c r="J640" s="2"/>
      <c r="K640" s="2"/>
      <c r="L640" s="2"/>
      <c r="M640" s="2"/>
      <c r="N640" s="2"/>
      <c r="O640" s="2"/>
      <c r="P640" s="2"/>
      <c r="Q640" s="2"/>
      <c r="R640" s="2"/>
    </row>
    <row r="641" spans="2:18" ht="15.75" customHeight="1" x14ac:dyDescent="0.25">
      <c r="B641" s="2"/>
      <c r="C641" s="98"/>
      <c r="D641" s="2"/>
      <c r="E641" s="2"/>
      <c r="F641" s="2"/>
      <c r="G641" s="2"/>
      <c r="H641" s="2"/>
      <c r="I641" s="2"/>
      <c r="J641" s="2"/>
      <c r="K641" s="2"/>
      <c r="L641" s="2"/>
      <c r="M641" s="2"/>
      <c r="N641" s="2"/>
      <c r="O641" s="2"/>
      <c r="P641" s="2"/>
      <c r="Q641" s="2"/>
      <c r="R641" s="2"/>
    </row>
    <row r="642" spans="2:18" ht="15.75" customHeight="1" x14ac:dyDescent="0.25">
      <c r="B642" s="2"/>
      <c r="C642" s="98"/>
      <c r="D642" s="2"/>
      <c r="E642" s="2"/>
      <c r="F642" s="2"/>
      <c r="G642" s="2"/>
      <c r="H642" s="2"/>
      <c r="I642" s="2"/>
      <c r="J642" s="2"/>
      <c r="K642" s="2"/>
      <c r="L642" s="2"/>
      <c r="M642" s="2"/>
      <c r="N642" s="2"/>
      <c r="O642" s="2"/>
      <c r="P642" s="2"/>
      <c r="Q642" s="2"/>
      <c r="R642" s="2"/>
    </row>
    <row r="643" spans="2:18" ht="15.75" customHeight="1" x14ac:dyDescent="0.25">
      <c r="B643" s="2"/>
      <c r="C643" s="98"/>
      <c r="D643" s="2"/>
      <c r="E643" s="2"/>
      <c r="F643" s="2"/>
      <c r="G643" s="2"/>
      <c r="H643" s="2"/>
      <c r="I643" s="2"/>
      <c r="J643" s="2"/>
      <c r="K643" s="2"/>
      <c r="L643" s="2"/>
      <c r="M643" s="2"/>
      <c r="N643" s="2"/>
      <c r="O643" s="2"/>
      <c r="P643" s="2"/>
      <c r="Q643" s="2"/>
      <c r="R643" s="2"/>
    </row>
    <row r="644" spans="2:18" ht="15.75" customHeight="1" x14ac:dyDescent="0.25">
      <c r="B644" s="2"/>
      <c r="C644" s="98"/>
      <c r="D644" s="2"/>
      <c r="E644" s="2"/>
      <c r="F644" s="2"/>
      <c r="G644" s="2"/>
      <c r="H644" s="2"/>
      <c r="I644" s="2"/>
      <c r="J644" s="2"/>
      <c r="K644" s="2"/>
      <c r="L644" s="2"/>
      <c r="M644" s="2"/>
      <c r="N644" s="2"/>
      <c r="O644" s="2"/>
      <c r="P644" s="2"/>
      <c r="Q644" s="2"/>
      <c r="R644" s="2"/>
    </row>
    <row r="645" spans="2:18" ht="15.75" customHeight="1" x14ac:dyDescent="0.25">
      <c r="B645" s="2"/>
      <c r="C645" s="98"/>
      <c r="D645" s="2"/>
      <c r="E645" s="2"/>
      <c r="F645" s="2"/>
      <c r="G645" s="2"/>
      <c r="H645" s="2"/>
      <c r="I645" s="2"/>
      <c r="J645" s="2"/>
      <c r="K645" s="2"/>
      <c r="L645" s="2"/>
      <c r="M645" s="2"/>
      <c r="N645" s="2"/>
      <c r="O645" s="2"/>
      <c r="P645" s="2"/>
      <c r="Q645" s="2"/>
      <c r="R645" s="2"/>
    </row>
    <row r="646" spans="2:18" ht="15.75" customHeight="1" x14ac:dyDescent="0.25">
      <c r="B646" s="2"/>
      <c r="C646" s="98"/>
      <c r="D646" s="2"/>
      <c r="E646" s="2"/>
      <c r="F646" s="2"/>
      <c r="G646" s="2"/>
      <c r="H646" s="2"/>
      <c r="I646" s="2"/>
      <c r="J646" s="2"/>
      <c r="K646" s="2"/>
      <c r="L646" s="2"/>
      <c r="M646" s="2"/>
      <c r="N646" s="2"/>
      <c r="O646" s="2"/>
      <c r="P646" s="2"/>
      <c r="Q646" s="2"/>
      <c r="R646" s="2"/>
    </row>
    <row r="647" spans="2:18" ht="15.75" customHeight="1" x14ac:dyDescent="0.25">
      <c r="B647" s="2"/>
      <c r="C647" s="98"/>
      <c r="D647" s="2"/>
      <c r="E647" s="2"/>
      <c r="F647" s="2"/>
      <c r="G647" s="2"/>
      <c r="H647" s="2"/>
      <c r="I647" s="2"/>
      <c r="J647" s="2"/>
      <c r="K647" s="2"/>
      <c r="L647" s="2"/>
      <c r="M647" s="2"/>
      <c r="N647" s="2"/>
      <c r="O647" s="2"/>
      <c r="P647" s="2"/>
      <c r="Q647" s="2"/>
      <c r="R647" s="2"/>
    </row>
    <row r="648" spans="2:18" ht="15.75" customHeight="1" x14ac:dyDescent="0.25">
      <c r="B648" s="2"/>
      <c r="C648" s="98"/>
      <c r="D648" s="2"/>
      <c r="E648" s="2"/>
      <c r="F648" s="2"/>
      <c r="G648" s="2"/>
      <c r="H648" s="2"/>
      <c r="I648" s="2"/>
      <c r="J648" s="2"/>
      <c r="K648" s="2"/>
      <c r="L648" s="2"/>
      <c r="M648" s="2"/>
      <c r="N648" s="2"/>
      <c r="O648" s="2"/>
      <c r="P648" s="2"/>
      <c r="Q648" s="2"/>
      <c r="R648" s="2"/>
    </row>
    <row r="649" spans="2:18" ht="15.75" customHeight="1" x14ac:dyDescent="0.25">
      <c r="B649" s="2"/>
      <c r="C649" s="98"/>
      <c r="D649" s="2"/>
      <c r="E649" s="2"/>
      <c r="F649" s="2"/>
      <c r="G649" s="2"/>
      <c r="H649" s="2"/>
      <c r="I649" s="2"/>
      <c r="J649" s="2"/>
      <c r="K649" s="2"/>
      <c r="L649" s="2"/>
      <c r="M649" s="2"/>
      <c r="N649" s="2"/>
      <c r="O649" s="2"/>
      <c r="P649" s="2"/>
      <c r="Q649" s="2"/>
      <c r="R649" s="2"/>
    </row>
    <row r="650" spans="2:18" ht="15.75" customHeight="1" x14ac:dyDescent="0.25">
      <c r="B650" s="2"/>
      <c r="C650" s="98"/>
      <c r="D650" s="2"/>
      <c r="E650" s="2"/>
      <c r="F650" s="2"/>
      <c r="G650" s="2"/>
      <c r="H650" s="2"/>
      <c r="I650" s="2"/>
      <c r="J650" s="2"/>
      <c r="K650" s="2"/>
      <c r="L650" s="2"/>
      <c r="M650" s="2"/>
      <c r="N650" s="2"/>
      <c r="O650" s="2"/>
      <c r="P650" s="2"/>
      <c r="Q650" s="2"/>
      <c r="R650" s="2"/>
    </row>
    <row r="651" spans="2:18" ht="15.75" customHeight="1" x14ac:dyDescent="0.25">
      <c r="B651" s="2"/>
      <c r="C651" s="98"/>
      <c r="D651" s="2"/>
      <c r="E651" s="2"/>
      <c r="F651" s="2"/>
      <c r="G651" s="2"/>
      <c r="H651" s="2"/>
      <c r="I651" s="2"/>
      <c r="J651" s="2"/>
      <c r="K651" s="2"/>
      <c r="L651" s="2"/>
      <c r="M651" s="2"/>
      <c r="N651" s="2"/>
      <c r="O651" s="2"/>
      <c r="P651" s="2"/>
      <c r="Q651" s="2"/>
      <c r="R651" s="2"/>
    </row>
    <row r="652" spans="2:18" ht="15.75" customHeight="1" x14ac:dyDescent="0.25">
      <c r="B652" s="2"/>
      <c r="C652" s="98"/>
      <c r="D652" s="2"/>
      <c r="E652" s="2"/>
      <c r="F652" s="2"/>
      <c r="G652" s="2"/>
      <c r="H652" s="2"/>
      <c r="I652" s="2"/>
      <c r="J652" s="2"/>
      <c r="K652" s="2"/>
      <c r="L652" s="2"/>
      <c r="M652" s="2"/>
      <c r="N652" s="2"/>
      <c r="O652" s="2"/>
      <c r="P652" s="2"/>
      <c r="Q652" s="2"/>
      <c r="R652" s="2"/>
    </row>
    <row r="653" spans="2:18" ht="15.75" customHeight="1" x14ac:dyDescent="0.25">
      <c r="B653" s="2"/>
      <c r="C653" s="98"/>
      <c r="D653" s="2"/>
      <c r="E653" s="2"/>
      <c r="F653" s="2"/>
      <c r="G653" s="2"/>
      <c r="H653" s="2"/>
      <c r="I653" s="2"/>
      <c r="J653" s="2"/>
      <c r="K653" s="2"/>
      <c r="L653" s="2"/>
      <c r="M653" s="2"/>
      <c r="N653" s="2"/>
      <c r="O653" s="2"/>
      <c r="P653" s="2"/>
      <c r="Q653" s="2"/>
      <c r="R653" s="2"/>
    </row>
    <row r="654" spans="2:18" ht="15.75" customHeight="1" x14ac:dyDescent="0.25">
      <c r="B654" s="2"/>
      <c r="C654" s="98"/>
      <c r="D654" s="2"/>
      <c r="E654" s="2"/>
      <c r="F654" s="2"/>
      <c r="G654" s="2"/>
      <c r="H654" s="2"/>
      <c r="I654" s="2"/>
      <c r="J654" s="2"/>
      <c r="K654" s="2"/>
      <c r="L654" s="2"/>
      <c r="M654" s="2"/>
      <c r="N654" s="2"/>
      <c r="O654" s="2"/>
      <c r="P654" s="2"/>
      <c r="Q654" s="2"/>
      <c r="R654" s="2"/>
    </row>
    <row r="655" spans="2:18" ht="15.75" customHeight="1" x14ac:dyDescent="0.25">
      <c r="B655" s="2"/>
      <c r="C655" s="98"/>
      <c r="D655" s="2"/>
      <c r="E655" s="2"/>
      <c r="F655" s="2"/>
      <c r="G655" s="2"/>
      <c r="H655" s="2"/>
      <c r="I655" s="2"/>
      <c r="J655" s="2"/>
      <c r="K655" s="2"/>
      <c r="L655" s="2"/>
      <c r="M655" s="2"/>
      <c r="N655" s="2"/>
      <c r="O655" s="2"/>
      <c r="P655" s="2"/>
      <c r="Q655" s="2"/>
      <c r="R655" s="2"/>
    </row>
    <row r="656" spans="2:18" ht="15.75" customHeight="1" x14ac:dyDescent="0.25">
      <c r="B656" s="2"/>
      <c r="C656" s="98"/>
      <c r="D656" s="2"/>
      <c r="E656" s="2"/>
      <c r="F656" s="2"/>
      <c r="G656" s="2"/>
      <c r="H656" s="2"/>
      <c r="I656" s="2"/>
      <c r="J656" s="2"/>
      <c r="K656" s="2"/>
      <c r="L656" s="2"/>
      <c r="M656" s="2"/>
      <c r="N656" s="2"/>
      <c r="O656" s="2"/>
      <c r="P656" s="2"/>
      <c r="Q656" s="2"/>
      <c r="R656" s="2"/>
    </row>
    <row r="657" spans="2:18" ht="15.75" customHeight="1" x14ac:dyDescent="0.25">
      <c r="B657" s="2"/>
      <c r="C657" s="98"/>
      <c r="D657" s="2"/>
      <c r="E657" s="2"/>
      <c r="F657" s="2"/>
      <c r="G657" s="2"/>
      <c r="H657" s="2"/>
      <c r="I657" s="2"/>
      <c r="J657" s="2"/>
      <c r="K657" s="2"/>
      <c r="L657" s="2"/>
      <c r="M657" s="2"/>
      <c r="N657" s="2"/>
      <c r="O657" s="2"/>
      <c r="P657" s="2"/>
      <c r="Q657" s="2"/>
      <c r="R657" s="2"/>
    </row>
    <row r="658" spans="2:18" ht="15.75" customHeight="1" x14ac:dyDescent="0.25">
      <c r="B658" s="2"/>
      <c r="C658" s="98"/>
      <c r="D658" s="2"/>
      <c r="E658" s="2"/>
      <c r="F658" s="2"/>
      <c r="G658" s="2"/>
      <c r="H658" s="2"/>
      <c r="I658" s="2"/>
      <c r="J658" s="2"/>
      <c r="K658" s="2"/>
      <c r="L658" s="2"/>
      <c r="M658" s="2"/>
      <c r="N658" s="2"/>
      <c r="O658" s="2"/>
      <c r="P658" s="2"/>
      <c r="Q658" s="2"/>
      <c r="R658" s="2"/>
    </row>
    <row r="659" spans="2:18" ht="15.75" customHeight="1" x14ac:dyDescent="0.25">
      <c r="B659" s="2"/>
      <c r="C659" s="98"/>
      <c r="D659" s="2"/>
      <c r="E659" s="2"/>
      <c r="F659" s="2"/>
      <c r="G659" s="2"/>
      <c r="H659" s="2"/>
      <c r="I659" s="2"/>
      <c r="J659" s="2"/>
      <c r="K659" s="2"/>
      <c r="L659" s="2"/>
      <c r="M659" s="2"/>
      <c r="N659" s="2"/>
      <c r="O659" s="2"/>
      <c r="P659" s="2"/>
      <c r="Q659" s="2"/>
      <c r="R659" s="2"/>
    </row>
    <row r="660" spans="2:18" ht="15.75" customHeight="1" x14ac:dyDescent="0.25">
      <c r="B660" s="2"/>
      <c r="C660" s="98"/>
      <c r="D660" s="2"/>
      <c r="E660" s="2"/>
      <c r="F660" s="2"/>
      <c r="G660" s="2"/>
      <c r="H660" s="2"/>
      <c r="I660" s="2"/>
      <c r="J660" s="2"/>
      <c r="K660" s="2"/>
      <c r="L660" s="2"/>
      <c r="M660" s="2"/>
      <c r="N660" s="2"/>
      <c r="O660" s="2"/>
      <c r="P660" s="2"/>
      <c r="Q660" s="2"/>
      <c r="R660" s="2"/>
    </row>
    <row r="661" spans="2:18" ht="15.75" customHeight="1" x14ac:dyDescent="0.25">
      <c r="B661" s="2"/>
      <c r="C661" s="98"/>
      <c r="D661" s="2"/>
      <c r="E661" s="2"/>
      <c r="F661" s="2"/>
      <c r="G661" s="2"/>
      <c r="H661" s="2"/>
      <c r="I661" s="2"/>
      <c r="J661" s="2"/>
      <c r="K661" s="2"/>
      <c r="L661" s="2"/>
      <c r="M661" s="2"/>
      <c r="N661" s="2"/>
      <c r="O661" s="2"/>
      <c r="P661" s="2"/>
      <c r="Q661" s="2"/>
      <c r="R661" s="2"/>
    </row>
    <row r="662" spans="2:18" ht="15.75" customHeight="1" x14ac:dyDescent="0.25">
      <c r="B662" s="2"/>
      <c r="C662" s="98"/>
      <c r="D662" s="2"/>
      <c r="E662" s="2"/>
      <c r="F662" s="2"/>
      <c r="G662" s="2"/>
      <c r="H662" s="2"/>
      <c r="I662" s="2"/>
      <c r="J662" s="2"/>
      <c r="K662" s="2"/>
      <c r="L662" s="2"/>
      <c r="M662" s="2"/>
      <c r="N662" s="2"/>
      <c r="O662" s="2"/>
      <c r="P662" s="2"/>
      <c r="Q662" s="2"/>
      <c r="R662" s="2"/>
    </row>
    <row r="663" spans="2:18" ht="15.75" customHeight="1" x14ac:dyDescent="0.25">
      <c r="B663" s="2"/>
      <c r="C663" s="98"/>
      <c r="D663" s="2"/>
      <c r="E663" s="2"/>
      <c r="F663" s="2"/>
      <c r="G663" s="2"/>
      <c r="H663" s="2"/>
      <c r="I663" s="2"/>
      <c r="J663" s="2"/>
      <c r="K663" s="2"/>
      <c r="L663" s="2"/>
      <c r="M663" s="2"/>
      <c r="N663" s="2"/>
      <c r="O663" s="2"/>
      <c r="P663" s="2"/>
      <c r="Q663" s="2"/>
      <c r="R663" s="2"/>
    </row>
    <row r="664" spans="2:18" ht="15.75" customHeight="1" x14ac:dyDescent="0.25">
      <c r="B664" s="2"/>
      <c r="C664" s="98"/>
      <c r="D664" s="2"/>
      <c r="E664" s="2"/>
      <c r="F664" s="2"/>
      <c r="G664" s="2"/>
      <c r="H664" s="2"/>
      <c r="I664" s="2"/>
      <c r="J664" s="2"/>
      <c r="K664" s="2"/>
      <c r="L664" s="2"/>
      <c r="M664" s="2"/>
      <c r="N664" s="2"/>
      <c r="O664" s="2"/>
      <c r="P664" s="2"/>
      <c r="Q664" s="2"/>
      <c r="R664" s="2"/>
    </row>
    <row r="665" spans="2:18" ht="15.75" customHeight="1" x14ac:dyDescent="0.25">
      <c r="B665" s="2"/>
      <c r="C665" s="98"/>
      <c r="D665" s="2"/>
      <c r="E665" s="2"/>
      <c r="F665" s="2"/>
      <c r="G665" s="2"/>
      <c r="H665" s="2"/>
      <c r="I665" s="2"/>
      <c r="J665" s="2"/>
      <c r="K665" s="2"/>
      <c r="L665" s="2"/>
      <c r="M665" s="2"/>
      <c r="N665" s="2"/>
      <c r="O665" s="2"/>
      <c r="P665" s="2"/>
      <c r="Q665" s="2"/>
      <c r="R665" s="2"/>
    </row>
    <row r="666" spans="2:18" ht="15.75" customHeight="1" x14ac:dyDescent="0.25">
      <c r="B666" s="2"/>
      <c r="C666" s="98"/>
      <c r="D666" s="2"/>
      <c r="E666" s="2"/>
      <c r="F666" s="2"/>
      <c r="G666" s="2"/>
      <c r="H666" s="2"/>
      <c r="I666" s="2"/>
      <c r="J666" s="2"/>
      <c r="K666" s="2"/>
      <c r="L666" s="2"/>
      <c r="M666" s="2"/>
      <c r="N666" s="2"/>
      <c r="O666" s="2"/>
      <c r="P666" s="2"/>
      <c r="Q666" s="2"/>
      <c r="R666" s="2"/>
    </row>
    <row r="667" spans="2:18" ht="15.75" customHeight="1" x14ac:dyDescent="0.25">
      <c r="B667" s="2"/>
      <c r="C667" s="98"/>
      <c r="D667" s="2"/>
      <c r="E667" s="2"/>
      <c r="F667" s="2"/>
      <c r="G667" s="2"/>
      <c r="H667" s="2"/>
      <c r="I667" s="2"/>
      <c r="J667" s="2"/>
      <c r="K667" s="2"/>
      <c r="L667" s="2"/>
      <c r="M667" s="2"/>
      <c r="N667" s="2"/>
      <c r="O667" s="2"/>
      <c r="P667" s="2"/>
      <c r="Q667" s="2"/>
      <c r="R667" s="2"/>
    </row>
    <row r="668" spans="2:18" ht="15.75" customHeight="1" x14ac:dyDescent="0.25">
      <c r="B668" s="2"/>
      <c r="C668" s="98"/>
      <c r="D668" s="2"/>
      <c r="E668" s="2"/>
      <c r="F668" s="2"/>
      <c r="G668" s="2"/>
      <c r="H668" s="2"/>
      <c r="I668" s="2"/>
      <c r="J668" s="2"/>
      <c r="K668" s="2"/>
      <c r="L668" s="2"/>
      <c r="M668" s="2"/>
      <c r="N668" s="2"/>
      <c r="O668" s="2"/>
      <c r="P668" s="2"/>
      <c r="Q668" s="2"/>
      <c r="R668" s="2"/>
    </row>
    <row r="669" spans="2:18" ht="15.75" customHeight="1" x14ac:dyDescent="0.25">
      <c r="B669" s="2"/>
      <c r="C669" s="98"/>
      <c r="D669" s="2"/>
      <c r="E669" s="2"/>
      <c r="F669" s="2"/>
      <c r="G669" s="2"/>
      <c r="H669" s="2"/>
      <c r="I669" s="2"/>
      <c r="J669" s="2"/>
      <c r="K669" s="2"/>
      <c r="L669" s="2"/>
      <c r="M669" s="2"/>
      <c r="N669" s="2"/>
      <c r="O669" s="2"/>
      <c r="P669" s="2"/>
      <c r="Q669" s="2"/>
      <c r="R669" s="2"/>
    </row>
    <row r="670" spans="2:18" ht="15.75" customHeight="1" x14ac:dyDescent="0.25">
      <c r="B670" s="2"/>
      <c r="C670" s="98"/>
      <c r="D670" s="2"/>
      <c r="E670" s="2"/>
      <c r="F670" s="2"/>
      <c r="G670" s="2"/>
      <c r="H670" s="2"/>
      <c r="I670" s="2"/>
      <c r="J670" s="2"/>
      <c r="K670" s="2"/>
      <c r="L670" s="2"/>
      <c r="M670" s="2"/>
      <c r="N670" s="2"/>
      <c r="O670" s="2"/>
      <c r="P670" s="2"/>
      <c r="Q670" s="2"/>
      <c r="R670" s="2"/>
    </row>
    <row r="671" spans="2:18" ht="15.75" customHeight="1" x14ac:dyDescent="0.25">
      <c r="B671" s="2"/>
      <c r="C671" s="98"/>
      <c r="D671" s="2"/>
      <c r="E671" s="2"/>
      <c r="F671" s="2"/>
      <c r="G671" s="2"/>
      <c r="H671" s="2"/>
      <c r="I671" s="2"/>
      <c r="J671" s="2"/>
      <c r="K671" s="2"/>
      <c r="L671" s="2"/>
      <c r="M671" s="2"/>
      <c r="N671" s="2"/>
      <c r="O671" s="2"/>
      <c r="P671" s="2"/>
      <c r="Q671" s="2"/>
      <c r="R671" s="2"/>
    </row>
    <row r="672" spans="2:18" ht="15.75" customHeight="1" x14ac:dyDescent="0.25">
      <c r="B672" s="2"/>
      <c r="C672" s="98"/>
      <c r="D672" s="2"/>
      <c r="E672" s="2"/>
      <c r="F672" s="2"/>
      <c r="G672" s="2"/>
      <c r="H672" s="2"/>
      <c r="I672" s="2"/>
      <c r="J672" s="2"/>
      <c r="K672" s="2"/>
      <c r="L672" s="2"/>
      <c r="M672" s="2"/>
      <c r="N672" s="2"/>
      <c r="O672" s="2"/>
      <c r="P672" s="2"/>
      <c r="Q672" s="2"/>
      <c r="R672" s="2"/>
    </row>
    <row r="673" spans="2:18" ht="15.75" customHeight="1" x14ac:dyDescent="0.25">
      <c r="B673" s="2"/>
      <c r="C673" s="98"/>
      <c r="D673" s="2"/>
      <c r="E673" s="2"/>
      <c r="F673" s="2"/>
      <c r="G673" s="2"/>
      <c r="H673" s="2"/>
      <c r="I673" s="2"/>
      <c r="J673" s="2"/>
      <c r="K673" s="2"/>
      <c r="L673" s="2"/>
      <c r="M673" s="2"/>
      <c r="N673" s="2"/>
      <c r="O673" s="2"/>
      <c r="P673" s="2"/>
      <c r="Q673" s="2"/>
      <c r="R673" s="2"/>
    </row>
    <row r="674" spans="2:18" ht="15.75" customHeight="1" x14ac:dyDescent="0.25">
      <c r="B674" s="2"/>
      <c r="C674" s="98"/>
      <c r="D674" s="2"/>
      <c r="E674" s="2"/>
      <c r="F674" s="2"/>
      <c r="G674" s="2"/>
      <c r="H674" s="2"/>
      <c r="I674" s="2"/>
      <c r="J674" s="2"/>
      <c r="K674" s="2"/>
      <c r="L674" s="2"/>
      <c r="M674" s="2"/>
      <c r="N674" s="2"/>
      <c r="O674" s="2"/>
      <c r="P674" s="2"/>
      <c r="Q674" s="2"/>
      <c r="R674" s="2"/>
    </row>
    <row r="675" spans="2:18" ht="15.75" customHeight="1" x14ac:dyDescent="0.25">
      <c r="B675" s="2"/>
      <c r="C675" s="98"/>
      <c r="D675" s="2"/>
      <c r="E675" s="2"/>
      <c r="F675" s="2"/>
      <c r="G675" s="2"/>
      <c r="H675" s="2"/>
      <c r="I675" s="2"/>
      <c r="J675" s="2"/>
      <c r="K675" s="2"/>
      <c r="L675" s="2"/>
      <c r="M675" s="2"/>
      <c r="N675" s="2"/>
      <c r="O675" s="2"/>
      <c r="P675" s="2"/>
      <c r="Q675" s="2"/>
      <c r="R675" s="2"/>
    </row>
    <row r="676" spans="2:18" ht="15.75" customHeight="1" x14ac:dyDescent="0.25">
      <c r="B676" s="2"/>
      <c r="C676" s="98"/>
      <c r="D676" s="2"/>
      <c r="E676" s="2"/>
      <c r="F676" s="2"/>
      <c r="G676" s="2"/>
      <c r="H676" s="2"/>
      <c r="I676" s="2"/>
      <c r="J676" s="2"/>
      <c r="K676" s="2"/>
      <c r="L676" s="2"/>
      <c r="M676" s="2"/>
      <c r="N676" s="2"/>
      <c r="O676" s="2"/>
      <c r="P676" s="2"/>
      <c r="Q676" s="2"/>
      <c r="R676" s="2"/>
    </row>
    <row r="677" spans="2:18" ht="15.75" customHeight="1" x14ac:dyDescent="0.25">
      <c r="B677" s="2"/>
      <c r="C677" s="98"/>
      <c r="D677" s="2"/>
      <c r="E677" s="2"/>
      <c r="F677" s="2"/>
      <c r="G677" s="2"/>
      <c r="H677" s="2"/>
      <c r="I677" s="2"/>
      <c r="J677" s="2"/>
      <c r="K677" s="2"/>
      <c r="L677" s="2"/>
      <c r="M677" s="2"/>
      <c r="N677" s="2"/>
      <c r="O677" s="2"/>
      <c r="P677" s="2"/>
      <c r="Q677" s="2"/>
      <c r="R677" s="2"/>
    </row>
    <row r="678" spans="2:18" ht="15.75" customHeight="1" x14ac:dyDescent="0.25">
      <c r="B678" s="2"/>
      <c r="C678" s="98"/>
      <c r="D678" s="2"/>
      <c r="E678" s="2"/>
      <c r="F678" s="2"/>
      <c r="G678" s="2"/>
      <c r="H678" s="2"/>
      <c r="I678" s="2"/>
      <c r="J678" s="2"/>
      <c r="K678" s="2"/>
      <c r="L678" s="2"/>
      <c r="M678" s="2"/>
      <c r="N678" s="2"/>
      <c r="O678" s="2"/>
      <c r="P678" s="2"/>
      <c r="Q678" s="2"/>
      <c r="R678" s="2"/>
    </row>
    <row r="679" spans="2:18" ht="15.75" customHeight="1" x14ac:dyDescent="0.25">
      <c r="B679" s="2"/>
      <c r="C679" s="98"/>
      <c r="D679" s="2"/>
      <c r="E679" s="2"/>
      <c r="F679" s="2"/>
      <c r="G679" s="2"/>
      <c r="H679" s="2"/>
      <c r="I679" s="2"/>
      <c r="J679" s="2"/>
      <c r="K679" s="2"/>
      <c r="L679" s="2"/>
      <c r="M679" s="2"/>
      <c r="N679" s="2"/>
      <c r="O679" s="2"/>
      <c r="P679" s="2"/>
      <c r="Q679" s="2"/>
      <c r="R679" s="2"/>
    </row>
    <row r="680" spans="2:18" ht="15.75" customHeight="1" x14ac:dyDescent="0.25">
      <c r="B680" s="2"/>
      <c r="C680" s="98"/>
      <c r="D680" s="2"/>
      <c r="E680" s="2"/>
      <c r="F680" s="2"/>
      <c r="G680" s="2"/>
      <c r="H680" s="2"/>
      <c r="I680" s="2"/>
      <c r="J680" s="2"/>
      <c r="K680" s="2"/>
      <c r="L680" s="2"/>
      <c r="M680" s="2"/>
      <c r="N680" s="2"/>
      <c r="O680" s="2"/>
      <c r="P680" s="2"/>
      <c r="Q680" s="2"/>
      <c r="R680" s="2"/>
    </row>
    <row r="681" spans="2:18" ht="15.75" customHeight="1" x14ac:dyDescent="0.25">
      <c r="B681" s="2"/>
      <c r="C681" s="98"/>
      <c r="D681" s="2"/>
      <c r="E681" s="2"/>
      <c r="F681" s="2"/>
      <c r="G681" s="2"/>
      <c r="H681" s="2"/>
      <c r="I681" s="2"/>
      <c r="J681" s="2"/>
      <c r="K681" s="2"/>
      <c r="L681" s="2"/>
      <c r="M681" s="2"/>
      <c r="N681" s="2"/>
      <c r="O681" s="2"/>
      <c r="P681" s="2"/>
      <c r="Q681" s="2"/>
      <c r="R681" s="2"/>
    </row>
    <row r="682" spans="2:18" ht="15.75" customHeight="1" x14ac:dyDescent="0.25">
      <c r="B682" s="2"/>
      <c r="C682" s="98"/>
      <c r="D682" s="2"/>
      <c r="E682" s="2"/>
      <c r="F682" s="2"/>
      <c r="G682" s="2"/>
      <c r="H682" s="2"/>
      <c r="I682" s="2"/>
      <c r="J682" s="2"/>
      <c r="K682" s="2"/>
      <c r="L682" s="2"/>
      <c r="M682" s="2"/>
      <c r="N682" s="2"/>
      <c r="O682" s="2"/>
      <c r="P682" s="2"/>
      <c r="Q682" s="2"/>
      <c r="R682" s="2"/>
    </row>
    <row r="683" spans="2:18" ht="15.75" customHeight="1" x14ac:dyDescent="0.25">
      <c r="B683" s="2"/>
      <c r="C683" s="98"/>
      <c r="D683" s="2"/>
      <c r="E683" s="2"/>
      <c r="F683" s="2"/>
      <c r="G683" s="2"/>
      <c r="H683" s="2"/>
      <c r="I683" s="2"/>
      <c r="J683" s="2"/>
      <c r="K683" s="2"/>
      <c r="L683" s="2"/>
      <c r="M683" s="2"/>
      <c r="N683" s="2"/>
      <c r="O683" s="2"/>
      <c r="P683" s="2"/>
      <c r="Q683" s="2"/>
      <c r="R683" s="2"/>
    </row>
    <row r="684" spans="2:18" ht="15.75" customHeight="1" x14ac:dyDescent="0.25">
      <c r="B684" s="2"/>
      <c r="C684" s="98"/>
      <c r="D684" s="2"/>
      <c r="E684" s="2"/>
      <c r="F684" s="2"/>
      <c r="G684" s="2"/>
      <c r="H684" s="2"/>
      <c r="I684" s="2"/>
      <c r="J684" s="2"/>
      <c r="K684" s="2"/>
      <c r="L684" s="2"/>
      <c r="M684" s="2"/>
      <c r="N684" s="2"/>
      <c r="O684" s="2"/>
      <c r="P684" s="2"/>
      <c r="Q684" s="2"/>
      <c r="R684" s="2"/>
    </row>
    <row r="685" spans="2:18" ht="15.75" customHeight="1" x14ac:dyDescent="0.25">
      <c r="B685" s="2"/>
      <c r="C685" s="98"/>
      <c r="D685" s="2"/>
      <c r="E685" s="2"/>
      <c r="F685" s="2"/>
      <c r="G685" s="2"/>
      <c r="H685" s="2"/>
      <c r="I685" s="2"/>
      <c r="J685" s="2"/>
      <c r="K685" s="2"/>
      <c r="L685" s="2"/>
      <c r="M685" s="2"/>
      <c r="N685" s="2"/>
      <c r="O685" s="2"/>
      <c r="P685" s="2"/>
      <c r="Q685" s="2"/>
      <c r="R685" s="2"/>
    </row>
    <row r="686" spans="2:18" ht="15.75" customHeight="1" x14ac:dyDescent="0.25">
      <c r="B686" s="2"/>
      <c r="C686" s="98"/>
      <c r="D686" s="2"/>
      <c r="E686" s="2"/>
      <c r="F686" s="2"/>
      <c r="G686" s="2"/>
      <c r="H686" s="2"/>
      <c r="I686" s="2"/>
      <c r="J686" s="2"/>
      <c r="K686" s="2"/>
      <c r="L686" s="2"/>
      <c r="M686" s="2"/>
      <c r="N686" s="2"/>
      <c r="O686" s="2"/>
      <c r="P686" s="2"/>
      <c r="Q686" s="2"/>
      <c r="R686" s="2"/>
    </row>
    <row r="687" spans="2:18" ht="15.75" customHeight="1" x14ac:dyDescent="0.25">
      <c r="B687" s="2"/>
      <c r="C687" s="98"/>
      <c r="D687" s="2"/>
      <c r="E687" s="2"/>
      <c r="F687" s="2"/>
      <c r="G687" s="2"/>
      <c r="H687" s="2"/>
      <c r="I687" s="2"/>
      <c r="J687" s="2"/>
      <c r="K687" s="2"/>
      <c r="L687" s="2"/>
      <c r="M687" s="2"/>
      <c r="N687" s="2"/>
      <c r="O687" s="2"/>
      <c r="P687" s="2"/>
      <c r="Q687" s="2"/>
      <c r="R687" s="2"/>
    </row>
    <row r="688" spans="2:18" ht="15.75" customHeight="1" x14ac:dyDescent="0.25">
      <c r="B688" s="2"/>
      <c r="C688" s="98"/>
      <c r="D688" s="2"/>
      <c r="E688" s="2"/>
      <c r="F688" s="2"/>
      <c r="G688" s="2"/>
      <c r="H688" s="2"/>
      <c r="I688" s="2"/>
      <c r="J688" s="2"/>
      <c r="K688" s="2"/>
      <c r="L688" s="2"/>
      <c r="M688" s="2"/>
      <c r="N688" s="2"/>
      <c r="O688" s="2"/>
      <c r="P688" s="2"/>
      <c r="Q688" s="2"/>
      <c r="R688" s="2"/>
    </row>
    <row r="689" spans="2:18" ht="15.75" customHeight="1" x14ac:dyDescent="0.25">
      <c r="B689" s="2"/>
      <c r="C689" s="98"/>
      <c r="D689" s="2"/>
      <c r="E689" s="2"/>
      <c r="F689" s="2"/>
      <c r="G689" s="2"/>
      <c r="H689" s="2"/>
      <c r="I689" s="2"/>
      <c r="J689" s="2"/>
      <c r="K689" s="2"/>
      <c r="L689" s="2"/>
      <c r="M689" s="2"/>
      <c r="N689" s="2"/>
      <c r="O689" s="2"/>
      <c r="P689" s="2"/>
      <c r="Q689" s="2"/>
      <c r="R689" s="2"/>
    </row>
    <row r="690" spans="2:18" ht="15.75" customHeight="1" x14ac:dyDescent="0.25">
      <c r="B690" s="2"/>
      <c r="C690" s="98"/>
      <c r="D690" s="2"/>
      <c r="E690" s="2"/>
      <c r="F690" s="2"/>
      <c r="G690" s="2"/>
      <c r="H690" s="2"/>
      <c r="I690" s="2"/>
      <c r="J690" s="2"/>
      <c r="K690" s="2"/>
      <c r="L690" s="2"/>
      <c r="M690" s="2"/>
      <c r="N690" s="2"/>
      <c r="O690" s="2"/>
      <c r="P690" s="2"/>
      <c r="Q690" s="2"/>
      <c r="R690" s="2"/>
    </row>
    <row r="691" spans="2:18" ht="15.75" customHeight="1" x14ac:dyDescent="0.25">
      <c r="B691" s="2"/>
      <c r="C691" s="98"/>
      <c r="D691" s="2"/>
      <c r="E691" s="2"/>
      <c r="F691" s="2"/>
      <c r="G691" s="2"/>
      <c r="H691" s="2"/>
      <c r="I691" s="2"/>
      <c r="J691" s="2"/>
      <c r="K691" s="2"/>
      <c r="L691" s="2"/>
      <c r="M691" s="2"/>
      <c r="N691" s="2"/>
      <c r="O691" s="2"/>
      <c r="P691" s="2"/>
      <c r="Q691" s="2"/>
      <c r="R691" s="2"/>
    </row>
    <row r="692" spans="2:18" ht="15.75" customHeight="1" x14ac:dyDescent="0.25">
      <c r="B692" s="2"/>
      <c r="C692" s="98"/>
      <c r="D692" s="2"/>
      <c r="E692" s="2"/>
      <c r="F692" s="2"/>
      <c r="G692" s="2"/>
      <c r="H692" s="2"/>
      <c r="I692" s="2"/>
      <c r="J692" s="2"/>
      <c r="K692" s="2"/>
      <c r="L692" s="2"/>
      <c r="M692" s="2"/>
      <c r="N692" s="2"/>
      <c r="O692" s="2"/>
      <c r="P692" s="2"/>
      <c r="Q692" s="2"/>
      <c r="R692" s="2"/>
    </row>
    <row r="693" spans="2:18" ht="15.75" customHeight="1" x14ac:dyDescent="0.25">
      <c r="B693" s="2"/>
      <c r="C693" s="98"/>
      <c r="D693" s="2"/>
      <c r="E693" s="2"/>
      <c r="F693" s="2"/>
      <c r="G693" s="2"/>
      <c r="H693" s="2"/>
      <c r="I693" s="2"/>
      <c r="J693" s="2"/>
      <c r="K693" s="2"/>
      <c r="L693" s="2"/>
      <c r="M693" s="2"/>
      <c r="N693" s="2"/>
      <c r="O693" s="2"/>
      <c r="P693" s="2"/>
      <c r="Q693" s="2"/>
      <c r="R693" s="2"/>
    </row>
    <row r="694" spans="2:18" ht="15.75" customHeight="1" x14ac:dyDescent="0.25">
      <c r="B694" s="2"/>
      <c r="C694" s="98"/>
      <c r="D694" s="2"/>
      <c r="E694" s="2"/>
      <c r="F694" s="2"/>
      <c r="G694" s="2"/>
      <c r="H694" s="2"/>
      <c r="I694" s="2"/>
      <c r="J694" s="2"/>
      <c r="K694" s="2"/>
      <c r="L694" s="2"/>
      <c r="M694" s="2"/>
      <c r="N694" s="2"/>
      <c r="O694" s="2"/>
      <c r="P694" s="2"/>
      <c r="Q694" s="2"/>
      <c r="R694" s="2"/>
    </row>
    <row r="695" spans="2:18" ht="15.75" customHeight="1" x14ac:dyDescent="0.25">
      <c r="B695" s="2"/>
      <c r="C695" s="98"/>
      <c r="D695" s="2"/>
      <c r="E695" s="2"/>
      <c r="F695" s="2"/>
      <c r="G695" s="2"/>
      <c r="H695" s="2"/>
      <c r="I695" s="2"/>
      <c r="J695" s="2"/>
      <c r="K695" s="2"/>
      <c r="L695" s="2"/>
      <c r="M695" s="2"/>
      <c r="N695" s="2"/>
      <c r="O695" s="2"/>
      <c r="P695" s="2"/>
      <c r="Q695" s="2"/>
      <c r="R695" s="2"/>
    </row>
    <row r="696" spans="2:18" ht="15.75" customHeight="1" x14ac:dyDescent="0.25">
      <c r="B696" s="2"/>
      <c r="C696" s="98"/>
      <c r="D696" s="2"/>
      <c r="E696" s="2"/>
      <c r="F696" s="2"/>
      <c r="G696" s="2"/>
      <c r="H696" s="2"/>
      <c r="I696" s="2"/>
      <c r="J696" s="2"/>
      <c r="K696" s="2"/>
      <c r="L696" s="2"/>
      <c r="M696" s="2"/>
      <c r="N696" s="2"/>
      <c r="O696" s="2"/>
      <c r="P696" s="2"/>
      <c r="Q696" s="2"/>
      <c r="R696" s="2"/>
    </row>
    <row r="697" spans="2:18" ht="15.75" customHeight="1" x14ac:dyDescent="0.25">
      <c r="B697" s="2"/>
      <c r="C697" s="98"/>
      <c r="D697" s="2"/>
      <c r="E697" s="2"/>
      <c r="F697" s="2"/>
      <c r="G697" s="2"/>
      <c r="H697" s="2"/>
      <c r="I697" s="2"/>
      <c r="J697" s="2"/>
      <c r="K697" s="2"/>
      <c r="L697" s="2"/>
      <c r="M697" s="2"/>
      <c r="N697" s="2"/>
      <c r="O697" s="2"/>
      <c r="P697" s="2"/>
      <c r="Q697" s="2"/>
      <c r="R697" s="2"/>
    </row>
    <row r="698" spans="2:18" ht="15.75" customHeight="1" x14ac:dyDescent="0.25">
      <c r="B698" s="2"/>
      <c r="C698" s="98"/>
      <c r="D698" s="2"/>
      <c r="E698" s="2"/>
      <c r="F698" s="2"/>
      <c r="G698" s="2"/>
      <c r="H698" s="2"/>
      <c r="I698" s="2"/>
      <c r="J698" s="2"/>
      <c r="K698" s="2"/>
      <c r="L698" s="2"/>
      <c r="M698" s="2"/>
      <c r="N698" s="2"/>
      <c r="O698" s="2"/>
      <c r="P698" s="2"/>
      <c r="Q698" s="2"/>
      <c r="R698" s="2"/>
    </row>
    <row r="699" spans="2:18" ht="15.75" customHeight="1" x14ac:dyDescent="0.25">
      <c r="B699" s="2"/>
      <c r="C699" s="98"/>
      <c r="D699" s="2"/>
      <c r="E699" s="2"/>
      <c r="F699" s="2"/>
      <c r="G699" s="2"/>
      <c r="H699" s="2"/>
      <c r="I699" s="2"/>
      <c r="J699" s="2"/>
      <c r="K699" s="2"/>
      <c r="L699" s="2"/>
      <c r="M699" s="2"/>
      <c r="N699" s="2"/>
      <c r="O699" s="2"/>
      <c r="P699" s="2"/>
      <c r="Q699" s="2"/>
      <c r="R699" s="2"/>
    </row>
    <row r="700" spans="2:18" ht="15.75" customHeight="1" x14ac:dyDescent="0.25">
      <c r="B700" s="2"/>
      <c r="C700" s="98"/>
      <c r="D700" s="2"/>
      <c r="E700" s="2"/>
      <c r="F700" s="2"/>
      <c r="G700" s="2"/>
      <c r="H700" s="2"/>
      <c r="I700" s="2"/>
      <c r="J700" s="2"/>
      <c r="K700" s="2"/>
      <c r="L700" s="2"/>
      <c r="M700" s="2"/>
      <c r="N700" s="2"/>
      <c r="O700" s="2"/>
      <c r="P700" s="2"/>
      <c r="Q700" s="2"/>
      <c r="R700" s="2"/>
    </row>
    <row r="701" spans="2:18" ht="15.75" customHeight="1" x14ac:dyDescent="0.25">
      <c r="B701" s="2"/>
      <c r="C701" s="98"/>
      <c r="D701" s="2"/>
      <c r="E701" s="2"/>
      <c r="F701" s="2"/>
      <c r="G701" s="2"/>
      <c r="H701" s="2"/>
      <c r="I701" s="2"/>
      <c r="J701" s="2"/>
      <c r="K701" s="2"/>
      <c r="L701" s="2"/>
      <c r="M701" s="2"/>
      <c r="N701" s="2"/>
      <c r="O701" s="2"/>
      <c r="P701" s="2"/>
      <c r="Q701" s="2"/>
      <c r="R701" s="2"/>
    </row>
    <row r="702" spans="2:18" ht="15.75" customHeight="1" x14ac:dyDescent="0.25">
      <c r="B702" s="2"/>
      <c r="C702" s="98"/>
      <c r="D702" s="2"/>
      <c r="E702" s="2"/>
      <c r="F702" s="2"/>
      <c r="G702" s="2"/>
      <c r="H702" s="2"/>
      <c r="I702" s="2"/>
      <c r="J702" s="2"/>
      <c r="K702" s="2"/>
      <c r="L702" s="2"/>
      <c r="M702" s="2"/>
      <c r="N702" s="2"/>
      <c r="O702" s="2"/>
      <c r="P702" s="2"/>
      <c r="Q702" s="2"/>
      <c r="R702" s="2"/>
    </row>
    <row r="703" spans="2:18" ht="15.75" customHeight="1" x14ac:dyDescent="0.25">
      <c r="B703" s="2"/>
      <c r="C703" s="98"/>
      <c r="D703" s="2"/>
      <c r="E703" s="2"/>
      <c r="F703" s="2"/>
      <c r="G703" s="2"/>
      <c r="H703" s="2"/>
      <c r="I703" s="2"/>
      <c r="J703" s="2"/>
      <c r="K703" s="2"/>
      <c r="L703" s="2"/>
      <c r="M703" s="2"/>
      <c r="N703" s="2"/>
      <c r="O703" s="2"/>
      <c r="P703" s="2"/>
      <c r="Q703" s="2"/>
      <c r="R703" s="2"/>
    </row>
    <row r="704" spans="2:18" ht="15.75" customHeight="1" x14ac:dyDescent="0.25">
      <c r="B704" s="2"/>
      <c r="C704" s="98"/>
      <c r="D704" s="2"/>
      <c r="E704" s="2"/>
      <c r="F704" s="2"/>
      <c r="G704" s="2"/>
      <c r="H704" s="2"/>
      <c r="I704" s="2"/>
      <c r="J704" s="2"/>
      <c r="K704" s="2"/>
      <c r="L704" s="2"/>
      <c r="M704" s="2"/>
      <c r="N704" s="2"/>
      <c r="O704" s="2"/>
      <c r="P704" s="2"/>
      <c r="Q704" s="2"/>
      <c r="R704" s="2"/>
    </row>
    <row r="705" spans="2:18" ht="15.75" customHeight="1" x14ac:dyDescent="0.25">
      <c r="B705" s="2"/>
      <c r="C705" s="98"/>
      <c r="D705" s="2"/>
      <c r="E705" s="2"/>
      <c r="F705" s="2"/>
      <c r="G705" s="2"/>
      <c r="H705" s="2"/>
      <c r="I705" s="2"/>
      <c r="J705" s="2"/>
      <c r="K705" s="2"/>
      <c r="L705" s="2"/>
      <c r="M705" s="2"/>
      <c r="N705" s="2"/>
      <c r="O705" s="2"/>
      <c r="P705" s="2"/>
      <c r="Q705" s="2"/>
      <c r="R705" s="2"/>
    </row>
    <row r="706" spans="2:18" ht="15.75" customHeight="1" x14ac:dyDescent="0.25">
      <c r="B706" s="2"/>
      <c r="C706" s="98"/>
      <c r="D706" s="2"/>
      <c r="E706" s="2"/>
      <c r="F706" s="2"/>
      <c r="G706" s="2"/>
      <c r="H706" s="2"/>
      <c r="I706" s="2"/>
      <c r="J706" s="2"/>
      <c r="K706" s="2"/>
      <c r="L706" s="2"/>
      <c r="M706" s="2"/>
      <c r="N706" s="2"/>
      <c r="O706" s="2"/>
      <c r="P706" s="2"/>
      <c r="Q706" s="2"/>
      <c r="R706" s="2"/>
    </row>
    <row r="707" spans="2:18" ht="15.75" customHeight="1" x14ac:dyDescent="0.25">
      <c r="B707" s="2"/>
      <c r="C707" s="98"/>
      <c r="D707" s="2"/>
      <c r="E707" s="2"/>
      <c r="F707" s="2"/>
      <c r="G707" s="2"/>
      <c r="H707" s="2"/>
      <c r="I707" s="2"/>
      <c r="J707" s="2"/>
      <c r="K707" s="2"/>
      <c r="L707" s="2"/>
      <c r="M707" s="2"/>
      <c r="N707" s="2"/>
      <c r="O707" s="2"/>
      <c r="P707" s="2"/>
      <c r="Q707" s="2"/>
      <c r="R707" s="2"/>
    </row>
    <row r="708" spans="2:18" ht="15.75" customHeight="1" x14ac:dyDescent="0.25">
      <c r="B708" s="2"/>
      <c r="C708" s="98"/>
      <c r="D708" s="2"/>
      <c r="E708" s="2"/>
      <c r="F708" s="2"/>
      <c r="G708" s="2"/>
      <c r="H708" s="2"/>
      <c r="I708" s="2"/>
      <c r="J708" s="2"/>
      <c r="K708" s="2"/>
      <c r="L708" s="2"/>
      <c r="M708" s="2"/>
      <c r="N708" s="2"/>
      <c r="O708" s="2"/>
      <c r="P708" s="2"/>
      <c r="Q708" s="2"/>
      <c r="R708" s="2"/>
    </row>
    <row r="709" spans="2:18" ht="15.75" customHeight="1" x14ac:dyDescent="0.25">
      <c r="B709" s="2"/>
      <c r="C709" s="98"/>
      <c r="D709" s="2"/>
      <c r="E709" s="2"/>
      <c r="F709" s="2"/>
      <c r="G709" s="2"/>
      <c r="H709" s="2"/>
      <c r="I709" s="2"/>
      <c r="J709" s="2"/>
      <c r="K709" s="2"/>
      <c r="L709" s="2"/>
      <c r="M709" s="2"/>
      <c r="N709" s="2"/>
      <c r="O709" s="2"/>
      <c r="P709" s="2"/>
      <c r="Q709" s="2"/>
      <c r="R709" s="2"/>
    </row>
    <row r="710" spans="2:18" ht="15.75" customHeight="1" x14ac:dyDescent="0.25">
      <c r="B710" s="2"/>
      <c r="C710" s="98"/>
      <c r="D710" s="2"/>
      <c r="E710" s="2"/>
      <c r="F710" s="2"/>
      <c r="G710" s="2"/>
      <c r="H710" s="2"/>
      <c r="I710" s="2"/>
      <c r="J710" s="2"/>
      <c r="K710" s="2"/>
      <c r="L710" s="2"/>
      <c r="M710" s="2"/>
      <c r="N710" s="2"/>
      <c r="O710" s="2"/>
      <c r="P710" s="2"/>
      <c r="Q710" s="2"/>
      <c r="R710" s="2"/>
    </row>
    <row r="711" spans="2:18" ht="15.75" customHeight="1" x14ac:dyDescent="0.25">
      <c r="B711" s="2"/>
      <c r="C711" s="98"/>
      <c r="D711" s="2"/>
      <c r="E711" s="2"/>
      <c r="F711" s="2"/>
      <c r="G711" s="2"/>
      <c r="H711" s="2"/>
      <c r="I711" s="2"/>
      <c r="J711" s="2"/>
      <c r="K711" s="2"/>
      <c r="L711" s="2"/>
      <c r="M711" s="2"/>
      <c r="N711" s="2"/>
      <c r="O711" s="2"/>
      <c r="P711" s="2"/>
      <c r="Q711" s="2"/>
      <c r="R711" s="2"/>
    </row>
    <row r="712" spans="2:18" ht="15.75" customHeight="1" x14ac:dyDescent="0.25">
      <c r="B712" s="2"/>
      <c r="C712" s="98"/>
      <c r="D712" s="2"/>
      <c r="E712" s="2"/>
      <c r="F712" s="2"/>
      <c r="G712" s="2"/>
      <c r="H712" s="2"/>
      <c r="I712" s="2"/>
      <c r="J712" s="2"/>
      <c r="K712" s="2"/>
      <c r="L712" s="2"/>
      <c r="M712" s="2"/>
      <c r="N712" s="2"/>
      <c r="O712" s="2"/>
      <c r="P712" s="2"/>
      <c r="Q712" s="2"/>
      <c r="R712" s="2"/>
    </row>
    <row r="713" spans="2:18" ht="15.75" customHeight="1" x14ac:dyDescent="0.25">
      <c r="B713" s="2"/>
      <c r="C713" s="98"/>
      <c r="D713" s="2"/>
      <c r="E713" s="2"/>
      <c r="F713" s="2"/>
      <c r="G713" s="2"/>
      <c r="H713" s="2"/>
      <c r="I713" s="2"/>
      <c r="J713" s="2"/>
      <c r="K713" s="2"/>
      <c r="L713" s="2"/>
      <c r="M713" s="2"/>
      <c r="N713" s="2"/>
      <c r="O713" s="2"/>
      <c r="P713" s="2"/>
      <c r="Q713" s="2"/>
      <c r="R713" s="2"/>
    </row>
    <row r="714" spans="2:18" ht="15.75" customHeight="1" x14ac:dyDescent="0.25">
      <c r="B714" s="2"/>
      <c r="C714" s="98"/>
      <c r="D714" s="2"/>
      <c r="E714" s="2"/>
      <c r="F714" s="2"/>
      <c r="G714" s="2"/>
      <c r="H714" s="2"/>
      <c r="I714" s="2"/>
      <c r="J714" s="2"/>
      <c r="K714" s="2"/>
      <c r="L714" s="2"/>
      <c r="M714" s="2"/>
      <c r="N714" s="2"/>
      <c r="O714" s="2"/>
      <c r="P714" s="2"/>
      <c r="Q714" s="2"/>
      <c r="R714" s="2"/>
    </row>
    <row r="715" spans="2:18" ht="15.75" customHeight="1" x14ac:dyDescent="0.25">
      <c r="B715" s="2"/>
      <c r="C715" s="98"/>
      <c r="D715" s="2"/>
      <c r="E715" s="2"/>
      <c r="F715" s="2"/>
      <c r="G715" s="2"/>
      <c r="H715" s="2"/>
      <c r="I715" s="2"/>
      <c r="J715" s="2"/>
      <c r="K715" s="2"/>
      <c r="L715" s="2"/>
      <c r="M715" s="2"/>
      <c r="N715" s="2"/>
      <c r="O715" s="2"/>
      <c r="P715" s="2"/>
      <c r="Q715" s="2"/>
      <c r="R715" s="2"/>
    </row>
    <row r="716" spans="2:18" ht="15.75" customHeight="1" x14ac:dyDescent="0.25">
      <c r="B716" s="2"/>
      <c r="C716" s="98"/>
      <c r="D716" s="2"/>
      <c r="E716" s="2"/>
      <c r="F716" s="2"/>
      <c r="G716" s="2"/>
      <c r="H716" s="2"/>
      <c r="I716" s="2"/>
      <c r="J716" s="2"/>
      <c r="K716" s="2"/>
      <c r="L716" s="2"/>
      <c r="M716" s="2"/>
      <c r="N716" s="2"/>
      <c r="O716" s="2"/>
      <c r="P716" s="2"/>
      <c r="Q716" s="2"/>
      <c r="R716" s="2"/>
    </row>
    <row r="717" spans="2:18" ht="15.75" customHeight="1" x14ac:dyDescent="0.25">
      <c r="B717" s="2"/>
      <c r="C717" s="98"/>
      <c r="D717" s="2"/>
      <c r="E717" s="2"/>
      <c r="F717" s="2"/>
      <c r="G717" s="2"/>
      <c r="H717" s="2"/>
      <c r="I717" s="2"/>
      <c r="J717" s="2"/>
      <c r="K717" s="2"/>
      <c r="L717" s="2"/>
      <c r="M717" s="2"/>
      <c r="N717" s="2"/>
      <c r="O717" s="2"/>
      <c r="P717" s="2"/>
      <c r="Q717" s="2"/>
      <c r="R717" s="2"/>
    </row>
    <row r="718" spans="2:18" ht="15.75" customHeight="1" x14ac:dyDescent="0.25">
      <c r="B718" s="2"/>
      <c r="C718" s="98"/>
      <c r="D718" s="2"/>
      <c r="E718" s="2"/>
      <c r="F718" s="2"/>
      <c r="G718" s="2"/>
      <c r="H718" s="2"/>
      <c r="I718" s="2"/>
      <c r="J718" s="2"/>
      <c r="K718" s="2"/>
      <c r="L718" s="2"/>
      <c r="M718" s="2"/>
      <c r="N718" s="2"/>
      <c r="O718" s="2"/>
      <c r="P718" s="2"/>
      <c r="Q718" s="2"/>
      <c r="R718" s="2"/>
    </row>
    <row r="719" spans="2:18" ht="15.75" customHeight="1" x14ac:dyDescent="0.25">
      <c r="B719" s="2"/>
      <c r="C719" s="98"/>
      <c r="D719" s="2"/>
      <c r="E719" s="2"/>
      <c r="F719" s="2"/>
      <c r="G719" s="2"/>
      <c r="H719" s="2"/>
      <c r="I719" s="2"/>
      <c r="J719" s="2"/>
      <c r="K719" s="2"/>
      <c r="L719" s="2"/>
      <c r="M719" s="2"/>
      <c r="N719" s="2"/>
      <c r="O719" s="2"/>
      <c r="P719" s="2"/>
      <c r="Q719" s="2"/>
      <c r="R719" s="2"/>
    </row>
    <row r="720" spans="2:18" ht="15.75" customHeight="1" x14ac:dyDescent="0.25">
      <c r="B720" s="2"/>
      <c r="C720" s="98"/>
      <c r="D720" s="2"/>
      <c r="E720" s="2"/>
      <c r="F720" s="2"/>
      <c r="G720" s="2"/>
      <c r="H720" s="2"/>
      <c r="I720" s="2"/>
      <c r="J720" s="2"/>
      <c r="K720" s="2"/>
      <c r="L720" s="2"/>
      <c r="M720" s="2"/>
      <c r="N720" s="2"/>
      <c r="O720" s="2"/>
      <c r="P720" s="2"/>
      <c r="Q720" s="2"/>
      <c r="R720" s="2"/>
    </row>
    <row r="721" spans="2:18" ht="15.75" customHeight="1" x14ac:dyDescent="0.25">
      <c r="B721" s="2"/>
      <c r="C721" s="98"/>
      <c r="D721" s="2"/>
      <c r="E721" s="2"/>
      <c r="F721" s="2"/>
      <c r="G721" s="2"/>
      <c r="H721" s="2"/>
      <c r="I721" s="2"/>
      <c r="J721" s="2"/>
      <c r="K721" s="2"/>
      <c r="L721" s="2"/>
      <c r="M721" s="2"/>
      <c r="N721" s="2"/>
      <c r="O721" s="2"/>
      <c r="P721" s="2"/>
      <c r="Q721" s="2"/>
      <c r="R721" s="2"/>
    </row>
    <row r="722" spans="2:18" ht="15.75" customHeight="1" x14ac:dyDescent="0.25">
      <c r="B722" s="2"/>
      <c r="C722" s="98"/>
      <c r="D722" s="2"/>
      <c r="E722" s="2"/>
      <c r="F722" s="2"/>
      <c r="G722" s="2"/>
      <c r="H722" s="2"/>
      <c r="I722" s="2"/>
      <c r="J722" s="2"/>
      <c r="K722" s="2"/>
      <c r="L722" s="2"/>
      <c r="M722" s="2"/>
      <c r="N722" s="2"/>
      <c r="O722" s="2"/>
      <c r="P722" s="2"/>
      <c r="Q722" s="2"/>
      <c r="R722" s="2"/>
    </row>
    <row r="723" spans="2:18" ht="15.75" customHeight="1" x14ac:dyDescent="0.25">
      <c r="B723" s="2"/>
      <c r="C723" s="98"/>
      <c r="D723" s="2"/>
      <c r="E723" s="2"/>
      <c r="F723" s="2"/>
      <c r="G723" s="2"/>
      <c r="H723" s="2"/>
      <c r="I723" s="2"/>
      <c r="J723" s="2"/>
      <c r="K723" s="2"/>
      <c r="L723" s="2"/>
      <c r="M723" s="2"/>
      <c r="N723" s="2"/>
      <c r="O723" s="2"/>
      <c r="P723" s="2"/>
      <c r="Q723" s="2"/>
      <c r="R723" s="2"/>
    </row>
    <row r="724" spans="2:18" ht="15.75" customHeight="1" x14ac:dyDescent="0.25">
      <c r="B724" s="2"/>
      <c r="C724" s="98"/>
      <c r="D724" s="2"/>
      <c r="E724" s="2"/>
      <c r="F724" s="2"/>
      <c r="G724" s="2"/>
      <c r="H724" s="2"/>
      <c r="I724" s="2"/>
      <c r="J724" s="2"/>
      <c r="K724" s="2"/>
      <c r="L724" s="2"/>
      <c r="M724" s="2"/>
      <c r="N724" s="2"/>
      <c r="O724" s="2"/>
      <c r="P724" s="2"/>
      <c r="Q724" s="2"/>
      <c r="R724" s="2"/>
    </row>
    <row r="725" spans="2:18" ht="15.75" customHeight="1" x14ac:dyDescent="0.25">
      <c r="B725" s="2"/>
      <c r="C725" s="98"/>
      <c r="D725" s="2"/>
      <c r="E725" s="2"/>
      <c r="F725" s="2"/>
      <c r="G725" s="2"/>
      <c r="H725" s="2"/>
      <c r="I725" s="2"/>
      <c r="J725" s="2"/>
      <c r="K725" s="2"/>
      <c r="L725" s="2"/>
      <c r="M725" s="2"/>
      <c r="N725" s="2"/>
      <c r="O725" s="2"/>
      <c r="P725" s="2"/>
      <c r="Q725" s="2"/>
      <c r="R725" s="2"/>
    </row>
    <row r="726" spans="2:18" ht="15.75" customHeight="1" x14ac:dyDescent="0.25">
      <c r="B726" s="2"/>
      <c r="C726" s="98"/>
      <c r="D726" s="2"/>
      <c r="E726" s="2"/>
      <c r="F726" s="2"/>
      <c r="G726" s="2"/>
      <c r="H726" s="2"/>
      <c r="I726" s="2"/>
      <c r="J726" s="2"/>
      <c r="K726" s="2"/>
      <c r="L726" s="2"/>
      <c r="M726" s="2"/>
      <c r="N726" s="2"/>
      <c r="O726" s="2"/>
      <c r="P726" s="2"/>
      <c r="Q726" s="2"/>
      <c r="R726" s="2"/>
    </row>
    <row r="727" spans="2:18" ht="15.75" customHeight="1" x14ac:dyDescent="0.25">
      <c r="B727" s="2"/>
      <c r="C727" s="98"/>
      <c r="D727" s="2"/>
      <c r="E727" s="2"/>
      <c r="F727" s="2"/>
      <c r="G727" s="2"/>
      <c r="H727" s="2"/>
      <c r="I727" s="2"/>
      <c r="J727" s="2"/>
      <c r="K727" s="2"/>
      <c r="L727" s="2"/>
      <c r="M727" s="2"/>
      <c r="N727" s="2"/>
      <c r="O727" s="2"/>
      <c r="P727" s="2"/>
      <c r="Q727" s="2"/>
      <c r="R727" s="2"/>
    </row>
    <row r="728" spans="2:18" ht="15.75" customHeight="1" x14ac:dyDescent="0.25">
      <c r="B728" s="2"/>
      <c r="C728" s="98"/>
      <c r="D728" s="2"/>
      <c r="E728" s="2"/>
      <c r="F728" s="2"/>
      <c r="G728" s="2"/>
      <c r="H728" s="2"/>
      <c r="I728" s="2"/>
      <c r="J728" s="2"/>
      <c r="K728" s="2"/>
      <c r="L728" s="2"/>
      <c r="M728" s="2"/>
      <c r="N728" s="2"/>
      <c r="O728" s="2"/>
      <c r="P728" s="2"/>
      <c r="Q728" s="2"/>
      <c r="R728" s="2"/>
    </row>
    <row r="729" spans="2:18" ht="15.75" customHeight="1" x14ac:dyDescent="0.25">
      <c r="B729" s="2"/>
      <c r="C729" s="98"/>
      <c r="D729" s="2"/>
      <c r="E729" s="2"/>
      <c r="F729" s="2"/>
      <c r="G729" s="2"/>
      <c r="H729" s="2"/>
      <c r="I729" s="2"/>
      <c r="J729" s="2"/>
      <c r="K729" s="2"/>
      <c r="L729" s="2"/>
      <c r="M729" s="2"/>
      <c r="N729" s="2"/>
      <c r="O729" s="2"/>
      <c r="P729" s="2"/>
      <c r="Q729" s="2"/>
      <c r="R729" s="2"/>
    </row>
    <row r="730" spans="2:18" ht="15.75" customHeight="1" x14ac:dyDescent="0.25">
      <c r="B730" s="2"/>
      <c r="C730" s="98"/>
      <c r="D730" s="2"/>
      <c r="E730" s="2"/>
      <c r="F730" s="2"/>
      <c r="G730" s="2"/>
      <c r="H730" s="2"/>
      <c r="I730" s="2"/>
      <c r="J730" s="2"/>
      <c r="K730" s="2"/>
      <c r="L730" s="2"/>
      <c r="M730" s="2"/>
      <c r="N730" s="2"/>
      <c r="O730" s="2"/>
      <c r="P730" s="2"/>
      <c r="Q730" s="2"/>
      <c r="R730" s="2"/>
    </row>
    <row r="731" spans="2:18" ht="15.75" customHeight="1" x14ac:dyDescent="0.25">
      <c r="B731" s="2"/>
      <c r="C731" s="98"/>
      <c r="D731" s="2"/>
      <c r="E731" s="2"/>
      <c r="F731" s="2"/>
      <c r="G731" s="2"/>
      <c r="H731" s="2"/>
      <c r="I731" s="2"/>
      <c r="J731" s="2"/>
      <c r="K731" s="2"/>
      <c r="L731" s="2"/>
      <c r="M731" s="2"/>
      <c r="N731" s="2"/>
      <c r="O731" s="2"/>
      <c r="P731" s="2"/>
      <c r="Q731" s="2"/>
      <c r="R731" s="2"/>
    </row>
    <row r="732" spans="2:18" ht="15.75" customHeight="1" x14ac:dyDescent="0.25">
      <c r="B732" s="2"/>
      <c r="C732" s="98"/>
      <c r="D732" s="2"/>
      <c r="E732" s="2"/>
      <c r="F732" s="2"/>
      <c r="G732" s="2"/>
      <c r="H732" s="2"/>
      <c r="I732" s="2"/>
      <c r="J732" s="2"/>
      <c r="K732" s="2"/>
      <c r="L732" s="2"/>
      <c r="M732" s="2"/>
      <c r="N732" s="2"/>
      <c r="O732" s="2"/>
      <c r="P732" s="2"/>
      <c r="Q732" s="2"/>
      <c r="R732" s="2"/>
    </row>
    <row r="733" spans="2:18" ht="15.75" customHeight="1" x14ac:dyDescent="0.25">
      <c r="B733" s="2"/>
      <c r="C733" s="98"/>
      <c r="D733" s="2"/>
      <c r="E733" s="2"/>
      <c r="F733" s="2"/>
      <c r="G733" s="2"/>
      <c r="H733" s="2"/>
      <c r="I733" s="2"/>
      <c r="J733" s="2"/>
      <c r="K733" s="2"/>
      <c r="L733" s="2"/>
      <c r="M733" s="2"/>
      <c r="N733" s="2"/>
      <c r="O733" s="2"/>
      <c r="P733" s="2"/>
      <c r="Q733" s="2"/>
      <c r="R733" s="2"/>
    </row>
    <row r="734" spans="2:18" ht="15.75" customHeight="1" x14ac:dyDescent="0.25">
      <c r="B734" s="2"/>
      <c r="C734" s="98"/>
      <c r="D734" s="2"/>
      <c r="E734" s="2"/>
      <c r="F734" s="2"/>
      <c r="G734" s="2"/>
      <c r="H734" s="2"/>
      <c r="I734" s="2"/>
      <c r="J734" s="2"/>
      <c r="K734" s="2"/>
      <c r="L734" s="2"/>
      <c r="M734" s="2"/>
      <c r="N734" s="2"/>
      <c r="O734" s="2"/>
      <c r="P734" s="2"/>
      <c r="Q734" s="2"/>
      <c r="R734" s="2"/>
    </row>
    <row r="735" spans="2:18" ht="15.75" customHeight="1" x14ac:dyDescent="0.25">
      <c r="B735" s="2"/>
      <c r="C735" s="98"/>
      <c r="D735" s="2"/>
      <c r="E735" s="2"/>
      <c r="F735" s="2"/>
      <c r="G735" s="2"/>
      <c r="H735" s="2"/>
      <c r="I735" s="2"/>
      <c r="J735" s="2"/>
      <c r="K735" s="2"/>
      <c r="L735" s="2"/>
      <c r="M735" s="2"/>
      <c r="N735" s="2"/>
      <c r="O735" s="2"/>
      <c r="P735" s="2"/>
      <c r="Q735" s="2"/>
      <c r="R735" s="2"/>
    </row>
    <row r="736" spans="2:18" ht="15.75" customHeight="1" x14ac:dyDescent="0.25">
      <c r="B736" s="2"/>
      <c r="C736" s="98"/>
      <c r="D736" s="2"/>
      <c r="E736" s="2"/>
      <c r="F736" s="2"/>
      <c r="G736" s="2"/>
      <c r="H736" s="2"/>
      <c r="I736" s="2"/>
      <c r="J736" s="2"/>
      <c r="K736" s="2"/>
      <c r="L736" s="2"/>
      <c r="M736" s="2"/>
      <c r="N736" s="2"/>
      <c r="O736" s="2"/>
      <c r="P736" s="2"/>
      <c r="Q736" s="2"/>
      <c r="R736" s="2"/>
    </row>
    <row r="737" spans="2:18" ht="15.75" customHeight="1" x14ac:dyDescent="0.25">
      <c r="B737" s="2"/>
      <c r="C737" s="98"/>
      <c r="D737" s="2"/>
      <c r="E737" s="2"/>
      <c r="F737" s="2"/>
      <c r="G737" s="2"/>
      <c r="H737" s="2"/>
      <c r="I737" s="2"/>
      <c r="J737" s="2"/>
      <c r="K737" s="2"/>
      <c r="L737" s="2"/>
      <c r="M737" s="2"/>
      <c r="N737" s="2"/>
      <c r="O737" s="2"/>
      <c r="P737" s="2"/>
      <c r="Q737" s="2"/>
      <c r="R737" s="2"/>
    </row>
    <row r="738" spans="2:18" ht="15.75" customHeight="1" x14ac:dyDescent="0.25">
      <c r="B738" s="2"/>
      <c r="C738" s="98"/>
      <c r="D738" s="2"/>
      <c r="E738" s="2"/>
      <c r="F738" s="2"/>
      <c r="G738" s="2"/>
      <c r="H738" s="2"/>
      <c r="I738" s="2"/>
      <c r="J738" s="2"/>
      <c r="K738" s="2"/>
      <c r="L738" s="2"/>
      <c r="M738" s="2"/>
      <c r="N738" s="2"/>
      <c r="O738" s="2"/>
      <c r="P738" s="2"/>
      <c r="Q738" s="2"/>
      <c r="R738" s="2"/>
    </row>
    <row r="739" spans="2:18" ht="15.75" customHeight="1" x14ac:dyDescent="0.25">
      <c r="B739" s="2"/>
      <c r="C739" s="98"/>
      <c r="D739" s="2"/>
      <c r="E739" s="2"/>
      <c r="F739" s="2"/>
      <c r="G739" s="2"/>
      <c r="H739" s="2"/>
      <c r="I739" s="2"/>
      <c r="J739" s="2"/>
      <c r="K739" s="2"/>
      <c r="L739" s="2"/>
      <c r="M739" s="2"/>
      <c r="N739" s="2"/>
      <c r="O739" s="2"/>
      <c r="P739" s="2"/>
      <c r="Q739" s="2"/>
      <c r="R739" s="2"/>
    </row>
    <row r="740" spans="2:18" ht="15.75" customHeight="1" x14ac:dyDescent="0.25">
      <c r="B740" s="2"/>
      <c r="C740" s="98"/>
      <c r="D740" s="2"/>
      <c r="E740" s="2"/>
      <c r="F740" s="2"/>
      <c r="G740" s="2"/>
      <c r="H740" s="2"/>
      <c r="I740" s="2"/>
      <c r="J740" s="2"/>
      <c r="K740" s="2"/>
      <c r="L740" s="2"/>
      <c r="M740" s="2"/>
      <c r="N740" s="2"/>
      <c r="O740" s="2"/>
      <c r="P740" s="2"/>
      <c r="Q740" s="2"/>
      <c r="R740" s="2"/>
    </row>
    <row r="741" spans="2:18" ht="15.75" customHeight="1" x14ac:dyDescent="0.25">
      <c r="B741" s="2"/>
      <c r="C741" s="98"/>
      <c r="D741" s="2"/>
      <c r="E741" s="2"/>
      <c r="F741" s="2"/>
      <c r="G741" s="2"/>
      <c r="H741" s="2"/>
      <c r="I741" s="2"/>
      <c r="J741" s="2"/>
      <c r="K741" s="2"/>
      <c r="L741" s="2"/>
      <c r="M741" s="2"/>
      <c r="N741" s="2"/>
      <c r="O741" s="2"/>
      <c r="P741" s="2"/>
      <c r="Q741" s="2"/>
      <c r="R741" s="2"/>
    </row>
    <row r="742" spans="2:18" ht="15.75" customHeight="1" x14ac:dyDescent="0.25">
      <c r="B742" s="2"/>
      <c r="C742" s="98"/>
      <c r="D742" s="2"/>
      <c r="E742" s="2"/>
      <c r="F742" s="2"/>
      <c r="G742" s="2"/>
      <c r="H742" s="2"/>
      <c r="I742" s="2"/>
      <c r="J742" s="2"/>
      <c r="K742" s="2"/>
      <c r="L742" s="2"/>
      <c r="M742" s="2"/>
      <c r="N742" s="2"/>
      <c r="O742" s="2"/>
      <c r="P742" s="2"/>
      <c r="Q742" s="2"/>
      <c r="R742" s="2"/>
    </row>
    <row r="743" spans="2:18" ht="15.75" customHeight="1" x14ac:dyDescent="0.25">
      <c r="B743" s="2"/>
      <c r="C743" s="98"/>
      <c r="D743" s="2"/>
      <c r="E743" s="2"/>
      <c r="F743" s="2"/>
      <c r="G743" s="2"/>
      <c r="H743" s="2"/>
      <c r="I743" s="2"/>
      <c r="J743" s="2"/>
      <c r="K743" s="2"/>
      <c r="L743" s="2"/>
      <c r="M743" s="2"/>
      <c r="N743" s="2"/>
      <c r="O743" s="2"/>
      <c r="P743" s="2"/>
      <c r="Q743" s="2"/>
      <c r="R743" s="2"/>
    </row>
    <row r="744" spans="2:18" ht="15.75" customHeight="1" x14ac:dyDescent="0.25">
      <c r="B744" s="2"/>
      <c r="C744" s="98"/>
      <c r="D744" s="2"/>
      <c r="E744" s="2"/>
      <c r="F744" s="2"/>
      <c r="G744" s="2"/>
      <c r="H744" s="2"/>
      <c r="I744" s="2"/>
      <c r="J744" s="2"/>
      <c r="K744" s="2"/>
      <c r="L744" s="2"/>
      <c r="M744" s="2"/>
      <c r="N744" s="2"/>
      <c r="O744" s="2"/>
      <c r="P744" s="2"/>
      <c r="Q744" s="2"/>
      <c r="R744" s="2"/>
    </row>
    <row r="745" spans="2:18" ht="15.75" customHeight="1" x14ac:dyDescent="0.25">
      <c r="B745" s="2"/>
      <c r="C745" s="98"/>
      <c r="D745" s="2"/>
      <c r="E745" s="2"/>
      <c r="F745" s="2"/>
      <c r="G745" s="2"/>
      <c r="H745" s="2"/>
      <c r="I745" s="2"/>
      <c r="J745" s="2"/>
      <c r="K745" s="2"/>
      <c r="L745" s="2"/>
      <c r="M745" s="2"/>
      <c r="N745" s="2"/>
      <c r="O745" s="2"/>
      <c r="P745" s="2"/>
      <c r="Q745" s="2"/>
      <c r="R745" s="2"/>
    </row>
    <row r="746" spans="2:18" ht="15.75" customHeight="1" x14ac:dyDescent="0.25">
      <c r="B746" s="2"/>
      <c r="C746" s="98"/>
      <c r="D746" s="2"/>
      <c r="E746" s="2"/>
      <c r="F746" s="2"/>
      <c r="G746" s="2"/>
      <c r="H746" s="2"/>
      <c r="I746" s="2"/>
      <c r="J746" s="2"/>
      <c r="K746" s="2"/>
      <c r="L746" s="2"/>
      <c r="M746" s="2"/>
      <c r="N746" s="2"/>
      <c r="O746" s="2"/>
      <c r="P746" s="2"/>
      <c r="Q746" s="2"/>
      <c r="R746" s="2"/>
    </row>
    <row r="747" spans="2:18" ht="15.75" customHeight="1" x14ac:dyDescent="0.25">
      <c r="B747" s="2"/>
      <c r="C747" s="98"/>
      <c r="D747" s="2"/>
      <c r="E747" s="2"/>
      <c r="F747" s="2"/>
      <c r="G747" s="2"/>
      <c r="H747" s="2"/>
      <c r="I747" s="2"/>
      <c r="J747" s="2"/>
      <c r="K747" s="2"/>
      <c r="L747" s="2"/>
      <c r="M747" s="2"/>
      <c r="N747" s="2"/>
      <c r="O747" s="2"/>
      <c r="P747" s="2"/>
      <c r="Q747" s="2"/>
      <c r="R747" s="2"/>
    </row>
    <row r="748" spans="2:18" ht="15.75" customHeight="1" x14ac:dyDescent="0.25">
      <c r="B748" s="2"/>
      <c r="C748" s="98"/>
      <c r="D748" s="2"/>
      <c r="E748" s="2"/>
      <c r="F748" s="2"/>
      <c r="G748" s="2"/>
      <c r="H748" s="2"/>
      <c r="I748" s="2"/>
      <c r="J748" s="2"/>
      <c r="K748" s="2"/>
      <c r="L748" s="2"/>
      <c r="M748" s="2"/>
      <c r="N748" s="2"/>
      <c r="O748" s="2"/>
      <c r="P748" s="2"/>
      <c r="Q748" s="2"/>
      <c r="R748" s="2"/>
    </row>
    <row r="749" spans="2:18" ht="15.75" customHeight="1" x14ac:dyDescent="0.25">
      <c r="B749" s="2"/>
      <c r="C749" s="98"/>
      <c r="D749" s="2"/>
      <c r="E749" s="2"/>
      <c r="F749" s="2"/>
      <c r="G749" s="2"/>
      <c r="H749" s="2"/>
      <c r="I749" s="2"/>
      <c r="J749" s="2"/>
      <c r="K749" s="2"/>
      <c r="L749" s="2"/>
      <c r="M749" s="2"/>
      <c r="N749" s="2"/>
      <c r="O749" s="2"/>
      <c r="P749" s="2"/>
      <c r="Q749" s="2"/>
      <c r="R749" s="2"/>
    </row>
    <row r="750" spans="2:18" ht="15.75" customHeight="1" x14ac:dyDescent="0.25">
      <c r="B750" s="2"/>
      <c r="C750" s="98"/>
      <c r="D750" s="2"/>
      <c r="E750" s="2"/>
      <c r="F750" s="2"/>
      <c r="G750" s="2"/>
      <c r="H750" s="2"/>
      <c r="I750" s="2"/>
      <c r="J750" s="2"/>
      <c r="K750" s="2"/>
      <c r="L750" s="2"/>
      <c r="M750" s="2"/>
      <c r="N750" s="2"/>
      <c r="O750" s="2"/>
      <c r="P750" s="2"/>
      <c r="Q750" s="2"/>
      <c r="R750" s="2"/>
    </row>
    <row r="751" spans="2:18" ht="15.75" customHeight="1" x14ac:dyDescent="0.25">
      <c r="B751" s="2"/>
      <c r="C751" s="98"/>
      <c r="D751" s="2"/>
      <c r="E751" s="2"/>
      <c r="F751" s="2"/>
      <c r="G751" s="2"/>
      <c r="H751" s="2"/>
      <c r="I751" s="2"/>
      <c r="J751" s="2"/>
      <c r="K751" s="2"/>
      <c r="L751" s="2"/>
      <c r="M751" s="2"/>
      <c r="N751" s="2"/>
      <c r="O751" s="2"/>
      <c r="P751" s="2"/>
      <c r="Q751" s="2"/>
      <c r="R751" s="2"/>
    </row>
    <row r="752" spans="2:18" ht="15.75" customHeight="1" x14ac:dyDescent="0.25">
      <c r="B752" s="2"/>
      <c r="C752" s="98"/>
      <c r="D752" s="2"/>
      <c r="E752" s="2"/>
      <c r="F752" s="2"/>
      <c r="G752" s="2"/>
      <c r="H752" s="2"/>
      <c r="I752" s="2"/>
      <c r="J752" s="2"/>
      <c r="K752" s="2"/>
      <c r="L752" s="2"/>
      <c r="M752" s="2"/>
      <c r="N752" s="2"/>
      <c r="O752" s="2"/>
      <c r="P752" s="2"/>
      <c r="Q752" s="2"/>
      <c r="R752" s="2"/>
    </row>
    <row r="753" spans="2:18" ht="15.75" customHeight="1" x14ac:dyDescent="0.25">
      <c r="B753" s="2"/>
      <c r="C753" s="98"/>
      <c r="D753" s="2"/>
      <c r="E753" s="2"/>
      <c r="F753" s="2"/>
      <c r="G753" s="2"/>
      <c r="H753" s="2"/>
      <c r="I753" s="2"/>
      <c r="J753" s="2"/>
      <c r="K753" s="2"/>
      <c r="L753" s="2"/>
      <c r="M753" s="2"/>
      <c r="N753" s="2"/>
      <c r="O753" s="2"/>
      <c r="P753" s="2"/>
      <c r="Q753" s="2"/>
      <c r="R753" s="2"/>
    </row>
    <row r="754" spans="2:18" ht="15.75" customHeight="1" x14ac:dyDescent="0.25">
      <c r="B754" s="2"/>
      <c r="C754" s="98"/>
      <c r="D754" s="2"/>
      <c r="E754" s="2"/>
      <c r="F754" s="2"/>
      <c r="G754" s="2"/>
      <c r="H754" s="2"/>
      <c r="I754" s="2"/>
      <c r="J754" s="2"/>
      <c r="K754" s="2"/>
      <c r="L754" s="2"/>
      <c r="M754" s="2"/>
      <c r="N754" s="2"/>
      <c r="O754" s="2"/>
      <c r="P754" s="2"/>
      <c r="Q754" s="2"/>
      <c r="R754" s="2"/>
    </row>
    <row r="755" spans="2:18" ht="15.75" customHeight="1" x14ac:dyDescent="0.25">
      <c r="B755" s="2"/>
      <c r="C755" s="98"/>
      <c r="D755" s="2"/>
      <c r="E755" s="2"/>
      <c r="F755" s="2"/>
      <c r="G755" s="2"/>
      <c r="H755" s="2"/>
      <c r="I755" s="2"/>
      <c r="J755" s="2"/>
      <c r="K755" s="2"/>
      <c r="L755" s="2"/>
      <c r="M755" s="2"/>
      <c r="N755" s="2"/>
      <c r="O755" s="2"/>
      <c r="P755" s="2"/>
      <c r="Q755" s="2"/>
      <c r="R755" s="2"/>
    </row>
    <row r="756" spans="2:18" ht="15.75" customHeight="1" x14ac:dyDescent="0.25">
      <c r="B756" s="2"/>
      <c r="C756" s="98"/>
      <c r="D756" s="2"/>
      <c r="E756" s="2"/>
      <c r="F756" s="2"/>
      <c r="G756" s="2"/>
      <c r="H756" s="2"/>
      <c r="I756" s="2"/>
      <c r="J756" s="2"/>
      <c r="K756" s="2"/>
      <c r="L756" s="2"/>
      <c r="M756" s="2"/>
      <c r="N756" s="2"/>
      <c r="O756" s="2"/>
      <c r="P756" s="2"/>
      <c r="Q756" s="2"/>
      <c r="R756" s="2"/>
    </row>
    <row r="757" spans="2:18" ht="15.75" customHeight="1" x14ac:dyDescent="0.25">
      <c r="B757" s="2"/>
      <c r="C757" s="98"/>
      <c r="D757" s="2"/>
      <c r="E757" s="2"/>
      <c r="F757" s="2"/>
      <c r="G757" s="2"/>
      <c r="H757" s="2"/>
      <c r="I757" s="2"/>
      <c r="J757" s="2"/>
      <c r="K757" s="2"/>
      <c r="L757" s="2"/>
      <c r="M757" s="2"/>
      <c r="N757" s="2"/>
      <c r="O757" s="2"/>
      <c r="P757" s="2"/>
      <c r="Q757" s="2"/>
      <c r="R757" s="2"/>
    </row>
    <row r="758" spans="2:18" ht="15.75" customHeight="1" x14ac:dyDescent="0.25">
      <c r="B758" s="2"/>
      <c r="C758" s="98"/>
      <c r="D758" s="2"/>
      <c r="E758" s="2"/>
      <c r="F758" s="2"/>
      <c r="G758" s="2"/>
      <c r="H758" s="2"/>
      <c r="I758" s="2"/>
      <c r="J758" s="2"/>
      <c r="K758" s="2"/>
      <c r="L758" s="2"/>
      <c r="M758" s="2"/>
      <c r="N758" s="2"/>
      <c r="O758" s="2"/>
      <c r="P758" s="2"/>
      <c r="Q758" s="2"/>
      <c r="R758" s="2"/>
    </row>
    <row r="759" spans="2:18" ht="15.75" customHeight="1" x14ac:dyDescent="0.25">
      <c r="B759" s="2"/>
      <c r="C759" s="98"/>
      <c r="D759" s="2"/>
      <c r="E759" s="2"/>
      <c r="F759" s="2"/>
      <c r="G759" s="2"/>
      <c r="H759" s="2"/>
      <c r="I759" s="2"/>
      <c r="J759" s="2"/>
      <c r="K759" s="2"/>
      <c r="L759" s="2"/>
      <c r="M759" s="2"/>
      <c r="N759" s="2"/>
      <c r="O759" s="2"/>
      <c r="P759" s="2"/>
      <c r="Q759" s="2"/>
      <c r="R759" s="2"/>
    </row>
    <row r="760" spans="2:18" ht="15.75" customHeight="1" x14ac:dyDescent="0.25">
      <c r="B760" s="2"/>
      <c r="C760" s="98"/>
      <c r="D760" s="2"/>
      <c r="E760" s="2"/>
      <c r="F760" s="2"/>
      <c r="G760" s="2"/>
      <c r="H760" s="2"/>
      <c r="I760" s="2"/>
      <c r="J760" s="2"/>
      <c r="K760" s="2"/>
      <c r="L760" s="2"/>
      <c r="M760" s="2"/>
      <c r="N760" s="2"/>
      <c r="O760" s="2"/>
      <c r="P760" s="2"/>
      <c r="Q760" s="2"/>
      <c r="R760" s="2"/>
    </row>
    <row r="761" spans="2:18" ht="15.75" customHeight="1" x14ac:dyDescent="0.25">
      <c r="B761" s="2"/>
      <c r="C761" s="98"/>
      <c r="D761" s="2"/>
      <c r="E761" s="2"/>
      <c r="F761" s="2"/>
      <c r="G761" s="2"/>
      <c r="H761" s="2"/>
      <c r="I761" s="2"/>
      <c r="J761" s="2"/>
      <c r="K761" s="2"/>
      <c r="L761" s="2"/>
      <c r="M761" s="2"/>
      <c r="N761" s="2"/>
      <c r="O761" s="2"/>
      <c r="P761" s="2"/>
      <c r="Q761" s="2"/>
      <c r="R761" s="2"/>
    </row>
    <row r="762" spans="2:18" ht="15.75" customHeight="1" x14ac:dyDescent="0.25">
      <c r="B762" s="2"/>
      <c r="C762" s="98"/>
      <c r="D762" s="2"/>
      <c r="E762" s="2"/>
      <c r="F762" s="2"/>
      <c r="G762" s="2"/>
      <c r="H762" s="2"/>
      <c r="I762" s="2"/>
      <c r="J762" s="2"/>
      <c r="K762" s="2"/>
      <c r="L762" s="2"/>
      <c r="M762" s="2"/>
      <c r="N762" s="2"/>
      <c r="O762" s="2"/>
      <c r="P762" s="2"/>
      <c r="Q762" s="2"/>
      <c r="R762" s="2"/>
    </row>
    <row r="763" spans="2:18" ht="15.75" customHeight="1" x14ac:dyDescent="0.25">
      <c r="B763" s="2"/>
      <c r="C763" s="98"/>
      <c r="D763" s="2"/>
      <c r="E763" s="2"/>
      <c r="F763" s="2"/>
      <c r="G763" s="2"/>
      <c r="H763" s="2"/>
      <c r="I763" s="2"/>
      <c r="J763" s="2"/>
      <c r="K763" s="2"/>
      <c r="L763" s="2"/>
      <c r="M763" s="2"/>
      <c r="N763" s="2"/>
      <c r="O763" s="2"/>
      <c r="P763" s="2"/>
      <c r="Q763" s="2"/>
      <c r="R763" s="2"/>
    </row>
    <row r="764" spans="2:18" ht="15.75" customHeight="1" x14ac:dyDescent="0.25">
      <c r="B764" s="2"/>
      <c r="C764" s="98"/>
      <c r="D764" s="2"/>
      <c r="E764" s="2"/>
      <c r="F764" s="2"/>
      <c r="G764" s="2"/>
      <c r="H764" s="2"/>
      <c r="I764" s="2"/>
      <c r="J764" s="2"/>
      <c r="K764" s="2"/>
      <c r="L764" s="2"/>
      <c r="M764" s="2"/>
      <c r="N764" s="2"/>
      <c r="O764" s="2"/>
      <c r="P764" s="2"/>
      <c r="Q764" s="2"/>
      <c r="R764" s="2"/>
    </row>
    <row r="765" spans="2:18" ht="15.75" customHeight="1" x14ac:dyDescent="0.25">
      <c r="B765" s="2"/>
      <c r="C765" s="98"/>
      <c r="D765" s="2"/>
      <c r="E765" s="2"/>
      <c r="F765" s="2"/>
      <c r="G765" s="2"/>
      <c r="H765" s="2"/>
      <c r="I765" s="2"/>
      <c r="J765" s="2"/>
      <c r="K765" s="2"/>
      <c r="L765" s="2"/>
      <c r="M765" s="2"/>
      <c r="N765" s="2"/>
      <c r="O765" s="2"/>
      <c r="P765" s="2"/>
      <c r="Q765" s="2"/>
      <c r="R765" s="2"/>
    </row>
    <row r="766" spans="2:18" ht="15.75" customHeight="1" x14ac:dyDescent="0.25">
      <c r="B766" s="2"/>
      <c r="C766" s="98"/>
      <c r="D766" s="2"/>
      <c r="E766" s="2"/>
      <c r="F766" s="2"/>
      <c r="G766" s="2"/>
      <c r="H766" s="2"/>
      <c r="I766" s="2"/>
      <c r="J766" s="2"/>
      <c r="K766" s="2"/>
      <c r="L766" s="2"/>
      <c r="M766" s="2"/>
      <c r="N766" s="2"/>
      <c r="O766" s="2"/>
      <c r="P766" s="2"/>
      <c r="Q766" s="2"/>
      <c r="R766" s="2"/>
    </row>
    <row r="767" spans="2:18" ht="15.75" customHeight="1" x14ac:dyDescent="0.25">
      <c r="B767" s="2"/>
      <c r="C767" s="98"/>
      <c r="D767" s="2"/>
      <c r="E767" s="2"/>
      <c r="F767" s="2"/>
      <c r="G767" s="2"/>
      <c r="H767" s="2"/>
      <c r="I767" s="2"/>
      <c r="J767" s="2"/>
      <c r="K767" s="2"/>
      <c r="L767" s="2"/>
      <c r="M767" s="2"/>
      <c r="N767" s="2"/>
      <c r="O767" s="2"/>
      <c r="P767" s="2"/>
      <c r="Q767" s="2"/>
      <c r="R767" s="2"/>
    </row>
    <row r="768" spans="2:18" ht="15.75" customHeight="1" x14ac:dyDescent="0.25">
      <c r="B768" s="2"/>
      <c r="C768" s="98"/>
      <c r="D768" s="2"/>
      <c r="E768" s="2"/>
      <c r="F768" s="2"/>
      <c r="G768" s="2"/>
      <c r="H768" s="2"/>
      <c r="I768" s="2"/>
      <c r="J768" s="2"/>
      <c r="K768" s="2"/>
      <c r="L768" s="2"/>
      <c r="M768" s="2"/>
      <c r="N768" s="2"/>
      <c r="O768" s="2"/>
      <c r="P768" s="2"/>
      <c r="Q768" s="2"/>
      <c r="R768" s="2"/>
    </row>
    <row r="769" spans="2:18" ht="15.75" customHeight="1" x14ac:dyDescent="0.25">
      <c r="B769" s="2"/>
      <c r="C769" s="98"/>
      <c r="D769" s="2"/>
      <c r="E769" s="2"/>
      <c r="F769" s="2"/>
      <c r="G769" s="2"/>
      <c r="H769" s="2"/>
      <c r="I769" s="2"/>
      <c r="J769" s="2"/>
      <c r="K769" s="2"/>
      <c r="L769" s="2"/>
      <c r="M769" s="2"/>
      <c r="N769" s="2"/>
      <c r="O769" s="2"/>
      <c r="P769" s="2"/>
      <c r="Q769" s="2"/>
      <c r="R769" s="2"/>
    </row>
    <row r="770" spans="2:18" ht="15.75" customHeight="1" x14ac:dyDescent="0.25">
      <c r="B770" s="2"/>
      <c r="C770" s="98"/>
      <c r="D770" s="2"/>
      <c r="E770" s="2"/>
      <c r="F770" s="2"/>
      <c r="G770" s="2"/>
      <c r="H770" s="2"/>
      <c r="I770" s="2"/>
      <c r="J770" s="2"/>
      <c r="K770" s="2"/>
      <c r="L770" s="2"/>
      <c r="M770" s="2"/>
      <c r="N770" s="2"/>
      <c r="O770" s="2"/>
      <c r="P770" s="2"/>
      <c r="Q770" s="2"/>
      <c r="R770" s="2"/>
    </row>
    <row r="771" spans="2:18" ht="15.75" customHeight="1" x14ac:dyDescent="0.25">
      <c r="B771" s="2"/>
      <c r="C771" s="98"/>
      <c r="D771" s="2"/>
      <c r="E771" s="2"/>
      <c r="F771" s="2"/>
      <c r="G771" s="2"/>
      <c r="H771" s="2"/>
      <c r="I771" s="2"/>
      <c r="J771" s="2"/>
      <c r="K771" s="2"/>
      <c r="L771" s="2"/>
      <c r="M771" s="2"/>
      <c r="N771" s="2"/>
      <c r="O771" s="2"/>
      <c r="P771" s="2"/>
      <c r="Q771" s="2"/>
      <c r="R771" s="2"/>
    </row>
    <row r="772" spans="2:18" ht="15.75" customHeight="1" x14ac:dyDescent="0.25">
      <c r="B772" s="2"/>
      <c r="C772" s="98"/>
      <c r="D772" s="2"/>
      <c r="E772" s="2"/>
      <c r="F772" s="2"/>
      <c r="G772" s="2"/>
      <c r="H772" s="2"/>
      <c r="I772" s="2"/>
      <c r="J772" s="2"/>
      <c r="K772" s="2"/>
      <c r="L772" s="2"/>
      <c r="M772" s="2"/>
      <c r="N772" s="2"/>
      <c r="O772" s="2"/>
      <c r="P772" s="2"/>
      <c r="Q772" s="2"/>
      <c r="R772" s="2"/>
    </row>
    <row r="773" spans="2:18" ht="15.75" customHeight="1" x14ac:dyDescent="0.25">
      <c r="B773" s="2"/>
      <c r="C773" s="98"/>
      <c r="D773" s="2"/>
      <c r="E773" s="2"/>
      <c r="F773" s="2"/>
      <c r="G773" s="2"/>
      <c r="H773" s="2"/>
      <c r="I773" s="2"/>
      <c r="J773" s="2"/>
      <c r="K773" s="2"/>
      <c r="L773" s="2"/>
      <c r="M773" s="2"/>
      <c r="N773" s="2"/>
      <c r="O773" s="2"/>
      <c r="P773" s="2"/>
      <c r="Q773" s="2"/>
      <c r="R773" s="2"/>
    </row>
    <row r="774" spans="2:18" ht="15.75" customHeight="1" x14ac:dyDescent="0.25">
      <c r="B774" s="2"/>
      <c r="C774" s="98"/>
      <c r="D774" s="2"/>
      <c r="E774" s="2"/>
      <c r="F774" s="2"/>
      <c r="G774" s="2"/>
      <c r="H774" s="2"/>
      <c r="I774" s="2"/>
      <c r="J774" s="2"/>
      <c r="K774" s="2"/>
      <c r="L774" s="2"/>
      <c r="M774" s="2"/>
      <c r="N774" s="2"/>
      <c r="O774" s="2"/>
      <c r="P774" s="2"/>
      <c r="Q774" s="2"/>
      <c r="R774" s="2"/>
    </row>
    <row r="775" spans="2:18" ht="15.75" customHeight="1" x14ac:dyDescent="0.25">
      <c r="B775" s="2"/>
      <c r="C775" s="98"/>
      <c r="D775" s="2"/>
      <c r="E775" s="2"/>
      <c r="F775" s="2"/>
      <c r="G775" s="2"/>
      <c r="H775" s="2"/>
      <c r="I775" s="2"/>
      <c r="J775" s="2"/>
      <c r="K775" s="2"/>
      <c r="L775" s="2"/>
      <c r="M775" s="2"/>
      <c r="N775" s="2"/>
      <c r="O775" s="2"/>
      <c r="P775" s="2"/>
      <c r="Q775" s="2"/>
      <c r="R775" s="2"/>
    </row>
    <row r="776" spans="2:18" ht="15.75" customHeight="1" x14ac:dyDescent="0.25">
      <c r="B776" s="2"/>
      <c r="C776" s="98"/>
      <c r="D776" s="2"/>
      <c r="E776" s="2"/>
      <c r="F776" s="2"/>
      <c r="G776" s="2"/>
      <c r="H776" s="2"/>
      <c r="I776" s="2"/>
      <c r="J776" s="2"/>
      <c r="K776" s="2"/>
      <c r="L776" s="2"/>
      <c r="M776" s="2"/>
      <c r="N776" s="2"/>
      <c r="O776" s="2"/>
      <c r="P776" s="2"/>
      <c r="Q776" s="2"/>
      <c r="R776" s="2"/>
    </row>
    <row r="777" spans="2:18" ht="15.75" customHeight="1" x14ac:dyDescent="0.25">
      <c r="B777" s="2"/>
      <c r="C777" s="98"/>
      <c r="D777" s="2"/>
      <c r="E777" s="2"/>
      <c r="F777" s="2"/>
      <c r="G777" s="2"/>
      <c r="H777" s="2"/>
      <c r="I777" s="2"/>
      <c r="J777" s="2"/>
      <c r="K777" s="2"/>
      <c r="L777" s="2"/>
      <c r="M777" s="2"/>
      <c r="N777" s="2"/>
      <c r="O777" s="2"/>
      <c r="P777" s="2"/>
      <c r="Q777" s="2"/>
      <c r="R777" s="2"/>
    </row>
    <row r="778" spans="2:18" ht="15.75" customHeight="1" x14ac:dyDescent="0.25">
      <c r="B778" s="2"/>
      <c r="C778" s="98"/>
      <c r="D778" s="2"/>
      <c r="E778" s="2"/>
      <c r="F778" s="2"/>
      <c r="G778" s="2"/>
      <c r="H778" s="2"/>
      <c r="I778" s="2"/>
      <c r="J778" s="2"/>
      <c r="K778" s="2"/>
      <c r="L778" s="2"/>
      <c r="M778" s="2"/>
      <c r="N778" s="2"/>
      <c r="O778" s="2"/>
      <c r="P778" s="2"/>
      <c r="Q778" s="2"/>
      <c r="R778" s="2"/>
    </row>
    <row r="779" spans="2:18" ht="15.75" customHeight="1" x14ac:dyDescent="0.25">
      <c r="B779" s="2"/>
      <c r="C779" s="98"/>
      <c r="D779" s="2"/>
      <c r="E779" s="2"/>
      <c r="F779" s="2"/>
      <c r="G779" s="2"/>
      <c r="H779" s="2"/>
      <c r="I779" s="2"/>
      <c r="J779" s="2"/>
      <c r="K779" s="2"/>
      <c r="L779" s="2"/>
      <c r="M779" s="2"/>
      <c r="N779" s="2"/>
      <c r="O779" s="2"/>
      <c r="P779" s="2"/>
      <c r="Q779" s="2"/>
      <c r="R779" s="2"/>
    </row>
    <row r="780" spans="2:18" ht="15.75" customHeight="1" x14ac:dyDescent="0.25">
      <c r="B780" s="2"/>
      <c r="C780" s="98"/>
      <c r="D780" s="2"/>
      <c r="E780" s="2"/>
      <c r="F780" s="2"/>
      <c r="G780" s="2"/>
      <c r="H780" s="2"/>
      <c r="I780" s="2"/>
      <c r="J780" s="2"/>
      <c r="K780" s="2"/>
      <c r="L780" s="2"/>
      <c r="M780" s="2"/>
      <c r="N780" s="2"/>
      <c r="O780" s="2"/>
      <c r="P780" s="2"/>
      <c r="Q780" s="2"/>
      <c r="R780" s="2"/>
    </row>
    <row r="781" spans="2:18" ht="15.75" customHeight="1" x14ac:dyDescent="0.25">
      <c r="B781" s="2"/>
      <c r="C781" s="98"/>
      <c r="D781" s="2"/>
      <c r="E781" s="2"/>
      <c r="F781" s="2"/>
      <c r="G781" s="2"/>
      <c r="H781" s="2"/>
      <c r="I781" s="2"/>
      <c r="J781" s="2"/>
      <c r="K781" s="2"/>
      <c r="L781" s="2"/>
      <c r="M781" s="2"/>
      <c r="N781" s="2"/>
      <c r="O781" s="2"/>
      <c r="P781" s="2"/>
      <c r="Q781" s="2"/>
      <c r="R781" s="2"/>
    </row>
    <row r="782" spans="2:18" ht="15.75" customHeight="1" x14ac:dyDescent="0.25">
      <c r="B782" s="2"/>
      <c r="C782" s="98"/>
      <c r="D782" s="2"/>
      <c r="E782" s="2"/>
      <c r="F782" s="2"/>
      <c r="G782" s="2"/>
      <c r="H782" s="2"/>
      <c r="I782" s="2"/>
      <c r="J782" s="2"/>
      <c r="K782" s="2"/>
      <c r="L782" s="2"/>
      <c r="M782" s="2"/>
      <c r="N782" s="2"/>
      <c r="O782" s="2"/>
      <c r="P782" s="2"/>
      <c r="Q782" s="2"/>
      <c r="R782" s="2"/>
    </row>
    <row r="783" spans="2:18" ht="15.75" customHeight="1" x14ac:dyDescent="0.25">
      <c r="B783" s="2"/>
      <c r="C783" s="98"/>
      <c r="D783" s="2"/>
      <c r="E783" s="2"/>
      <c r="F783" s="2"/>
      <c r="G783" s="2"/>
      <c r="H783" s="2"/>
      <c r="I783" s="2"/>
      <c r="J783" s="2"/>
      <c r="K783" s="2"/>
      <c r="L783" s="2"/>
      <c r="M783" s="2"/>
      <c r="N783" s="2"/>
      <c r="O783" s="2"/>
      <c r="P783" s="2"/>
      <c r="Q783" s="2"/>
      <c r="R783" s="2"/>
    </row>
    <row r="784" spans="2:18" ht="15.75" customHeight="1" x14ac:dyDescent="0.25">
      <c r="B784" s="2"/>
      <c r="C784" s="98"/>
      <c r="D784" s="2"/>
      <c r="E784" s="2"/>
      <c r="F784" s="2"/>
      <c r="G784" s="2"/>
      <c r="H784" s="2"/>
      <c r="I784" s="2"/>
      <c r="J784" s="2"/>
      <c r="K784" s="2"/>
      <c r="L784" s="2"/>
      <c r="M784" s="2"/>
      <c r="N784" s="2"/>
      <c r="O784" s="2"/>
      <c r="P784" s="2"/>
      <c r="Q784" s="2"/>
      <c r="R784" s="2"/>
    </row>
    <row r="785" spans="2:18" ht="15.75" customHeight="1" x14ac:dyDescent="0.25">
      <c r="B785" s="2"/>
      <c r="C785" s="98"/>
      <c r="D785" s="2"/>
      <c r="E785" s="2"/>
      <c r="F785" s="2"/>
      <c r="G785" s="2"/>
      <c r="H785" s="2"/>
      <c r="I785" s="2"/>
      <c r="J785" s="2"/>
      <c r="K785" s="2"/>
      <c r="L785" s="2"/>
      <c r="M785" s="2"/>
      <c r="N785" s="2"/>
      <c r="O785" s="2"/>
      <c r="P785" s="2"/>
      <c r="Q785" s="2"/>
      <c r="R785" s="2"/>
    </row>
    <row r="786" spans="2:18" ht="15.75" customHeight="1" x14ac:dyDescent="0.25">
      <c r="B786" s="2"/>
      <c r="C786" s="98"/>
      <c r="D786" s="2"/>
      <c r="E786" s="2"/>
      <c r="F786" s="2"/>
      <c r="G786" s="2"/>
      <c r="H786" s="2"/>
      <c r="I786" s="2"/>
      <c r="J786" s="2"/>
      <c r="K786" s="2"/>
      <c r="L786" s="2"/>
      <c r="M786" s="2"/>
      <c r="N786" s="2"/>
      <c r="O786" s="2"/>
      <c r="P786" s="2"/>
      <c r="Q786" s="2"/>
      <c r="R786" s="2"/>
    </row>
    <row r="787" spans="2:18" ht="15.75" customHeight="1" x14ac:dyDescent="0.25">
      <c r="B787" s="2"/>
      <c r="C787" s="98"/>
      <c r="D787" s="2"/>
      <c r="E787" s="2"/>
      <c r="F787" s="2"/>
      <c r="G787" s="2"/>
      <c r="H787" s="2"/>
      <c r="I787" s="2"/>
      <c r="J787" s="2"/>
      <c r="K787" s="2"/>
      <c r="L787" s="2"/>
      <c r="M787" s="2"/>
      <c r="N787" s="2"/>
      <c r="O787" s="2"/>
      <c r="P787" s="2"/>
      <c r="Q787" s="2"/>
      <c r="R787" s="2"/>
    </row>
    <row r="788" spans="2:18" ht="15.75" customHeight="1" x14ac:dyDescent="0.25">
      <c r="B788" s="2"/>
      <c r="C788" s="98"/>
      <c r="D788" s="2"/>
      <c r="E788" s="2"/>
      <c r="F788" s="2"/>
      <c r="G788" s="2"/>
      <c r="H788" s="2"/>
      <c r="I788" s="2"/>
      <c r="J788" s="2"/>
      <c r="K788" s="2"/>
      <c r="L788" s="2"/>
      <c r="M788" s="2"/>
      <c r="N788" s="2"/>
      <c r="O788" s="2"/>
      <c r="P788" s="2"/>
      <c r="Q788" s="2"/>
      <c r="R788" s="2"/>
    </row>
    <row r="789" spans="2:18" ht="15.75" customHeight="1" x14ac:dyDescent="0.25">
      <c r="B789" s="2"/>
      <c r="C789" s="98"/>
      <c r="D789" s="2"/>
      <c r="E789" s="2"/>
      <c r="F789" s="2"/>
      <c r="G789" s="2"/>
      <c r="H789" s="2"/>
      <c r="I789" s="2"/>
      <c r="J789" s="2"/>
      <c r="K789" s="2"/>
      <c r="L789" s="2"/>
      <c r="M789" s="2"/>
      <c r="N789" s="2"/>
      <c r="O789" s="2"/>
      <c r="P789" s="2"/>
      <c r="Q789" s="2"/>
      <c r="R789" s="2"/>
    </row>
    <row r="790" spans="2:18" ht="15.75" customHeight="1" x14ac:dyDescent="0.25">
      <c r="B790" s="2"/>
      <c r="C790" s="98"/>
      <c r="D790" s="2"/>
      <c r="E790" s="2"/>
      <c r="F790" s="2"/>
      <c r="G790" s="2"/>
      <c r="H790" s="2"/>
      <c r="I790" s="2"/>
      <c r="J790" s="2"/>
      <c r="K790" s="2"/>
      <c r="L790" s="2"/>
      <c r="M790" s="2"/>
      <c r="N790" s="2"/>
      <c r="O790" s="2"/>
      <c r="P790" s="2"/>
      <c r="Q790" s="2"/>
      <c r="R790" s="2"/>
    </row>
    <row r="791" spans="2:18" ht="15.75" customHeight="1" x14ac:dyDescent="0.25">
      <c r="B791" s="2"/>
      <c r="C791" s="98"/>
      <c r="D791" s="2"/>
      <c r="E791" s="2"/>
      <c r="F791" s="2"/>
      <c r="G791" s="2"/>
      <c r="H791" s="2"/>
      <c r="I791" s="2"/>
      <c r="J791" s="2"/>
      <c r="K791" s="2"/>
      <c r="L791" s="2"/>
      <c r="M791" s="2"/>
      <c r="N791" s="2"/>
      <c r="O791" s="2"/>
      <c r="P791" s="2"/>
      <c r="Q791" s="2"/>
      <c r="R791" s="2"/>
    </row>
    <row r="792" spans="2:18" ht="15.75" customHeight="1" x14ac:dyDescent="0.25">
      <c r="B792" s="2"/>
      <c r="C792" s="98"/>
      <c r="D792" s="2"/>
      <c r="E792" s="2"/>
      <c r="F792" s="2"/>
      <c r="G792" s="2"/>
      <c r="H792" s="2"/>
      <c r="I792" s="2"/>
      <c r="J792" s="2"/>
      <c r="K792" s="2"/>
      <c r="L792" s="2"/>
      <c r="M792" s="2"/>
      <c r="N792" s="2"/>
      <c r="O792" s="2"/>
      <c r="P792" s="2"/>
      <c r="Q792" s="2"/>
      <c r="R792" s="2"/>
    </row>
    <row r="793" spans="2:18" ht="15.75" customHeight="1" x14ac:dyDescent="0.25">
      <c r="B793" s="2"/>
      <c r="C793" s="98"/>
      <c r="D793" s="2"/>
      <c r="E793" s="2"/>
      <c r="F793" s="2"/>
      <c r="G793" s="2"/>
      <c r="H793" s="2"/>
      <c r="I793" s="2"/>
      <c r="J793" s="2"/>
      <c r="K793" s="2"/>
      <c r="L793" s="2"/>
      <c r="M793" s="2"/>
      <c r="N793" s="2"/>
      <c r="O793" s="2"/>
      <c r="P793" s="2"/>
      <c r="Q793" s="2"/>
      <c r="R793" s="2"/>
    </row>
    <row r="794" spans="2:18" ht="15.75" customHeight="1" x14ac:dyDescent="0.25">
      <c r="B794" s="2"/>
      <c r="C794" s="98"/>
      <c r="D794" s="2"/>
      <c r="E794" s="2"/>
      <c r="F794" s="2"/>
      <c r="G794" s="2"/>
      <c r="H794" s="2"/>
      <c r="I794" s="2"/>
      <c r="J794" s="2"/>
      <c r="K794" s="2"/>
      <c r="L794" s="2"/>
      <c r="M794" s="2"/>
      <c r="N794" s="2"/>
      <c r="O794" s="2"/>
      <c r="P794" s="2"/>
      <c r="Q794" s="2"/>
      <c r="R794" s="2"/>
    </row>
    <row r="795" spans="2:18" ht="15.75" customHeight="1" x14ac:dyDescent="0.25">
      <c r="B795" s="2"/>
      <c r="C795" s="98"/>
      <c r="D795" s="2"/>
      <c r="E795" s="2"/>
      <c r="F795" s="2"/>
      <c r="G795" s="2"/>
      <c r="H795" s="2"/>
      <c r="I795" s="2"/>
      <c r="J795" s="2"/>
      <c r="K795" s="2"/>
      <c r="L795" s="2"/>
      <c r="M795" s="2"/>
      <c r="N795" s="2"/>
      <c r="O795" s="2"/>
      <c r="P795" s="2"/>
      <c r="Q795" s="2"/>
      <c r="R795" s="2"/>
    </row>
    <row r="796" spans="2:18" ht="15.75" customHeight="1" x14ac:dyDescent="0.25">
      <c r="B796" s="2"/>
      <c r="C796" s="98"/>
      <c r="D796" s="2"/>
      <c r="E796" s="2"/>
      <c r="F796" s="2"/>
      <c r="G796" s="2"/>
      <c r="H796" s="2"/>
      <c r="I796" s="2"/>
      <c r="J796" s="2"/>
      <c r="K796" s="2"/>
      <c r="L796" s="2"/>
      <c r="M796" s="2"/>
      <c r="N796" s="2"/>
      <c r="O796" s="2"/>
      <c r="P796" s="2"/>
      <c r="Q796" s="2"/>
      <c r="R796" s="2"/>
    </row>
    <row r="797" spans="2:18" ht="15.75" customHeight="1" x14ac:dyDescent="0.25">
      <c r="B797" s="2"/>
      <c r="C797" s="98"/>
      <c r="D797" s="2"/>
      <c r="E797" s="2"/>
      <c r="F797" s="2"/>
      <c r="G797" s="2"/>
      <c r="H797" s="2"/>
      <c r="I797" s="2"/>
      <c r="J797" s="2"/>
      <c r="K797" s="2"/>
      <c r="L797" s="2"/>
      <c r="M797" s="2"/>
      <c r="N797" s="2"/>
      <c r="O797" s="2"/>
      <c r="P797" s="2"/>
      <c r="Q797" s="2"/>
      <c r="R797" s="2"/>
    </row>
    <row r="798" spans="2:18" ht="15.75" customHeight="1" x14ac:dyDescent="0.25">
      <c r="B798" s="2"/>
      <c r="C798" s="98"/>
      <c r="D798" s="2"/>
      <c r="E798" s="2"/>
      <c r="F798" s="2"/>
      <c r="G798" s="2"/>
      <c r="H798" s="2"/>
      <c r="I798" s="2"/>
      <c r="J798" s="2"/>
      <c r="K798" s="2"/>
      <c r="L798" s="2"/>
      <c r="M798" s="2"/>
      <c r="N798" s="2"/>
      <c r="O798" s="2"/>
      <c r="P798" s="2"/>
      <c r="Q798" s="2"/>
      <c r="R798" s="2"/>
    </row>
    <row r="799" spans="2:18" ht="15.75" customHeight="1" x14ac:dyDescent="0.25">
      <c r="B799" s="2"/>
      <c r="C799" s="98"/>
      <c r="D799" s="2"/>
      <c r="E799" s="2"/>
      <c r="F799" s="2"/>
      <c r="G799" s="2"/>
      <c r="H799" s="2"/>
      <c r="I799" s="2"/>
      <c r="J799" s="2"/>
      <c r="K799" s="2"/>
      <c r="L799" s="2"/>
      <c r="M799" s="2"/>
      <c r="N799" s="2"/>
      <c r="O799" s="2"/>
      <c r="P799" s="2"/>
      <c r="Q799" s="2"/>
      <c r="R799" s="2"/>
    </row>
    <row r="800" spans="2:18" ht="15.75" customHeight="1" x14ac:dyDescent="0.25">
      <c r="B800" s="2"/>
      <c r="C800" s="98"/>
      <c r="D800" s="2"/>
      <c r="E800" s="2"/>
      <c r="F800" s="2"/>
      <c r="G800" s="2"/>
      <c r="H800" s="2"/>
      <c r="I800" s="2"/>
      <c r="J800" s="2"/>
      <c r="K800" s="2"/>
      <c r="L800" s="2"/>
      <c r="M800" s="2"/>
      <c r="N800" s="2"/>
      <c r="O800" s="2"/>
      <c r="P800" s="2"/>
      <c r="Q800" s="2"/>
      <c r="R800" s="2"/>
    </row>
    <row r="801" spans="2:18" ht="15.75" customHeight="1" x14ac:dyDescent="0.25">
      <c r="B801" s="2"/>
      <c r="C801" s="98"/>
      <c r="D801" s="2"/>
      <c r="E801" s="2"/>
      <c r="F801" s="2"/>
      <c r="G801" s="2"/>
      <c r="H801" s="2"/>
      <c r="I801" s="2"/>
      <c r="J801" s="2"/>
      <c r="K801" s="2"/>
      <c r="L801" s="2"/>
      <c r="M801" s="2"/>
      <c r="N801" s="2"/>
      <c r="O801" s="2"/>
      <c r="P801" s="2"/>
      <c r="Q801" s="2"/>
      <c r="R801" s="2"/>
    </row>
    <row r="802" spans="2:18" ht="15.75" customHeight="1" x14ac:dyDescent="0.25">
      <c r="B802" s="2"/>
      <c r="C802" s="98"/>
      <c r="D802" s="2"/>
      <c r="E802" s="2"/>
      <c r="F802" s="2"/>
      <c r="G802" s="2"/>
      <c r="H802" s="2"/>
      <c r="I802" s="2"/>
      <c r="J802" s="2"/>
      <c r="K802" s="2"/>
      <c r="L802" s="2"/>
      <c r="M802" s="2"/>
      <c r="N802" s="2"/>
      <c r="O802" s="2"/>
      <c r="P802" s="2"/>
      <c r="Q802" s="2"/>
      <c r="R802" s="2"/>
    </row>
    <row r="803" spans="2:18" ht="15.75" customHeight="1" x14ac:dyDescent="0.25">
      <c r="B803" s="2"/>
      <c r="C803" s="98"/>
      <c r="D803" s="2"/>
      <c r="E803" s="2"/>
      <c r="F803" s="2"/>
      <c r="G803" s="2"/>
      <c r="H803" s="2"/>
      <c r="I803" s="2"/>
      <c r="J803" s="2"/>
      <c r="K803" s="2"/>
      <c r="L803" s="2"/>
      <c r="M803" s="2"/>
      <c r="N803" s="2"/>
      <c r="O803" s="2"/>
      <c r="P803" s="2"/>
      <c r="Q803" s="2"/>
      <c r="R803" s="2"/>
    </row>
    <row r="804" spans="2:18" ht="15.75" customHeight="1" x14ac:dyDescent="0.25">
      <c r="B804" s="2"/>
      <c r="C804" s="98"/>
      <c r="D804" s="2"/>
      <c r="E804" s="2"/>
      <c r="F804" s="2"/>
      <c r="G804" s="2"/>
      <c r="H804" s="2"/>
      <c r="I804" s="2"/>
      <c r="J804" s="2"/>
      <c r="K804" s="2"/>
      <c r="L804" s="2"/>
      <c r="M804" s="2"/>
      <c r="N804" s="2"/>
      <c r="O804" s="2"/>
      <c r="P804" s="2"/>
      <c r="Q804" s="2"/>
      <c r="R804" s="2"/>
    </row>
    <row r="805" spans="2:18" ht="15.75" customHeight="1" x14ac:dyDescent="0.25">
      <c r="B805" s="2"/>
      <c r="C805" s="98"/>
      <c r="D805" s="2"/>
      <c r="E805" s="2"/>
      <c r="F805" s="2"/>
      <c r="G805" s="2"/>
      <c r="H805" s="2"/>
      <c r="I805" s="2"/>
      <c r="J805" s="2"/>
      <c r="K805" s="2"/>
      <c r="L805" s="2"/>
      <c r="M805" s="2"/>
      <c r="N805" s="2"/>
      <c r="O805" s="2"/>
      <c r="P805" s="2"/>
      <c r="Q805" s="2"/>
      <c r="R805" s="2"/>
    </row>
    <row r="806" spans="2:18" ht="15.75" customHeight="1" x14ac:dyDescent="0.25">
      <c r="B806" s="2"/>
      <c r="C806" s="98"/>
      <c r="D806" s="2"/>
      <c r="E806" s="2"/>
      <c r="F806" s="2"/>
      <c r="G806" s="2"/>
      <c r="H806" s="2"/>
      <c r="I806" s="2"/>
      <c r="J806" s="2"/>
      <c r="K806" s="2"/>
      <c r="L806" s="2"/>
      <c r="M806" s="2"/>
      <c r="N806" s="2"/>
      <c r="O806" s="2"/>
      <c r="P806" s="2"/>
      <c r="Q806" s="2"/>
      <c r="R806" s="2"/>
    </row>
    <row r="807" spans="2:18" ht="15.75" customHeight="1" x14ac:dyDescent="0.25">
      <c r="B807" s="2"/>
      <c r="C807" s="98"/>
      <c r="D807" s="2"/>
      <c r="E807" s="2"/>
      <c r="F807" s="2"/>
      <c r="G807" s="2"/>
      <c r="H807" s="2"/>
      <c r="I807" s="2"/>
      <c r="J807" s="2"/>
      <c r="K807" s="2"/>
      <c r="L807" s="2"/>
      <c r="M807" s="2"/>
      <c r="N807" s="2"/>
      <c r="O807" s="2"/>
      <c r="P807" s="2"/>
      <c r="Q807" s="2"/>
      <c r="R807" s="2"/>
    </row>
    <row r="808" spans="2:18" ht="15.75" customHeight="1" x14ac:dyDescent="0.25">
      <c r="B808" s="2"/>
      <c r="C808" s="98"/>
      <c r="D808" s="2"/>
      <c r="E808" s="2"/>
      <c r="F808" s="2"/>
      <c r="G808" s="2"/>
      <c r="H808" s="2"/>
      <c r="I808" s="2"/>
      <c r="J808" s="2"/>
      <c r="K808" s="2"/>
      <c r="L808" s="2"/>
      <c r="M808" s="2"/>
      <c r="N808" s="2"/>
      <c r="O808" s="2"/>
      <c r="P808" s="2"/>
      <c r="Q808" s="2"/>
      <c r="R808" s="2"/>
    </row>
    <row r="809" spans="2:18" ht="15.75" customHeight="1" x14ac:dyDescent="0.25">
      <c r="B809" s="2"/>
      <c r="C809" s="98"/>
      <c r="D809" s="2"/>
      <c r="E809" s="2"/>
      <c r="F809" s="2"/>
      <c r="G809" s="2"/>
      <c r="H809" s="2"/>
      <c r="I809" s="2"/>
      <c r="J809" s="2"/>
      <c r="K809" s="2"/>
      <c r="L809" s="2"/>
      <c r="M809" s="2"/>
      <c r="N809" s="2"/>
      <c r="O809" s="2"/>
      <c r="P809" s="2"/>
      <c r="Q809" s="2"/>
      <c r="R809" s="2"/>
    </row>
    <row r="810" spans="2:18" ht="15.75" customHeight="1" x14ac:dyDescent="0.25">
      <c r="B810" s="2"/>
      <c r="C810" s="98"/>
      <c r="D810" s="2"/>
      <c r="E810" s="2"/>
      <c r="F810" s="2"/>
      <c r="G810" s="2"/>
      <c r="H810" s="2"/>
      <c r="I810" s="2"/>
      <c r="J810" s="2"/>
      <c r="K810" s="2"/>
      <c r="L810" s="2"/>
      <c r="M810" s="2"/>
      <c r="N810" s="2"/>
      <c r="O810" s="2"/>
      <c r="P810" s="2"/>
      <c r="Q810" s="2"/>
      <c r="R810" s="2"/>
    </row>
    <row r="811" spans="2:18" ht="15.75" customHeight="1" x14ac:dyDescent="0.25">
      <c r="B811" s="2"/>
      <c r="C811" s="98"/>
      <c r="D811" s="2"/>
      <c r="E811" s="2"/>
      <c r="F811" s="2"/>
      <c r="G811" s="2"/>
      <c r="H811" s="2"/>
      <c r="I811" s="2"/>
      <c r="J811" s="2"/>
      <c r="K811" s="2"/>
      <c r="L811" s="2"/>
      <c r="M811" s="2"/>
      <c r="N811" s="2"/>
      <c r="O811" s="2"/>
      <c r="P811" s="2"/>
      <c r="Q811" s="2"/>
      <c r="R811" s="2"/>
    </row>
    <row r="812" spans="2:18" ht="15.75" customHeight="1" x14ac:dyDescent="0.25">
      <c r="B812" s="2"/>
      <c r="C812" s="98"/>
      <c r="D812" s="2"/>
      <c r="E812" s="2"/>
      <c r="F812" s="2"/>
      <c r="G812" s="2"/>
      <c r="H812" s="2"/>
      <c r="I812" s="2"/>
      <c r="J812" s="2"/>
      <c r="K812" s="2"/>
      <c r="L812" s="2"/>
      <c r="M812" s="2"/>
      <c r="N812" s="2"/>
      <c r="O812" s="2"/>
      <c r="P812" s="2"/>
      <c r="Q812" s="2"/>
      <c r="R812" s="2"/>
    </row>
    <row r="813" spans="2:18" ht="15.75" customHeight="1" x14ac:dyDescent="0.25">
      <c r="B813" s="2"/>
      <c r="C813" s="98"/>
      <c r="D813" s="2"/>
      <c r="E813" s="2"/>
      <c r="F813" s="2"/>
      <c r="G813" s="2"/>
      <c r="H813" s="2"/>
      <c r="I813" s="2"/>
      <c r="J813" s="2"/>
      <c r="K813" s="2"/>
      <c r="L813" s="2"/>
      <c r="M813" s="2"/>
      <c r="N813" s="2"/>
      <c r="O813" s="2"/>
      <c r="P813" s="2"/>
      <c r="Q813" s="2"/>
      <c r="R813" s="2"/>
    </row>
    <row r="814" spans="2:18" ht="15.75" customHeight="1" x14ac:dyDescent="0.25">
      <c r="B814" s="2"/>
      <c r="C814" s="98"/>
      <c r="D814" s="2"/>
      <c r="E814" s="2"/>
      <c r="F814" s="2"/>
      <c r="G814" s="2"/>
      <c r="H814" s="2"/>
      <c r="I814" s="2"/>
      <c r="J814" s="2"/>
      <c r="K814" s="2"/>
      <c r="L814" s="2"/>
      <c r="M814" s="2"/>
      <c r="N814" s="2"/>
      <c r="O814" s="2"/>
      <c r="P814" s="2"/>
      <c r="Q814" s="2"/>
      <c r="R814" s="2"/>
    </row>
    <row r="815" spans="2:18" ht="15.75" customHeight="1" x14ac:dyDescent="0.25">
      <c r="B815" s="2"/>
      <c r="C815" s="98"/>
      <c r="D815" s="2"/>
      <c r="E815" s="2"/>
      <c r="F815" s="2"/>
      <c r="G815" s="2"/>
      <c r="H815" s="2"/>
      <c r="I815" s="2"/>
      <c r="J815" s="2"/>
      <c r="K815" s="2"/>
      <c r="L815" s="2"/>
      <c r="M815" s="2"/>
      <c r="N815" s="2"/>
      <c r="O815" s="2"/>
      <c r="P815" s="2"/>
      <c r="Q815" s="2"/>
      <c r="R815" s="2"/>
    </row>
    <row r="816" spans="2:18" ht="15.75" customHeight="1" x14ac:dyDescent="0.25">
      <c r="B816" s="2"/>
      <c r="C816" s="98"/>
      <c r="D816" s="2"/>
      <c r="E816" s="2"/>
      <c r="F816" s="2"/>
      <c r="G816" s="2"/>
      <c r="H816" s="2"/>
      <c r="I816" s="2"/>
      <c r="J816" s="2"/>
      <c r="K816" s="2"/>
      <c r="L816" s="2"/>
      <c r="M816" s="2"/>
      <c r="N816" s="2"/>
      <c r="O816" s="2"/>
      <c r="P816" s="2"/>
      <c r="Q816" s="2"/>
      <c r="R816" s="2"/>
    </row>
    <row r="817" spans="2:18" ht="15.75" customHeight="1" x14ac:dyDescent="0.25">
      <c r="B817" s="2"/>
      <c r="C817" s="98"/>
      <c r="D817" s="2"/>
      <c r="E817" s="2"/>
      <c r="F817" s="2"/>
      <c r="G817" s="2"/>
      <c r="H817" s="2"/>
      <c r="I817" s="2"/>
      <c r="J817" s="2"/>
      <c r="K817" s="2"/>
      <c r="L817" s="2"/>
      <c r="M817" s="2"/>
      <c r="N817" s="2"/>
      <c r="O817" s="2"/>
      <c r="P817" s="2"/>
      <c r="Q817" s="2"/>
      <c r="R817" s="2"/>
    </row>
    <row r="818" spans="2:18" ht="15.75" customHeight="1" x14ac:dyDescent="0.25">
      <c r="B818" s="2"/>
      <c r="C818" s="98"/>
      <c r="D818" s="2"/>
      <c r="E818" s="2"/>
      <c r="F818" s="2"/>
      <c r="G818" s="2"/>
      <c r="H818" s="2"/>
      <c r="I818" s="2"/>
      <c r="J818" s="2"/>
      <c r="K818" s="2"/>
      <c r="L818" s="2"/>
      <c r="M818" s="2"/>
      <c r="N818" s="2"/>
      <c r="O818" s="2"/>
      <c r="P818" s="2"/>
      <c r="Q818" s="2"/>
      <c r="R818" s="2"/>
    </row>
    <row r="819" spans="2:18" ht="15.75" customHeight="1" x14ac:dyDescent="0.25">
      <c r="B819" s="2"/>
      <c r="C819" s="98"/>
      <c r="D819" s="2"/>
      <c r="E819" s="2"/>
      <c r="F819" s="2"/>
      <c r="G819" s="2"/>
      <c r="H819" s="2"/>
      <c r="I819" s="2"/>
      <c r="J819" s="2"/>
      <c r="K819" s="2"/>
      <c r="L819" s="2"/>
      <c r="M819" s="2"/>
      <c r="N819" s="2"/>
      <c r="O819" s="2"/>
      <c r="P819" s="2"/>
      <c r="Q819" s="2"/>
      <c r="R819" s="2"/>
    </row>
    <row r="820" spans="2:18" ht="15.75" customHeight="1" x14ac:dyDescent="0.25">
      <c r="B820" s="2"/>
      <c r="C820" s="98"/>
      <c r="D820" s="2"/>
      <c r="E820" s="2"/>
      <c r="F820" s="2"/>
      <c r="G820" s="2"/>
      <c r="H820" s="2"/>
      <c r="I820" s="2"/>
      <c r="J820" s="2"/>
      <c r="K820" s="2"/>
      <c r="L820" s="2"/>
      <c r="M820" s="2"/>
      <c r="N820" s="2"/>
      <c r="O820" s="2"/>
      <c r="P820" s="2"/>
      <c r="Q820" s="2"/>
      <c r="R820" s="2"/>
    </row>
    <row r="821" spans="2:18" ht="15.75" customHeight="1" x14ac:dyDescent="0.25">
      <c r="B821" s="2"/>
      <c r="C821" s="98"/>
      <c r="D821" s="2"/>
      <c r="E821" s="2"/>
      <c r="F821" s="2"/>
      <c r="G821" s="2"/>
      <c r="H821" s="2"/>
      <c r="I821" s="2"/>
      <c r="J821" s="2"/>
      <c r="K821" s="2"/>
      <c r="L821" s="2"/>
      <c r="M821" s="2"/>
      <c r="N821" s="2"/>
      <c r="O821" s="2"/>
      <c r="P821" s="2"/>
      <c r="Q821" s="2"/>
      <c r="R821" s="2"/>
    </row>
    <row r="822" spans="2:18" ht="15.75" customHeight="1" x14ac:dyDescent="0.25">
      <c r="B822" s="2"/>
      <c r="C822" s="98"/>
      <c r="D822" s="2"/>
      <c r="E822" s="2"/>
      <c r="F822" s="2"/>
      <c r="G822" s="2"/>
      <c r="H822" s="2"/>
      <c r="I822" s="2"/>
      <c r="J822" s="2"/>
      <c r="K822" s="2"/>
      <c r="L822" s="2"/>
      <c r="M822" s="2"/>
      <c r="N822" s="2"/>
      <c r="O822" s="2"/>
      <c r="P822" s="2"/>
      <c r="Q822" s="2"/>
      <c r="R822" s="2"/>
    </row>
    <row r="823" spans="2:18" ht="15.75" customHeight="1" x14ac:dyDescent="0.25">
      <c r="B823" s="2"/>
      <c r="C823" s="98"/>
      <c r="D823" s="2"/>
      <c r="E823" s="2"/>
      <c r="F823" s="2"/>
      <c r="G823" s="2"/>
      <c r="H823" s="2"/>
      <c r="I823" s="2"/>
      <c r="J823" s="2"/>
      <c r="K823" s="2"/>
      <c r="L823" s="2"/>
      <c r="M823" s="2"/>
      <c r="N823" s="2"/>
      <c r="O823" s="2"/>
      <c r="P823" s="2"/>
      <c r="Q823" s="2"/>
      <c r="R823" s="2"/>
    </row>
    <row r="824" spans="2:18" ht="15.75" customHeight="1" x14ac:dyDescent="0.25">
      <c r="B824" s="2"/>
      <c r="C824" s="98"/>
      <c r="D824" s="2"/>
      <c r="E824" s="2"/>
      <c r="F824" s="2"/>
      <c r="G824" s="2"/>
      <c r="H824" s="2"/>
      <c r="I824" s="2"/>
      <c r="J824" s="2"/>
      <c r="K824" s="2"/>
      <c r="L824" s="2"/>
      <c r="M824" s="2"/>
      <c r="N824" s="2"/>
      <c r="O824" s="2"/>
      <c r="P824" s="2"/>
      <c r="Q824" s="2"/>
      <c r="R824" s="2"/>
    </row>
    <row r="825" spans="2:18" ht="15.75" customHeight="1" x14ac:dyDescent="0.25">
      <c r="B825" s="2"/>
      <c r="C825" s="98"/>
      <c r="D825" s="2"/>
      <c r="E825" s="2"/>
      <c r="F825" s="2"/>
      <c r="G825" s="2"/>
      <c r="H825" s="2"/>
      <c r="I825" s="2"/>
      <c r="J825" s="2"/>
      <c r="K825" s="2"/>
      <c r="L825" s="2"/>
      <c r="M825" s="2"/>
      <c r="N825" s="2"/>
      <c r="O825" s="2"/>
      <c r="P825" s="2"/>
      <c r="Q825" s="2"/>
      <c r="R825" s="2"/>
    </row>
    <row r="826" spans="2:18" ht="15.75" customHeight="1" x14ac:dyDescent="0.25">
      <c r="B826" s="2"/>
      <c r="C826" s="98"/>
      <c r="D826" s="2"/>
      <c r="E826" s="2"/>
      <c r="F826" s="2"/>
      <c r="G826" s="2"/>
      <c r="H826" s="2"/>
      <c r="I826" s="2"/>
      <c r="J826" s="2"/>
      <c r="K826" s="2"/>
      <c r="L826" s="2"/>
      <c r="M826" s="2"/>
      <c r="N826" s="2"/>
      <c r="O826" s="2"/>
      <c r="P826" s="2"/>
      <c r="Q826" s="2"/>
      <c r="R826" s="2"/>
    </row>
    <row r="827" spans="2:18" ht="15.75" customHeight="1" x14ac:dyDescent="0.25">
      <c r="B827" s="2"/>
      <c r="C827" s="98"/>
      <c r="D827" s="2"/>
      <c r="E827" s="2"/>
      <c r="F827" s="2"/>
      <c r="G827" s="2"/>
      <c r="H827" s="2"/>
      <c r="I827" s="2"/>
      <c r="J827" s="2"/>
      <c r="K827" s="2"/>
      <c r="L827" s="2"/>
      <c r="M827" s="2"/>
      <c r="N827" s="2"/>
      <c r="O827" s="2"/>
      <c r="P827" s="2"/>
      <c r="Q827" s="2"/>
      <c r="R827" s="2"/>
    </row>
    <row r="828" spans="2:18" ht="15.75" customHeight="1" x14ac:dyDescent="0.25">
      <c r="B828" s="2"/>
      <c r="C828" s="98"/>
      <c r="D828" s="2"/>
      <c r="E828" s="2"/>
      <c r="F828" s="2"/>
      <c r="G828" s="2"/>
      <c r="H828" s="2"/>
      <c r="I828" s="2"/>
      <c r="J828" s="2"/>
      <c r="K828" s="2"/>
      <c r="L828" s="2"/>
      <c r="M828" s="2"/>
      <c r="N828" s="2"/>
      <c r="O828" s="2"/>
      <c r="P828" s="2"/>
      <c r="Q828" s="2"/>
      <c r="R828" s="2"/>
    </row>
    <row r="829" spans="2:18" ht="15.75" customHeight="1" x14ac:dyDescent="0.25">
      <c r="B829" s="2"/>
      <c r="C829" s="98"/>
      <c r="D829" s="2"/>
      <c r="E829" s="2"/>
      <c r="F829" s="2"/>
      <c r="G829" s="2"/>
      <c r="H829" s="2"/>
      <c r="I829" s="2"/>
      <c r="J829" s="2"/>
      <c r="K829" s="2"/>
      <c r="L829" s="2"/>
      <c r="M829" s="2"/>
      <c r="N829" s="2"/>
      <c r="O829" s="2"/>
      <c r="P829" s="2"/>
      <c r="Q829" s="2"/>
      <c r="R829" s="2"/>
    </row>
    <row r="830" spans="2:18" ht="15.75" customHeight="1" x14ac:dyDescent="0.25">
      <c r="B830" s="2"/>
      <c r="C830" s="98"/>
      <c r="D830" s="2"/>
      <c r="E830" s="2"/>
      <c r="F830" s="2"/>
      <c r="G830" s="2"/>
      <c r="H830" s="2"/>
      <c r="I830" s="2"/>
      <c r="J830" s="2"/>
      <c r="K830" s="2"/>
      <c r="L830" s="2"/>
      <c r="M830" s="2"/>
      <c r="N830" s="2"/>
      <c r="O830" s="2"/>
      <c r="P830" s="2"/>
      <c r="Q830" s="2"/>
      <c r="R830" s="2"/>
    </row>
    <row r="831" spans="2:18" ht="15.75" customHeight="1" x14ac:dyDescent="0.25">
      <c r="B831" s="2"/>
      <c r="C831" s="98"/>
      <c r="D831" s="2"/>
      <c r="E831" s="2"/>
      <c r="F831" s="2"/>
      <c r="G831" s="2"/>
      <c r="H831" s="2"/>
      <c r="I831" s="2"/>
      <c r="J831" s="2"/>
      <c r="K831" s="2"/>
      <c r="L831" s="2"/>
      <c r="M831" s="2"/>
      <c r="N831" s="2"/>
      <c r="O831" s="2"/>
      <c r="P831" s="2"/>
      <c r="Q831" s="2"/>
      <c r="R831" s="2"/>
    </row>
    <row r="832" spans="2:18" ht="15.75" customHeight="1" x14ac:dyDescent="0.25">
      <c r="B832" s="2"/>
      <c r="C832" s="98"/>
      <c r="D832" s="2"/>
      <c r="E832" s="2"/>
      <c r="F832" s="2"/>
      <c r="G832" s="2"/>
      <c r="H832" s="2"/>
      <c r="I832" s="2"/>
      <c r="J832" s="2"/>
      <c r="K832" s="2"/>
      <c r="L832" s="2"/>
      <c r="M832" s="2"/>
      <c r="N832" s="2"/>
      <c r="O832" s="2"/>
      <c r="P832" s="2"/>
      <c r="Q832" s="2"/>
      <c r="R832" s="2"/>
    </row>
    <row r="833" spans="2:18" ht="15.75" customHeight="1" x14ac:dyDescent="0.25">
      <c r="B833" s="2"/>
      <c r="C833" s="98"/>
      <c r="D833" s="2"/>
      <c r="E833" s="2"/>
      <c r="F833" s="2"/>
      <c r="G833" s="2"/>
      <c r="H833" s="2"/>
      <c r="I833" s="2"/>
      <c r="J833" s="2"/>
      <c r="K833" s="2"/>
      <c r="L833" s="2"/>
      <c r="M833" s="2"/>
      <c r="N833" s="2"/>
      <c r="O833" s="2"/>
      <c r="P833" s="2"/>
      <c r="Q833" s="2"/>
      <c r="R833" s="2"/>
    </row>
    <row r="834" spans="2:18" ht="15.75" customHeight="1" x14ac:dyDescent="0.25">
      <c r="B834" s="2"/>
      <c r="C834" s="98"/>
      <c r="D834" s="2"/>
      <c r="E834" s="2"/>
      <c r="F834" s="2"/>
      <c r="G834" s="2"/>
      <c r="H834" s="2"/>
      <c r="I834" s="2"/>
      <c r="J834" s="2"/>
      <c r="K834" s="2"/>
      <c r="L834" s="2"/>
      <c r="M834" s="2"/>
      <c r="N834" s="2"/>
      <c r="O834" s="2"/>
      <c r="P834" s="2"/>
      <c r="Q834" s="2"/>
      <c r="R834" s="2"/>
    </row>
    <row r="835" spans="2:18" ht="15.75" customHeight="1" x14ac:dyDescent="0.25">
      <c r="B835" s="2"/>
      <c r="C835" s="98"/>
      <c r="D835" s="2"/>
      <c r="E835" s="2"/>
      <c r="F835" s="2"/>
      <c r="G835" s="2"/>
      <c r="H835" s="2"/>
      <c r="I835" s="2"/>
      <c r="J835" s="2"/>
      <c r="K835" s="2"/>
      <c r="L835" s="2"/>
      <c r="M835" s="2"/>
      <c r="N835" s="2"/>
      <c r="O835" s="2"/>
      <c r="P835" s="2"/>
      <c r="Q835" s="2"/>
      <c r="R835" s="2"/>
    </row>
    <row r="836" spans="2:18" ht="15.75" customHeight="1" x14ac:dyDescent="0.25">
      <c r="B836" s="2"/>
      <c r="C836" s="98"/>
      <c r="D836" s="2"/>
      <c r="E836" s="2"/>
      <c r="F836" s="2"/>
      <c r="G836" s="2"/>
      <c r="H836" s="2"/>
      <c r="I836" s="2"/>
      <c r="J836" s="2"/>
      <c r="K836" s="2"/>
      <c r="L836" s="2"/>
      <c r="M836" s="2"/>
      <c r="N836" s="2"/>
      <c r="O836" s="2"/>
      <c r="P836" s="2"/>
      <c r="Q836" s="2"/>
      <c r="R836" s="2"/>
    </row>
    <row r="837" spans="2:18" ht="15.75" customHeight="1" x14ac:dyDescent="0.25">
      <c r="B837" s="2"/>
      <c r="C837" s="98"/>
      <c r="D837" s="2"/>
      <c r="E837" s="2"/>
      <c r="F837" s="2"/>
      <c r="G837" s="2"/>
      <c r="H837" s="2"/>
      <c r="I837" s="2"/>
      <c r="J837" s="2"/>
      <c r="K837" s="2"/>
      <c r="L837" s="2"/>
      <c r="M837" s="2"/>
      <c r="N837" s="2"/>
      <c r="O837" s="2"/>
      <c r="P837" s="2"/>
      <c r="Q837" s="2"/>
      <c r="R837" s="2"/>
    </row>
    <row r="838" spans="2:18" ht="15.75" customHeight="1" x14ac:dyDescent="0.25">
      <c r="B838" s="2"/>
      <c r="C838" s="98"/>
      <c r="D838" s="2"/>
      <c r="E838" s="2"/>
      <c r="F838" s="2"/>
      <c r="G838" s="2"/>
      <c r="H838" s="2"/>
      <c r="I838" s="2"/>
      <c r="J838" s="2"/>
      <c r="K838" s="2"/>
      <c r="L838" s="2"/>
      <c r="M838" s="2"/>
      <c r="N838" s="2"/>
      <c r="O838" s="2"/>
      <c r="P838" s="2"/>
      <c r="Q838" s="2"/>
      <c r="R838" s="2"/>
    </row>
    <row r="839" spans="2:18" ht="15.75" customHeight="1" x14ac:dyDescent="0.25">
      <c r="B839" s="2"/>
      <c r="C839" s="98"/>
      <c r="D839" s="2"/>
      <c r="E839" s="2"/>
      <c r="F839" s="2"/>
      <c r="G839" s="2"/>
      <c r="H839" s="2"/>
      <c r="I839" s="2"/>
      <c r="J839" s="2"/>
      <c r="K839" s="2"/>
      <c r="L839" s="2"/>
      <c r="M839" s="2"/>
      <c r="N839" s="2"/>
      <c r="O839" s="2"/>
      <c r="P839" s="2"/>
      <c r="Q839" s="2"/>
      <c r="R839" s="2"/>
    </row>
    <row r="840" spans="2:18" ht="15.75" customHeight="1" x14ac:dyDescent="0.25">
      <c r="B840" s="2"/>
      <c r="C840" s="98"/>
      <c r="D840" s="2"/>
      <c r="E840" s="2"/>
      <c r="F840" s="2"/>
      <c r="G840" s="2"/>
      <c r="H840" s="2"/>
      <c r="I840" s="2"/>
      <c r="J840" s="2"/>
      <c r="K840" s="2"/>
      <c r="L840" s="2"/>
      <c r="M840" s="2"/>
      <c r="N840" s="2"/>
      <c r="O840" s="2"/>
      <c r="P840" s="2"/>
      <c r="Q840" s="2"/>
      <c r="R840" s="2"/>
    </row>
    <row r="841" spans="2:18" ht="15.75" customHeight="1" x14ac:dyDescent="0.25">
      <c r="B841" s="2"/>
      <c r="C841" s="98"/>
      <c r="D841" s="2"/>
      <c r="E841" s="2"/>
      <c r="F841" s="2"/>
      <c r="G841" s="2"/>
      <c r="H841" s="2"/>
      <c r="I841" s="2"/>
      <c r="J841" s="2"/>
      <c r="K841" s="2"/>
      <c r="L841" s="2"/>
      <c r="M841" s="2"/>
      <c r="N841" s="2"/>
      <c r="O841" s="2"/>
      <c r="P841" s="2"/>
      <c r="Q841" s="2"/>
      <c r="R841" s="2"/>
    </row>
    <row r="842" spans="2:18" ht="15.75" customHeight="1" x14ac:dyDescent="0.25">
      <c r="B842" s="2"/>
      <c r="C842" s="98"/>
      <c r="D842" s="2"/>
      <c r="E842" s="2"/>
      <c r="F842" s="2"/>
      <c r="G842" s="2"/>
      <c r="H842" s="2"/>
      <c r="I842" s="2"/>
      <c r="J842" s="2"/>
      <c r="K842" s="2"/>
      <c r="L842" s="2"/>
      <c r="M842" s="2"/>
      <c r="N842" s="2"/>
      <c r="O842" s="2"/>
      <c r="P842" s="2"/>
      <c r="Q842" s="2"/>
      <c r="R842" s="2"/>
    </row>
    <row r="843" spans="2:18" ht="15.75" customHeight="1" x14ac:dyDescent="0.25">
      <c r="B843" s="2"/>
      <c r="C843" s="98"/>
      <c r="D843" s="2"/>
      <c r="E843" s="2"/>
      <c r="F843" s="2"/>
      <c r="G843" s="2"/>
      <c r="H843" s="2"/>
      <c r="I843" s="2"/>
      <c r="J843" s="2"/>
      <c r="K843" s="2"/>
      <c r="L843" s="2"/>
      <c r="M843" s="2"/>
      <c r="N843" s="2"/>
      <c r="O843" s="2"/>
      <c r="P843" s="2"/>
      <c r="Q843" s="2"/>
      <c r="R843" s="2"/>
    </row>
    <row r="844" spans="2:18" ht="15.75" customHeight="1" x14ac:dyDescent="0.25">
      <c r="B844" s="2"/>
      <c r="C844" s="98"/>
      <c r="D844" s="2"/>
      <c r="E844" s="2"/>
      <c r="F844" s="2"/>
      <c r="G844" s="2"/>
      <c r="H844" s="2"/>
      <c r="I844" s="2"/>
      <c r="J844" s="2"/>
      <c r="K844" s="2"/>
      <c r="L844" s="2"/>
      <c r="M844" s="2"/>
      <c r="N844" s="2"/>
      <c r="O844" s="2"/>
      <c r="P844" s="2"/>
      <c r="Q844" s="2"/>
      <c r="R844" s="2"/>
    </row>
    <row r="845" spans="2:18" ht="15.75" customHeight="1" x14ac:dyDescent="0.25">
      <c r="B845" s="2"/>
      <c r="C845" s="98"/>
      <c r="D845" s="2"/>
      <c r="E845" s="2"/>
      <c r="F845" s="2"/>
      <c r="G845" s="2"/>
      <c r="H845" s="2"/>
      <c r="I845" s="2"/>
      <c r="J845" s="2"/>
      <c r="K845" s="2"/>
      <c r="L845" s="2"/>
      <c r="M845" s="2"/>
      <c r="N845" s="2"/>
      <c r="O845" s="2"/>
      <c r="P845" s="2"/>
      <c r="Q845" s="2"/>
      <c r="R845" s="2"/>
    </row>
    <row r="846" spans="2:18" ht="15.75" customHeight="1" x14ac:dyDescent="0.25">
      <c r="B846" s="2"/>
      <c r="C846" s="98"/>
      <c r="D846" s="2"/>
      <c r="E846" s="2"/>
      <c r="F846" s="2"/>
      <c r="G846" s="2"/>
      <c r="H846" s="2"/>
      <c r="I846" s="2"/>
      <c r="J846" s="2"/>
      <c r="K846" s="2"/>
      <c r="L846" s="2"/>
      <c r="M846" s="2"/>
      <c r="N846" s="2"/>
      <c r="O846" s="2"/>
      <c r="P846" s="2"/>
      <c r="Q846" s="2"/>
      <c r="R846" s="2"/>
    </row>
    <row r="847" spans="2:18" ht="15.75" customHeight="1" x14ac:dyDescent="0.25">
      <c r="B847" s="2"/>
      <c r="C847" s="98"/>
      <c r="D847" s="2"/>
      <c r="E847" s="2"/>
      <c r="F847" s="2"/>
      <c r="G847" s="2"/>
      <c r="H847" s="2"/>
      <c r="I847" s="2"/>
      <c r="J847" s="2"/>
      <c r="K847" s="2"/>
      <c r="L847" s="2"/>
      <c r="M847" s="2"/>
      <c r="N847" s="2"/>
      <c r="O847" s="2"/>
      <c r="P847" s="2"/>
      <c r="Q847" s="2"/>
      <c r="R847" s="2"/>
    </row>
    <row r="848" spans="2:18" ht="15.75" customHeight="1" x14ac:dyDescent="0.25">
      <c r="B848" s="2"/>
      <c r="C848" s="98"/>
      <c r="D848" s="2"/>
      <c r="E848" s="2"/>
      <c r="F848" s="2"/>
      <c r="G848" s="2"/>
      <c r="H848" s="2"/>
      <c r="I848" s="2"/>
      <c r="J848" s="2"/>
      <c r="K848" s="2"/>
      <c r="L848" s="2"/>
      <c r="M848" s="2"/>
      <c r="N848" s="2"/>
      <c r="O848" s="2"/>
      <c r="P848" s="2"/>
      <c r="Q848" s="2"/>
      <c r="R848" s="2"/>
    </row>
    <row r="849" spans="2:18" ht="15.75" customHeight="1" x14ac:dyDescent="0.25">
      <c r="B849" s="2"/>
      <c r="C849" s="98"/>
      <c r="D849" s="2"/>
      <c r="E849" s="2"/>
      <c r="F849" s="2"/>
      <c r="G849" s="2"/>
      <c r="H849" s="2"/>
      <c r="I849" s="2"/>
      <c r="J849" s="2"/>
      <c r="K849" s="2"/>
      <c r="L849" s="2"/>
      <c r="M849" s="2"/>
      <c r="N849" s="2"/>
      <c r="O849" s="2"/>
      <c r="P849" s="2"/>
      <c r="Q849" s="2"/>
      <c r="R849" s="2"/>
    </row>
    <row r="850" spans="2:18" ht="15.75" customHeight="1" x14ac:dyDescent="0.25">
      <c r="B850" s="2"/>
      <c r="C850" s="98"/>
      <c r="D850" s="2"/>
      <c r="E850" s="2"/>
      <c r="F850" s="2"/>
      <c r="G850" s="2"/>
      <c r="H850" s="2"/>
      <c r="I850" s="2"/>
      <c r="J850" s="2"/>
      <c r="K850" s="2"/>
      <c r="L850" s="2"/>
      <c r="M850" s="2"/>
      <c r="N850" s="2"/>
      <c r="O850" s="2"/>
      <c r="P850" s="2"/>
      <c r="Q850" s="2"/>
      <c r="R850" s="2"/>
    </row>
    <row r="851" spans="2:18" ht="15.75" customHeight="1" x14ac:dyDescent="0.25">
      <c r="B851" s="2"/>
      <c r="C851" s="98"/>
      <c r="D851" s="2"/>
      <c r="E851" s="2"/>
      <c r="F851" s="2"/>
      <c r="G851" s="2"/>
      <c r="H851" s="2"/>
      <c r="I851" s="2"/>
      <c r="J851" s="2"/>
      <c r="K851" s="2"/>
      <c r="L851" s="2"/>
      <c r="M851" s="2"/>
      <c r="N851" s="2"/>
      <c r="O851" s="2"/>
      <c r="P851" s="2"/>
      <c r="Q851" s="2"/>
      <c r="R851" s="2"/>
    </row>
    <row r="852" spans="2:18" ht="15.75" customHeight="1" x14ac:dyDescent="0.25">
      <c r="B852" s="2"/>
      <c r="C852" s="98"/>
      <c r="D852" s="2"/>
      <c r="E852" s="2"/>
      <c r="F852" s="2"/>
      <c r="G852" s="2"/>
      <c r="H852" s="2"/>
      <c r="I852" s="2"/>
      <c r="J852" s="2"/>
      <c r="K852" s="2"/>
      <c r="L852" s="2"/>
      <c r="M852" s="2"/>
      <c r="N852" s="2"/>
      <c r="O852" s="2"/>
      <c r="P852" s="2"/>
      <c r="Q852" s="2"/>
      <c r="R852" s="2"/>
    </row>
    <row r="853" spans="2:18" ht="15.75" customHeight="1" x14ac:dyDescent="0.25">
      <c r="B853" s="2"/>
      <c r="C853" s="98"/>
      <c r="D853" s="2"/>
      <c r="E853" s="2"/>
      <c r="F853" s="2"/>
      <c r="G853" s="2"/>
      <c r="H853" s="2"/>
      <c r="I853" s="2"/>
      <c r="J853" s="2"/>
      <c r="K853" s="2"/>
      <c r="L853" s="2"/>
      <c r="M853" s="2"/>
      <c r="N853" s="2"/>
      <c r="O853" s="2"/>
      <c r="P853" s="2"/>
      <c r="Q853" s="2"/>
      <c r="R853" s="2"/>
    </row>
    <row r="854" spans="2:18" ht="15.75" customHeight="1" x14ac:dyDescent="0.25">
      <c r="B854" s="2"/>
      <c r="C854" s="98"/>
      <c r="D854" s="2"/>
      <c r="E854" s="2"/>
      <c r="F854" s="2"/>
      <c r="G854" s="2"/>
      <c r="H854" s="2"/>
      <c r="I854" s="2"/>
      <c r="J854" s="2"/>
      <c r="K854" s="2"/>
      <c r="L854" s="2"/>
      <c r="M854" s="2"/>
      <c r="N854" s="2"/>
      <c r="O854" s="2"/>
      <c r="P854" s="2"/>
      <c r="Q854" s="2"/>
      <c r="R854" s="2"/>
    </row>
    <row r="855" spans="2:18" ht="15.75" customHeight="1" x14ac:dyDescent="0.25">
      <c r="B855" s="2"/>
      <c r="C855" s="98"/>
      <c r="D855" s="2"/>
      <c r="E855" s="2"/>
      <c r="F855" s="2"/>
      <c r="G855" s="2"/>
      <c r="H855" s="2"/>
      <c r="I855" s="2"/>
      <c r="J855" s="2"/>
      <c r="K855" s="2"/>
      <c r="L855" s="2"/>
      <c r="M855" s="2"/>
      <c r="N855" s="2"/>
      <c r="O855" s="2"/>
      <c r="P855" s="2"/>
      <c r="Q855" s="2"/>
      <c r="R855" s="2"/>
    </row>
    <row r="856" spans="2:18" ht="15.75" customHeight="1" x14ac:dyDescent="0.25">
      <c r="B856" s="2"/>
      <c r="C856" s="98"/>
      <c r="D856" s="2"/>
      <c r="E856" s="2"/>
      <c r="F856" s="2"/>
      <c r="G856" s="2"/>
      <c r="H856" s="2"/>
      <c r="I856" s="2"/>
      <c r="J856" s="2"/>
      <c r="K856" s="2"/>
      <c r="L856" s="2"/>
      <c r="M856" s="2"/>
      <c r="N856" s="2"/>
      <c r="O856" s="2"/>
      <c r="P856" s="2"/>
      <c r="Q856" s="2"/>
      <c r="R856" s="2"/>
    </row>
    <row r="857" spans="2:18" ht="15.75" customHeight="1" x14ac:dyDescent="0.25">
      <c r="B857" s="2"/>
      <c r="C857" s="98"/>
      <c r="D857" s="2"/>
      <c r="E857" s="2"/>
      <c r="F857" s="2"/>
      <c r="G857" s="2"/>
      <c r="H857" s="2"/>
      <c r="I857" s="2"/>
      <c r="J857" s="2"/>
      <c r="K857" s="2"/>
      <c r="L857" s="2"/>
      <c r="M857" s="2"/>
      <c r="N857" s="2"/>
      <c r="O857" s="2"/>
      <c r="P857" s="2"/>
      <c r="Q857" s="2"/>
      <c r="R857" s="2"/>
    </row>
    <row r="858" spans="2:18" ht="15.75" customHeight="1" x14ac:dyDescent="0.25">
      <c r="B858" s="2"/>
      <c r="C858" s="98"/>
      <c r="D858" s="2"/>
      <c r="E858" s="2"/>
      <c r="F858" s="2"/>
      <c r="G858" s="2"/>
      <c r="H858" s="2"/>
      <c r="I858" s="2"/>
      <c r="J858" s="2"/>
      <c r="K858" s="2"/>
      <c r="L858" s="2"/>
      <c r="M858" s="2"/>
      <c r="N858" s="2"/>
      <c r="O858" s="2"/>
      <c r="P858" s="2"/>
      <c r="Q858" s="2"/>
      <c r="R858" s="2"/>
    </row>
    <row r="859" spans="2:18" ht="15.75" customHeight="1" x14ac:dyDescent="0.25">
      <c r="B859" s="2"/>
      <c r="C859" s="98"/>
      <c r="D859" s="2"/>
      <c r="E859" s="2"/>
      <c r="F859" s="2"/>
      <c r="G859" s="2"/>
      <c r="H859" s="2"/>
      <c r="I859" s="2"/>
      <c r="J859" s="2"/>
      <c r="K859" s="2"/>
      <c r="L859" s="2"/>
      <c r="M859" s="2"/>
      <c r="N859" s="2"/>
      <c r="O859" s="2"/>
      <c r="P859" s="2"/>
      <c r="Q859" s="2"/>
      <c r="R859" s="2"/>
    </row>
    <row r="860" spans="2:18" ht="15.75" customHeight="1" x14ac:dyDescent="0.25">
      <c r="B860" s="2"/>
      <c r="C860" s="98"/>
      <c r="D860" s="2"/>
      <c r="E860" s="2"/>
      <c r="F860" s="2"/>
      <c r="G860" s="2"/>
      <c r="H860" s="2"/>
      <c r="I860" s="2"/>
      <c r="J860" s="2"/>
      <c r="K860" s="2"/>
      <c r="L860" s="2"/>
      <c r="M860" s="2"/>
      <c r="N860" s="2"/>
      <c r="O860" s="2"/>
      <c r="P860" s="2"/>
      <c r="Q860" s="2"/>
      <c r="R860" s="2"/>
    </row>
    <row r="861" spans="2:18" ht="15.75" customHeight="1" x14ac:dyDescent="0.25">
      <c r="B861" s="2"/>
      <c r="C861" s="98"/>
      <c r="D861" s="2"/>
      <c r="E861" s="2"/>
      <c r="F861" s="2"/>
      <c r="G861" s="2"/>
      <c r="H861" s="2"/>
      <c r="I861" s="2"/>
      <c r="J861" s="2"/>
      <c r="K861" s="2"/>
      <c r="L861" s="2"/>
      <c r="M861" s="2"/>
      <c r="N861" s="2"/>
      <c r="O861" s="2"/>
      <c r="P861" s="2"/>
      <c r="Q861" s="2"/>
      <c r="R861" s="2"/>
    </row>
    <row r="862" spans="2:18" ht="15.75" customHeight="1" x14ac:dyDescent="0.25">
      <c r="B862" s="2"/>
      <c r="C862" s="98"/>
      <c r="D862" s="2"/>
      <c r="E862" s="2"/>
      <c r="F862" s="2"/>
      <c r="G862" s="2"/>
      <c r="H862" s="2"/>
      <c r="I862" s="2"/>
      <c r="J862" s="2"/>
      <c r="K862" s="2"/>
      <c r="L862" s="2"/>
      <c r="M862" s="2"/>
      <c r="N862" s="2"/>
      <c r="O862" s="2"/>
      <c r="P862" s="2"/>
      <c r="Q862" s="2"/>
      <c r="R862" s="2"/>
    </row>
    <row r="863" spans="2:18" ht="15.75" customHeight="1" x14ac:dyDescent="0.25">
      <c r="B863" s="2"/>
      <c r="C863" s="98"/>
      <c r="D863" s="2"/>
      <c r="E863" s="2"/>
      <c r="F863" s="2"/>
      <c r="G863" s="2"/>
      <c r="H863" s="2"/>
      <c r="I863" s="2"/>
      <c r="J863" s="2"/>
      <c r="K863" s="2"/>
      <c r="L863" s="2"/>
      <c r="M863" s="2"/>
      <c r="N863" s="2"/>
      <c r="O863" s="2"/>
      <c r="P863" s="2"/>
      <c r="Q863" s="2"/>
      <c r="R863" s="2"/>
    </row>
    <row r="864" spans="2:18" ht="15.75" customHeight="1" x14ac:dyDescent="0.25">
      <c r="B864" s="2"/>
      <c r="C864" s="98"/>
      <c r="D864" s="2"/>
      <c r="E864" s="2"/>
      <c r="F864" s="2"/>
      <c r="G864" s="2"/>
      <c r="H864" s="2"/>
      <c r="I864" s="2"/>
      <c r="J864" s="2"/>
      <c r="K864" s="2"/>
      <c r="L864" s="2"/>
      <c r="M864" s="2"/>
      <c r="N864" s="2"/>
      <c r="O864" s="2"/>
      <c r="P864" s="2"/>
      <c r="Q864" s="2"/>
      <c r="R864" s="2"/>
    </row>
    <row r="865" spans="2:18" ht="15.75" customHeight="1" x14ac:dyDescent="0.25">
      <c r="B865" s="2"/>
      <c r="C865" s="98"/>
      <c r="D865" s="2"/>
      <c r="E865" s="2"/>
      <c r="F865" s="2"/>
      <c r="G865" s="2"/>
      <c r="H865" s="2"/>
      <c r="I865" s="2"/>
      <c r="J865" s="2"/>
      <c r="K865" s="2"/>
      <c r="L865" s="2"/>
      <c r="M865" s="2"/>
      <c r="N865" s="2"/>
      <c r="O865" s="2"/>
      <c r="P865" s="2"/>
      <c r="Q865" s="2"/>
      <c r="R865" s="2"/>
    </row>
    <row r="866" spans="2:18" ht="15.75" customHeight="1" x14ac:dyDescent="0.25">
      <c r="B866" s="2"/>
      <c r="C866" s="98"/>
      <c r="D866" s="2"/>
      <c r="E866" s="2"/>
      <c r="F866" s="2"/>
      <c r="G866" s="2"/>
      <c r="H866" s="2"/>
      <c r="I866" s="2"/>
      <c r="J866" s="2"/>
      <c r="K866" s="2"/>
      <c r="L866" s="2"/>
      <c r="M866" s="2"/>
      <c r="N866" s="2"/>
      <c r="O866" s="2"/>
      <c r="P866" s="2"/>
      <c r="Q866" s="2"/>
      <c r="R866" s="2"/>
    </row>
    <row r="867" spans="2:18" ht="15.75" customHeight="1" x14ac:dyDescent="0.25">
      <c r="B867" s="2"/>
      <c r="C867" s="98"/>
      <c r="D867" s="2"/>
      <c r="E867" s="2"/>
      <c r="F867" s="2"/>
      <c r="G867" s="2"/>
      <c r="H867" s="2"/>
      <c r="I867" s="2"/>
      <c r="J867" s="2"/>
      <c r="K867" s="2"/>
      <c r="L867" s="2"/>
      <c r="M867" s="2"/>
      <c r="N867" s="2"/>
      <c r="O867" s="2"/>
      <c r="P867" s="2"/>
      <c r="Q867" s="2"/>
      <c r="R867" s="2"/>
    </row>
    <row r="868" spans="2:18" ht="15.75" customHeight="1" x14ac:dyDescent="0.25">
      <c r="B868" s="2"/>
      <c r="C868" s="98"/>
      <c r="D868" s="2"/>
      <c r="E868" s="2"/>
      <c r="F868" s="2"/>
      <c r="G868" s="2"/>
      <c r="H868" s="2"/>
      <c r="I868" s="2"/>
      <c r="J868" s="2"/>
      <c r="K868" s="2"/>
      <c r="L868" s="2"/>
      <c r="M868" s="2"/>
      <c r="N868" s="2"/>
      <c r="O868" s="2"/>
      <c r="P868" s="2"/>
      <c r="Q868" s="2"/>
      <c r="R868" s="2"/>
    </row>
    <row r="869" spans="2:18" ht="15.75" customHeight="1" x14ac:dyDescent="0.25">
      <c r="B869" s="2"/>
      <c r="C869" s="98"/>
      <c r="D869" s="2"/>
      <c r="E869" s="2"/>
      <c r="F869" s="2"/>
      <c r="G869" s="2"/>
      <c r="H869" s="2"/>
      <c r="I869" s="2"/>
      <c r="J869" s="2"/>
      <c r="K869" s="2"/>
      <c r="L869" s="2"/>
      <c r="M869" s="2"/>
      <c r="N869" s="2"/>
      <c r="O869" s="2"/>
      <c r="P869" s="2"/>
      <c r="Q869" s="2"/>
      <c r="R869" s="2"/>
    </row>
    <row r="870" spans="2:18" ht="15.75" customHeight="1" x14ac:dyDescent="0.25">
      <c r="B870" s="2"/>
      <c r="C870" s="98"/>
      <c r="D870" s="2"/>
      <c r="E870" s="2"/>
      <c r="F870" s="2"/>
      <c r="G870" s="2"/>
      <c r="H870" s="2"/>
      <c r="I870" s="2"/>
      <c r="J870" s="2"/>
      <c r="K870" s="2"/>
      <c r="L870" s="2"/>
      <c r="M870" s="2"/>
      <c r="N870" s="2"/>
      <c r="O870" s="2"/>
      <c r="P870" s="2"/>
      <c r="Q870" s="2"/>
      <c r="R870" s="2"/>
    </row>
    <row r="871" spans="2:18" ht="15.75" customHeight="1" x14ac:dyDescent="0.25">
      <c r="B871" s="2"/>
      <c r="C871" s="98"/>
      <c r="D871" s="2"/>
      <c r="E871" s="2"/>
      <c r="F871" s="2"/>
      <c r="G871" s="2"/>
      <c r="H871" s="2"/>
      <c r="I871" s="2"/>
      <c r="J871" s="2"/>
      <c r="K871" s="2"/>
      <c r="L871" s="2"/>
      <c r="M871" s="2"/>
      <c r="N871" s="2"/>
      <c r="O871" s="2"/>
      <c r="P871" s="2"/>
      <c r="Q871" s="2"/>
      <c r="R871" s="2"/>
    </row>
    <row r="872" spans="2:18" ht="15.75" customHeight="1" x14ac:dyDescent="0.25">
      <c r="B872" s="2"/>
      <c r="C872" s="98"/>
      <c r="D872" s="2"/>
      <c r="E872" s="2"/>
      <c r="F872" s="2"/>
      <c r="G872" s="2"/>
      <c r="H872" s="2"/>
      <c r="I872" s="2"/>
      <c r="J872" s="2"/>
      <c r="K872" s="2"/>
      <c r="L872" s="2"/>
      <c r="M872" s="2"/>
      <c r="N872" s="2"/>
      <c r="O872" s="2"/>
      <c r="P872" s="2"/>
      <c r="Q872" s="2"/>
      <c r="R872" s="2"/>
    </row>
    <row r="873" spans="2:18" ht="15.75" customHeight="1" x14ac:dyDescent="0.25">
      <c r="B873" s="2"/>
      <c r="C873" s="98"/>
      <c r="D873" s="2"/>
      <c r="E873" s="2"/>
      <c r="F873" s="2"/>
      <c r="G873" s="2"/>
      <c r="H873" s="2"/>
      <c r="I873" s="2"/>
      <c r="J873" s="2"/>
      <c r="K873" s="2"/>
      <c r="L873" s="2"/>
      <c r="M873" s="2"/>
      <c r="N873" s="2"/>
      <c r="O873" s="2"/>
      <c r="P873" s="2"/>
      <c r="Q873" s="2"/>
      <c r="R873" s="2"/>
    </row>
    <row r="874" spans="2:18" ht="15.75" customHeight="1" x14ac:dyDescent="0.25">
      <c r="B874" s="2"/>
      <c r="C874" s="98"/>
      <c r="D874" s="2"/>
      <c r="E874" s="2"/>
      <c r="F874" s="2"/>
      <c r="G874" s="2"/>
      <c r="H874" s="2"/>
      <c r="I874" s="2"/>
      <c r="J874" s="2"/>
      <c r="K874" s="2"/>
      <c r="L874" s="2"/>
      <c r="M874" s="2"/>
      <c r="N874" s="2"/>
      <c r="O874" s="2"/>
      <c r="P874" s="2"/>
      <c r="Q874" s="2"/>
      <c r="R874" s="2"/>
    </row>
    <row r="875" spans="2:18" ht="15.75" customHeight="1" x14ac:dyDescent="0.25">
      <c r="B875" s="2"/>
      <c r="C875" s="98"/>
      <c r="D875" s="2"/>
      <c r="E875" s="2"/>
      <c r="F875" s="2"/>
      <c r="G875" s="2"/>
      <c r="H875" s="2"/>
      <c r="I875" s="2"/>
      <c r="J875" s="2"/>
      <c r="K875" s="2"/>
      <c r="L875" s="2"/>
      <c r="M875" s="2"/>
      <c r="N875" s="2"/>
      <c r="O875" s="2"/>
      <c r="P875" s="2"/>
      <c r="Q875" s="2"/>
      <c r="R875" s="2"/>
    </row>
    <row r="876" spans="2:18" ht="15.75" customHeight="1" x14ac:dyDescent="0.25">
      <c r="B876" s="2"/>
      <c r="C876" s="98"/>
      <c r="D876" s="2"/>
      <c r="E876" s="2"/>
      <c r="F876" s="2"/>
      <c r="G876" s="2"/>
      <c r="H876" s="2"/>
      <c r="I876" s="2"/>
      <c r="J876" s="2"/>
      <c r="K876" s="2"/>
      <c r="L876" s="2"/>
      <c r="M876" s="2"/>
      <c r="N876" s="2"/>
      <c r="O876" s="2"/>
      <c r="P876" s="2"/>
      <c r="Q876" s="2"/>
      <c r="R876" s="2"/>
    </row>
    <row r="877" spans="2:18" ht="15.75" customHeight="1" x14ac:dyDescent="0.25">
      <c r="B877" s="2"/>
      <c r="C877" s="98"/>
      <c r="D877" s="2"/>
      <c r="E877" s="2"/>
      <c r="F877" s="2"/>
      <c r="G877" s="2"/>
      <c r="H877" s="2"/>
      <c r="I877" s="2"/>
      <c r="J877" s="2"/>
      <c r="K877" s="2"/>
      <c r="L877" s="2"/>
      <c r="M877" s="2"/>
      <c r="N877" s="2"/>
      <c r="O877" s="2"/>
      <c r="P877" s="2"/>
      <c r="Q877" s="2"/>
      <c r="R877" s="2"/>
    </row>
    <row r="878" spans="2:18" ht="15.75" customHeight="1" x14ac:dyDescent="0.25">
      <c r="B878" s="2"/>
      <c r="C878" s="98"/>
      <c r="D878" s="2"/>
      <c r="E878" s="2"/>
      <c r="F878" s="2"/>
      <c r="G878" s="2"/>
      <c r="H878" s="2"/>
      <c r="I878" s="2"/>
      <c r="J878" s="2"/>
      <c r="K878" s="2"/>
      <c r="L878" s="2"/>
      <c r="M878" s="2"/>
      <c r="N878" s="2"/>
      <c r="O878" s="2"/>
      <c r="P878" s="2"/>
      <c r="Q878" s="2"/>
      <c r="R878" s="2"/>
    </row>
    <row r="879" spans="2:18" ht="15.75" customHeight="1" x14ac:dyDescent="0.25">
      <c r="B879" s="2"/>
      <c r="C879" s="98"/>
      <c r="D879" s="2"/>
      <c r="E879" s="2"/>
      <c r="F879" s="2"/>
      <c r="G879" s="2"/>
      <c r="H879" s="2"/>
      <c r="I879" s="2"/>
      <c r="J879" s="2"/>
      <c r="K879" s="2"/>
      <c r="L879" s="2"/>
      <c r="M879" s="2"/>
      <c r="N879" s="2"/>
      <c r="O879" s="2"/>
      <c r="P879" s="2"/>
      <c r="Q879" s="2"/>
      <c r="R879" s="2"/>
    </row>
    <row r="880" spans="2:18" ht="15.75" customHeight="1" x14ac:dyDescent="0.25">
      <c r="B880" s="2"/>
      <c r="C880" s="98"/>
      <c r="D880" s="2"/>
      <c r="E880" s="2"/>
      <c r="F880" s="2"/>
      <c r="G880" s="2"/>
      <c r="H880" s="2"/>
      <c r="I880" s="2"/>
      <c r="J880" s="2"/>
      <c r="K880" s="2"/>
      <c r="L880" s="2"/>
      <c r="M880" s="2"/>
      <c r="N880" s="2"/>
      <c r="O880" s="2"/>
      <c r="P880" s="2"/>
      <c r="Q880" s="2"/>
      <c r="R880" s="2"/>
    </row>
    <row r="881" spans="2:18" ht="15.75" customHeight="1" x14ac:dyDescent="0.25">
      <c r="B881" s="2"/>
      <c r="C881" s="98"/>
      <c r="D881" s="2"/>
      <c r="E881" s="2"/>
      <c r="F881" s="2"/>
      <c r="G881" s="2"/>
      <c r="H881" s="2"/>
      <c r="I881" s="2"/>
      <c r="J881" s="2"/>
      <c r="K881" s="2"/>
      <c r="L881" s="2"/>
      <c r="M881" s="2"/>
      <c r="N881" s="2"/>
      <c r="O881" s="2"/>
      <c r="P881" s="2"/>
      <c r="Q881" s="2"/>
      <c r="R881" s="2"/>
    </row>
    <row r="882" spans="2:18" ht="15.75" customHeight="1" x14ac:dyDescent="0.25">
      <c r="B882" s="2"/>
      <c r="C882" s="98"/>
      <c r="D882" s="2"/>
      <c r="E882" s="2"/>
      <c r="F882" s="2"/>
      <c r="G882" s="2"/>
      <c r="H882" s="2"/>
      <c r="I882" s="2"/>
      <c r="J882" s="2"/>
      <c r="K882" s="2"/>
      <c r="L882" s="2"/>
      <c r="M882" s="2"/>
      <c r="N882" s="2"/>
      <c r="O882" s="2"/>
      <c r="P882" s="2"/>
      <c r="Q882" s="2"/>
      <c r="R882" s="2"/>
    </row>
    <row r="883" spans="2:18" ht="15.75" customHeight="1" x14ac:dyDescent="0.25">
      <c r="B883" s="2"/>
      <c r="C883" s="98"/>
      <c r="D883" s="2"/>
      <c r="E883" s="2"/>
      <c r="F883" s="2"/>
      <c r="G883" s="2"/>
      <c r="H883" s="2"/>
      <c r="I883" s="2"/>
      <c r="J883" s="2"/>
      <c r="K883" s="2"/>
      <c r="L883" s="2"/>
      <c r="M883" s="2"/>
      <c r="N883" s="2"/>
      <c r="O883" s="2"/>
      <c r="P883" s="2"/>
      <c r="Q883" s="2"/>
      <c r="R883" s="2"/>
    </row>
    <row r="884" spans="2:18" ht="15.75" customHeight="1" x14ac:dyDescent="0.25">
      <c r="B884" s="2"/>
      <c r="C884" s="98"/>
      <c r="D884" s="2"/>
      <c r="E884" s="2"/>
      <c r="F884" s="2"/>
      <c r="G884" s="2"/>
      <c r="H884" s="2"/>
      <c r="I884" s="2"/>
      <c r="J884" s="2"/>
      <c r="K884" s="2"/>
      <c r="L884" s="2"/>
      <c r="M884" s="2"/>
      <c r="N884" s="2"/>
      <c r="O884" s="2"/>
      <c r="P884" s="2"/>
      <c r="Q884" s="2"/>
      <c r="R884" s="2"/>
    </row>
    <row r="885" spans="2:18" ht="15.75" customHeight="1" x14ac:dyDescent="0.25">
      <c r="B885" s="2"/>
      <c r="C885" s="98"/>
      <c r="D885" s="2"/>
      <c r="E885" s="2"/>
      <c r="F885" s="2"/>
      <c r="G885" s="2"/>
      <c r="H885" s="2"/>
      <c r="I885" s="2"/>
      <c r="J885" s="2"/>
      <c r="K885" s="2"/>
      <c r="L885" s="2"/>
      <c r="M885" s="2"/>
      <c r="N885" s="2"/>
      <c r="O885" s="2"/>
      <c r="P885" s="2"/>
      <c r="Q885" s="2"/>
      <c r="R885" s="2"/>
    </row>
    <row r="886" spans="2:18" ht="15.75" customHeight="1" x14ac:dyDescent="0.25">
      <c r="B886" s="2"/>
      <c r="C886" s="98"/>
      <c r="D886" s="2"/>
      <c r="E886" s="2"/>
      <c r="F886" s="2"/>
      <c r="G886" s="2"/>
      <c r="H886" s="2"/>
      <c r="I886" s="2"/>
      <c r="J886" s="2"/>
      <c r="K886" s="2"/>
      <c r="L886" s="2"/>
      <c r="M886" s="2"/>
      <c r="N886" s="2"/>
      <c r="O886" s="2"/>
      <c r="P886" s="2"/>
      <c r="Q886" s="2"/>
      <c r="R886" s="2"/>
    </row>
    <row r="887" spans="2:18" ht="15.75" customHeight="1" x14ac:dyDescent="0.25">
      <c r="B887" s="2"/>
      <c r="C887" s="98"/>
      <c r="D887" s="2"/>
      <c r="E887" s="2"/>
      <c r="F887" s="2"/>
      <c r="G887" s="2"/>
      <c r="H887" s="2"/>
      <c r="I887" s="2"/>
      <c r="J887" s="2"/>
      <c r="K887" s="2"/>
      <c r="L887" s="2"/>
      <c r="M887" s="2"/>
      <c r="N887" s="2"/>
      <c r="O887" s="2"/>
      <c r="P887" s="2"/>
      <c r="Q887" s="2"/>
      <c r="R887" s="2"/>
    </row>
    <row r="888" spans="2:18" ht="15.75" customHeight="1" x14ac:dyDescent="0.25">
      <c r="B888" s="2"/>
      <c r="C888" s="98"/>
      <c r="D888" s="2"/>
      <c r="E888" s="2"/>
      <c r="F888" s="2"/>
      <c r="G888" s="2"/>
      <c r="H888" s="2"/>
      <c r="I888" s="2"/>
      <c r="J888" s="2"/>
      <c r="K888" s="2"/>
      <c r="L888" s="2"/>
      <c r="M888" s="2"/>
      <c r="N888" s="2"/>
      <c r="O888" s="2"/>
      <c r="P888" s="2"/>
      <c r="Q888" s="2"/>
      <c r="R888" s="2"/>
    </row>
    <row r="889" spans="2:18" ht="15.75" customHeight="1" x14ac:dyDescent="0.25">
      <c r="B889" s="2"/>
      <c r="C889" s="98"/>
      <c r="D889" s="2"/>
      <c r="E889" s="2"/>
      <c r="F889" s="2"/>
      <c r="G889" s="2"/>
      <c r="H889" s="2"/>
      <c r="I889" s="2"/>
      <c r="J889" s="2"/>
      <c r="K889" s="2"/>
      <c r="L889" s="2"/>
      <c r="M889" s="2"/>
      <c r="N889" s="2"/>
      <c r="O889" s="2"/>
      <c r="P889" s="2"/>
      <c r="Q889" s="2"/>
      <c r="R889" s="2"/>
    </row>
    <row r="890" spans="2:18" ht="15.75" customHeight="1" x14ac:dyDescent="0.25">
      <c r="B890" s="2"/>
      <c r="C890" s="98"/>
      <c r="D890" s="2"/>
      <c r="E890" s="2"/>
      <c r="F890" s="2"/>
      <c r="G890" s="2"/>
      <c r="H890" s="2"/>
      <c r="I890" s="2"/>
      <c r="J890" s="2"/>
      <c r="K890" s="2"/>
      <c r="L890" s="2"/>
      <c r="M890" s="2"/>
      <c r="N890" s="2"/>
      <c r="O890" s="2"/>
      <c r="P890" s="2"/>
      <c r="Q890" s="2"/>
      <c r="R890" s="2"/>
    </row>
    <row r="891" spans="2:18" ht="15.75" customHeight="1" x14ac:dyDescent="0.25">
      <c r="B891" s="2"/>
      <c r="C891" s="98"/>
      <c r="D891" s="2"/>
      <c r="E891" s="2"/>
      <c r="F891" s="2"/>
      <c r="G891" s="2"/>
      <c r="H891" s="2"/>
      <c r="I891" s="2"/>
      <c r="J891" s="2"/>
      <c r="K891" s="2"/>
      <c r="L891" s="2"/>
      <c r="M891" s="2"/>
      <c r="N891" s="2"/>
      <c r="O891" s="2"/>
      <c r="P891" s="2"/>
      <c r="Q891" s="2"/>
      <c r="R891" s="2"/>
    </row>
    <row r="892" spans="2:18" ht="15.75" customHeight="1" x14ac:dyDescent="0.25">
      <c r="B892" s="2"/>
      <c r="C892" s="98"/>
      <c r="D892" s="2"/>
      <c r="E892" s="2"/>
      <c r="F892" s="2"/>
      <c r="G892" s="2"/>
      <c r="H892" s="2"/>
      <c r="I892" s="2"/>
      <c r="J892" s="2"/>
      <c r="K892" s="2"/>
      <c r="L892" s="2"/>
      <c r="M892" s="2"/>
      <c r="N892" s="2"/>
      <c r="O892" s="2"/>
      <c r="P892" s="2"/>
      <c r="Q892" s="2"/>
      <c r="R892" s="2"/>
    </row>
    <row r="893" spans="2:18" ht="15.75" customHeight="1" x14ac:dyDescent="0.25">
      <c r="B893" s="2"/>
      <c r="C893" s="98"/>
      <c r="D893" s="2"/>
      <c r="E893" s="2"/>
      <c r="F893" s="2"/>
      <c r="G893" s="2"/>
      <c r="H893" s="2"/>
      <c r="I893" s="2"/>
      <c r="J893" s="2"/>
      <c r="K893" s="2"/>
      <c r="L893" s="2"/>
      <c r="M893" s="2"/>
      <c r="N893" s="2"/>
      <c r="O893" s="2"/>
      <c r="P893" s="2"/>
      <c r="Q893" s="2"/>
      <c r="R893" s="2"/>
    </row>
    <row r="894" spans="2:18" ht="15.75" customHeight="1" x14ac:dyDescent="0.25">
      <c r="B894" s="2"/>
      <c r="C894" s="98"/>
      <c r="D894" s="2"/>
      <c r="E894" s="2"/>
      <c r="F894" s="2"/>
      <c r="G894" s="2"/>
      <c r="H894" s="2"/>
      <c r="I894" s="2"/>
      <c r="J894" s="2"/>
      <c r="K894" s="2"/>
      <c r="L894" s="2"/>
      <c r="M894" s="2"/>
      <c r="N894" s="2"/>
      <c r="O894" s="2"/>
      <c r="P894" s="2"/>
      <c r="Q894" s="2"/>
      <c r="R894" s="2"/>
    </row>
    <row r="895" spans="2:18" ht="15.75" customHeight="1" x14ac:dyDescent="0.25">
      <c r="B895" s="2"/>
      <c r="C895" s="98"/>
      <c r="D895" s="2"/>
      <c r="E895" s="2"/>
      <c r="F895" s="2"/>
      <c r="G895" s="2"/>
      <c r="H895" s="2"/>
      <c r="I895" s="2"/>
      <c r="J895" s="2"/>
      <c r="K895" s="2"/>
      <c r="L895" s="2"/>
      <c r="M895" s="2"/>
      <c r="N895" s="2"/>
      <c r="O895" s="2"/>
      <c r="P895" s="2"/>
      <c r="Q895" s="2"/>
      <c r="R895" s="2"/>
    </row>
    <row r="896" spans="2:18" ht="15.75" customHeight="1" x14ac:dyDescent="0.25">
      <c r="B896" s="2"/>
      <c r="C896" s="98"/>
      <c r="D896" s="2"/>
      <c r="E896" s="2"/>
      <c r="F896" s="2"/>
      <c r="G896" s="2"/>
      <c r="H896" s="2"/>
      <c r="I896" s="2"/>
      <c r="J896" s="2"/>
      <c r="K896" s="2"/>
      <c r="L896" s="2"/>
      <c r="M896" s="2"/>
      <c r="N896" s="2"/>
      <c r="O896" s="2"/>
      <c r="P896" s="2"/>
      <c r="Q896" s="2"/>
      <c r="R896" s="2"/>
    </row>
    <row r="897" spans="2:18" ht="15.75" customHeight="1" x14ac:dyDescent="0.25">
      <c r="B897" s="2"/>
      <c r="C897" s="98"/>
      <c r="D897" s="2"/>
      <c r="E897" s="2"/>
      <c r="F897" s="2"/>
      <c r="G897" s="2"/>
      <c r="H897" s="2"/>
      <c r="I897" s="2"/>
      <c r="J897" s="2"/>
      <c r="K897" s="2"/>
      <c r="L897" s="2"/>
      <c r="M897" s="2"/>
      <c r="N897" s="2"/>
      <c r="O897" s="2"/>
      <c r="P897" s="2"/>
      <c r="Q897" s="2"/>
      <c r="R897" s="2"/>
    </row>
    <row r="898" spans="2:18" ht="15.75" customHeight="1" x14ac:dyDescent="0.25">
      <c r="B898" s="2"/>
      <c r="C898" s="98"/>
      <c r="D898" s="2"/>
      <c r="E898" s="2"/>
      <c r="F898" s="2"/>
      <c r="G898" s="2"/>
      <c r="H898" s="2"/>
      <c r="I898" s="2"/>
      <c r="J898" s="2"/>
      <c r="K898" s="2"/>
      <c r="L898" s="2"/>
      <c r="M898" s="2"/>
      <c r="N898" s="2"/>
      <c r="O898" s="2"/>
      <c r="P898" s="2"/>
      <c r="Q898" s="2"/>
      <c r="R898" s="2"/>
    </row>
    <row r="899" spans="2:18" ht="15.75" customHeight="1" x14ac:dyDescent="0.25">
      <c r="B899" s="2"/>
      <c r="C899" s="98"/>
      <c r="D899" s="2"/>
      <c r="E899" s="2"/>
      <c r="F899" s="2"/>
      <c r="G899" s="2"/>
      <c r="H899" s="2"/>
      <c r="I899" s="2"/>
      <c r="J899" s="2"/>
      <c r="K899" s="2"/>
      <c r="L899" s="2"/>
      <c r="M899" s="2"/>
      <c r="N899" s="2"/>
      <c r="O899" s="2"/>
      <c r="P899" s="2"/>
      <c r="Q899" s="2"/>
      <c r="R899" s="2"/>
    </row>
    <row r="900" spans="2:18" ht="15.75" customHeight="1" x14ac:dyDescent="0.25">
      <c r="B900" s="2"/>
      <c r="C900" s="98"/>
      <c r="D900" s="2"/>
      <c r="E900" s="2"/>
      <c r="F900" s="2"/>
      <c r="G900" s="2"/>
      <c r="H900" s="2"/>
      <c r="I900" s="2"/>
      <c r="J900" s="2"/>
      <c r="K900" s="2"/>
      <c r="L900" s="2"/>
      <c r="M900" s="2"/>
      <c r="N900" s="2"/>
      <c r="O900" s="2"/>
      <c r="P900" s="2"/>
      <c r="Q900" s="2"/>
      <c r="R900" s="2"/>
    </row>
    <row r="901" spans="2:18" ht="15.75" customHeight="1" x14ac:dyDescent="0.25">
      <c r="B901" s="2"/>
      <c r="C901" s="98"/>
      <c r="D901" s="2"/>
      <c r="E901" s="2"/>
      <c r="F901" s="2"/>
      <c r="G901" s="2"/>
      <c r="H901" s="2"/>
      <c r="I901" s="2"/>
      <c r="J901" s="2"/>
      <c r="K901" s="2"/>
      <c r="L901" s="2"/>
      <c r="M901" s="2"/>
      <c r="N901" s="2"/>
      <c r="O901" s="2"/>
      <c r="P901" s="2"/>
      <c r="Q901" s="2"/>
      <c r="R901" s="2"/>
    </row>
    <row r="902" spans="2:18" ht="15.75" customHeight="1" x14ac:dyDescent="0.25">
      <c r="B902" s="2"/>
      <c r="C902" s="98"/>
      <c r="D902" s="2"/>
      <c r="E902" s="2"/>
      <c r="F902" s="2"/>
      <c r="G902" s="2"/>
      <c r="H902" s="2"/>
      <c r="I902" s="2"/>
      <c r="J902" s="2"/>
      <c r="K902" s="2"/>
      <c r="L902" s="2"/>
      <c r="M902" s="2"/>
      <c r="N902" s="2"/>
      <c r="O902" s="2"/>
      <c r="P902" s="2"/>
      <c r="Q902" s="2"/>
      <c r="R902" s="2"/>
    </row>
    <row r="903" spans="2:18" ht="15.75" customHeight="1" x14ac:dyDescent="0.25">
      <c r="B903" s="2"/>
      <c r="C903" s="98"/>
      <c r="D903" s="2"/>
      <c r="E903" s="2"/>
      <c r="F903" s="2"/>
      <c r="G903" s="2"/>
      <c r="H903" s="2"/>
      <c r="I903" s="2"/>
      <c r="J903" s="2"/>
      <c r="K903" s="2"/>
      <c r="L903" s="2"/>
      <c r="M903" s="2"/>
      <c r="N903" s="2"/>
      <c r="O903" s="2"/>
      <c r="P903" s="2"/>
      <c r="Q903" s="2"/>
      <c r="R903" s="2"/>
    </row>
    <row r="904" spans="2:18" ht="15.75" customHeight="1" x14ac:dyDescent="0.25">
      <c r="B904" s="2"/>
      <c r="C904" s="98"/>
      <c r="D904" s="2"/>
      <c r="E904" s="2"/>
      <c r="F904" s="2"/>
      <c r="G904" s="2"/>
      <c r="H904" s="2"/>
      <c r="I904" s="2"/>
      <c r="J904" s="2"/>
      <c r="K904" s="2"/>
      <c r="L904" s="2"/>
      <c r="M904" s="2"/>
      <c r="N904" s="2"/>
      <c r="O904" s="2"/>
      <c r="P904" s="2"/>
      <c r="Q904" s="2"/>
      <c r="R904" s="2"/>
    </row>
    <row r="905" spans="2:18" ht="15.75" customHeight="1" x14ac:dyDescent="0.25">
      <c r="B905" s="2"/>
      <c r="C905" s="98"/>
      <c r="D905" s="2"/>
      <c r="E905" s="2"/>
      <c r="F905" s="2"/>
      <c r="G905" s="2"/>
      <c r="H905" s="2"/>
      <c r="I905" s="2"/>
      <c r="J905" s="2"/>
      <c r="K905" s="2"/>
      <c r="L905" s="2"/>
      <c r="M905" s="2"/>
      <c r="N905" s="2"/>
      <c r="O905" s="2"/>
      <c r="P905" s="2"/>
      <c r="Q905" s="2"/>
      <c r="R905" s="2"/>
    </row>
    <row r="906" spans="2:18" ht="15.75" customHeight="1" x14ac:dyDescent="0.25">
      <c r="B906" s="2"/>
      <c r="C906" s="98"/>
      <c r="D906" s="2"/>
      <c r="E906" s="2"/>
      <c r="F906" s="2"/>
      <c r="G906" s="2"/>
      <c r="H906" s="2"/>
      <c r="I906" s="2"/>
      <c r="J906" s="2"/>
      <c r="K906" s="2"/>
      <c r="L906" s="2"/>
      <c r="M906" s="2"/>
      <c r="N906" s="2"/>
      <c r="O906" s="2"/>
      <c r="P906" s="2"/>
      <c r="Q906" s="2"/>
      <c r="R906" s="2"/>
    </row>
    <row r="907" spans="2:18" ht="15.75" customHeight="1" x14ac:dyDescent="0.25">
      <c r="B907" s="2"/>
      <c r="C907" s="98"/>
      <c r="D907" s="2"/>
      <c r="E907" s="2"/>
      <c r="F907" s="2"/>
      <c r="G907" s="2"/>
      <c r="H907" s="2"/>
      <c r="I907" s="2"/>
      <c r="J907" s="2"/>
      <c r="K907" s="2"/>
      <c r="L907" s="2"/>
      <c r="M907" s="2"/>
      <c r="N907" s="2"/>
      <c r="O907" s="2"/>
      <c r="P907" s="2"/>
      <c r="Q907" s="2"/>
      <c r="R907" s="2"/>
    </row>
    <row r="908" spans="2:18" ht="15.75" customHeight="1" x14ac:dyDescent="0.25">
      <c r="B908" s="2"/>
      <c r="C908" s="98"/>
      <c r="D908" s="2"/>
      <c r="E908" s="2"/>
      <c r="F908" s="2"/>
      <c r="G908" s="2"/>
      <c r="H908" s="2"/>
      <c r="I908" s="2"/>
      <c r="J908" s="2"/>
      <c r="K908" s="2"/>
      <c r="L908" s="2"/>
      <c r="M908" s="2"/>
      <c r="N908" s="2"/>
      <c r="O908" s="2"/>
      <c r="P908" s="2"/>
      <c r="Q908" s="2"/>
      <c r="R908" s="2"/>
    </row>
    <row r="909" spans="2:18" ht="15.75" customHeight="1" x14ac:dyDescent="0.25">
      <c r="B909" s="2"/>
      <c r="C909" s="98"/>
      <c r="D909" s="2"/>
      <c r="E909" s="2"/>
      <c r="F909" s="2"/>
      <c r="G909" s="2"/>
      <c r="H909" s="2"/>
      <c r="I909" s="2"/>
      <c r="J909" s="2"/>
      <c r="K909" s="2"/>
      <c r="L909" s="2"/>
      <c r="M909" s="2"/>
      <c r="N909" s="2"/>
      <c r="O909" s="2"/>
      <c r="P909" s="2"/>
      <c r="Q909" s="2"/>
      <c r="R909" s="2"/>
    </row>
    <row r="910" spans="2:18" ht="15.75" customHeight="1" x14ac:dyDescent="0.25">
      <c r="B910" s="2"/>
      <c r="C910" s="98"/>
      <c r="D910" s="2"/>
      <c r="E910" s="2"/>
      <c r="F910" s="2"/>
      <c r="G910" s="2"/>
      <c r="H910" s="2"/>
      <c r="I910" s="2"/>
      <c r="J910" s="2"/>
      <c r="K910" s="2"/>
      <c r="L910" s="2"/>
      <c r="M910" s="2"/>
      <c r="N910" s="2"/>
      <c r="O910" s="2"/>
      <c r="P910" s="2"/>
      <c r="Q910" s="2"/>
      <c r="R910" s="2"/>
    </row>
    <row r="911" spans="2:18" ht="15.75" customHeight="1" x14ac:dyDescent="0.25">
      <c r="B911" s="2"/>
      <c r="C911" s="98"/>
      <c r="D911" s="2"/>
      <c r="E911" s="2"/>
      <c r="F911" s="2"/>
      <c r="G911" s="2"/>
      <c r="H911" s="2"/>
      <c r="I911" s="2"/>
      <c r="J911" s="2"/>
      <c r="K911" s="2"/>
      <c r="L911" s="2"/>
      <c r="M911" s="2"/>
      <c r="N911" s="2"/>
      <c r="O911" s="2"/>
      <c r="P911" s="2"/>
      <c r="Q911" s="2"/>
      <c r="R911" s="2"/>
    </row>
    <row r="912" spans="2:18" ht="15.75" customHeight="1" x14ac:dyDescent="0.25">
      <c r="B912" s="2"/>
      <c r="C912" s="98"/>
      <c r="D912" s="2"/>
      <c r="E912" s="2"/>
      <c r="F912" s="2"/>
      <c r="G912" s="2"/>
      <c r="H912" s="2"/>
      <c r="I912" s="2"/>
      <c r="J912" s="2"/>
      <c r="K912" s="2"/>
      <c r="L912" s="2"/>
      <c r="M912" s="2"/>
      <c r="N912" s="2"/>
      <c r="O912" s="2"/>
      <c r="P912" s="2"/>
      <c r="Q912" s="2"/>
      <c r="R912" s="2"/>
    </row>
    <row r="913" spans="2:18" ht="15.75" customHeight="1" x14ac:dyDescent="0.25">
      <c r="B913" s="2"/>
      <c r="C913" s="98"/>
      <c r="D913" s="2"/>
      <c r="E913" s="2"/>
      <c r="F913" s="2"/>
      <c r="G913" s="2"/>
      <c r="H913" s="2"/>
      <c r="I913" s="2"/>
      <c r="J913" s="2"/>
      <c r="K913" s="2"/>
      <c r="L913" s="2"/>
      <c r="M913" s="2"/>
      <c r="N913" s="2"/>
      <c r="O913" s="2"/>
      <c r="P913" s="2"/>
      <c r="Q913" s="2"/>
      <c r="R913" s="2"/>
    </row>
    <row r="914" spans="2:18" ht="15.75" customHeight="1" x14ac:dyDescent="0.25">
      <c r="B914" s="2"/>
      <c r="C914" s="98"/>
      <c r="D914" s="2"/>
      <c r="E914" s="2"/>
      <c r="F914" s="2"/>
      <c r="G914" s="2"/>
      <c r="H914" s="2"/>
      <c r="I914" s="2"/>
      <c r="J914" s="2"/>
      <c r="K914" s="2"/>
      <c r="L914" s="2"/>
      <c r="M914" s="2"/>
      <c r="N914" s="2"/>
      <c r="O914" s="2"/>
      <c r="P914" s="2"/>
      <c r="Q914" s="2"/>
      <c r="R914" s="2"/>
    </row>
    <row r="915" spans="2:18" ht="15.75" customHeight="1" x14ac:dyDescent="0.25">
      <c r="B915" s="2"/>
      <c r="C915" s="98"/>
      <c r="D915" s="2"/>
      <c r="E915" s="2"/>
      <c r="F915" s="2"/>
      <c r="G915" s="2"/>
      <c r="H915" s="2"/>
      <c r="I915" s="2"/>
      <c r="J915" s="2"/>
      <c r="K915" s="2"/>
      <c r="L915" s="2"/>
      <c r="M915" s="2"/>
      <c r="N915" s="2"/>
      <c r="O915" s="2"/>
      <c r="P915" s="2"/>
      <c r="Q915" s="2"/>
      <c r="R915" s="2"/>
    </row>
    <row r="916" spans="2:18" ht="15.75" customHeight="1" x14ac:dyDescent="0.25">
      <c r="B916" s="2"/>
      <c r="C916" s="98"/>
      <c r="D916" s="2"/>
      <c r="E916" s="2"/>
      <c r="F916" s="2"/>
      <c r="G916" s="2"/>
      <c r="H916" s="2"/>
      <c r="I916" s="2"/>
      <c r="J916" s="2"/>
      <c r="K916" s="2"/>
      <c r="L916" s="2"/>
      <c r="M916" s="2"/>
      <c r="N916" s="2"/>
      <c r="O916" s="2"/>
      <c r="P916" s="2"/>
      <c r="Q916" s="2"/>
      <c r="R916" s="2"/>
    </row>
    <row r="917" spans="2:18" ht="15.75" customHeight="1" x14ac:dyDescent="0.25">
      <c r="B917" s="2"/>
      <c r="C917" s="98"/>
      <c r="D917" s="2"/>
      <c r="E917" s="2"/>
      <c r="F917" s="2"/>
      <c r="G917" s="2"/>
      <c r="H917" s="2"/>
      <c r="I917" s="2"/>
      <c r="J917" s="2"/>
      <c r="K917" s="2"/>
      <c r="L917" s="2"/>
      <c r="M917" s="2"/>
      <c r="N917" s="2"/>
      <c r="O917" s="2"/>
      <c r="P917" s="2"/>
      <c r="Q917" s="2"/>
      <c r="R917" s="2"/>
    </row>
    <row r="918" spans="2:18" ht="15.75" customHeight="1" x14ac:dyDescent="0.25">
      <c r="B918" s="2"/>
      <c r="C918" s="98"/>
      <c r="D918" s="2"/>
      <c r="E918" s="2"/>
      <c r="F918" s="2"/>
      <c r="G918" s="2"/>
      <c r="H918" s="2"/>
      <c r="I918" s="2"/>
      <c r="J918" s="2"/>
      <c r="K918" s="2"/>
      <c r="L918" s="2"/>
      <c r="M918" s="2"/>
      <c r="N918" s="2"/>
      <c r="O918" s="2"/>
      <c r="P918" s="2"/>
      <c r="Q918" s="2"/>
      <c r="R918" s="2"/>
    </row>
    <row r="919" spans="2:18" ht="15.75" customHeight="1" x14ac:dyDescent="0.25">
      <c r="B919" s="2"/>
      <c r="C919" s="98"/>
      <c r="D919" s="2"/>
      <c r="E919" s="2"/>
      <c r="F919" s="2"/>
      <c r="G919" s="2"/>
      <c r="H919" s="2"/>
      <c r="I919" s="2"/>
      <c r="J919" s="2"/>
      <c r="K919" s="2"/>
      <c r="L919" s="2"/>
      <c r="M919" s="2"/>
      <c r="N919" s="2"/>
      <c r="O919" s="2"/>
      <c r="P919" s="2"/>
      <c r="Q919" s="2"/>
      <c r="R919" s="2"/>
    </row>
    <row r="920" spans="2:18" ht="15.75" customHeight="1" x14ac:dyDescent="0.25">
      <c r="B920" s="2"/>
      <c r="C920" s="98"/>
      <c r="D920" s="2"/>
      <c r="E920" s="2"/>
      <c r="F920" s="2"/>
      <c r="G920" s="2"/>
      <c r="H920" s="2"/>
      <c r="I920" s="2"/>
      <c r="J920" s="2"/>
      <c r="K920" s="2"/>
      <c r="L920" s="2"/>
      <c r="M920" s="2"/>
      <c r="N920" s="2"/>
      <c r="O920" s="2"/>
      <c r="P920" s="2"/>
      <c r="Q920" s="2"/>
      <c r="R920" s="2"/>
    </row>
    <row r="921" spans="2:18" ht="15.75" customHeight="1" x14ac:dyDescent="0.25">
      <c r="B921" s="2"/>
      <c r="C921" s="98"/>
      <c r="D921" s="2"/>
      <c r="E921" s="2"/>
      <c r="F921" s="2"/>
      <c r="G921" s="2"/>
      <c r="H921" s="2"/>
      <c r="I921" s="2"/>
      <c r="J921" s="2"/>
      <c r="K921" s="2"/>
      <c r="L921" s="2"/>
      <c r="M921" s="2"/>
      <c r="N921" s="2"/>
      <c r="O921" s="2"/>
      <c r="P921" s="2"/>
      <c r="Q921" s="2"/>
      <c r="R921" s="2"/>
    </row>
    <row r="922" spans="2:18" ht="15.75" customHeight="1" x14ac:dyDescent="0.25">
      <c r="B922" s="2"/>
      <c r="C922" s="98"/>
      <c r="D922" s="2"/>
      <c r="E922" s="2"/>
      <c r="F922" s="2"/>
      <c r="G922" s="2"/>
      <c r="H922" s="2"/>
      <c r="I922" s="2"/>
      <c r="J922" s="2"/>
      <c r="K922" s="2"/>
      <c r="L922" s="2"/>
      <c r="M922" s="2"/>
      <c r="N922" s="2"/>
      <c r="O922" s="2"/>
      <c r="P922" s="2"/>
      <c r="Q922" s="2"/>
      <c r="R922" s="2"/>
    </row>
    <row r="923" spans="2:18" ht="15.75" customHeight="1" x14ac:dyDescent="0.25">
      <c r="B923" s="2"/>
      <c r="C923" s="98"/>
      <c r="D923" s="2"/>
      <c r="E923" s="2"/>
      <c r="F923" s="2"/>
      <c r="G923" s="2"/>
      <c r="H923" s="2"/>
      <c r="I923" s="2"/>
      <c r="J923" s="2"/>
      <c r="K923" s="2"/>
      <c r="L923" s="2"/>
      <c r="M923" s="2"/>
      <c r="N923" s="2"/>
      <c r="O923" s="2"/>
      <c r="P923" s="2"/>
      <c r="Q923" s="2"/>
      <c r="R923" s="2"/>
    </row>
    <row r="924" spans="2:18" ht="15.75" customHeight="1" x14ac:dyDescent="0.25">
      <c r="B924" s="2"/>
      <c r="C924" s="98"/>
      <c r="D924" s="2"/>
      <c r="E924" s="2"/>
      <c r="F924" s="2"/>
      <c r="G924" s="2"/>
      <c r="H924" s="2"/>
      <c r="I924" s="2"/>
      <c r="J924" s="2"/>
      <c r="K924" s="2"/>
      <c r="L924" s="2"/>
      <c r="M924" s="2"/>
      <c r="N924" s="2"/>
      <c r="O924" s="2"/>
      <c r="P924" s="2"/>
      <c r="Q924" s="2"/>
      <c r="R924" s="2"/>
    </row>
    <row r="925" spans="2:18" ht="15.75" customHeight="1" x14ac:dyDescent="0.25">
      <c r="B925" s="2"/>
      <c r="C925" s="98"/>
      <c r="D925" s="2"/>
      <c r="E925" s="2"/>
      <c r="F925" s="2"/>
      <c r="G925" s="2"/>
      <c r="H925" s="2"/>
      <c r="I925" s="2"/>
      <c r="J925" s="2"/>
      <c r="K925" s="2"/>
      <c r="L925" s="2"/>
      <c r="M925" s="2"/>
      <c r="N925" s="2"/>
      <c r="O925" s="2"/>
      <c r="P925" s="2"/>
      <c r="Q925" s="2"/>
      <c r="R925" s="2"/>
    </row>
    <row r="926" spans="2:18" ht="15.75" customHeight="1" x14ac:dyDescent="0.25">
      <c r="B926" s="2"/>
      <c r="C926" s="98"/>
      <c r="D926" s="2"/>
      <c r="E926" s="2"/>
      <c r="F926" s="2"/>
      <c r="G926" s="2"/>
      <c r="H926" s="2"/>
      <c r="I926" s="2"/>
      <c r="J926" s="2"/>
      <c r="K926" s="2"/>
      <c r="L926" s="2"/>
      <c r="M926" s="2"/>
      <c r="N926" s="2"/>
      <c r="O926" s="2"/>
      <c r="P926" s="2"/>
      <c r="Q926" s="2"/>
      <c r="R926" s="2"/>
    </row>
    <row r="927" spans="2:18" ht="15.75" customHeight="1" x14ac:dyDescent="0.25">
      <c r="B927" s="2"/>
      <c r="C927" s="98"/>
      <c r="D927" s="2"/>
      <c r="E927" s="2"/>
      <c r="F927" s="2"/>
      <c r="G927" s="2"/>
      <c r="H927" s="2"/>
      <c r="I927" s="2"/>
      <c r="J927" s="2"/>
      <c r="K927" s="2"/>
      <c r="L927" s="2"/>
      <c r="M927" s="2"/>
      <c r="N927" s="2"/>
      <c r="O927" s="2"/>
      <c r="P927" s="2"/>
      <c r="Q927" s="2"/>
      <c r="R927" s="2"/>
    </row>
    <row r="928" spans="2:18" ht="15.75" customHeight="1" x14ac:dyDescent="0.25">
      <c r="B928" s="2"/>
      <c r="C928" s="98"/>
      <c r="D928" s="2"/>
      <c r="E928" s="2"/>
      <c r="F928" s="2"/>
      <c r="G928" s="2"/>
      <c r="H928" s="2"/>
      <c r="I928" s="2"/>
      <c r="J928" s="2"/>
      <c r="K928" s="2"/>
      <c r="L928" s="2"/>
      <c r="M928" s="2"/>
      <c r="N928" s="2"/>
      <c r="O928" s="2"/>
      <c r="P928" s="2"/>
      <c r="Q928" s="2"/>
      <c r="R928" s="2"/>
    </row>
    <row r="929" spans="2:18" ht="15.75" customHeight="1" x14ac:dyDescent="0.25">
      <c r="B929" s="2"/>
      <c r="C929" s="98"/>
      <c r="D929" s="2"/>
      <c r="E929" s="2"/>
      <c r="F929" s="2"/>
      <c r="G929" s="2"/>
      <c r="H929" s="2"/>
      <c r="I929" s="2"/>
      <c r="J929" s="2"/>
      <c r="K929" s="2"/>
      <c r="L929" s="2"/>
      <c r="M929" s="2"/>
      <c r="N929" s="2"/>
      <c r="O929" s="2"/>
      <c r="P929" s="2"/>
      <c r="Q929" s="2"/>
      <c r="R929" s="2"/>
    </row>
    <row r="930" spans="2:18" ht="15.75" customHeight="1" x14ac:dyDescent="0.25">
      <c r="B930" s="2"/>
      <c r="C930" s="98"/>
      <c r="D930" s="2"/>
      <c r="E930" s="2"/>
      <c r="F930" s="2"/>
      <c r="G930" s="2"/>
      <c r="H930" s="2"/>
      <c r="I930" s="2"/>
      <c r="J930" s="2"/>
      <c r="K930" s="2"/>
      <c r="L930" s="2"/>
      <c r="M930" s="2"/>
      <c r="N930" s="2"/>
      <c r="O930" s="2"/>
      <c r="P930" s="2"/>
      <c r="Q930" s="2"/>
      <c r="R930" s="2"/>
    </row>
    <row r="931" spans="2:18" ht="15.75" customHeight="1" x14ac:dyDescent="0.25">
      <c r="B931" s="2"/>
      <c r="C931" s="98"/>
      <c r="D931" s="2"/>
      <c r="E931" s="2"/>
      <c r="F931" s="2"/>
      <c r="G931" s="2"/>
      <c r="H931" s="2"/>
      <c r="I931" s="2"/>
      <c r="J931" s="2"/>
      <c r="K931" s="2"/>
      <c r="L931" s="2"/>
      <c r="M931" s="2"/>
      <c r="N931" s="2"/>
      <c r="O931" s="2"/>
      <c r="P931" s="2"/>
      <c r="Q931" s="2"/>
      <c r="R931" s="2"/>
    </row>
    <row r="932" spans="2:18" ht="15.75" customHeight="1" x14ac:dyDescent="0.25">
      <c r="B932" s="2"/>
      <c r="C932" s="98"/>
      <c r="D932" s="2"/>
      <c r="E932" s="2"/>
      <c r="F932" s="2"/>
      <c r="G932" s="2"/>
      <c r="H932" s="2"/>
      <c r="I932" s="2"/>
      <c r="J932" s="2"/>
      <c r="K932" s="2"/>
      <c r="L932" s="2"/>
      <c r="M932" s="2"/>
      <c r="N932" s="2"/>
      <c r="O932" s="2"/>
      <c r="P932" s="2"/>
      <c r="Q932" s="2"/>
      <c r="R932" s="2"/>
    </row>
    <row r="933" spans="2:18" ht="15.75" customHeight="1" x14ac:dyDescent="0.25">
      <c r="B933" s="2"/>
      <c r="C933" s="98"/>
      <c r="D933" s="2"/>
      <c r="E933" s="2"/>
      <c r="F933" s="2"/>
      <c r="G933" s="2"/>
      <c r="H933" s="2"/>
      <c r="I933" s="2"/>
      <c r="J933" s="2"/>
      <c r="K933" s="2"/>
      <c r="L933" s="2"/>
      <c r="M933" s="2"/>
      <c r="N933" s="2"/>
      <c r="O933" s="2"/>
      <c r="P933" s="2"/>
      <c r="Q933" s="2"/>
      <c r="R933" s="2"/>
    </row>
    <row r="934" spans="2:18" ht="15.75" customHeight="1" x14ac:dyDescent="0.25">
      <c r="B934" s="2"/>
      <c r="C934" s="98"/>
      <c r="D934" s="2"/>
      <c r="E934" s="2"/>
      <c r="F934" s="2"/>
      <c r="G934" s="2"/>
      <c r="H934" s="2"/>
      <c r="I934" s="2"/>
      <c r="J934" s="2"/>
      <c r="K934" s="2"/>
      <c r="L934" s="2"/>
      <c r="M934" s="2"/>
      <c r="N934" s="2"/>
      <c r="O934" s="2"/>
      <c r="P934" s="2"/>
      <c r="Q934" s="2"/>
      <c r="R934" s="2"/>
    </row>
    <row r="935" spans="2:18" ht="15.75" customHeight="1" x14ac:dyDescent="0.25">
      <c r="B935" s="2"/>
      <c r="C935" s="98"/>
      <c r="D935" s="2"/>
      <c r="E935" s="2"/>
      <c r="F935" s="2"/>
      <c r="G935" s="2"/>
      <c r="H935" s="2"/>
      <c r="I935" s="2"/>
      <c r="J935" s="2"/>
      <c r="K935" s="2"/>
      <c r="L935" s="2"/>
      <c r="M935" s="2"/>
      <c r="N935" s="2"/>
      <c r="O935" s="2"/>
      <c r="P935" s="2"/>
      <c r="Q935" s="2"/>
      <c r="R935" s="2"/>
    </row>
    <row r="936" spans="2:18" ht="15.75" customHeight="1" x14ac:dyDescent="0.25">
      <c r="B936" s="2"/>
      <c r="C936" s="98"/>
      <c r="D936" s="2"/>
      <c r="E936" s="2"/>
      <c r="F936" s="2"/>
      <c r="G936" s="2"/>
      <c r="H936" s="2"/>
      <c r="I936" s="2"/>
      <c r="J936" s="2"/>
      <c r="K936" s="2"/>
      <c r="L936" s="2"/>
      <c r="M936" s="2"/>
      <c r="N936" s="2"/>
      <c r="O936" s="2"/>
      <c r="P936" s="2"/>
      <c r="Q936" s="2"/>
      <c r="R936" s="2"/>
    </row>
    <row r="937" spans="2:18" ht="15.75" customHeight="1" x14ac:dyDescent="0.25">
      <c r="B937" s="2"/>
      <c r="C937" s="98"/>
      <c r="D937" s="2"/>
      <c r="E937" s="2"/>
      <c r="F937" s="2"/>
      <c r="G937" s="2"/>
      <c r="H937" s="2"/>
      <c r="I937" s="2"/>
      <c r="J937" s="2"/>
      <c r="K937" s="2"/>
      <c r="L937" s="2"/>
      <c r="M937" s="2"/>
      <c r="N937" s="2"/>
      <c r="O937" s="2"/>
      <c r="P937" s="2"/>
      <c r="Q937" s="2"/>
      <c r="R937" s="2"/>
    </row>
    <row r="938" spans="2:18" ht="15.75" customHeight="1" x14ac:dyDescent="0.25">
      <c r="B938" s="2"/>
      <c r="C938" s="98"/>
      <c r="D938" s="2"/>
      <c r="E938" s="2"/>
      <c r="F938" s="2"/>
      <c r="G938" s="2"/>
      <c r="H938" s="2"/>
      <c r="I938" s="2"/>
      <c r="J938" s="2"/>
      <c r="K938" s="2"/>
      <c r="L938" s="2"/>
      <c r="M938" s="2"/>
      <c r="N938" s="2"/>
      <c r="O938" s="2"/>
      <c r="P938" s="2"/>
      <c r="Q938" s="2"/>
      <c r="R938" s="2"/>
    </row>
    <row r="939" spans="2:18" ht="15.75" customHeight="1" x14ac:dyDescent="0.25">
      <c r="B939" s="2"/>
      <c r="C939" s="98"/>
      <c r="D939" s="2"/>
      <c r="E939" s="2"/>
      <c r="F939" s="2"/>
      <c r="G939" s="2"/>
      <c r="H939" s="2"/>
      <c r="I939" s="2"/>
      <c r="J939" s="2"/>
      <c r="K939" s="2"/>
      <c r="L939" s="2"/>
      <c r="M939" s="2"/>
      <c r="N939" s="2"/>
      <c r="O939" s="2"/>
      <c r="P939" s="2"/>
      <c r="Q939" s="2"/>
      <c r="R939" s="2"/>
    </row>
    <row r="940" spans="2:18" ht="15.75" customHeight="1" x14ac:dyDescent="0.25">
      <c r="B940" s="2"/>
      <c r="C940" s="98"/>
      <c r="D940" s="2"/>
      <c r="E940" s="2"/>
      <c r="F940" s="2"/>
      <c r="G940" s="2"/>
      <c r="H940" s="2"/>
      <c r="I940" s="2"/>
      <c r="J940" s="2"/>
      <c r="K940" s="2"/>
      <c r="L940" s="2"/>
      <c r="M940" s="2"/>
      <c r="N940" s="2"/>
      <c r="O940" s="2"/>
      <c r="P940" s="2"/>
      <c r="Q940" s="2"/>
      <c r="R940" s="2"/>
    </row>
    <row r="941" spans="2:18" ht="15.75" customHeight="1" x14ac:dyDescent="0.25">
      <c r="B941" s="2"/>
      <c r="C941" s="98"/>
      <c r="D941" s="2"/>
      <c r="E941" s="2"/>
      <c r="F941" s="2"/>
      <c r="G941" s="2"/>
      <c r="H941" s="2"/>
      <c r="I941" s="2"/>
      <c r="J941" s="2"/>
      <c r="K941" s="2"/>
      <c r="L941" s="2"/>
      <c r="M941" s="2"/>
      <c r="N941" s="2"/>
      <c r="O941" s="2"/>
      <c r="P941" s="2"/>
      <c r="Q941" s="2"/>
      <c r="R941" s="2"/>
    </row>
    <row r="942" spans="2:18" ht="15.75" customHeight="1" x14ac:dyDescent="0.25">
      <c r="B942" s="2"/>
      <c r="C942" s="98"/>
      <c r="D942" s="2"/>
      <c r="E942" s="2"/>
      <c r="F942" s="2"/>
      <c r="G942" s="2"/>
      <c r="H942" s="2"/>
      <c r="I942" s="2"/>
      <c r="J942" s="2"/>
      <c r="K942" s="2"/>
      <c r="L942" s="2"/>
      <c r="M942" s="2"/>
      <c r="N942" s="2"/>
      <c r="O942" s="2"/>
      <c r="P942" s="2"/>
      <c r="Q942" s="2"/>
      <c r="R942" s="2"/>
    </row>
    <row r="943" spans="2:18" ht="15.75" customHeight="1" x14ac:dyDescent="0.25">
      <c r="B943" s="2"/>
      <c r="C943" s="98"/>
      <c r="D943" s="2"/>
      <c r="E943" s="2"/>
      <c r="F943" s="2"/>
      <c r="G943" s="2"/>
      <c r="H943" s="2"/>
      <c r="I943" s="2"/>
      <c r="J943" s="2"/>
      <c r="K943" s="2"/>
      <c r="L943" s="2"/>
      <c r="M943" s="2"/>
      <c r="N943" s="2"/>
      <c r="O943" s="2"/>
      <c r="P943" s="2"/>
      <c r="Q943" s="2"/>
      <c r="R943" s="2"/>
    </row>
    <row r="944" spans="2:18" ht="15.75" customHeight="1" x14ac:dyDescent="0.25">
      <c r="B944" s="2"/>
      <c r="C944" s="98"/>
      <c r="D944" s="2"/>
      <c r="E944" s="2"/>
      <c r="F944" s="2"/>
      <c r="G944" s="2"/>
      <c r="H944" s="2"/>
      <c r="I944" s="2"/>
      <c r="J944" s="2"/>
      <c r="K944" s="2"/>
      <c r="L944" s="2"/>
      <c r="M944" s="2"/>
      <c r="N944" s="2"/>
      <c r="O944" s="2"/>
      <c r="P944" s="2"/>
      <c r="Q944" s="2"/>
      <c r="R944" s="2"/>
    </row>
    <row r="945" spans="2:18" ht="15.75" customHeight="1" x14ac:dyDescent="0.25">
      <c r="B945" s="2"/>
      <c r="C945" s="98"/>
      <c r="D945" s="2"/>
      <c r="E945" s="2"/>
      <c r="F945" s="2"/>
      <c r="G945" s="2"/>
      <c r="H945" s="2"/>
      <c r="I945" s="2"/>
      <c r="J945" s="2"/>
      <c r="K945" s="2"/>
      <c r="L945" s="2"/>
      <c r="M945" s="2"/>
      <c r="N945" s="2"/>
      <c r="O945" s="2"/>
      <c r="P945" s="2"/>
      <c r="Q945" s="2"/>
      <c r="R945" s="2"/>
    </row>
    <row r="946" spans="2:18" ht="15.75" customHeight="1" x14ac:dyDescent="0.25">
      <c r="B946" s="2"/>
      <c r="C946" s="98"/>
      <c r="D946" s="2"/>
      <c r="E946" s="2"/>
      <c r="F946" s="2"/>
      <c r="G946" s="2"/>
      <c r="H946" s="2"/>
      <c r="I946" s="2"/>
      <c r="J946" s="2"/>
      <c r="K946" s="2"/>
      <c r="L946" s="2"/>
      <c r="M946" s="2"/>
      <c r="N946" s="2"/>
      <c r="O946" s="2"/>
      <c r="P946" s="2"/>
      <c r="Q946" s="2"/>
      <c r="R946" s="2"/>
    </row>
    <row r="947" spans="2:18" ht="15.75" customHeight="1" x14ac:dyDescent="0.25">
      <c r="B947" s="2"/>
      <c r="C947" s="98"/>
      <c r="D947" s="2"/>
      <c r="E947" s="2"/>
      <c r="F947" s="2"/>
      <c r="G947" s="2"/>
      <c r="H947" s="2"/>
      <c r="I947" s="2"/>
      <c r="J947" s="2"/>
      <c r="K947" s="2"/>
      <c r="L947" s="2"/>
      <c r="M947" s="2"/>
      <c r="N947" s="2"/>
      <c r="O947" s="2"/>
      <c r="P947" s="2"/>
      <c r="Q947" s="2"/>
      <c r="R947" s="2"/>
    </row>
    <row r="948" spans="2:18" ht="15.75" customHeight="1" x14ac:dyDescent="0.25">
      <c r="B948" s="2"/>
      <c r="C948" s="98"/>
      <c r="D948" s="2"/>
      <c r="E948" s="2"/>
      <c r="F948" s="2"/>
      <c r="G948" s="2"/>
      <c r="H948" s="2"/>
      <c r="I948" s="2"/>
      <c r="J948" s="2"/>
      <c r="K948" s="2"/>
      <c r="L948" s="2"/>
      <c r="M948" s="2"/>
      <c r="N948" s="2"/>
      <c r="O948" s="2"/>
      <c r="P948" s="2"/>
      <c r="Q948" s="2"/>
      <c r="R948" s="2"/>
    </row>
    <row r="949" spans="2:18" ht="15.75" customHeight="1" x14ac:dyDescent="0.25">
      <c r="B949" s="2"/>
      <c r="C949" s="98"/>
      <c r="D949" s="2"/>
      <c r="E949" s="2"/>
      <c r="F949" s="2"/>
      <c r="G949" s="2"/>
      <c r="H949" s="2"/>
      <c r="I949" s="2"/>
      <c r="J949" s="2"/>
      <c r="K949" s="2"/>
      <c r="L949" s="2"/>
      <c r="M949" s="2"/>
      <c r="N949" s="2"/>
      <c r="O949" s="2"/>
      <c r="P949" s="2"/>
      <c r="Q949" s="2"/>
      <c r="R949" s="2"/>
    </row>
    <row r="950" spans="2:18" ht="15.75" customHeight="1" x14ac:dyDescent="0.25">
      <c r="B950" s="2"/>
      <c r="C950" s="98"/>
      <c r="D950" s="2"/>
      <c r="E950" s="2"/>
      <c r="F950" s="2"/>
      <c r="G950" s="2"/>
      <c r="H950" s="2"/>
      <c r="I950" s="2"/>
      <c r="J950" s="2"/>
      <c r="K950" s="2"/>
      <c r="L950" s="2"/>
      <c r="M950" s="2"/>
      <c r="N950" s="2"/>
      <c r="O950" s="2"/>
      <c r="P950" s="2"/>
      <c r="Q950" s="2"/>
      <c r="R950" s="2"/>
    </row>
    <row r="951" spans="2:18" ht="15.75" customHeight="1" x14ac:dyDescent="0.25">
      <c r="B951" s="2"/>
      <c r="C951" s="98"/>
      <c r="D951" s="2"/>
      <c r="E951" s="2"/>
      <c r="F951" s="2"/>
      <c r="G951" s="2"/>
      <c r="H951" s="2"/>
      <c r="I951" s="2"/>
      <c r="J951" s="2"/>
      <c r="K951" s="2"/>
      <c r="L951" s="2"/>
      <c r="M951" s="2"/>
      <c r="N951" s="2"/>
      <c r="O951" s="2"/>
      <c r="P951" s="2"/>
      <c r="Q951" s="2"/>
      <c r="R951" s="2"/>
    </row>
    <row r="952" spans="2:18" ht="15.75" customHeight="1" x14ac:dyDescent="0.25">
      <c r="B952" s="2"/>
      <c r="C952" s="98"/>
      <c r="D952" s="2"/>
      <c r="E952" s="2"/>
      <c r="F952" s="2"/>
      <c r="G952" s="2"/>
      <c r="H952" s="2"/>
      <c r="I952" s="2"/>
      <c r="J952" s="2"/>
      <c r="K952" s="2"/>
      <c r="L952" s="2"/>
      <c r="M952" s="2"/>
      <c r="N952" s="2"/>
      <c r="O952" s="2"/>
      <c r="P952" s="2"/>
      <c r="Q952" s="2"/>
      <c r="R952" s="2"/>
    </row>
    <row r="953" spans="2:18" ht="15.75" customHeight="1" x14ac:dyDescent="0.25">
      <c r="B953" s="2"/>
      <c r="C953" s="98"/>
      <c r="D953" s="2"/>
      <c r="E953" s="2"/>
      <c r="F953" s="2"/>
      <c r="G953" s="2"/>
      <c r="H953" s="2"/>
      <c r="I953" s="2"/>
      <c r="J953" s="2"/>
      <c r="K953" s="2"/>
      <c r="L953" s="2"/>
      <c r="M953" s="2"/>
      <c r="N953" s="2"/>
      <c r="O953" s="2"/>
      <c r="P953" s="2"/>
      <c r="Q953" s="2"/>
      <c r="R953" s="2"/>
    </row>
    <row r="954" spans="2:18" ht="15.75" customHeight="1" x14ac:dyDescent="0.25">
      <c r="B954" s="2"/>
      <c r="C954" s="98"/>
      <c r="D954" s="2"/>
      <c r="E954" s="2"/>
      <c r="F954" s="2"/>
      <c r="G954" s="2"/>
      <c r="H954" s="2"/>
      <c r="I954" s="2"/>
      <c r="J954" s="2"/>
      <c r="K954" s="2"/>
      <c r="L954" s="2"/>
      <c r="M954" s="2"/>
      <c r="N954" s="2"/>
      <c r="O954" s="2"/>
      <c r="P954" s="2"/>
      <c r="Q954" s="2"/>
      <c r="R954" s="2"/>
    </row>
    <row r="955" spans="2:18" ht="15.75" customHeight="1" x14ac:dyDescent="0.25">
      <c r="B955" s="2"/>
      <c r="C955" s="98"/>
      <c r="D955" s="2"/>
      <c r="E955" s="2"/>
      <c r="F955" s="2"/>
      <c r="G955" s="2"/>
      <c r="H955" s="2"/>
      <c r="I955" s="2"/>
      <c r="J955" s="2"/>
      <c r="K955" s="2"/>
      <c r="L955" s="2"/>
      <c r="M955" s="2"/>
      <c r="N955" s="2"/>
      <c r="O955" s="2"/>
      <c r="P955" s="2"/>
      <c r="Q955" s="2"/>
      <c r="R955" s="2"/>
    </row>
    <row r="956" spans="2:18" ht="15.75" customHeight="1" x14ac:dyDescent="0.25">
      <c r="B956" s="2"/>
      <c r="C956" s="98"/>
      <c r="D956" s="2"/>
      <c r="E956" s="2"/>
      <c r="F956" s="2"/>
      <c r="G956" s="2"/>
      <c r="H956" s="2"/>
      <c r="I956" s="2"/>
      <c r="J956" s="2"/>
      <c r="K956" s="2"/>
      <c r="L956" s="2"/>
      <c r="M956" s="2"/>
      <c r="N956" s="2"/>
      <c r="O956" s="2"/>
      <c r="P956" s="2"/>
      <c r="Q956" s="2"/>
      <c r="R956" s="2"/>
    </row>
    <row r="957" spans="2:18" ht="15.75" customHeight="1" x14ac:dyDescent="0.25">
      <c r="B957" s="2"/>
      <c r="C957" s="98"/>
      <c r="D957" s="2"/>
      <c r="E957" s="2"/>
      <c r="F957" s="2"/>
      <c r="G957" s="2"/>
      <c r="H957" s="2"/>
      <c r="I957" s="2"/>
      <c r="J957" s="2"/>
      <c r="K957" s="2"/>
      <c r="L957" s="2"/>
      <c r="M957" s="2"/>
      <c r="N957" s="2"/>
      <c r="O957" s="2"/>
      <c r="P957" s="2"/>
      <c r="Q957" s="2"/>
      <c r="R957" s="2"/>
    </row>
    <row r="958" spans="2:18" ht="15.75" customHeight="1" x14ac:dyDescent="0.25">
      <c r="B958" s="2"/>
      <c r="C958" s="98"/>
      <c r="D958" s="2"/>
      <c r="E958" s="2"/>
      <c r="F958" s="2"/>
      <c r="G958" s="2"/>
      <c r="H958" s="2"/>
      <c r="I958" s="2"/>
      <c r="J958" s="2"/>
      <c r="K958" s="2"/>
      <c r="L958" s="2"/>
      <c r="M958" s="2"/>
      <c r="N958" s="2"/>
      <c r="O958" s="2"/>
      <c r="P958" s="2"/>
      <c r="Q958" s="2"/>
      <c r="R958" s="2"/>
    </row>
    <row r="959" spans="2:18" ht="15.75" customHeight="1" x14ac:dyDescent="0.25">
      <c r="B959" s="2"/>
      <c r="C959" s="98"/>
      <c r="D959" s="2"/>
      <c r="E959" s="2"/>
      <c r="F959" s="2"/>
      <c r="G959" s="2"/>
      <c r="H959" s="2"/>
      <c r="I959" s="2"/>
      <c r="J959" s="2"/>
      <c r="K959" s="2"/>
      <c r="L959" s="2"/>
      <c r="M959" s="2"/>
      <c r="N959" s="2"/>
      <c r="O959" s="2"/>
      <c r="P959" s="2"/>
      <c r="Q959" s="2"/>
      <c r="R959" s="2"/>
    </row>
    <row r="960" spans="2:18" ht="15.75" customHeight="1" x14ac:dyDescent="0.25">
      <c r="B960" s="2"/>
      <c r="C960" s="98"/>
      <c r="D960" s="2"/>
      <c r="E960" s="2"/>
      <c r="F960" s="2"/>
      <c r="G960" s="2"/>
      <c r="H960" s="2"/>
      <c r="I960" s="2"/>
      <c r="J960" s="2"/>
      <c r="K960" s="2"/>
      <c r="L960" s="2"/>
      <c r="M960" s="2"/>
      <c r="N960" s="2"/>
      <c r="O960" s="2"/>
      <c r="P960" s="2"/>
      <c r="Q960" s="2"/>
      <c r="R960" s="2"/>
    </row>
    <row r="961" spans="2:18" ht="15.75" customHeight="1" x14ac:dyDescent="0.25">
      <c r="B961" s="2"/>
      <c r="C961" s="98"/>
      <c r="D961" s="2"/>
      <c r="E961" s="2"/>
      <c r="F961" s="2"/>
      <c r="G961" s="2"/>
      <c r="H961" s="2"/>
      <c r="I961" s="2"/>
      <c r="J961" s="2"/>
      <c r="K961" s="2"/>
      <c r="L961" s="2"/>
      <c r="M961" s="2"/>
      <c r="N961" s="2"/>
      <c r="O961" s="2"/>
      <c r="P961" s="2"/>
      <c r="Q961" s="2"/>
      <c r="R961" s="2"/>
    </row>
    <row r="962" spans="2:18" ht="15.75" customHeight="1" x14ac:dyDescent="0.25">
      <c r="B962" s="2"/>
      <c r="C962" s="98"/>
      <c r="D962" s="2"/>
      <c r="E962" s="2"/>
      <c r="F962" s="2"/>
      <c r="G962" s="2"/>
      <c r="H962" s="2"/>
      <c r="I962" s="2"/>
      <c r="J962" s="2"/>
      <c r="K962" s="2"/>
      <c r="L962" s="2"/>
      <c r="M962" s="2"/>
      <c r="N962" s="2"/>
      <c r="O962" s="2"/>
      <c r="P962" s="2"/>
      <c r="Q962" s="2"/>
      <c r="R962" s="2"/>
    </row>
    <row r="963" spans="2:18" ht="15.75" customHeight="1" x14ac:dyDescent="0.25">
      <c r="B963" s="2"/>
      <c r="C963" s="98"/>
      <c r="D963" s="2"/>
      <c r="E963" s="2"/>
      <c r="F963" s="2"/>
      <c r="G963" s="2"/>
      <c r="H963" s="2"/>
      <c r="I963" s="2"/>
      <c r="J963" s="2"/>
      <c r="K963" s="2"/>
      <c r="L963" s="2"/>
      <c r="M963" s="2"/>
      <c r="N963" s="2"/>
      <c r="O963" s="2"/>
      <c r="P963" s="2"/>
      <c r="Q963" s="2"/>
      <c r="R963" s="2"/>
    </row>
    <row r="964" spans="2:18" ht="15.75" customHeight="1" x14ac:dyDescent="0.25">
      <c r="B964" s="2"/>
      <c r="C964" s="98"/>
      <c r="D964" s="2"/>
      <c r="E964" s="2"/>
      <c r="F964" s="2"/>
      <c r="G964" s="2"/>
      <c r="H964" s="2"/>
      <c r="I964" s="2"/>
      <c r="J964" s="2"/>
      <c r="K964" s="2"/>
      <c r="L964" s="2"/>
      <c r="M964" s="2"/>
      <c r="N964" s="2"/>
      <c r="O964" s="2"/>
      <c r="P964" s="2"/>
      <c r="Q964" s="2"/>
      <c r="R964" s="2"/>
    </row>
    <row r="965" spans="2:18" ht="15.75" customHeight="1" x14ac:dyDescent="0.25">
      <c r="B965" s="2"/>
      <c r="C965" s="98"/>
      <c r="D965" s="2"/>
      <c r="E965" s="2"/>
      <c r="F965" s="2"/>
      <c r="G965" s="2"/>
      <c r="H965" s="2"/>
      <c r="I965" s="2"/>
      <c r="J965" s="2"/>
      <c r="K965" s="2"/>
      <c r="L965" s="2"/>
      <c r="M965" s="2"/>
      <c r="N965" s="2"/>
      <c r="O965" s="2"/>
      <c r="P965" s="2"/>
      <c r="Q965" s="2"/>
      <c r="R965" s="2"/>
    </row>
    <row r="966" spans="2:18" ht="15.75" customHeight="1" x14ac:dyDescent="0.25">
      <c r="B966" s="2"/>
      <c r="C966" s="98"/>
      <c r="D966" s="2"/>
      <c r="E966" s="2"/>
      <c r="F966" s="2"/>
      <c r="G966" s="2"/>
      <c r="H966" s="2"/>
      <c r="I966" s="2"/>
      <c r="J966" s="2"/>
      <c r="K966" s="2"/>
      <c r="L966" s="2"/>
      <c r="M966" s="2"/>
      <c r="N966" s="2"/>
      <c r="O966" s="2"/>
      <c r="P966" s="2"/>
      <c r="Q966" s="2"/>
      <c r="R966" s="2"/>
    </row>
    <row r="967" spans="2:18" ht="15.75" customHeight="1" x14ac:dyDescent="0.25">
      <c r="B967" s="2"/>
      <c r="C967" s="98"/>
      <c r="D967" s="2"/>
      <c r="E967" s="2"/>
      <c r="F967" s="2"/>
      <c r="G967" s="2"/>
      <c r="H967" s="2"/>
      <c r="I967" s="2"/>
      <c r="J967" s="2"/>
      <c r="K967" s="2"/>
      <c r="L967" s="2"/>
      <c r="M967" s="2"/>
      <c r="N967" s="2"/>
      <c r="O967" s="2"/>
      <c r="P967" s="2"/>
      <c r="Q967" s="2"/>
      <c r="R967" s="2"/>
    </row>
    <row r="968" spans="2:18" ht="15.75" customHeight="1" x14ac:dyDescent="0.25">
      <c r="B968" s="2"/>
      <c r="C968" s="98"/>
      <c r="D968" s="2"/>
      <c r="E968" s="2"/>
      <c r="F968" s="2"/>
      <c r="G968" s="2"/>
      <c r="H968" s="2"/>
      <c r="I968" s="2"/>
      <c r="J968" s="2"/>
      <c r="K968" s="2"/>
      <c r="L968" s="2"/>
      <c r="M968" s="2"/>
      <c r="N968" s="2"/>
      <c r="O968" s="2"/>
      <c r="P968" s="2"/>
      <c r="Q968" s="2"/>
      <c r="R968" s="2"/>
    </row>
    <row r="969" spans="2:18" ht="15.75" customHeight="1" x14ac:dyDescent="0.25">
      <c r="B969" s="2"/>
      <c r="C969" s="98"/>
      <c r="D969" s="2"/>
      <c r="E969" s="2"/>
      <c r="F969" s="2"/>
      <c r="G969" s="2"/>
      <c r="H969" s="2"/>
      <c r="I969" s="2"/>
      <c r="J969" s="2"/>
      <c r="K969" s="2"/>
      <c r="L969" s="2"/>
      <c r="M969" s="2"/>
      <c r="N969" s="2"/>
      <c r="O969" s="2"/>
      <c r="P969" s="2"/>
      <c r="Q969" s="2"/>
      <c r="R969" s="2"/>
    </row>
    <row r="970" spans="2:18" ht="15.75" customHeight="1" x14ac:dyDescent="0.25">
      <c r="B970" s="2"/>
      <c r="C970" s="98"/>
      <c r="D970" s="2"/>
      <c r="E970" s="2"/>
      <c r="F970" s="2"/>
      <c r="G970" s="2"/>
      <c r="H970" s="2"/>
      <c r="I970" s="2"/>
      <c r="J970" s="2"/>
      <c r="K970" s="2"/>
      <c r="L970" s="2"/>
      <c r="M970" s="2"/>
      <c r="N970" s="2"/>
      <c r="O970" s="2"/>
      <c r="P970" s="2"/>
      <c r="Q970" s="2"/>
      <c r="R970" s="2"/>
    </row>
    <row r="971" spans="2:18" ht="15.75" customHeight="1" x14ac:dyDescent="0.25">
      <c r="B971" s="2"/>
      <c r="C971" s="98"/>
      <c r="D971" s="2"/>
      <c r="E971" s="2"/>
      <c r="F971" s="2"/>
      <c r="G971" s="2"/>
      <c r="H971" s="2"/>
      <c r="I971" s="2"/>
      <c r="J971" s="2"/>
      <c r="K971" s="2"/>
      <c r="L971" s="2"/>
      <c r="M971" s="2"/>
      <c r="N971" s="2"/>
      <c r="O971" s="2"/>
      <c r="P971" s="2"/>
      <c r="Q971" s="2"/>
      <c r="R971" s="2"/>
    </row>
    <row r="972" spans="2:18" ht="15.75" customHeight="1" x14ac:dyDescent="0.25">
      <c r="B972" s="2"/>
      <c r="C972" s="98"/>
      <c r="D972" s="2"/>
      <c r="E972" s="2"/>
      <c r="F972" s="2"/>
      <c r="G972" s="2"/>
      <c r="H972" s="2"/>
      <c r="I972" s="2"/>
      <c r="J972" s="2"/>
      <c r="K972" s="2"/>
      <c r="L972" s="2"/>
      <c r="M972" s="2"/>
      <c r="N972" s="2"/>
      <c r="O972" s="2"/>
      <c r="P972" s="2"/>
      <c r="Q972" s="2"/>
      <c r="R972" s="2"/>
    </row>
    <row r="973" spans="2:18" ht="15.75" customHeight="1" x14ac:dyDescent="0.25">
      <c r="B973" s="2"/>
      <c r="C973" s="98"/>
      <c r="D973" s="2"/>
      <c r="E973" s="2"/>
      <c r="F973" s="2"/>
      <c r="G973" s="2"/>
      <c r="H973" s="2"/>
      <c r="I973" s="2"/>
      <c r="J973" s="2"/>
      <c r="K973" s="2"/>
      <c r="L973" s="2"/>
      <c r="M973" s="2"/>
      <c r="N973" s="2"/>
      <c r="O973" s="2"/>
      <c r="P973" s="2"/>
      <c r="Q973" s="2"/>
      <c r="R973" s="2"/>
    </row>
    <row r="974" spans="2:18" ht="15.75" customHeight="1" x14ac:dyDescent="0.25">
      <c r="B974" s="2"/>
      <c r="C974" s="98"/>
      <c r="D974" s="2"/>
      <c r="E974" s="2"/>
      <c r="F974" s="2"/>
      <c r="G974" s="2"/>
      <c r="H974" s="2"/>
      <c r="I974" s="2"/>
      <c r="J974" s="2"/>
      <c r="K974" s="2"/>
      <c r="L974" s="2"/>
      <c r="M974" s="2"/>
      <c r="N974" s="2"/>
      <c r="O974" s="2"/>
      <c r="P974" s="2"/>
      <c r="Q974" s="2"/>
      <c r="R974" s="2"/>
    </row>
    <row r="975" spans="2:18" ht="15.75" customHeight="1" x14ac:dyDescent="0.25">
      <c r="B975" s="2"/>
      <c r="C975" s="98"/>
      <c r="D975" s="2"/>
      <c r="E975" s="2"/>
      <c r="F975" s="2"/>
      <c r="G975" s="2"/>
      <c r="H975" s="2"/>
      <c r="I975" s="2"/>
      <c r="J975" s="2"/>
      <c r="K975" s="2"/>
      <c r="L975" s="2"/>
      <c r="M975" s="2"/>
      <c r="N975" s="2"/>
      <c r="O975" s="2"/>
      <c r="P975" s="2"/>
      <c r="Q975" s="2"/>
      <c r="R975" s="2"/>
    </row>
    <row r="976" spans="2:18" ht="15.75" customHeight="1" x14ac:dyDescent="0.25">
      <c r="B976" s="2"/>
      <c r="C976" s="98"/>
      <c r="D976" s="2"/>
      <c r="E976" s="2"/>
      <c r="F976" s="2"/>
      <c r="G976" s="2"/>
      <c r="H976" s="2"/>
      <c r="I976" s="2"/>
      <c r="J976" s="2"/>
      <c r="K976" s="2"/>
      <c r="L976" s="2"/>
      <c r="M976" s="2"/>
      <c r="N976" s="2"/>
      <c r="O976" s="2"/>
      <c r="P976" s="2"/>
      <c r="Q976" s="2"/>
      <c r="R976" s="2"/>
    </row>
    <row r="977" spans="2:18" ht="15.75" customHeight="1" x14ac:dyDescent="0.25">
      <c r="B977" s="2"/>
      <c r="C977" s="98"/>
      <c r="D977" s="2"/>
      <c r="E977" s="2"/>
      <c r="F977" s="2"/>
      <c r="G977" s="2"/>
      <c r="H977" s="2"/>
      <c r="I977" s="2"/>
      <c r="J977" s="2"/>
      <c r="K977" s="2"/>
      <c r="L977" s="2"/>
      <c r="M977" s="2"/>
      <c r="N977" s="2"/>
      <c r="O977" s="2"/>
      <c r="P977" s="2"/>
      <c r="Q977" s="2"/>
      <c r="R977" s="2"/>
    </row>
    <row r="978" spans="2:18" ht="15.75" customHeight="1" x14ac:dyDescent="0.25">
      <c r="B978" s="2"/>
      <c r="C978" s="98"/>
      <c r="D978" s="2"/>
      <c r="E978" s="2"/>
      <c r="F978" s="2"/>
      <c r="G978" s="2"/>
      <c r="H978" s="2"/>
      <c r="I978" s="2"/>
      <c r="J978" s="2"/>
      <c r="K978" s="2"/>
      <c r="L978" s="2"/>
      <c r="M978" s="2"/>
      <c r="N978" s="2"/>
      <c r="O978" s="2"/>
      <c r="P978" s="2"/>
      <c r="Q978" s="2"/>
      <c r="R978" s="2"/>
    </row>
    <row r="979" spans="2:18" ht="15.75" customHeight="1" x14ac:dyDescent="0.25">
      <c r="B979" s="2"/>
      <c r="C979" s="98"/>
      <c r="D979" s="2"/>
      <c r="E979" s="2"/>
      <c r="F979" s="2"/>
      <c r="G979" s="2"/>
      <c r="H979" s="2"/>
      <c r="I979" s="2"/>
      <c r="J979" s="2"/>
      <c r="K979" s="2"/>
      <c r="L979" s="2"/>
      <c r="M979" s="2"/>
      <c r="N979" s="2"/>
      <c r="O979" s="2"/>
      <c r="P979" s="2"/>
      <c r="Q979" s="2"/>
      <c r="R979" s="2"/>
    </row>
    <row r="980" spans="2:18" ht="15.75" customHeight="1" x14ac:dyDescent="0.25">
      <c r="B980" s="2"/>
      <c r="C980" s="98"/>
      <c r="D980" s="2"/>
      <c r="E980" s="2"/>
      <c r="F980" s="2"/>
      <c r="G980" s="2"/>
      <c r="H980" s="2"/>
      <c r="I980" s="2"/>
      <c r="J980" s="2"/>
      <c r="K980" s="2"/>
      <c r="L980" s="2"/>
      <c r="M980" s="2"/>
      <c r="N980" s="2"/>
      <c r="O980" s="2"/>
      <c r="P980" s="2"/>
      <c r="Q980" s="2"/>
      <c r="R980" s="2"/>
    </row>
    <row r="981" spans="2:18" ht="15.75" customHeight="1" x14ac:dyDescent="0.25">
      <c r="B981" s="2"/>
      <c r="C981" s="98"/>
      <c r="D981" s="2"/>
      <c r="E981" s="2"/>
      <c r="F981" s="2"/>
      <c r="G981" s="2"/>
      <c r="H981" s="2"/>
      <c r="I981" s="2"/>
      <c r="J981" s="2"/>
      <c r="K981" s="2"/>
      <c r="L981" s="2"/>
      <c r="M981" s="2"/>
      <c r="N981" s="2"/>
      <c r="O981" s="2"/>
      <c r="P981" s="2"/>
      <c r="Q981" s="2"/>
      <c r="R981" s="2"/>
    </row>
    <row r="982" spans="2:18" ht="15.75" customHeight="1" x14ac:dyDescent="0.25">
      <c r="B982" s="2"/>
      <c r="C982" s="98"/>
      <c r="D982" s="2"/>
      <c r="E982" s="2"/>
      <c r="F982" s="2"/>
      <c r="G982" s="2"/>
      <c r="H982" s="2"/>
      <c r="I982" s="2"/>
      <c r="J982" s="2"/>
      <c r="K982" s="2"/>
      <c r="L982" s="2"/>
      <c r="M982" s="2"/>
      <c r="N982" s="2"/>
      <c r="O982" s="2"/>
      <c r="P982" s="2"/>
      <c r="Q982" s="2"/>
      <c r="R982" s="2"/>
    </row>
    <row r="983" spans="2:18" ht="15.75" customHeight="1" x14ac:dyDescent="0.25">
      <c r="B983" s="2"/>
      <c r="C983" s="98"/>
      <c r="D983" s="2"/>
      <c r="E983" s="2"/>
      <c r="F983" s="2"/>
      <c r="G983" s="2"/>
      <c r="H983" s="2"/>
      <c r="I983" s="2"/>
      <c r="J983" s="2"/>
      <c r="K983" s="2"/>
      <c r="L983" s="2"/>
      <c r="M983" s="2"/>
      <c r="N983" s="2"/>
      <c r="O983" s="2"/>
      <c r="P983" s="2"/>
      <c r="Q983" s="2"/>
      <c r="R983" s="2"/>
    </row>
    <row r="984" spans="2:18" ht="15.75" customHeight="1" x14ac:dyDescent="0.25">
      <c r="B984" s="2"/>
      <c r="C984" s="98"/>
      <c r="D984" s="2"/>
      <c r="E984" s="2"/>
      <c r="F984" s="2"/>
      <c r="G984" s="2"/>
      <c r="H984" s="2"/>
      <c r="I984" s="2"/>
      <c r="J984" s="2"/>
      <c r="K984" s="2"/>
      <c r="L984" s="2"/>
      <c r="M984" s="2"/>
      <c r="N984" s="2"/>
      <c r="O984" s="2"/>
      <c r="P984" s="2"/>
      <c r="Q984" s="2"/>
      <c r="R984" s="2"/>
    </row>
    <row r="985" spans="2:18" ht="15.75" customHeight="1" x14ac:dyDescent="0.25">
      <c r="B985" s="2"/>
      <c r="C985" s="98"/>
      <c r="D985" s="2"/>
      <c r="E985" s="2"/>
      <c r="F985" s="2"/>
      <c r="G985" s="2"/>
      <c r="H985" s="2"/>
      <c r="I985" s="2"/>
      <c r="J985" s="2"/>
      <c r="K985" s="2"/>
      <c r="L985" s="2"/>
      <c r="M985" s="2"/>
      <c r="N985" s="2"/>
      <c r="O985" s="2"/>
      <c r="P985" s="2"/>
      <c r="Q985" s="2"/>
      <c r="R985" s="2"/>
    </row>
    <row r="986" spans="2:18" ht="15.75" customHeight="1" x14ac:dyDescent="0.25">
      <c r="B986" s="2"/>
      <c r="C986" s="98"/>
      <c r="D986" s="2"/>
      <c r="E986" s="2"/>
      <c r="F986" s="2"/>
      <c r="G986" s="2"/>
      <c r="H986" s="2"/>
      <c r="I986" s="2"/>
      <c r="J986" s="2"/>
      <c r="K986" s="2"/>
      <c r="L986" s="2"/>
      <c r="M986" s="2"/>
      <c r="N986" s="2"/>
      <c r="O986" s="2"/>
      <c r="P986" s="2"/>
      <c r="Q986" s="2"/>
      <c r="R986" s="2"/>
    </row>
    <row r="987" spans="2:18" ht="15.75" customHeight="1" x14ac:dyDescent="0.25">
      <c r="B987" s="2"/>
      <c r="C987" s="98"/>
      <c r="D987" s="2"/>
      <c r="E987" s="2"/>
      <c r="F987" s="2"/>
      <c r="G987" s="2"/>
      <c r="H987" s="2"/>
      <c r="I987" s="2"/>
      <c r="J987" s="2"/>
      <c r="K987" s="2"/>
      <c r="L987" s="2"/>
      <c r="M987" s="2"/>
      <c r="N987" s="2"/>
      <c r="O987" s="2"/>
      <c r="P987" s="2"/>
      <c r="Q987" s="2"/>
      <c r="R987" s="2"/>
    </row>
    <row r="988" spans="2:18" ht="15.75" customHeight="1" x14ac:dyDescent="0.25">
      <c r="B988" s="2"/>
      <c r="C988" s="98"/>
      <c r="D988" s="2"/>
      <c r="E988" s="2"/>
      <c r="F988" s="2"/>
      <c r="G988" s="2"/>
      <c r="H988" s="2"/>
      <c r="I988" s="2"/>
      <c r="J988" s="2"/>
      <c r="K988" s="2"/>
      <c r="L988" s="2"/>
      <c r="M988" s="2"/>
      <c r="N988" s="2"/>
      <c r="O988" s="2"/>
      <c r="P988" s="2"/>
      <c r="Q988" s="2"/>
      <c r="R988" s="2"/>
    </row>
    <row r="989" spans="2:18" ht="15.75" customHeight="1" x14ac:dyDescent="0.25">
      <c r="B989" s="2"/>
      <c r="C989" s="98"/>
      <c r="D989" s="2"/>
      <c r="E989" s="2"/>
      <c r="F989" s="2"/>
      <c r="G989" s="2"/>
      <c r="H989" s="2"/>
      <c r="I989" s="2"/>
      <c r="J989" s="2"/>
      <c r="K989" s="2"/>
      <c r="L989" s="2"/>
      <c r="M989" s="2"/>
      <c r="N989" s="2"/>
      <c r="O989" s="2"/>
      <c r="P989" s="2"/>
      <c r="Q989" s="2"/>
      <c r="R989" s="2"/>
    </row>
    <row r="990" spans="2:18" ht="15.75" customHeight="1" x14ac:dyDescent="0.25">
      <c r="B990" s="2"/>
      <c r="C990" s="98"/>
      <c r="D990" s="2"/>
      <c r="E990" s="2"/>
      <c r="F990" s="2"/>
      <c r="G990" s="2"/>
      <c r="H990" s="2"/>
      <c r="I990" s="2"/>
      <c r="J990" s="2"/>
      <c r="K990" s="2"/>
      <c r="L990" s="2"/>
      <c r="M990" s="2"/>
      <c r="N990" s="2"/>
      <c r="O990" s="2"/>
      <c r="P990" s="2"/>
      <c r="Q990" s="2"/>
      <c r="R990" s="2"/>
    </row>
    <row r="991" spans="2:18" ht="15.75" customHeight="1" x14ac:dyDescent="0.25">
      <c r="B991" s="2"/>
      <c r="C991" s="98"/>
      <c r="D991" s="2"/>
      <c r="E991" s="2"/>
      <c r="F991" s="2"/>
      <c r="G991" s="2"/>
      <c r="H991" s="2"/>
      <c r="I991" s="2"/>
      <c r="J991" s="2"/>
      <c r="K991" s="2"/>
      <c r="L991" s="2"/>
      <c r="M991" s="2"/>
      <c r="N991" s="2"/>
      <c r="O991" s="2"/>
      <c r="P991" s="2"/>
      <c r="Q991" s="2"/>
      <c r="R991" s="2"/>
    </row>
    <row r="992" spans="2:18" ht="15.75" customHeight="1" x14ac:dyDescent="0.25">
      <c r="B992" s="2"/>
      <c r="C992" s="98"/>
      <c r="D992" s="2"/>
      <c r="E992" s="2"/>
      <c r="F992" s="2"/>
      <c r="G992" s="2"/>
      <c r="H992" s="2"/>
      <c r="I992" s="2"/>
      <c r="J992" s="2"/>
      <c r="K992" s="2"/>
      <c r="L992" s="2"/>
      <c r="M992" s="2"/>
      <c r="N992" s="2"/>
      <c r="O992" s="2"/>
      <c r="P992" s="2"/>
      <c r="Q992" s="2"/>
      <c r="R992" s="2"/>
    </row>
    <row r="993" spans="2:18" ht="15.75" customHeight="1" x14ac:dyDescent="0.25">
      <c r="B993" s="2"/>
      <c r="C993" s="98"/>
      <c r="D993" s="2"/>
      <c r="E993" s="2"/>
      <c r="F993" s="2"/>
      <c r="G993" s="2"/>
      <c r="H993" s="2"/>
      <c r="I993" s="2"/>
      <c r="J993" s="2"/>
      <c r="K993" s="2"/>
      <c r="L993" s="2"/>
      <c r="M993" s="2"/>
      <c r="N993" s="2"/>
      <c r="O993" s="2"/>
      <c r="P993" s="2"/>
      <c r="Q993" s="2"/>
      <c r="R993" s="2"/>
    </row>
    <row r="994" spans="2:18" ht="15.75" customHeight="1" x14ac:dyDescent="0.25">
      <c r="B994" s="2"/>
      <c r="C994" s="98"/>
      <c r="D994" s="2"/>
      <c r="E994" s="2"/>
      <c r="F994" s="2"/>
      <c r="G994" s="2"/>
      <c r="H994" s="2"/>
      <c r="I994" s="2"/>
      <c r="J994" s="2"/>
      <c r="K994" s="2"/>
      <c r="L994" s="2"/>
      <c r="M994" s="2"/>
      <c r="N994" s="2"/>
      <c r="O994" s="2"/>
      <c r="P994" s="2"/>
      <c r="Q994" s="2"/>
      <c r="R994" s="2"/>
    </row>
    <row r="995" spans="2:18" ht="15.75" customHeight="1" x14ac:dyDescent="0.25">
      <c r="B995" s="2"/>
      <c r="C995" s="98"/>
      <c r="D995" s="2"/>
      <c r="E995" s="2"/>
      <c r="F995" s="2"/>
      <c r="G995" s="2"/>
      <c r="H995" s="2"/>
      <c r="I995" s="2"/>
      <c r="J995" s="2"/>
      <c r="K995" s="2"/>
      <c r="L995" s="2"/>
      <c r="M995" s="2"/>
      <c r="N995" s="2"/>
      <c r="O995" s="2"/>
      <c r="P995" s="2"/>
      <c r="Q995" s="2"/>
      <c r="R995" s="2"/>
    </row>
    <row r="996" spans="2:18" ht="15.75" customHeight="1" x14ac:dyDescent="0.25">
      <c r="B996" s="2"/>
      <c r="C996" s="98"/>
      <c r="D996" s="2"/>
      <c r="E996" s="2"/>
      <c r="F996" s="2"/>
      <c r="G996" s="2"/>
      <c r="H996" s="2"/>
      <c r="I996" s="2"/>
      <c r="J996" s="2"/>
      <c r="K996" s="2"/>
      <c r="L996" s="2"/>
      <c r="M996" s="2"/>
      <c r="N996" s="2"/>
      <c r="O996" s="2"/>
      <c r="P996" s="2"/>
      <c r="Q996" s="2"/>
      <c r="R996" s="2"/>
    </row>
    <row r="997" spans="2:18" ht="15.75" customHeight="1" x14ac:dyDescent="0.25">
      <c r="B997" s="2"/>
      <c r="C997" s="98"/>
      <c r="D997" s="2"/>
      <c r="E997" s="2"/>
      <c r="F997" s="2"/>
      <c r="G997" s="2"/>
      <c r="H997" s="2"/>
      <c r="I997" s="2"/>
      <c r="J997" s="2"/>
      <c r="K997" s="2"/>
      <c r="L997" s="2"/>
      <c r="M997" s="2"/>
      <c r="N997" s="2"/>
      <c r="O997" s="2"/>
      <c r="P997" s="2"/>
      <c r="Q997" s="2"/>
      <c r="R997" s="2"/>
    </row>
    <row r="998" spans="2:18" ht="15.75" customHeight="1" x14ac:dyDescent="0.25">
      <c r="B998" s="2"/>
      <c r="C998" s="98"/>
      <c r="D998" s="2"/>
      <c r="E998" s="2"/>
      <c r="F998" s="2"/>
      <c r="G998" s="2"/>
      <c r="H998" s="2"/>
      <c r="I998" s="2"/>
      <c r="J998" s="2"/>
      <c r="K998" s="2"/>
      <c r="L998" s="2"/>
      <c r="M998" s="2"/>
      <c r="N998" s="2"/>
      <c r="O998" s="2"/>
      <c r="P998" s="2"/>
      <c r="Q998" s="2"/>
      <c r="R998" s="2"/>
    </row>
    <row r="999" spans="2:18" ht="15.75" customHeight="1" x14ac:dyDescent="0.25">
      <c r="B999" s="2"/>
      <c r="C999" s="98"/>
      <c r="D999" s="2"/>
      <c r="E999" s="2"/>
      <c r="F999" s="2"/>
      <c r="G999" s="2"/>
      <c r="H999" s="2"/>
      <c r="I999" s="2"/>
      <c r="J999" s="2"/>
      <c r="K999" s="2"/>
      <c r="L999" s="2"/>
      <c r="M999" s="2"/>
      <c r="N999" s="2"/>
      <c r="O999" s="2"/>
      <c r="P999" s="2"/>
      <c r="Q999" s="2"/>
      <c r="R999" s="2"/>
    </row>
    <row r="1000" spans="2:18" ht="15.75" customHeight="1" x14ac:dyDescent="0.25">
      <c r="B1000" s="2"/>
      <c r="C1000" s="98"/>
      <c r="D1000" s="2"/>
      <c r="E1000" s="2"/>
      <c r="F1000" s="2"/>
      <c r="G1000" s="2"/>
      <c r="H1000" s="2"/>
      <c r="I1000" s="2"/>
      <c r="J1000" s="2"/>
      <c r="K1000" s="2"/>
      <c r="L1000" s="2"/>
      <c r="M1000" s="2"/>
      <c r="N1000" s="2"/>
      <c r="O1000" s="2"/>
      <c r="P1000" s="2"/>
      <c r="Q1000" s="2"/>
      <c r="R1000" s="2"/>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T1000"/>
  <sheetViews>
    <sheetView workbookViewId="0"/>
  </sheetViews>
  <sheetFormatPr defaultColWidth="14.42578125" defaultRowHeight="15" customHeight="1" x14ac:dyDescent="0.25"/>
  <cols>
    <col min="1" max="5" width="8.7109375" customWidth="1"/>
    <col min="6" max="7" width="11.7109375" customWidth="1"/>
    <col min="8" max="8" width="11.85546875" customWidth="1"/>
    <col min="9" max="9" width="11.7109375" customWidth="1"/>
    <col min="10" max="10" width="12" customWidth="1"/>
    <col min="11" max="46" width="11.7109375" customWidth="1"/>
  </cols>
  <sheetData>
    <row r="1" spans="1:46" x14ac:dyDescent="0.25">
      <c r="A1" s="1" t="s">
        <v>117</v>
      </c>
      <c r="C1" s="1">
        <v>2500783373</v>
      </c>
      <c r="F1" s="1">
        <v>2020</v>
      </c>
      <c r="G1" s="1">
        <v>2021</v>
      </c>
      <c r="H1" s="1">
        <v>2022</v>
      </c>
      <c r="I1" s="1">
        <v>2023</v>
      </c>
      <c r="J1" s="1">
        <v>2024</v>
      </c>
      <c r="K1" s="1">
        <v>2025</v>
      </c>
      <c r="L1" s="1">
        <v>2026</v>
      </c>
      <c r="M1" s="1">
        <v>2027</v>
      </c>
      <c r="O1" s="1" t="s">
        <v>118</v>
      </c>
      <c r="P1" s="1" t="s">
        <v>119</v>
      </c>
      <c r="Q1" s="1" t="s">
        <v>120</v>
      </c>
      <c r="R1" s="1" t="s">
        <v>121</v>
      </c>
      <c r="S1" s="1" t="s">
        <v>122</v>
      </c>
      <c r="T1" s="1" t="s">
        <v>123</v>
      </c>
      <c r="U1" s="1" t="s">
        <v>124</v>
      </c>
      <c r="V1" s="1" t="s">
        <v>125</v>
      </c>
      <c r="W1" s="1" t="s">
        <v>126</v>
      </c>
      <c r="X1" s="1" t="s">
        <v>127</v>
      </c>
      <c r="Y1" s="1" t="s">
        <v>128</v>
      </c>
      <c r="Z1" s="1" t="s">
        <v>129</v>
      </c>
      <c r="AA1" s="1" t="s">
        <v>130</v>
      </c>
      <c r="AB1" s="1" t="s">
        <v>131</v>
      </c>
      <c r="AC1" s="1" t="s">
        <v>132</v>
      </c>
      <c r="AD1" s="1" t="s">
        <v>133</v>
      </c>
      <c r="AE1" s="1" t="s">
        <v>134</v>
      </c>
      <c r="AF1" s="1" t="s">
        <v>135</v>
      </c>
      <c r="AG1" s="1" t="s">
        <v>136</v>
      </c>
      <c r="AH1" s="1" t="s">
        <v>137</v>
      </c>
      <c r="AI1" s="1" t="s">
        <v>138</v>
      </c>
      <c r="AJ1" s="1" t="s">
        <v>139</v>
      </c>
      <c r="AK1" s="1" t="s">
        <v>140</v>
      </c>
      <c r="AL1" s="1" t="s">
        <v>141</v>
      </c>
      <c r="AM1" s="1" t="s">
        <v>142</v>
      </c>
      <c r="AN1" s="1" t="s">
        <v>143</v>
      </c>
      <c r="AO1" s="1" t="s">
        <v>144</v>
      </c>
      <c r="AP1" s="1" t="s">
        <v>145</v>
      </c>
      <c r="AQ1" s="1" t="s">
        <v>146</v>
      </c>
      <c r="AR1" s="1" t="s">
        <v>147</v>
      </c>
      <c r="AS1" s="1" t="s">
        <v>148</v>
      </c>
      <c r="AT1" s="1" t="s">
        <v>149</v>
      </c>
    </row>
    <row r="2" spans="1:46" x14ac:dyDescent="0.25">
      <c r="F2" s="1" t="s">
        <v>150</v>
      </c>
      <c r="G2" s="1" t="s">
        <v>150</v>
      </c>
      <c r="H2" s="1" t="s">
        <v>150</v>
      </c>
      <c r="I2" s="1" t="s">
        <v>150</v>
      </c>
      <c r="J2" s="1" t="s">
        <v>151</v>
      </c>
      <c r="K2" s="1" t="s">
        <v>151</v>
      </c>
      <c r="L2" s="1" t="s">
        <v>151</v>
      </c>
      <c r="M2" s="1" t="s">
        <v>151</v>
      </c>
      <c r="N2" s="1"/>
      <c r="O2" s="1" t="s">
        <v>150</v>
      </c>
      <c r="P2" s="1" t="s">
        <v>150</v>
      </c>
      <c r="Q2" s="1" t="s">
        <v>150</v>
      </c>
      <c r="R2" s="1" t="s">
        <v>150</v>
      </c>
      <c r="S2" s="1" t="s">
        <v>150</v>
      </c>
      <c r="T2" s="1" t="s">
        <v>150</v>
      </c>
      <c r="U2" s="1" t="s">
        <v>150</v>
      </c>
      <c r="V2" s="1" t="s">
        <v>150</v>
      </c>
      <c r="W2" s="1" t="s">
        <v>150</v>
      </c>
      <c r="X2" s="1" t="s">
        <v>150</v>
      </c>
      <c r="Y2" s="1" t="s">
        <v>150</v>
      </c>
      <c r="Z2" s="1" t="s">
        <v>150</v>
      </c>
      <c r="AA2" s="1" t="s">
        <v>150</v>
      </c>
      <c r="AB2" s="1" t="s">
        <v>150</v>
      </c>
      <c r="AC2" s="1" t="s">
        <v>150</v>
      </c>
      <c r="AD2" s="1" t="s">
        <v>150</v>
      </c>
      <c r="AE2" s="1" t="s">
        <v>150</v>
      </c>
      <c r="AF2" s="1" t="s">
        <v>150</v>
      </c>
      <c r="AG2" s="1" t="s">
        <v>150</v>
      </c>
      <c r="AH2" s="1" t="s">
        <v>151</v>
      </c>
      <c r="AI2" s="1" t="s">
        <v>151</v>
      </c>
      <c r="AJ2" s="1" t="s">
        <v>151</v>
      </c>
      <c r="AK2" s="1" t="s">
        <v>151</v>
      </c>
      <c r="AL2" s="1" t="s">
        <v>151</v>
      </c>
      <c r="AM2" s="1" t="s">
        <v>151</v>
      </c>
      <c r="AN2" s="1" t="s">
        <v>151</v>
      </c>
      <c r="AO2" s="1" t="s">
        <v>151</v>
      </c>
      <c r="AP2" s="1" t="s">
        <v>151</v>
      </c>
      <c r="AQ2" s="1" t="s">
        <v>151</v>
      </c>
      <c r="AR2" s="1" t="s">
        <v>151</v>
      </c>
      <c r="AS2" s="1" t="s">
        <v>151</v>
      </c>
      <c r="AT2" s="1" t="s">
        <v>151</v>
      </c>
    </row>
    <row r="3" spans="1:46" x14ac:dyDescent="0.25">
      <c r="A3" s="99"/>
      <c r="B3" s="99"/>
      <c r="C3" s="99"/>
      <c r="D3" s="99"/>
      <c r="E3" s="99"/>
      <c r="F3" s="99">
        <v>44196</v>
      </c>
      <c r="G3" s="99">
        <v>44561</v>
      </c>
      <c r="H3" s="99">
        <v>44926</v>
      </c>
      <c r="I3" s="99">
        <v>45291</v>
      </c>
      <c r="J3" s="99">
        <v>45657</v>
      </c>
      <c r="K3" s="99">
        <v>46022</v>
      </c>
      <c r="L3" s="99">
        <v>46387</v>
      </c>
      <c r="M3" s="99">
        <v>46752</v>
      </c>
      <c r="N3" s="99"/>
      <c r="O3" s="99">
        <v>43921</v>
      </c>
      <c r="P3" s="99">
        <v>44012</v>
      </c>
      <c r="Q3" s="99">
        <v>44104</v>
      </c>
      <c r="R3" s="99">
        <v>44196</v>
      </c>
      <c r="S3" s="99">
        <v>44286</v>
      </c>
      <c r="T3" s="99">
        <v>44377</v>
      </c>
      <c r="U3" s="99">
        <v>44469</v>
      </c>
      <c r="V3" s="99">
        <v>44561</v>
      </c>
      <c r="W3" s="99">
        <v>44651</v>
      </c>
      <c r="X3" s="99">
        <v>44742</v>
      </c>
      <c r="Y3" s="99">
        <v>44834</v>
      </c>
      <c r="Z3" s="99">
        <v>44926</v>
      </c>
      <c r="AA3" s="99">
        <v>45016</v>
      </c>
      <c r="AB3" s="99">
        <v>45107</v>
      </c>
      <c r="AC3" s="99">
        <v>45199</v>
      </c>
      <c r="AD3" s="99">
        <v>45291</v>
      </c>
      <c r="AE3" s="99">
        <v>45382</v>
      </c>
      <c r="AF3" s="99">
        <v>45473</v>
      </c>
      <c r="AG3" s="99">
        <v>45565</v>
      </c>
      <c r="AH3" s="99">
        <v>45657</v>
      </c>
      <c r="AI3" s="99">
        <v>45747</v>
      </c>
      <c r="AJ3" s="99">
        <v>45838</v>
      </c>
      <c r="AK3" s="99">
        <v>45930</v>
      </c>
      <c r="AL3" s="99">
        <v>46022</v>
      </c>
      <c r="AM3" s="99">
        <v>46112</v>
      </c>
      <c r="AN3" s="99">
        <v>46203</v>
      </c>
      <c r="AO3" s="99">
        <v>46295</v>
      </c>
      <c r="AP3" s="99">
        <v>46387</v>
      </c>
      <c r="AQ3" s="99">
        <v>46477</v>
      </c>
      <c r="AR3" s="99">
        <v>46568</v>
      </c>
      <c r="AS3" s="99">
        <v>46660</v>
      </c>
      <c r="AT3" s="99">
        <v>46752</v>
      </c>
    </row>
    <row r="4" spans="1:46" x14ac:dyDescent="0.25">
      <c r="A4" s="1" t="s">
        <v>117</v>
      </c>
      <c r="B4" s="1" t="s">
        <v>152</v>
      </c>
    </row>
    <row r="5" spans="1:46" x14ac:dyDescent="0.25">
      <c r="A5" s="1" t="s">
        <v>153</v>
      </c>
    </row>
    <row r="6" spans="1:46" x14ac:dyDescent="0.25">
      <c r="B6" s="1" t="s">
        <v>154</v>
      </c>
      <c r="C6" s="1" t="s">
        <v>154</v>
      </c>
      <c r="E6" s="1" t="s">
        <v>2</v>
      </c>
    </row>
    <row r="7" spans="1:46" x14ac:dyDescent="0.25">
      <c r="B7" s="1" t="s">
        <v>155</v>
      </c>
      <c r="C7" s="1" t="s">
        <v>156</v>
      </c>
      <c r="E7" s="1" t="s">
        <v>157</v>
      </c>
    </row>
    <row r="8" spans="1:46" x14ac:dyDescent="0.25">
      <c r="A8" s="1" t="s">
        <v>158</v>
      </c>
    </row>
    <row r="9" spans="1:46" x14ac:dyDescent="0.25">
      <c r="B9" s="1" t="s">
        <v>159</v>
      </c>
      <c r="C9" s="1" t="s">
        <v>160</v>
      </c>
      <c r="E9" s="1">
        <v>3</v>
      </c>
    </row>
    <row r="10" spans="1:46" x14ac:dyDescent="0.25">
      <c r="A10" s="1" t="s">
        <v>161</v>
      </c>
    </row>
    <row r="11" spans="1:46" x14ac:dyDescent="0.25">
      <c r="B11" s="1" t="s">
        <v>162</v>
      </c>
      <c r="C11" s="1" t="s">
        <v>163</v>
      </c>
      <c r="D11" s="1" t="str">
        <f>AESI_Live_Sheet!L_CURRENCY_ISSR_208021701_REP</f>
        <v>USD</v>
      </c>
      <c r="F11" s="1">
        <v>111.77162856</v>
      </c>
      <c r="G11" s="1">
        <v>172.40566161999999</v>
      </c>
      <c r="H11" s="1">
        <v>482.59377390999998</v>
      </c>
      <c r="I11" s="1">
        <v>613.96</v>
      </c>
      <c r="J11" s="1">
        <v>1063.6907128448499</v>
      </c>
      <c r="K11" s="1">
        <v>1321.3545856604901</v>
      </c>
      <c r="L11" s="1">
        <v>1357.56157475653</v>
      </c>
      <c r="M11" s="1">
        <v>1409.07225984959</v>
      </c>
      <c r="O11" s="1">
        <v>42.722146019999997</v>
      </c>
      <c r="P11" s="1">
        <v>13.73797882</v>
      </c>
      <c r="Q11" s="1">
        <v>28.99206848</v>
      </c>
      <c r="R11" s="1">
        <v>26.319435240000001</v>
      </c>
      <c r="S11" s="1">
        <v>31.8318941</v>
      </c>
      <c r="T11" s="1">
        <v>44.428786719999998</v>
      </c>
      <c r="U11" s="1">
        <v>43.297372580000001</v>
      </c>
      <c r="V11" s="1">
        <v>52.847608219999998</v>
      </c>
      <c r="W11" s="1">
        <v>59.853818429999997</v>
      </c>
      <c r="X11" s="1">
        <v>131.32338053999999</v>
      </c>
      <c r="Y11" s="1">
        <v>141.55213103</v>
      </c>
      <c r="Z11" s="1">
        <v>149.86444391000001</v>
      </c>
      <c r="AA11" s="1">
        <v>153.41800000000001</v>
      </c>
      <c r="AB11" s="1">
        <v>161.78800000000001</v>
      </c>
      <c r="AC11" s="1">
        <v>157.61600000000001</v>
      </c>
      <c r="AD11" s="1">
        <v>141.13800000000001</v>
      </c>
      <c r="AE11" s="1">
        <v>192.667</v>
      </c>
      <c r="AF11" s="1">
        <v>287.51799999999997</v>
      </c>
      <c r="AG11" s="1">
        <v>304.43400000000003</v>
      </c>
      <c r="AH11" s="1">
        <v>279.071712844849</v>
      </c>
      <c r="AI11" s="1">
        <v>314.47631014902299</v>
      </c>
      <c r="AJ11" s="1">
        <v>330.92098798683998</v>
      </c>
      <c r="AK11" s="1">
        <v>337.31654322184897</v>
      </c>
      <c r="AL11" s="1">
        <v>338.64074430277498</v>
      </c>
      <c r="AM11" s="1">
        <v>332.09859756047803</v>
      </c>
      <c r="AN11" s="1">
        <v>337.02853638517001</v>
      </c>
      <c r="AO11" s="1">
        <v>342.779660655795</v>
      </c>
      <c r="AP11" s="1">
        <v>345.654780155087</v>
      </c>
      <c r="AQ11" s="1">
        <v>348.01720337136402</v>
      </c>
      <c r="AR11" s="1">
        <v>351.09642664625102</v>
      </c>
      <c r="AS11" s="1">
        <v>354.20298007621199</v>
      </c>
      <c r="AT11" s="1">
        <v>355.75564975576401</v>
      </c>
    </row>
    <row r="12" spans="1:46" x14ac:dyDescent="0.25">
      <c r="B12" s="1" t="s">
        <v>164</v>
      </c>
      <c r="C12" s="1" t="s">
        <v>165</v>
      </c>
      <c r="D12" s="1" t="str">
        <f>AESI_Live_Sheet!L_CURRENCY_ISSR_208021701_REP</f>
        <v>USD</v>
      </c>
      <c r="F12" s="1">
        <v>-73.117999999999995</v>
      </c>
      <c r="G12" s="1">
        <v>-84.656000000000006</v>
      </c>
      <c r="H12" s="1">
        <v>-198.96206717000001</v>
      </c>
      <c r="I12" s="1">
        <v>-260.39600000000002</v>
      </c>
      <c r="J12" s="1">
        <v>-738.68196135008805</v>
      </c>
      <c r="K12" s="1">
        <v>-882.649415918258</v>
      </c>
      <c r="L12" s="1">
        <v>-862.04062915438897</v>
      </c>
      <c r="M12" s="1">
        <v>-868.722195807758</v>
      </c>
      <c r="O12" s="1">
        <v>-18.279499999999999</v>
      </c>
      <c r="P12" s="1">
        <v>-18.279499999999999</v>
      </c>
      <c r="Q12" s="1">
        <v>-18.279499999999999</v>
      </c>
      <c r="R12" s="1">
        <v>-18.279499999999999</v>
      </c>
      <c r="S12" s="1">
        <v>-18.920000000000002</v>
      </c>
      <c r="T12" s="1">
        <v>-21.911999999999999</v>
      </c>
      <c r="U12" s="1">
        <v>-21.911999999999999</v>
      </c>
      <c r="V12" s="1">
        <v>-21.911999999999999</v>
      </c>
      <c r="W12" s="1">
        <v>-24.494075290000001</v>
      </c>
      <c r="X12" s="1">
        <v>-47.044393620000001</v>
      </c>
      <c r="Y12" s="1">
        <v>-60.138574370000001</v>
      </c>
      <c r="Z12" s="1">
        <v>-67.285023890000005</v>
      </c>
      <c r="AA12" s="1">
        <v>-62.555</v>
      </c>
      <c r="AB12" s="1">
        <v>-63.503999999999998</v>
      </c>
      <c r="AC12" s="1">
        <v>-67.77</v>
      </c>
      <c r="AD12" s="1">
        <v>-66.566999999999993</v>
      </c>
      <c r="AE12" s="1">
        <v>-106.746</v>
      </c>
      <c r="AF12" s="1">
        <v>-202.136</v>
      </c>
      <c r="AG12" s="1">
        <v>-225.34700000000001</v>
      </c>
      <c r="AH12" s="1">
        <v>-204.452961350088</v>
      </c>
      <c r="AI12" s="1">
        <v>-223.401343175878</v>
      </c>
      <c r="AJ12" s="1">
        <v>-218.476257304439</v>
      </c>
      <c r="AK12" s="1">
        <v>-220.328985300786</v>
      </c>
      <c r="AL12" s="1">
        <v>-220.442830137155</v>
      </c>
      <c r="AM12" s="1">
        <v>-212.67077480951701</v>
      </c>
      <c r="AN12" s="1">
        <v>-214.91263166840699</v>
      </c>
      <c r="AO12" s="1">
        <v>-217.03159573451501</v>
      </c>
      <c r="AP12" s="1">
        <v>-217.42562694194999</v>
      </c>
      <c r="AQ12" s="1">
        <v>-215.76728725508801</v>
      </c>
      <c r="AR12" s="1">
        <v>-216.92246819490501</v>
      </c>
      <c r="AS12" s="1">
        <v>-218.002388439643</v>
      </c>
      <c r="AT12" s="1">
        <v>-218.03005191812201</v>
      </c>
    </row>
    <row r="13" spans="1:46" x14ac:dyDescent="0.25">
      <c r="B13" s="1" t="s">
        <v>166</v>
      </c>
      <c r="C13" s="1" t="s">
        <v>167</v>
      </c>
      <c r="D13" s="1" t="str">
        <f>AESI_Live_Sheet!L_CURRENCY_ISSR_208021701_REP</f>
        <v>USD</v>
      </c>
      <c r="F13" s="1">
        <v>-14.5063178</v>
      </c>
      <c r="G13" s="1">
        <v>-16.019175669999999</v>
      </c>
      <c r="H13" s="1">
        <v>-22.52038885</v>
      </c>
      <c r="I13" s="1">
        <v>-48.636000000000003</v>
      </c>
      <c r="J13" s="1">
        <v>-101.333019899139</v>
      </c>
      <c r="K13" s="1">
        <v>-92.494820996233997</v>
      </c>
      <c r="L13" s="1">
        <v>-95.029310232957002</v>
      </c>
      <c r="M13" s="1">
        <v>-98.635058189470996</v>
      </c>
      <c r="O13" s="1">
        <v>-4.0907364399999997</v>
      </c>
      <c r="P13" s="1">
        <v>-2.44307651</v>
      </c>
      <c r="Q13" s="1">
        <v>-3.4044524900000002</v>
      </c>
      <c r="R13" s="1">
        <v>-4.5680523600000003</v>
      </c>
      <c r="S13" s="1">
        <v>-3.9740135099999998</v>
      </c>
      <c r="T13" s="1">
        <v>-3.7569652499999999</v>
      </c>
      <c r="U13" s="1">
        <v>-3.5100978899999999</v>
      </c>
      <c r="V13" s="1">
        <v>-4.77809902</v>
      </c>
      <c r="W13" s="1">
        <v>-4.7567287299999998</v>
      </c>
      <c r="X13" s="1">
        <v>-4.8435850199999999</v>
      </c>
      <c r="Y13" s="1">
        <v>-5.4519953000000001</v>
      </c>
      <c r="Z13" s="1">
        <v>-7.4680797999999999</v>
      </c>
      <c r="AA13" s="1">
        <v>-8.5039999999999996</v>
      </c>
      <c r="AB13" s="1">
        <v>-12.183</v>
      </c>
      <c r="AC13" s="1">
        <v>-14.301</v>
      </c>
      <c r="AD13" s="1">
        <v>-13.648</v>
      </c>
      <c r="AE13" s="1">
        <v>-29.068999999999999</v>
      </c>
      <c r="AF13" s="1">
        <v>-27.265999999999998</v>
      </c>
      <c r="AG13" s="1">
        <v>-25.463000000000001</v>
      </c>
      <c r="AH13" s="1">
        <v>-19.535019899139002</v>
      </c>
      <c r="AI13" s="1">
        <v>-22.013341710432002</v>
      </c>
      <c r="AJ13" s="1">
        <v>-23.164469159079001</v>
      </c>
      <c r="AK13" s="1">
        <v>-23.612158025528998</v>
      </c>
      <c r="AL13" s="1">
        <v>-23.704852101194</v>
      </c>
      <c r="AM13" s="1">
        <v>-23.246901829233</v>
      </c>
      <c r="AN13" s="1">
        <v>-23.591997546961998</v>
      </c>
      <c r="AO13" s="1">
        <v>-23.994576245906</v>
      </c>
      <c r="AP13" s="1">
        <v>-24.195834610856</v>
      </c>
      <c r="AQ13" s="1">
        <v>-24.361204235995999</v>
      </c>
      <c r="AR13" s="1">
        <v>-24.576749865238</v>
      </c>
      <c r="AS13" s="1">
        <v>-24.794208605335001</v>
      </c>
      <c r="AT13" s="1">
        <v>-24.902895482902998</v>
      </c>
    </row>
    <row r="14" spans="1:46" x14ac:dyDescent="0.25">
      <c r="B14" s="1" t="s">
        <v>168</v>
      </c>
      <c r="C14" s="1" t="s">
        <v>169</v>
      </c>
      <c r="D14" s="1" t="str">
        <f>AESI_Live_Sheet!L_CURRENCY_ISSR_208021701_REP</f>
        <v>USD</v>
      </c>
      <c r="F14" s="1">
        <v>-87.6243178</v>
      </c>
      <c r="G14" s="1">
        <v>-100.67517567</v>
      </c>
      <c r="H14" s="1">
        <v>-221.48245602</v>
      </c>
      <c r="I14" s="1">
        <v>-309.03199999999998</v>
      </c>
      <c r="J14" s="1">
        <v>-840.01498124922705</v>
      </c>
      <c r="K14" s="1">
        <v>-975.14423691449201</v>
      </c>
      <c r="L14" s="1">
        <v>-957.06993938734604</v>
      </c>
      <c r="M14" s="1">
        <v>-967.35725399723003</v>
      </c>
      <c r="O14" s="1">
        <v>-22.370236439999999</v>
      </c>
      <c r="P14" s="1">
        <v>-20.72257651</v>
      </c>
      <c r="Q14" s="1">
        <v>-21.683952489999999</v>
      </c>
      <c r="R14" s="1">
        <v>-22.847552360000002</v>
      </c>
      <c r="S14" s="1">
        <v>-22.894013510000001</v>
      </c>
      <c r="T14" s="1">
        <v>-25.668965249999999</v>
      </c>
      <c r="U14" s="1">
        <v>-25.42209789</v>
      </c>
      <c r="V14" s="1">
        <v>-26.690099020000002</v>
      </c>
      <c r="W14" s="1">
        <v>-29.25080402</v>
      </c>
      <c r="X14" s="1">
        <v>-51.88797864</v>
      </c>
      <c r="Y14" s="1">
        <v>-65.590569669999994</v>
      </c>
      <c r="Z14" s="1">
        <v>-74.753103690000003</v>
      </c>
      <c r="AA14" s="1">
        <v>-71.058999999999997</v>
      </c>
      <c r="AB14" s="1">
        <v>-75.686999999999998</v>
      </c>
      <c r="AC14" s="1">
        <v>-82.070999999999998</v>
      </c>
      <c r="AD14" s="1">
        <v>-80.215000000000003</v>
      </c>
      <c r="AE14" s="1">
        <v>-135.815</v>
      </c>
      <c r="AF14" s="1">
        <v>-229.40199999999999</v>
      </c>
      <c r="AG14" s="1">
        <v>-250.81</v>
      </c>
      <c r="AH14" s="1">
        <v>-223.987981249227</v>
      </c>
      <c r="AI14" s="1">
        <v>-245.41468488631</v>
      </c>
      <c r="AJ14" s="1">
        <v>-241.64072646351801</v>
      </c>
      <c r="AK14" s="1">
        <v>-243.941143326315</v>
      </c>
      <c r="AL14" s="1">
        <v>-244.14768223834901</v>
      </c>
      <c r="AM14" s="1">
        <v>-235.917676638751</v>
      </c>
      <c r="AN14" s="1">
        <v>-238.504629215368</v>
      </c>
      <c r="AO14" s="1">
        <v>-241.026171980421</v>
      </c>
      <c r="AP14" s="1">
        <v>-241.62146155280601</v>
      </c>
      <c r="AQ14" s="1">
        <v>-240.128491491083</v>
      </c>
      <c r="AR14" s="1">
        <v>-241.49921806014299</v>
      </c>
      <c r="AS14" s="1">
        <v>-242.796597044978</v>
      </c>
      <c r="AT14" s="1">
        <v>-242.93294740102601</v>
      </c>
    </row>
    <row r="15" spans="1:46" x14ac:dyDescent="0.25">
      <c r="B15" s="1" t="s">
        <v>170</v>
      </c>
      <c r="C15" s="1" t="s">
        <v>171</v>
      </c>
      <c r="D15" s="1" t="str">
        <f>AESI_Live_Sheet!L_CURRENCY_ISSR_208021701_REP</f>
        <v>USD</v>
      </c>
    </row>
    <row r="16" spans="1:46" x14ac:dyDescent="0.25">
      <c r="B16" s="1" t="s">
        <v>172</v>
      </c>
      <c r="C16" s="1" t="s">
        <v>173</v>
      </c>
      <c r="D16" s="1" t="str">
        <f>AESI_Live_Sheet!L_CURRENCY_ISSR_208021701_REP</f>
        <v>USD</v>
      </c>
    </row>
    <row r="17" spans="1:46" x14ac:dyDescent="0.25">
      <c r="B17" s="1" t="s">
        <v>174</v>
      </c>
      <c r="C17" s="1" t="s">
        <v>175</v>
      </c>
      <c r="D17" s="1" t="str">
        <f>AESI_Live_Sheet!L_CURRENCY_ISSR_208021701_REP</f>
        <v>USD</v>
      </c>
    </row>
    <row r="18" spans="1:46" x14ac:dyDescent="0.25">
      <c r="B18" s="1" t="s">
        <v>176</v>
      </c>
      <c r="C18" s="1" t="s">
        <v>177</v>
      </c>
      <c r="D18" s="1" t="str">
        <f>AESI_Live_Sheet!L_CURRENCY_ISSR_208021701_REP</f>
        <v>USD</v>
      </c>
      <c r="F18" s="1">
        <v>-109.14101178999999</v>
      </c>
      <c r="G18" s="1">
        <v>-125.21606918000001</v>
      </c>
      <c r="H18" s="1">
        <v>-249.93644700999999</v>
      </c>
      <c r="I18" s="1">
        <v>-348.83</v>
      </c>
      <c r="J18" s="1">
        <v>-934.485326249227</v>
      </c>
      <c r="K18" s="1">
        <v>-1079.9416169144899</v>
      </c>
      <c r="L18" s="1">
        <v>-1061.8673193873501</v>
      </c>
      <c r="M18" s="1">
        <v>-1072.1546339972299</v>
      </c>
      <c r="O18" s="1">
        <v>-27.987938199999999</v>
      </c>
      <c r="P18" s="1">
        <v>-25.4291959</v>
      </c>
      <c r="Q18" s="1">
        <v>-27.15319014</v>
      </c>
      <c r="R18" s="1">
        <v>-28.570687549999999</v>
      </c>
      <c r="S18" s="1">
        <v>-28.575479319999999</v>
      </c>
      <c r="T18" s="1">
        <v>-31.834319010000002</v>
      </c>
      <c r="U18" s="1">
        <v>-31.59716122</v>
      </c>
      <c r="V18" s="1">
        <v>-33.20910963</v>
      </c>
      <c r="W18" s="1">
        <v>-35.715276080000002</v>
      </c>
      <c r="X18" s="1">
        <v>-58.61982879</v>
      </c>
      <c r="Y18" s="1">
        <v>-72.871229959999994</v>
      </c>
      <c r="Z18" s="1">
        <v>-82.730112180000006</v>
      </c>
      <c r="AA18" s="1">
        <v>-79.578000000000003</v>
      </c>
      <c r="AB18" s="1">
        <v>-85.12</v>
      </c>
      <c r="AC18" s="1">
        <v>-92.292000000000002</v>
      </c>
      <c r="AD18" s="1">
        <v>-91.84</v>
      </c>
      <c r="AE18" s="1">
        <v>-152.99</v>
      </c>
      <c r="AF18" s="1">
        <v>-254.429</v>
      </c>
      <c r="AG18" s="1">
        <v>-276.87900000000002</v>
      </c>
      <c r="AH18" s="1">
        <v>-250.187326249227</v>
      </c>
      <c r="AI18" s="1">
        <v>-271.61402988630999</v>
      </c>
      <c r="AJ18" s="1">
        <v>-267.84007146351797</v>
      </c>
      <c r="AK18" s="1">
        <v>-270.14048832631499</v>
      </c>
      <c r="AL18" s="1">
        <v>-270.34702723834903</v>
      </c>
      <c r="AM18" s="1">
        <v>-262.117021638751</v>
      </c>
      <c r="AN18" s="1">
        <v>-264.70397421536802</v>
      </c>
      <c r="AO18" s="1">
        <v>-267.22551698042099</v>
      </c>
      <c r="AP18" s="1">
        <v>-267.820806552806</v>
      </c>
      <c r="AQ18" s="1">
        <v>-266.32783649108302</v>
      </c>
      <c r="AR18" s="1">
        <v>-267.69856306014299</v>
      </c>
      <c r="AS18" s="1">
        <v>-268.99594204497799</v>
      </c>
      <c r="AT18" s="1">
        <v>-269.13229240102601</v>
      </c>
    </row>
    <row r="19" spans="1:46" x14ac:dyDescent="0.25">
      <c r="B19" s="1" t="s">
        <v>178</v>
      </c>
      <c r="C19" s="1" t="s">
        <v>179</v>
      </c>
      <c r="D19" s="1" t="str">
        <f>AESI_Live_Sheet!L_CURRENCY_ISSR_208021701_REP</f>
        <v>USD</v>
      </c>
      <c r="F19" s="1">
        <v>-87.6243178</v>
      </c>
      <c r="G19" s="1">
        <v>-100.67517567</v>
      </c>
      <c r="H19" s="1">
        <v>-221.48245602</v>
      </c>
      <c r="I19" s="1">
        <v>-309.03199999999998</v>
      </c>
      <c r="J19" s="1">
        <v>-840.01498124922705</v>
      </c>
      <c r="K19" s="1">
        <v>-975.14423691449201</v>
      </c>
      <c r="L19" s="1">
        <v>-957.06993938734604</v>
      </c>
      <c r="M19" s="1">
        <v>-967.35725399723003</v>
      </c>
      <c r="O19" s="1">
        <v>-22.370236439999999</v>
      </c>
      <c r="P19" s="1">
        <v>-20.72257651</v>
      </c>
      <c r="Q19" s="1">
        <v>-21.683952489999999</v>
      </c>
      <c r="R19" s="1">
        <v>-22.847552360000002</v>
      </c>
      <c r="S19" s="1">
        <v>-22.894013510000001</v>
      </c>
      <c r="T19" s="1">
        <v>-25.668965249999999</v>
      </c>
      <c r="U19" s="1">
        <v>-25.42209789</v>
      </c>
      <c r="V19" s="1">
        <v>-26.690099020000002</v>
      </c>
      <c r="W19" s="1">
        <v>-29.25080402</v>
      </c>
      <c r="X19" s="1">
        <v>-51.88797864</v>
      </c>
      <c r="Y19" s="1">
        <v>-65.590569669999994</v>
      </c>
      <c r="Z19" s="1">
        <v>-74.753103690000003</v>
      </c>
      <c r="AA19" s="1">
        <v>-71.058999999999997</v>
      </c>
      <c r="AB19" s="1">
        <v>-75.686999999999998</v>
      </c>
      <c r="AC19" s="1">
        <v>-82.070999999999998</v>
      </c>
      <c r="AD19" s="1">
        <v>-80.215000000000003</v>
      </c>
      <c r="AE19" s="1">
        <v>-135.815</v>
      </c>
      <c r="AF19" s="1">
        <v>-229.40199999999999</v>
      </c>
      <c r="AG19" s="1">
        <v>-250.81</v>
      </c>
      <c r="AH19" s="1">
        <v>-223.987981249227</v>
      </c>
      <c r="AI19" s="1">
        <v>-245.41468488631</v>
      </c>
      <c r="AJ19" s="1">
        <v>-241.64072646351801</v>
      </c>
      <c r="AK19" s="1">
        <v>-243.941143326315</v>
      </c>
      <c r="AL19" s="1">
        <v>-244.14768223834901</v>
      </c>
      <c r="AM19" s="1">
        <v>-235.917676638751</v>
      </c>
      <c r="AN19" s="1">
        <v>-238.504629215368</v>
      </c>
      <c r="AO19" s="1">
        <v>-241.026171980421</v>
      </c>
      <c r="AP19" s="1">
        <v>-241.62146155280601</v>
      </c>
      <c r="AQ19" s="1">
        <v>-240.128491491083</v>
      </c>
      <c r="AR19" s="1">
        <v>-241.49921806014299</v>
      </c>
      <c r="AS19" s="1">
        <v>-242.796597044978</v>
      </c>
      <c r="AT19" s="1">
        <v>-242.93294740102601</v>
      </c>
    </row>
    <row r="20" spans="1:46" x14ac:dyDescent="0.25">
      <c r="B20" s="1" t="s">
        <v>44</v>
      </c>
      <c r="C20" s="1" t="s">
        <v>180</v>
      </c>
      <c r="D20" s="1" t="str">
        <f>AESI_Live_Sheet!L_CURRENCY_ISSR_208021701_REP</f>
        <v>USD</v>
      </c>
      <c r="F20" s="1">
        <v>22.89731076</v>
      </c>
      <c r="G20" s="1">
        <v>71.730485950000002</v>
      </c>
      <c r="H20" s="1">
        <v>261.11131789000001</v>
      </c>
      <c r="I20" s="1">
        <v>321.96300000000002</v>
      </c>
      <c r="J20" s="1">
        <v>288.02169409562202</v>
      </c>
      <c r="K20" s="1">
        <v>373.90900420302302</v>
      </c>
      <c r="L20" s="1">
        <v>436.165414863151</v>
      </c>
      <c r="M20" s="1">
        <v>486.27240824482499</v>
      </c>
      <c r="O20" s="1">
        <v>20.039409580000001</v>
      </c>
      <c r="P20" s="1">
        <v>-7.2970976900000002</v>
      </c>
      <c r="Q20" s="1">
        <v>6.9956159900000001</v>
      </c>
      <c r="R20" s="1">
        <v>3.1593828799999999</v>
      </c>
      <c r="S20" s="1">
        <v>8.9378805900000007</v>
      </c>
      <c r="T20" s="1">
        <v>18.759821469999999</v>
      </c>
      <c r="U20" s="1">
        <v>17.875274690000001</v>
      </c>
      <c r="V20" s="1">
        <v>26.1575092</v>
      </c>
      <c r="W20" s="1">
        <v>30.60301441</v>
      </c>
      <c r="X20" s="1">
        <v>79.435401900000002</v>
      </c>
      <c r="Y20" s="1">
        <v>75.961561360000005</v>
      </c>
      <c r="Z20" s="1">
        <v>75.111340220000002</v>
      </c>
      <c r="AA20" s="1">
        <v>82.358999999999995</v>
      </c>
      <c r="AB20" s="1">
        <v>86.100999999999999</v>
      </c>
      <c r="AC20" s="1">
        <v>75.545000000000002</v>
      </c>
      <c r="AD20" s="1">
        <v>68.706000000000003</v>
      </c>
      <c r="AE20" s="1">
        <v>75.543000000000006</v>
      </c>
      <c r="AF20" s="1">
        <v>79.072000000000003</v>
      </c>
      <c r="AG20" s="1">
        <v>71.051000000000002</v>
      </c>
      <c r="AH20" s="1">
        <v>62.355694095621999</v>
      </c>
      <c r="AI20" s="1">
        <v>76.023014124517999</v>
      </c>
      <c r="AJ20" s="1">
        <v>95.815313287283999</v>
      </c>
      <c r="AK20" s="1">
        <v>100.013495115105</v>
      </c>
      <c r="AL20" s="1">
        <v>102.057181676116</v>
      </c>
      <c r="AM20" s="1">
        <v>104.50676591692201</v>
      </c>
      <c r="AN20" s="1">
        <v>107.120142771904</v>
      </c>
      <c r="AO20" s="1">
        <v>110.92411808480399</v>
      </c>
      <c r="AP20" s="1">
        <v>113.614388089522</v>
      </c>
      <c r="AQ20" s="1">
        <v>118.308876489412</v>
      </c>
      <c r="AR20" s="1">
        <v>120.54486365504199</v>
      </c>
      <c r="AS20" s="1">
        <v>122.81556331115</v>
      </c>
      <c r="AT20" s="1">
        <v>124.60310478922101</v>
      </c>
    </row>
    <row r="21" spans="1:46" ht="15.75" customHeight="1" x14ac:dyDescent="0.25">
      <c r="B21" s="1" t="s">
        <v>181</v>
      </c>
      <c r="C21" s="1" t="s">
        <v>182</v>
      </c>
      <c r="D21" s="1" t="str">
        <f>AESI_Live_Sheet!L_CURRENCY_ISSR_208021701_REP</f>
        <v>USD</v>
      </c>
      <c r="F21" s="1">
        <v>-21.51669399</v>
      </c>
      <c r="G21" s="1">
        <v>-24.54089351</v>
      </c>
      <c r="H21" s="1">
        <v>-28.453990990000001</v>
      </c>
      <c r="I21" s="1">
        <v>-39.798000000000002</v>
      </c>
      <c r="J21" s="1">
        <v>-94.470344999999995</v>
      </c>
      <c r="K21" s="1">
        <v>-104.79738</v>
      </c>
      <c r="L21" s="1">
        <v>-104.79738</v>
      </c>
      <c r="M21" s="1">
        <v>-104.79738</v>
      </c>
      <c r="O21" s="1">
        <v>-5.6177017600000001</v>
      </c>
      <c r="P21" s="1">
        <v>-4.7066193900000002</v>
      </c>
      <c r="Q21" s="1">
        <v>-5.4692376500000002</v>
      </c>
      <c r="R21" s="1">
        <v>-5.7231351899999998</v>
      </c>
      <c r="S21" s="1">
        <v>-5.6814658099999997</v>
      </c>
      <c r="T21" s="1">
        <v>-6.1653537600000003</v>
      </c>
      <c r="U21" s="1">
        <v>-6.1750633300000004</v>
      </c>
      <c r="V21" s="1">
        <v>-6.5190106099999996</v>
      </c>
      <c r="W21" s="1">
        <v>-6.4644720600000003</v>
      </c>
      <c r="X21" s="1">
        <v>-6.7318501499999996</v>
      </c>
      <c r="Y21" s="1">
        <v>-7.2806602900000001</v>
      </c>
      <c r="Z21" s="1">
        <v>-7.9770084900000002</v>
      </c>
      <c r="AA21" s="1">
        <v>-8.5190000000000001</v>
      </c>
      <c r="AB21" s="1">
        <v>-9.4329999999999998</v>
      </c>
      <c r="AC21" s="1">
        <v>-10.221</v>
      </c>
      <c r="AD21" s="1">
        <v>-11.625</v>
      </c>
      <c r="AE21" s="1">
        <v>-17.175000000000001</v>
      </c>
      <c r="AF21" s="1">
        <v>-25.027000000000001</v>
      </c>
      <c r="AG21" s="1">
        <v>-26.068999999999999</v>
      </c>
      <c r="AH21" s="1">
        <v>-26.199345000000001</v>
      </c>
      <c r="AI21" s="1">
        <v>-26.199345000000001</v>
      </c>
      <c r="AJ21" s="1">
        <v>-26.199345000000001</v>
      </c>
      <c r="AK21" s="1">
        <v>-26.199345000000001</v>
      </c>
      <c r="AL21" s="1">
        <v>-26.199345000000001</v>
      </c>
      <c r="AM21" s="1">
        <v>-26.199345000000001</v>
      </c>
      <c r="AN21" s="1">
        <v>-26.199345000000001</v>
      </c>
      <c r="AO21" s="1">
        <v>-26.199345000000001</v>
      </c>
      <c r="AP21" s="1">
        <v>-26.199345000000001</v>
      </c>
      <c r="AQ21" s="1">
        <v>-26.199345000000001</v>
      </c>
      <c r="AR21" s="1">
        <v>-26.199345000000001</v>
      </c>
      <c r="AS21" s="1">
        <v>-26.199345000000001</v>
      </c>
      <c r="AT21" s="1">
        <v>-26.199345000000001</v>
      </c>
    </row>
    <row r="22" spans="1:46" ht="15.75" customHeight="1" x14ac:dyDescent="0.25">
      <c r="B22" s="1" t="s">
        <v>183</v>
      </c>
      <c r="C22" s="1" t="s">
        <v>184</v>
      </c>
      <c r="D22" s="1" t="str">
        <f>AESI_Live_Sheet!L_CURRENCY_ISSR_208021701_REP</f>
        <v>USD</v>
      </c>
    </row>
    <row r="23" spans="1:46" ht="15.75" customHeight="1" x14ac:dyDescent="0.25">
      <c r="B23" s="1" t="s">
        <v>185</v>
      </c>
      <c r="C23" s="1" t="s">
        <v>186</v>
      </c>
      <c r="D23" s="1" t="str">
        <f>AESI_Live_Sheet!L_CURRENCY_ISSR_208021701_REP</f>
        <v>USD</v>
      </c>
      <c r="F23" s="1">
        <v>2.63061677</v>
      </c>
      <c r="G23" s="1">
        <v>47.189592439999998</v>
      </c>
      <c r="H23" s="1">
        <v>232.65732689999999</v>
      </c>
      <c r="I23" s="1">
        <v>265.13</v>
      </c>
      <c r="J23" s="1">
        <v>129.205386595622</v>
      </c>
      <c r="K23" s="1">
        <v>241.41296874599499</v>
      </c>
      <c r="L23" s="1">
        <v>295.694255369183</v>
      </c>
      <c r="M23" s="1">
        <v>336.91762585236103</v>
      </c>
      <c r="O23" s="1">
        <v>14.73420782</v>
      </c>
      <c r="P23" s="1">
        <v>-11.691217079999999</v>
      </c>
      <c r="Q23" s="1">
        <v>1.8388783399999999</v>
      </c>
      <c r="R23" s="1">
        <v>-2.2512523099999999</v>
      </c>
      <c r="S23" s="1">
        <v>3.2564147800000001</v>
      </c>
      <c r="T23" s="1">
        <v>12.59446771</v>
      </c>
      <c r="U23" s="1">
        <v>11.700211360000001</v>
      </c>
      <c r="V23" s="1">
        <v>19.638498590000001</v>
      </c>
      <c r="W23" s="1">
        <v>24.138542350000002</v>
      </c>
      <c r="X23" s="1">
        <v>72.703551750000003</v>
      </c>
      <c r="Y23" s="1">
        <v>68.680901070000004</v>
      </c>
      <c r="Z23" s="1">
        <v>67.13433173</v>
      </c>
      <c r="AA23" s="1">
        <v>73.84</v>
      </c>
      <c r="AB23" s="1">
        <v>76.668000000000006</v>
      </c>
      <c r="AC23" s="1">
        <v>65.323999999999998</v>
      </c>
      <c r="AD23" s="1">
        <v>49.298000000000002</v>
      </c>
      <c r="AE23" s="1">
        <v>39.677</v>
      </c>
      <c r="AF23" s="1">
        <v>33.088999999999999</v>
      </c>
      <c r="AG23" s="1">
        <v>27.555</v>
      </c>
      <c r="AH23" s="1">
        <v>28.884386595622001</v>
      </c>
      <c r="AI23" s="1">
        <v>42.862280262713</v>
      </c>
      <c r="AJ23" s="1">
        <v>63.080916523322998</v>
      </c>
      <c r="AK23" s="1">
        <v>67.176054895533994</v>
      </c>
      <c r="AL23" s="1">
        <v>68.293717064424996</v>
      </c>
      <c r="AM23" s="1">
        <v>69.981575921727</v>
      </c>
      <c r="AN23" s="1">
        <v>72.324562169800998</v>
      </c>
      <c r="AO23" s="1">
        <v>75.554143675373993</v>
      </c>
      <c r="AP23" s="1">
        <v>77.833973602281006</v>
      </c>
      <c r="AQ23" s="1">
        <v>81.689366880281</v>
      </c>
      <c r="AR23" s="1">
        <v>83.397863586108002</v>
      </c>
      <c r="AS23" s="1">
        <v>85.207038031234006</v>
      </c>
      <c r="AT23" s="1">
        <v>86.623357354738005</v>
      </c>
    </row>
    <row r="24" spans="1:46" ht="15.75" customHeight="1" x14ac:dyDescent="0.25">
      <c r="B24" s="1" t="s">
        <v>187</v>
      </c>
      <c r="C24" s="1" t="s">
        <v>188</v>
      </c>
      <c r="D24" s="1" t="str">
        <f>AESI_Live_Sheet!L_CURRENCY_ISSR_208021701_REP</f>
        <v>USD</v>
      </c>
    </row>
    <row r="25" spans="1:46" ht="15.75" customHeight="1" x14ac:dyDescent="0.25">
      <c r="B25" s="1" t="s">
        <v>189</v>
      </c>
      <c r="C25" s="1" t="s">
        <v>190</v>
      </c>
      <c r="D25" s="1" t="str">
        <f>AESI_Live_Sheet!L_CURRENCY_ISSR_208021701_REP</f>
        <v>USD</v>
      </c>
      <c r="F25" s="1">
        <v>-32.819164600000001</v>
      </c>
      <c r="G25" s="1">
        <v>-30.276281869999998</v>
      </c>
      <c r="H25" s="1">
        <v>-15.739830736129001</v>
      </c>
      <c r="I25" s="1">
        <v>-7.6890000000000001</v>
      </c>
      <c r="J25" s="1">
        <v>-37.822000000000003</v>
      </c>
      <c r="K25" s="1">
        <v>-24.391785599999999</v>
      </c>
      <c r="L25" s="1">
        <v>-13.0376064</v>
      </c>
      <c r="M25" s="1">
        <v>-13.0376064</v>
      </c>
      <c r="O25" s="1">
        <v>-7.5915417300000003</v>
      </c>
      <c r="P25" s="1">
        <v>-8.0636007200000002</v>
      </c>
      <c r="Q25" s="1">
        <v>-8.4732293999999992</v>
      </c>
      <c r="R25" s="1">
        <v>-8.69079275</v>
      </c>
      <c r="S25" s="1">
        <v>-8.4997900899999994</v>
      </c>
      <c r="T25" s="1">
        <v>-8.5120421999999998</v>
      </c>
      <c r="U25" s="1">
        <v>-8.2526234699999996</v>
      </c>
      <c r="V25" s="1">
        <v>-5.0118261100000003</v>
      </c>
      <c r="W25" s="1">
        <v>-3.9897277899999999</v>
      </c>
      <c r="X25" s="1">
        <v>-3.8835332961289999</v>
      </c>
      <c r="Y25" s="1">
        <v>-3.8762647600000002</v>
      </c>
      <c r="Z25" s="1">
        <v>-3.99030489</v>
      </c>
      <c r="AA25" s="1">
        <v>-3.4420000000000002</v>
      </c>
      <c r="AB25" s="1">
        <v>-0.52100000000000002</v>
      </c>
      <c r="AC25" s="1">
        <v>-1.496</v>
      </c>
      <c r="AD25" s="1">
        <v>-2.23</v>
      </c>
      <c r="AE25" s="1">
        <v>-4.9779999999999998</v>
      </c>
      <c r="AF25" s="1">
        <v>-10.458</v>
      </c>
      <c r="AG25" s="1">
        <v>-11.193</v>
      </c>
      <c r="AH25" s="1">
        <v>-11.193</v>
      </c>
      <c r="AI25" s="1">
        <v>-8.9543999999999997</v>
      </c>
      <c r="AJ25" s="1">
        <v>-7.1635200000000001</v>
      </c>
      <c r="AK25" s="1">
        <v>-5.0144640000000003</v>
      </c>
      <c r="AL25" s="1">
        <v>-3.2594015999999999</v>
      </c>
      <c r="AM25" s="1">
        <v>-3.2594015999999999</v>
      </c>
      <c r="AN25" s="1">
        <v>-3.2594015999999999</v>
      </c>
      <c r="AO25" s="1">
        <v>-3.2594015999999999</v>
      </c>
      <c r="AP25" s="1">
        <v>-3.2594015999999999</v>
      </c>
      <c r="AQ25" s="1">
        <v>-3.2594015999999999</v>
      </c>
      <c r="AR25" s="1">
        <v>-3.2594015999999999</v>
      </c>
      <c r="AS25" s="1">
        <v>-3.2594015999999999</v>
      </c>
      <c r="AT25" s="1">
        <v>-3.2594015999999999</v>
      </c>
    </row>
    <row r="26" spans="1:46" ht="15.75" customHeight="1" x14ac:dyDescent="0.25">
      <c r="B26" s="1" t="s">
        <v>191</v>
      </c>
      <c r="C26" s="1" t="s">
        <v>192</v>
      </c>
      <c r="D26" s="1" t="str">
        <f>AESI_Live_Sheet!L_CURRENCY_ISSR_208021701_REP</f>
        <v>USD</v>
      </c>
      <c r="F26" s="1">
        <v>-32.819164600000001</v>
      </c>
      <c r="G26" s="1">
        <v>-30.276281869999998</v>
      </c>
      <c r="H26" s="1">
        <v>-15.739830736129001</v>
      </c>
      <c r="I26" s="1">
        <v>-7.6890000000000001</v>
      </c>
      <c r="J26" s="1">
        <v>-37.822000000000003</v>
      </c>
      <c r="K26" s="1">
        <v>-24.391785599999999</v>
      </c>
      <c r="L26" s="1">
        <v>-13.0376064</v>
      </c>
      <c r="M26" s="1">
        <v>-13.0376064</v>
      </c>
      <c r="O26" s="1">
        <v>-7.5915417300000003</v>
      </c>
      <c r="P26" s="1">
        <v>-8.0636007200000002</v>
      </c>
      <c r="Q26" s="1">
        <v>-8.4732293999999992</v>
      </c>
      <c r="R26" s="1">
        <v>-8.69079275</v>
      </c>
      <c r="S26" s="1">
        <v>-8.4997900899999994</v>
      </c>
      <c r="T26" s="1">
        <v>-8.5120421999999998</v>
      </c>
      <c r="U26" s="1">
        <v>-8.2526234699999996</v>
      </c>
      <c r="V26" s="1">
        <v>-5.0118261100000003</v>
      </c>
      <c r="W26" s="1">
        <v>-3.9897277899999999</v>
      </c>
      <c r="X26" s="1">
        <v>-3.8835332961289999</v>
      </c>
      <c r="Y26" s="1">
        <v>-3.8762647600000002</v>
      </c>
      <c r="Z26" s="1">
        <v>-3.99030489</v>
      </c>
      <c r="AA26" s="1">
        <v>-3.4420000000000002</v>
      </c>
      <c r="AB26" s="1">
        <v>-0.52100000000000002</v>
      </c>
      <c r="AC26" s="1">
        <v>-1.496</v>
      </c>
      <c r="AD26" s="1">
        <v>-2.23</v>
      </c>
      <c r="AE26" s="1">
        <v>-4.9779999999999998</v>
      </c>
      <c r="AF26" s="1">
        <v>-10.458</v>
      </c>
      <c r="AG26" s="1">
        <v>-11.193</v>
      </c>
      <c r="AH26" s="1">
        <v>-11.193</v>
      </c>
      <c r="AI26" s="1">
        <v>-8.9543999999999997</v>
      </c>
      <c r="AJ26" s="1">
        <v>-7.1635200000000001</v>
      </c>
      <c r="AK26" s="1">
        <v>-5.0144640000000003</v>
      </c>
      <c r="AL26" s="1">
        <v>-3.2594015999999999</v>
      </c>
      <c r="AM26" s="1">
        <v>-3.2594015999999999</v>
      </c>
      <c r="AN26" s="1">
        <v>-3.2594015999999999</v>
      </c>
      <c r="AO26" s="1">
        <v>-3.2594015999999999</v>
      </c>
      <c r="AP26" s="1">
        <v>-3.2594015999999999</v>
      </c>
      <c r="AQ26" s="1">
        <v>-3.2594015999999999</v>
      </c>
      <c r="AR26" s="1">
        <v>-3.2594015999999999</v>
      </c>
      <c r="AS26" s="1">
        <v>-3.2594015999999999</v>
      </c>
      <c r="AT26" s="1">
        <v>-3.2594015999999999</v>
      </c>
    </row>
    <row r="27" spans="1:46" ht="15.75" customHeight="1" x14ac:dyDescent="0.25">
      <c r="B27" s="1" t="s">
        <v>193</v>
      </c>
      <c r="C27" s="1" t="s">
        <v>194</v>
      </c>
      <c r="D27" s="1" t="str">
        <f>AESI_Live_Sheet!L_CURRENCY_ISSR_208021701_REP</f>
        <v>USD</v>
      </c>
    </row>
    <row r="28" spans="1:46" ht="15.75" customHeight="1" x14ac:dyDescent="0.25">
      <c r="B28" s="1" t="s">
        <v>195</v>
      </c>
      <c r="C28" s="1" t="s">
        <v>196</v>
      </c>
      <c r="D28" s="1" t="str">
        <f>AESI_Live_Sheet!L_CURRENCY_ISSR_208021701_REP</f>
        <v>USD</v>
      </c>
    </row>
    <row r="29" spans="1:46" ht="15.75" customHeight="1" x14ac:dyDescent="0.25">
      <c r="B29" s="1" t="s">
        <v>197</v>
      </c>
      <c r="C29" s="1" t="s">
        <v>198</v>
      </c>
      <c r="D29" s="1" t="str">
        <f>AESI_Live_Sheet!L_CURRENCY_ISSR_208021701_REP</f>
        <v>USD</v>
      </c>
      <c r="F29" s="1">
        <v>-5.1314378999999999</v>
      </c>
      <c r="G29" s="1">
        <v>4.5908676599999998</v>
      </c>
      <c r="I29" s="1">
        <v>0.43</v>
      </c>
      <c r="J29" s="1">
        <v>-16.734000000000002</v>
      </c>
      <c r="O29" s="1">
        <v>-1.38932484</v>
      </c>
      <c r="P29" s="1">
        <v>-2.49626386</v>
      </c>
      <c r="Q29" s="1">
        <v>-0.43985545999999998</v>
      </c>
      <c r="R29" s="1">
        <v>-0.80599374000000001</v>
      </c>
      <c r="S29" s="1">
        <v>1.1305569999999999E-2</v>
      </c>
      <c r="T29" s="1">
        <v>4.49233364</v>
      </c>
      <c r="U29" s="1">
        <v>3.0333450000000001E-2</v>
      </c>
      <c r="V29" s="1">
        <v>5.6895000000000001E-2</v>
      </c>
      <c r="AA29" s="1">
        <v>0.184</v>
      </c>
      <c r="AB29" s="1">
        <v>0.11799999999999999</v>
      </c>
      <c r="AC29" s="1">
        <v>0.13600000000000001</v>
      </c>
      <c r="AD29" s="1">
        <v>-8.0000000000000002E-3</v>
      </c>
      <c r="AE29" s="1">
        <v>2.3E-2</v>
      </c>
      <c r="AF29" s="1">
        <v>5.0039999999999996</v>
      </c>
      <c r="AG29" s="1">
        <v>12.606999999999999</v>
      </c>
    </row>
    <row r="30" spans="1:46" ht="15.75" customHeight="1" x14ac:dyDescent="0.25">
      <c r="B30" s="1" t="s">
        <v>199</v>
      </c>
      <c r="C30" s="1" t="s">
        <v>200</v>
      </c>
      <c r="D30" s="1" t="str">
        <f>AESI_Live_Sheet!L_CURRENCY_ISSR_208021701_REP</f>
        <v>USD</v>
      </c>
      <c r="F30" s="1">
        <v>-35.319985729999999</v>
      </c>
      <c r="G30" s="1">
        <v>21.504178230000001</v>
      </c>
      <c r="H30" s="1">
        <v>216.91749616387099</v>
      </c>
      <c r="I30" s="1">
        <v>257.87099999999998</v>
      </c>
      <c r="J30" s="1">
        <v>74.649386595622005</v>
      </c>
      <c r="K30" s="1">
        <v>217.021183145995</v>
      </c>
      <c r="L30" s="1">
        <v>282.65664896918298</v>
      </c>
      <c r="M30" s="1">
        <v>323.88001945236101</v>
      </c>
      <c r="O30" s="1">
        <v>5.7533412500000001</v>
      </c>
      <c r="P30" s="1">
        <v>-22.251081660000001</v>
      </c>
      <c r="Q30" s="1">
        <v>-7.0742065199999997</v>
      </c>
      <c r="R30" s="1">
        <v>-11.7480388</v>
      </c>
      <c r="S30" s="1">
        <v>-5.23206974</v>
      </c>
      <c r="T30" s="1">
        <v>8.5747591500000002</v>
      </c>
      <c r="U30" s="1">
        <v>3.47792134</v>
      </c>
      <c r="V30" s="1">
        <v>14.683567480000001</v>
      </c>
      <c r="W30" s="1">
        <v>20.148814560000002</v>
      </c>
      <c r="X30" s="1">
        <v>68.820018453871</v>
      </c>
      <c r="Y30" s="1">
        <v>64.804636310000006</v>
      </c>
      <c r="Z30" s="1">
        <v>63.144026840000002</v>
      </c>
      <c r="AA30" s="1">
        <v>70.581999999999994</v>
      </c>
      <c r="AB30" s="1">
        <v>76.265000000000001</v>
      </c>
      <c r="AC30" s="1">
        <v>63.963999999999999</v>
      </c>
      <c r="AD30" s="1">
        <v>47.06</v>
      </c>
      <c r="AE30" s="1">
        <v>34.722000000000001</v>
      </c>
      <c r="AF30" s="1">
        <v>17.902999999999999</v>
      </c>
      <c r="AG30" s="1">
        <v>4.3330000000000002</v>
      </c>
      <c r="AH30" s="1">
        <v>17.691386595621999</v>
      </c>
      <c r="AI30" s="1">
        <v>33.907880262713</v>
      </c>
      <c r="AJ30" s="1">
        <v>55.917396523322999</v>
      </c>
      <c r="AK30" s="1">
        <v>62.161590895533998</v>
      </c>
      <c r="AL30" s="1">
        <v>65.034315464426001</v>
      </c>
      <c r="AM30" s="1">
        <v>66.722174321726996</v>
      </c>
      <c r="AN30" s="1">
        <v>69.065160569800994</v>
      </c>
      <c r="AO30" s="1">
        <v>72.294742075374003</v>
      </c>
      <c r="AP30" s="1">
        <v>74.574572002281002</v>
      </c>
      <c r="AQ30" s="1">
        <v>78.429965280280996</v>
      </c>
      <c r="AR30" s="1">
        <v>80.138461986107998</v>
      </c>
      <c r="AS30" s="1">
        <v>81.947636431234002</v>
      </c>
      <c r="AT30" s="1">
        <v>83.363955754738001</v>
      </c>
    </row>
    <row r="31" spans="1:46" ht="15.75" customHeight="1" x14ac:dyDescent="0.25">
      <c r="A31" s="1" t="s">
        <v>201</v>
      </c>
    </row>
    <row r="32" spans="1:46" ht="15.75" customHeight="1" x14ac:dyDescent="0.25">
      <c r="B32" s="1" t="s">
        <v>202</v>
      </c>
      <c r="C32" s="1" t="s">
        <v>203</v>
      </c>
      <c r="D32" s="1" t="str">
        <f>AESI_Live_Sheet!L_CURRENCY_ISSR_208021701_REP</f>
        <v>USD</v>
      </c>
    </row>
    <row r="33" spans="1:46" ht="15.75" customHeight="1" x14ac:dyDescent="0.25">
      <c r="B33" s="1" t="s">
        <v>204</v>
      </c>
      <c r="C33" s="1" t="s">
        <v>205</v>
      </c>
      <c r="D33" s="1" t="str">
        <f>AESI_Live_Sheet!L_CURRENCY_ISSR_208021701_REP</f>
        <v>USD</v>
      </c>
    </row>
    <row r="34" spans="1:46" ht="15.75" customHeight="1" x14ac:dyDescent="0.25">
      <c r="B34" s="1" t="s">
        <v>206</v>
      </c>
      <c r="C34" s="1" t="s">
        <v>207</v>
      </c>
      <c r="D34" s="1" t="str">
        <f>AESI_Live_Sheet!L_CURRENCY_ISSR_208021701_REP</f>
        <v>USD</v>
      </c>
    </row>
    <row r="35" spans="1:46" ht="15.75" customHeight="1" x14ac:dyDescent="0.25">
      <c r="B35" s="1" t="s">
        <v>208</v>
      </c>
      <c r="C35" s="1" t="s">
        <v>209</v>
      </c>
      <c r="D35" s="1" t="str">
        <f>AESI_Live_Sheet!L_CURRENCY_ISSR_208021701_REP</f>
        <v>USD</v>
      </c>
    </row>
    <row r="36" spans="1:46" ht="15.75" customHeight="1" x14ac:dyDescent="0.25">
      <c r="B36" s="1" t="s">
        <v>210</v>
      </c>
      <c r="C36" s="1" t="s">
        <v>211</v>
      </c>
      <c r="D36" s="1" t="str">
        <f>AESI_Live_Sheet!L_CURRENCY_ISSR_208021701_REP</f>
        <v>USD</v>
      </c>
    </row>
    <row r="37" spans="1:46" ht="15.75" customHeight="1" x14ac:dyDescent="0.25">
      <c r="B37" s="1" t="s">
        <v>212</v>
      </c>
      <c r="C37" s="1" t="s">
        <v>213</v>
      </c>
      <c r="D37" s="1" t="str">
        <f>AESI_Live_Sheet!L_CURRENCY_ISSR_208021701_REP</f>
        <v>USD</v>
      </c>
    </row>
    <row r="38" spans="1:46" ht="15.75" customHeight="1" x14ac:dyDescent="0.25">
      <c r="B38" s="1" t="s">
        <v>214</v>
      </c>
      <c r="C38" s="1" t="s">
        <v>215</v>
      </c>
      <c r="D38" s="1" t="str">
        <f>AESI_Live_Sheet!L_CURRENCY_ISSR_208021701_REP</f>
        <v>USD</v>
      </c>
    </row>
    <row r="39" spans="1:46" ht="15.75" customHeight="1" x14ac:dyDescent="0.25">
      <c r="B39" s="1" t="s">
        <v>216</v>
      </c>
      <c r="C39" s="1" t="s">
        <v>217</v>
      </c>
      <c r="E39" s="1" t="s">
        <v>218</v>
      </c>
    </row>
    <row r="40" spans="1:46" ht="15.75" customHeight="1" x14ac:dyDescent="0.25">
      <c r="A40" s="1" t="s">
        <v>219</v>
      </c>
    </row>
    <row r="41" spans="1:46" ht="15.75" customHeight="1" x14ac:dyDescent="0.25">
      <c r="B41" s="1" t="s">
        <v>220</v>
      </c>
      <c r="C41" s="1" t="s">
        <v>221</v>
      </c>
      <c r="D41" s="1" t="str">
        <f>AESI_Live_Sheet!L_CURRENCY_ISSR_208021701_REP</f>
        <v>USD</v>
      </c>
      <c r="F41" s="1">
        <v>36.072471569999998</v>
      </c>
      <c r="G41" s="1">
        <v>40.400984559999998</v>
      </c>
      <c r="H41" s="1">
        <v>82.010040649999993</v>
      </c>
      <c r="I41" s="1">
        <v>210.17400000000001</v>
      </c>
      <c r="J41" s="1">
        <v>53.791108944393002</v>
      </c>
      <c r="K41" s="1">
        <v>162.94759961558299</v>
      </c>
      <c r="L41" s="1">
        <v>330.49316873047798</v>
      </c>
      <c r="M41" s="1">
        <v>526.19782109723701</v>
      </c>
      <c r="W41" s="1">
        <v>53.836380419999998</v>
      </c>
      <c r="X41" s="1">
        <v>69.009332439999994</v>
      </c>
      <c r="Y41" s="1">
        <v>90.719618909999994</v>
      </c>
      <c r="Z41" s="1">
        <v>82.010040649999993</v>
      </c>
      <c r="AA41" s="1">
        <v>352.65600000000001</v>
      </c>
      <c r="AB41" s="1">
        <v>341.67399999999998</v>
      </c>
      <c r="AC41" s="1">
        <v>264.53800000000001</v>
      </c>
      <c r="AD41" s="1">
        <v>210.17400000000001</v>
      </c>
      <c r="AE41" s="1">
        <v>187.12</v>
      </c>
      <c r="AF41" s="1">
        <v>104.723</v>
      </c>
      <c r="AG41" s="1">
        <v>78.637</v>
      </c>
      <c r="AH41" s="1">
        <v>53.791108944393002</v>
      </c>
      <c r="AI41" s="1">
        <v>19.684141116882</v>
      </c>
      <c r="AJ41" s="1">
        <v>27.927617565742999</v>
      </c>
      <c r="AK41" s="1">
        <v>102.009568935264</v>
      </c>
      <c r="AL41" s="1">
        <v>162.94759961558299</v>
      </c>
      <c r="AM41" s="1">
        <v>184.578848168241</v>
      </c>
      <c r="AN41" s="1">
        <v>230.530352754375</v>
      </c>
      <c r="AO41" s="1">
        <v>263.36555897924899</v>
      </c>
      <c r="AP41" s="1">
        <v>330.49316873047798</v>
      </c>
      <c r="AQ41" s="1">
        <v>372.692405514732</v>
      </c>
      <c r="AR41" s="1">
        <v>409.614422393263</v>
      </c>
      <c r="AS41" s="1">
        <v>439.31219475863799</v>
      </c>
      <c r="AT41" s="1">
        <v>526.19782109723701</v>
      </c>
    </row>
    <row r="42" spans="1:46" ht="15.75" customHeight="1" x14ac:dyDescent="0.25">
      <c r="B42" s="1" t="s">
        <v>222</v>
      </c>
      <c r="C42" s="1" t="s">
        <v>223</v>
      </c>
      <c r="D42" s="1" t="str">
        <f>AESI_Live_Sheet!L_CURRENCY_ISSR_208021701_REP</f>
        <v>USD</v>
      </c>
      <c r="F42" s="1">
        <v>11.50870156</v>
      </c>
      <c r="G42" s="1">
        <v>29.41803985</v>
      </c>
      <c r="H42" s="1">
        <v>73.341285249999999</v>
      </c>
      <c r="I42" s="1">
        <v>71.17</v>
      </c>
      <c r="J42" s="1">
        <v>168.23328813186001</v>
      </c>
      <c r="K42" s="1">
        <v>136.648482631619</v>
      </c>
      <c r="L42" s="1">
        <v>203.08111807880201</v>
      </c>
      <c r="M42" s="1">
        <v>210.68776518438</v>
      </c>
      <c r="W42" s="1">
        <v>33.146973199999998</v>
      </c>
      <c r="X42" s="1">
        <v>74.028675419999999</v>
      </c>
      <c r="Y42" s="1">
        <v>72.611937830000002</v>
      </c>
      <c r="Z42" s="1">
        <v>73.341285249999999</v>
      </c>
      <c r="AA42" s="1">
        <v>95.111999999999995</v>
      </c>
      <c r="AB42" s="1">
        <v>85.94</v>
      </c>
      <c r="AC42" s="1">
        <v>102.23399999999999</v>
      </c>
      <c r="AD42" s="1">
        <v>71.17</v>
      </c>
      <c r="AE42" s="1">
        <v>185.75800000000001</v>
      </c>
      <c r="AF42" s="1">
        <v>197.072</v>
      </c>
      <c r="AG42" s="1">
        <v>179.92400000000001</v>
      </c>
      <c r="AH42" s="1">
        <v>168.23328813186001</v>
      </c>
      <c r="AI42" s="1">
        <v>199.05511853731099</v>
      </c>
      <c r="AJ42" s="1">
        <v>209.46416109687101</v>
      </c>
      <c r="AK42" s="1">
        <v>160.13428276315099</v>
      </c>
      <c r="AL42" s="1">
        <v>136.648482631619</v>
      </c>
      <c r="AM42" s="1">
        <v>167.510740379758</v>
      </c>
      <c r="AN42" s="1">
        <v>176.797300791531</v>
      </c>
      <c r="AO42" s="1">
        <v>201.39191105477499</v>
      </c>
      <c r="AP42" s="1">
        <v>203.08111807880201</v>
      </c>
      <c r="AQ42" s="1">
        <v>153.35182708800701</v>
      </c>
      <c r="AR42" s="1">
        <v>198.027097009941</v>
      </c>
      <c r="AS42" s="1">
        <v>209.76823374453099</v>
      </c>
      <c r="AT42" s="1">
        <v>210.68776518438</v>
      </c>
    </row>
    <row r="43" spans="1:46" ht="15.75" customHeight="1" x14ac:dyDescent="0.25">
      <c r="B43" s="1" t="s">
        <v>224</v>
      </c>
      <c r="C43" s="1" t="s">
        <v>225</v>
      </c>
      <c r="D43" s="1" t="str">
        <f>AESI_Live_Sheet!L_CURRENCY_ISSR_208021701_REP</f>
        <v>USD</v>
      </c>
      <c r="F43" s="1">
        <v>11.058387310000001</v>
      </c>
      <c r="G43" s="1">
        <v>14.359091129999999</v>
      </c>
      <c r="H43" s="1">
        <v>23.380277419999999</v>
      </c>
      <c r="I43" s="1">
        <v>37.341999999999999</v>
      </c>
      <c r="J43" s="1">
        <v>50.475576313479998</v>
      </c>
      <c r="K43" s="1">
        <v>49.972685416369998</v>
      </c>
      <c r="L43" s="1">
        <v>50.148796745246997</v>
      </c>
      <c r="M43" s="1">
        <v>55.397487935614997</v>
      </c>
      <c r="W43" s="1">
        <v>12.860898150000001</v>
      </c>
      <c r="X43" s="1">
        <v>14.447919560000001</v>
      </c>
      <c r="Y43" s="1">
        <v>16.394109449999998</v>
      </c>
      <c r="Z43" s="1">
        <v>23.380277419999999</v>
      </c>
      <c r="AA43" s="1">
        <v>22.885999999999999</v>
      </c>
      <c r="AB43" s="1">
        <v>26.654</v>
      </c>
      <c r="AC43" s="1">
        <v>34.752000000000002</v>
      </c>
      <c r="AD43" s="1">
        <v>37.341999999999999</v>
      </c>
      <c r="AE43" s="1">
        <v>52.619</v>
      </c>
      <c r="AF43" s="1">
        <v>63.360999999999997</v>
      </c>
      <c r="AG43" s="1">
        <v>57.951999999999998</v>
      </c>
      <c r="AH43" s="1">
        <v>50.475576313479998</v>
      </c>
      <c r="AI43" s="1">
        <v>56.256645543193997</v>
      </c>
      <c r="AJ43" s="1">
        <v>56.666909105450003</v>
      </c>
      <c r="AK43" s="1">
        <v>54.290084426157001</v>
      </c>
      <c r="AL43" s="1">
        <v>49.972685416369998</v>
      </c>
      <c r="AM43" s="1">
        <v>49.175036968103001</v>
      </c>
      <c r="AN43" s="1">
        <v>52.178083460247997</v>
      </c>
      <c r="AO43" s="1">
        <v>52.692541279838998</v>
      </c>
      <c r="AP43" s="1">
        <v>50.148796745246997</v>
      </c>
      <c r="AQ43" s="1">
        <v>53.747608245716002</v>
      </c>
      <c r="AR43" s="1">
        <v>55.116070968528</v>
      </c>
      <c r="AS43" s="1">
        <v>55.390459146684996</v>
      </c>
      <c r="AT43" s="1">
        <v>55.397487935614997</v>
      </c>
    </row>
    <row r="44" spans="1:46" ht="15.75" customHeight="1" x14ac:dyDescent="0.25">
      <c r="B44" s="1" t="s">
        <v>226</v>
      </c>
      <c r="C44" s="1" t="s">
        <v>227</v>
      </c>
      <c r="D44" s="1" t="str">
        <f>AESI_Live_Sheet!L_CURRENCY_ISSR_208021701_REP</f>
        <v>USD</v>
      </c>
    </row>
    <row r="45" spans="1:46" ht="15.75" customHeight="1" x14ac:dyDescent="0.25">
      <c r="B45" s="1" t="s">
        <v>228</v>
      </c>
      <c r="C45" s="1" t="s">
        <v>229</v>
      </c>
      <c r="D45" s="1" t="str">
        <f>AESI_Live_Sheet!L_CURRENCY_ISSR_208021701_REP</f>
        <v>USD</v>
      </c>
      <c r="F45" s="1">
        <v>58.639560439999997</v>
      </c>
      <c r="G45" s="1">
        <v>84.178115539999993</v>
      </c>
      <c r="H45" s="1">
        <v>178.73160332</v>
      </c>
      <c r="I45" s="1">
        <v>318.68599999999998</v>
      </c>
      <c r="J45" s="1">
        <v>272.49997338973299</v>
      </c>
      <c r="K45" s="1">
        <v>349.56876766357198</v>
      </c>
      <c r="L45" s="1">
        <v>583.72308355452799</v>
      </c>
      <c r="M45" s="1">
        <v>792.28307421723105</v>
      </c>
      <c r="W45" s="1">
        <v>99.84425177</v>
      </c>
      <c r="X45" s="1">
        <v>157.48592742</v>
      </c>
      <c r="Y45" s="1">
        <v>179.72566619</v>
      </c>
      <c r="Z45" s="1">
        <v>178.73160332</v>
      </c>
      <c r="AA45" s="1">
        <v>470.654</v>
      </c>
      <c r="AB45" s="1">
        <v>454.26799999999997</v>
      </c>
      <c r="AC45" s="1">
        <v>401.524</v>
      </c>
      <c r="AD45" s="1">
        <v>318.68599999999998</v>
      </c>
      <c r="AE45" s="1">
        <v>425.49700000000001</v>
      </c>
      <c r="AF45" s="1">
        <v>365.15600000000001</v>
      </c>
      <c r="AG45" s="1">
        <v>316.51299999999998</v>
      </c>
      <c r="AH45" s="1">
        <v>272.49997338973299</v>
      </c>
      <c r="AI45" s="1">
        <v>274.995905197387</v>
      </c>
      <c r="AJ45" s="1">
        <v>294.05868776806398</v>
      </c>
      <c r="AK45" s="1">
        <v>316.43393612457203</v>
      </c>
      <c r="AL45" s="1">
        <v>349.56876766357198</v>
      </c>
      <c r="AM45" s="1">
        <v>401.264625516102</v>
      </c>
      <c r="AN45" s="1">
        <v>459.50573700615303</v>
      </c>
      <c r="AO45" s="1">
        <v>517.45001131386402</v>
      </c>
      <c r="AP45" s="1">
        <v>583.72308355452799</v>
      </c>
      <c r="AQ45" s="1">
        <v>579.79184084845394</v>
      </c>
      <c r="AR45" s="1">
        <v>662.75759037173202</v>
      </c>
      <c r="AS45" s="1">
        <v>704.47088764985403</v>
      </c>
      <c r="AT45" s="1">
        <v>792.28307421723105</v>
      </c>
    </row>
    <row r="46" spans="1:46" ht="15.75" customHeight="1" x14ac:dyDescent="0.25">
      <c r="B46" s="1" t="s">
        <v>230</v>
      </c>
      <c r="C46" s="1" t="s">
        <v>231</v>
      </c>
      <c r="D46" s="1" t="str">
        <f>AESI_Live_Sheet!L_CURRENCY_ISSR_208021701_REP</f>
        <v>USD</v>
      </c>
      <c r="F46" s="1">
        <v>25737.83987589</v>
      </c>
      <c r="G46" s="1">
        <v>25444.9511777033</v>
      </c>
      <c r="H46" s="1">
        <v>25261.412323383302</v>
      </c>
      <c r="I46" s="1">
        <v>25408.182227873302</v>
      </c>
      <c r="J46" s="1">
        <v>25766.569477873301</v>
      </c>
      <c r="K46" s="1">
        <v>25696.5270596058</v>
      </c>
      <c r="L46" s="1">
        <v>25541.388881573301</v>
      </c>
      <c r="M46" s="1">
        <v>25365.363881573299</v>
      </c>
      <c r="W46" s="1">
        <v>25380.3704801233</v>
      </c>
      <c r="X46" s="1">
        <v>25323.152472093301</v>
      </c>
      <c r="Y46" s="1">
        <v>25292.876484553301</v>
      </c>
      <c r="Z46" s="1">
        <v>25261.412323383302</v>
      </c>
      <c r="AA46" s="1">
        <v>25258.660227873301</v>
      </c>
      <c r="AB46" s="1">
        <v>25294.528227873299</v>
      </c>
      <c r="AC46" s="1">
        <v>25362.253227873302</v>
      </c>
      <c r="AD46" s="1">
        <v>25408.182227873302</v>
      </c>
      <c r="AE46" s="1">
        <v>25708.095227873298</v>
      </c>
      <c r="AF46" s="1">
        <v>25777.893227873301</v>
      </c>
      <c r="AG46" s="1">
        <v>25778.988227873298</v>
      </c>
      <c r="AH46" s="1">
        <v>25766.569477873301</v>
      </c>
      <c r="AI46" s="1">
        <v>25736.2600161511</v>
      </c>
      <c r="AJ46" s="1">
        <v>25712.786451551201</v>
      </c>
      <c r="AK46" s="1">
        <v>25701.249433075001</v>
      </c>
      <c r="AL46" s="1">
        <v>25696.5270596058</v>
      </c>
      <c r="AM46" s="1">
        <v>25666.676345069998</v>
      </c>
      <c r="AN46" s="1">
        <v>25629.401381573301</v>
      </c>
      <c r="AO46" s="1">
        <v>25585.395131573299</v>
      </c>
      <c r="AP46" s="1">
        <v>25541.388881573301</v>
      </c>
      <c r="AQ46" s="1">
        <v>25497.382631573299</v>
      </c>
      <c r="AR46" s="1">
        <v>25453.3763815733</v>
      </c>
      <c r="AS46" s="1">
        <v>25409.370131573301</v>
      </c>
      <c r="AT46" s="1">
        <v>25365.363881573299</v>
      </c>
    </row>
    <row r="47" spans="1:46" ht="15.75" customHeight="1" x14ac:dyDescent="0.25">
      <c r="B47" s="1" t="s">
        <v>232</v>
      </c>
      <c r="C47" s="1" t="s">
        <v>233</v>
      </c>
      <c r="D47" s="1" t="str">
        <f>AESI_Live_Sheet!L_CURRENCY_ISSR_208021701_REP</f>
        <v>USD</v>
      </c>
      <c r="F47" s="1">
        <v>-25276.75</v>
      </c>
      <c r="G47" s="1">
        <v>-24986.634438333302</v>
      </c>
      <c r="H47" s="1">
        <v>-24719.8882278733</v>
      </c>
      <c r="I47" s="1">
        <v>-24473.522227873302</v>
      </c>
      <c r="J47" s="1">
        <v>-24283.647572873298</v>
      </c>
      <c r="K47" s="1">
        <v>-24125.194952873298</v>
      </c>
      <c r="L47" s="1">
        <v>-23977.992332873298</v>
      </c>
      <c r="M47" s="1">
        <v>-23830.789712873298</v>
      </c>
      <c r="W47" s="1">
        <v>-24919.348910393299</v>
      </c>
      <c r="X47" s="1">
        <v>-24852.3307605433</v>
      </c>
      <c r="Y47" s="1">
        <v>-24785.661420833301</v>
      </c>
      <c r="Z47" s="1">
        <v>-24719.8882278733</v>
      </c>
      <c r="AA47" s="1">
        <v>-24656.696227873301</v>
      </c>
      <c r="AB47" s="1">
        <v>-24594.510227873299</v>
      </c>
      <c r="AC47" s="1">
        <v>-24533.256227873298</v>
      </c>
      <c r="AD47" s="1">
        <v>-24473.522227873302</v>
      </c>
      <c r="AE47" s="1">
        <v>-24420.590227873301</v>
      </c>
      <c r="AF47" s="1">
        <v>-24374.4762278733</v>
      </c>
      <c r="AG47" s="1">
        <v>-24329.448227873301</v>
      </c>
      <c r="AH47" s="1">
        <v>-24283.647572873298</v>
      </c>
      <c r="AI47" s="1">
        <v>-24237.846917873299</v>
      </c>
      <c r="AJ47" s="1">
        <v>-24200.2962628733</v>
      </c>
      <c r="AK47" s="1">
        <v>-24162.745607873301</v>
      </c>
      <c r="AL47" s="1">
        <v>-24125.194952873298</v>
      </c>
      <c r="AM47" s="1">
        <v>-24088.394297873299</v>
      </c>
      <c r="AN47" s="1">
        <v>-24051.5936428733</v>
      </c>
      <c r="AO47" s="1">
        <v>-24014.792987873301</v>
      </c>
      <c r="AP47" s="1">
        <v>-23977.992332873298</v>
      </c>
      <c r="AQ47" s="1">
        <v>-23941.191677873299</v>
      </c>
      <c r="AR47" s="1">
        <v>-23904.3910228733</v>
      </c>
      <c r="AS47" s="1">
        <v>-23867.590367873301</v>
      </c>
      <c r="AT47" s="1">
        <v>-23830.789712873298</v>
      </c>
    </row>
    <row r="48" spans="1:46" ht="15.75" customHeight="1" x14ac:dyDescent="0.25">
      <c r="B48" s="1" t="s">
        <v>234</v>
      </c>
      <c r="C48" s="1" t="s">
        <v>235</v>
      </c>
      <c r="D48" s="1" t="str">
        <f>AESI_Live_Sheet!L_CURRENCY_ISSR_208021701_REP</f>
        <v>USD</v>
      </c>
      <c r="F48" s="1">
        <v>461.08987588999997</v>
      </c>
      <c r="G48" s="1">
        <v>458.31673936999999</v>
      </c>
      <c r="H48" s="1">
        <v>541.52409551000005</v>
      </c>
      <c r="I48" s="1">
        <v>934.66</v>
      </c>
      <c r="J48" s="1">
        <v>1482.9219049999999</v>
      </c>
      <c r="K48" s="1">
        <v>1571.33210673248</v>
      </c>
      <c r="L48" s="1">
        <v>1563.3965487</v>
      </c>
      <c r="M48" s="1">
        <v>1534.5741687</v>
      </c>
      <c r="W48" s="1">
        <v>461.02156973000001</v>
      </c>
      <c r="X48" s="1">
        <v>470.82171154999997</v>
      </c>
      <c r="Y48" s="1">
        <v>507.21506371999999</v>
      </c>
      <c r="Z48" s="1">
        <v>541.52409551000005</v>
      </c>
      <c r="AA48" s="1">
        <v>601.96400000000006</v>
      </c>
      <c r="AB48" s="1">
        <v>700.01800000000003</v>
      </c>
      <c r="AC48" s="1">
        <v>828.99699999999996</v>
      </c>
      <c r="AD48" s="1">
        <v>934.66</v>
      </c>
      <c r="AE48" s="1">
        <v>1287.5050000000001</v>
      </c>
      <c r="AF48" s="1">
        <v>1403.4169999999999</v>
      </c>
      <c r="AG48" s="1">
        <v>1449.54</v>
      </c>
      <c r="AH48" s="1">
        <v>1482.9219049999999</v>
      </c>
      <c r="AI48" s="1">
        <v>1498.4130982777799</v>
      </c>
      <c r="AJ48" s="1">
        <v>1512.49018867786</v>
      </c>
      <c r="AK48" s="1">
        <v>1538.50382520168</v>
      </c>
      <c r="AL48" s="1">
        <v>1571.33210673248</v>
      </c>
      <c r="AM48" s="1">
        <v>1578.28204719668</v>
      </c>
      <c r="AN48" s="1">
        <v>1577.8077387000001</v>
      </c>
      <c r="AO48" s="1">
        <v>1570.6021436999999</v>
      </c>
      <c r="AP48" s="1">
        <v>1563.3965487</v>
      </c>
      <c r="AQ48" s="1">
        <v>1556.1909536999999</v>
      </c>
      <c r="AR48" s="1">
        <v>1548.9853587</v>
      </c>
      <c r="AS48" s="1">
        <v>1541.7797637000001</v>
      </c>
      <c r="AT48" s="1">
        <v>1534.5741687</v>
      </c>
    </row>
    <row r="49" spans="2:46" ht="15.75" customHeight="1" x14ac:dyDescent="0.25">
      <c r="B49" s="1" t="s">
        <v>236</v>
      </c>
      <c r="C49" s="1" t="s">
        <v>237</v>
      </c>
      <c r="D49" s="1" t="str">
        <f>AESI_Live_Sheet!L_CURRENCY_ISSR_208021701_REP</f>
        <v>USD</v>
      </c>
    </row>
    <row r="50" spans="2:46" ht="15.75" customHeight="1" x14ac:dyDescent="0.25">
      <c r="B50" s="1" t="s">
        <v>238</v>
      </c>
      <c r="C50" s="1" t="s">
        <v>239</v>
      </c>
      <c r="D50" s="1" t="str">
        <f>AESI_Live_Sheet!L_CURRENCY_ISSR_208021701_REP</f>
        <v>USD</v>
      </c>
    </row>
    <row r="51" spans="2:46" ht="15.75" customHeight="1" x14ac:dyDescent="0.25">
      <c r="B51" s="1" t="s">
        <v>240</v>
      </c>
      <c r="C51" s="1" t="s">
        <v>241</v>
      </c>
      <c r="D51" s="1" t="str">
        <f>AESI_Live_Sheet!L_CURRENCY_ISSR_208021701_REP</f>
        <v>USD</v>
      </c>
    </row>
    <row r="52" spans="2:46" ht="15.75" customHeight="1" x14ac:dyDescent="0.25">
      <c r="B52" s="1" t="s">
        <v>242</v>
      </c>
      <c r="C52" s="1" t="s">
        <v>243</v>
      </c>
      <c r="D52" s="1" t="str">
        <f>AESI_Live_Sheet!L_CURRENCY_ISSR_208021701_REP</f>
        <v>USD</v>
      </c>
    </row>
    <row r="53" spans="2:46" ht="15.75" customHeight="1" x14ac:dyDescent="0.25">
      <c r="B53" s="1" t="s">
        <v>244</v>
      </c>
      <c r="C53" s="1" t="s">
        <v>245</v>
      </c>
      <c r="D53" s="1" t="str">
        <f>AESI_Live_Sheet!L_CURRENCY_ISSR_208021701_REP</f>
        <v>USD</v>
      </c>
    </row>
    <row r="54" spans="2:46" ht="15.75" customHeight="1" x14ac:dyDescent="0.25">
      <c r="B54" s="1" t="s">
        <v>246</v>
      </c>
      <c r="C54" s="1" t="s">
        <v>247</v>
      </c>
      <c r="D54" s="1" t="str">
        <f>AESI_Live_Sheet!L_CURRENCY_ISSR_208021701_REP</f>
        <v>USD</v>
      </c>
      <c r="F54" s="1">
        <v>2.0129287900000001</v>
      </c>
      <c r="G54" s="1">
        <v>1.25993884</v>
      </c>
      <c r="H54" s="1">
        <v>30.743889299999999</v>
      </c>
      <c r="I54" s="1">
        <v>8.34</v>
      </c>
      <c r="J54" s="1">
        <v>22.937000000000001</v>
      </c>
      <c r="K54" s="1">
        <v>22.937000000000001</v>
      </c>
      <c r="L54" s="1">
        <v>22.937000000000001</v>
      </c>
      <c r="M54" s="1">
        <v>22.937000000000001</v>
      </c>
      <c r="W54" s="1">
        <v>11.26757196</v>
      </c>
      <c r="X54" s="1">
        <v>11.52586005</v>
      </c>
      <c r="Y54" s="1">
        <v>19.824796719999998</v>
      </c>
      <c r="Z54" s="1">
        <v>30.743889299999999</v>
      </c>
      <c r="AA54" s="1">
        <v>31.25</v>
      </c>
      <c r="AB54" s="1">
        <v>44.334000000000003</v>
      </c>
      <c r="AC54" s="1">
        <v>8.75</v>
      </c>
      <c r="AD54" s="1">
        <v>8.34</v>
      </c>
      <c r="AE54" s="1">
        <v>25.048999999999999</v>
      </c>
      <c r="AF54" s="1">
        <v>26.114999999999998</v>
      </c>
      <c r="AG54" s="1">
        <v>22.937000000000001</v>
      </c>
      <c r="AH54" s="1">
        <v>22.937000000000001</v>
      </c>
      <c r="AI54" s="1">
        <v>22.937000000000001</v>
      </c>
      <c r="AJ54" s="1">
        <v>22.937000000000001</v>
      </c>
      <c r="AK54" s="1">
        <v>22.937000000000001</v>
      </c>
      <c r="AL54" s="1">
        <v>22.937000000000001</v>
      </c>
      <c r="AM54" s="1">
        <v>22.937000000000001</v>
      </c>
      <c r="AN54" s="1">
        <v>22.937000000000001</v>
      </c>
      <c r="AO54" s="1">
        <v>22.937000000000001</v>
      </c>
      <c r="AP54" s="1">
        <v>22.937000000000001</v>
      </c>
      <c r="AQ54" s="1">
        <v>22.937000000000001</v>
      </c>
      <c r="AR54" s="1">
        <v>22.937000000000001</v>
      </c>
      <c r="AS54" s="1">
        <v>22.937000000000001</v>
      </c>
      <c r="AT54" s="1">
        <v>22.937000000000001</v>
      </c>
    </row>
    <row r="55" spans="2:46" ht="15.75" customHeight="1" x14ac:dyDescent="0.25">
      <c r="B55" s="1" t="s">
        <v>32</v>
      </c>
      <c r="C55" s="1" t="s">
        <v>248</v>
      </c>
      <c r="D55" s="1" t="str">
        <f>AESI_Live_Sheet!L_CURRENCY_ISSR_208021701_REP</f>
        <v>USD</v>
      </c>
      <c r="F55" s="1">
        <v>521.74236512000004</v>
      </c>
      <c r="G55" s="1">
        <v>543.75479374999998</v>
      </c>
      <c r="H55" s="1">
        <v>750.99958813000001</v>
      </c>
      <c r="I55" s="1">
        <v>1261.6859999999999</v>
      </c>
      <c r="J55" s="1">
        <v>1962.8588783897301</v>
      </c>
      <c r="K55" s="1">
        <v>2128.3378743960502</v>
      </c>
      <c r="L55" s="1">
        <v>2354.5566322545301</v>
      </c>
      <c r="M55" s="1">
        <v>2534.2942429172299</v>
      </c>
      <c r="W55" s="1">
        <v>572.13339345999998</v>
      </c>
      <c r="X55" s="1">
        <v>639.83349901999998</v>
      </c>
      <c r="Y55" s="1">
        <v>706.76552662999995</v>
      </c>
      <c r="Z55" s="1">
        <v>750.99958813000001</v>
      </c>
      <c r="AA55" s="1">
        <v>1103.8679999999999</v>
      </c>
      <c r="AB55" s="1">
        <v>1198.6199999999999</v>
      </c>
      <c r="AC55" s="1">
        <v>1239.271</v>
      </c>
      <c r="AD55" s="1">
        <v>1261.6859999999999</v>
      </c>
      <c r="AE55" s="1">
        <v>1941.684</v>
      </c>
      <c r="AF55" s="1">
        <v>1982.329</v>
      </c>
      <c r="AG55" s="1">
        <v>1973.49</v>
      </c>
      <c r="AH55" s="1">
        <v>1962.8588783897301</v>
      </c>
      <c r="AI55" s="1">
        <v>1980.8460034751699</v>
      </c>
      <c r="AJ55" s="1">
        <v>2013.98587644593</v>
      </c>
      <c r="AK55" s="1">
        <v>2062.3747613262499</v>
      </c>
      <c r="AL55" s="1">
        <v>2128.3378743960502</v>
      </c>
      <c r="AM55" s="1">
        <v>2186.9836727127799</v>
      </c>
      <c r="AN55" s="1">
        <v>2244.7504757061502</v>
      </c>
      <c r="AO55" s="1">
        <v>2295.48915501386</v>
      </c>
      <c r="AP55" s="1">
        <v>2354.5566322545301</v>
      </c>
      <c r="AQ55" s="1">
        <v>2343.4197945484502</v>
      </c>
      <c r="AR55" s="1">
        <v>2419.1799490717299</v>
      </c>
      <c r="AS55" s="1">
        <v>2453.6876513498501</v>
      </c>
      <c r="AT55" s="1">
        <v>2534.2942429172299</v>
      </c>
    </row>
    <row r="56" spans="2:46" ht="15.75" customHeight="1" x14ac:dyDescent="0.25">
      <c r="B56" s="1" t="s">
        <v>249</v>
      </c>
      <c r="C56" s="1" t="s">
        <v>250</v>
      </c>
      <c r="D56" s="1" t="str">
        <f>AESI_Live_Sheet!L_CURRENCY_ISSR_208021701_REP</f>
        <v>USD</v>
      </c>
      <c r="F56" s="1">
        <v>9.9828413600000001</v>
      </c>
      <c r="G56" s="1">
        <v>21.54704538</v>
      </c>
      <c r="H56" s="1">
        <v>62.620646270000002</v>
      </c>
      <c r="I56" s="1">
        <v>92.591999999999999</v>
      </c>
      <c r="J56" s="1">
        <v>225.53848911323601</v>
      </c>
      <c r="K56" s="1">
        <v>338.38137443421999</v>
      </c>
      <c r="L56" s="1">
        <v>465.71033480704</v>
      </c>
      <c r="M56" s="1">
        <v>519.86993306237798</v>
      </c>
      <c r="W56" s="1">
        <v>26.724534269999999</v>
      </c>
      <c r="X56" s="1">
        <v>43.016331100000002</v>
      </c>
      <c r="Y56" s="1">
        <v>60.389729279999997</v>
      </c>
      <c r="Z56" s="1">
        <v>62.620646270000002</v>
      </c>
      <c r="AA56" s="1">
        <v>79.128</v>
      </c>
      <c r="AB56" s="1">
        <v>111.462</v>
      </c>
      <c r="AC56" s="1">
        <v>100.559</v>
      </c>
      <c r="AD56" s="1">
        <v>92.591999999999999</v>
      </c>
      <c r="AE56" s="1">
        <v>165.99600000000001</v>
      </c>
      <c r="AF56" s="1">
        <v>208.78</v>
      </c>
      <c r="AG56" s="1">
        <v>221.953</v>
      </c>
      <c r="AH56" s="1">
        <v>225.53848911323601</v>
      </c>
      <c r="AI56" s="1">
        <v>246.44104479112499</v>
      </c>
      <c r="AJ56" s="1">
        <v>265.10883050846098</v>
      </c>
      <c r="AK56" s="1">
        <v>294.092714581314</v>
      </c>
      <c r="AL56" s="1">
        <v>338.38137443421999</v>
      </c>
      <c r="AM56" s="1">
        <v>375.41889383678102</v>
      </c>
      <c r="AN56" s="1">
        <v>409.72645878001299</v>
      </c>
      <c r="AO56" s="1">
        <v>434.45453064817798</v>
      </c>
      <c r="AP56" s="1">
        <v>465.71033480704</v>
      </c>
      <c r="AQ56" s="1">
        <v>425.185625269544</v>
      </c>
      <c r="AR56" s="1">
        <v>470.20819556379701</v>
      </c>
      <c r="AS56" s="1">
        <v>472.54906580124299</v>
      </c>
      <c r="AT56" s="1">
        <v>519.86993306237798</v>
      </c>
    </row>
    <row r="57" spans="2:46" ht="15.75" customHeight="1" x14ac:dyDescent="0.25">
      <c r="B57" s="1" t="s">
        <v>251</v>
      </c>
      <c r="C57" s="1" t="s">
        <v>252</v>
      </c>
      <c r="D57" s="1" t="str">
        <f>AESI_Live_Sheet!L_CURRENCY_ISSR_208021701_REP</f>
        <v>USD</v>
      </c>
    </row>
    <row r="58" spans="2:46" ht="15.75" customHeight="1" x14ac:dyDescent="0.25">
      <c r="B58" s="1" t="s">
        <v>253</v>
      </c>
      <c r="C58" s="1" t="s">
        <v>254</v>
      </c>
      <c r="D58" s="1" t="str">
        <f>AESI_Live_Sheet!L_CURRENCY_ISSR_208021701_REP</f>
        <v>USD</v>
      </c>
    </row>
    <row r="59" spans="2:46" ht="15.75" customHeight="1" x14ac:dyDescent="0.25">
      <c r="B59" s="1" t="s">
        <v>255</v>
      </c>
      <c r="C59" s="1" t="s">
        <v>256</v>
      </c>
      <c r="D59" s="1" t="str">
        <f>AESI_Live_Sheet!L_CURRENCY_ISSR_208021701_REP</f>
        <v>USD</v>
      </c>
      <c r="F59" s="1">
        <v>0.96980359000000005</v>
      </c>
      <c r="G59" s="1">
        <v>2</v>
      </c>
      <c r="H59" s="1">
        <v>5.6634606999999999</v>
      </c>
      <c r="I59" s="1">
        <v>0</v>
      </c>
      <c r="J59" s="1">
        <v>0</v>
      </c>
      <c r="K59" s="1">
        <v>0</v>
      </c>
      <c r="L59" s="1">
        <v>0</v>
      </c>
      <c r="M59" s="1">
        <v>0</v>
      </c>
      <c r="W59" s="1">
        <v>3.34857374</v>
      </c>
      <c r="X59" s="1">
        <v>10.70304836</v>
      </c>
      <c r="Y59" s="1">
        <v>9.2147967499999996</v>
      </c>
      <c r="Z59" s="1">
        <v>5.6634606999999999</v>
      </c>
      <c r="AA59" s="1">
        <v>0</v>
      </c>
      <c r="AB59" s="1">
        <v>0</v>
      </c>
      <c r="AC59" s="1">
        <v>0</v>
      </c>
      <c r="AD59" s="1">
        <v>0</v>
      </c>
      <c r="AE59" s="1">
        <v>0</v>
      </c>
      <c r="AF59" s="1">
        <v>0</v>
      </c>
      <c r="AG59" s="1">
        <v>0</v>
      </c>
      <c r="AH59" s="1">
        <v>0</v>
      </c>
      <c r="AI59" s="1">
        <v>0</v>
      </c>
      <c r="AJ59" s="1">
        <v>0</v>
      </c>
      <c r="AK59" s="1">
        <v>0</v>
      </c>
      <c r="AL59" s="1">
        <v>0</v>
      </c>
      <c r="AM59" s="1">
        <v>0</v>
      </c>
      <c r="AN59" s="1">
        <v>0</v>
      </c>
      <c r="AO59" s="1">
        <v>0</v>
      </c>
      <c r="AP59" s="1">
        <v>0</v>
      </c>
      <c r="AQ59" s="1">
        <v>0</v>
      </c>
      <c r="AR59" s="1">
        <v>0</v>
      </c>
      <c r="AS59" s="1">
        <v>0</v>
      </c>
      <c r="AT59" s="1">
        <v>0</v>
      </c>
    </row>
    <row r="60" spans="2:46" ht="15.75" customHeight="1" x14ac:dyDescent="0.25">
      <c r="B60" s="1" t="s">
        <v>257</v>
      </c>
      <c r="C60" s="1" t="s">
        <v>258</v>
      </c>
      <c r="D60" s="1" t="str">
        <f>AESI_Live_Sheet!L_CURRENCY_ISSR_208021701_REP</f>
        <v>USD</v>
      </c>
      <c r="F60" s="1">
        <v>10.95264495</v>
      </c>
      <c r="G60" s="1">
        <v>23.54704538</v>
      </c>
      <c r="H60" s="1">
        <v>68.284106969999996</v>
      </c>
      <c r="I60" s="1">
        <v>92.591999999999999</v>
      </c>
      <c r="J60" s="1">
        <v>261.75748911323598</v>
      </c>
      <c r="K60" s="1">
        <v>374.60037443421999</v>
      </c>
      <c r="L60" s="1">
        <v>501.92933480703999</v>
      </c>
      <c r="M60" s="1">
        <v>556.08893306237803</v>
      </c>
      <c r="W60" s="1">
        <v>30.073108009999999</v>
      </c>
      <c r="X60" s="1">
        <v>53.719379459999999</v>
      </c>
      <c r="Y60" s="1">
        <v>69.604526030000002</v>
      </c>
      <c r="Z60" s="1">
        <v>68.284106969999996</v>
      </c>
      <c r="AA60" s="1">
        <v>104.23</v>
      </c>
      <c r="AB60" s="1">
        <v>141.208</v>
      </c>
      <c r="AC60" s="1">
        <v>100.559</v>
      </c>
      <c r="AD60" s="1">
        <v>92.591999999999999</v>
      </c>
      <c r="AE60" s="1">
        <v>190.125</v>
      </c>
      <c r="AF60" s="1">
        <v>239.333</v>
      </c>
      <c r="AG60" s="1">
        <v>258.17200000000003</v>
      </c>
      <c r="AH60" s="1">
        <v>261.75748911323598</v>
      </c>
      <c r="AI60" s="1">
        <v>282.66004479112502</v>
      </c>
      <c r="AJ60" s="1">
        <v>301.32783050846098</v>
      </c>
      <c r="AK60" s="1">
        <v>330.31171458131399</v>
      </c>
      <c r="AL60" s="1">
        <v>374.60037443421999</v>
      </c>
      <c r="AM60" s="1">
        <v>411.63789383678102</v>
      </c>
      <c r="AN60" s="1">
        <v>445.94545878001298</v>
      </c>
      <c r="AO60" s="1">
        <v>470.67353064817797</v>
      </c>
      <c r="AP60" s="1">
        <v>501.92933480703999</v>
      </c>
      <c r="AQ60" s="1">
        <v>461.404625269544</v>
      </c>
      <c r="AR60" s="1">
        <v>506.427195563797</v>
      </c>
      <c r="AS60" s="1">
        <v>508.76806580124298</v>
      </c>
      <c r="AT60" s="1">
        <v>556.08893306237803</v>
      </c>
    </row>
    <row r="61" spans="2:46" ht="15.75" customHeight="1" x14ac:dyDescent="0.25">
      <c r="B61" s="1" t="s">
        <v>259</v>
      </c>
      <c r="C61" s="1" t="s">
        <v>260</v>
      </c>
      <c r="D61" s="1" t="str">
        <f>AESI_Live_Sheet!L_CURRENCY_ISSR_208021701_REP</f>
        <v>USD</v>
      </c>
      <c r="F61" s="1">
        <v>173.11224361000001</v>
      </c>
      <c r="G61" s="1">
        <v>177.538991791451</v>
      </c>
      <c r="H61" s="1">
        <v>147.17383437999999</v>
      </c>
      <c r="I61" s="1">
        <v>172.82</v>
      </c>
      <c r="J61" s="1">
        <v>431.04300000000001</v>
      </c>
      <c r="K61" s="1">
        <v>399.04300000000001</v>
      </c>
      <c r="L61" s="1">
        <v>367.04300000000001</v>
      </c>
      <c r="M61" s="1">
        <v>335.04300000000001</v>
      </c>
      <c r="W61" s="1">
        <v>173.72039631523899</v>
      </c>
      <c r="X61" s="1">
        <v>164.82700131853699</v>
      </c>
      <c r="Y61" s="1">
        <v>156.98195179999999</v>
      </c>
      <c r="Z61" s="1">
        <v>147.17383437999999</v>
      </c>
      <c r="AA61" s="1">
        <v>114.018</v>
      </c>
      <c r="AB61" s="1">
        <v>101.20099999999999</v>
      </c>
      <c r="AC61" s="1">
        <v>172.511</v>
      </c>
      <c r="AD61" s="1">
        <v>172.82</v>
      </c>
      <c r="AE61" s="1">
        <v>457.17</v>
      </c>
      <c r="AF61" s="1">
        <v>447.45</v>
      </c>
      <c r="AG61" s="1">
        <v>439.04300000000001</v>
      </c>
      <c r="AH61" s="1">
        <v>431.04300000000001</v>
      </c>
      <c r="AI61" s="1">
        <v>423.04300000000001</v>
      </c>
      <c r="AJ61" s="1">
        <v>415.04300000000001</v>
      </c>
      <c r="AK61" s="1">
        <v>407.04300000000001</v>
      </c>
      <c r="AL61" s="1">
        <v>399.04300000000001</v>
      </c>
      <c r="AM61" s="1">
        <v>391.04300000000001</v>
      </c>
      <c r="AN61" s="1">
        <v>383.04300000000001</v>
      </c>
      <c r="AO61" s="1">
        <v>375.04300000000001</v>
      </c>
      <c r="AP61" s="1">
        <v>367.04300000000001</v>
      </c>
      <c r="AQ61" s="1">
        <v>359.04300000000001</v>
      </c>
      <c r="AR61" s="1">
        <v>351.04300000000001</v>
      </c>
      <c r="AS61" s="1">
        <v>343.04300000000001</v>
      </c>
      <c r="AT61" s="1">
        <v>335.04300000000001</v>
      </c>
    </row>
    <row r="62" spans="2:46" ht="15.75" customHeight="1" x14ac:dyDescent="0.25">
      <c r="B62" s="1" t="s">
        <v>261</v>
      </c>
      <c r="C62" s="1" t="s">
        <v>262</v>
      </c>
      <c r="D62" s="1" t="str">
        <f>AESI_Live_Sheet!L_CURRENCY_ISSR_208021701_REP</f>
        <v>USD</v>
      </c>
      <c r="F62" s="1">
        <v>0.45406749000000002</v>
      </c>
      <c r="H62" s="1">
        <v>21.229011669999998</v>
      </c>
      <c r="I62" s="1">
        <v>0</v>
      </c>
      <c r="W62" s="1">
        <v>4.46352437</v>
      </c>
      <c r="X62" s="1">
        <v>4.1674121191670004</v>
      </c>
      <c r="Y62" s="1">
        <v>15.374806339999999</v>
      </c>
      <c r="Z62" s="1">
        <v>21.229011669999998</v>
      </c>
      <c r="AA62" s="1">
        <v>0</v>
      </c>
      <c r="AB62" s="1">
        <v>0</v>
      </c>
      <c r="AC62" s="1">
        <v>0</v>
      </c>
      <c r="AD62" s="1">
        <v>0</v>
      </c>
      <c r="AE62" s="1">
        <v>0</v>
      </c>
    </row>
    <row r="63" spans="2:46" ht="15.75" customHeight="1" x14ac:dyDescent="0.25">
      <c r="B63" s="1" t="s">
        <v>263</v>
      </c>
      <c r="C63" s="1" t="s">
        <v>264</v>
      </c>
      <c r="D63" s="1" t="str">
        <f>AESI_Live_Sheet!L_CURRENCY_ISSR_208021701_REP</f>
        <v>USD</v>
      </c>
      <c r="F63" s="1">
        <v>5.9834282999999999</v>
      </c>
      <c r="G63" s="1">
        <v>3.3041171985490001</v>
      </c>
      <c r="H63" s="1">
        <v>3.1529782700000002</v>
      </c>
      <c r="I63" s="1">
        <v>6.9210000000000003</v>
      </c>
      <c r="J63" s="1">
        <v>22.911999999999999</v>
      </c>
      <c r="K63" s="1">
        <v>22.911999999999999</v>
      </c>
      <c r="L63" s="1">
        <v>22.911999999999999</v>
      </c>
      <c r="M63" s="1">
        <v>22.911999999999999</v>
      </c>
      <c r="W63" s="1">
        <v>3.962306214761</v>
      </c>
      <c r="X63" s="1">
        <v>3.7078708622960002</v>
      </c>
      <c r="Y63" s="1">
        <v>1.14202476</v>
      </c>
      <c r="Z63" s="1">
        <v>3.1529782700000002</v>
      </c>
      <c r="AA63" s="1">
        <v>27.733000000000001</v>
      </c>
      <c r="AB63" s="1">
        <v>38.012</v>
      </c>
      <c r="AC63" s="1">
        <v>6.3630000000000004</v>
      </c>
      <c r="AD63" s="1">
        <v>6.9210000000000003</v>
      </c>
      <c r="AE63" s="1">
        <v>28.53</v>
      </c>
      <c r="AF63" s="1">
        <v>26.559000000000001</v>
      </c>
      <c r="AG63" s="1">
        <v>22.911999999999999</v>
      </c>
      <c r="AH63" s="1">
        <v>22.911999999999999</v>
      </c>
      <c r="AI63" s="1">
        <v>22.911999999999999</v>
      </c>
      <c r="AJ63" s="1">
        <v>22.911999999999999</v>
      </c>
      <c r="AK63" s="1">
        <v>22.911999999999999</v>
      </c>
      <c r="AL63" s="1">
        <v>22.911999999999999</v>
      </c>
      <c r="AM63" s="1">
        <v>22.911999999999999</v>
      </c>
      <c r="AN63" s="1">
        <v>22.911999999999999</v>
      </c>
      <c r="AO63" s="1">
        <v>22.911999999999999</v>
      </c>
      <c r="AP63" s="1">
        <v>22.911999999999999</v>
      </c>
      <c r="AQ63" s="1">
        <v>22.911999999999999</v>
      </c>
      <c r="AR63" s="1">
        <v>22.911999999999999</v>
      </c>
      <c r="AS63" s="1">
        <v>22.911999999999999</v>
      </c>
      <c r="AT63" s="1">
        <v>22.911999999999999</v>
      </c>
    </row>
    <row r="64" spans="2:46" ht="15.75" customHeight="1" x14ac:dyDescent="0.25">
      <c r="B64" s="1" t="s">
        <v>265</v>
      </c>
      <c r="C64" s="1" t="s">
        <v>266</v>
      </c>
      <c r="D64" s="1" t="str">
        <f>AESI_Live_Sheet!L_CURRENCY_ISSR_208021701_REP</f>
        <v>USD</v>
      </c>
      <c r="F64" s="1">
        <v>179.54973939999999</v>
      </c>
      <c r="G64" s="1">
        <v>180.84310898999999</v>
      </c>
      <c r="H64" s="1">
        <v>171.55582432</v>
      </c>
      <c r="I64" s="1">
        <v>301.27</v>
      </c>
      <c r="J64" s="1">
        <v>661.13699999999994</v>
      </c>
      <c r="K64" s="1">
        <v>629.13699999999994</v>
      </c>
      <c r="L64" s="1">
        <v>597.13699999999994</v>
      </c>
      <c r="M64" s="1">
        <v>565.13699999999994</v>
      </c>
      <c r="W64" s="1">
        <v>182.14622689999999</v>
      </c>
      <c r="X64" s="1">
        <v>172.7022843</v>
      </c>
      <c r="Y64" s="1">
        <v>173.49878290000001</v>
      </c>
      <c r="Z64" s="1">
        <v>171.55582432</v>
      </c>
      <c r="AA64" s="1">
        <v>165.21799999999999</v>
      </c>
      <c r="AB64" s="1">
        <v>178.28299999999999</v>
      </c>
      <c r="AC64" s="1">
        <v>227.553</v>
      </c>
      <c r="AD64" s="1">
        <v>301.27</v>
      </c>
      <c r="AE64" s="1">
        <v>685.12900000000002</v>
      </c>
      <c r="AF64" s="1">
        <v>681.03599999999994</v>
      </c>
      <c r="AG64" s="1">
        <v>669.13699999999994</v>
      </c>
      <c r="AH64" s="1">
        <v>661.13699999999994</v>
      </c>
      <c r="AI64" s="1">
        <v>653.13699999999994</v>
      </c>
      <c r="AJ64" s="1">
        <v>645.13699999999994</v>
      </c>
      <c r="AK64" s="1">
        <v>637.13699999999994</v>
      </c>
      <c r="AL64" s="1">
        <v>629.13699999999994</v>
      </c>
      <c r="AM64" s="1">
        <v>621.13699999999994</v>
      </c>
      <c r="AN64" s="1">
        <v>613.13699999999994</v>
      </c>
      <c r="AO64" s="1">
        <v>605.13699999999994</v>
      </c>
      <c r="AP64" s="1">
        <v>597.13699999999994</v>
      </c>
      <c r="AQ64" s="1">
        <v>589.13699999999994</v>
      </c>
      <c r="AR64" s="1">
        <v>581.13699999999994</v>
      </c>
      <c r="AS64" s="1">
        <v>573.13699999999994</v>
      </c>
      <c r="AT64" s="1">
        <v>565.13699999999994</v>
      </c>
    </row>
    <row r="65" spans="1:46" ht="15.75" customHeight="1" x14ac:dyDescent="0.25">
      <c r="B65" s="1" t="s">
        <v>267</v>
      </c>
      <c r="C65" s="1" t="s">
        <v>268</v>
      </c>
      <c r="D65" s="1" t="str">
        <f>AESI_Live_Sheet!L_CURRENCY_ISSR_208021701_REP</f>
        <v>USD</v>
      </c>
      <c r="F65" s="1">
        <v>190.50238435</v>
      </c>
      <c r="G65" s="1">
        <v>204.39015437</v>
      </c>
      <c r="H65" s="1">
        <v>239.83993129000001</v>
      </c>
      <c r="I65" s="1">
        <v>393.86200000000002</v>
      </c>
      <c r="J65" s="1">
        <v>922.89448911323598</v>
      </c>
      <c r="K65" s="1">
        <v>1003.73737443422</v>
      </c>
      <c r="L65" s="1">
        <v>1099.06633480704</v>
      </c>
      <c r="M65" s="1">
        <v>1121.2259330623799</v>
      </c>
      <c r="W65" s="1">
        <v>212.21933490999999</v>
      </c>
      <c r="X65" s="1">
        <v>226.42166376</v>
      </c>
      <c r="Y65" s="1">
        <v>243.10330893</v>
      </c>
      <c r="Z65" s="1">
        <v>239.83993129000001</v>
      </c>
      <c r="AA65" s="1">
        <v>269.44799999999998</v>
      </c>
      <c r="AB65" s="1">
        <v>319.49099999999999</v>
      </c>
      <c r="AC65" s="1">
        <v>328.11200000000002</v>
      </c>
      <c r="AD65" s="1">
        <v>393.86200000000002</v>
      </c>
      <c r="AE65" s="1">
        <v>875.25400000000002</v>
      </c>
      <c r="AF65" s="1">
        <v>920.36900000000003</v>
      </c>
      <c r="AG65" s="1">
        <v>927.30899999999997</v>
      </c>
      <c r="AH65" s="1">
        <v>922.89448911323598</v>
      </c>
      <c r="AI65" s="1">
        <v>935.79704479112502</v>
      </c>
      <c r="AJ65" s="1">
        <v>946.464830508462</v>
      </c>
      <c r="AK65" s="1">
        <v>967.44871458131399</v>
      </c>
      <c r="AL65" s="1">
        <v>1003.73737443422</v>
      </c>
      <c r="AM65" s="1">
        <v>1032.7748938367799</v>
      </c>
      <c r="AN65" s="1">
        <v>1059.08245878001</v>
      </c>
      <c r="AO65" s="1">
        <v>1075.81053064818</v>
      </c>
      <c r="AP65" s="1">
        <v>1099.06633480704</v>
      </c>
      <c r="AQ65" s="1">
        <v>1050.54162526954</v>
      </c>
      <c r="AR65" s="1">
        <v>1087.5641955638</v>
      </c>
      <c r="AS65" s="1">
        <v>1081.90506580124</v>
      </c>
      <c r="AT65" s="1">
        <v>1121.2259330623799</v>
      </c>
    </row>
    <row r="66" spans="1:46" ht="15.75" customHeight="1" x14ac:dyDescent="0.25">
      <c r="B66" s="1" t="s">
        <v>269</v>
      </c>
      <c r="C66" s="1" t="s">
        <v>270</v>
      </c>
      <c r="D66" s="1" t="str">
        <f>AESI_Live_Sheet!L_CURRENCY_ISSR_208021701_REP</f>
        <v>USD</v>
      </c>
    </row>
    <row r="67" spans="1:46" ht="15.75" customHeight="1" x14ac:dyDescent="0.25">
      <c r="B67" s="1" t="s">
        <v>271</v>
      </c>
      <c r="C67" s="1" t="s">
        <v>272</v>
      </c>
      <c r="D67" s="1" t="str">
        <f>AESI_Live_Sheet!L_CURRENCY_ISSR_208021701_REP</f>
        <v>USD</v>
      </c>
      <c r="F67" s="1">
        <v>331.69404826000101</v>
      </c>
      <c r="G67" s="1">
        <v>339.36463938000003</v>
      </c>
      <c r="H67" s="1">
        <v>511.15965684000003</v>
      </c>
      <c r="I67" s="1">
        <v>867.82399999999996</v>
      </c>
      <c r="J67" s="1">
        <v>1039.9643892765</v>
      </c>
      <c r="K67" s="1">
        <v>1124.6004999618301</v>
      </c>
      <c r="L67" s="1">
        <v>1255.4902974474901</v>
      </c>
      <c r="M67" s="1">
        <v>1413.06830985485</v>
      </c>
      <c r="W67" s="1">
        <v>359.91405854999999</v>
      </c>
      <c r="X67" s="1">
        <v>413.41183525999998</v>
      </c>
      <c r="Y67" s="1">
        <v>463.66221769999999</v>
      </c>
      <c r="Z67" s="1">
        <v>511.15965684000003</v>
      </c>
      <c r="AA67" s="1">
        <v>56.465000000000003</v>
      </c>
      <c r="AB67" s="1">
        <v>76.686000000000007</v>
      </c>
      <c r="AC67" s="1">
        <v>-75.992000000000004</v>
      </c>
      <c r="AD67" s="1">
        <v>867.82399999999996</v>
      </c>
      <c r="AE67" s="1">
        <v>1066.43</v>
      </c>
      <c r="AF67" s="1">
        <v>1061.96</v>
      </c>
      <c r="AG67" s="1">
        <v>1046.181</v>
      </c>
      <c r="AH67" s="1">
        <v>1039.9643892765</v>
      </c>
      <c r="AI67" s="1">
        <v>1045.0489586840399</v>
      </c>
      <c r="AJ67" s="1">
        <v>1067.52104593747</v>
      </c>
      <c r="AK67" s="1">
        <v>1094.9260467449401</v>
      </c>
      <c r="AL67" s="1">
        <v>1124.6004999618301</v>
      </c>
      <c r="AM67" s="1">
        <v>1154.208778876</v>
      </c>
      <c r="AN67" s="1">
        <v>1185.6680169261399</v>
      </c>
      <c r="AO67" s="1">
        <v>1219.67862436569</v>
      </c>
      <c r="AP67" s="1">
        <v>1255.4902974474901</v>
      </c>
      <c r="AQ67" s="1">
        <v>1292.87816927891</v>
      </c>
      <c r="AR67" s="1">
        <v>1331.6157535079401</v>
      </c>
      <c r="AS67" s="1">
        <v>1371.7825855486101</v>
      </c>
      <c r="AT67" s="1">
        <v>1413.06830985485</v>
      </c>
    </row>
    <row r="68" spans="1:46" ht="15.75" customHeight="1" x14ac:dyDescent="0.25">
      <c r="B68" s="1" t="s">
        <v>273</v>
      </c>
      <c r="C68" s="1" t="s">
        <v>274</v>
      </c>
      <c r="D68" s="1" t="str">
        <f>AESI_Live_Sheet!L_CURRENCY_ISSR_208021701_REP</f>
        <v>USD</v>
      </c>
      <c r="I68" s="1">
        <v>0</v>
      </c>
      <c r="J68" s="1">
        <v>0</v>
      </c>
      <c r="K68" s="1">
        <v>0</v>
      </c>
      <c r="L68" s="1">
        <v>0</v>
      </c>
      <c r="M68" s="1">
        <v>0</v>
      </c>
      <c r="AA68" s="1">
        <v>777.95500000000004</v>
      </c>
      <c r="AB68" s="1">
        <v>802.44299999999998</v>
      </c>
      <c r="AC68" s="1">
        <v>987.15099999999995</v>
      </c>
      <c r="AD68" s="1">
        <v>0</v>
      </c>
      <c r="AE68" s="1">
        <v>0</v>
      </c>
      <c r="AF68" s="1">
        <v>0</v>
      </c>
      <c r="AG68" s="1">
        <v>0</v>
      </c>
      <c r="AH68" s="1">
        <v>0</v>
      </c>
      <c r="AI68" s="1">
        <v>0</v>
      </c>
      <c r="AJ68" s="1">
        <v>0</v>
      </c>
      <c r="AK68" s="1">
        <v>0</v>
      </c>
      <c r="AL68" s="1">
        <v>0</v>
      </c>
      <c r="AM68" s="1">
        <v>0</v>
      </c>
      <c r="AN68" s="1">
        <v>0</v>
      </c>
      <c r="AO68" s="1">
        <v>0</v>
      </c>
      <c r="AP68" s="1">
        <v>0</v>
      </c>
      <c r="AQ68" s="1">
        <v>0</v>
      </c>
      <c r="AR68" s="1">
        <v>0</v>
      </c>
      <c r="AS68" s="1">
        <v>0</v>
      </c>
      <c r="AT68" s="1">
        <v>0</v>
      </c>
    </row>
    <row r="69" spans="1:46" ht="15.75" customHeight="1" x14ac:dyDescent="0.25">
      <c r="B69" s="1" t="s">
        <v>275</v>
      </c>
      <c r="C69" s="1" t="s">
        <v>276</v>
      </c>
      <c r="D69" s="1" t="str">
        <f>AESI_Live_Sheet!L_CURRENCY_ISSR_208021701_REP</f>
        <v>USD</v>
      </c>
      <c r="F69" s="1">
        <v>331.69404826000101</v>
      </c>
      <c r="G69" s="1">
        <v>339.36463938000003</v>
      </c>
      <c r="H69" s="1">
        <v>511.15965684000003</v>
      </c>
      <c r="I69" s="1">
        <v>867.82399999999996</v>
      </c>
      <c r="J69" s="1">
        <v>1039.9643892765</v>
      </c>
      <c r="K69" s="1">
        <v>1124.6004999618301</v>
      </c>
      <c r="L69" s="1">
        <v>1255.4902974474901</v>
      </c>
      <c r="M69" s="1">
        <v>1413.06830985485</v>
      </c>
      <c r="W69" s="1">
        <v>359.91405854999999</v>
      </c>
      <c r="X69" s="1">
        <v>413.41183525999998</v>
      </c>
      <c r="Y69" s="1">
        <v>463.66221769999999</v>
      </c>
      <c r="Z69" s="1">
        <v>511.15965684000003</v>
      </c>
      <c r="AA69" s="1">
        <v>834.42</v>
      </c>
      <c r="AB69" s="1">
        <v>879.12900000000002</v>
      </c>
      <c r="AC69" s="1">
        <v>911.15899999999999</v>
      </c>
      <c r="AD69" s="1">
        <v>867.82399999999996</v>
      </c>
      <c r="AE69" s="1">
        <v>1066.43</v>
      </c>
      <c r="AF69" s="1">
        <v>1061.96</v>
      </c>
      <c r="AG69" s="1">
        <v>1046.181</v>
      </c>
      <c r="AH69" s="1">
        <v>1039.9643892765</v>
      </c>
      <c r="AI69" s="1">
        <v>1045.0489586840399</v>
      </c>
      <c r="AJ69" s="1">
        <v>1067.52104593747</v>
      </c>
      <c r="AK69" s="1">
        <v>1094.9260467449401</v>
      </c>
      <c r="AL69" s="1">
        <v>1124.6004999618301</v>
      </c>
      <c r="AM69" s="1">
        <v>1154.208778876</v>
      </c>
      <c r="AN69" s="1">
        <v>1185.6680169261399</v>
      </c>
      <c r="AO69" s="1">
        <v>1219.67862436569</v>
      </c>
      <c r="AP69" s="1">
        <v>1255.4902974474901</v>
      </c>
      <c r="AQ69" s="1">
        <v>1292.87816927891</v>
      </c>
      <c r="AR69" s="1">
        <v>1331.6157535079401</v>
      </c>
      <c r="AS69" s="1">
        <v>1371.7825855486101</v>
      </c>
      <c r="AT69" s="1">
        <v>1413.06830985485</v>
      </c>
    </row>
    <row r="70" spans="1:46" ht="15.75" customHeight="1" x14ac:dyDescent="0.25">
      <c r="B70" s="1" t="s">
        <v>277</v>
      </c>
      <c r="C70" s="1" t="s">
        <v>278</v>
      </c>
      <c r="D70" s="1" t="str">
        <f>AESI_Live_Sheet!L_CURRENCY_ISSR_208021701_REP</f>
        <v>USD</v>
      </c>
      <c r="F70" s="1">
        <v>522.19643261000101</v>
      </c>
      <c r="G70" s="1">
        <v>543.75479374999998</v>
      </c>
      <c r="H70" s="1">
        <v>750.99958813000001</v>
      </c>
      <c r="I70" s="1">
        <v>1261.6859999999999</v>
      </c>
      <c r="J70" s="1">
        <v>1962.8588783897301</v>
      </c>
      <c r="K70" s="1">
        <v>2128.3378743960502</v>
      </c>
      <c r="L70" s="1">
        <v>2354.5566322545301</v>
      </c>
      <c r="M70" s="1">
        <v>2534.2942429172299</v>
      </c>
      <c r="W70" s="1">
        <v>572.13339345999998</v>
      </c>
      <c r="X70" s="1">
        <v>639.83349901999998</v>
      </c>
      <c r="Y70" s="1">
        <v>706.76552662999995</v>
      </c>
      <c r="Z70" s="1">
        <v>750.99958813000001</v>
      </c>
      <c r="AA70" s="1">
        <v>1103.8679999999999</v>
      </c>
      <c r="AB70" s="1">
        <v>1198.6199999999999</v>
      </c>
      <c r="AC70" s="1">
        <v>1239.271</v>
      </c>
      <c r="AD70" s="1">
        <v>1261.6859999999999</v>
      </c>
      <c r="AE70" s="1">
        <v>1941.684</v>
      </c>
      <c r="AF70" s="1">
        <v>1982.329</v>
      </c>
      <c r="AG70" s="1">
        <v>1973.49</v>
      </c>
      <c r="AH70" s="1">
        <v>1962.8588783897301</v>
      </c>
      <c r="AI70" s="1">
        <v>1980.8460034751699</v>
      </c>
      <c r="AJ70" s="1">
        <v>2013.98587644593</v>
      </c>
      <c r="AK70" s="1">
        <v>2062.3747613262499</v>
      </c>
      <c r="AL70" s="1">
        <v>2128.3378743960502</v>
      </c>
      <c r="AM70" s="1">
        <v>2186.9836727127799</v>
      </c>
      <c r="AN70" s="1">
        <v>2244.7504757061502</v>
      </c>
      <c r="AO70" s="1">
        <v>2295.48915501386</v>
      </c>
      <c r="AP70" s="1">
        <v>2354.5566322545301</v>
      </c>
      <c r="AQ70" s="1">
        <v>2343.4197945484502</v>
      </c>
      <c r="AR70" s="1">
        <v>2419.1799490717299</v>
      </c>
      <c r="AS70" s="1">
        <v>2453.6876513498501</v>
      </c>
      <c r="AT70" s="1">
        <v>2534.2942429172299</v>
      </c>
    </row>
    <row r="71" spans="1:46" ht="15.75" customHeight="1" x14ac:dyDescent="0.25">
      <c r="A71" s="1" t="s">
        <v>279</v>
      </c>
    </row>
    <row r="72" spans="1:46" ht="15.75" customHeight="1" x14ac:dyDescent="0.25">
      <c r="B72" s="1" t="s">
        <v>280</v>
      </c>
      <c r="C72" s="1" t="s">
        <v>281</v>
      </c>
    </row>
    <row r="73" spans="1:46" ht="15.75" customHeight="1" x14ac:dyDescent="0.25">
      <c r="B73" s="1" t="s">
        <v>282</v>
      </c>
      <c r="C73" s="1" t="s">
        <v>283</v>
      </c>
    </row>
    <row r="74" spans="1:46" ht="15.75" customHeight="1" x14ac:dyDescent="0.25">
      <c r="B74" s="1" t="s">
        <v>284</v>
      </c>
      <c r="C74" s="1" t="s">
        <v>285</v>
      </c>
    </row>
    <row r="75" spans="1:46" ht="15.75" customHeight="1" x14ac:dyDescent="0.25">
      <c r="B75" s="1" t="s">
        <v>286</v>
      </c>
      <c r="C75" s="1" t="s">
        <v>287</v>
      </c>
    </row>
    <row r="76" spans="1:46" ht="15.75" customHeight="1" x14ac:dyDescent="0.25">
      <c r="B76" s="1" t="s">
        <v>288</v>
      </c>
      <c r="C76" s="1" t="s">
        <v>289</v>
      </c>
      <c r="D76" s="1" t="str">
        <f>AESI_Live_Sheet!L_CURRENCY_ISSR_208021701_REP</f>
        <v>USD</v>
      </c>
      <c r="F76" s="1">
        <v>137.49383953</v>
      </c>
      <c r="G76" s="1">
        <v>137.13800723145101</v>
      </c>
      <c r="H76" s="1">
        <v>86.3928054</v>
      </c>
      <c r="I76" s="1">
        <v>-37.353999999999999</v>
      </c>
      <c r="J76" s="1">
        <v>413.47089105560701</v>
      </c>
      <c r="K76" s="1">
        <v>272.31440038441701</v>
      </c>
      <c r="L76" s="1">
        <v>72.768831269521996</v>
      </c>
      <c r="M76" s="1">
        <v>-154.93582109723701</v>
      </c>
      <c r="W76" s="1">
        <v>124.347540265239</v>
      </c>
      <c r="X76" s="1">
        <v>99.985080997704003</v>
      </c>
      <c r="Y76" s="1">
        <v>81.637139230000002</v>
      </c>
      <c r="Z76" s="1">
        <v>86.3928054</v>
      </c>
      <c r="AA76" s="1">
        <v>-213.536</v>
      </c>
      <c r="AB76" s="1">
        <v>-210.727</v>
      </c>
      <c r="AC76" s="1">
        <v>-92.027000000000001</v>
      </c>
      <c r="AD76" s="1">
        <v>-37.353999999999999</v>
      </c>
      <c r="AE76" s="1">
        <v>294.17899999999997</v>
      </c>
      <c r="AF76" s="1">
        <v>373.28</v>
      </c>
      <c r="AG76" s="1">
        <v>396.625</v>
      </c>
      <c r="AH76" s="1">
        <v>413.47089105560701</v>
      </c>
      <c r="AI76" s="1">
        <v>439.57785888311798</v>
      </c>
      <c r="AJ76" s="1">
        <v>423.33438243425599</v>
      </c>
      <c r="AK76" s="1">
        <v>341.25243106473602</v>
      </c>
      <c r="AL76" s="1">
        <v>272.31440038441701</v>
      </c>
      <c r="AM76" s="1">
        <v>242.68315183175901</v>
      </c>
      <c r="AN76" s="1">
        <v>188.731647245625</v>
      </c>
      <c r="AO76" s="1">
        <v>147.89644102075101</v>
      </c>
      <c r="AP76" s="1">
        <v>72.768831269521996</v>
      </c>
      <c r="AQ76" s="1">
        <v>22.569594485267999</v>
      </c>
      <c r="AR76" s="1">
        <v>-22.352422393263002</v>
      </c>
      <c r="AS76" s="1">
        <v>-60.050194758638</v>
      </c>
      <c r="AT76" s="1">
        <v>-154.93582109723701</v>
      </c>
    </row>
    <row r="77" spans="1:46" ht="15.75" customHeight="1" x14ac:dyDescent="0.25">
      <c r="B77" s="1" t="s">
        <v>290</v>
      </c>
      <c r="C77" s="1" t="s">
        <v>291</v>
      </c>
      <c r="D77" s="1" t="str">
        <f>AESI_Live_Sheet!L_CURRENCY_ISSR_208021701_REP</f>
        <v>USD</v>
      </c>
    </row>
    <row r="78" spans="1:46" ht="15.75" customHeight="1" x14ac:dyDescent="0.25">
      <c r="B78" s="1" t="s">
        <v>292</v>
      </c>
      <c r="C78" s="1" t="s">
        <v>293</v>
      </c>
      <c r="D78" s="1" t="str">
        <f>AESI_Live_Sheet!L_CURRENCY_ISSR_208021701_REP</f>
        <v>USD</v>
      </c>
    </row>
    <row r="79" spans="1:46" ht="15.75" customHeight="1" x14ac:dyDescent="0.25">
      <c r="B79" s="1" t="s">
        <v>294</v>
      </c>
      <c r="C79" s="1" t="s">
        <v>295</v>
      </c>
      <c r="D79" s="1" t="str">
        <f>AESI_Live_Sheet!L_CURRENCY_ISSR_208021701_REP</f>
        <v>USD</v>
      </c>
    </row>
    <row r="80" spans="1:46" ht="15.75" customHeight="1" x14ac:dyDescent="0.25">
      <c r="B80" s="1" t="s">
        <v>296</v>
      </c>
      <c r="C80" s="1" t="s">
        <v>297</v>
      </c>
      <c r="D80" s="1" t="str">
        <f>AESI_Live_Sheet!L_CURRENCY_ISSR_208021701_REP</f>
        <v>USD</v>
      </c>
    </row>
    <row r="81" spans="1:46" ht="15.75" customHeight="1" x14ac:dyDescent="0.25">
      <c r="B81" s="1" t="s">
        <v>298</v>
      </c>
      <c r="C81" s="1" t="s">
        <v>299</v>
      </c>
      <c r="D81" s="1" t="str">
        <f>AESI_Live_Sheet!L_CURRENCY_ISSR_208021701_REP</f>
        <v>USD</v>
      </c>
    </row>
    <row r="82" spans="1:46" ht="15.75" customHeight="1" x14ac:dyDescent="0.25">
      <c r="B82" s="1" t="s">
        <v>300</v>
      </c>
      <c r="C82" s="1" t="s">
        <v>301</v>
      </c>
    </row>
    <row r="83" spans="1:46" ht="15.75" customHeight="1" x14ac:dyDescent="0.25">
      <c r="B83" s="1" t="s">
        <v>302</v>
      </c>
      <c r="C83" s="1" t="s">
        <v>303</v>
      </c>
      <c r="D83" s="1" t="str">
        <f>AESI_Live_Sheet!L_CURRENCY_ISSR_208021701_REP</f>
        <v>USD</v>
      </c>
    </row>
    <row r="84" spans="1:46" ht="15.75" customHeight="1" x14ac:dyDescent="0.25">
      <c r="B84" s="1" t="s">
        <v>304</v>
      </c>
      <c r="C84" s="1" t="s">
        <v>305</v>
      </c>
      <c r="D84" s="1" t="str">
        <f>AESI_Live_Sheet!L_CURRENCY_ISSR_208021701_REP</f>
        <v>USD</v>
      </c>
    </row>
    <row r="85" spans="1:46" ht="15.75" customHeight="1" x14ac:dyDescent="0.25">
      <c r="B85" s="1" t="s">
        <v>306</v>
      </c>
      <c r="C85" s="1" t="s">
        <v>307</v>
      </c>
      <c r="D85" s="1" t="str">
        <f>AESI_Live_Sheet!L_CURRENCY_ISSR_208021701_REP</f>
        <v>USD</v>
      </c>
    </row>
    <row r="86" spans="1:46" ht="15.75" customHeight="1" x14ac:dyDescent="0.25">
      <c r="B86" s="1" t="s">
        <v>308</v>
      </c>
      <c r="C86" s="1" t="s">
        <v>309</v>
      </c>
      <c r="D86" s="1" t="str">
        <f>AESI_Live_Sheet!L_CURRENCY_ISSR_208021701_REP</f>
        <v>USD</v>
      </c>
    </row>
    <row r="87" spans="1:46" ht="15.75" customHeight="1" x14ac:dyDescent="0.25">
      <c r="B87" s="1" t="s">
        <v>310</v>
      </c>
      <c r="C87" s="1" t="s">
        <v>311</v>
      </c>
      <c r="D87" s="1" t="str">
        <f>AESI_Live_Sheet!L_CURRENCY_ISSR_208021701_REP</f>
        <v>USD</v>
      </c>
    </row>
    <row r="88" spans="1:46" ht="15.75" customHeight="1" x14ac:dyDescent="0.25">
      <c r="B88" s="1" t="s">
        <v>312</v>
      </c>
      <c r="C88" s="1" t="s">
        <v>313</v>
      </c>
    </row>
    <row r="89" spans="1:46" ht="15.75" customHeight="1" x14ac:dyDescent="0.25">
      <c r="B89" s="1" t="s">
        <v>273</v>
      </c>
      <c r="C89" s="1" t="s">
        <v>314</v>
      </c>
      <c r="D89" s="1" t="str">
        <f>AESI_Live_Sheet!L_CURRENCY_ISSR_208021701_REP</f>
        <v>USD</v>
      </c>
    </row>
    <row r="90" spans="1:46" ht="15.75" customHeight="1" x14ac:dyDescent="0.25">
      <c r="B90" s="1" t="s">
        <v>315</v>
      </c>
      <c r="C90" s="1" t="s">
        <v>316</v>
      </c>
      <c r="D90" s="1" t="str">
        <f>AESI_Live_Sheet!L_CURRENCY_ISSR_208021701_REP</f>
        <v>USD</v>
      </c>
    </row>
    <row r="91" spans="1:46" ht="15.75" customHeight="1" x14ac:dyDescent="0.25">
      <c r="A91" s="1" t="s">
        <v>317</v>
      </c>
    </row>
    <row r="92" spans="1:46" ht="15.75" customHeight="1" x14ac:dyDescent="0.25">
      <c r="B92" s="1" t="s">
        <v>318</v>
      </c>
      <c r="C92" s="1" t="s">
        <v>319</v>
      </c>
      <c r="D92" s="1" t="str">
        <f>AESI_Live_Sheet!L_CURRENCY_ISSR_208021701_REP</f>
        <v>USD</v>
      </c>
    </row>
    <row r="93" spans="1:46" ht="15.75" customHeight="1" x14ac:dyDescent="0.25">
      <c r="B93" s="1" t="s">
        <v>320</v>
      </c>
      <c r="C93" s="1" t="s">
        <v>321</v>
      </c>
      <c r="D93" s="1" t="str">
        <f>AESI_Live_Sheet!L_CURRENCY_ISSR_208021701_REP</f>
        <v>USD</v>
      </c>
      <c r="F93" s="1">
        <v>21.51669399</v>
      </c>
      <c r="G93" s="1">
        <v>24.54089351</v>
      </c>
      <c r="H93" s="1">
        <v>28.25378954</v>
      </c>
      <c r="I93" s="1">
        <v>41.634</v>
      </c>
      <c r="J93" s="1">
        <v>98.125344999999996</v>
      </c>
      <c r="K93" s="1">
        <v>104.79738</v>
      </c>
      <c r="L93" s="1">
        <v>104.79738</v>
      </c>
      <c r="M93" s="1">
        <v>104.79738</v>
      </c>
      <c r="W93" s="1">
        <v>6.4644720600000003</v>
      </c>
      <c r="X93" s="1">
        <v>6.7318501499999996</v>
      </c>
      <c r="Y93" s="1">
        <v>7.08066029</v>
      </c>
      <c r="Z93" s="1">
        <v>7.9768070399999997</v>
      </c>
      <c r="AA93" s="1">
        <v>8.8079999999999998</v>
      </c>
      <c r="AB93" s="1">
        <v>9.8140000000000001</v>
      </c>
      <c r="AC93" s="1">
        <v>10.746</v>
      </c>
      <c r="AD93" s="1">
        <v>12.266</v>
      </c>
      <c r="AE93" s="1">
        <v>19.068000000000001</v>
      </c>
      <c r="AF93" s="1">
        <v>25.885999999999999</v>
      </c>
      <c r="AG93" s="1">
        <v>26.972000000000001</v>
      </c>
      <c r="AH93" s="1">
        <v>26.199345000000001</v>
      </c>
      <c r="AI93" s="1">
        <v>26.199345000000001</v>
      </c>
      <c r="AJ93" s="1">
        <v>26.199345000000001</v>
      </c>
      <c r="AK93" s="1">
        <v>26.199345000000001</v>
      </c>
      <c r="AL93" s="1">
        <v>26.199345000000001</v>
      </c>
      <c r="AM93" s="1">
        <v>26.199345000000001</v>
      </c>
      <c r="AN93" s="1">
        <v>26.199345000000001</v>
      </c>
      <c r="AO93" s="1">
        <v>26.199345000000001</v>
      </c>
      <c r="AP93" s="1">
        <v>26.199345000000001</v>
      </c>
      <c r="AQ93" s="1">
        <v>26.199345000000001</v>
      </c>
      <c r="AR93" s="1">
        <v>26.199345000000001</v>
      </c>
      <c r="AS93" s="1">
        <v>26.199345000000001</v>
      </c>
      <c r="AT93" s="1">
        <v>26.199345000000001</v>
      </c>
    </row>
    <row r="94" spans="1:46" ht="15.75" customHeight="1" x14ac:dyDescent="0.25">
      <c r="B94" s="1" t="s">
        <v>322</v>
      </c>
      <c r="C94" s="1" t="s">
        <v>323</v>
      </c>
      <c r="D94" s="1" t="str">
        <f>AESI_Live_Sheet!L_CURRENCY_ISSR_208021701_REP</f>
        <v>USD</v>
      </c>
      <c r="F94" s="1">
        <v>-1.262</v>
      </c>
      <c r="G94" s="1">
        <v>-6.1381909200000004</v>
      </c>
      <c r="H94" s="1">
        <v>-43.568843409999999</v>
      </c>
      <c r="I94" s="1">
        <v>-6.9470000000000001</v>
      </c>
      <c r="J94" s="1">
        <v>46.115624667896</v>
      </c>
      <c r="K94" s="1">
        <v>144.93058171833499</v>
      </c>
      <c r="L94" s="1">
        <v>60.720213596759002</v>
      </c>
      <c r="M94" s="1">
        <v>41.304259959393001</v>
      </c>
      <c r="W94" s="1">
        <v>-3.105</v>
      </c>
      <c r="X94" s="1">
        <v>-26.47633523</v>
      </c>
      <c r="Y94" s="1">
        <v>8.0453098199999999</v>
      </c>
      <c r="Z94" s="1">
        <v>-22.032817999999999</v>
      </c>
      <c r="AA94" s="1">
        <v>-22.318999999999999</v>
      </c>
      <c r="AB94" s="1">
        <v>15.212</v>
      </c>
      <c r="AC94" s="1">
        <v>-22.780999999999999</v>
      </c>
      <c r="AD94" s="1">
        <v>22.940999999999999</v>
      </c>
      <c r="AE94" s="1">
        <v>-18.5</v>
      </c>
      <c r="AF94" s="1">
        <v>6.5860000000000003</v>
      </c>
      <c r="AG94" s="1">
        <v>35.277000000000001</v>
      </c>
      <c r="AH94" s="1">
        <v>22.752624667896001</v>
      </c>
      <c r="AI94" s="1">
        <v>-15.700343957276001</v>
      </c>
      <c r="AJ94" s="1">
        <v>7.8484795955209998</v>
      </c>
      <c r="AK94" s="1">
        <v>80.690587085865999</v>
      </c>
      <c r="AL94" s="1">
        <v>72.091858994223998</v>
      </c>
      <c r="AM94" s="1">
        <v>6.9729101026890001</v>
      </c>
      <c r="AN94" s="1">
        <v>22.017958039315001</v>
      </c>
      <c r="AO94" s="1">
        <v>-0.38099621467099998</v>
      </c>
      <c r="AP94" s="1">
        <v>32.110341669425999</v>
      </c>
      <c r="AQ94" s="1">
        <v>5.6057699528320004</v>
      </c>
      <c r="AR94" s="1">
        <v>-1.0211623504939999</v>
      </c>
      <c r="AS94" s="1">
        <v>-9.6746546752999993</v>
      </c>
      <c r="AT94" s="1">
        <v>46.394307032355997</v>
      </c>
    </row>
    <row r="95" spans="1:46" ht="15.75" customHeight="1" x14ac:dyDescent="0.25">
      <c r="B95" s="1" t="s">
        <v>324</v>
      </c>
      <c r="C95" s="1" t="s">
        <v>325</v>
      </c>
      <c r="D95" s="1" t="str">
        <f>AESI_Live_Sheet!L_CURRENCY_ISSR_208021701_REP</f>
        <v>USD</v>
      </c>
      <c r="F95" s="1">
        <v>26.675736189999999</v>
      </c>
      <c r="G95" s="1">
        <v>20.100000000000001</v>
      </c>
      <c r="H95" s="1">
        <v>3.6661641027749998</v>
      </c>
      <c r="I95" s="1">
        <v>30.442</v>
      </c>
      <c r="J95" s="1">
        <v>28.815000000000001</v>
      </c>
      <c r="W95" s="1">
        <v>-0.73</v>
      </c>
      <c r="X95" s="1">
        <v>2.7949999999999999</v>
      </c>
      <c r="Y95" s="1">
        <v>0.67168326</v>
      </c>
      <c r="Z95" s="1">
        <v>0.92948084277499998</v>
      </c>
      <c r="AA95" s="1">
        <v>4.2190000000000003</v>
      </c>
      <c r="AB95" s="1">
        <v>6.0220000000000002</v>
      </c>
      <c r="AC95" s="1">
        <v>9.6999999999999993</v>
      </c>
      <c r="AD95" s="1">
        <v>10.500999999999999</v>
      </c>
      <c r="AE95" s="1">
        <v>8.0009999999999994</v>
      </c>
      <c r="AF95" s="1">
        <v>8.0809999999999995</v>
      </c>
      <c r="AG95" s="1">
        <v>12.733000000000001</v>
      </c>
    </row>
    <row r="96" spans="1:46" ht="15.75" customHeight="1" x14ac:dyDescent="0.25">
      <c r="B96" s="1" t="s">
        <v>326</v>
      </c>
      <c r="C96" s="1" t="s">
        <v>327</v>
      </c>
      <c r="D96" s="1" t="str">
        <f>AESI_Live_Sheet!L_CURRENCY_ISSR_208021701_REP</f>
        <v>USD</v>
      </c>
      <c r="F96" s="1">
        <v>12.486000000000001</v>
      </c>
      <c r="G96" s="1">
        <v>43.430615580000001</v>
      </c>
      <c r="H96" s="1">
        <v>205.84186260999999</v>
      </c>
      <c r="I96" s="1">
        <v>299.03100000000001</v>
      </c>
      <c r="J96" s="1">
        <v>255.00107894439299</v>
      </c>
      <c r="K96" s="1">
        <v>446.33069640367103</v>
      </c>
      <c r="L96" s="1">
        <v>413.97234628241398</v>
      </c>
      <c r="M96" s="1">
        <v>427.12285532675901</v>
      </c>
      <c r="W96" s="1">
        <v>23.679828990000001</v>
      </c>
      <c r="X96" s="1">
        <v>51.776939820000003</v>
      </c>
      <c r="Y96" s="1">
        <v>80.877321800000004</v>
      </c>
      <c r="Z96" s="1">
        <v>49.507772000000003</v>
      </c>
      <c r="AA96" s="1">
        <v>54.234999999999999</v>
      </c>
      <c r="AB96" s="1">
        <v>103.883</v>
      </c>
      <c r="AC96" s="1">
        <v>55.405999999999999</v>
      </c>
      <c r="AD96" s="1">
        <v>85.507000000000005</v>
      </c>
      <c r="AE96" s="1">
        <v>39.561999999999998</v>
      </c>
      <c r="AF96" s="1">
        <v>60.856000000000002</v>
      </c>
      <c r="AG96" s="1">
        <v>85.188999999999993</v>
      </c>
      <c r="AH96" s="1">
        <v>69.394078944393002</v>
      </c>
      <c r="AI96" s="1">
        <v>43.575226450267003</v>
      </c>
      <c r="AJ96" s="1">
        <v>84.511567848946001</v>
      </c>
      <c r="AK96" s="1">
        <v>162.28658889333801</v>
      </c>
      <c r="AL96" s="1">
        <v>155.95731321112001</v>
      </c>
      <c r="AM96" s="1">
        <v>92.171772816854002</v>
      </c>
      <c r="AN96" s="1">
        <v>109.067779889457</v>
      </c>
      <c r="AO96" s="1">
        <v>89.220195024874002</v>
      </c>
      <c r="AP96" s="1">
        <v>123.512598551229</v>
      </c>
      <c r="AQ96" s="1">
        <v>100.05378752425401</v>
      </c>
      <c r="AR96" s="1">
        <v>94.776567618531004</v>
      </c>
      <c r="AS96" s="1">
        <v>87.552323105374995</v>
      </c>
      <c r="AT96" s="1">
        <v>144.740177078599</v>
      </c>
    </row>
    <row r="97" spans="1:46" ht="15.75" customHeight="1" x14ac:dyDescent="0.25">
      <c r="B97" s="1" t="s">
        <v>328</v>
      </c>
      <c r="C97" s="1" t="s">
        <v>329</v>
      </c>
      <c r="D97" s="1" t="str">
        <f>AESI_Live_Sheet!L_CURRENCY_ISSR_208021701_REP</f>
        <v>USD</v>
      </c>
      <c r="F97" s="1">
        <v>-9.532</v>
      </c>
      <c r="G97" s="1">
        <v>-19.356000000000002</v>
      </c>
      <c r="H97" s="1">
        <v>-89.591968066800007</v>
      </c>
      <c r="I97" s="1">
        <v>-365.48599999999999</v>
      </c>
      <c r="J97" s="1">
        <v>-357.13324999999998</v>
      </c>
      <c r="K97" s="1">
        <v>-193.207581732481</v>
      </c>
      <c r="L97" s="1">
        <v>-96.861821967520001</v>
      </c>
      <c r="M97" s="1">
        <v>-75.974999999999994</v>
      </c>
      <c r="W97" s="1">
        <v>-6.0347149399999997</v>
      </c>
      <c r="X97" s="1">
        <v>-12.39360396</v>
      </c>
      <c r="Y97" s="1">
        <v>-36.20285767</v>
      </c>
      <c r="Z97" s="1">
        <v>-34.960791496799999</v>
      </c>
      <c r="AA97" s="1">
        <v>-60.94</v>
      </c>
      <c r="AB97" s="1">
        <v>-85.894999999999996</v>
      </c>
      <c r="AC97" s="1">
        <v>-98.858000000000004</v>
      </c>
      <c r="AD97" s="1">
        <v>-119.79300000000001</v>
      </c>
      <c r="AE97" s="1">
        <v>-95.486000000000004</v>
      </c>
      <c r="AF97" s="1">
        <v>-115.79</v>
      </c>
      <c r="AG97" s="1">
        <v>-86.275999999999996</v>
      </c>
      <c r="AH97" s="1">
        <v>-59.581249999999997</v>
      </c>
      <c r="AI97" s="1">
        <v>-41.690538277778003</v>
      </c>
      <c r="AJ97" s="1">
        <v>-40.276435400083997</v>
      </c>
      <c r="AK97" s="1">
        <v>-52.212981523817</v>
      </c>
      <c r="AL97" s="1">
        <v>-59.027626530801001</v>
      </c>
      <c r="AM97" s="1">
        <v>-33.149285464195998</v>
      </c>
      <c r="AN97" s="1">
        <v>-25.725036503323999</v>
      </c>
      <c r="AO97" s="1">
        <v>-18.993749999999999</v>
      </c>
      <c r="AP97" s="1">
        <v>-18.993749999999999</v>
      </c>
      <c r="AQ97" s="1">
        <v>-18.993749999999999</v>
      </c>
      <c r="AR97" s="1">
        <v>-18.993749999999999</v>
      </c>
      <c r="AS97" s="1">
        <v>-18.993749999999999</v>
      </c>
      <c r="AT97" s="1">
        <v>-18.993749999999999</v>
      </c>
    </row>
    <row r="98" spans="1:46" ht="15.75" customHeight="1" x14ac:dyDescent="0.25">
      <c r="B98" s="1" t="s">
        <v>330</v>
      </c>
      <c r="C98" s="1" t="s">
        <v>331</v>
      </c>
      <c r="D98" s="1" t="str">
        <f>AESI_Live_Sheet!L_CURRENCY_ISSR_208021701_REP</f>
        <v>USD</v>
      </c>
    </row>
    <row r="99" spans="1:46" ht="15.75" customHeight="1" x14ac:dyDescent="0.25">
      <c r="B99" s="1" t="s">
        <v>332</v>
      </c>
      <c r="C99" s="1" t="s">
        <v>333</v>
      </c>
      <c r="D99" s="1" t="str">
        <f>AESI_Live_Sheet!L_CURRENCY_ISSR_208021701_REP</f>
        <v>USD</v>
      </c>
    </row>
    <row r="100" spans="1:46" ht="15.75" customHeight="1" x14ac:dyDescent="0.25">
      <c r="B100" s="1" t="s">
        <v>334</v>
      </c>
      <c r="C100" s="1" t="s">
        <v>335</v>
      </c>
      <c r="D100" s="1" t="str">
        <f>AESI_Live_Sheet!L_CURRENCY_ISSR_208021701_REP</f>
        <v>USD</v>
      </c>
    </row>
    <row r="101" spans="1:46" ht="15.75" customHeight="1" x14ac:dyDescent="0.25">
      <c r="B101" s="1" t="s">
        <v>336</v>
      </c>
      <c r="C101" s="1" t="s">
        <v>337</v>
      </c>
      <c r="D101" s="1" t="str">
        <f>AESI_Live_Sheet!L_CURRENCY_ISSR_208021701_REP</f>
        <v>USD</v>
      </c>
      <c r="F101" s="1">
        <v>-9.532</v>
      </c>
      <c r="G101" s="1">
        <v>-19.356000000000002</v>
      </c>
      <c r="H101" s="1">
        <v>-89.591968066800007</v>
      </c>
      <c r="I101" s="1">
        <v>-365.48599999999999</v>
      </c>
      <c r="J101" s="1">
        <v>-486.79124999999999</v>
      </c>
      <c r="K101" s="1">
        <v>-193.207581732481</v>
      </c>
      <c r="L101" s="1">
        <v>-96.861821967520001</v>
      </c>
      <c r="M101" s="1">
        <v>-75.974999999999994</v>
      </c>
      <c r="W101" s="1">
        <v>-6.0347149399999997</v>
      </c>
      <c r="X101" s="1">
        <v>-12.39360396</v>
      </c>
      <c r="Y101" s="1">
        <v>-36.20285767</v>
      </c>
      <c r="Z101" s="1">
        <v>-34.960791496799999</v>
      </c>
      <c r="AA101" s="1">
        <v>-60.94</v>
      </c>
      <c r="AB101" s="1">
        <v>-85.894999999999996</v>
      </c>
      <c r="AC101" s="1">
        <v>-98.858000000000004</v>
      </c>
      <c r="AD101" s="1">
        <v>-119.79300000000001</v>
      </c>
      <c r="AE101" s="1">
        <v>-235.14400000000001</v>
      </c>
      <c r="AF101" s="1">
        <v>-115.79</v>
      </c>
      <c r="AG101" s="1">
        <v>-76.275999999999996</v>
      </c>
      <c r="AH101" s="1">
        <v>-59.581249999999997</v>
      </c>
      <c r="AI101" s="1">
        <v>-41.690538277778003</v>
      </c>
      <c r="AJ101" s="1">
        <v>-40.276435400083997</v>
      </c>
      <c r="AK101" s="1">
        <v>-52.212981523817</v>
      </c>
      <c r="AL101" s="1">
        <v>-59.027626530801001</v>
      </c>
      <c r="AM101" s="1">
        <v>-33.149285464195998</v>
      </c>
      <c r="AN101" s="1">
        <v>-25.725036503323999</v>
      </c>
      <c r="AO101" s="1">
        <v>-18.993749999999999</v>
      </c>
      <c r="AP101" s="1">
        <v>-18.993749999999999</v>
      </c>
      <c r="AQ101" s="1">
        <v>-18.993749999999999</v>
      </c>
      <c r="AR101" s="1">
        <v>-18.993749999999999</v>
      </c>
      <c r="AS101" s="1">
        <v>-18.993749999999999</v>
      </c>
      <c r="AT101" s="1">
        <v>-18.993749999999999</v>
      </c>
    </row>
    <row r="102" spans="1:46" ht="15.75" customHeight="1" x14ac:dyDescent="0.25">
      <c r="B102" s="1" t="s">
        <v>338</v>
      </c>
      <c r="C102" s="1" t="s">
        <v>339</v>
      </c>
      <c r="D102" s="1" t="str">
        <f>AESI_Live_Sheet!L_CURRENCY_ISSR_208021701_REP</f>
        <v>USD</v>
      </c>
      <c r="G102" s="1">
        <v>-10</v>
      </c>
      <c r="H102" s="1">
        <v>-45.048029999999997</v>
      </c>
      <c r="I102" s="1">
        <v>-77.162999999999997</v>
      </c>
      <c r="J102" s="1">
        <v>-97.102720000000005</v>
      </c>
      <c r="K102" s="1">
        <v>-111.966624</v>
      </c>
      <c r="L102" s="1">
        <v>-117.5649552</v>
      </c>
      <c r="M102" s="1">
        <v>-123.44320295999999</v>
      </c>
      <c r="X102" s="1">
        <v>-15.024015</v>
      </c>
      <c r="Y102" s="1">
        <v>-15.024015</v>
      </c>
      <c r="Z102" s="1">
        <v>-15</v>
      </c>
      <c r="AA102" s="1">
        <v>-15</v>
      </c>
      <c r="AB102" s="1">
        <v>-15</v>
      </c>
      <c r="AC102" s="1">
        <v>-27.158000000000001</v>
      </c>
      <c r="AD102" s="1">
        <v>-20.004999999999999</v>
      </c>
      <c r="AE102" s="1">
        <v>-21.004999999999999</v>
      </c>
      <c r="AF102" s="1">
        <v>-24.167999999999999</v>
      </c>
      <c r="AG102" s="1">
        <v>-25.271000000000001</v>
      </c>
      <c r="AH102" s="1">
        <v>-26.658719999999999</v>
      </c>
      <c r="AI102" s="1">
        <v>-27.991655999999999</v>
      </c>
      <c r="AJ102" s="1">
        <v>-27.991655999999999</v>
      </c>
      <c r="AK102" s="1">
        <v>-27.991655999999999</v>
      </c>
      <c r="AL102" s="1">
        <v>-27.991655999999999</v>
      </c>
      <c r="AM102" s="1">
        <v>-29.3912388</v>
      </c>
      <c r="AN102" s="1">
        <v>-29.3912388</v>
      </c>
      <c r="AO102" s="1">
        <v>-29.3912388</v>
      </c>
      <c r="AP102" s="1">
        <v>-29.3912388</v>
      </c>
      <c r="AQ102" s="1">
        <v>-30.860800739999998</v>
      </c>
      <c r="AR102" s="1">
        <v>-30.860800739999998</v>
      </c>
      <c r="AS102" s="1">
        <v>-30.860800739999998</v>
      </c>
      <c r="AT102" s="1">
        <v>-30.860800739999998</v>
      </c>
    </row>
    <row r="103" spans="1:46" ht="15.75" customHeight="1" x14ac:dyDescent="0.25">
      <c r="B103" s="1" t="s">
        <v>340</v>
      </c>
      <c r="C103" s="1" t="s">
        <v>341</v>
      </c>
      <c r="D103" s="1" t="str">
        <f>AESI_Live_Sheet!L_CURRENCY_ISSR_208021701_REP</f>
        <v>USD</v>
      </c>
      <c r="I103" s="1">
        <v>303.42599999999999</v>
      </c>
      <c r="K103" s="1">
        <v>0</v>
      </c>
      <c r="L103" s="1">
        <v>0</v>
      </c>
      <c r="M103" s="1">
        <v>0</v>
      </c>
      <c r="AA103" s="1">
        <v>303.42599999999999</v>
      </c>
      <c r="AJ103" s="1">
        <v>0</v>
      </c>
      <c r="AK103" s="1">
        <v>0</v>
      </c>
      <c r="AL103" s="1">
        <v>0</v>
      </c>
      <c r="AM103" s="1">
        <v>0</v>
      </c>
      <c r="AN103" s="1">
        <v>0</v>
      </c>
      <c r="AO103" s="1">
        <v>0</v>
      </c>
      <c r="AP103" s="1">
        <v>0</v>
      </c>
      <c r="AQ103" s="1">
        <v>0</v>
      </c>
      <c r="AR103" s="1">
        <v>0</v>
      </c>
      <c r="AS103" s="1">
        <v>0</v>
      </c>
      <c r="AT103" s="1">
        <v>0</v>
      </c>
    </row>
    <row r="104" spans="1:46" ht="15.75" customHeight="1" x14ac:dyDescent="0.25">
      <c r="B104" s="1" t="s">
        <v>342</v>
      </c>
      <c r="C104" s="1" t="s">
        <v>343</v>
      </c>
      <c r="D104" s="1" t="str">
        <f>AESI_Live_Sheet!L_CURRENCY_ISSR_208021701_REP</f>
        <v>USD</v>
      </c>
      <c r="F104" s="1">
        <v>7.391</v>
      </c>
      <c r="G104" s="1">
        <v>-2.9280136200000002</v>
      </c>
      <c r="H104" s="1">
        <v>-27.741545556108001</v>
      </c>
      <c r="I104" s="1">
        <v>-8.3469999999999995</v>
      </c>
      <c r="J104" s="1">
        <v>180.56899999999999</v>
      </c>
      <c r="K104" s="1">
        <v>-32</v>
      </c>
      <c r="L104" s="1">
        <v>-32</v>
      </c>
      <c r="M104" s="1">
        <v>-32</v>
      </c>
      <c r="W104" s="1">
        <v>-3.819</v>
      </c>
      <c r="X104" s="1">
        <v>-8.9261088237890007</v>
      </c>
      <c r="Y104" s="1">
        <v>-7.0064972656500002</v>
      </c>
      <c r="Z104" s="1">
        <v>-7.9899394666700001</v>
      </c>
      <c r="AA104" s="1">
        <v>0</v>
      </c>
      <c r="AB104" s="1">
        <v>-8.3469999999999995</v>
      </c>
      <c r="AC104" s="1">
        <v>0</v>
      </c>
      <c r="AD104" s="1">
        <v>0</v>
      </c>
      <c r="AE104" s="1">
        <v>197.119</v>
      </c>
      <c r="AF104" s="1">
        <v>-1.1779999999999999</v>
      </c>
      <c r="AG104" s="1">
        <v>-7.3719999999999999</v>
      </c>
      <c r="AH104" s="1">
        <v>-8</v>
      </c>
      <c r="AI104" s="1">
        <v>-8</v>
      </c>
      <c r="AJ104" s="1">
        <v>-8</v>
      </c>
      <c r="AK104" s="1">
        <v>-8</v>
      </c>
      <c r="AL104" s="1">
        <v>-8</v>
      </c>
      <c r="AM104" s="1">
        <v>-8</v>
      </c>
      <c r="AN104" s="1">
        <v>-8</v>
      </c>
      <c r="AO104" s="1">
        <v>-8</v>
      </c>
      <c r="AP104" s="1">
        <v>-8</v>
      </c>
      <c r="AQ104" s="1">
        <v>-8</v>
      </c>
      <c r="AR104" s="1">
        <v>-8</v>
      </c>
      <c r="AS104" s="1">
        <v>-8</v>
      </c>
      <c r="AT104" s="1">
        <v>-8</v>
      </c>
    </row>
    <row r="105" spans="1:46" ht="15.75" customHeight="1" x14ac:dyDescent="0.25">
      <c r="B105" s="1" t="s">
        <v>344</v>
      </c>
      <c r="C105" s="1" t="s">
        <v>345</v>
      </c>
      <c r="D105" s="1" t="str">
        <f>AESI_Live_Sheet!L_CURRENCY_ISSR_208021701_REP</f>
        <v>USD</v>
      </c>
      <c r="W105" s="1">
        <v>-0.22443704</v>
      </c>
      <c r="X105" s="1">
        <v>-0.28790358999999999</v>
      </c>
      <c r="Y105" s="1">
        <v>-0.31</v>
      </c>
      <c r="Z105" s="1">
        <v>-0.25703636000000002</v>
      </c>
      <c r="AA105" s="1">
        <v>0</v>
      </c>
      <c r="AB105" s="1">
        <v>0</v>
      </c>
      <c r="AC105" s="1">
        <v>0</v>
      </c>
      <c r="AD105" s="1">
        <v>0</v>
      </c>
      <c r="AE105" s="1">
        <v>0</v>
      </c>
      <c r="AF105" s="1">
        <v>0</v>
      </c>
    </row>
    <row r="106" spans="1:46" ht="15.75" customHeight="1" x14ac:dyDescent="0.25">
      <c r="B106" s="1" t="s">
        <v>346</v>
      </c>
      <c r="C106" s="1" t="s">
        <v>347</v>
      </c>
      <c r="D106" s="1" t="str">
        <f>AESI_Live_Sheet!L_CURRENCY_ISSR_208021701_REP</f>
        <v>USD</v>
      </c>
      <c r="F106" s="1">
        <v>4.4349999999999996</v>
      </c>
      <c r="G106" s="1">
        <v>-6.7939999999999996</v>
      </c>
      <c r="H106" s="1">
        <v>-0.93352742768100005</v>
      </c>
      <c r="I106" s="1">
        <v>-23.292999999999999</v>
      </c>
      <c r="J106" s="1">
        <v>-8.0589999999999993</v>
      </c>
      <c r="W106" s="1">
        <v>-0.2</v>
      </c>
      <c r="Y106" s="1">
        <v>-0.68636825435000004</v>
      </c>
      <c r="Z106" s="1">
        <v>-4.7159173329999998E-2</v>
      </c>
      <c r="AA106" s="1">
        <v>-11.074999999999999</v>
      </c>
      <c r="AB106" s="1">
        <v>-5.6230000000000002</v>
      </c>
      <c r="AC106" s="1">
        <v>-6.5259999999999998</v>
      </c>
      <c r="AD106" s="1">
        <v>-6.9000000000000006E-2</v>
      </c>
      <c r="AE106" s="1">
        <v>-3.5859999999999999</v>
      </c>
      <c r="AF106" s="1">
        <v>-2.117</v>
      </c>
      <c r="AG106" s="1">
        <v>-2.3559999999999999</v>
      </c>
    </row>
    <row r="107" spans="1:46" ht="15.75" customHeight="1" x14ac:dyDescent="0.25">
      <c r="B107" s="1" t="s">
        <v>348</v>
      </c>
      <c r="C107" s="1" t="s">
        <v>349</v>
      </c>
      <c r="D107" s="1" t="str">
        <f>AESI_Live_Sheet!L_CURRENCY_ISSR_208021701_REP</f>
        <v>USD</v>
      </c>
      <c r="F107" s="1">
        <v>11.826000000000001</v>
      </c>
      <c r="G107" s="1">
        <v>-19.722013619999998</v>
      </c>
      <c r="H107" s="1">
        <v>-74.802479973789005</v>
      </c>
      <c r="I107" s="1">
        <v>194.62299999999999</v>
      </c>
      <c r="J107" s="1">
        <v>75.40728</v>
      </c>
      <c r="K107" s="1">
        <v>-143.966624</v>
      </c>
      <c r="L107" s="1">
        <v>-149.56495520000001</v>
      </c>
      <c r="M107" s="1">
        <v>-155.44320296000001</v>
      </c>
      <c r="W107" s="1">
        <v>-4.2434370399999999</v>
      </c>
      <c r="X107" s="1">
        <v>-24.238027413788998</v>
      </c>
      <c r="Y107" s="1">
        <v>-23.026880519999999</v>
      </c>
      <c r="Z107" s="1">
        <v>-23.294135000000001</v>
      </c>
      <c r="AA107" s="1">
        <v>277.351</v>
      </c>
      <c r="AB107" s="1">
        <v>-28.97</v>
      </c>
      <c r="AC107" s="1">
        <v>-33.683999999999997</v>
      </c>
      <c r="AD107" s="1">
        <v>-20.074000000000002</v>
      </c>
      <c r="AE107" s="1">
        <v>172.52799999999999</v>
      </c>
      <c r="AF107" s="1">
        <v>-27.463000000000001</v>
      </c>
      <c r="AG107" s="1">
        <v>-34.999000000000002</v>
      </c>
      <c r="AH107" s="1">
        <v>-34.658720000000002</v>
      </c>
      <c r="AI107" s="1">
        <v>-35.991655999999999</v>
      </c>
      <c r="AJ107" s="1">
        <v>-35.991655999999999</v>
      </c>
      <c r="AK107" s="1">
        <v>-35.991655999999999</v>
      </c>
      <c r="AL107" s="1">
        <v>-35.991655999999999</v>
      </c>
      <c r="AM107" s="1">
        <v>-37.391238800000004</v>
      </c>
      <c r="AN107" s="1">
        <v>-37.391238800000004</v>
      </c>
      <c r="AO107" s="1">
        <v>-37.391238800000004</v>
      </c>
      <c r="AP107" s="1">
        <v>-37.391238800000004</v>
      </c>
      <c r="AQ107" s="1">
        <v>-38.860800740000002</v>
      </c>
      <c r="AR107" s="1">
        <v>-38.860800740000002</v>
      </c>
      <c r="AS107" s="1">
        <v>-38.860800740000002</v>
      </c>
      <c r="AT107" s="1">
        <v>-38.860800740000002</v>
      </c>
    </row>
    <row r="108" spans="1:46" ht="15.75" customHeight="1" x14ac:dyDescent="0.25">
      <c r="B108" s="1" t="s">
        <v>350</v>
      </c>
      <c r="C108" s="1" t="s">
        <v>351</v>
      </c>
      <c r="D108" s="1" t="str">
        <f>AESI_Live_Sheet!L_CURRENCY_ISSR_208021701_REP</f>
        <v>USD</v>
      </c>
      <c r="F108" s="1">
        <v>14.78</v>
      </c>
      <c r="G108" s="1">
        <v>4.3526019600000003</v>
      </c>
      <c r="H108" s="1">
        <v>41.447414569411002</v>
      </c>
      <c r="I108" s="1">
        <v>128.16800000000001</v>
      </c>
      <c r="J108" s="1">
        <v>-156.38289105560699</v>
      </c>
      <c r="K108" s="1">
        <v>109.15649067119</v>
      </c>
      <c r="L108" s="1">
        <v>167.54556911489499</v>
      </c>
      <c r="M108" s="1">
        <v>195.70465236675901</v>
      </c>
      <c r="W108" s="1">
        <v>13.40167701</v>
      </c>
      <c r="X108" s="1">
        <v>15.145308446211001</v>
      </c>
      <c r="Y108" s="1">
        <v>21.647583610000002</v>
      </c>
      <c r="Z108" s="1">
        <v>-8.7471544968000003</v>
      </c>
      <c r="AA108" s="1">
        <v>270.64600000000002</v>
      </c>
      <c r="AB108" s="1">
        <v>-10.981999999999999</v>
      </c>
      <c r="AC108" s="1">
        <v>-77.135999999999996</v>
      </c>
      <c r="AD108" s="1">
        <v>-54.36</v>
      </c>
      <c r="AE108" s="1">
        <v>-23.053999999999998</v>
      </c>
      <c r="AF108" s="1">
        <v>-82.397000000000006</v>
      </c>
      <c r="AG108" s="1">
        <v>-26.085999999999999</v>
      </c>
      <c r="AH108" s="1">
        <v>-24.845891055607002</v>
      </c>
      <c r="AI108" s="1">
        <v>-34.106967827510999</v>
      </c>
      <c r="AJ108" s="1">
        <v>8.2434764488619994</v>
      </c>
      <c r="AK108" s="1">
        <v>74.081951369520993</v>
      </c>
      <c r="AL108" s="1">
        <v>60.938030680319002</v>
      </c>
      <c r="AM108" s="1">
        <v>21.631248552658001</v>
      </c>
      <c r="AN108" s="1">
        <v>45.951504586134</v>
      </c>
      <c r="AO108" s="1">
        <v>32.835206224874</v>
      </c>
      <c r="AP108" s="1">
        <v>67.127609751229002</v>
      </c>
      <c r="AQ108" s="1">
        <v>42.199236784253998</v>
      </c>
      <c r="AR108" s="1">
        <v>36.922016878530997</v>
      </c>
      <c r="AS108" s="1">
        <v>29.697772365374998</v>
      </c>
      <c r="AT108" s="1">
        <v>86.885626338598996</v>
      </c>
    </row>
    <row r="109" spans="1:46" ht="15.75" customHeight="1" x14ac:dyDescent="0.25">
      <c r="A109" s="1" t="s">
        <v>352</v>
      </c>
    </row>
    <row r="110" spans="1:46" ht="15.75" customHeight="1" x14ac:dyDescent="0.25">
      <c r="B110" s="1" t="s">
        <v>353</v>
      </c>
      <c r="C110" s="1" t="s">
        <v>354</v>
      </c>
      <c r="D110" s="1" t="str">
        <f>AESI_Live_Sheet!L_CURRENCY_ISSR_208021701_REP</f>
        <v>USD</v>
      </c>
    </row>
    <row r="111" spans="1:46" ht="15.75" customHeight="1" x14ac:dyDescent="0.25">
      <c r="B111" s="1" t="s">
        <v>355</v>
      </c>
      <c r="C111" s="1" t="s">
        <v>356</v>
      </c>
      <c r="D111" s="1" t="str">
        <f>AESI_Live_Sheet!L_CURRENCY_ISSR_208021701_REP</f>
        <v>USD</v>
      </c>
    </row>
    <row r="112" spans="1:46" ht="15.75" customHeight="1" x14ac:dyDescent="0.25">
      <c r="B112" s="1" t="s">
        <v>357</v>
      </c>
      <c r="C112" s="1" t="s">
        <v>358</v>
      </c>
      <c r="D112" s="1" t="str">
        <f>AESI_Live_Sheet!L_CURRENCY_ISSR_208021701_REP</f>
        <v>USD</v>
      </c>
    </row>
    <row r="113" spans="1:4" ht="15.75" customHeight="1" x14ac:dyDescent="0.25">
      <c r="B113" s="1" t="s">
        <v>359</v>
      </c>
      <c r="C113" s="1" t="s">
        <v>360</v>
      </c>
      <c r="D113" s="1" t="str">
        <f>AESI_Live_Sheet!L_CURRENCY_ISSR_208021701_REP</f>
        <v>USD</v>
      </c>
    </row>
    <row r="114" spans="1:4" ht="15.75" customHeight="1" x14ac:dyDescent="0.25">
      <c r="B114" s="1" t="s">
        <v>361</v>
      </c>
      <c r="C114" s="1" t="s">
        <v>362</v>
      </c>
      <c r="D114" s="1" t="str">
        <f>AESI_Live_Sheet!L_CURRENCY_ISSR_208021701_REP</f>
        <v>USD</v>
      </c>
    </row>
    <row r="115" spans="1:4" ht="15.75" customHeight="1" x14ac:dyDescent="0.25">
      <c r="B115" s="1" t="s">
        <v>363</v>
      </c>
      <c r="C115" s="1" t="s">
        <v>364</v>
      </c>
      <c r="D115" s="1" t="str">
        <f>AESI_Live_Sheet!L_CURRENCY_ISSR_208021701_REP</f>
        <v>USD</v>
      </c>
    </row>
    <row r="116" spans="1:4" ht="15.75" customHeight="1" x14ac:dyDescent="0.25">
      <c r="B116" s="1" t="s">
        <v>365</v>
      </c>
      <c r="C116" s="1" t="s">
        <v>366</v>
      </c>
      <c r="D116" s="1" t="str">
        <f>AESI_Live_Sheet!L_CURRENCY_ISSR_208021701_REP</f>
        <v>USD</v>
      </c>
    </row>
    <row r="117" spans="1:4" ht="15.75" customHeight="1" x14ac:dyDescent="0.25">
      <c r="B117" s="1" t="s">
        <v>367</v>
      </c>
      <c r="C117" s="1" t="s">
        <v>368</v>
      </c>
      <c r="D117" s="1" t="str">
        <f>AESI_Live_Sheet!L_CURRENCY_ISSR_208021701_REP</f>
        <v>USD</v>
      </c>
    </row>
    <row r="118" spans="1:4" ht="15.75" customHeight="1" x14ac:dyDescent="0.25">
      <c r="B118" s="1" t="s">
        <v>369</v>
      </c>
      <c r="C118" s="1" t="s">
        <v>370</v>
      </c>
      <c r="D118" s="1" t="str">
        <f>AESI_Live_Sheet!L_CURRENCY_ISSR_208021701_REP</f>
        <v>USD</v>
      </c>
    </row>
    <row r="119" spans="1:4" ht="15.75" customHeight="1" x14ac:dyDescent="0.25">
      <c r="B119" s="1" t="s">
        <v>371</v>
      </c>
      <c r="C119" s="1" t="s">
        <v>372</v>
      </c>
      <c r="D119" s="1" t="str">
        <f>AESI_Live_Sheet!L_CURRENCY_ISSR_208021701_REP</f>
        <v>USD</v>
      </c>
    </row>
    <row r="120" spans="1:4" ht="15.75" customHeight="1" x14ac:dyDescent="0.25">
      <c r="B120" s="1" t="s">
        <v>373</v>
      </c>
      <c r="C120" s="1" t="s">
        <v>374</v>
      </c>
      <c r="D120" s="1" t="str">
        <f>AESI_Live_Sheet!L_CURRENCY_ISSR_208021701_REP</f>
        <v>USD</v>
      </c>
    </row>
    <row r="121" spans="1:4" ht="15.75" customHeight="1" x14ac:dyDescent="0.25">
      <c r="B121" s="1" t="s">
        <v>375</v>
      </c>
      <c r="C121" s="1" t="s">
        <v>376</v>
      </c>
      <c r="D121" s="1" t="str">
        <f>AESI_Live_Sheet!L_CURRENCY_ISSR_208021701_REP</f>
        <v>USD</v>
      </c>
    </row>
    <row r="122" spans="1:4" ht="15.75" customHeight="1" x14ac:dyDescent="0.25">
      <c r="B122" s="1" t="s">
        <v>377</v>
      </c>
      <c r="C122" s="1" t="s">
        <v>378</v>
      </c>
      <c r="D122" s="1" t="str">
        <f>AESI_Live_Sheet!L_CURRENCY_ISSR_208021701_REP</f>
        <v>USD</v>
      </c>
    </row>
    <row r="123" spans="1:4" ht="15.75" customHeight="1" x14ac:dyDescent="0.25">
      <c r="A123" s="1" t="s">
        <v>379</v>
      </c>
    </row>
    <row r="124" spans="1:4" ht="15.75" customHeight="1" x14ac:dyDescent="0.25">
      <c r="B124" s="1" t="s">
        <v>380</v>
      </c>
      <c r="C124" s="1" t="s">
        <v>381</v>
      </c>
    </row>
    <row r="125" spans="1:4" ht="15.75" customHeight="1" x14ac:dyDescent="0.25">
      <c r="B125" s="1" t="s">
        <v>382</v>
      </c>
      <c r="C125" s="1" t="s">
        <v>383</v>
      </c>
    </row>
    <row r="126" spans="1:4" ht="15.75" customHeight="1" x14ac:dyDescent="0.25">
      <c r="B126" s="1" t="s">
        <v>384</v>
      </c>
      <c r="C126" s="1" t="s">
        <v>385</v>
      </c>
    </row>
    <row r="127" spans="1:4" ht="15.75" customHeight="1" x14ac:dyDescent="0.25">
      <c r="A127" s="1" t="s">
        <v>386</v>
      </c>
    </row>
    <row r="128" spans="1:4" ht="15.75" customHeight="1" x14ac:dyDescent="0.25">
      <c r="B128" s="1" t="s">
        <v>387</v>
      </c>
      <c r="C128" s="1" t="s">
        <v>388</v>
      </c>
      <c r="D128" s="1" t="str">
        <f>AESI_Live_Sheet!L_CURRENCY_ISSR_208021701_REP</f>
        <v>USD</v>
      </c>
    </row>
    <row r="129" spans="1:4" ht="15.75" customHeight="1" x14ac:dyDescent="0.25">
      <c r="B129" s="1" t="s">
        <v>389</v>
      </c>
      <c r="C129" s="1" t="s">
        <v>390</v>
      </c>
      <c r="D129" s="1" t="str">
        <f>AESI_Live_Sheet!L_CURRENCY_ISSR_208021701_REP</f>
        <v>USD</v>
      </c>
    </row>
    <row r="130" spans="1:4" ht="15.75" customHeight="1" x14ac:dyDescent="0.25">
      <c r="B130" s="1" t="s">
        <v>391</v>
      </c>
      <c r="C130" s="1" t="s">
        <v>392</v>
      </c>
    </row>
    <row r="131" spans="1:4" ht="15.75" customHeight="1" x14ac:dyDescent="0.25">
      <c r="A131" s="1" t="s">
        <v>393</v>
      </c>
    </row>
    <row r="132" spans="1:4" ht="15.75" customHeight="1" x14ac:dyDescent="0.25">
      <c r="B132" s="1" t="s">
        <v>394</v>
      </c>
      <c r="C132" s="1" t="s">
        <v>395</v>
      </c>
    </row>
    <row r="133" spans="1:4" ht="15.75" customHeight="1" x14ac:dyDescent="0.25">
      <c r="B133" s="1" t="s">
        <v>396</v>
      </c>
      <c r="C133" s="1" t="s">
        <v>397</v>
      </c>
    </row>
    <row r="134" spans="1:4" ht="15.75" customHeight="1" x14ac:dyDescent="0.25">
      <c r="B134" s="1" t="s">
        <v>398</v>
      </c>
      <c r="C134" s="1" t="s">
        <v>399</v>
      </c>
    </row>
    <row r="135" spans="1:4" ht="15.75" customHeight="1" x14ac:dyDescent="0.25">
      <c r="B135" s="1" t="s">
        <v>400</v>
      </c>
      <c r="C135" s="1" t="s">
        <v>401</v>
      </c>
    </row>
    <row r="136" spans="1:4" ht="15.75" customHeight="1" x14ac:dyDescent="0.25">
      <c r="B136" s="1" t="s">
        <v>402</v>
      </c>
      <c r="C136" s="1" t="s">
        <v>403</v>
      </c>
    </row>
    <row r="137" spans="1:4" ht="15.75" customHeight="1" x14ac:dyDescent="0.25">
      <c r="B137" s="1" t="s">
        <v>404</v>
      </c>
      <c r="C137" s="1" t="s">
        <v>405</v>
      </c>
    </row>
    <row r="138" spans="1:4" ht="15.75" customHeight="1" x14ac:dyDescent="0.25">
      <c r="B138" s="1" t="s">
        <v>406</v>
      </c>
      <c r="C138" s="1" t="s">
        <v>407</v>
      </c>
    </row>
    <row r="139" spans="1:4" ht="15.75" customHeight="1" x14ac:dyDescent="0.25">
      <c r="B139" s="1" t="s">
        <v>408</v>
      </c>
      <c r="C139" s="1" t="s">
        <v>409</v>
      </c>
    </row>
    <row r="140" spans="1:4" ht="15.75" customHeight="1" x14ac:dyDescent="0.25">
      <c r="B140" s="1" t="s">
        <v>410</v>
      </c>
      <c r="C140" s="1" t="s">
        <v>411</v>
      </c>
    </row>
    <row r="141" spans="1:4" ht="15.75" customHeight="1" x14ac:dyDescent="0.25">
      <c r="B141" s="1" t="s">
        <v>412</v>
      </c>
      <c r="C141" s="1" t="s">
        <v>413</v>
      </c>
    </row>
    <row r="142" spans="1:4" ht="15.75" customHeight="1" x14ac:dyDescent="0.25">
      <c r="B142" s="1" t="s">
        <v>414</v>
      </c>
      <c r="C142" s="1" t="s">
        <v>415</v>
      </c>
    </row>
    <row r="143" spans="1:4" ht="15.75" customHeight="1" x14ac:dyDescent="0.25">
      <c r="B143" s="1" t="s">
        <v>416</v>
      </c>
      <c r="C143" s="1" t="s">
        <v>417</v>
      </c>
    </row>
    <row r="144" spans="1:4" ht="15.75" customHeight="1" x14ac:dyDescent="0.25">
      <c r="B144" s="1" t="s">
        <v>418</v>
      </c>
      <c r="C144" s="1" t="s">
        <v>419</v>
      </c>
    </row>
    <row r="145" spans="2:3" ht="15.75" customHeight="1" x14ac:dyDescent="0.25">
      <c r="B145" s="1" t="s">
        <v>420</v>
      </c>
      <c r="C145" s="1" t="s">
        <v>421</v>
      </c>
    </row>
    <row r="146" spans="2:3" ht="15.75" customHeight="1" x14ac:dyDescent="0.25">
      <c r="B146" s="1" t="s">
        <v>422</v>
      </c>
      <c r="C146" s="1" t="s">
        <v>423</v>
      </c>
    </row>
    <row r="147" spans="2:3" ht="15.75" customHeight="1" x14ac:dyDescent="0.25">
      <c r="B147" s="1" t="s">
        <v>424</v>
      </c>
      <c r="C147" s="1" t="s">
        <v>425</v>
      </c>
    </row>
    <row r="148" spans="2:3" ht="15.75" customHeight="1" x14ac:dyDescent="0.25">
      <c r="B148" s="1" t="s">
        <v>426</v>
      </c>
      <c r="C148" s="1" t="s">
        <v>427</v>
      </c>
    </row>
    <row r="149" spans="2:3" ht="15.75" customHeight="1" x14ac:dyDescent="0.25">
      <c r="B149" s="1" t="s">
        <v>428</v>
      </c>
      <c r="C149" s="1" t="s">
        <v>429</v>
      </c>
    </row>
    <row r="150" spans="2:3" ht="15.75" customHeight="1" x14ac:dyDescent="0.25">
      <c r="B150" s="1" t="s">
        <v>430</v>
      </c>
      <c r="C150" s="1" t="s">
        <v>431</v>
      </c>
    </row>
    <row r="151" spans="2:3" ht="15.75" customHeight="1" x14ac:dyDescent="0.25">
      <c r="B151" s="1" t="s">
        <v>432</v>
      </c>
      <c r="C151" s="1" t="s">
        <v>433</v>
      </c>
    </row>
    <row r="152" spans="2:3" ht="15.75" customHeight="1" x14ac:dyDescent="0.25">
      <c r="B152" s="1" t="s">
        <v>434</v>
      </c>
      <c r="C152" s="1" t="s">
        <v>435</v>
      </c>
    </row>
    <row r="153" spans="2:3" ht="15.75" customHeight="1" x14ac:dyDescent="0.25">
      <c r="B153" s="1" t="s">
        <v>436</v>
      </c>
      <c r="C153" s="1" t="s">
        <v>437</v>
      </c>
    </row>
    <row r="154" spans="2:3" ht="15.75" customHeight="1" x14ac:dyDescent="0.25">
      <c r="B154" s="1" t="s">
        <v>438</v>
      </c>
      <c r="C154" s="1" t="s">
        <v>439</v>
      </c>
    </row>
    <row r="155" spans="2:3" ht="15.75" customHeight="1" x14ac:dyDescent="0.25">
      <c r="B155" s="1" t="s">
        <v>440</v>
      </c>
      <c r="C155" s="1" t="s">
        <v>441</v>
      </c>
    </row>
    <row r="156" spans="2:3" ht="15.75" customHeight="1" x14ac:dyDescent="0.25">
      <c r="B156" s="1" t="s">
        <v>442</v>
      </c>
      <c r="C156" s="1" t="s">
        <v>443</v>
      </c>
    </row>
    <row r="157" spans="2:3" ht="15.75" customHeight="1" x14ac:dyDescent="0.25">
      <c r="B157" s="1" t="s">
        <v>444</v>
      </c>
      <c r="C157" s="1" t="s">
        <v>445</v>
      </c>
    </row>
    <row r="158" spans="2:3" ht="15.75" customHeight="1" x14ac:dyDescent="0.25">
      <c r="B158" s="1" t="s">
        <v>446</v>
      </c>
      <c r="C158" s="1" t="s">
        <v>447</v>
      </c>
    </row>
    <row r="159" spans="2:3" ht="15.75" customHeight="1" x14ac:dyDescent="0.25">
      <c r="B159" s="1" t="s">
        <v>448</v>
      </c>
      <c r="C159" s="1" t="s">
        <v>449</v>
      </c>
    </row>
    <row r="160" spans="2:3" ht="15.75" customHeight="1" x14ac:dyDescent="0.25">
      <c r="B160" s="1" t="s">
        <v>450</v>
      </c>
      <c r="C160" s="1" t="s">
        <v>451</v>
      </c>
    </row>
    <row r="161" spans="2:3" ht="15.75" customHeight="1" x14ac:dyDescent="0.25">
      <c r="B161" s="1" t="s">
        <v>452</v>
      </c>
      <c r="C161" s="1" t="s">
        <v>453</v>
      </c>
    </row>
    <row r="162" spans="2:3" ht="15.75" customHeight="1" x14ac:dyDescent="0.25">
      <c r="B162" s="1" t="s">
        <v>454</v>
      </c>
      <c r="C162" s="1" t="s">
        <v>455</v>
      </c>
    </row>
    <row r="163" spans="2:3" ht="15.75" customHeight="1" x14ac:dyDescent="0.25">
      <c r="B163" s="1" t="s">
        <v>456</v>
      </c>
      <c r="C163" s="1" t="s">
        <v>457</v>
      </c>
    </row>
    <row r="164" spans="2:3" ht="15.75" customHeight="1" x14ac:dyDescent="0.25">
      <c r="B164" s="1" t="s">
        <v>458</v>
      </c>
      <c r="C164" s="1" t="s">
        <v>459</v>
      </c>
    </row>
    <row r="165" spans="2:3" ht="15.75" customHeight="1" x14ac:dyDescent="0.25">
      <c r="B165" s="1" t="s">
        <v>460</v>
      </c>
      <c r="C165" s="1" t="s">
        <v>461</v>
      </c>
    </row>
    <row r="166" spans="2:3" ht="15.75" customHeight="1" x14ac:dyDescent="0.25">
      <c r="B166" s="1" t="s">
        <v>462</v>
      </c>
      <c r="C166" s="1" t="s">
        <v>463</v>
      </c>
    </row>
    <row r="167" spans="2:3" ht="15.75" customHeight="1" x14ac:dyDescent="0.25">
      <c r="B167" s="1" t="s">
        <v>464</v>
      </c>
      <c r="C167" s="1" t="s">
        <v>465</v>
      </c>
    </row>
    <row r="168" spans="2:3" ht="15.75" customHeight="1" x14ac:dyDescent="0.25">
      <c r="B168" s="1" t="s">
        <v>466</v>
      </c>
      <c r="C168" s="1" t="s">
        <v>467</v>
      </c>
    </row>
    <row r="169" spans="2:3" ht="15.75" customHeight="1" x14ac:dyDescent="0.25">
      <c r="B169" s="1" t="s">
        <v>468</v>
      </c>
      <c r="C169" s="1" t="s">
        <v>469</v>
      </c>
    </row>
    <row r="170" spans="2:3" ht="15.75" customHeight="1" x14ac:dyDescent="0.25">
      <c r="B170" s="1" t="s">
        <v>470</v>
      </c>
      <c r="C170" s="1" t="s">
        <v>471</v>
      </c>
    </row>
    <row r="171" spans="2:3" ht="15.75" customHeight="1" x14ac:dyDescent="0.25">
      <c r="B171" s="1" t="s">
        <v>472</v>
      </c>
      <c r="C171" s="1" t="s">
        <v>473</v>
      </c>
    </row>
    <row r="172" spans="2:3" ht="15.75" customHeight="1" x14ac:dyDescent="0.25">
      <c r="B172" s="1" t="s">
        <v>474</v>
      </c>
      <c r="C172" s="1" t="s">
        <v>475</v>
      </c>
    </row>
    <row r="173" spans="2:3" ht="15.75" customHeight="1" x14ac:dyDescent="0.25">
      <c r="B173" s="1" t="s">
        <v>476</v>
      </c>
      <c r="C173" s="1" t="s">
        <v>477</v>
      </c>
    </row>
    <row r="174" spans="2:3" ht="15.75" customHeight="1" x14ac:dyDescent="0.25">
      <c r="B174" s="1" t="s">
        <v>478</v>
      </c>
      <c r="C174" s="1" t="s">
        <v>479</v>
      </c>
    </row>
    <row r="175" spans="2:3" ht="15.75" customHeight="1" x14ac:dyDescent="0.25">
      <c r="B175" s="1" t="s">
        <v>480</v>
      </c>
      <c r="C175" s="1" t="s">
        <v>481</v>
      </c>
    </row>
    <row r="176" spans="2:3" ht="15.75" customHeight="1" x14ac:dyDescent="0.25">
      <c r="B176" s="1" t="s">
        <v>482</v>
      </c>
      <c r="C176" s="1" t="s">
        <v>483</v>
      </c>
    </row>
    <row r="177" spans="2:3" ht="15.75" customHeight="1" x14ac:dyDescent="0.25">
      <c r="B177" s="1" t="s">
        <v>484</v>
      </c>
      <c r="C177" s="1" t="s">
        <v>485</v>
      </c>
    </row>
    <row r="178" spans="2:3" ht="15.75" customHeight="1" x14ac:dyDescent="0.25">
      <c r="B178" s="1" t="s">
        <v>486</v>
      </c>
      <c r="C178" s="1" t="s">
        <v>487</v>
      </c>
    </row>
    <row r="179" spans="2:3" ht="15.75" customHeight="1" x14ac:dyDescent="0.25">
      <c r="B179" s="1" t="s">
        <v>488</v>
      </c>
      <c r="C179" s="1" t="s">
        <v>489</v>
      </c>
    </row>
    <row r="180" spans="2:3" ht="15.75" customHeight="1" x14ac:dyDescent="0.25">
      <c r="B180" s="1" t="s">
        <v>490</v>
      </c>
      <c r="C180" s="1" t="s">
        <v>491</v>
      </c>
    </row>
    <row r="181" spans="2:3" ht="15.75" customHeight="1" x14ac:dyDescent="0.25">
      <c r="B181" s="1" t="s">
        <v>492</v>
      </c>
      <c r="C181" s="1" t="s">
        <v>493</v>
      </c>
    </row>
    <row r="182" spans="2:3" ht="15.75" customHeight="1" x14ac:dyDescent="0.25">
      <c r="B182" s="1" t="s">
        <v>494</v>
      </c>
      <c r="C182" s="1" t="s">
        <v>495</v>
      </c>
    </row>
    <row r="183" spans="2:3" ht="15.75" customHeight="1" x14ac:dyDescent="0.25">
      <c r="B183" s="1" t="s">
        <v>496</v>
      </c>
      <c r="C183" s="1" t="s">
        <v>497</v>
      </c>
    </row>
    <row r="184" spans="2:3" ht="15.75" customHeight="1" x14ac:dyDescent="0.25">
      <c r="B184" s="1" t="s">
        <v>498</v>
      </c>
      <c r="C184" s="1" t="s">
        <v>499</v>
      </c>
    </row>
    <row r="185" spans="2:3" ht="15.75" customHeight="1" x14ac:dyDescent="0.25">
      <c r="B185" s="1" t="s">
        <v>500</v>
      </c>
      <c r="C185" s="1" t="s">
        <v>501</v>
      </c>
    </row>
    <row r="186" spans="2:3" ht="15.75" customHeight="1" x14ac:dyDescent="0.25">
      <c r="B186" s="1" t="s">
        <v>502</v>
      </c>
      <c r="C186" s="1" t="s">
        <v>503</v>
      </c>
    </row>
    <row r="187" spans="2:3" ht="15.75" customHeight="1" x14ac:dyDescent="0.25">
      <c r="B187" s="1" t="s">
        <v>504</v>
      </c>
      <c r="C187" s="1" t="s">
        <v>505</v>
      </c>
    </row>
    <row r="188" spans="2:3" ht="15.75" customHeight="1" x14ac:dyDescent="0.25">
      <c r="B188" s="1" t="s">
        <v>506</v>
      </c>
      <c r="C188" s="1" t="s">
        <v>507</v>
      </c>
    </row>
    <row r="189" spans="2:3" ht="15.75" customHeight="1" x14ac:dyDescent="0.25">
      <c r="B189" s="1" t="s">
        <v>508</v>
      </c>
      <c r="C189" s="1" t="s">
        <v>509</v>
      </c>
    </row>
    <row r="190" spans="2:3" ht="15.75" customHeight="1" x14ac:dyDescent="0.25">
      <c r="B190" s="1" t="s">
        <v>510</v>
      </c>
      <c r="C190" s="1" t="s">
        <v>511</v>
      </c>
    </row>
    <row r="191" spans="2:3" ht="15.75" customHeight="1" x14ac:dyDescent="0.25">
      <c r="B191" s="1" t="s">
        <v>512</v>
      </c>
      <c r="C191" s="1" t="s">
        <v>513</v>
      </c>
    </row>
    <row r="192" spans="2:3" ht="15.75" customHeight="1" x14ac:dyDescent="0.25">
      <c r="B192" s="1" t="s">
        <v>514</v>
      </c>
      <c r="C192" s="1" t="s">
        <v>515</v>
      </c>
    </row>
    <row r="193" spans="1:3" ht="15.75" customHeight="1" x14ac:dyDescent="0.25">
      <c r="B193" s="1" t="s">
        <v>516</v>
      </c>
      <c r="C193" s="1" t="s">
        <v>517</v>
      </c>
    </row>
    <row r="194" spans="1:3" ht="15.75" customHeight="1" x14ac:dyDescent="0.25">
      <c r="A194" s="1" t="s">
        <v>518</v>
      </c>
    </row>
    <row r="195" spans="1:3" ht="15.75" customHeight="1" x14ac:dyDescent="0.25">
      <c r="B195" s="1" t="s">
        <v>519</v>
      </c>
      <c r="C195" s="1" t="s">
        <v>520</v>
      </c>
    </row>
    <row r="196" spans="1:3" ht="15.75" customHeight="1" x14ac:dyDescent="0.25">
      <c r="B196" s="1" t="s">
        <v>521</v>
      </c>
      <c r="C196" s="1" t="s">
        <v>522</v>
      </c>
    </row>
    <row r="197" spans="1:3" ht="15.75" customHeight="1" x14ac:dyDescent="0.25">
      <c r="B197" s="1" t="s">
        <v>523</v>
      </c>
      <c r="C197" s="1" t="s">
        <v>524</v>
      </c>
    </row>
    <row r="198" spans="1:3" ht="15.75" customHeight="1" x14ac:dyDescent="0.25">
      <c r="B198" s="1" t="s">
        <v>525</v>
      </c>
      <c r="C198" s="1" t="s">
        <v>526</v>
      </c>
    </row>
    <row r="199" spans="1:3" ht="15.75" customHeight="1" x14ac:dyDescent="0.25">
      <c r="B199" s="1" t="s">
        <v>527</v>
      </c>
      <c r="C199" s="1" t="s">
        <v>528</v>
      </c>
    </row>
    <row r="200" spans="1:3" ht="15.75" customHeight="1" x14ac:dyDescent="0.25">
      <c r="B200" s="1" t="s">
        <v>529</v>
      </c>
      <c r="C200" s="1" t="s">
        <v>530</v>
      </c>
    </row>
    <row r="201" spans="1:3" ht="15.75" customHeight="1" x14ac:dyDescent="0.25">
      <c r="A201" s="1" t="s">
        <v>531</v>
      </c>
    </row>
    <row r="202" spans="1:3" ht="15.75" customHeight="1" x14ac:dyDescent="0.25">
      <c r="B202" s="1" t="s">
        <v>532</v>
      </c>
      <c r="C202" s="1" t="s">
        <v>533</v>
      </c>
    </row>
    <row r="203" spans="1:3" ht="15.75" customHeight="1" x14ac:dyDescent="0.25">
      <c r="B203" s="1" t="s">
        <v>534</v>
      </c>
      <c r="C203" s="1" t="s">
        <v>535</v>
      </c>
    </row>
    <row r="204" spans="1:3" ht="15.75" customHeight="1" x14ac:dyDescent="0.25">
      <c r="B204" s="1" t="s">
        <v>536</v>
      </c>
      <c r="C204" s="1" t="s">
        <v>537</v>
      </c>
    </row>
    <row r="205" spans="1:3" ht="15.75" customHeight="1" x14ac:dyDescent="0.25">
      <c r="B205" s="1" t="s">
        <v>538</v>
      </c>
      <c r="C205" s="1" t="s">
        <v>539</v>
      </c>
    </row>
    <row r="206" spans="1:3" ht="15.75" customHeight="1" x14ac:dyDescent="0.25">
      <c r="B206" s="1" t="s">
        <v>540</v>
      </c>
      <c r="C206" s="1" t="s">
        <v>541</v>
      </c>
    </row>
    <row r="207" spans="1:3" ht="15.75" customHeight="1" x14ac:dyDescent="0.25">
      <c r="B207" s="1" t="s">
        <v>542</v>
      </c>
      <c r="C207" s="1" t="s">
        <v>543</v>
      </c>
    </row>
    <row r="208" spans="1:3" ht="15.75" customHeight="1" x14ac:dyDescent="0.25">
      <c r="B208" s="1" t="s">
        <v>544</v>
      </c>
      <c r="C208" s="1" t="s">
        <v>545</v>
      </c>
    </row>
    <row r="209" spans="1:3" ht="15.75" customHeight="1" x14ac:dyDescent="0.25">
      <c r="B209" s="1" t="s">
        <v>546</v>
      </c>
      <c r="C209" s="1" t="s">
        <v>547</v>
      </c>
    </row>
    <row r="210" spans="1:3" ht="15.75" customHeight="1" x14ac:dyDescent="0.25">
      <c r="B210" s="1" t="s">
        <v>548</v>
      </c>
      <c r="C210" s="1" t="s">
        <v>549</v>
      </c>
    </row>
    <row r="211" spans="1:3" ht="15.75" customHeight="1" x14ac:dyDescent="0.25">
      <c r="B211" s="1" t="s">
        <v>550</v>
      </c>
      <c r="C211" s="1" t="s">
        <v>551</v>
      </c>
    </row>
    <row r="212" spans="1:3" ht="15.75" customHeight="1" x14ac:dyDescent="0.25">
      <c r="A212" s="1" t="s">
        <v>552</v>
      </c>
    </row>
    <row r="213" spans="1:3" ht="15.75" customHeight="1" x14ac:dyDescent="0.25">
      <c r="B213" s="1" t="s">
        <v>553</v>
      </c>
      <c r="C213" s="1" t="s">
        <v>554</v>
      </c>
    </row>
    <row r="214" spans="1:3" ht="15.75" customHeight="1" x14ac:dyDescent="0.25">
      <c r="B214" s="1" t="s">
        <v>555</v>
      </c>
      <c r="C214" s="1" t="s">
        <v>556</v>
      </c>
    </row>
    <row r="215" spans="1:3" ht="15.75" customHeight="1" x14ac:dyDescent="0.25">
      <c r="B215" s="1" t="s">
        <v>557</v>
      </c>
      <c r="C215" s="1" t="s">
        <v>558</v>
      </c>
    </row>
    <row r="216" spans="1:3" ht="15.75" customHeight="1" x14ac:dyDescent="0.25">
      <c r="B216" s="1" t="s">
        <v>559</v>
      </c>
      <c r="C216" s="1" t="s">
        <v>560</v>
      </c>
    </row>
    <row r="217" spans="1:3" ht="15.75" customHeight="1" x14ac:dyDescent="0.25">
      <c r="B217" s="1" t="s">
        <v>561</v>
      </c>
      <c r="C217" s="1" t="s">
        <v>562</v>
      </c>
    </row>
    <row r="218" spans="1:3" ht="15.75" customHeight="1" x14ac:dyDescent="0.25">
      <c r="B218" s="1" t="s">
        <v>563</v>
      </c>
      <c r="C218" s="1" t="s">
        <v>564</v>
      </c>
    </row>
    <row r="219" spans="1:3" ht="15.75" customHeight="1" x14ac:dyDescent="0.25">
      <c r="B219" s="1" t="s">
        <v>565</v>
      </c>
      <c r="C219" s="1" t="s">
        <v>566</v>
      </c>
    </row>
    <row r="220" spans="1:3" ht="15.75" customHeight="1" x14ac:dyDescent="0.25">
      <c r="B220" s="1" t="s">
        <v>567</v>
      </c>
      <c r="C220" s="1" t="s">
        <v>568</v>
      </c>
    </row>
    <row r="221" spans="1:3" ht="15.75" customHeight="1" x14ac:dyDescent="0.25">
      <c r="B221" s="1" t="s">
        <v>569</v>
      </c>
      <c r="C221" s="1" t="s">
        <v>570</v>
      </c>
    </row>
    <row r="222" spans="1:3" ht="15.75" customHeight="1" x14ac:dyDescent="0.25">
      <c r="B222" s="1" t="s">
        <v>571</v>
      </c>
      <c r="C222" s="1" t="s">
        <v>572</v>
      </c>
    </row>
    <row r="223" spans="1:3" ht="15.75" customHeight="1" x14ac:dyDescent="0.25">
      <c r="B223" s="1" t="s">
        <v>573</v>
      </c>
      <c r="C223" s="1" t="s">
        <v>574</v>
      </c>
    </row>
    <row r="224" spans="1:3" ht="15.75" customHeight="1" x14ac:dyDescent="0.25">
      <c r="B224" s="1" t="s">
        <v>575</v>
      </c>
      <c r="C224" s="1" t="s">
        <v>576</v>
      </c>
    </row>
    <row r="225" spans="1:3" ht="15.75" customHeight="1" x14ac:dyDescent="0.25">
      <c r="B225" s="1" t="s">
        <v>577</v>
      </c>
      <c r="C225" s="1" t="s">
        <v>578</v>
      </c>
    </row>
    <row r="226" spans="1:3" ht="15.75" customHeight="1" x14ac:dyDescent="0.25">
      <c r="B226" s="1" t="s">
        <v>579</v>
      </c>
      <c r="C226" s="1" t="s">
        <v>580</v>
      </c>
    </row>
    <row r="227" spans="1:3" ht="15.75" customHeight="1" x14ac:dyDescent="0.25">
      <c r="B227" s="1" t="s">
        <v>581</v>
      </c>
      <c r="C227" s="1" t="s">
        <v>582</v>
      </c>
    </row>
    <row r="228" spans="1:3" ht="15.75" customHeight="1" x14ac:dyDescent="0.25">
      <c r="A228" s="1" t="s">
        <v>583</v>
      </c>
    </row>
    <row r="229" spans="1:3" ht="15.75" customHeight="1" x14ac:dyDescent="0.25">
      <c r="B229" s="1" t="s">
        <v>584</v>
      </c>
      <c r="C229" s="1" t="s">
        <v>585</v>
      </c>
    </row>
    <row r="230" spans="1:3" ht="15.75" customHeight="1" x14ac:dyDescent="0.25">
      <c r="B230" s="1" t="s">
        <v>586</v>
      </c>
      <c r="C230" s="1" t="s">
        <v>587</v>
      </c>
    </row>
    <row r="231" spans="1:3" ht="15.75" customHeight="1" x14ac:dyDescent="0.25">
      <c r="B231" s="1" t="s">
        <v>588</v>
      </c>
      <c r="C231" s="1" t="s">
        <v>589</v>
      </c>
    </row>
    <row r="232" spans="1:3" ht="15.75" customHeight="1" x14ac:dyDescent="0.25">
      <c r="B232" s="1" t="s">
        <v>590</v>
      </c>
      <c r="C232" s="1" t="s">
        <v>591</v>
      </c>
    </row>
    <row r="233" spans="1:3" ht="15.75" customHeight="1" x14ac:dyDescent="0.25">
      <c r="B233" s="1" t="s">
        <v>592</v>
      </c>
      <c r="C233" s="1" t="s">
        <v>593</v>
      </c>
    </row>
    <row r="234" spans="1:3" ht="15.75" customHeight="1" x14ac:dyDescent="0.25">
      <c r="B234" s="1" t="s">
        <v>594</v>
      </c>
      <c r="C234" s="1" t="s">
        <v>595</v>
      </c>
    </row>
    <row r="235" spans="1:3" ht="15.75" customHeight="1" x14ac:dyDescent="0.25">
      <c r="B235" s="1" t="s">
        <v>596</v>
      </c>
      <c r="C235" s="1" t="s">
        <v>597</v>
      </c>
    </row>
    <row r="236" spans="1:3" ht="15.75" customHeight="1" x14ac:dyDescent="0.25">
      <c r="B236" s="1" t="s">
        <v>598</v>
      </c>
      <c r="C236" s="1" t="s">
        <v>599</v>
      </c>
    </row>
    <row r="237" spans="1:3" ht="15.75" customHeight="1" x14ac:dyDescent="0.25">
      <c r="B237" s="1" t="s">
        <v>600</v>
      </c>
      <c r="C237" s="1" t="s">
        <v>601</v>
      </c>
    </row>
    <row r="238" spans="1:3" ht="15.75" customHeight="1" x14ac:dyDescent="0.25">
      <c r="B238" s="1" t="s">
        <v>602</v>
      </c>
      <c r="C238" s="1" t="s">
        <v>603</v>
      </c>
    </row>
    <row r="239" spans="1:3" ht="15.75" customHeight="1" x14ac:dyDescent="0.25">
      <c r="A239" s="1" t="s">
        <v>604</v>
      </c>
      <c r="B239" s="1" t="s">
        <v>152</v>
      </c>
    </row>
    <row r="240" spans="1:3" ht="15.75" customHeight="1" x14ac:dyDescent="0.25">
      <c r="A240" s="1" t="s">
        <v>153</v>
      </c>
    </row>
    <row r="241" spans="1:5" ht="15.75" customHeight="1" x14ac:dyDescent="0.25">
      <c r="B241" s="1" t="s">
        <v>605</v>
      </c>
      <c r="C241" s="1" t="s">
        <v>605</v>
      </c>
      <c r="E241" s="1" t="s">
        <v>606</v>
      </c>
    </row>
    <row r="242" spans="1:5" ht="15.75" customHeight="1" x14ac:dyDescent="0.25">
      <c r="B242" s="1" t="s">
        <v>607</v>
      </c>
      <c r="C242" s="1" t="s">
        <v>607</v>
      </c>
      <c r="E242" s="1" t="s">
        <v>2</v>
      </c>
    </row>
    <row r="243" spans="1:5" ht="15.75" customHeight="1" x14ac:dyDescent="0.25">
      <c r="B243" s="1" t="s">
        <v>608</v>
      </c>
      <c r="C243" s="1" t="s">
        <v>608</v>
      </c>
      <c r="E243" s="1" t="s">
        <v>609</v>
      </c>
    </row>
    <row r="244" spans="1:5" ht="15.75" customHeight="1" x14ac:dyDescent="0.25">
      <c r="B244" s="1" t="s">
        <v>610</v>
      </c>
      <c r="C244" s="1" t="s">
        <v>611</v>
      </c>
      <c r="E244" s="1" t="s">
        <v>157</v>
      </c>
    </row>
    <row r="245" spans="1:5" ht="15.75" customHeight="1" x14ac:dyDescent="0.25">
      <c r="B245" s="1" t="s">
        <v>612</v>
      </c>
      <c r="C245" s="1" t="s">
        <v>613</v>
      </c>
      <c r="E245" s="1" t="s">
        <v>157</v>
      </c>
    </row>
    <row r="246" spans="1:5" ht="15.75" customHeight="1" x14ac:dyDescent="0.25">
      <c r="B246" s="1" t="s">
        <v>155</v>
      </c>
      <c r="C246" s="1" t="s">
        <v>156</v>
      </c>
      <c r="E246" s="1" t="s">
        <v>157</v>
      </c>
    </row>
    <row r="247" spans="1:5" ht="15.75" customHeight="1" x14ac:dyDescent="0.25">
      <c r="A247" s="1" t="s">
        <v>158</v>
      </c>
    </row>
    <row r="248" spans="1:5" ht="15.75" customHeight="1" x14ac:dyDescent="0.25">
      <c r="B248" s="1" t="s">
        <v>614</v>
      </c>
      <c r="C248" s="1" t="s">
        <v>615</v>
      </c>
    </row>
    <row r="249" spans="1:5" ht="15.75" customHeight="1" x14ac:dyDescent="0.25">
      <c r="B249" s="1" t="s">
        <v>616</v>
      </c>
      <c r="C249" s="1" t="s">
        <v>617</v>
      </c>
    </row>
    <row r="250" spans="1:5" ht="15.75" customHeight="1" x14ac:dyDescent="0.25"/>
    <row r="251" spans="1:5" ht="15.75" customHeight="1" x14ac:dyDescent="0.25">
      <c r="B251" s="1" t="s">
        <v>618</v>
      </c>
      <c r="C251" s="1" t="s">
        <v>619</v>
      </c>
    </row>
    <row r="252" spans="1:5" ht="15.75" customHeight="1" x14ac:dyDescent="0.25">
      <c r="B252" s="1" t="s">
        <v>620</v>
      </c>
      <c r="C252" s="1" t="s">
        <v>621</v>
      </c>
      <c r="D252" s="1" t="str">
        <f>AESI_Live_Sheet!L_CURRENCY_EQTY_200022132_PRI</f>
        <v>USD</v>
      </c>
      <c r="E252" s="1">
        <v>22</v>
      </c>
    </row>
    <row r="253" spans="1:5" ht="15.75" customHeight="1" x14ac:dyDescent="0.25">
      <c r="B253" s="1" t="s">
        <v>622</v>
      </c>
      <c r="C253" s="1" t="s">
        <v>623</v>
      </c>
      <c r="E253" s="1" t="s">
        <v>624</v>
      </c>
    </row>
    <row r="254" spans="1:5" ht="15.75" customHeight="1" x14ac:dyDescent="0.25">
      <c r="B254" s="1" t="s">
        <v>625</v>
      </c>
      <c r="C254" s="1" t="s">
        <v>626</v>
      </c>
      <c r="D254" s="1" t="str">
        <f>AESI_Live_Sheet!L_CURRENCY_EQTY_200022132_PRI</f>
        <v>USD</v>
      </c>
      <c r="E254" s="1">
        <v>22</v>
      </c>
    </row>
    <row r="255" spans="1:5" ht="15.75" customHeight="1" x14ac:dyDescent="0.25">
      <c r="B255" s="1" t="s">
        <v>627</v>
      </c>
      <c r="C255" s="1" t="s">
        <v>628</v>
      </c>
      <c r="D255" s="1" t="str">
        <f>AESI_Live_Sheet!L_CURRENCY_EQTY_200022132_PRI</f>
        <v>USD</v>
      </c>
    </row>
    <row r="256" spans="1:5" ht="15.75" customHeight="1" x14ac:dyDescent="0.25">
      <c r="B256" s="1" t="s">
        <v>629</v>
      </c>
      <c r="C256" s="1" t="s">
        <v>630</v>
      </c>
    </row>
    <row r="257" spans="1:46" ht="15.75" customHeight="1" x14ac:dyDescent="0.25">
      <c r="B257" s="1" t="s">
        <v>631</v>
      </c>
      <c r="C257" s="1" t="s">
        <v>632</v>
      </c>
      <c r="D257" s="1" t="str">
        <f>AESI_Live_Sheet!L_CURRENCY_EQTY_200022132_PRI</f>
        <v>USD</v>
      </c>
    </row>
    <row r="258" spans="1:46" ht="15.75" customHeight="1" x14ac:dyDescent="0.25">
      <c r="B258" s="1" t="s">
        <v>633</v>
      </c>
      <c r="C258" s="1" t="s">
        <v>634</v>
      </c>
    </row>
    <row r="259" spans="1:46" ht="15.75" customHeight="1" x14ac:dyDescent="0.25">
      <c r="B259" s="1" t="s">
        <v>635</v>
      </c>
      <c r="C259" s="1" t="s">
        <v>636</v>
      </c>
      <c r="D259" s="1" t="str">
        <f>AESI_Live_Sheet!L_CURRENCY_EQTY_200022132_PRI</f>
        <v>USD</v>
      </c>
    </row>
    <row r="260" spans="1:46" ht="15.75" customHeight="1" x14ac:dyDescent="0.25">
      <c r="B260" s="1" t="s">
        <v>637</v>
      </c>
      <c r="C260" s="1" t="s">
        <v>638</v>
      </c>
      <c r="E260" s="1">
        <v>111.078</v>
      </c>
    </row>
    <row r="261" spans="1:46" ht="15.75" customHeight="1" x14ac:dyDescent="0.25">
      <c r="B261" s="1" t="s">
        <v>639</v>
      </c>
      <c r="C261" s="1" t="s">
        <v>640</v>
      </c>
    </row>
    <row r="262" spans="1:46" ht="15.75" customHeight="1" x14ac:dyDescent="0.25">
      <c r="A262" s="1" t="s">
        <v>641</v>
      </c>
    </row>
    <row r="263" spans="1:46" ht="15.75" customHeight="1" x14ac:dyDescent="0.25">
      <c r="B263" s="1" t="s">
        <v>642</v>
      </c>
      <c r="C263" s="1" t="s">
        <v>643</v>
      </c>
      <c r="D263" s="1" t="str">
        <f>AESI_Live_Sheet!L_CURRENCY_EQTY_200022132_PUB</f>
        <v>USD</v>
      </c>
      <c r="I263" s="1">
        <v>8.7160677339649997</v>
      </c>
      <c r="J263" s="1">
        <v>9.4642882818680008</v>
      </c>
      <c r="K263" s="1">
        <v>10.234526723531999</v>
      </c>
      <c r="L263" s="1">
        <v>11.425700949624</v>
      </c>
      <c r="M263" s="1">
        <v>12.85975364574</v>
      </c>
      <c r="AA263" s="1">
        <v>0.56464999999999999</v>
      </c>
      <c r="AB263" s="1">
        <v>0.76685999999999999</v>
      </c>
      <c r="AC263" s="1">
        <v>-0.75992000000000004</v>
      </c>
      <c r="AD263" s="1">
        <v>8.7160677339649997</v>
      </c>
      <c r="AE263" s="1">
        <v>10.360629936559</v>
      </c>
      <c r="AF263" s="1">
        <v>9.5616941583230002</v>
      </c>
      <c r="AG263" s="1">
        <v>9.5208630998429999</v>
      </c>
      <c r="AH263" s="1">
        <v>9.4642882818680008</v>
      </c>
      <c r="AI263" s="1">
        <v>9.5105608573120008</v>
      </c>
      <c r="AJ263" s="1">
        <v>9.7150700830649992</v>
      </c>
      <c r="AK263" s="1">
        <v>9.9644717266999994</v>
      </c>
      <c r="AL263" s="1">
        <v>10.234526723531999</v>
      </c>
      <c r="AM263" s="1">
        <v>10.503979495245</v>
      </c>
      <c r="AN263" s="1">
        <v>10.790277084954999</v>
      </c>
      <c r="AO263" s="1">
        <v>11.099793638375999</v>
      </c>
      <c r="AP263" s="1">
        <v>11.425700949624</v>
      </c>
      <c r="AQ263" s="1">
        <v>11.765952597570999</v>
      </c>
      <c r="AR263" s="1">
        <v>12.118487423058999</v>
      </c>
      <c r="AS263" s="1">
        <v>12.484029245184001</v>
      </c>
      <c r="AT263" s="1">
        <v>12.85975364574</v>
      </c>
    </row>
    <row r="264" spans="1:46" ht="15.75" customHeight="1" x14ac:dyDescent="0.25">
      <c r="B264" s="1" t="s">
        <v>644</v>
      </c>
      <c r="C264" s="1" t="s">
        <v>645</v>
      </c>
      <c r="D264" s="1" t="str">
        <f>AESI_Live_Sheet!L_CURRENCY_EQTY_200022132_PUB</f>
        <v>USD</v>
      </c>
      <c r="F264" s="1">
        <v>0</v>
      </c>
      <c r="G264" s="1">
        <v>0</v>
      </c>
      <c r="H264" s="1">
        <v>0</v>
      </c>
      <c r="I264" s="1">
        <v>0.76</v>
      </c>
      <c r="J264" s="1">
        <v>0.93</v>
      </c>
      <c r="K264" s="1">
        <v>1.008</v>
      </c>
      <c r="L264" s="1">
        <v>1.0584</v>
      </c>
      <c r="M264" s="1">
        <v>1.1113200000000001</v>
      </c>
      <c r="O264" s="1">
        <v>0</v>
      </c>
      <c r="P264" s="1">
        <v>0</v>
      </c>
      <c r="Q264" s="1">
        <v>0</v>
      </c>
      <c r="R264" s="1">
        <v>0</v>
      </c>
      <c r="S264" s="1">
        <v>0</v>
      </c>
      <c r="T264" s="1">
        <v>0</v>
      </c>
      <c r="U264" s="1">
        <v>0</v>
      </c>
      <c r="V264" s="1">
        <v>0</v>
      </c>
      <c r="W264" s="1">
        <v>0</v>
      </c>
      <c r="X264" s="1">
        <v>0</v>
      </c>
      <c r="Y264" s="1">
        <v>0</v>
      </c>
      <c r="Z264" s="1">
        <v>0</v>
      </c>
      <c r="AA264" s="1">
        <v>0.15</v>
      </c>
      <c r="AB264" s="1">
        <v>0.2</v>
      </c>
      <c r="AC264" s="1">
        <v>0.2</v>
      </c>
      <c r="AD264" s="1">
        <v>0.21</v>
      </c>
      <c r="AE264" s="1">
        <v>0.22</v>
      </c>
      <c r="AF264" s="1">
        <v>0.23</v>
      </c>
      <c r="AG264" s="1">
        <v>0.24</v>
      </c>
      <c r="AH264" s="1">
        <v>0.24</v>
      </c>
      <c r="AI264" s="1">
        <v>0.252</v>
      </c>
      <c r="AJ264" s="1">
        <v>0.252</v>
      </c>
      <c r="AK264" s="1">
        <v>0.252</v>
      </c>
      <c r="AL264" s="1">
        <v>0.252</v>
      </c>
      <c r="AM264" s="1">
        <v>0.2646</v>
      </c>
      <c r="AN264" s="1">
        <v>0.2646</v>
      </c>
      <c r="AO264" s="1">
        <v>0.2646</v>
      </c>
      <c r="AP264" s="1">
        <v>0.2646</v>
      </c>
      <c r="AQ264" s="1">
        <v>0.27783000000000002</v>
      </c>
      <c r="AR264" s="1">
        <v>0.27783000000000002</v>
      </c>
      <c r="AS264" s="1">
        <v>0.27783000000000002</v>
      </c>
      <c r="AT264" s="1">
        <v>0.27783000000000002</v>
      </c>
    </row>
    <row r="265" spans="1:46" ht="15.75" customHeight="1" x14ac:dyDescent="0.25">
      <c r="B265" s="1" t="s">
        <v>646</v>
      </c>
      <c r="C265" s="1" t="s">
        <v>647</v>
      </c>
      <c r="D265" s="1" t="str">
        <f>AESI_Live_Sheet!L_CURRENCY_EQTY_200022132_PUB</f>
        <v>USD</v>
      </c>
    </row>
    <row r="266" spans="1:46" ht="15.75" customHeight="1" x14ac:dyDescent="0.25">
      <c r="B266" s="1" t="s">
        <v>648</v>
      </c>
      <c r="C266" s="1" t="s">
        <v>649</v>
      </c>
      <c r="D266" s="1" t="str">
        <f>AESI_Live_Sheet!L_CURRENCY_EQTY_200022132_PUB</f>
        <v>USD</v>
      </c>
      <c r="F266" s="1">
        <v>22.89731076</v>
      </c>
      <c r="G266" s="1">
        <v>71.730485950000002</v>
      </c>
      <c r="H266" s="1">
        <v>261.11131789000001</v>
      </c>
      <c r="I266" s="1">
        <v>321.96300000000002</v>
      </c>
      <c r="J266" s="1">
        <v>288.02169409562202</v>
      </c>
      <c r="K266" s="1">
        <v>373.90900420302302</v>
      </c>
      <c r="L266" s="1">
        <v>436.165414863151</v>
      </c>
      <c r="M266" s="1">
        <v>486.27240824482499</v>
      </c>
      <c r="O266" s="1">
        <v>20.039409580000001</v>
      </c>
      <c r="P266" s="1">
        <v>-7.2970976900000002</v>
      </c>
      <c r="Q266" s="1">
        <v>6.9956159900000001</v>
      </c>
      <c r="R266" s="1">
        <v>3.1593828799999999</v>
      </c>
      <c r="S266" s="1">
        <v>8.9378805900000007</v>
      </c>
      <c r="T266" s="1">
        <v>18.759821469999999</v>
      </c>
      <c r="U266" s="1">
        <v>17.875274690000001</v>
      </c>
      <c r="V266" s="1">
        <v>26.1575092</v>
      </c>
      <c r="W266" s="1">
        <v>30.60301441</v>
      </c>
      <c r="X266" s="1">
        <v>79.435401900000002</v>
      </c>
      <c r="Y266" s="1">
        <v>75.961561360000005</v>
      </c>
      <c r="Z266" s="1">
        <v>75.111340220000002</v>
      </c>
      <c r="AA266" s="1">
        <v>82.358999999999995</v>
      </c>
      <c r="AB266" s="1">
        <v>86.100999999999999</v>
      </c>
      <c r="AC266" s="1">
        <v>75.545000000000002</v>
      </c>
      <c r="AD266" s="1">
        <v>68.706000000000003</v>
      </c>
      <c r="AE266" s="1">
        <v>75.543000000000006</v>
      </c>
      <c r="AF266" s="1">
        <v>79.072000000000003</v>
      </c>
      <c r="AG266" s="1">
        <v>71.051000000000002</v>
      </c>
      <c r="AH266" s="1">
        <v>62.355694095621999</v>
      </c>
      <c r="AI266" s="1">
        <v>76.023014124517999</v>
      </c>
      <c r="AJ266" s="1">
        <v>95.815313287283999</v>
      </c>
      <c r="AK266" s="1">
        <v>100.013495115105</v>
      </c>
      <c r="AL266" s="1">
        <v>102.057181676116</v>
      </c>
      <c r="AM266" s="1">
        <v>104.50676591692201</v>
      </c>
      <c r="AN266" s="1">
        <v>107.120142771904</v>
      </c>
      <c r="AO266" s="1">
        <v>110.92411808480399</v>
      </c>
      <c r="AP266" s="1">
        <v>113.614388089522</v>
      </c>
      <c r="AQ266" s="1">
        <v>118.308876489412</v>
      </c>
      <c r="AR266" s="1">
        <v>120.54486365504199</v>
      </c>
      <c r="AS266" s="1">
        <v>122.81556331115</v>
      </c>
      <c r="AT266" s="1">
        <v>124.60310478922101</v>
      </c>
    </row>
    <row r="267" spans="1:46" ht="15.75" customHeight="1" x14ac:dyDescent="0.25">
      <c r="B267" s="1" t="s">
        <v>650</v>
      </c>
      <c r="C267" s="1" t="s">
        <v>651</v>
      </c>
      <c r="D267" s="1" t="str">
        <f>AESI_Live_Sheet!L_CURRENCY_EQTY_200022132_PUB</f>
        <v>USD</v>
      </c>
      <c r="I267" s="1">
        <v>2.274802643473</v>
      </c>
      <c r="J267" s="1">
        <v>0.54326064338000002</v>
      </c>
      <c r="K267" s="1">
        <v>1.560266234862</v>
      </c>
      <c r="L267" s="1">
        <v>2.032150129553</v>
      </c>
      <c r="M267" s="1">
        <v>2.3285241153529999</v>
      </c>
      <c r="AA267" s="1">
        <v>0.62905</v>
      </c>
      <c r="AB267" s="1">
        <v>0.71211000000000002</v>
      </c>
      <c r="AC267" s="1">
        <v>0.56327000000000005</v>
      </c>
      <c r="AD267" s="1">
        <v>0.36207138983199999</v>
      </c>
      <c r="AE267" s="1">
        <v>0.26024229823900003</v>
      </c>
      <c r="AF267" s="1">
        <v>0.133589642008</v>
      </c>
      <c r="AG267" s="1">
        <v>3.5656106950000002E-2</v>
      </c>
      <c r="AH267" s="1">
        <v>0.128801627881</v>
      </c>
      <c r="AI267" s="1">
        <v>0.243779523744</v>
      </c>
      <c r="AJ267" s="1">
        <v>0.402016174053</v>
      </c>
      <c r="AK267" s="1">
        <v>0.44690859193400001</v>
      </c>
      <c r="AL267" s="1">
        <v>0.467561945132</v>
      </c>
      <c r="AM267" s="1">
        <v>0.47969674757800002</v>
      </c>
      <c r="AN267" s="1">
        <v>0.49654156557599999</v>
      </c>
      <c r="AO267" s="1">
        <v>0.51976052928600003</v>
      </c>
      <c r="AP267" s="1">
        <v>0.53615128711299997</v>
      </c>
      <c r="AQ267" s="1">
        <v>0.56386950275699999</v>
      </c>
      <c r="AR267" s="1">
        <v>0.57615268029699995</v>
      </c>
      <c r="AS267" s="1">
        <v>0.58915967693500004</v>
      </c>
      <c r="AT267" s="1">
        <v>0.59934225536499997</v>
      </c>
    </row>
    <row r="268" spans="1:46" ht="15.75" customHeight="1" x14ac:dyDescent="0.25">
      <c r="B268" s="1" t="s">
        <v>652</v>
      </c>
      <c r="C268" s="1" t="s">
        <v>653</v>
      </c>
      <c r="D268" s="1" t="str">
        <f>AESI_Live_Sheet!L_CURRENCY_EQTY_200022132_PUB</f>
        <v>USD</v>
      </c>
    </row>
    <row r="269" spans="1:46" ht="15.75" customHeight="1" x14ac:dyDescent="0.25">
      <c r="B269" s="1" t="s">
        <v>654</v>
      </c>
      <c r="C269" s="1" t="s">
        <v>655</v>
      </c>
      <c r="D269" s="1" t="str">
        <f>AESI_Live_Sheet!L_CURRENCY_EQTY_200022132_PUB</f>
        <v>USD</v>
      </c>
    </row>
    <row r="270" spans="1:46" ht="15.75" customHeight="1" x14ac:dyDescent="0.25">
      <c r="B270" s="1" t="s">
        <v>656</v>
      </c>
      <c r="C270" s="1" t="s">
        <v>657</v>
      </c>
      <c r="D270" s="1" t="str">
        <f>AESI_Live_Sheet!L_CURRENCY_EQTY_200022132_PUB</f>
        <v>USD</v>
      </c>
      <c r="F270" s="1">
        <v>137.49383953</v>
      </c>
      <c r="G270" s="1">
        <v>137.13800723145101</v>
      </c>
      <c r="H270" s="1">
        <v>86.3928054</v>
      </c>
      <c r="I270" s="1">
        <v>-37.353999999999999</v>
      </c>
      <c r="J270" s="1">
        <v>413.47089105560701</v>
      </c>
      <c r="K270" s="1">
        <v>272.31440038441701</v>
      </c>
      <c r="L270" s="1">
        <v>72.768831269521996</v>
      </c>
      <c r="M270" s="1">
        <v>-154.93582109723701</v>
      </c>
      <c r="O270" s="1">
        <v>0</v>
      </c>
      <c r="P270" s="1">
        <v>0</v>
      </c>
      <c r="Q270" s="1">
        <v>0</v>
      </c>
      <c r="R270" s="1">
        <v>0</v>
      </c>
      <c r="S270" s="1">
        <v>0</v>
      </c>
      <c r="T270" s="1">
        <v>0</v>
      </c>
      <c r="U270" s="1">
        <v>0</v>
      </c>
      <c r="V270" s="1">
        <v>0</v>
      </c>
      <c r="W270" s="1">
        <v>124.347540265239</v>
      </c>
      <c r="X270" s="1">
        <v>99.985080997704003</v>
      </c>
      <c r="Y270" s="1">
        <v>81.637139230000002</v>
      </c>
      <c r="Z270" s="1">
        <v>86.3928054</v>
      </c>
      <c r="AA270" s="1">
        <v>-213.536</v>
      </c>
      <c r="AB270" s="1">
        <v>-210.727</v>
      </c>
      <c r="AC270" s="1">
        <v>-92.027000000000001</v>
      </c>
      <c r="AD270" s="1">
        <v>-37.353999999999999</v>
      </c>
      <c r="AE270" s="1">
        <v>294.17899999999997</v>
      </c>
      <c r="AF270" s="1">
        <v>373.28</v>
      </c>
      <c r="AG270" s="1">
        <v>396.625</v>
      </c>
      <c r="AH270" s="1">
        <v>413.47089105560701</v>
      </c>
      <c r="AI270" s="1">
        <v>439.57785888311798</v>
      </c>
      <c r="AJ270" s="1">
        <v>423.33438243425599</v>
      </c>
      <c r="AK270" s="1">
        <v>341.25243106473602</v>
      </c>
      <c r="AL270" s="1">
        <v>272.31440038441701</v>
      </c>
      <c r="AM270" s="1">
        <v>242.68315183175901</v>
      </c>
      <c r="AN270" s="1">
        <v>188.731647245625</v>
      </c>
      <c r="AO270" s="1">
        <v>147.89644102075101</v>
      </c>
      <c r="AP270" s="1">
        <v>72.768831269521996</v>
      </c>
      <c r="AQ270" s="1">
        <v>22.569594485267999</v>
      </c>
      <c r="AR270" s="1">
        <v>-22.352422393263002</v>
      </c>
      <c r="AS270" s="1">
        <v>-60.050194758638</v>
      </c>
      <c r="AT270" s="1">
        <v>-154.93582109723701</v>
      </c>
    </row>
    <row r="271" spans="1:46" ht="15.75" customHeight="1" x14ac:dyDescent="0.25">
      <c r="B271" s="1" t="s">
        <v>658</v>
      </c>
      <c r="C271" s="1" t="s">
        <v>659</v>
      </c>
      <c r="D271" s="1" t="str">
        <f>AESI_Live_Sheet!L_CURRENCY_EQTY_200022132_PUB</f>
        <v>USD</v>
      </c>
      <c r="F271" s="1">
        <v>137.03977204</v>
      </c>
      <c r="G271" s="1">
        <v>137.13800723145101</v>
      </c>
      <c r="H271" s="1">
        <v>65.163793729999995</v>
      </c>
      <c r="I271" s="1">
        <v>-37.353999999999999</v>
      </c>
      <c r="J271" s="1">
        <v>377.25189105560702</v>
      </c>
      <c r="K271" s="1">
        <v>236.09540038441699</v>
      </c>
      <c r="L271" s="1">
        <v>36.549831269522002</v>
      </c>
      <c r="M271" s="1">
        <v>-191.154821097237</v>
      </c>
      <c r="W271" s="1">
        <v>119.884015895239</v>
      </c>
      <c r="X271" s="1">
        <v>95.817668878538001</v>
      </c>
      <c r="Y271" s="1">
        <v>66.262332889999996</v>
      </c>
      <c r="Z271" s="1">
        <v>65.163793729999995</v>
      </c>
      <c r="AA271" s="1">
        <v>-238.63800000000001</v>
      </c>
      <c r="AB271" s="1">
        <v>-240.47300000000001</v>
      </c>
      <c r="AC271" s="1">
        <v>-92.027000000000001</v>
      </c>
      <c r="AD271" s="1">
        <v>-37.353999999999999</v>
      </c>
      <c r="AE271" s="1">
        <v>270.05</v>
      </c>
      <c r="AF271" s="1">
        <v>342.72699999999998</v>
      </c>
      <c r="AG271" s="1">
        <v>360.40600000000001</v>
      </c>
      <c r="AH271" s="1">
        <v>377.25189105560702</v>
      </c>
      <c r="AI271" s="1">
        <v>403.35885888311799</v>
      </c>
      <c r="AJ271" s="1">
        <v>387.11538243425599</v>
      </c>
      <c r="AK271" s="1">
        <v>305.03343106473602</v>
      </c>
      <c r="AL271" s="1">
        <v>236.09540038441699</v>
      </c>
      <c r="AM271" s="1">
        <v>206.46415183175901</v>
      </c>
      <c r="AN271" s="1">
        <v>152.512647245625</v>
      </c>
      <c r="AO271" s="1">
        <v>111.677441020751</v>
      </c>
      <c r="AP271" s="1">
        <v>36.549831269522002</v>
      </c>
      <c r="AQ271" s="1">
        <v>-13.649405514732001</v>
      </c>
      <c r="AR271" s="1">
        <v>-58.571422393262999</v>
      </c>
      <c r="AS271" s="1">
        <v>-96.269194758637994</v>
      </c>
      <c r="AT271" s="1">
        <v>-191.154821097237</v>
      </c>
    </row>
    <row r="272" spans="1:46" ht="15.75" customHeight="1" x14ac:dyDescent="0.25">
      <c r="B272" s="1" t="s">
        <v>660</v>
      </c>
      <c r="C272" s="1" t="s">
        <v>661</v>
      </c>
      <c r="D272" s="1" t="str">
        <f>AESI_Live_Sheet!L_CURRENCY_EQTY_200022132_PUB</f>
        <v>USD</v>
      </c>
    </row>
    <row r="273" spans="1:46" ht="15.75" customHeight="1" x14ac:dyDescent="0.25">
      <c r="B273" s="1" t="s">
        <v>662</v>
      </c>
      <c r="C273" s="1" t="s">
        <v>663</v>
      </c>
      <c r="D273" s="1" t="str">
        <f>AESI_Live_Sheet!L_CURRENCY_EQTY_200022132_PUB</f>
        <v>USD</v>
      </c>
      <c r="F273" s="1">
        <v>0</v>
      </c>
      <c r="G273" s="1">
        <v>17.910567060000002</v>
      </c>
      <c r="H273" s="1">
        <v>214.88823310109601</v>
      </c>
      <c r="I273" s="1">
        <v>226.49299999999999</v>
      </c>
      <c r="J273" s="1">
        <v>59.695109276497</v>
      </c>
      <c r="K273" s="1">
        <v>171.446734685336</v>
      </c>
      <c r="L273" s="1">
        <v>223.29875268565499</v>
      </c>
      <c r="M273" s="1">
        <v>255.86521536736601</v>
      </c>
      <c r="O273" s="1">
        <v>0</v>
      </c>
      <c r="P273" s="1">
        <v>0</v>
      </c>
      <c r="Q273" s="1">
        <v>0</v>
      </c>
      <c r="R273" s="1">
        <v>0</v>
      </c>
      <c r="S273" s="1">
        <v>0</v>
      </c>
      <c r="T273" s="1">
        <v>0</v>
      </c>
      <c r="U273" s="1">
        <v>3.3752409999999999</v>
      </c>
      <c r="V273" s="1">
        <v>14.535326059999999</v>
      </c>
      <c r="W273" s="1">
        <v>19.923692119999998</v>
      </c>
      <c r="X273" s="1">
        <v>68.227221493870999</v>
      </c>
      <c r="Y273" s="1">
        <v>64.224102139999999</v>
      </c>
      <c r="Z273" s="1">
        <v>62.513217347225002</v>
      </c>
      <c r="AA273" s="1">
        <v>62.905000000000001</v>
      </c>
      <c r="AB273" s="1">
        <v>71.210999999999999</v>
      </c>
      <c r="AC273" s="1">
        <v>56.326999999999998</v>
      </c>
      <c r="AD273" s="1">
        <v>36.049999999999997</v>
      </c>
      <c r="AE273" s="1">
        <v>26.786999999999999</v>
      </c>
      <c r="AF273" s="1">
        <v>14.837</v>
      </c>
      <c r="AG273" s="1">
        <v>3.9180000000000001</v>
      </c>
      <c r="AH273" s="1">
        <v>14.153109276497</v>
      </c>
      <c r="AI273" s="1">
        <v>26.787225407543001</v>
      </c>
      <c r="AJ273" s="1">
        <v>44.174743253425</v>
      </c>
      <c r="AK273" s="1">
        <v>49.107656807471002</v>
      </c>
      <c r="AL273" s="1">
        <v>51.377109216896002</v>
      </c>
      <c r="AM273" s="1">
        <v>52.710517714163998</v>
      </c>
      <c r="AN273" s="1">
        <v>54.561476850143002</v>
      </c>
      <c r="AO273" s="1">
        <v>57.112846239545</v>
      </c>
      <c r="AP273" s="1">
        <v>58.913911881802001</v>
      </c>
      <c r="AQ273" s="1">
        <v>61.959672571421997</v>
      </c>
      <c r="AR273" s="1">
        <v>63.309384969024997</v>
      </c>
      <c r="AS273" s="1">
        <v>64.738632780675005</v>
      </c>
      <c r="AT273" s="1">
        <v>65.857525046242998</v>
      </c>
    </row>
    <row r="274" spans="1:46" ht="15.75" customHeight="1" x14ac:dyDescent="0.25">
      <c r="B274" s="1" t="s">
        <v>664</v>
      </c>
      <c r="C274" s="1" t="s">
        <v>665</v>
      </c>
      <c r="D274" s="1" t="str">
        <f>AESI_Live_Sheet!L_CURRENCY_EQTY_200022132_PUB</f>
        <v>USD</v>
      </c>
      <c r="F274" s="1">
        <v>2.63061677</v>
      </c>
      <c r="G274" s="1">
        <v>47.189592439999998</v>
      </c>
      <c r="H274" s="1">
        <v>232.65732689999999</v>
      </c>
      <c r="I274" s="1">
        <v>265.13</v>
      </c>
      <c r="J274" s="1">
        <v>129.205386595622</v>
      </c>
      <c r="K274" s="1">
        <v>241.41296874599499</v>
      </c>
      <c r="L274" s="1">
        <v>295.694255369183</v>
      </c>
      <c r="M274" s="1">
        <v>336.91762585236103</v>
      </c>
      <c r="O274" s="1">
        <v>14.73420782</v>
      </c>
      <c r="P274" s="1">
        <v>-11.691217079999999</v>
      </c>
      <c r="Q274" s="1">
        <v>1.8388783399999999</v>
      </c>
      <c r="R274" s="1">
        <v>-2.2512523099999999</v>
      </c>
      <c r="S274" s="1">
        <v>3.2564147800000001</v>
      </c>
      <c r="T274" s="1">
        <v>12.59446771</v>
      </c>
      <c r="U274" s="1">
        <v>11.700211360000001</v>
      </c>
      <c r="V274" s="1">
        <v>19.638498590000001</v>
      </c>
      <c r="W274" s="1">
        <v>24.138542350000002</v>
      </c>
      <c r="X274" s="1">
        <v>72.703551750000003</v>
      </c>
      <c r="Y274" s="1">
        <v>68.680901070000004</v>
      </c>
      <c r="Z274" s="1">
        <v>67.13433173</v>
      </c>
      <c r="AA274" s="1">
        <v>73.84</v>
      </c>
      <c r="AB274" s="1">
        <v>76.668000000000006</v>
      </c>
      <c r="AC274" s="1">
        <v>65.323999999999998</v>
      </c>
      <c r="AD274" s="1">
        <v>49.298000000000002</v>
      </c>
      <c r="AE274" s="1">
        <v>39.677</v>
      </c>
      <c r="AF274" s="1">
        <v>33.088999999999999</v>
      </c>
      <c r="AG274" s="1">
        <v>27.555</v>
      </c>
      <c r="AH274" s="1">
        <v>28.884386595622001</v>
      </c>
      <c r="AI274" s="1">
        <v>42.862280262713</v>
      </c>
      <c r="AJ274" s="1">
        <v>63.080916523322998</v>
      </c>
      <c r="AK274" s="1">
        <v>67.176054895533994</v>
      </c>
      <c r="AL274" s="1">
        <v>68.293717064424996</v>
      </c>
      <c r="AM274" s="1">
        <v>69.981575921727</v>
      </c>
      <c r="AN274" s="1">
        <v>72.324562169800998</v>
      </c>
      <c r="AO274" s="1">
        <v>75.554143675373993</v>
      </c>
      <c r="AP274" s="1">
        <v>77.833973602281006</v>
      </c>
      <c r="AQ274" s="1">
        <v>81.689366880281</v>
      </c>
      <c r="AR274" s="1">
        <v>83.397863586108002</v>
      </c>
      <c r="AS274" s="1">
        <v>85.207038031234006</v>
      </c>
      <c r="AT274" s="1">
        <v>86.623357354738005</v>
      </c>
    </row>
    <row r="275" spans="1:46" ht="15.75" customHeight="1" x14ac:dyDescent="0.25">
      <c r="B275" s="1" t="s">
        <v>666</v>
      </c>
      <c r="C275" s="1" t="s">
        <v>667</v>
      </c>
      <c r="D275" s="1" t="str">
        <f>AESI_Live_Sheet!L_CURRENCY_EQTY_200022132_PUB</f>
        <v>USD</v>
      </c>
      <c r="F275" s="1">
        <v>-35.319985729999999</v>
      </c>
      <c r="G275" s="1">
        <v>21.504178230000001</v>
      </c>
      <c r="H275" s="1">
        <v>216.91749616387099</v>
      </c>
      <c r="I275" s="1">
        <v>257.87099999999998</v>
      </c>
      <c r="J275" s="1">
        <v>74.649386595622005</v>
      </c>
      <c r="K275" s="1">
        <v>217.021183145995</v>
      </c>
      <c r="L275" s="1">
        <v>282.65664896918298</v>
      </c>
      <c r="M275" s="1">
        <v>323.88001945236101</v>
      </c>
      <c r="O275" s="1">
        <v>5.7533412500000001</v>
      </c>
      <c r="P275" s="1">
        <v>-22.251081660000001</v>
      </c>
      <c r="Q275" s="1">
        <v>-7.0742065199999997</v>
      </c>
      <c r="R275" s="1">
        <v>-11.7480388</v>
      </c>
      <c r="S275" s="1">
        <v>-5.23206974</v>
      </c>
      <c r="T275" s="1">
        <v>8.5747591500000002</v>
      </c>
      <c r="U275" s="1">
        <v>3.47792134</v>
      </c>
      <c r="V275" s="1">
        <v>14.683567480000001</v>
      </c>
      <c r="W275" s="1">
        <v>20.148814560000002</v>
      </c>
      <c r="X275" s="1">
        <v>68.820018453871</v>
      </c>
      <c r="Y275" s="1">
        <v>64.804636310000006</v>
      </c>
      <c r="Z275" s="1">
        <v>63.144026840000002</v>
      </c>
      <c r="AA275" s="1">
        <v>70.581999999999994</v>
      </c>
      <c r="AB275" s="1">
        <v>76.265000000000001</v>
      </c>
      <c r="AC275" s="1">
        <v>63.963999999999999</v>
      </c>
      <c r="AD275" s="1">
        <v>47.06</v>
      </c>
      <c r="AE275" s="1">
        <v>34.722000000000001</v>
      </c>
      <c r="AF275" s="1">
        <v>17.902999999999999</v>
      </c>
      <c r="AG275" s="1">
        <v>4.3330000000000002</v>
      </c>
      <c r="AH275" s="1">
        <v>17.691386595621999</v>
      </c>
      <c r="AI275" s="1">
        <v>33.907880262713</v>
      </c>
      <c r="AJ275" s="1">
        <v>55.917396523322999</v>
      </c>
      <c r="AK275" s="1">
        <v>62.161590895533998</v>
      </c>
      <c r="AL275" s="1">
        <v>65.034315464426001</v>
      </c>
      <c r="AM275" s="1">
        <v>66.722174321726996</v>
      </c>
      <c r="AN275" s="1">
        <v>69.065160569800994</v>
      </c>
      <c r="AO275" s="1">
        <v>72.294742075374003</v>
      </c>
      <c r="AP275" s="1">
        <v>74.574572002281002</v>
      </c>
      <c r="AQ275" s="1">
        <v>78.429965280280996</v>
      </c>
      <c r="AR275" s="1">
        <v>80.138461986107998</v>
      </c>
      <c r="AS275" s="1">
        <v>81.947636431234002</v>
      </c>
      <c r="AT275" s="1">
        <v>83.363955754738001</v>
      </c>
    </row>
    <row r="276" spans="1:46" ht="15.75" customHeight="1" x14ac:dyDescent="0.25">
      <c r="B276" s="1" t="s">
        <v>668</v>
      </c>
      <c r="C276" s="1" t="s">
        <v>669</v>
      </c>
      <c r="D276" s="1" t="str">
        <f>AESI_Live_Sheet!L_CURRENCY_EQTY_200022132_PUB</f>
        <v>USD</v>
      </c>
      <c r="F276" s="1">
        <v>111.77162856</v>
      </c>
      <c r="G276" s="1">
        <v>172.40566161999999</v>
      </c>
      <c r="H276" s="1">
        <v>482.59377390999998</v>
      </c>
      <c r="I276" s="1">
        <v>613.96</v>
      </c>
      <c r="J276" s="1">
        <v>1063.6907128448499</v>
      </c>
      <c r="K276" s="1">
        <v>1321.3545856604901</v>
      </c>
      <c r="L276" s="1">
        <v>1357.56157475653</v>
      </c>
      <c r="M276" s="1">
        <v>1409.07225984959</v>
      </c>
      <c r="O276" s="1">
        <v>42.722146019999997</v>
      </c>
      <c r="P276" s="1">
        <v>13.73797882</v>
      </c>
      <c r="Q276" s="1">
        <v>28.99206848</v>
      </c>
      <c r="R276" s="1">
        <v>26.319435240000001</v>
      </c>
      <c r="S276" s="1">
        <v>31.8318941</v>
      </c>
      <c r="T276" s="1">
        <v>44.428786719999998</v>
      </c>
      <c r="U276" s="1">
        <v>43.297372580000001</v>
      </c>
      <c r="V276" s="1">
        <v>52.847608219999998</v>
      </c>
      <c r="W276" s="1">
        <v>59.853818429999997</v>
      </c>
      <c r="X276" s="1">
        <v>131.32338053999999</v>
      </c>
      <c r="Y276" s="1">
        <v>141.55213103</v>
      </c>
      <c r="Z276" s="1">
        <v>149.86444391000001</v>
      </c>
      <c r="AA276" s="1">
        <v>153.41800000000001</v>
      </c>
      <c r="AB276" s="1">
        <v>161.78800000000001</v>
      </c>
      <c r="AC276" s="1">
        <v>157.61600000000001</v>
      </c>
      <c r="AD276" s="1">
        <v>141.13800000000001</v>
      </c>
      <c r="AE276" s="1">
        <v>192.667</v>
      </c>
      <c r="AF276" s="1">
        <v>287.51799999999997</v>
      </c>
      <c r="AG276" s="1">
        <v>304.43400000000003</v>
      </c>
      <c r="AH276" s="1">
        <v>279.071712844849</v>
      </c>
      <c r="AI276" s="1">
        <v>314.47631014902299</v>
      </c>
      <c r="AJ276" s="1">
        <v>330.92098798683998</v>
      </c>
      <c r="AK276" s="1">
        <v>337.31654322184897</v>
      </c>
      <c r="AL276" s="1">
        <v>338.64074430277498</v>
      </c>
      <c r="AM276" s="1">
        <v>332.09859756047803</v>
      </c>
      <c r="AN276" s="1">
        <v>337.02853638517001</v>
      </c>
      <c r="AO276" s="1">
        <v>342.779660655795</v>
      </c>
      <c r="AP276" s="1">
        <v>345.654780155087</v>
      </c>
      <c r="AQ276" s="1">
        <v>348.01720337136402</v>
      </c>
      <c r="AR276" s="1">
        <v>351.09642664625102</v>
      </c>
      <c r="AS276" s="1">
        <v>354.20298007621199</v>
      </c>
      <c r="AT276" s="1">
        <v>355.75564975576401</v>
      </c>
    </row>
    <row r="277" spans="1:46" ht="15.75" customHeight="1" x14ac:dyDescent="0.25">
      <c r="B277" s="1" t="s">
        <v>670</v>
      </c>
      <c r="C277" s="1" t="s">
        <v>671</v>
      </c>
      <c r="D277" s="1" t="str">
        <f>AESI_Live_Sheet!L_CURRENCY_EQTY_200022132_PUB</f>
        <v>USD</v>
      </c>
      <c r="F277" s="1">
        <v>331.69404826000101</v>
      </c>
      <c r="G277" s="1">
        <v>339.36463938000003</v>
      </c>
      <c r="H277" s="1">
        <v>511.15965684000003</v>
      </c>
      <c r="I277" s="1">
        <v>867.82399999999996</v>
      </c>
      <c r="J277" s="1">
        <v>1039.9643892765</v>
      </c>
      <c r="K277" s="1">
        <v>1124.6004999618301</v>
      </c>
      <c r="L277" s="1">
        <v>1255.4902974474901</v>
      </c>
      <c r="M277" s="1">
        <v>1413.06830985485</v>
      </c>
      <c r="O277" s="1">
        <v>0</v>
      </c>
      <c r="P277" s="1">
        <v>0</v>
      </c>
      <c r="Q277" s="1">
        <v>0</v>
      </c>
      <c r="R277" s="1">
        <v>0</v>
      </c>
      <c r="S277" s="1">
        <v>0</v>
      </c>
      <c r="T277" s="1">
        <v>0</v>
      </c>
      <c r="U277" s="1">
        <v>0</v>
      </c>
      <c r="V277" s="1">
        <v>0</v>
      </c>
      <c r="W277" s="1">
        <v>359.91405854999999</v>
      </c>
      <c r="X277" s="1">
        <v>413.41183525999998</v>
      </c>
      <c r="Y277" s="1">
        <v>463.66221769999999</v>
      </c>
      <c r="Z277" s="1">
        <v>511.15965684000003</v>
      </c>
      <c r="AA277" s="1">
        <v>834.42</v>
      </c>
      <c r="AB277" s="1">
        <v>879.12900000000002</v>
      </c>
      <c r="AC277" s="1">
        <v>911.15899999999999</v>
      </c>
      <c r="AD277" s="1">
        <v>867.82399999999996</v>
      </c>
      <c r="AE277" s="1">
        <v>1066.43</v>
      </c>
      <c r="AF277" s="1">
        <v>1061.96</v>
      </c>
      <c r="AG277" s="1">
        <v>1046.181</v>
      </c>
      <c r="AH277" s="1">
        <v>1039.9643892765</v>
      </c>
      <c r="AI277" s="1">
        <v>1045.0489586840399</v>
      </c>
      <c r="AJ277" s="1">
        <v>1067.52104593747</v>
      </c>
      <c r="AK277" s="1">
        <v>1094.9260467449401</v>
      </c>
      <c r="AL277" s="1">
        <v>1124.6004999618301</v>
      </c>
      <c r="AM277" s="1">
        <v>1154.208778876</v>
      </c>
      <c r="AN277" s="1">
        <v>1185.6680169261399</v>
      </c>
      <c r="AO277" s="1">
        <v>1219.67862436569</v>
      </c>
      <c r="AP277" s="1">
        <v>1255.4902974474901</v>
      </c>
      <c r="AQ277" s="1">
        <v>1292.87816927891</v>
      </c>
      <c r="AR277" s="1">
        <v>1331.6157535079401</v>
      </c>
      <c r="AS277" s="1">
        <v>1371.7825855486101</v>
      </c>
      <c r="AT277" s="1">
        <v>1413.06830985485</v>
      </c>
    </row>
    <row r="278" spans="1:46" ht="15.75" customHeight="1" x14ac:dyDescent="0.25">
      <c r="A278" s="1" t="s">
        <v>161</v>
      </c>
    </row>
    <row r="279" spans="1:46" ht="15.75" customHeight="1" x14ac:dyDescent="0.25">
      <c r="B279" s="1" t="s">
        <v>672</v>
      </c>
      <c r="C279" s="1" t="s">
        <v>673</v>
      </c>
      <c r="D279" s="1" t="str">
        <f>AESI_Live_Sheet!L_CURRENCY_EQTY_200022132_REP</f>
        <v>USD</v>
      </c>
      <c r="F279" s="1">
        <v>-0.37292350000000002</v>
      </c>
      <c r="G279" s="1">
        <v>-0.47040431999999999</v>
      </c>
      <c r="H279" s="1">
        <v>-2.0292630627750001</v>
      </c>
      <c r="I279" s="1">
        <v>-31.378</v>
      </c>
      <c r="J279" s="1">
        <v>-14.954277319123999</v>
      </c>
      <c r="K279" s="1">
        <v>-45.574448460658999</v>
      </c>
      <c r="L279" s="1">
        <v>-59.357896283528</v>
      </c>
      <c r="M279" s="1">
        <v>-68.014804084996001</v>
      </c>
      <c r="O279" s="1">
        <v>-8.5792499999999994E-2</v>
      </c>
      <c r="P279" s="1">
        <v>1.3192499999999999E-2</v>
      </c>
      <c r="Q279" s="1">
        <v>-2.5372499999999999E-2</v>
      </c>
      <c r="R279" s="1">
        <v>-0.274951</v>
      </c>
      <c r="S279" s="1">
        <v>-0.10268001</v>
      </c>
      <c r="T279" s="1">
        <v>-0.11680255</v>
      </c>
      <c r="U279" s="1">
        <v>-0.10268033999999999</v>
      </c>
      <c r="V279" s="1">
        <v>-0.14824142000000001</v>
      </c>
      <c r="W279" s="1">
        <v>-0.22512244000000001</v>
      </c>
      <c r="X279" s="1">
        <v>-0.59279696000000004</v>
      </c>
      <c r="Y279" s="1">
        <v>-0.58053416999999996</v>
      </c>
      <c r="Z279" s="1">
        <v>-0.63080949277499998</v>
      </c>
      <c r="AA279" s="1">
        <v>-7.6769999999999996</v>
      </c>
      <c r="AB279" s="1">
        <v>-5.0540000000000003</v>
      </c>
      <c r="AC279" s="1">
        <v>-7.6369999999999996</v>
      </c>
      <c r="AD279" s="1">
        <v>-11.01</v>
      </c>
      <c r="AE279" s="1">
        <v>-7.9349999999999996</v>
      </c>
      <c r="AF279" s="1">
        <v>-3.0659999999999998</v>
      </c>
      <c r="AG279" s="1">
        <v>-0.41499999999999998</v>
      </c>
      <c r="AH279" s="1">
        <v>-3.538277319124</v>
      </c>
      <c r="AI279" s="1">
        <v>-7.1206548551699997</v>
      </c>
      <c r="AJ279" s="1">
        <v>-11.742653269898</v>
      </c>
      <c r="AK279" s="1">
        <v>-13.053934088062</v>
      </c>
      <c r="AL279" s="1">
        <v>-13.657206247529</v>
      </c>
      <c r="AM279" s="1">
        <v>-14.011656607562999</v>
      </c>
      <c r="AN279" s="1">
        <v>-14.503683719658</v>
      </c>
      <c r="AO279" s="1">
        <v>-15.181895835829</v>
      </c>
      <c r="AP279" s="1">
        <v>-15.660660120478999</v>
      </c>
      <c r="AQ279" s="1">
        <v>-16.470292708858999</v>
      </c>
      <c r="AR279" s="1">
        <v>-16.829077017083002</v>
      </c>
      <c r="AS279" s="1">
        <v>-17.209003650559001</v>
      </c>
      <c r="AT279" s="1">
        <v>-17.506430708494999</v>
      </c>
    </row>
    <row r="280" spans="1:46" ht="15.75" customHeight="1" x14ac:dyDescent="0.25">
      <c r="B280" s="1" t="s">
        <v>273</v>
      </c>
      <c r="C280" s="1" t="s">
        <v>674</v>
      </c>
      <c r="D280" s="1" t="str">
        <f>AESI_Live_Sheet!L_CURRENCY_EQTY_200022132_REP</f>
        <v>USD</v>
      </c>
    </row>
    <row r="281" spans="1:46" ht="15.75" customHeight="1" x14ac:dyDescent="0.25">
      <c r="B281" s="1" t="s">
        <v>675</v>
      </c>
      <c r="C281" s="1" t="s">
        <v>676</v>
      </c>
      <c r="D281" s="1" t="str">
        <f>AESI_Live_Sheet!L_CURRENCY_EQTY_200022132_REP</f>
        <v>USD</v>
      </c>
      <c r="F281" s="1">
        <v>-35.692909229999998</v>
      </c>
      <c r="G281" s="1">
        <v>21.033773910000001</v>
      </c>
      <c r="H281" s="1">
        <v>214.88823310109601</v>
      </c>
      <c r="I281" s="1">
        <v>226.49299999999999</v>
      </c>
      <c r="J281" s="1">
        <v>59.695109276497</v>
      </c>
      <c r="K281" s="1">
        <v>171.446734685336</v>
      </c>
      <c r="L281" s="1">
        <v>223.29875268565499</v>
      </c>
      <c r="M281" s="1">
        <v>255.86521536736601</v>
      </c>
      <c r="O281" s="1">
        <v>5.6675487499999999</v>
      </c>
      <c r="P281" s="1">
        <v>-22.237889160000002</v>
      </c>
      <c r="Q281" s="1">
        <v>-7.0995790200000002</v>
      </c>
      <c r="R281" s="1">
        <v>-12.0229898</v>
      </c>
      <c r="S281" s="1">
        <v>-5.3347497500000003</v>
      </c>
      <c r="T281" s="1">
        <v>8.4579565999999993</v>
      </c>
      <c r="U281" s="1">
        <v>3.3752409999999999</v>
      </c>
      <c r="V281" s="1">
        <v>14.535326059999999</v>
      </c>
      <c r="W281" s="1">
        <v>19.923692119999998</v>
      </c>
      <c r="X281" s="1">
        <v>68.227221493870999</v>
      </c>
      <c r="Y281" s="1">
        <v>64.224102139999999</v>
      </c>
      <c r="Z281" s="1">
        <v>62.513217347225002</v>
      </c>
      <c r="AA281" s="1">
        <v>62.905000000000001</v>
      </c>
      <c r="AB281" s="1">
        <v>71.210999999999999</v>
      </c>
      <c r="AC281" s="1">
        <v>56.326999999999998</v>
      </c>
      <c r="AD281" s="1">
        <v>36.049999999999997</v>
      </c>
      <c r="AE281" s="1">
        <v>26.786999999999999</v>
      </c>
      <c r="AF281" s="1">
        <v>14.837</v>
      </c>
      <c r="AG281" s="1">
        <v>3.9180000000000001</v>
      </c>
      <c r="AH281" s="1">
        <v>14.153109276497</v>
      </c>
      <c r="AI281" s="1">
        <v>26.787225407543001</v>
      </c>
      <c r="AJ281" s="1">
        <v>44.174743253425</v>
      </c>
      <c r="AK281" s="1">
        <v>49.107656807471002</v>
      </c>
      <c r="AL281" s="1">
        <v>51.377109216896002</v>
      </c>
      <c r="AM281" s="1">
        <v>52.710517714163998</v>
      </c>
      <c r="AN281" s="1">
        <v>54.561476850143002</v>
      </c>
      <c r="AO281" s="1">
        <v>57.112846239545</v>
      </c>
      <c r="AP281" s="1">
        <v>58.913911881802001</v>
      </c>
      <c r="AQ281" s="1">
        <v>61.959672571421997</v>
      </c>
      <c r="AR281" s="1">
        <v>63.309384969024997</v>
      </c>
      <c r="AS281" s="1">
        <v>64.738632780675005</v>
      </c>
      <c r="AT281" s="1">
        <v>65.857525046242998</v>
      </c>
    </row>
    <row r="282" spans="1:46" ht="15.75" customHeight="1" x14ac:dyDescent="0.25">
      <c r="B282" s="1" t="s">
        <v>677</v>
      </c>
      <c r="C282" s="1" t="s">
        <v>678</v>
      </c>
      <c r="D282" s="1" t="str">
        <f>AESI_Live_Sheet!L_CURRENCY_EQTY_200022132_REP</f>
        <v>USD</v>
      </c>
    </row>
    <row r="283" spans="1:46" ht="15.75" customHeight="1" x14ac:dyDescent="0.25">
      <c r="B283" s="1" t="s">
        <v>679</v>
      </c>
      <c r="C283" s="1" t="s">
        <v>680</v>
      </c>
      <c r="D283" s="1" t="str">
        <f>AESI_Live_Sheet!L_CURRENCY_EQTY_200022132_REP</f>
        <v>USD</v>
      </c>
      <c r="F283" s="1">
        <v>-35.692909229999998</v>
      </c>
      <c r="G283" s="1">
        <v>21.033773910000001</v>
      </c>
      <c r="H283" s="1">
        <v>214.88823310109601</v>
      </c>
      <c r="I283" s="1">
        <v>226.49299999999999</v>
      </c>
      <c r="J283" s="1">
        <v>59.695109276497</v>
      </c>
      <c r="K283" s="1">
        <v>171.446734685336</v>
      </c>
      <c r="L283" s="1">
        <v>223.29875268565499</v>
      </c>
      <c r="M283" s="1">
        <v>255.86521536736601</v>
      </c>
      <c r="O283" s="1">
        <v>5.6675487499999999</v>
      </c>
      <c r="P283" s="1">
        <v>-22.237889160000002</v>
      </c>
      <c r="Q283" s="1">
        <v>-7.0995790200000002</v>
      </c>
      <c r="R283" s="1">
        <v>-12.0229898</v>
      </c>
      <c r="S283" s="1">
        <v>-5.3347497500000003</v>
      </c>
      <c r="T283" s="1">
        <v>8.4579565999999993</v>
      </c>
      <c r="U283" s="1">
        <v>3.3752409999999999</v>
      </c>
      <c r="V283" s="1">
        <v>14.535326059999999</v>
      </c>
      <c r="W283" s="1">
        <v>19.923692119999998</v>
      </c>
      <c r="X283" s="1">
        <v>68.227221493870999</v>
      </c>
      <c r="Y283" s="1">
        <v>64.224102139999999</v>
      </c>
      <c r="Z283" s="1">
        <v>62.513217347225002</v>
      </c>
      <c r="AA283" s="1">
        <v>62.905000000000001</v>
      </c>
      <c r="AB283" s="1">
        <v>71.210999999999999</v>
      </c>
      <c r="AC283" s="1">
        <v>56.326999999999998</v>
      </c>
      <c r="AD283" s="1">
        <v>36.049999999999997</v>
      </c>
      <c r="AE283" s="1">
        <v>26.786999999999999</v>
      </c>
      <c r="AF283" s="1">
        <v>14.837</v>
      </c>
      <c r="AG283" s="1">
        <v>3.9180000000000001</v>
      </c>
      <c r="AH283" s="1">
        <v>14.153109276497</v>
      </c>
      <c r="AI283" s="1">
        <v>26.787225407543001</v>
      </c>
      <c r="AJ283" s="1">
        <v>44.174743253425</v>
      </c>
      <c r="AK283" s="1">
        <v>49.107656807471002</v>
      </c>
      <c r="AL283" s="1">
        <v>51.377109216896002</v>
      </c>
      <c r="AM283" s="1">
        <v>52.710517714163998</v>
      </c>
      <c r="AN283" s="1">
        <v>54.561476850143002</v>
      </c>
      <c r="AO283" s="1">
        <v>57.112846239545</v>
      </c>
      <c r="AP283" s="1">
        <v>58.913911881802001</v>
      </c>
      <c r="AQ283" s="1">
        <v>61.959672571421997</v>
      </c>
      <c r="AR283" s="1">
        <v>63.309384969024997</v>
      </c>
      <c r="AS283" s="1">
        <v>64.738632780675005</v>
      </c>
      <c r="AT283" s="1">
        <v>65.857525046242998</v>
      </c>
    </row>
    <row r="284" spans="1:46" ht="15.75" customHeight="1" x14ac:dyDescent="0.25">
      <c r="B284" s="1" t="s">
        <v>681</v>
      </c>
      <c r="C284" s="1" t="s">
        <v>682</v>
      </c>
      <c r="D284" s="1" t="str">
        <f>AESI_Live_Sheet!L_CURRENCY_EQTY_200022132_REP</f>
        <v>USD</v>
      </c>
      <c r="F284" s="1">
        <v>35.692909229999998</v>
      </c>
      <c r="G284" s="1">
        <v>-3.1232068499999999</v>
      </c>
      <c r="O284" s="1">
        <v>-5.6675487499999999</v>
      </c>
      <c r="P284" s="1">
        <v>22.237889160000002</v>
      </c>
      <c r="Q284" s="1">
        <v>7.0995790200000002</v>
      </c>
      <c r="R284" s="1">
        <v>12.0229898</v>
      </c>
      <c r="S284" s="1">
        <v>5.3347497500000003</v>
      </c>
      <c r="T284" s="1">
        <v>-8.4579565999999993</v>
      </c>
    </row>
    <row r="285" spans="1:46" ht="15.75" customHeight="1" x14ac:dyDescent="0.25">
      <c r="B285" s="1" t="s">
        <v>683</v>
      </c>
      <c r="C285" s="1" t="s">
        <v>684</v>
      </c>
      <c r="D285" s="1" t="str">
        <f>AESI_Live_Sheet!L_CURRENCY_EQTY_200022132_REP</f>
        <v>USD</v>
      </c>
      <c r="F285" s="1">
        <v>0</v>
      </c>
      <c r="G285" s="1">
        <v>17.910567060000002</v>
      </c>
      <c r="H285" s="1">
        <v>214.88823310109601</v>
      </c>
      <c r="I285" s="1">
        <v>226.49299999999999</v>
      </c>
      <c r="J285" s="1">
        <v>59.695109276497</v>
      </c>
      <c r="K285" s="1">
        <v>171.446734685336</v>
      </c>
      <c r="L285" s="1">
        <v>223.29875268565499</v>
      </c>
      <c r="M285" s="1">
        <v>255.86521536736601</v>
      </c>
      <c r="O285" s="1">
        <v>0</v>
      </c>
      <c r="P285" s="1">
        <v>0</v>
      </c>
      <c r="Q285" s="1">
        <v>0</v>
      </c>
      <c r="R285" s="1">
        <v>0</v>
      </c>
      <c r="S285" s="1">
        <v>0</v>
      </c>
      <c r="T285" s="1">
        <v>0</v>
      </c>
      <c r="U285" s="1">
        <v>3.3752409999999999</v>
      </c>
      <c r="V285" s="1">
        <v>14.535326059999999</v>
      </c>
      <c r="W285" s="1">
        <v>19.923692119999998</v>
      </c>
      <c r="X285" s="1">
        <v>68.227221493870999</v>
      </c>
      <c r="Y285" s="1">
        <v>64.224102139999999</v>
      </c>
      <c r="Z285" s="1">
        <v>62.513217347225002</v>
      </c>
      <c r="AA285" s="1">
        <v>62.905000000000001</v>
      </c>
      <c r="AB285" s="1">
        <v>71.210999999999999</v>
      </c>
      <c r="AC285" s="1">
        <v>56.326999999999998</v>
      </c>
      <c r="AD285" s="1">
        <v>36.049999999999997</v>
      </c>
      <c r="AE285" s="1">
        <v>26.786999999999999</v>
      </c>
      <c r="AF285" s="1">
        <v>14.837</v>
      </c>
      <c r="AG285" s="1">
        <v>3.9180000000000001</v>
      </c>
      <c r="AH285" s="1">
        <v>14.153109276497</v>
      </c>
      <c r="AI285" s="1">
        <v>26.787225407543001</v>
      </c>
      <c r="AJ285" s="1">
        <v>44.174743253425</v>
      </c>
      <c r="AK285" s="1">
        <v>49.107656807471002</v>
      </c>
      <c r="AL285" s="1">
        <v>51.377109216896002</v>
      </c>
      <c r="AM285" s="1">
        <v>52.710517714163998</v>
      </c>
      <c r="AN285" s="1">
        <v>54.561476850143002</v>
      </c>
      <c r="AO285" s="1">
        <v>57.112846239545</v>
      </c>
      <c r="AP285" s="1">
        <v>58.913911881802001</v>
      </c>
      <c r="AQ285" s="1">
        <v>61.959672571421997</v>
      </c>
      <c r="AR285" s="1">
        <v>63.309384969024997</v>
      </c>
      <c r="AS285" s="1">
        <v>64.738632780675005</v>
      </c>
      <c r="AT285" s="1">
        <v>65.857525046242998</v>
      </c>
    </row>
    <row r="286" spans="1:46" ht="15.75" customHeight="1" x14ac:dyDescent="0.25">
      <c r="B286" s="1" t="s">
        <v>685</v>
      </c>
      <c r="C286" s="1" t="s">
        <v>686</v>
      </c>
      <c r="D286" s="1" t="str">
        <f>AESI_Live_Sheet!L_CURRENCY_EQTY_200022132_REP</f>
        <v>USD</v>
      </c>
      <c r="I286" s="1">
        <v>2.274802643473</v>
      </c>
      <c r="J286" s="1">
        <v>0.54326064338000002</v>
      </c>
      <c r="K286" s="1">
        <v>1.560266234862</v>
      </c>
      <c r="L286" s="1">
        <v>2.032150129553</v>
      </c>
      <c r="M286" s="1">
        <v>2.3285241153529999</v>
      </c>
      <c r="AA286" s="1">
        <v>0.62905</v>
      </c>
      <c r="AB286" s="1">
        <v>0.71211000000000002</v>
      </c>
      <c r="AC286" s="1">
        <v>0.56327000000000005</v>
      </c>
      <c r="AD286" s="1">
        <v>0.36207138983199999</v>
      </c>
      <c r="AE286" s="1">
        <v>0.26024229823900003</v>
      </c>
      <c r="AF286" s="1">
        <v>0.133589642008</v>
      </c>
      <c r="AG286" s="1">
        <v>3.5656106950000002E-2</v>
      </c>
      <c r="AH286" s="1">
        <v>0.128801627881</v>
      </c>
      <c r="AI286" s="1">
        <v>0.243779523744</v>
      </c>
      <c r="AJ286" s="1">
        <v>0.402016174053</v>
      </c>
      <c r="AK286" s="1">
        <v>0.44690859193400001</v>
      </c>
      <c r="AL286" s="1">
        <v>0.467561945132</v>
      </c>
      <c r="AM286" s="1">
        <v>0.47969674757800002</v>
      </c>
      <c r="AN286" s="1">
        <v>0.49654156557599999</v>
      </c>
      <c r="AO286" s="1">
        <v>0.51976052928600003</v>
      </c>
      <c r="AP286" s="1">
        <v>0.53615128711299997</v>
      </c>
      <c r="AQ286" s="1">
        <v>0.56386950275699999</v>
      </c>
      <c r="AR286" s="1">
        <v>0.57615268029699995</v>
      </c>
      <c r="AS286" s="1">
        <v>0.58915967693500004</v>
      </c>
      <c r="AT286" s="1">
        <v>0.59934225536499997</v>
      </c>
    </row>
    <row r="287" spans="1:46" ht="15.75" customHeight="1" x14ac:dyDescent="0.25">
      <c r="B287" s="1" t="s">
        <v>687</v>
      </c>
      <c r="C287" s="1" t="s">
        <v>688</v>
      </c>
      <c r="D287" s="1" t="str">
        <f>AESI_Live_Sheet!L_CURRENCY_EQTY_200022132_REP</f>
        <v>USD</v>
      </c>
      <c r="I287" s="1">
        <v>2.259462101714</v>
      </c>
      <c r="J287" s="1">
        <v>0.53741613349600004</v>
      </c>
      <c r="K287" s="1">
        <v>1.543480569378</v>
      </c>
      <c r="L287" s="1">
        <v>2.0102878399469999</v>
      </c>
      <c r="M287" s="1">
        <v>2.3034733733719999</v>
      </c>
      <c r="AA287" s="1">
        <v>0.62905</v>
      </c>
      <c r="AB287" s="1">
        <v>0.71211000000000002</v>
      </c>
      <c r="AC287" s="1">
        <v>0.56327000000000005</v>
      </c>
      <c r="AD287" s="1">
        <v>0.35962969613500001</v>
      </c>
      <c r="AE287" s="1">
        <v>0.25800889984800002</v>
      </c>
      <c r="AF287" s="1">
        <v>0.13244601554999999</v>
      </c>
      <c r="AG287" s="1">
        <v>3.5272511207999999E-2</v>
      </c>
      <c r="AH287" s="1">
        <v>0.127415953443</v>
      </c>
      <c r="AI287" s="1">
        <v>0.241156893422</v>
      </c>
      <c r="AJ287" s="1">
        <v>0.39769120125899998</v>
      </c>
      <c r="AK287" s="1">
        <v>0.44210065726300002</v>
      </c>
      <c r="AL287" s="1">
        <v>0.46253181743400001</v>
      </c>
      <c r="AM287" s="1">
        <v>0.47453607117699997</v>
      </c>
      <c r="AN287" s="1">
        <v>0.49119966915300001</v>
      </c>
      <c r="AO287" s="1">
        <v>0.51416883846999994</v>
      </c>
      <c r="AP287" s="1">
        <v>0.53038326114800005</v>
      </c>
      <c r="AQ287" s="1">
        <v>0.55780327852</v>
      </c>
      <c r="AR287" s="1">
        <v>0.56995431110600003</v>
      </c>
      <c r="AS287" s="1">
        <v>0.58282137579600002</v>
      </c>
      <c r="AT287" s="1">
        <v>0.59289440795000004</v>
      </c>
    </row>
    <row r="288" spans="1:46" ht="15.75" customHeight="1" x14ac:dyDescent="0.25">
      <c r="B288" s="1" t="s">
        <v>689</v>
      </c>
      <c r="C288" s="1" t="s">
        <v>690</v>
      </c>
      <c r="D288" s="1" t="str">
        <f>AESI_Live_Sheet!L_CURRENCY_EQTY_200022132_REP</f>
        <v>USD</v>
      </c>
      <c r="I288" s="1">
        <v>2.2665013898319999</v>
      </c>
      <c r="J288" s="1">
        <v>0.55828967507799998</v>
      </c>
      <c r="K288" s="1">
        <v>1.560266234862</v>
      </c>
      <c r="L288" s="1">
        <v>2.032150129553</v>
      </c>
      <c r="M288" s="1">
        <v>2.3285241153529999</v>
      </c>
      <c r="AA288" s="1">
        <v>0.62905</v>
      </c>
      <c r="AB288" s="1">
        <v>0.71211000000000002</v>
      </c>
      <c r="AC288" s="1">
        <v>0.56327000000000005</v>
      </c>
      <c r="AD288" s="1">
        <v>0.36207138983199999</v>
      </c>
      <c r="AE288" s="1">
        <v>0.26024229823900003</v>
      </c>
      <c r="AF288" s="1">
        <v>0.133589642008</v>
      </c>
      <c r="AG288" s="1">
        <v>3.5656106950000002E-2</v>
      </c>
      <c r="AH288" s="1">
        <v>0.128801627881</v>
      </c>
      <c r="AI288" s="1">
        <v>0.243779523744</v>
      </c>
      <c r="AJ288" s="1">
        <v>0.402016174053</v>
      </c>
      <c r="AK288" s="1">
        <v>0.44690859193400001</v>
      </c>
      <c r="AL288" s="1">
        <v>0.467561945132</v>
      </c>
      <c r="AM288" s="1">
        <v>0.47969674757800002</v>
      </c>
      <c r="AN288" s="1">
        <v>0.49654156557599999</v>
      </c>
      <c r="AO288" s="1">
        <v>0.51976052928600003</v>
      </c>
      <c r="AP288" s="1">
        <v>0.53615128711299997</v>
      </c>
      <c r="AQ288" s="1">
        <v>0.56386950275699999</v>
      </c>
      <c r="AR288" s="1">
        <v>0.57615268029699995</v>
      </c>
      <c r="AS288" s="1">
        <v>0.58915967693500004</v>
      </c>
      <c r="AT288" s="1">
        <v>0.59934225536499997</v>
      </c>
    </row>
    <row r="289" spans="1:46" ht="15.75" customHeight="1" x14ac:dyDescent="0.25">
      <c r="B289" s="1" t="s">
        <v>691</v>
      </c>
      <c r="C289" s="1" t="s">
        <v>692</v>
      </c>
      <c r="D289" s="1" t="str">
        <f>AESI_Live_Sheet!L_CURRENCY_EQTY_200022132_REP</f>
        <v>USD</v>
      </c>
      <c r="I289" s="1">
        <v>2.2640596961349999</v>
      </c>
      <c r="J289" s="1">
        <v>0.55314338004899999</v>
      </c>
      <c r="K289" s="1">
        <v>1.543480569378</v>
      </c>
      <c r="L289" s="1">
        <v>2.0102878399469999</v>
      </c>
      <c r="M289" s="1">
        <v>2.3034733733719999</v>
      </c>
      <c r="AA289" s="1">
        <v>0.62905</v>
      </c>
      <c r="AB289" s="1">
        <v>0.71211000000000002</v>
      </c>
      <c r="AC289" s="1">
        <v>0.56327000000000005</v>
      </c>
      <c r="AD289" s="1">
        <v>0.35962969613500001</v>
      </c>
      <c r="AE289" s="1">
        <v>0.25800889984800002</v>
      </c>
      <c r="AF289" s="1">
        <v>0.13244601554999999</v>
      </c>
      <c r="AG289" s="1">
        <v>3.5272511207999999E-2</v>
      </c>
      <c r="AH289" s="1">
        <v>0.127415953443</v>
      </c>
      <c r="AI289" s="1">
        <v>0.241156893422</v>
      </c>
      <c r="AJ289" s="1">
        <v>0.39769120125899998</v>
      </c>
      <c r="AK289" s="1">
        <v>0.44210065726300002</v>
      </c>
      <c r="AL289" s="1">
        <v>0.46253181743400001</v>
      </c>
      <c r="AM289" s="1">
        <v>0.47453607117699997</v>
      </c>
      <c r="AN289" s="1">
        <v>0.49119966915300001</v>
      </c>
      <c r="AO289" s="1">
        <v>0.51416883846999994</v>
      </c>
      <c r="AP289" s="1">
        <v>0.53038326114800005</v>
      </c>
      <c r="AQ289" s="1">
        <v>0.55780327852</v>
      </c>
      <c r="AR289" s="1">
        <v>0.56995431110600003</v>
      </c>
      <c r="AS289" s="1">
        <v>0.58282137579600002</v>
      </c>
      <c r="AT289" s="1">
        <v>0.59289440795000004</v>
      </c>
    </row>
    <row r="290" spans="1:46" ht="15.75" customHeight="1" x14ac:dyDescent="0.25">
      <c r="B290" s="1" t="s">
        <v>693</v>
      </c>
      <c r="C290" s="1" t="s">
        <v>694</v>
      </c>
      <c r="D290" s="1" t="str">
        <f>AESI_Live_Sheet!L_CURRENCY_EQTY_200022132_REP</f>
        <v>USD</v>
      </c>
    </row>
    <row r="291" spans="1:46" ht="15.75" customHeight="1" x14ac:dyDescent="0.25">
      <c r="B291" s="1" t="s">
        <v>695</v>
      </c>
      <c r="C291" s="1" t="s">
        <v>696</v>
      </c>
      <c r="D291" s="1" t="str">
        <f>AESI_Live_Sheet!L_CURRENCY_EQTY_200022132_REP</f>
        <v>USD</v>
      </c>
      <c r="I291" s="1">
        <v>0.76</v>
      </c>
      <c r="J291" s="1">
        <v>0.93</v>
      </c>
      <c r="K291" s="1">
        <v>1.008</v>
      </c>
      <c r="L291" s="1">
        <v>1.0584</v>
      </c>
      <c r="M291" s="1">
        <v>1.1113200000000001</v>
      </c>
      <c r="AA291" s="1">
        <v>0.15</v>
      </c>
      <c r="AB291" s="1">
        <v>0.2</v>
      </c>
      <c r="AC291" s="1">
        <v>0.2</v>
      </c>
      <c r="AD291" s="1">
        <v>0.21</v>
      </c>
      <c r="AE291" s="1">
        <v>0.22</v>
      </c>
      <c r="AF291" s="1">
        <v>0.23</v>
      </c>
      <c r="AG291" s="1">
        <v>0.24</v>
      </c>
      <c r="AH291" s="1">
        <v>0.24</v>
      </c>
      <c r="AI291" s="1">
        <v>0.252</v>
      </c>
      <c r="AJ291" s="1">
        <v>0.252</v>
      </c>
      <c r="AK291" s="1">
        <v>0.252</v>
      </c>
      <c r="AL291" s="1">
        <v>0.252</v>
      </c>
      <c r="AM291" s="1">
        <v>0.2646</v>
      </c>
      <c r="AN291" s="1">
        <v>0.2646</v>
      </c>
      <c r="AO291" s="1">
        <v>0.2646</v>
      </c>
      <c r="AP291" s="1">
        <v>0.2646</v>
      </c>
      <c r="AQ291" s="1">
        <v>0.27783000000000002</v>
      </c>
      <c r="AR291" s="1">
        <v>0.27783000000000002</v>
      </c>
      <c r="AS291" s="1">
        <v>0.27783000000000002</v>
      </c>
      <c r="AT291" s="1">
        <v>0.27783000000000002</v>
      </c>
    </row>
    <row r="292" spans="1:46" ht="15.75" customHeight="1" x14ac:dyDescent="0.25">
      <c r="B292" s="1" t="s">
        <v>697</v>
      </c>
      <c r="C292" s="1" t="s">
        <v>698</v>
      </c>
      <c r="F292" s="1">
        <v>0</v>
      </c>
      <c r="G292" s="1">
        <v>0</v>
      </c>
      <c r="H292" s="1">
        <v>0</v>
      </c>
      <c r="I292" s="1">
        <v>99.566000000000003</v>
      </c>
      <c r="J292" s="1">
        <v>109.883</v>
      </c>
      <c r="K292" s="1">
        <v>109.883</v>
      </c>
      <c r="L292" s="1">
        <v>109.883</v>
      </c>
      <c r="M292" s="1">
        <v>109.883</v>
      </c>
      <c r="O292" s="1">
        <v>0</v>
      </c>
      <c r="P292" s="1">
        <v>0</v>
      </c>
      <c r="Q292" s="1">
        <v>0</v>
      </c>
      <c r="R292" s="1">
        <v>0</v>
      </c>
      <c r="S292" s="1">
        <v>0</v>
      </c>
      <c r="T292" s="1">
        <v>0</v>
      </c>
      <c r="U292" s="1">
        <v>0</v>
      </c>
      <c r="V292" s="1">
        <v>0</v>
      </c>
      <c r="W292" s="1">
        <v>0</v>
      </c>
      <c r="X292" s="1">
        <v>0</v>
      </c>
      <c r="Y292" s="1">
        <v>0</v>
      </c>
      <c r="Z292" s="1">
        <v>0</v>
      </c>
      <c r="AA292" s="1">
        <v>100</v>
      </c>
      <c r="AB292" s="1">
        <v>100</v>
      </c>
      <c r="AC292" s="1">
        <v>100</v>
      </c>
      <c r="AD292" s="1">
        <v>99.566000000000003</v>
      </c>
      <c r="AE292" s="1">
        <v>102.931</v>
      </c>
      <c r="AF292" s="1">
        <v>111.06399999999999</v>
      </c>
      <c r="AG292" s="1">
        <v>109.883</v>
      </c>
      <c r="AH292" s="1">
        <v>109.883</v>
      </c>
      <c r="AI292" s="1">
        <v>109.883</v>
      </c>
      <c r="AJ292" s="1">
        <v>109.883</v>
      </c>
      <c r="AK292" s="1">
        <v>109.883</v>
      </c>
      <c r="AL292" s="1">
        <v>109.883</v>
      </c>
      <c r="AM292" s="1">
        <v>109.883</v>
      </c>
      <c r="AN292" s="1">
        <v>109.883</v>
      </c>
      <c r="AO292" s="1">
        <v>109.883</v>
      </c>
      <c r="AP292" s="1">
        <v>109.883</v>
      </c>
      <c r="AQ292" s="1">
        <v>109.883</v>
      </c>
      <c r="AR292" s="1">
        <v>109.883</v>
      </c>
      <c r="AS292" s="1">
        <v>109.883</v>
      </c>
      <c r="AT292" s="1">
        <v>109.883</v>
      </c>
    </row>
    <row r="293" spans="1:46" ht="15.75" customHeight="1" x14ac:dyDescent="0.25">
      <c r="B293" s="1" t="s">
        <v>699</v>
      </c>
      <c r="C293" s="1" t="s">
        <v>700</v>
      </c>
      <c r="F293" s="1">
        <v>0</v>
      </c>
      <c r="G293" s="1">
        <v>0</v>
      </c>
      <c r="H293" s="1">
        <v>0</v>
      </c>
      <c r="I293" s="1">
        <v>100.242</v>
      </c>
      <c r="J293" s="1">
        <v>111.078</v>
      </c>
      <c r="K293" s="1">
        <v>111.078</v>
      </c>
      <c r="L293" s="1">
        <v>111.078</v>
      </c>
      <c r="M293" s="1">
        <v>111.078</v>
      </c>
      <c r="O293" s="1">
        <v>0</v>
      </c>
      <c r="P293" s="1">
        <v>0</v>
      </c>
      <c r="Q293" s="1">
        <v>0</v>
      </c>
      <c r="R293" s="1">
        <v>0</v>
      </c>
      <c r="S293" s="1">
        <v>0</v>
      </c>
      <c r="T293" s="1">
        <v>0</v>
      </c>
      <c r="U293" s="1">
        <v>0</v>
      </c>
      <c r="V293" s="1">
        <v>0</v>
      </c>
      <c r="W293" s="1">
        <v>0</v>
      </c>
      <c r="X293" s="1">
        <v>0</v>
      </c>
      <c r="Y293" s="1">
        <v>0</v>
      </c>
      <c r="Z293" s="1">
        <v>0</v>
      </c>
      <c r="AA293" s="1">
        <v>100</v>
      </c>
      <c r="AB293" s="1">
        <v>100</v>
      </c>
      <c r="AC293" s="1">
        <v>100</v>
      </c>
      <c r="AD293" s="1">
        <v>100.242</v>
      </c>
      <c r="AE293" s="1">
        <v>103.822</v>
      </c>
      <c r="AF293" s="1">
        <v>112.023</v>
      </c>
      <c r="AG293" s="1">
        <v>111.078</v>
      </c>
      <c r="AH293" s="1">
        <v>111.078</v>
      </c>
      <c r="AI293" s="1">
        <v>111.078</v>
      </c>
      <c r="AJ293" s="1">
        <v>111.078</v>
      </c>
      <c r="AK293" s="1">
        <v>111.078</v>
      </c>
      <c r="AL293" s="1">
        <v>111.078</v>
      </c>
      <c r="AM293" s="1">
        <v>111.078</v>
      </c>
      <c r="AN293" s="1">
        <v>111.078</v>
      </c>
      <c r="AO293" s="1">
        <v>111.078</v>
      </c>
      <c r="AP293" s="1">
        <v>111.078</v>
      </c>
      <c r="AQ293" s="1">
        <v>111.078</v>
      </c>
      <c r="AR293" s="1">
        <v>111.078</v>
      </c>
      <c r="AS293" s="1">
        <v>111.078</v>
      </c>
      <c r="AT293" s="1">
        <v>111.078</v>
      </c>
    </row>
    <row r="294" spans="1:46" ht="15.75" customHeight="1" x14ac:dyDescent="0.25">
      <c r="B294" s="1" t="s">
        <v>701</v>
      </c>
      <c r="C294" s="1" t="s">
        <v>702</v>
      </c>
      <c r="F294" s="1">
        <v>0</v>
      </c>
      <c r="G294" s="1">
        <v>0</v>
      </c>
      <c r="H294" s="1">
        <v>0</v>
      </c>
      <c r="I294" s="1">
        <v>99.566000000000003</v>
      </c>
      <c r="J294" s="1">
        <v>109.883</v>
      </c>
      <c r="K294" s="1">
        <v>109.883</v>
      </c>
      <c r="L294" s="1">
        <v>109.883</v>
      </c>
      <c r="M294" s="1">
        <v>109.883</v>
      </c>
      <c r="O294" s="1">
        <v>0</v>
      </c>
      <c r="P294" s="1">
        <v>0</v>
      </c>
      <c r="Q294" s="1">
        <v>0</v>
      </c>
      <c r="R294" s="1">
        <v>0</v>
      </c>
      <c r="S294" s="1">
        <v>0</v>
      </c>
      <c r="T294" s="1">
        <v>0</v>
      </c>
      <c r="U294" s="1">
        <v>0</v>
      </c>
      <c r="V294" s="1">
        <v>0</v>
      </c>
      <c r="W294" s="1">
        <v>0</v>
      </c>
      <c r="X294" s="1">
        <v>0</v>
      </c>
      <c r="Y294" s="1">
        <v>0</v>
      </c>
      <c r="Z294" s="1">
        <v>0</v>
      </c>
      <c r="AA294" s="1">
        <v>100</v>
      </c>
      <c r="AB294" s="1">
        <v>100</v>
      </c>
      <c r="AC294" s="1">
        <v>100</v>
      </c>
      <c r="AD294" s="1">
        <v>99.566000000000003</v>
      </c>
      <c r="AE294" s="1">
        <v>102.931</v>
      </c>
      <c r="AF294" s="1">
        <v>111.06399999999999</v>
      </c>
      <c r="AG294" s="1">
        <v>109.883</v>
      </c>
      <c r="AH294" s="1">
        <v>109.883</v>
      </c>
      <c r="AI294" s="1">
        <v>109.883</v>
      </c>
      <c r="AJ294" s="1">
        <v>109.883</v>
      </c>
      <c r="AK294" s="1">
        <v>109.883</v>
      </c>
      <c r="AL294" s="1">
        <v>109.883</v>
      </c>
      <c r="AM294" s="1">
        <v>109.883</v>
      </c>
      <c r="AN294" s="1">
        <v>109.883</v>
      </c>
      <c r="AO294" s="1">
        <v>109.883</v>
      </c>
      <c r="AP294" s="1">
        <v>109.883</v>
      </c>
      <c r="AQ294" s="1">
        <v>109.883</v>
      </c>
      <c r="AR294" s="1">
        <v>109.883</v>
      </c>
      <c r="AS294" s="1">
        <v>109.883</v>
      </c>
      <c r="AT294" s="1">
        <v>109.883</v>
      </c>
    </row>
    <row r="295" spans="1:46" ht="15.75" customHeight="1" x14ac:dyDescent="0.25">
      <c r="A295" s="1" t="s">
        <v>201</v>
      </c>
    </row>
    <row r="296" spans="1:46" ht="15.75" customHeight="1" x14ac:dyDescent="0.25">
      <c r="B296" s="1" t="s">
        <v>703</v>
      </c>
      <c r="C296" s="1" t="s">
        <v>704</v>
      </c>
      <c r="G296" s="1">
        <v>2.1875019587999998E-2</v>
      </c>
      <c r="H296" s="1">
        <v>9.3549994750000004E-3</v>
      </c>
      <c r="I296" s="1">
        <v>0.121680995537</v>
      </c>
      <c r="J296" s="1">
        <v>0.20032686136</v>
      </c>
      <c r="K296" s="1">
        <v>0.21</v>
      </c>
      <c r="L296" s="1">
        <v>0.21</v>
      </c>
      <c r="M296" s="1">
        <v>0.21</v>
      </c>
      <c r="O296" s="1">
        <v>1.4911769748000001E-2</v>
      </c>
      <c r="P296" s="1">
        <v>5.9289252499999999E-4</v>
      </c>
      <c r="T296" s="1">
        <v>1.3621671227999999E-2</v>
      </c>
      <c r="U296" s="1">
        <v>2.9523479677E-2</v>
      </c>
      <c r="V296" s="1">
        <v>1.0095735943999999E-2</v>
      </c>
      <c r="W296" s="1">
        <v>1.1172986843999999E-2</v>
      </c>
      <c r="X296" s="1">
        <v>8.6137285819999996E-3</v>
      </c>
      <c r="Y296" s="1">
        <v>8.9582197049999993E-3</v>
      </c>
      <c r="Z296" s="1">
        <v>9.9900105259999993E-3</v>
      </c>
      <c r="AA296" s="1">
        <v>0.108767107761</v>
      </c>
      <c r="AB296" s="1">
        <v>6.6268930702000003E-2</v>
      </c>
      <c r="AC296" s="1">
        <v>0.11939528484799999</v>
      </c>
      <c r="AD296" s="1">
        <v>0.23395665108399999</v>
      </c>
      <c r="AE296" s="1">
        <v>0.228529462589</v>
      </c>
      <c r="AF296" s="1">
        <v>0.171256214042</v>
      </c>
      <c r="AG296" s="1">
        <v>9.5776598199999993E-2</v>
      </c>
      <c r="AH296" s="1">
        <v>0.2</v>
      </c>
      <c r="AI296" s="1">
        <v>0.21</v>
      </c>
      <c r="AJ296" s="1">
        <v>0.21</v>
      </c>
      <c r="AK296" s="1">
        <v>0.21</v>
      </c>
      <c r="AL296" s="1">
        <v>0.21</v>
      </c>
      <c r="AM296" s="1">
        <v>0.21</v>
      </c>
      <c r="AN296" s="1">
        <v>0.21</v>
      </c>
      <c r="AO296" s="1">
        <v>0.21</v>
      </c>
      <c r="AP296" s="1">
        <v>0.21</v>
      </c>
      <c r="AQ296" s="1">
        <v>0.21</v>
      </c>
      <c r="AR296" s="1">
        <v>0.21</v>
      </c>
      <c r="AS296" s="1">
        <v>0.21</v>
      </c>
      <c r="AT296" s="1">
        <v>0.21</v>
      </c>
    </row>
    <row r="297" spans="1:46" ht="15.75" customHeight="1" x14ac:dyDescent="0.25">
      <c r="A297" s="1" t="s">
        <v>705</v>
      </c>
    </row>
    <row r="298" spans="1:46" ht="15.75" customHeight="1" x14ac:dyDescent="0.25">
      <c r="B298" s="1" t="s">
        <v>706</v>
      </c>
      <c r="C298" s="1" t="s">
        <v>707</v>
      </c>
      <c r="D298" s="1" t="str">
        <f>AESI_Live_Sheet!L_CURRENCY_EQTY_200022132_REP</f>
        <v>USD</v>
      </c>
    </row>
    <row r="299" spans="1:46" ht="15.75" customHeight="1" x14ac:dyDescent="0.25">
      <c r="B299" s="1" t="s">
        <v>708</v>
      </c>
      <c r="C299" s="1" t="s">
        <v>709</v>
      </c>
      <c r="D299" s="1" t="str">
        <f>AESI_Live_Sheet!L_CURRENCY_EQTY_200022132_REP</f>
        <v>USD</v>
      </c>
    </row>
    <row r="300" spans="1:46" ht="15.75" customHeight="1" x14ac:dyDescent="0.25">
      <c r="B300" s="1" t="s">
        <v>710</v>
      </c>
      <c r="C300" s="1" t="s">
        <v>711</v>
      </c>
      <c r="D300" s="1" t="str">
        <f>AESI_Live_Sheet!L_CURRENCY_EQTY_200022132_REP</f>
        <v>USD</v>
      </c>
    </row>
    <row r="301" spans="1:46" ht="15.75" customHeight="1" x14ac:dyDescent="0.25">
      <c r="B301" s="1" t="s">
        <v>712</v>
      </c>
      <c r="C301" s="1" t="s">
        <v>713</v>
      </c>
      <c r="D301" s="1" t="str">
        <f>AESI_Live_Sheet!L_CURRENCY_EQTY_200022132_REP</f>
        <v>USD</v>
      </c>
    </row>
    <row r="302" spans="1:46" ht="15.75" customHeight="1" x14ac:dyDescent="0.25">
      <c r="B302" s="1" t="s">
        <v>714</v>
      </c>
      <c r="C302" s="1" t="s">
        <v>715</v>
      </c>
    </row>
    <row r="303" spans="1:46" ht="15.75" customHeight="1" x14ac:dyDescent="0.25">
      <c r="A303" s="1" t="s">
        <v>219</v>
      </c>
    </row>
    <row r="304" spans="1:46" ht="15.75" customHeight="1" x14ac:dyDescent="0.25">
      <c r="B304" s="1" t="s">
        <v>716</v>
      </c>
      <c r="C304" s="1" t="s">
        <v>717</v>
      </c>
      <c r="D304" s="1" t="str">
        <f>AESI_Live_Sheet!L_CURRENCY_EQTY_200022132_REP</f>
        <v>USD</v>
      </c>
      <c r="I304" s="1">
        <v>8.7160677339649997</v>
      </c>
      <c r="J304" s="1">
        <v>9.4642882818680008</v>
      </c>
      <c r="K304" s="1">
        <v>10.234526723531999</v>
      </c>
      <c r="L304" s="1">
        <v>11.425700949624</v>
      </c>
      <c r="M304" s="1">
        <v>12.85975364574</v>
      </c>
      <c r="AA304" s="1">
        <v>0.56464999999999999</v>
      </c>
      <c r="AB304" s="1">
        <v>0.76685999999999999</v>
      </c>
      <c r="AC304" s="1">
        <v>-0.75992000000000004</v>
      </c>
      <c r="AD304" s="1">
        <v>8.7160677339649997</v>
      </c>
      <c r="AE304" s="1">
        <v>10.360629936559</v>
      </c>
      <c r="AF304" s="1">
        <v>9.5616941583230002</v>
      </c>
      <c r="AG304" s="1">
        <v>9.5208630998429999</v>
      </c>
      <c r="AH304" s="1">
        <v>9.4642882818680008</v>
      </c>
      <c r="AI304" s="1">
        <v>9.5105608573120008</v>
      </c>
      <c r="AJ304" s="1">
        <v>9.7150700830649992</v>
      </c>
      <c r="AK304" s="1">
        <v>9.9644717266999994</v>
      </c>
      <c r="AL304" s="1">
        <v>10.234526723531999</v>
      </c>
      <c r="AM304" s="1">
        <v>10.503979495245</v>
      </c>
      <c r="AN304" s="1">
        <v>10.790277084954999</v>
      </c>
      <c r="AO304" s="1">
        <v>11.099793638375999</v>
      </c>
      <c r="AP304" s="1">
        <v>11.425700949624</v>
      </c>
      <c r="AQ304" s="1">
        <v>11.765952597570999</v>
      </c>
      <c r="AR304" s="1">
        <v>12.118487423058999</v>
      </c>
      <c r="AS304" s="1">
        <v>12.484029245184001</v>
      </c>
      <c r="AT304" s="1">
        <v>12.85975364574</v>
      </c>
    </row>
    <row r="305" spans="1:46" ht="15.75" customHeight="1" x14ac:dyDescent="0.25">
      <c r="A305" s="1" t="s">
        <v>279</v>
      </c>
    </row>
    <row r="306" spans="1:46" ht="15.75" customHeight="1" x14ac:dyDescent="0.25">
      <c r="B306" s="1" t="s">
        <v>718</v>
      </c>
      <c r="C306" s="1" t="s">
        <v>719</v>
      </c>
      <c r="D306" s="1" t="str">
        <f>AESI_Live_Sheet!L_CURRENCY_EQTY_200022132_REP</f>
        <v>USD</v>
      </c>
    </row>
    <row r="307" spans="1:46" ht="15.75" customHeight="1" x14ac:dyDescent="0.25">
      <c r="B307" s="1" t="s">
        <v>720</v>
      </c>
      <c r="C307" s="1" t="s">
        <v>721</v>
      </c>
      <c r="D307" s="1" t="str">
        <f>AESI_Live_Sheet!L_CURRENCY_EQTY_200022132_REP</f>
        <v>USD</v>
      </c>
    </row>
    <row r="308" spans="1:46" ht="15.75" customHeight="1" x14ac:dyDescent="0.25">
      <c r="B308" s="1" t="s">
        <v>722</v>
      </c>
      <c r="C308" s="1" t="s">
        <v>723</v>
      </c>
      <c r="D308" s="1" t="str">
        <f>AESI_Live_Sheet!L_CURRENCY_EQTY_200022132_REP</f>
        <v>USD</v>
      </c>
    </row>
    <row r="309" spans="1:46" ht="15.75" customHeight="1" x14ac:dyDescent="0.25">
      <c r="B309" s="1" t="s">
        <v>724</v>
      </c>
      <c r="C309" s="1" t="s">
        <v>725</v>
      </c>
      <c r="D309" s="1" t="str">
        <f>AESI_Live_Sheet!L_CURRENCY_EQTY_200022132_REP</f>
        <v>USD</v>
      </c>
    </row>
    <row r="310" spans="1:46" ht="15.75" customHeight="1" x14ac:dyDescent="0.25">
      <c r="A310" s="1" t="s">
        <v>317</v>
      </c>
    </row>
    <row r="311" spans="1:46" ht="15.75" customHeight="1" x14ac:dyDescent="0.25">
      <c r="B311" s="1" t="s">
        <v>675</v>
      </c>
      <c r="C311" s="1" t="s">
        <v>726</v>
      </c>
      <c r="D311" s="1" t="str">
        <f>AESI_Live_Sheet!L_CURRENCY_EQTY_200022132_REP</f>
        <v>USD</v>
      </c>
      <c r="F311" s="1">
        <v>-34.444430179999998</v>
      </c>
      <c r="G311" s="1">
        <v>4.9279129900000003</v>
      </c>
      <c r="H311" s="1">
        <v>217.080752377225</v>
      </c>
      <c r="I311" s="1">
        <v>226.49299999999999</v>
      </c>
      <c r="J311" s="1">
        <v>59.695109276497</v>
      </c>
      <c r="K311" s="1">
        <v>171.446734685336</v>
      </c>
      <c r="L311" s="1">
        <v>223.29875268565499</v>
      </c>
      <c r="M311" s="1">
        <v>255.86521536736601</v>
      </c>
      <c r="W311" s="1">
        <v>20.845356930000001</v>
      </c>
      <c r="X311" s="1">
        <v>68.5214249</v>
      </c>
      <c r="Y311" s="1">
        <v>65.079668429999998</v>
      </c>
      <c r="Z311" s="1">
        <v>62.634302117224998</v>
      </c>
      <c r="AA311" s="1">
        <v>62.905000000000001</v>
      </c>
      <c r="AB311" s="1">
        <v>71.210999999999999</v>
      </c>
      <c r="AC311" s="1">
        <v>56.326999999999998</v>
      </c>
      <c r="AD311" s="1">
        <v>36.049999999999997</v>
      </c>
      <c r="AE311" s="1">
        <v>26.786999999999999</v>
      </c>
      <c r="AF311" s="1">
        <v>14.837</v>
      </c>
      <c r="AG311" s="1">
        <v>3.9180000000000001</v>
      </c>
      <c r="AH311" s="1">
        <v>14.153109276497</v>
      </c>
      <c r="AI311" s="1">
        <v>26.787225407543001</v>
      </c>
      <c r="AJ311" s="1">
        <v>44.174743253425</v>
      </c>
      <c r="AK311" s="1">
        <v>49.107656807471002</v>
      </c>
      <c r="AL311" s="1">
        <v>51.377109216896002</v>
      </c>
      <c r="AM311" s="1">
        <v>52.710517714163998</v>
      </c>
      <c r="AN311" s="1">
        <v>54.561476850143002</v>
      </c>
      <c r="AO311" s="1">
        <v>57.112846239545</v>
      </c>
      <c r="AP311" s="1">
        <v>58.913911881802001</v>
      </c>
      <c r="AQ311" s="1">
        <v>61.959672571421997</v>
      </c>
      <c r="AR311" s="1">
        <v>63.309384969024997</v>
      </c>
      <c r="AS311" s="1">
        <v>64.738632780675005</v>
      </c>
      <c r="AT311" s="1">
        <v>65.857525046242998</v>
      </c>
    </row>
    <row r="312" spans="1:46" ht="15.75" customHeight="1" x14ac:dyDescent="0.25">
      <c r="A312" s="1" t="s">
        <v>379</v>
      </c>
    </row>
    <row r="313" spans="1:46" ht="15.75" customHeight="1" x14ac:dyDescent="0.25">
      <c r="B313" s="1" t="s">
        <v>52</v>
      </c>
      <c r="C313" s="1" t="s">
        <v>727</v>
      </c>
    </row>
    <row r="314" spans="1:46" ht="15.75" customHeight="1" x14ac:dyDescent="0.25">
      <c r="B314" s="1" t="s">
        <v>728</v>
      </c>
      <c r="C314" s="1" t="s">
        <v>729</v>
      </c>
    </row>
    <row r="315" spans="1:46" ht="15.75" customHeight="1" x14ac:dyDescent="0.25">
      <c r="B315" s="1" t="s">
        <v>730</v>
      </c>
      <c r="C315" s="1" t="s">
        <v>731</v>
      </c>
    </row>
    <row r="316" spans="1:46" ht="15.75" customHeight="1" x14ac:dyDescent="0.25"/>
    <row r="317" spans="1:46" ht="15.75" customHeight="1" x14ac:dyDescent="0.25"/>
    <row r="318" spans="1:46" ht="15.75" customHeight="1" x14ac:dyDescent="0.25"/>
    <row r="319" spans="1:46" ht="15.75" customHeight="1" x14ac:dyDescent="0.25"/>
    <row r="320" spans="1:46"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dataValidations count="1">
    <dataValidation type="list" allowBlank="1" showErrorMessage="1" sqref="F2:H2 J2:AT2" xr:uid="{00000000-0002-0000-0400-000000000000}">
      <formula1>"Estimate,Preliminary,Actual,Restated"</formula1>
    </dataValidation>
  </dataValidation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000"/>
  <sheetViews>
    <sheetView workbookViewId="0"/>
  </sheetViews>
  <sheetFormatPr defaultColWidth="14.42578125" defaultRowHeight="15" customHeight="1" x14ac:dyDescent="0.25"/>
  <cols>
    <col min="1" max="26" width="8.7109375" customWidth="1"/>
  </cols>
  <sheetData>
    <row r="1" spans="1:3" x14ac:dyDescent="0.25">
      <c r="A1" s="1" t="s">
        <v>732</v>
      </c>
    </row>
    <row r="2" spans="1:3" x14ac:dyDescent="0.25">
      <c r="A2" s="1" t="str">
        <f ca="1">CELL("filename",AESI_Validation_Sheet!$A2)</f>
        <v>H:\[testModel.xlsx]AESI_Validation_Sheet</v>
      </c>
    </row>
    <row r="3" spans="1:3" x14ac:dyDescent="0.25">
      <c r="A3" s="1" t="e">
        <f ca="1">_xll.Exchange.Rtd.QVS(AESI_Validation_Sheet!$A1,AESI_Validation_Sheet!$A2,#REF!,AESI_Annotation_Sheet!B2:AT315,AESI_Live_Sheet!B2:AT315)</f>
        <v>#NAME?</v>
      </c>
    </row>
    <row r="7" spans="1:3" x14ac:dyDescent="0.25">
      <c r="A7" s="1" t="s">
        <v>733</v>
      </c>
      <c r="C7" s="1" t="s">
        <v>734</v>
      </c>
    </row>
    <row r="9" spans="1:3" x14ac:dyDescent="0.25">
      <c r="A9" s="1" t="s">
        <v>735</v>
      </c>
      <c r="C9" s="1" t="s">
        <v>736</v>
      </c>
    </row>
    <row r="11" spans="1:3" x14ac:dyDescent="0.25">
      <c r="A11" s="1" t="s">
        <v>737</v>
      </c>
      <c r="C11" s="1" t="s">
        <v>738</v>
      </c>
    </row>
    <row r="12" spans="1:3" x14ac:dyDescent="0.25">
      <c r="A12" s="1" t="s">
        <v>739</v>
      </c>
      <c r="C12" s="1" t="s">
        <v>740</v>
      </c>
    </row>
    <row r="13" spans="1:3" x14ac:dyDescent="0.25">
      <c r="A13" s="1" t="s">
        <v>741</v>
      </c>
      <c r="C13" s="1" t="s">
        <v>742</v>
      </c>
    </row>
    <row r="14" spans="1:3" x14ac:dyDescent="0.25">
      <c r="A14" s="1" t="s">
        <v>743</v>
      </c>
      <c r="C14" s="1" t="s">
        <v>744</v>
      </c>
    </row>
    <row r="15" spans="1:3" x14ac:dyDescent="0.25">
      <c r="A15" s="1" t="s">
        <v>745</v>
      </c>
      <c r="C15" s="1" t="s">
        <v>746</v>
      </c>
    </row>
    <row r="16" spans="1:3" x14ac:dyDescent="0.25">
      <c r="A16" s="1" t="s">
        <v>747</v>
      </c>
      <c r="C16" s="1" t="s">
        <v>748</v>
      </c>
    </row>
    <row r="17" spans="1:3" x14ac:dyDescent="0.25">
      <c r="A17" s="1" t="s">
        <v>749</v>
      </c>
      <c r="C17" s="1" t="s">
        <v>750</v>
      </c>
    </row>
    <row r="18" spans="1:3" x14ac:dyDescent="0.25">
      <c r="A18" s="1" t="s">
        <v>751</v>
      </c>
      <c r="C18" s="1" t="s">
        <v>752</v>
      </c>
    </row>
    <row r="19" spans="1:3" x14ac:dyDescent="0.25">
      <c r="A19" s="1" t="s">
        <v>753</v>
      </c>
      <c r="C19" s="1" t="s">
        <v>754</v>
      </c>
    </row>
    <row r="20" spans="1:3" x14ac:dyDescent="0.25">
      <c r="A20" s="1" t="s">
        <v>755</v>
      </c>
      <c r="C20" s="1" t="s">
        <v>756</v>
      </c>
    </row>
    <row r="21" spans="1:3" ht="15.75" customHeight="1" x14ac:dyDescent="0.25">
      <c r="A21" s="1" t="s">
        <v>757</v>
      </c>
      <c r="C21" s="1" t="s">
        <v>758</v>
      </c>
    </row>
    <row r="22" spans="1:3" ht="15.75" customHeight="1" x14ac:dyDescent="0.25">
      <c r="A22" s="1" t="s">
        <v>759</v>
      </c>
      <c r="C22" s="1" t="s">
        <v>760</v>
      </c>
    </row>
    <row r="23" spans="1:3" ht="15.75" customHeight="1" x14ac:dyDescent="0.25">
      <c r="A23" s="1" t="s">
        <v>761</v>
      </c>
      <c r="C23" s="1" t="s">
        <v>762</v>
      </c>
    </row>
    <row r="24" spans="1:3" ht="15.75" customHeight="1" x14ac:dyDescent="0.25">
      <c r="A24" s="1" t="s">
        <v>763</v>
      </c>
      <c r="C24" s="1" t="s">
        <v>764</v>
      </c>
    </row>
    <row r="25" spans="1:3" ht="15.75" customHeight="1" x14ac:dyDescent="0.25">
      <c r="A25" s="1" t="s">
        <v>765</v>
      </c>
      <c r="C25" s="1" t="s">
        <v>766</v>
      </c>
    </row>
    <row r="26" spans="1:3" ht="15.75" customHeight="1" x14ac:dyDescent="0.25">
      <c r="A26" s="1" t="s">
        <v>767</v>
      </c>
      <c r="C26" s="1" t="s">
        <v>768</v>
      </c>
    </row>
    <row r="27" spans="1:3" ht="15.75" customHeight="1" x14ac:dyDescent="0.25">
      <c r="A27" s="1" t="s">
        <v>769</v>
      </c>
      <c r="C27" s="1" t="s">
        <v>770</v>
      </c>
    </row>
    <row r="28" spans="1:3" ht="15.75" customHeight="1" x14ac:dyDescent="0.25">
      <c r="A28" s="1" t="s">
        <v>771</v>
      </c>
      <c r="C28" s="1" t="s">
        <v>772</v>
      </c>
    </row>
    <row r="29" spans="1:3" ht="15.75" customHeight="1" x14ac:dyDescent="0.25">
      <c r="A29" s="1" t="s">
        <v>773</v>
      </c>
      <c r="C29" s="1" t="s">
        <v>774</v>
      </c>
    </row>
    <row r="30" spans="1:3" ht="15.75" customHeight="1" x14ac:dyDescent="0.25">
      <c r="A30" s="1" t="s">
        <v>775</v>
      </c>
      <c r="C30" s="1" t="s">
        <v>776</v>
      </c>
    </row>
    <row r="31" spans="1:3" ht="15.75" customHeight="1" x14ac:dyDescent="0.25"/>
    <row r="32" spans="1:3" ht="15.75" customHeight="1" x14ac:dyDescent="0.25">
      <c r="A32" s="1" t="s">
        <v>777</v>
      </c>
      <c r="C32" s="1" t="s">
        <v>778</v>
      </c>
    </row>
    <row r="33" spans="1:3" ht="15.75" customHeight="1" x14ac:dyDescent="0.25">
      <c r="A33" s="1" t="s">
        <v>779</v>
      </c>
      <c r="C33" s="1" t="s">
        <v>780</v>
      </c>
    </row>
    <row r="34" spans="1:3" ht="15.75" customHeight="1" x14ac:dyDescent="0.25">
      <c r="A34" s="1" t="s">
        <v>781</v>
      </c>
      <c r="C34" s="1" t="s">
        <v>782</v>
      </c>
    </row>
    <row r="35" spans="1:3" ht="15.75" customHeight="1" x14ac:dyDescent="0.25">
      <c r="A35" s="1" t="s">
        <v>783</v>
      </c>
      <c r="C35" s="1" t="s">
        <v>784</v>
      </c>
    </row>
    <row r="36" spans="1:3" ht="15.75" customHeight="1" x14ac:dyDescent="0.25">
      <c r="A36" s="1" t="s">
        <v>785</v>
      </c>
      <c r="C36" s="1" t="s">
        <v>786</v>
      </c>
    </row>
    <row r="37" spans="1:3" ht="15.75" customHeight="1" x14ac:dyDescent="0.25">
      <c r="A37" s="1" t="s">
        <v>787</v>
      </c>
      <c r="C37" s="1" t="s">
        <v>788</v>
      </c>
    </row>
    <row r="38" spans="1:3" ht="15.75" customHeight="1" x14ac:dyDescent="0.25">
      <c r="A38" s="1" t="s">
        <v>789</v>
      </c>
      <c r="C38" s="1" t="s">
        <v>790</v>
      </c>
    </row>
    <row r="39" spans="1:3" ht="15.75" customHeight="1" x14ac:dyDescent="0.25">
      <c r="A39" s="1" t="s">
        <v>791</v>
      </c>
      <c r="C39" s="1" t="s">
        <v>792</v>
      </c>
    </row>
    <row r="40" spans="1:3" ht="15.75" customHeight="1" x14ac:dyDescent="0.25"/>
    <row r="41" spans="1:3" ht="15.75" customHeight="1" x14ac:dyDescent="0.25">
      <c r="A41" s="1" t="s">
        <v>793</v>
      </c>
      <c r="C41" s="1" t="s">
        <v>794</v>
      </c>
    </row>
    <row r="42" spans="1:3" ht="15.75" customHeight="1" x14ac:dyDescent="0.25">
      <c r="A42" s="1" t="s">
        <v>795</v>
      </c>
      <c r="C42" s="1" t="s">
        <v>796</v>
      </c>
    </row>
    <row r="43" spans="1:3" ht="15.75" customHeight="1" x14ac:dyDescent="0.25">
      <c r="A43" s="1" t="s">
        <v>797</v>
      </c>
      <c r="C43" s="1" t="s">
        <v>798</v>
      </c>
    </row>
    <row r="44" spans="1:3" ht="15.75" customHeight="1" x14ac:dyDescent="0.25">
      <c r="A44" s="1" t="s">
        <v>799</v>
      </c>
      <c r="C44" s="1" t="s">
        <v>800</v>
      </c>
    </row>
    <row r="45" spans="1:3" ht="15.75" customHeight="1" x14ac:dyDescent="0.25">
      <c r="A45" s="1" t="s">
        <v>801</v>
      </c>
      <c r="C45" s="1" t="s">
        <v>802</v>
      </c>
    </row>
    <row r="46" spans="1:3" ht="15.75" customHeight="1" x14ac:dyDescent="0.25">
      <c r="A46" s="1" t="s">
        <v>803</v>
      </c>
      <c r="C46" s="1" t="s">
        <v>804</v>
      </c>
    </row>
    <row r="47" spans="1:3" ht="15.75" customHeight="1" x14ac:dyDescent="0.25">
      <c r="A47" s="1" t="s">
        <v>805</v>
      </c>
      <c r="C47" s="1" t="s">
        <v>806</v>
      </c>
    </row>
    <row r="48" spans="1:3" ht="15.75" customHeight="1" x14ac:dyDescent="0.25">
      <c r="A48" s="1" t="s">
        <v>807</v>
      </c>
      <c r="C48" s="1" t="s">
        <v>808</v>
      </c>
    </row>
    <row r="49" spans="1:3" ht="15.75" customHeight="1" x14ac:dyDescent="0.25">
      <c r="A49" s="1" t="s">
        <v>809</v>
      </c>
      <c r="C49" s="1" t="s">
        <v>810</v>
      </c>
    </row>
    <row r="50" spans="1:3" ht="15.75" customHeight="1" x14ac:dyDescent="0.25">
      <c r="A50" s="1" t="s">
        <v>811</v>
      </c>
      <c r="C50" s="1" t="s">
        <v>812</v>
      </c>
    </row>
    <row r="51" spans="1:3" ht="15.75" customHeight="1" x14ac:dyDescent="0.25">
      <c r="A51" s="1" t="s">
        <v>813</v>
      </c>
      <c r="C51" s="1" t="s">
        <v>814</v>
      </c>
    </row>
    <row r="52" spans="1:3" ht="15.75" customHeight="1" x14ac:dyDescent="0.25">
      <c r="A52" s="1" t="s">
        <v>815</v>
      </c>
      <c r="C52" s="1" t="s">
        <v>816</v>
      </c>
    </row>
    <row r="53" spans="1:3" ht="15.75" customHeight="1" x14ac:dyDescent="0.25">
      <c r="A53" s="1" t="s">
        <v>817</v>
      </c>
      <c r="C53" s="1" t="s">
        <v>818</v>
      </c>
    </row>
    <row r="54" spans="1:3" ht="15.75" customHeight="1" x14ac:dyDescent="0.25">
      <c r="A54" s="1" t="s">
        <v>819</v>
      </c>
      <c r="C54" s="1" t="s">
        <v>820</v>
      </c>
    </row>
    <row r="55" spans="1:3" ht="15.75" customHeight="1" x14ac:dyDescent="0.25">
      <c r="A55" s="1" t="s">
        <v>821</v>
      </c>
      <c r="C55" s="1" t="s">
        <v>822</v>
      </c>
    </row>
    <row r="56" spans="1:3" ht="15.75" customHeight="1" x14ac:dyDescent="0.25">
      <c r="A56" s="1" t="s">
        <v>823</v>
      </c>
      <c r="C56" s="1" t="s">
        <v>824</v>
      </c>
    </row>
    <row r="57" spans="1:3" ht="15.75" customHeight="1" x14ac:dyDescent="0.25">
      <c r="A57" s="1" t="s">
        <v>825</v>
      </c>
      <c r="C57" s="1" t="s">
        <v>826</v>
      </c>
    </row>
    <row r="58" spans="1:3" ht="15.75" customHeight="1" x14ac:dyDescent="0.25">
      <c r="A58" s="1" t="s">
        <v>827</v>
      </c>
      <c r="C58" s="1" t="s">
        <v>828</v>
      </c>
    </row>
    <row r="59" spans="1:3" ht="15.75" customHeight="1" x14ac:dyDescent="0.25">
      <c r="A59" s="1" t="s">
        <v>829</v>
      </c>
      <c r="C59" s="1" t="s">
        <v>830</v>
      </c>
    </row>
    <row r="60" spans="1:3" ht="15.75" customHeight="1" x14ac:dyDescent="0.25">
      <c r="A60" s="1" t="s">
        <v>831</v>
      </c>
      <c r="C60" s="1" t="s">
        <v>832</v>
      </c>
    </row>
    <row r="61" spans="1:3" ht="15.75" customHeight="1" x14ac:dyDescent="0.25">
      <c r="A61" s="1" t="s">
        <v>833</v>
      </c>
      <c r="C61" s="1" t="s">
        <v>834</v>
      </c>
    </row>
    <row r="62" spans="1:3" ht="15.75" customHeight="1" x14ac:dyDescent="0.25">
      <c r="A62" s="1" t="s">
        <v>835</v>
      </c>
      <c r="C62" s="1" t="s">
        <v>836</v>
      </c>
    </row>
    <row r="63" spans="1:3" ht="15.75" customHeight="1" x14ac:dyDescent="0.25">
      <c r="A63" s="1" t="s">
        <v>837</v>
      </c>
      <c r="C63" s="1" t="s">
        <v>838</v>
      </c>
    </row>
    <row r="64" spans="1:3" ht="15.75" customHeight="1" x14ac:dyDescent="0.25">
      <c r="A64" s="1" t="s">
        <v>839</v>
      </c>
      <c r="C64" s="1" t="s">
        <v>840</v>
      </c>
    </row>
    <row r="65" spans="1:3" ht="15.75" customHeight="1" x14ac:dyDescent="0.25">
      <c r="A65" s="1" t="s">
        <v>841</v>
      </c>
      <c r="C65" s="1" t="s">
        <v>842</v>
      </c>
    </row>
    <row r="66" spans="1:3" ht="15.75" customHeight="1" x14ac:dyDescent="0.25">
      <c r="A66" s="1" t="s">
        <v>843</v>
      </c>
      <c r="C66" s="1" t="s">
        <v>844</v>
      </c>
    </row>
    <row r="67" spans="1:3" ht="15.75" customHeight="1" x14ac:dyDescent="0.25">
      <c r="A67" s="1" t="s">
        <v>845</v>
      </c>
      <c r="C67" s="1" t="s">
        <v>846</v>
      </c>
    </row>
    <row r="68" spans="1:3" ht="15.75" customHeight="1" x14ac:dyDescent="0.25">
      <c r="A68" s="1" t="s">
        <v>847</v>
      </c>
      <c r="C68" s="1" t="s">
        <v>848</v>
      </c>
    </row>
    <row r="69" spans="1:3" ht="15.75" customHeight="1" x14ac:dyDescent="0.25">
      <c r="A69" s="1" t="s">
        <v>849</v>
      </c>
      <c r="C69" s="1" t="s">
        <v>850</v>
      </c>
    </row>
    <row r="70" spans="1:3" ht="15.75" customHeight="1" x14ac:dyDescent="0.25">
      <c r="A70" s="1" t="s">
        <v>851</v>
      </c>
      <c r="C70" s="1" t="s">
        <v>852</v>
      </c>
    </row>
    <row r="71" spans="1:3" ht="15.75" customHeight="1" x14ac:dyDescent="0.25"/>
    <row r="72" spans="1:3" ht="15.75" customHeight="1" x14ac:dyDescent="0.25">
      <c r="A72" s="1" t="s">
        <v>853</v>
      </c>
      <c r="C72" s="1" t="s">
        <v>854</v>
      </c>
    </row>
    <row r="73" spans="1:3" ht="15.75" customHeight="1" x14ac:dyDescent="0.25">
      <c r="A73" s="1" t="s">
        <v>855</v>
      </c>
      <c r="C73" s="1" t="s">
        <v>856</v>
      </c>
    </row>
    <row r="74" spans="1:3" ht="15.75" customHeight="1" x14ac:dyDescent="0.25">
      <c r="A74" s="1" t="s">
        <v>857</v>
      </c>
      <c r="C74" s="1" t="s">
        <v>858</v>
      </c>
    </row>
    <row r="75" spans="1:3" ht="15.75" customHeight="1" x14ac:dyDescent="0.25">
      <c r="A75" s="1" t="s">
        <v>859</v>
      </c>
      <c r="C75" s="1" t="s">
        <v>860</v>
      </c>
    </row>
    <row r="76" spans="1:3" ht="15.75" customHeight="1" x14ac:dyDescent="0.25">
      <c r="A76" s="1" t="s">
        <v>861</v>
      </c>
      <c r="C76" s="1" t="s">
        <v>862</v>
      </c>
    </row>
    <row r="77" spans="1:3" ht="15.75" customHeight="1" x14ac:dyDescent="0.25">
      <c r="A77" s="1" t="s">
        <v>863</v>
      </c>
      <c r="C77" s="1" t="s">
        <v>864</v>
      </c>
    </row>
    <row r="78" spans="1:3" ht="15.75" customHeight="1" x14ac:dyDescent="0.25">
      <c r="A78" s="1" t="s">
        <v>865</v>
      </c>
      <c r="C78" s="1" t="s">
        <v>866</v>
      </c>
    </row>
    <row r="79" spans="1:3" ht="15.75" customHeight="1" x14ac:dyDescent="0.25">
      <c r="A79" s="1" t="s">
        <v>867</v>
      </c>
      <c r="C79" s="1" t="s">
        <v>868</v>
      </c>
    </row>
    <row r="80" spans="1:3" ht="15.75" customHeight="1" x14ac:dyDescent="0.25">
      <c r="A80" s="1" t="s">
        <v>869</v>
      </c>
      <c r="C80" s="1" t="s">
        <v>870</v>
      </c>
    </row>
    <row r="81" spans="1:3" ht="15.75" customHeight="1" x14ac:dyDescent="0.25">
      <c r="A81" s="1" t="s">
        <v>871</v>
      </c>
      <c r="C81" s="1" t="s">
        <v>872</v>
      </c>
    </row>
    <row r="82" spans="1:3" ht="15.75" customHeight="1" x14ac:dyDescent="0.25">
      <c r="A82" s="1" t="s">
        <v>873</v>
      </c>
      <c r="C82" s="1" t="s">
        <v>874</v>
      </c>
    </row>
    <row r="83" spans="1:3" ht="15.75" customHeight="1" x14ac:dyDescent="0.25">
      <c r="A83" s="1" t="s">
        <v>875</v>
      </c>
      <c r="C83" s="1" t="s">
        <v>876</v>
      </c>
    </row>
    <row r="84" spans="1:3" ht="15.75" customHeight="1" x14ac:dyDescent="0.25">
      <c r="A84" s="1" t="s">
        <v>877</v>
      </c>
      <c r="C84" s="1" t="s">
        <v>878</v>
      </c>
    </row>
    <row r="85" spans="1:3" ht="15.75" customHeight="1" x14ac:dyDescent="0.25">
      <c r="A85" s="1" t="s">
        <v>879</v>
      </c>
      <c r="C85" s="1" t="s">
        <v>880</v>
      </c>
    </row>
    <row r="86" spans="1:3" ht="15.75" customHeight="1" x14ac:dyDescent="0.25">
      <c r="A86" s="1" t="s">
        <v>881</v>
      </c>
      <c r="C86" s="1" t="s">
        <v>882</v>
      </c>
    </row>
    <row r="87" spans="1:3" ht="15.75" customHeight="1" x14ac:dyDescent="0.25">
      <c r="A87" s="1" t="s">
        <v>883</v>
      </c>
      <c r="C87" s="1" t="s">
        <v>884</v>
      </c>
    </row>
    <row r="88" spans="1:3" ht="15.75" customHeight="1" x14ac:dyDescent="0.25">
      <c r="A88" s="1" t="s">
        <v>885</v>
      </c>
      <c r="C88" s="1" t="s">
        <v>886</v>
      </c>
    </row>
    <row r="89" spans="1:3" ht="15.75" customHeight="1" x14ac:dyDescent="0.25">
      <c r="A89" s="1" t="s">
        <v>887</v>
      </c>
      <c r="C89" s="1" t="s">
        <v>888</v>
      </c>
    </row>
    <row r="90" spans="1:3" ht="15.75" customHeight="1" x14ac:dyDescent="0.25">
      <c r="A90" s="1" t="s">
        <v>889</v>
      </c>
      <c r="C90" s="1" t="s">
        <v>890</v>
      </c>
    </row>
    <row r="91" spans="1:3" ht="15.75" customHeight="1" x14ac:dyDescent="0.25"/>
    <row r="92" spans="1:3" ht="15.75" customHeight="1" x14ac:dyDescent="0.25">
      <c r="A92" s="1" t="s">
        <v>891</v>
      </c>
      <c r="C92" s="1" t="s">
        <v>892</v>
      </c>
    </row>
    <row r="93" spans="1:3" ht="15.75" customHeight="1" x14ac:dyDescent="0.25">
      <c r="A93" s="1" t="s">
        <v>893</v>
      </c>
      <c r="C93" s="1" t="s">
        <v>894</v>
      </c>
    </row>
    <row r="94" spans="1:3" ht="15.75" customHeight="1" x14ac:dyDescent="0.25">
      <c r="A94" s="1" t="s">
        <v>895</v>
      </c>
      <c r="C94" s="1" t="s">
        <v>896</v>
      </c>
    </row>
    <row r="95" spans="1:3" ht="15.75" customHeight="1" x14ac:dyDescent="0.25">
      <c r="A95" s="1" t="s">
        <v>897</v>
      </c>
      <c r="C95" s="1" t="s">
        <v>898</v>
      </c>
    </row>
    <row r="96" spans="1:3" ht="15.75" customHeight="1" x14ac:dyDescent="0.25">
      <c r="A96" s="1" t="s">
        <v>899</v>
      </c>
      <c r="C96" s="1" t="s">
        <v>900</v>
      </c>
    </row>
    <row r="97" spans="1:3" ht="15.75" customHeight="1" x14ac:dyDescent="0.25">
      <c r="A97" s="1" t="s">
        <v>901</v>
      </c>
      <c r="C97" s="1" t="s">
        <v>902</v>
      </c>
    </row>
    <row r="98" spans="1:3" ht="15.75" customHeight="1" x14ac:dyDescent="0.25">
      <c r="A98" s="1" t="s">
        <v>903</v>
      </c>
      <c r="C98" s="1" t="s">
        <v>904</v>
      </c>
    </row>
    <row r="99" spans="1:3" ht="15.75" customHeight="1" x14ac:dyDescent="0.25">
      <c r="A99" s="1" t="s">
        <v>905</v>
      </c>
      <c r="C99" s="1" t="s">
        <v>906</v>
      </c>
    </row>
    <row r="100" spans="1:3" ht="15.75" customHeight="1" x14ac:dyDescent="0.25">
      <c r="A100" s="1" t="s">
        <v>907</v>
      </c>
      <c r="C100" s="1" t="s">
        <v>908</v>
      </c>
    </row>
    <row r="101" spans="1:3" ht="15.75" customHeight="1" x14ac:dyDescent="0.25">
      <c r="A101" s="1" t="s">
        <v>909</v>
      </c>
      <c r="C101" s="1" t="s">
        <v>910</v>
      </c>
    </row>
    <row r="102" spans="1:3" ht="15.75" customHeight="1" x14ac:dyDescent="0.25">
      <c r="A102" s="1" t="s">
        <v>911</v>
      </c>
      <c r="C102" s="1" t="s">
        <v>912</v>
      </c>
    </row>
    <row r="103" spans="1:3" ht="15.75" customHeight="1" x14ac:dyDescent="0.25">
      <c r="A103" s="1" t="s">
        <v>913</v>
      </c>
      <c r="C103" s="1" t="s">
        <v>914</v>
      </c>
    </row>
    <row r="104" spans="1:3" ht="15.75" customHeight="1" x14ac:dyDescent="0.25">
      <c r="A104" s="1" t="s">
        <v>915</v>
      </c>
      <c r="C104" s="1" t="s">
        <v>916</v>
      </c>
    </row>
    <row r="105" spans="1:3" ht="15.75" customHeight="1" x14ac:dyDescent="0.25">
      <c r="A105" s="1" t="s">
        <v>917</v>
      </c>
      <c r="C105" s="1" t="s">
        <v>918</v>
      </c>
    </row>
    <row r="106" spans="1:3" ht="15.75" customHeight="1" x14ac:dyDescent="0.25">
      <c r="A106" s="1" t="s">
        <v>919</v>
      </c>
      <c r="C106" s="1" t="s">
        <v>920</v>
      </c>
    </row>
    <row r="107" spans="1:3" ht="15.75" customHeight="1" x14ac:dyDescent="0.25">
      <c r="A107" s="1" t="s">
        <v>921</v>
      </c>
      <c r="C107" s="1" t="s">
        <v>922</v>
      </c>
    </row>
    <row r="108" spans="1:3" ht="15.75" customHeight="1" x14ac:dyDescent="0.25">
      <c r="A108" s="1" t="s">
        <v>923</v>
      </c>
      <c r="C108" s="1" t="s">
        <v>924</v>
      </c>
    </row>
    <row r="109" spans="1:3" ht="15.75" customHeight="1" x14ac:dyDescent="0.25"/>
    <row r="110" spans="1:3" ht="15.75" customHeight="1" x14ac:dyDescent="0.25">
      <c r="A110" s="1" t="s">
        <v>925</v>
      </c>
      <c r="C110" s="1" t="s">
        <v>926</v>
      </c>
    </row>
    <row r="111" spans="1:3" ht="15.75" customHeight="1" x14ac:dyDescent="0.25">
      <c r="A111" s="1" t="s">
        <v>927</v>
      </c>
      <c r="C111" s="1" t="s">
        <v>928</v>
      </c>
    </row>
    <row r="112" spans="1:3" ht="15.75" customHeight="1" x14ac:dyDescent="0.25">
      <c r="A112" s="1" t="s">
        <v>929</v>
      </c>
      <c r="C112" s="1" t="s">
        <v>930</v>
      </c>
    </row>
    <row r="113" spans="1:3" ht="15.75" customHeight="1" x14ac:dyDescent="0.25">
      <c r="A113" s="1" t="s">
        <v>931</v>
      </c>
      <c r="C113" s="1" t="s">
        <v>932</v>
      </c>
    </row>
    <row r="114" spans="1:3" ht="15.75" customHeight="1" x14ac:dyDescent="0.25">
      <c r="A114" s="1" t="s">
        <v>933</v>
      </c>
      <c r="C114" s="1" t="s">
        <v>934</v>
      </c>
    </row>
    <row r="115" spans="1:3" ht="15.75" customHeight="1" x14ac:dyDescent="0.25">
      <c r="A115" s="1" t="s">
        <v>935</v>
      </c>
      <c r="C115" s="1" t="s">
        <v>936</v>
      </c>
    </row>
    <row r="116" spans="1:3" ht="15.75" customHeight="1" x14ac:dyDescent="0.25">
      <c r="A116" s="1" t="s">
        <v>937</v>
      </c>
      <c r="C116" s="1" t="s">
        <v>938</v>
      </c>
    </row>
    <row r="117" spans="1:3" ht="15.75" customHeight="1" x14ac:dyDescent="0.25">
      <c r="A117" s="1" t="s">
        <v>939</v>
      </c>
      <c r="C117" s="1" t="s">
        <v>940</v>
      </c>
    </row>
    <row r="118" spans="1:3" ht="15.75" customHeight="1" x14ac:dyDescent="0.25">
      <c r="A118" s="1" t="s">
        <v>941</v>
      </c>
      <c r="C118" s="1" t="s">
        <v>942</v>
      </c>
    </row>
    <row r="119" spans="1:3" ht="15.75" customHeight="1" x14ac:dyDescent="0.25">
      <c r="A119" s="1" t="s">
        <v>943</v>
      </c>
      <c r="C119" s="1" t="s">
        <v>944</v>
      </c>
    </row>
    <row r="120" spans="1:3" ht="15.75" customHeight="1" x14ac:dyDescent="0.25">
      <c r="A120" s="1" t="s">
        <v>945</v>
      </c>
      <c r="C120" s="1" t="s">
        <v>946</v>
      </c>
    </row>
    <row r="121" spans="1:3" ht="15.75" customHeight="1" x14ac:dyDescent="0.25">
      <c r="A121" s="1" t="s">
        <v>947</v>
      </c>
      <c r="C121" s="1" t="s">
        <v>948</v>
      </c>
    </row>
    <row r="122" spans="1:3" ht="15.75" customHeight="1" x14ac:dyDescent="0.25">
      <c r="A122" s="1" t="s">
        <v>949</v>
      </c>
      <c r="C122" s="1" t="s">
        <v>950</v>
      </c>
    </row>
    <row r="123" spans="1:3" ht="15.75" customHeight="1" x14ac:dyDescent="0.25"/>
    <row r="124" spans="1:3" ht="15.75" customHeight="1" x14ac:dyDescent="0.25">
      <c r="A124" s="1" t="s">
        <v>951</v>
      </c>
      <c r="C124" s="1" t="s">
        <v>952</v>
      </c>
    </row>
    <row r="125" spans="1:3" ht="15.75" customHeight="1" x14ac:dyDescent="0.25">
      <c r="A125" s="1" t="s">
        <v>953</v>
      </c>
      <c r="C125" s="1" t="s">
        <v>954</v>
      </c>
    </row>
    <row r="126" spans="1:3" ht="15.75" customHeight="1" x14ac:dyDescent="0.25">
      <c r="A126" s="1" t="s">
        <v>955</v>
      </c>
      <c r="C126" s="1" t="s">
        <v>956</v>
      </c>
    </row>
    <row r="127" spans="1:3" ht="15.75" customHeight="1" x14ac:dyDescent="0.25"/>
    <row r="128" spans="1:3" ht="15.75" customHeight="1" x14ac:dyDescent="0.25">
      <c r="A128" s="1" t="s">
        <v>957</v>
      </c>
      <c r="C128" s="1" t="s">
        <v>958</v>
      </c>
    </row>
    <row r="129" spans="1:3" ht="15.75" customHeight="1" x14ac:dyDescent="0.25">
      <c r="A129" s="1" t="s">
        <v>959</v>
      </c>
      <c r="C129" s="1" t="s">
        <v>960</v>
      </c>
    </row>
    <row r="130" spans="1:3" ht="15.75" customHeight="1" x14ac:dyDescent="0.25">
      <c r="A130" s="1" t="s">
        <v>961</v>
      </c>
      <c r="C130" s="1" t="s">
        <v>962</v>
      </c>
    </row>
    <row r="131" spans="1:3" ht="15.75" customHeight="1" x14ac:dyDescent="0.25"/>
    <row r="132" spans="1:3" ht="15.75" customHeight="1" x14ac:dyDescent="0.25">
      <c r="A132" s="1" t="s">
        <v>963</v>
      </c>
      <c r="C132" s="1" t="s">
        <v>964</v>
      </c>
    </row>
    <row r="133" spans="1:3" ht="15.75" customHeight="1" x14ac:dyDescent="0.25">
      <c r="A133" s="1" t="s">
        <v>965</v>
      </c>
      <c r="C133" s="1" t="s">
        <v>966</v>
      </c>
    </row>
    <row r="134" spans="1:3" ht="15.75" customHeight="1" x14ac:dyDescent="0.25">
      <c r="A134" s="1" t="s">
        <v>967</v>
      </c>
      <c r="C134" s="1" t="s">
        <v>968</v>
      </c>
    </row>
    <row r="135" spans="1:3" ht="15.75" customHeight="1" x14ac:dyDescent="0.25">
      <c r="A135" s="1" t="s">
        <v>969</v>
      </c>
      <c r="C135" s="1" t="s">
        <v>970</v>
      </c>
    </row>
    <row r="136" spans="1:3" ht="15.75" customHeight="1" x14ac:dyDescent="0.25">
      <c r="A136" s="1" t="s">
        <v>971</v>
      </c>
      <c r="C136" s="1" t="s">
        <v>972</v>
      </c>
    </row>
    <row r="137" spans="1:3" ht="15.75" customHeight="1" x14ac:dyDescent="0.25">
      <c r="A137" s="1" t="s">
        <v>973</v>
      </c>
      <c r="C137" s="1" t="s">
        <v>974</v>
      </c>
    </row>
    <row r="138" spans="1:3" ht="15.75" customHeight="1" x14ac:dyDescent="0.25">
      <c r="A138" s="1" t="s">
        <v>975</v>
      </c>
      <c r="C138" s="1" t="s">
        <v>976</v>
      </c>
    </row>
    <row r="139" spans="1:3" ht="15.75" customHeight="1" x14ac:dyDescent="0.25">
      <c r="A139" s="1" t="s">
        <v>977</v>
      </c>
      <c r="C139" s="1" t="s">
        <v>978</v>
      </c>
    </row>
    <row r="140" spans="1:3" ht="15.75" customHeight="1" x14ac:dyDescent="0.25">
      <c r="A140" s="1" t="s">
        <v>979</v>
      </c>
      <c r="C140" s="1" t="s">
        <v>980</v>
      </c>
    </row>
    <row r="141" spans="1:3" ht="15.75" customHeight="1" x14ac:dyDescent="0.25">
      <c r="A141" s="1" t="s">
        <v>981</v>
      </c>
      <c r="C141" s="1" t="s">
        <v>982</v>
      </c>
    </row>
    <row r="142" spans="1:3" ht="15.75" customHeight="1" x14ac:dyDescent="0.25">
      <c r="A142" s="1" t="s">
        <v>983</v>
      </c>
      <c r="C142" s="1" t="s">
        <v>984</v>
      </c>
    </row>
    <row r="143" spans="1:3" ht="15.75" customHeight="1" x14ac:dyDescent="0.25">
      <c r="A143" s="1" t="s">
        <v>985</v>
      </c>
      <c r="C143" s="1" t="s">
        <v>986</v>
      </c>
    </row>
    <row r="144" spans="1:3" ht="15.75" customHeight="1" x14ac:dyDescent="0.25">
      <c r="A144" s="1" t="s">
        <v>987</v>
      </c>
      <c r="C144" s="1" t="s">
        <v>988</v>
      </c>
    </row>
    <row r="145" spans="1:3" ht="15.75" customHeight="1" x14ac:dyDescent="0.25">
      <c r="A145" s="1" t="s">
        <v>989</v>
      </c>
      <c r="C145" s="1" t="s">
        <v>990</v>
      </c>
    </row>
    <row r="146" spans="1:3" ht="15.75" customHeight="1" x14ac:dyDescent="0.25">
      <c r="A146" s="1" t="s">
        <v>991</v>
      </c>
      <c r="C146" s="1" t="s">
        <v>992</v>
      </c>
    </row>
    <row r="147" spans="1:3" ht="15.75" customHeight="1" x14ac:dyDescent="0.25">
      <c r="A147" s="1" t="s">
        <v>993</v>
      </c>
      <c r="C147" s="1" t="s">
        <v>994</v>
      </c>
    </row>
    <row r="148" spans="1:3" ht="15.75" customHeight="1" x14ac:dyDescent="0.25">
      <c r="A148" s="1" t="s">
        <v>995</v>
      </c>
      <c r="C148" s="1" t="s">
        <v>996</v>
      </c>
    </row>
    <row r="149" spans="1:3" ht="15.75" customHeight="1" x14ac:dyDescent="0.25">
      <c r="A149" s="1" t="s">
        <v>997</v>
      </c>
      <c r="C149" s="1" t="s">
        <v>998</v>
      </c>
    </row>
    <row r="150" spans="1:3" ht="15.75" customHeight="1" x14ac:dyDescent="0.25">
      <c r="A150" s="1" t="s">
        <v>999</v>
      </c>
      <c r="C150" s="1" t="s">
        <v>1000</v>
      </c>
    </row>
    <row r="151" spans="1:3" ht="15.75" customHeight="1" x14ac:dyDescent="0.25">
      <c r="A151" s="1" t="s">
        <v>1001</v>
      </c>
      <c r="C151" s="1" t="s">
        <v>1002</v>
      </c>
    </row>
    <row r="152" spans="1:3" ht="15.75" customHeight="1" x14ac:dyDescent="0.25">
      <c r="A152" s="1" t="s">
        <v>1003</v>
      </c>
      <c r="C152" s="1" t="s">
        <v>1004</v>
      </c>
    </row>
    <row r="153" spans="1:3" ht="15.75" customHeight="1" x14ac:dyDescent="0.25">
      <c r="A153" s="1" t="s">
        <v>1005</v>
      </c>
      <c r="C153" s="1" t="s">
        <v>1006</v>
      </c>
    </row>
    <row r="154" spans="1:3" ht="15.75" customHeight="1" x14ac:dyDescent="0.25">
      <c r="A154" s="1" t="s">
        <v>1007</v>
      </c>
      <c r="C154" s="1" t="s">
        <v>1008</v>
      </c>
    </row>
    <row r="155" spans="1:3" ht="15.75" customHeight="1" x14ac:dyDescent="0.25">
      <c r="A155" s="1" t="s">
        <v>1009</v>
      </c>
      <c r="C155" s="1" t="s">
        <v>1010</v>
      </c>
    </row>
    <row r="156" spans="1:3" ht="15.75" customHeight="1" x14ac:dyDescent="0.25">
      <c r="A156" s="1" t="s">
        <v>1011</v>
      </c>
      <c r="C156" s="1" t="s">
        <v>1012</v>
      </c>
    </row>
    <row r="157" spans="1:3" ht="15.75" customHeight="1" x14ac:dyDescent="0.25">
      <c r="A157" s="1" t="s">
        <v>1013</v>
      </c>
      <c r="C157" s="1" t="s">
        <v>1014</v>
      </c>
    </row>
    <row r="158" spans="1:3" ht="15.75" customHeight="1" x14ac:dyDescent="0.25">
      <c r="A158" s="1" t="s">
        <v>1015</v>
      </c>
      <c r="C158" s="1" t="s">
        <v>1016</v>
      </c>
    </row>
    <row r="159" spans="1:3" ht="15.75" customHeight="1" x14ac:dyDescent="0.25">
      <c r="A159" s="1" t="s">
        <v>1017</v>
      </c>
      <c r="C159" s="1" t="s">
        <v>1018</v>
      </c>
    </row>
    <row r="160" spans="1:3" ht="15.75" customHeight="1" x14ac:dyDescent="0.25">
      <c r="A160" s="1" t="s">
        <v>1019</v>
      </c>
      <c r="C160" s="1" t="s">
        <v>1020</v>
      </c>
    </row>
    <row r="161" spans="1:3" ht="15.75" customHeight="1" x14ac:dyDescent="0.25">
      <c r="A161" s="1" t="s">
        <v>1021</v>
      </c>
      <c r="C161" s="1" t="s">
        <v>1022</v>
      </c>
    </row>
    <row r="162" spans="1:3" ht="15.75" customHeight="1" x14ac:dyDescent="0.25">
      <c r="A162" s="1" t="s">
        <v>1023</v>
      </c>
      <c r="C162" s="1" t="s">
        <v>1024</v>
      </c>
    </row>
    <row r="163" spans="1:3" ht="15.75" customHeight="1" x14ac:dyDescent="0.25">
      <c r="A163" s="1" t="s">
        <v>1025</v>
      </c>
      <c r="C163" s="1" t="s">
        <v>1026</v>
      </c>
    </row>
    <row r="164" spans="1:3" ht="15.75" customHeight="1" x14ac:dyDescent="0.25">
      <c r="A164" s="1" t="s">
        <v>1027</v>
      </c>
      <c r="C164" s="1" t="s">
        <v>1028</v>
      </c>
    </row>
    <row r="165" spans="1:3" ht="15.75" customHeight="1" x14ac:dyDescent="0.25">
      <c r="A165" s="1" t="s">
        <v>1029</v>
      </c>
      <c r="C165" s="1" t="s">
        <v>1030</v>
      </c>
    </row>
    <row r="166" spans="1:3" ht="15.75" customHeight="1" x14ac:dyDescent="0.25">
      <c r="A166" s="1" t="s">
        <v>1031</v>
      </c>
      <c r="C166" s="1" t="s">
        <v>1032</v>
      </c>
    </row>
    <row r="167" spans="1:3" ht="15.75" customHeight="1" x14ac:dyDescent="0.25">
      <c r="A167" s="1" t="s">
        <v>1033</v>
      </c>
      <c r="C167" s="1" t="s">
        <v>1034</v>
      </c>
    </row>
    <row r="168" spans="1:3" ht="15.75" customHeight="1" x14ac:dyDescent="0.25">
      <c r="A168" s="1" t="s">
        <v>1035</v>
      </c>
      <c r="C168" s="1" t="s">
        <v>1036</v>
      </c>
    </row>
    <row r="169" spans="1:3" ht="15.75" customHeight="1" x14ac:dyDescent="0.25">
      <c r="A169" s="1" t="s">
        <v>1037</v>
      </c>
      <c r="C169" s="1" t="s">
        <v>1038</v>
      </c>
    </row>
    <row r="170" spans="1:3" ht="15.75" customHeight="1" x14ac:dyDescent="0.25">
      <c r="A170" s="1" t="s">
        <v>1039</v>
      </c>
      <c r="C170" s="1" t="s">
        <v>1040</v>
      </c>
    </row>
    <row r="171" spans="1:3" ht="15.75" customHeight="1" x14ac:dyDescent="0.25">
      <c r="A171" s="1" t="s">
        <v>1041</v>
      </c>
      <c r="C171" s="1" t="s">
        <v>1042</v>
      </c>
    </row>
    <row r="172" spans="1:3" ht="15.75" customHeight="1" x14ac:dyDescent="0.25">
      <c r="A172" s="1" t="s">
        <v>1043</v>
      </c>
      <c r="C172" s="1" t="s">
        <v>1044</v>
      </c>
    </row>
    <row r="173" spans="1:3" ht="15.75" customHeight="1" x14ac:dyDescent="0.25">
      <c r="A173" s="1" t="s">
        <v>1045</v>
      </c>
      <c r="C173" s="1" t="s">
        <v>1046</v>
      </c>
    </row>
    <row r="174" spans="1:3" ht="15.75" customHeight="1" x14ac:dyDescent="0.25">
      <c r="A174" s="1" t="s">
        <v>1047</v>
      </c>
      <c r="C174" s="1" t="s">
        <v>1048</v>
      </c>
    </row>
    <row r="175" spans="1:3" ht="15.75" customHeight="1" x14ac:dyDescent="0.25">
      <c r="A175" s="1" t="s">
        <v>1049</v>
      </c>
      <c r="C175" s="1" t="s">
        <v>1050</v>
      </c>
    </row>
    <row r="176" spans="1:3" ht="15.75" customHeight="1" x14ac:dyDescent="0.25">
      <c r="A176" s="1" t="s">
        <v>1051</v>
      </c>
      <c r="C176" s="1" t="s">
        <v>1052</v>
      </c>
    </row>
    <row r="177" spans="1:3" ht="15.75" customHeight="1" x14ac:dyDescent="0.25">
      <c r="A177" s="1" t="s">
        <v>1053</v>
      </c>
      <c r="C177" s="1" t="s">
        <v>1054</v>
      </c>
    </row>
    <row r="178" spans="1:3" ht="15.75" customHeight="1" x14ac:dyDescent="0.25">
      <c r="A178" s="1" t="s">
        <v>1055</v>
      </c>
      <c r="C178" s="1" t="s">
        <v>1056</v>
      </c>
    </row>
    <row r="179" spans="1:3" ht="15.75" customHeight="1" x14ac:dyDescent="0.25">
      <c r="A179" s="1" t="s">
        <v>1057</v>
      </c>
      <c r="C179" s="1" t="s">
        <v>1058</v>
      </c>
    </row>
    <row r="180" spans="1:3" ht="15.75" customHeight="1" x14ac:dyDescent="0.25">
      <c r="A180" s="1" t="s">
        <v>1059</v>
      </c>
      <c r="C180" s="1" t="s">
        <v>1060</v>
      </c>
    </row>
    <row r="181" spans="1:3" ht="15.75" customHeight="1" x14ac:dyDescent="0.25">
      <c r="A181" s="1" t="s">
        <v>1061</v>
      </c>
      <c r="C181" s="1" t="s">
        <v>1062</v>
      </c>
    </row>
    <row r="182" spans="1:3" ht="15.75" customHeight="1" x14ac:dyDescent="0.25">
      <c r="A182" s="1" t="s">
        <v>1063</v>
      </c>
      <c r="C182" s="1" t="s">
        <v>1064</v>
      </c>
    </row>
    <row r="183" spans="1:3" ht="15.75" customHeight="1" x14ac:dyDescent="0.25">
      <c r="A183" s="1" t="s">
        <v>1065</v>
      </c>
      <c r="C183" s="1" t="s">
        <v>1066</v>
      </c>
    </row>
    <row r="184" spans="1:3" ht="15.75" customHeight="1" x14ac:dyDescent="0.25">
      <c r="A184" s="1" t="s">
        <v>1067</v>
      </c>
      <c r="C184" s="1" t="s">
        <v>1068</v>
      </c>
    </row>
    <row r="185" spans="1:3" ht="15.75" customHeight="1" x14ac:dyDescent="0.25">
      <c r="A185" s="1" t="s">
        <v>1069</v>
      </c>
      <c r="C185" s="1" t="s">
        <v>1070</v>
      </c>
    </row>
    <row r="186" spans="1:3" ht="15.75" customHeight="1" x14ac:dyDescent="0.25">
      <c r="A186" s="1" t="s">
        <v>1071</v>
      </c>
      <c r="C186" s="1" t="s">
        <v>1072</v>
      </c>
    </row>
    <row r="187" spans="1:3" ht="15.75" customHeight="1" x14ac:dyDescent="0.25">
      <c r="A187" s="1" t="s">
        <v>1073</v>
      </c>
      <c r="C187" s="1" t="s">
        <v>1074</v>
      </c>
    </row>
    <row r="188" spans="1:3" ht="15.75" customHeight="1" x14ac:dyDescent="0.25">
      <c r="A188" s="1" t="s">
        <v>1075</v>
      </c>
      <c r="C188" s="1" t="s">
        <v>1076</v>
      </c>
    </row>
    <row r="189" spans="1:3" ht="15.75" customHeight="1" x14ac:dyDescent="0.25">
      <c r="A189" s="1" t="s">
        <v>1077</v>
      </c>
      <c r="C189" s="1" t="s">
        <v>1078</v>
      </c>
    </row>
    <row r="190" spans="1:3" ht="15.75" customHeight="1" x14ac:dyDescent="0.25">
      <c r="A190" s="1" t="s">
        <v>1079</v>
      </c>
      <c r="C190" s="1" t="s">
        <v>1080</v>
      </c>
    </row>
    <row r="191" spans="1:3" ht="15.75" customHeight="1" x14ac:dyDescent="0.25">
      <c r="A191" s="1" t="s">
        <v>1081</v>
      </c>
      <c r="C191" s="1" t="s">
        <v>1082</v>
      </c>
    </row>
    <row r="192" spans="1:3" ht="15.75" customHeight="1" x14ac:dyDescent="0.25">
      <c r="A192" s="1" t="s">
        <v>1083</v>
      </c>
      <c r="C192" s="1" t="s">
        <v>1084</v>
      </c>
    </row>
    <row r="193" spans="1:3" ht="15.75" customHeight="1" x14ac:dyDescent="0.25">
      <c r="A193" s="1" t="s">
        <v>1085</v>
      </c>
      <c r="C193" s="1" t="s">
        <v>1086</v>
      </c>
    </row>
    <row r="194" spans="1:3" ht="15.75" customHeight="1" x14ac:dyDescent="0.25"/>
    <row r="195" spans="1:3" ht="15.75" customHeight="1" x14ac:dyDescent="0.25">
      <c r="A195" s="1" t="s">
        <v>1087</v>
      </c>
      <c r="C195" s="1" t="s">
        <v>1088</v>
      </c>
    </row>
    <row r="196" spans="1:3" ht="15.75" customHeight="1" x14ac:dyDescent="0.25">
      <c r="A196" s="1" t="s">
        <v>1089</v>
      </c>
      <c r="C196" s="1" t="s">
        <v>1090</v>
      </c>
    </row>
    <row r="197" spans="1:3" ht="15.75" customHeight="1" x14ac:dyDescent="0.25">
      <c r="A197" s="1" t="s">
        <v>1091</v>
      </c>
      <c r="C197" s="1" t="s">
        <v>1092</v>
      </c>
    </row>
    <row r="198" spans="1:3" ht="15.75" customHeight="1" x14ac:dyDescent="0.25">
      <c r="A198" s="1" t="s">
        <v>1093</v>
      </c>
      <c r="C198" s="1" t="s">
        <v>1094</v>
      </c>
    </row>
    <row r="199" spans="1:3" ht="15.75" customHeight="1" x14ac:dyDescent="0.25">
      <c r="A199" s="1" t="s">
        <v>1095</v>
      </c>
      <c r="C199" s="1" t="s">
        <v>1096</v>
      </c>
    </row>
    <row r="200" spans="1:3" ht="15.75" customHeight="1" x14ac:dyDescent="0.25">
      <c r="A200" s="1" t="s">
        <v>1097</v>
      </c>
      <c r="C200" s="1" t="s">
        <v>1098</v>
      </c>
    </row>
    <row r="201" spans="1:3" ht="15.75" customHeight="1" x14ac:dyDescent="0.25"/>
    <row r="202" spans="1:3" ht="15.75" customHeight="1" x14ac:dyDescent="0.25">
      <c r="A202" s="1" t="s">
        <v>1099</v>
      </c>
      <c r="C202" s="1" t="s">
        <v>1100</v>
      </c>
    </row>
    <row r="203" spans="1:3" ht="15.75" customHeight="1" x14ac:dyDescent="0.25">
      <c r="A203" s="1" t="s">
        <v>1101</v>
      </c>
      <c r="C203" s="1" t="s">
        <v>1102</v>
      </c>
    </row>
    <row r="204" spans="1:3" ht="15.75" customHeight="1" x14ac:dyDescent="0.25">
      <c r="A204" s="1" t="s">
        <v>1103</v>
      </c>
      <c r="C204" s="1" t="s">
        <v>1104</v>
      </c>
    </row>
    <row r="205" spans="1:3" ht="15.75" customHeight="1" x14ac:dyDescent="0.25">
      <c r="A205" s="1" t="s">
        <v>1105</v>
      </c>
      <c r="C205" s="1" t="s">
        <v>1106</v>
      </c>
    </row>
    <row r="206" spans="1:3" ht="15.75" customHeight="1" x14ac:dyDescent="0.25">
      <c r="A206" s="1" t="s">
        <v>1107</v>
      </c>
      <c r="C206" s="1" t="s">
        <v>1108</v>
      </c>
    </row>
    <row r="207" spans="1:3" ht="15.75" customHeight="1" x14ac:dyDescent="0.25">
      <c r="A207" s="1" t="s">
        <v>1109</v>
      </c>
      <c r="C207" s="1" t="s">
        <v>1110</v>
      </c>
    </row>
    <row r="208" spans="1:3" ht="15.75" customHeight="1" x14ac:dyDescent="0.25">
      <c r="A208" s="1" t="s">
        <v>1111</v>
      </c>
      <c r="C208" s="1" t="s">
        <v>1112</v>
      </c>
    </row>
    <row r="209" spans="1:3" ht="15.75" customHeight="1" x14ac:dyDescent="0.25">
      <c r="A209" s="1" t="s">
        <v>1113</v>
      </c>
      <c r="C209" s="1" t="s">
        <v>1114</v>
      </c>
    </row>
    <row r="210" spans="1:3" ht="15.75" customHeight="1" x14ac:dyDescent="0.25">
      <c r="A210" s="1" t="s">
        <v>1115</v>
      </c>
      <c r="C210" s="1" t="s">
        <v>1116</v>
      </c>
    </row>
    <row r="211" spans="1:3" ht="15.75" customHeight="1" x14ac:dyDescent="0.25">
      <c r="A211" s="1" t="s">
        <v>1117</v>
      </c>
      <c r="C211" s="1" t="s">
        <v>1118</v>
      </c>
    </row>
    <row r="212" spans="1:3" ht="15.75" customHeight="1" x14ac:dyDescent="0.25"/>
    <row r="213" spans="1:3" ht="15.75" customHeight="1" x14ac:dyDescent="0.25">
      <c r="A213" s="1" t="s">
        <v>1119</v>
      </c>
      <c r="C213" s="1" t="s">
        <v>1120</v>
      </c>
    </row>
    <row r="214" spans="1:3" ht="15.75" customHeight="1" x14ac:dyDescent="0.25">
      <c r="A214" s="1" t="s">
        <v>1121</v>
      </c>
      <c r="C214" s="1" t="s">
        <v>1122</v>
      </c>
    </row>
    <row r="215" spans="1:3" ht="15.75" customHeight="1" x14ac:dyDescent="0.25">
      <c r="A215" s="1" t="s">
        <v>1123</v>
      </c>
      <c r="C215" s="1" t="s">
        <v>1124</v>
      </c>
    </row>
    <row r="216" spans="1:3" ht="15.75" customHeight="1" x14ac:dyDescent="0.25">
      <c r="A216" s="1" t="s">
        <v>1125</v>
      </c>
      <c r="C216" s="1" t="s">
        <v>1126</v>
      </c>
    </row>
    <row r="217" spans="1:3" ht="15.75" customHeight="1" x14ac:dyDescent="0.25">
      <c r="A217" s="1" t="s">
        <v>1127</v>
      </c>
      <c r="C217" s="1" t="s">
        <v>1128</v>
      </c>
    </row>
    <row r="218" spans="1:3" ht="15.75" customHeight="1" x14ac:dyDescent="0.25">
      <c r="A218" s="1" t="s">
        <v>1129</v>
      </c>
      <c r="C218" s="1" t="s">
        <v>1130</v>
      </c>
    </row>
    <row r="219" spans="1:3" ht="15.75" customHeight="1" x14ac:dyDescent="0.25">
      <c r="A219" s="1" t="s">
        <v>1131</v>
      </c>
      <c r="C219" s="1" t="s">
        <v>1132</v>
      </c>
    </row>
    <row r="220" spans="1:3" ht="15.75" customHeight="1" x14ac:dyDescent="0.25">
      <c r="A220" s="1" t="s">
        <v>1133</v>
      </c>
      <c r="C220" s="1" t="s">
        <v>1134</v>
      </c>
    </row>
    <row r="221" spans="1:3" ht="15.75" customHeight="1" x14ac:dyDescent="0.25">
      <c r="A221" s="1" t="s">
        <v>1135</v>
      </c>
      <c r="C221" s="1" t="s">
        <v>1136</v>
      </c>
    </row>
    <row r="222" spans="1:3" ht="15.75" customHeight="1" x14ac:dyDescent="0.25">
      <c r="A222" s="1" t="s">
        <v>1137</v>
      </c>
      <c r="C222" s="1" t="s">
        <v>1138</v>
      </c>
    </row>
    <row r="223" spans="1:3" ht="15.75" customHeight="1" x14ac:dyDescent="0.25">
      <c r="A223" s="1" t="s">
        <v>1139</v>
      </c>
      <c r="C223" s="1" t="s">
        <v>1140</v>
      </c>
    </row>
    <row r="224" spans="1:3" ht="15.75" customHeight="1" x14ac:dyDescent="0.25">
      <c r="A224" s="1" t="s">
        <v>1141</v>
      </c>
      <c r="C224" s="1" t="s">
        <v>1142</v>
      </c>
    </row>
    <row r="225" spans="1:3" ht="15.75" customHeight="1" x14ac:dyDescent="0.25">
      <c r="A225" s="1" t="s">
        <v>1143</v>
      </c>
      <c r="C225" s="1" t="s">
        <v>1144</v>
      </c>
    </row>
    <row r="226" spans="1:3" ht="15.75" customHeight="1" x14ac:dyDescent="0.25">
      <c r="A226" s="1" t="s">
        <v>1145</v>
      </c>
      <c r="C226" s="1" t="s">
        <v>1146</v>
      </c>
    </row>
    <row r="227" spans="1:3" ht="15.75" customHeight="1" x14ac:dyDescent="0.25">
      <c r="A227" s="1" t="s">
        <v>1147</v>
      </c>
      <c r="C227" s="1" t="s">
        <v>1148</v>
      </c>
    </row>
    <row r="228" spans="1:3" ht="15.75" customHeight="1" x14ac:dyDescent="0.25"/>
    <row r="229" spans="1:3" ht="15.75" customHeight="1" x14ac:dyDescent="0.25">
      <c r="A229" s="1" t="s">
        <v>1149</v>
      </c>
      <c r="C229" s="1" t="s">
        <v>1150</v>
      </c>
    </row>
    <row r="230" spans="1:3" ht="15.75" customHeight="1" x14ac:dyDescent="0.25">
      <c r="A230" s="1" t="s">
        <v>1151</v>
      </c>
      <c r="C230" s="1" t="s">
        <v>1152</v>
      </c>
    </row>
    <row r="231" spans="1:3" ht="15.75" customHeight="1" x14ac:dyDescent="0.25">
      <c r="A231" s="1" t="s">
        <v>1153</v>
      </c>
      <c r="C231" s="1" t="s">
        <v>1154</v>
      </c>
    </row>
    <row r="232" spans="1:3" ht="15.75" customHeight="1" x14ac:dyDescent="0.25">
      <c r="A232" s="1" t="s">
        <v>1155</v>
      </c>
      <c r="C232" s="1" t="s">
        <v>1156</v>
      </c>
    </row>
    <row r="233" spans="1:3" ht="15.75" customHeight="1" x14ac:dyDescent="0.25">
      <c r="A233" s="1" t="s">
        <v>1157</v>
      </c>
      <c r="C233" s="1" t="s">
        <v>1158</v>
      </c>
    </row>
    <row r="234" spans="1:3" ht="15.75" customHeight="1" x14ac:dyDescent="0.25">
      <c r="A234" s="1" t="s">
        <v>1159</v>
      </c>
      <c r="C234" s="1" t="s">
        <v>1160</v>
      </c>
    </row>
    <row r="235" spans="1:3" ht="15.75" customHeight="1" x14ac:dyDescent="0.25">
      <c r="A235" s="1" t="s">
        <v>1161</v>
      </c>
      <c r="C235" s="1" t="s">
        <v>1162</v>
      </c>
    </row>
    <row r="236" spans="1:3" ht="15.75" customHeight="1" x14ac:dyDescent="0.25">
      <c r="A236" s="1" t="s">
        <v>1163</v>
      </c>
      <c r="C236" s="1" t="s">
        <v>1164</v>
      </c>
    </row>
    <row r="237" spans="1:3" ht="15.75" customHeight="1" x14ac:dyDescent="0.25">
      <c r="A237" s="1" t="s">
        <v>1165</v>
      </c>
      <c r="C237" s="1" t="s">
        <v>1166</v>
      </c>
    </row>
    <row r="238" spans="1:3" ht="15.75" customHeight="1" x14ac:dyDescent="0.25">
      <c r="A238" s="1" t="s">
        <v>1167</v>
      </c>
      <c r="C238" s="1" t="s">
        <v>1168</v>
      </c>
    </row>
    <row r="239" spans="1:3" ht="15.75" customHeight="1" x14ac:dyDescent="0.25"/>
    <row r="240" spans="1:3" ht="15.75" customHeight="1" x14ac:dyDescent="0.25"/>
    <row r="241" spans="1:3" ht="15.75" customHeight="1" x14ac:dyDescent="0.25"/>
    <row r="242" spans="1:3" ht="15.75" customHeight="1" x14ac:dyDescent="0.25"/>
    <row r="243" spans="1:3" ht="15.75" customHeight="1" x14ac:dyDescent="0.25"/>
    <row r="244" spans="1:3" ht="15.75" customHeight="1" x14ac:dyDescent="0.25">
      <c r="A244" s="1" t="s">
        <v>1169</v>
      </c>
      <c r="C244" s="1" t="s">
        <v>1170</v>
      </c>
    </row>
    <row r="245" spans="1:3" ht="15.75" customHeight="1" x14ac:dyDescent="0.25">
      <c r="A245" s="1" t="s">
        <v>1171</v>
      </c>
      <c r="C245" s="1" t="s">
        <v>1172</v>
      </c>
    </row>
    <row r="246" spans="1:3" ht="15.75" customHeight="1" x14ac:dyDescent="0.25">
      <c r="A246" s="1" t="s">
        <v>1173</v>
      </c>
      <c r="C246" s="1" t="s">
        <v>1174</v>
      </c>
    </row>
    <row r="247" spans="1:3" ht="15.75" customHeight="1" x14ac:dyDescent="0.25"/>
    <row r="248" spans="1:3" ht="15.75" customHeight="1" x14ac:dyDescent="0.25">
      <c r="A248" s="1" t="s">
        <v>1175</v>
      </c>
      <c r="C248" s="1" t="s">
        <v>1176</v>
      </c>
    </row>
    <row r="249" spans="1:3" ht="15.75" customHeight="1" x14ac:dyDescent="0.25">
      <c r="A249" s="1" t="s">
        <v>1177</v>
      </c>
      <c r="C249" s="1" t="s">
        <v>1178</v>
      </c>
    </row>
    <row r="250" spans="1:3" ht="15.75" customHeight="1" x14ac:dyDescent="0.25"/>
    <row r="251" spans="1:3" ht="15.75" customHeight="1" x14ac:dyDescent="0.25">
      <c r="A251" s="1" t="s">
        <v>1179</v>
      </c>
      <c r="C251" s="1" t="s">
        <v>1180</v>
      </c>
    </row>
    <row r="252" spans="1:3" ht="15.75" customHeight="1" x14ac:dyDescent="0.25">
      <c r="A252" s="1" t="s">
        <v>1181</v>
      </c>
      <c r="C252" s="1" t="s">
        <v>1182</v>
      </c>
    </row>
    <row r="253" spans="1:3" ht="15.75" customHeight="1" x14ac:dyDescent="0.25">
      <c r="A253" s="1" t="s">
        <v>1183</v>
      </c>
      <c r="C253" s="1" t="s">
        <v>1184</v>
      </c>
    </row>
    <row r="254" spans="1:3" ht="15.75" customHeight="1" x14ac:dyDescent="0.25">
      <c r="A254" s="1" t="s">
        <v>1185</v>
      </c>
      <c r="C254" s="1" t="s">
        <v>1186</v>
      </c>
    </row>
    <row r="255" spans="1:3" ht="15.75" customHeight="1" x14ac:dyDescent="0.25">
      <c r="A255" s="1" t="s">
        <v>1187</v>
      </c>
      <c r="C255" s="1" t="s">
        <v>1188</v>
      </c>
    </row>
    <row r="256" spans="1:3" ht="15.75" customHeight="1" x14ac:dyDescent="0.25">
      <c r="A256" s="1" t="s">
        <v>1189</v>
      </c>
      <c r="C256" s="1" t="s">
        <v>1190</v>
      </c>
    </row>
    <row r="257" spans="1:3" ht="15.75" customHeight="1" x14ac:dyDescent="0.25">
      <c r="A257" s="1" t="s">
        <v>1191</v>
      </c>
      <c r="C257" s="1" t="s">
        <v>1192</v>
      </c>
    </row>
    <row r="258" spans="1:3" ht="15.75" customHeight="1" x14ac:dyDescent="0.25">
      <c r="A258" s="1" t="s">
        <v>1193</v>
      </c>
      <c r="C258" s="1" t="s">
        <v>1194</v>
      </c>
    </row>
    <row r="259" spans="1:3" ht="15.75" customHeight="1" x14ac:dyDescent="0.25">
      <c r="A259" s="1" t="s">
        <v>1195</v>
      </c>
      <c r="C259" s="1" t="s">
        <v>1196</v>
      </c>
    </row>
    <row r="260" spans="1:3" ht="15.75" customHeight="1" x14ac:dyDescent="0.25">
      <c r="A260" s="1" t="s">
        <v>1197</v>
      </c>
      <c r="C260" s="1" t="s">
        <v>1198</v>
      </c>
    </row>
    <row r="261" spans="1:3" ht="15.75" customHeight="1" x14ac:dyDescent="0.25">
      <c r="A261" s="1" t="s">
        <v>1199</v>
      </c>
      <c r="C261" s="1" t="s">
        <v>1200</v>
      </c>
    </row>
    <row r="262" spans="1:3" ht="15.75" customHeight="1" x14ac:dyDescent="0.25"/>
    <row r="263" spans="1:3" ht="15.75" customHeight="1" x14ac:dyDescent="0.25">
      <c r="A263" s="1" t="s">
        <v>1201</v>
      </c>
      <c r="C263" s="1" t="s">
        <v>1202</v>
      </c>
    </row>
    <row r="264" spans="1:3" ht="15.75" customHeight="1" x14ac:dyDescent="0.25">
      <c r="A264" s="1" t="s">
        <v>1203</v>
      </c>
      <c r="C264" s="1" t="s">
        <v>1204</v>
      </c>
    </row>
    <row r="265" spans="1:3" ht="15.75" customHeight="1" x14ac:dyDescent="0.25">
      <c r="A265" s="1" t="s">
        <v>1205</v>
      </c>
      <c r="C265" s="1" t="s">
        <v>1206</v>
      </c>
    </row>
    <row r="266" spans="1:3" ht="15.75" customHeight="1" x14ac:dyDescent="0.25">
      <c r="A266" s="1" t="s">
        <v>1207</v>
      </c>
      <c r="C266" s="1" t="s">
        <v>1208</v>
      </c>
    </row>
    <row r="267" spans="1:3" ht="15.75" customHeight="1" x14ac:dyDescent="0.25">
      <c r="A267" s="1" t="s">
        <v>1209</v>
      </c>
      <c r="C267" s="1" t="s">
        <v>1210</v>
      </c>
    </row>
    <row r="268" spans="1:3" ht="15.75" customHeight="1" x14ac:dyDescent="0.25">
      <c r="A268" s="1" t="s">
        <v>1211</v>
      </c>
      <c r="C268" s="1" t="s">
        <v>1212</v>
      </c>
    </row>
    <row r="269" spans="1:3" ht="15.75" customHeight="1" x14ac:dyDescent="0.25">
      <c r="A269" s="1" t="s">
        <v>1213</v>
      </c>
      <c r="C269" s="1" t="s">
        <v>1214</v>
      </c>
    </row>
    <row r="270" spans="1:3" ht="15.75" customHeight="1" x14ac:dyDescent="0.25">
      <c r="A270" s="1" t="s">
        <v>1215</v>
      </c>
      <c r="C270" s="1" t="s">
        <v>1216</v>
      </c>
    </row>
    <row r="271" spans="1:3" ht="15.75" customHeight="1" x14ac:dyDescent="0.25">
      <c r="A271" s="1" t="s">
        <v>1217</v>
      </c>
      <c r="C271" s="1" t="s">
        <v>1218</v>
      </c>
    </row>
    <row r="272" spans="1:3" ht="15.75" customHeight="1" x14ac:dyDescent="0.25">
      <c r="A272" s="1" t="s">
        <v>1219</v>
      </c>
      <c r="C272" s="1" t="s">
        <v>1220</v>
      </c>
    </row>
    <row r="273" spans="1:3" ht="15.75" customHeight="1" x14ac:dyDescent="0.25">
      <c r="A273" s="1" t="s">
        <v>1221</v>
      </c>
      <c r="C273" s="1" t="s">
        <v>1222</v>
      </c>
    </row>
    <row r="274" spans="1:3" ht="15.75" customHeight="1" x14ac:dyDescent="0.25">
      <c r="A274" s="1" t="s">
        <v>1223</v>
      </c>
      <c r="C274" s="1" t="s">
        <v>1224</v>
      </c>
    </row>
    <row r="275" spans="1:3" ht="15.75" customHeight="1" x14ac:dyDescent="0.25">
      <c r="A275" s="1" t="s">
        <v>1225</v>
      </c>
      <c r="C275" s="1" t="s">
        <v>1226</v>
      </c>
    </row>
    <row r="276" spans="1:3" ht="15.75" customHeight="1" x14ac:dyDescent="0.25">
      <c r="A276" s="1" t="s">
        <v>1227</v>
      </c>
      <c r="C276" s="1" t="s">
        <v>1228</v>
      </c>
    </row>
    <row r="277" spans="1:3" ht="15.75" customHeight="1" x14ac:dyDescent="0.25">
      <c r="A277" s="1" t="s">
        <v>1229</v>
      </c>
      <c r="C277" s="1" t="s">
        <v>1230</v>
      </c>
    </row>
    <row r="278" spans="1:3" ht="15.75" customHeight="1" x14ac:dyDescent="0.25"/>
    <row r="279" spans="1:3" ht="15.75" customHeight="1" x14ac:dyDescent="0.25">
      <c r="A279" s="1" t="s">
        <v>1231</v>
      </c>
      <c r="C279" s="1" t="s">
        <v>1232</v>
      </c>
    </row>
    <row r="280" spans="1:3" ht="15.75" customHeight="1" x14ac:dyDescent="0.25">
      <c r="A280" s="1" t="s">
        <v>1233</v>
      </c>
      <c r="C280" s="1" t="s">
        <v>1234</v>
      </c>
    </row>
    <row r="281" spans="1:3" ht="15.75" customHeight="1" x14ac:dyDescent="0.25">
      <c r="A281" s="1" t="s">
        <v>1235</v>
      </c>
      <c r="C281" s="1" t="s">
        <v>1236</v>
      </c>
    </row>
    <row r="282" spans="1:3" ht="15.75" customHeight="1" x14ac:dyDescent="0.25">
      <c r="A282" s="1" t="s">
        <v>1237</v>
      </c>
      <c r="C282" s="1" t="s">
        <v>1238</v>
      </c>
    </row>
    <row r="283" spans="1:3" ht="15.75" customHeight="1" x14ac:dyDescent="0.25">
      <c r="A283" s="1" t="s">
        <v>1239</v>
      </c>
      <c r="C283" s="1" t="s">
        <v>1240</v>
      </c>
    </row>
    <row r="284" spans="1:3" ht="15.75" customHeight="1" x14ac:dyDescent="0.25">
      <c r="A284" s="1" t="s">
        <v>1241</v>
      </c>
      <c r="C284" s="1" t="s">
        <v>1242</v>
      </c>
    </row>
    <row r="285" spans="1:3" ht="15.75" customHeight="1" x14ac:dyDescent="0.25">
      <c r="A285" s="1" t="s">
        <v>1243</v>
      </c>
      <c r="C285" s="1" t="s">
        <v>1244</v>
      </c>
    </row>
    <row r="286" spans="1:3" ht="15.75" customHeight="1" x14ac:dyDescent="0.25">
      <c r="A286" s="1" t="s">
        <v>1245</v>
      </c>
      <c r="C286" s="1" t="s">
        <v>1246</v>
      </c>
    </row>
    <row r="287" spans="1:3" ht="15.75" customHeight="1" x14ac:dyDescent="0.25">
      <c r="A287" s="1" t="s">
        <v>1247</v>
      </c>
      <c r="C287" s="1" t="s">
        <v>1248</v>
      </c>
    </row>
    <row r="288" spans="1:3" ht="15.75" customHeight="1" x14ac:dyDescent="0.25">
      <c r="A288" s="1" t="s">
        <v>1249</v>
      </c>
      <c r="C288" s="1" t="s">
        <v>1250</v>
      </c>
    </row>
    <row r="289" spans="1:3" ht="15.75" customHeight="1" x14ac:dyDescent="0.25">
      <c r="A289" s="1" t="s">
        <v>1251</v>
      </c>
      <c r="C289" s="1" t="s">
        <v>1252</v>
      </c>
    </row>
    <row r="290" spans="1:3" ht="15.75" customHeight="1" x14ac:dyDescent="0.25">
      <c r="A290" s="1" t="s">
        <v>1253</v>
      </c>
      <c r="C290" s="1" t="s">
        <v>1254</v>
      </c>
    </row>
    <row r="291" spans="1:3" ht="15.75" customHeight="1" x14ac:dyDescent="0.25">
      <c r="A291" s="1" t="s">
        <v>1255</v>
      </c>
      <c r="C291" s="1" t="s">
        <v>1256</v>
      </c>
    </row>
    <row r="292" spans="1:3" ht="15.75" customHeight="1" x14ac:dyDescent="0.25">
      <c r="A292" s="1" t="s">
        <v>1257</v>
      </c>
      <c r="C292" s="1" t="s">
        <v>1258</v>
      </c>
    </row>
    <row r="293" spans="1:3" ht="15.75" customHeight="1" x14ac:dyDescent="0.25">
      <c r="A293" s="1" t="s">
        <v>1259</v>
      </c>
      <c r="C293" s="1" t="s">
        <v>1260</v>
      </c>
    </row>
    <row r="294" spans="1:3" ht="15.75" customHeight="1" x14ac:dyDescent="0.25">
      <c r="A294" s="1" t="s">
        <v>1261</v>
      </c>
      <c r="C294" s="1" t="s">
        <v>1262</v>
      </c>
    </row>
    <row r="295" spans="1:3" ht="15.75" customHeight="1" x14ac:dyDescent="0.25"/>
    <row r="296" spans="1:3" ht="15.75" customHeight="1" x14ac:dyDescent="0.25">
      <c r="A296" s="1" t="s">
        <v>1263</v>
      </c>
      <c r="C296" s="1" t="s">
        <v>1264</v>
      </c>
    </row>
    <row r="297" spans="1:3" ht="15.75" customHeight="1" x14ac:dyDescent="0.25"/>
    <row r="298" spans="1:3" ht="15.75" customHeight="1" x14ac:dyDescent="0.25">
      <c r="A298" s="1" t="s">
        <v>1265</v>
      </c>
      <c r="C298" s="1" t="s">
        <v>1266</v>
      </c>
    </row>
    <row r="299" spans="1:3" ht="15.75" customHeight="1" x14ac:dyDescent="0.25">
      <c r="A299" s="1" t="s">
        <v>1267</v>
      </c>
      <c r="C299" s="1" t="s">
        <v>1268</v>
      </c>
    </row>
    <row r="300" spans="1:3" ht="15.75" customHeight="1" x14ac:dyDescent="0.25">
      <c r="A300" s="1" t="s">
        <v>1269</v>
      </c>
      <c r="C300" s="1" t="s">
        <v>1270</v>
      </c>
    </row>
    <row r="301" spans="1:3" ht="15.75" customHeight="1" x14ac:dyDescent="0.25">
      <c r="A301" s="1" t="s">
        <v>1271</v>
      </c>
      <c r="C301" s="1" t="s">
        <v>1272</v>
      </c>
    </row>
    <row r="302" spans="1:3" ht="15.75" customHeight="1" x14ac:dyDescent="0.25">
      <c r="A302" s="1" t="s">
        <v>1273</v>
      </c>
      <c r="C302" s="1" t="s">
        <v>1274</v>
      </c>
    </row>
    <row r="303" spans="1:3" ht="15.75" customHeight="1" x14ac:dyDescent="0.25"/>
    <row r="304" spans="1:3" ht="15.75" customHeight="1" x14ac:dyDescent="0.25">
      <c r="A304" s="1" t="s">
        <v>1275</v>
      </c>
      <c r="C304" s="1" t="s">
        <v>1276</v>
      </c>
    </row>
    <row r="305" spans="1:3" ht="15.75" customHeight="1" x14ac:dyDescent="0.25"/>
    <row r="306" spans="1:3" ht="15.75" customHeight="1" x14ac:dyDescent="0.25">
      <c r="A306" s="1" t="s">
        <v>1277</v>
      </c>
      <c r="C306" s="1" t="s">
        <v>1278</v>
      </c>
    </row>
    <row r="307" spans="1:3" ht="15.75" customHeight="1" x14ac:dyDescent="0.25">
      <c r="A307" s="1" t="s">
        <v>1279</v>
      </c>
      <c r="C307" s="1" t="s">
        <v>1280</v>
      </c>
    </row>
    <row r="308" spans="1:3" ht="15.75" customHeight="1" x14ac:dyDescent="0.25">
      <c r="A308" s="1" t="s">
        <v>1281</v>
      </c>
      <c r="C308" s="1" t="s">
        <v>1282</v>
      </c>
    </row>
    <row r="309" spans="1:3" ht="15.75" customHeight="1" x14ac:dyDescent="0.25">
      <c r="A309" s="1" t="s">
        <v>1283</v>
      </c>
      <c r="C309" s="1" t="s">
        <v>1284</v>
      </c>
    </row>
    <row r="310" spans="1:3" ht="15.75" customHeight="1" x14ac:dyDescent="0.25"/>
    <row r="311" spans="1:3" ht="15.75" customHeight="1" x14ac:dyDescent="0.25">
      <c r="A311" s="1" t="s">
        <v>1285</v>
      </c>
      <c r="C311" s="1" t="s">
        <v>1286</v>
      </c>
    </row>
    <row r="312" spans="1:3" ht="15.75" customHeight="1" x14ac:dyDescent="0.25"/>
    <row r="313" spans="1:3" ht="15.75" customHeight="1" x14ac:dyDescent="0.25">
      <c r="A313" s="1" t="s">
        <v>1287</v>
      </c>
      <c r="C313" s="1" t="s">
        <v>1288</v>
      </c>
    </row>
    <row r="314" spans="1:3" ht="15.75" customHeight="1" x14ac:dyDescent="0.25">
      <c r="A314" s="1" t="s">
        <v>1289</v>
      </c>
      <c r="C314" s="1" t="s">
        <v>1290</v>
      </c>
    </row>
    <row r="315" spans="1:3" ht="15.75" customHeight="1" x14ac:dyDescent="0.25">
      <c r="A315" s="1" t="s">
        <v>1291</v>
      </c>
      <c r="C315" s="1" t="s">
        <v>1292</v>
      </c>
    </row>
    <row r="316" spans="1:3" ht="15.75" customHeight="1" x14ac:dyDescent="0.25"/>
    <row r="317" spans="1:3" ht="15.75" customHeight="1" x14ac:dyDescent="0.25"/>
    <row r="318" spans="1:3" ht="15.75" customHeight="1" x14ac:dyDescent="0.25"/>
    <row r="319" spans="1:3" ht="15.75" customHeight="1" x14ac:dyDescent="0.25"/>
    <row r="320" spans="1:3"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T1000"/>
  <sheetViews>
    <sheetView workbookViewId="0"/>
  </sheetViews>
  <sheetFormatPr defaultColWidth="14.42578125" defaultRowHeight="15" customHeight="1" x14ac:dyDescent="0.25"/>
  <cols>
    <col min="1" max="46" width="8.7109375" customWidth="1"/>
  </cols>
  <sheetData>
    <row r="1" spans="1:46" x14ac:dyDescent="0.25">
      <c r="A1" s="1" t="s">
        <v>117</v>
      </c>
      <c r="F1" s="1">
        <v>2020</v>
      </c>
      <c r="G1" s="1">
        <v>2021</v>
      </c>
      <c r="H1" s="1">
        <v>2022</v>
      </c>
      <c r="I1" s="1">
        <v>2023</v>
      </c>
      <c r="J1" s="1">
        <v>2024</v>
      </c>
      <c r="K1" s="1">
        <v>2025</v>
      </c>
      <c r="L1" s="1">
        <v>2026</v>
      </c>
      <c r="M1" s="1">
        <v>2027</v>
      </c>
      <c r="O1" s="1" t="s">
        <v>118</v>
      </c>
      <c r="P1" s="1" t="s">
        <v>119</v>
      </c>
      <c r="Q1" s="1" t="s">
        <v>120</v>
      </c>
      <c r="R1" s="1" t="s">
        <v>121</v>
      </c>
      <c r="S1" s="1" t="s">
        <v>122</v>
      </c>
      <c r="T1" s="1" t="s">
        <v>123</v>
      </c>
      <c r="U1" s="1" t="s">
        <v>124</v>
      </c>
      <c r="V1" s="1" t="s">
        <v>125</v>
      </c>
      <c r="W1" s="1" t="s">
        <v>126</v>
      </c>
      <c r="X1" s="1" t="s">
        <v>127</v>
      </c>
      <c r="Y1" s="1" t="s">
        <v>128</v>
      </c>
      <c r="Z1" s="1" t="s">
        <v>129</v>
      </c>
      <c r="AA1" s="1" t="s">
        <v>130</v>
      </c>
      <c r="AB1" s="1" t="s">
        <v>131</v>
      </c>
      <c r="AC1" s="1" t="s">
        <v>132</v>
      </c>
      <c r="AD1" s="1" t="s">
        <v>133</v>
      </c>
      <c r="AE1" s="1" t="s">
        <v>134</v>
      </c>
      <c r="AF1" s="1" t="s">
        <v>135</v>
      </c>
      <c r="AG1" s="1" t="s">
        <v>136</v>
      </c>
      <c r="AH1" s="1" t="s">
        <v>137</v>
      </c>
      <c r="AI1" s="1" t="s">
        <v>138</v>
      </c>
      <c r="AJ1" s="1" t="s">
        <v>139</v>
      </c>
      <c r="AK1" s="1" t="s">
        <v>140</v>
      </c>
      <c r="AL1" s="1" t="s">
        <v>141</v>
      </c>
      <c r="AM1" s="1" t="s">
        <v>142</v>
      </c>
      <c r="AN1" s="1" t="s">
        <v>143</v>
      </c>
      <c r="AO1" s="1" t="s">
        <v>144</v>
      </c>
      <c r="AP1" s="1" t="s">
        <v>145</v>
      </c>
      <c r="AQ1" s="1" t="s">
        <v>146</v>
      </c>
      <c r="AR1" s="1" t="s">
        <v>147</v>
      </c>
      <c r="AS1" s="1" t="s">
        <v>148</v>
      </c>
      <c r="AT1" s="1" t="s">
        <v>149</v>
      </c>
    </row>
    <row r="4" spans="1:46" x14ac:dyDescent="0.25">
      <c r="A4" s="1" t="s">
        <v>117</v>
      </c>
    </row>
    <row r="5" spans="1:46" x14ac:dyDescent="0.25">
      <c r="A5" s="1" t="s">
        <v>153</v>
      </c>
    </row>
    <row r="6" spans="1:46" x14ac:dyDescent="0.25">
      <c r="B6" s="1" t="s">
        <v>154</v>
      </c>
      <c r="C6" s="1" t="s">
        <v>154</v>
      </c>
      <c r="E6" s="1" t="s">
        <v>2</v>
      </c>
    </row>
    <row r="7" spans="1:46" x14ac:dyDescent="0.25">
      <c r="B7" s="1" t="s">
        <v>155</v>
      </c>
      <c r="C7" s="1" t="s">
        <v>156</v>
      </c>
      <c r="E7" s="1" t="s">
        <v>157</v>
      </c>
    </row>
    <row r="8" spans="1:46" x14ac:dyDescent="0.25">
      <c r="A8" s="1" t="s">
        <v>158</v>
      </c>
    </row>
    <row r="9" spans="1:46" x14ac:dyDescent="0.25">
      <c r="B9" s="1" t="s">
        <v>159</v>
      </c>
      <c r="C9" s="1" t="s">
        <v>160</v>
      </c>
    </row>
    <row r="10" spans="1:46" x14ac:dyDescent="0.25">
      <c r="A10" s="1" t="s">
        <v>161</v>
      </c>
    </row>
    <row r="11" spans="1:46" x14ac:dyDescent="0.25">
      <c r="B11" s="1" t="s">
        <v>162</v>
      </c>
      <c r="C11" s="1" t="s">
        <v>163</v>
      </c>
      <c r="D11" s="1" t="e">
        <f t="shared" ref="D11:D30" si="0">E_CURRENCY_ISSR_208021701_REP</f>
        <v>#NAME?</v>
      </c>
    </row>
    <row r="12" spans="1:46" x14ac:dyDescent="0.25">
      <c r="B12" s="1" t="s">
        <v>164</v>
      </c>
      <c r="C12" s="1" t="s">
        <v>165</v>
      </c>
      <c r="D12" s="1" t="e">
        <f t="shared" si="0"/>
        <v>#NAME?</v>
      </c>
    </row>
    <row r="13" spans="1:46" x14ac:dyDescent="0.25">
      <c r="B13" s="1" t="s">
        <v>166</v>
      </c>
      <c r="C13" s="1" t="s">
        <v>167</v>
      </c>
      <c r="D13" s="1" t="e">
        <f t="shared" si="0"/>
        <v>#NAME?</v>
      </c>
    </row>
    <row r="14" spans="1:46" x14ac:dyDescent="0.25">
      <c r="B14" s="1" t="s">
        <v>168</v>
      </c>
      <c r="C14" s="1" t="s">
        <v>169</v>
      </c>
      <c r="D14" s="1" t="e">
        <f t="shared" si="0"/>
        <v>#NAME?</v>
      </c>
    </row>
    <row r="15" spans="1:46" x14ac:dyDescent="0.25">
      <c r="B15" s="1" t="s">
        <v>170</v>
      </c>
      <c r="C15" s="1" t="s">
        <v>171</v>
      </c>
      <c r="D15" s="1" t="e">
        <f t="shared" si="0"/>
        <v>#NAME?</v>
      </c>
    </row>
    <row r="16" spans="1:46" x14ac:dyDescent="0.25">
      <c r="B16" s="1" t="s">
        <v>172</v>
      </c>
      <c r="C16" s="1" t="s">
        <v>173</v>
      </c>
      <c r="D16" s="1" t="e">
        <f t="shared" si="0"/>
        <v>#NAME?</v>
      </c>
    </row>
    <row r="17" spans="1:4" x14ac:dyDescent="0.25">
      <c r="B17" s="1" t="s">
        <v>174</v>
      </c>
      <c r="C17" s="1" t="s">
        <v>175</v>
      </c>
      <c r="D17" s="1" t="e">
        <f t="shared" si="0"/>
        <v>#NAME?</v>
      </c>
    </row>
    <row r="18" spans="1:4" x14ac:dyDescent="0.25">
      <c r="B18" s="1" t="s">
        <v>176</v>
      </c>
      <c r="C18" s="1" t="s">
        <v>177</v>
      </c>
      <c r="D18" s="1" t="e">
        <f t="shared" si="0"/>
        <v>#NAME?</v>
      </c>
    </row>
    <row r="19" spans="1:4" x14ac:dyDescent="0.25">
      <c r="B19" s="1" t="s">
        <v>178</v>
      </c>
      <c r="C19" s="1" t="s">
        <v>179</v>
      </c>
      <c r="D19" s="1" t="e">
        <f t="shared" si="0"/>
        <v>#NAME?</v>
      </c>
    </row>
    <row r="20" spans="1:4" x14ac:dyDescent="0.25">
      <c r="B20" s="1" t="s">
        <v>44</v>
      </c>
      <c r="C20" s="1" t="s">
        <v>180</v>
      </c>
      <c r="D20" s="1" t="e">
        <f t="shared" si="0"/>
        <v>#NAME?</v>
      </c>
    </row>
    <row r="21" spans="1:4" ht="15.75" customHeight="1" x14ac:dyDescent="0.25">
      <c r="B21" s="1" t="s">
        <v>181</v>
      </c>
      <c r="C21" s="1" t="s">
        <v>182</v>
      </c>
      <c r="D21" s="1" t="e">
        <f t="shared" si="0"/>
        <v>#NAME?</v>
      </c>
    </row>
    <row r="22" spans="1:4" ht="15.75" customHeight="1" x14ac:dyDescent="0.25">
      <c r="B22" s="1" t="s">
        <v>183</v>
      </c>
      <c r="C22" s="1" t="s">
        <v>184</v>
      </c>
      <c r="D22" s="1" t="e">
        <f t="shared" si="0"/>
        <v>#NAME?</v>
      </c>
    </row>
    <row r="23" spans="1:4" ht="15.75" customHeight="1" x14ac:dyDescent="0.25">
      <c r="B23" s="1" t="s">
        <v>185</v>
      </c>
      <c r="C23" s="1" t="s">
        <v>186</v>
      </c>
      <c r="D23" s="1" t="e">
        <f t="shared" si="0"/>
        <v>#NAME?</v>
      </c>
    </row>
    <row r="24" spans="1:4" ht="15.75" customHeight="1" x14ac:dyDescent="0.25">
      <c r="B24" s="1" t="s">
        <v>187</v>
      </c>
      <c r="C24" s="1" t="s">
        <v>188</v>
      </c>
      <c r="D24" s="1" t="e">
        <f t="shared" si="0"/>
        <v>#NAME?</v>
      </c>
    </row>
    <row r="25" spans="1:4" ht="15.75" customHeight="1" x14ac:dyDescent="0.25">
      <c r="B25" s="1" t="s">
        <v>189</v>
      </c>
      <c r="C25" s="1" t="s">
        <v>190</v>
      </c>
      <c r="D25" s="1" t="e">
        <f t="shared" si="0"/>
        <v>#NAME?</v>
      </c>
    </row>
    <row r="26" spans="1:4" ht="15.75" customHeight="1" x14ac:dyDescent="0.25">
      <c r="B26" s="1" t="s">
        <v>191</v>
      </c>
      <c r="C26" s="1" t="s">
        <v>192</v>
      </c>
      <c r="D26" s="1" t="e">
        <f t="shared" si="0"/>
        <v>#NAME?</v>
      </c>
    </row>
    <row r="27" spans="1:4" ht="15.75" customHeight="1" x14ac:dyDescent="0.25">
      <c r="B27" s="1" t="s">
        <v>193</v>
      </c>
      <c r="C27" s="1" t="s">
        <v>194</v>
      </c>
      <c r="D27" s="1" t="e">
        <f t="shared" si="0"/>
        <v>#NAME?</v>
      </c>
    </row>
    <row r="28" spans="1:4" ht="15.75" customHeight="1" x14ac:dyDescent="0.25">
      <c r="B28" s="1" t="s">
        <v>195</v>
      </c>
      <c r="C28" s="1" t="s">
        <v>196</v>
      </c>
      <c r="D28" s="1" t="e">
        <f t="shared" si="0"/>
        <v>#NAME?</v>
      </c>
    </row>
    <row r="29" spans="1:4" ht="15.75" customHeight="1" x14ac:dyDescent="0.25">
      <c r="B29" s="1" t="s">
        <v>197</v>
      </c>
      <c r="C29" s="1" t="s">
        <v>198</v>
      </c>
      <c r="D29" s="1" t="e">
        <f t="shared" si="0"/>
        <v>#NAME?</v>
      </c>
    </row>
    <row r="30" spans="1:4" ht="15.75" customHeight="1" x14ac:dyDescent="0.25">
      <c r="B30" s="1" t="s">
        <v>199</v>
      </c>
      <c r="C30" s="1" t="s">
        <v>200</v>
      </c>
      <c r="D30" s="1" t="e">
        <f t="shared" si="0"/>
        <v>#NAME?</v>
      </c>
    </row>
    <row r="31" spans="1:4" ht="15.75" customHeight="1" x14ac:dyDescent="0.25">
      <c r="A31" s="1" t="s">
        <v>201</v>
      </c>
    </row>
    <row r="32" spans="1:4" ht="15.75" customHeight="1" x14ac:dyDescent="0.25">
      <c r="B32" s="1" t="s">
        <v>202</v>
      </c>
      <c r="C32" s="1" t="s">
        <v>203</v>
      </c>
      <c r="D32" s="1" t="e">
        <f t="shared" ref="D32:D38" si="1">E_CURRENCY_ISSR_208021701_REP</f>
        <v>#NAME?</v>
      </c>
    </row>
    <row r="33" spans="1:4" ht="15.75" customHeight="1" x14ac:dyDescent="0.25">
      <c r="B33" s="1" t="s">
        <v>204</v>
      </c>
      <c r="C33" s="1" t="s">
        <v>205</v>
      </c>
      <c r="D33" s="1" t="e">
        <f t="shared" si="1"/>
        <v>#NAME?</v>
      </c>
    </row>
    <row r="34" spans="1:4" ht="15.75" customHeight="1" x14ac:dyDescent="0.25">
      <c r="B34" s="1" t="s">
        <v>206</v>
      </c>
      <c r="C34" s="1" t="s">
        <v>207</v>
      </c>
      <c r="D34" s="1" t="e">
        <f t="shared" si="1"/>
        <v>#NAME?</v>
      </c>
    </row>
    <row r="35" spans="1:4" ht="15.75" customHeight="1" x14ac:dyDescent="0.25">
      <c r="B35" s="1" t="s">
        <v>208</v>
      </c>
      <c r="C35" s="1" t="s">
        <v>209</v>
      </c>
      <c r="D35" s="1" t="e">
        <f t="shared" si="1"/>
        <v>#NAME?</v>
      </c>
    </row>
    <row r="36" spans="1:4" ht="15.75" customHeight="1" x14ac:dyDescent="0.25">
      <c r="B36" s="1" t="s">
        <v>210</v>
      </c>
      <c r="C36" s="1" t="s">
        <v>211</v>
      </c>
      <c r="D36" s="1" t="e">
        <f t="shared" si="1"/>
        <v>#NAME?</v>
      </c>
    </row>
    <row r="37" spans="1:4" ht="15.75" customHeight="1" x14ac:dyDescent="0.25">
      <c r="B37" s="1" t="s">
        <v>212</v>
      </c>
      <c r="C37" s="1" t="s">
        <v>213</v>
      </c>
      <c r="D37" s="1" t="e">
        <f t="shared" si="1"/>
        <v>#NAME?</v>
      </c>
    </row>
    <row r="38" spans="1:4" ht="15.75" customHeight="1" x14ac:dyDescent="0.25">
      <c r="B38" s="1" t="s">
        <v>214</v>
      </c>
      <c r="C38" s="1" t="s">
        <v>215</v>
      </c>
      <c r="D38" s="1" t="e">
        <f t="shared" si="1"/>
        <v>#NAME?</v>
      </c>
    </row>
    <row r="39" spans="1:4" ht="15.75" customHeight="1" x14ac:dyDescent="0.25">
      <c r="B39" s="1" t="s">
        <v>216</v>
      </c>
      <c r="C39" s="1" t="s">
        <v>217</v>
      </c>
    </row>
    <row r="40" spans="1:4" ht="15.75" customHeight="1" x14ac:dyDescent="0.25">
      <c r="A40" s="1" t="s">
        <v>219</v>
      </c>
    </row>
    <row r="41" spans="1:4" ht="15.75" customHeight="1" x14ac:dyDescent="0.25">
      <c r="B41" s="1" t="s">
        <v>220</v>
      </c>
      <c r="C41" s="1" t="s">
        <v>221</v>
      </c>
      <c r="D41" s="1" t="e">
        <f t="shared" ref="D41:D70" si="2">E_CURRENCY_ISSR_208021701_REP</f>
        <v>#NAME?</v>
      </c>
    </row>
    <row r="42" spans="1:4" ht="15.75" customHeight="1" x14ac:dyDescent="0.25">
      <c r="B42" s="1" t="s">
        <v>222</v>
      </c>
      <c r="C42" s="1" t="s">
        <v>223</v>
      </c>
      <c r="D42" s="1" t="e">
        <f t="shared" si="2"/>
        <v>#NAME?</v>
      </c>
    </row>
    <row r="43" spans="1:4" ht="15.75" customHeight="1" x14ac:dyDescent="0.25">
      <c r="B43" s="1" t="s">
        <v>224</v>
      </c>
      <c r="C43" s="1" t="s">
        <v>225</v>
      </c>
      <c r="D43" s="1" t="e">
        <f t="shared" si="2"/>
        <v>#NAME?</v>
      </c>
    </row>
    <row r="44" spans="1:4" ht="15.75" customHeight="1" x14ac:dyDescent="0.25">
      <c r="B44" s="1" t="s">
        <v>226</v>
      </c>
      <c r="C44" s="1" t="s">
        <v>227</v>
      </c>
      <c r="D44" s="1" t="e">
        <f t="shared" si="2"/>
        <v>#NAME?</v>
      </c>
    </row>
    <row r="45" spans="1:4" ht="15.75" customHeight="1" x14ac:dyDescent="0.25">
      <c r="B45" s="1" t="s">
        <v>228</v>
      </c>
      <c r="C45" s="1" t="s">
        <v>229</v>
      </c>
      <c r="D45" s="1" t="e">
        <f t="shared" si="2"/>
        <v>#NAME?</v>
      </c>
    </row>
    <row r="46" spans="1:4" ht="15.75" customHeight="1" x14ac:dyDescent="0.25">
      <c r="B46" s="1" t="s">
        <v>230</v>
      </c>
      <c r="C46" s="1" t="s">
        <v>231</v>
      </c>
      <c r="D46" s="1" t="e">
        <f t="shared" si="2"/>
        <v>#NAME?</v>
      </c>
    </row>
    <row r="47" spans="1:4" ht="15.75" customHeight="1" x14ac:dyDescent="0.25">
      <c r="B47" s="1" t="s">
        <v>232</v>
      </c>
      <c r="C47" s="1" t="s">
        <v>233</v>
      </c>
      <c r="D47" s="1" t="e">
        <f t="shared" si="2"/>
        <v>#NAME?</v>
      </c>
    </row>
    <row r="48" spans="1:4" ht="15.75" customHeight="1" x14ac:dyDescent="0.25">
      <c r="B48" s="1" t="s">
        <v>234</v>
      </c>
      <c r="C48" s="1" t="s">
        <v>235</v>
      </c>
      <c r="D48" s="1" t="e">
        <f t="shared" si="2"/>
        <v>#NAME?</v>
      </c>
    </row>
    <row r="49" spans="2:4" ht="15.75" customHeight="1" x14ac:dyDescent="0.25">
      <c r="B49" s="1" t="s">
        <v>236</v>
      </c>
      <c r="C49" s="1" t="s">
        <v>237</v>
      </c>
      <c r="D49" s="1" t="e">
        <f t="shared" si="2"/>
        <v>#NAME?</v>
      </c>
    </row>
    <row r="50" spans="2:4" ht="15.75" customHeight="1" x14ac:dyDescent="0.25">
      <c r="B50" s="1" t="s">
        <v>238</v>
      </c>
      <c r="C50" s="1" t="s">
        <v>239</v>
      </c>
      <c r="D50" s="1" t="e">
        <f t="shared" si="2"/>
        <v>#NAME?</v>
      </c>
    </row>
    <row r="51" spans="2:4" ht="15.75" customHeight="1" x14ac:dyDescent="0.25">
      <c r="B51" s="1" t="s">
        <v>240</v>
      </c>
      <c r="C51" s="1" t="s">
        <v>241</v>
      </c>
      <c r="D51" s="1" t="e">
        <f t="shared" si="2"/>
        <v>#NAME?</v>
      </c>
    </row>
    <row r="52" spans="2:4" ht="15.75" customHeight="1" x14ac:dyDescent="0.25">
      <c r="B52" s="1" t="s">
        <v>242</v>
      </c>
      <c r="C52" s="1" t="s">
        <v>243</v>
      </c>
      <c r="D52" s="1" t="e">
        <f t="shared" si="2"/>
        <v>#NAME?</v>
      </c>
    </row>
    <row r="53" spans="2:4" ht="15.75" customHeight="1" x14ac:dyDescent="0.25">
      <c r="B53" s="1" t="s">
        <v>244</v>
      </c>
      <c r="C53" s="1" t="s">
        <v>245</v>
      </c>
      <c r="D53" s="1" t="e">
        <f t="shared" si="2"/>
        <v>#NAME?</v>
      </c>
    </row>
    <row r="54" spans="2:4" ht="15.75" customHeight="1" x14ac:dyDescent="0.25">
      <c r="B54" s="1" t="s">
        <v>246</v>
      </c>
      <c r="C54" s="1" t="s">
        <v>247</v>
      </c>
      <c r="D54" s="1" t="e">
        <f t="shared" si="2"/>
        <v>#NAME?</v>
      </c>
    </row>
    <row r="55" spans="2:4" ht="15.75" customHeight="1" x14ac:dyDescent="0.25">
      <c r="B55" s="1" t="s">
        <v>32</v>
      </c>
      <c r="C55" s="1" t="s">
        <v>248</v>
      </c>
      <c r="D55" s="1" t="e">
        <f t="shared" si="2"/>
        <v>#NAME?</v>
      </c>
    </row>
    <row r="56" spans="2:4" ht="15.75" customHeight="1" x14ac:dyDescent="0.25">
      <c r="B56" s="1" t="s">
        <v>249</v>
      </c>
      <c r="C56" s="1" t="s">
        <v>250</v>
      </c>
      <c r="D56" s="1" t="e">
        <f t="shared" si="2"/>
        <v>#NAME?</v>
      </c>
    </row>
    <row r="57" spans="2:4" ht="15.75" customHeight="1" x14ac:dyDescent="0.25">
      <c r="B57" s="1" t="s">
        <v>251</v>
      </c>
      <c r="C57" s="1" t="s">
        <v>252</v>
      </c>
      <c r="D57" s="1" t="e">
        <f t="shared" si="2"/>
        <v>#NAME?</v>
      </c>
    </row>
    <row r="58" spans="2:4" ht="15.75" customHeight="1" x14ac:dyDescent="0.25">
      <c r="B58" s="1" t="s">
        <v>253</v>
      </c>
      <c r="C58" s="1" t="s">
        <v>254</v>
      </c>
      <c r="D58" s="1" t="e">
        <f t="shared" si="2"/>
        <v>#NAME?</v>
      </c>
    </row>
    <row r="59" spans="2:4" ht="15.75" customHeight="1" x14ac:dyDescent="0.25">
      <c r="B59" s="1" t="s">
        <v>255</v>
      </c>
      <c r="C59" s="1" t="s">
        <v>256</v>
      </c>
      <c r="D59" s="1" t="e">
        <f t="shared" si="2"/>
        <v>#NAME?</v>
      </c>
    </row>
    <row r="60" spans="2:4" ht="15.75" customHeight="1" x14ac:dyDescent="0.25">
      <c r="B60" s="1" t="s">
        <v>257</v>
      </c>
      <c r="C60" s="1" t="s">
        <v>258</v>
      </c>
      <c r="D60" s="1" t="e">
        <f t="shared" si="2"/>
        <v>#NAME?</v>
      </c>
    </row>
    <row r="61" spans="2:4" ht="15.75" customHeight="1" x14ac:dyDescent="0.25">
      <c r="B61" s="1" t="s">
        <v>259</v>
      </c>
      <c r="C61" s="1" t="s">
        <v>260</v>
      </c>
      <c r="D61" s="1" t="e">
        <f t="shared" si="2"/>
        <v>#NAME?</v>
      </c>
    </row>
    <row r="62" spans="2:4" ht="15.75" customHeight="1" x14ac:dyDescent="0.25">
      <c r="B62" s="1" t="s">
        <v>261</v>
      </c>
      <c r="C62" s="1" t="s">
        <v>262</v>
      </c>
      <c r="D62" s="1" t="e">
        <f t="shared" si="2"/>
        <v>#NAME?</v>
      </c>
    </row>
    <row r="63" spans="2:4" ht="15.75" customHeight="1" x14ac:dyDescent="0.25">
      <c r="B63" s="1" t="s">
        <v>263</v>
      </c>
      <c r="C63" s="1" t="s">
        <v>264</v>
      </c>
      <c r="D63" s="1" t="e">
        <f t="shared" si="2"/>
        <v>#NAME?</v>
      </c>
    </row>
    <row r="64" spans="2:4" ht="15.75" customHeight="1" x14ac:dyDescent="0.25">
      <c r="B64" s="1" t="s">
        <v>265</v>
      </c>
      <c r="C64" s="1" t="s">
        <v>266</v>
      </c>
      <c r="D64" s="1" t="e">
        <f t="shared" si="2"/>
        <v>#NAME?</v>
      </c>
    </row>
    <row r="65" spans="1:4" ht="15.75" customHeight="1" x14ac:dyDescent="0.25">
      <c r="B65" s="1" t="s">
        <v>267</v>
      </c>
      <c r="C65" s="1" t="s">
        <v>268</v>
      </c>
      <c r="D65" s="1" t="e">
        <f t="shared" si="2"/>
        <v>#NAME?</v>
      </c>
    </row>
    <row r="66" spans="1:4" ht="15.75" customHeight="1" x14ac:dyDescent="0.25">
      <c r="B66" s="1" t="s">
        <v>269</v>
      </c>
      <c r="C66" s="1" t="s">
        <v>270</v>
      </c>
      <c r="D66" s="1" t="e">
        <f t="shared" si="2"/>
        <v>#NAME?</v>
      </c>
    </row>
    <row r="67" spans="1:4" ht="15.75" customHeight="1" x14ac:dyDescent="0.25">
      <c r="B67" s="1" t="s">
        <v>271</v>
      </c>
      <c r="C67" s="1" t="s">
        <v>272</v>
      </c>
      <c r="D67" s="1" t="e">
        <f t="shared" si="2"/>
        <v>#NAME?</v>
      </c>
    </row>
    <row r="68" spans="1:4" ht="15.75" customHeight="1" x14ac:dyDescent="0.25">
      <c r="B68" s="1" t="s">
        <v>273</v>
      </c>
      <c r="C68" s="1" t="s">
        <v>274</v>
      </c>
      <c r="D68" s="1" t="e">
        <f t="shared" si="2"/>
        <v>#NAME?</v>
      </c>
    </row>
    <row r="69" spans="1:4" ht="15.75" customHeight="1" x14ac:dyDescent="0.25">
      <c r="B69" s="1" t="s">
        <v>275</v>
      </c>
      <c r="C69" s="1" t="s">
        <v>276</v>
      </c>
      <c r="D69" s="1" t="e">
        <f t="shared" si="2"/>
        <v>#NAME?</v>
      </c>
    </row>
    <row r="70" spans="1:4" ht="15.75" customHeight="1" x14ac:dyDescent="0.25">
      <c r="B70" s="1" t="s">
        <v>277</v>
      </c>
      <c r="C70" s="1" t="s">
        <v>278</v>
      </c>
      <c r="D70" s="1" t="e">
        <f t="shared" si="2"/>
        <v>#NAME?</v>
      </c>
    </row>
    <row r="71" spans="1:4" ht="15.75" customHeight="1" x14ac:dyDescent="0.25">
      <c r="A71" s="1" t="s">
        <v>279</v>
      </c>
    </row>
    <row r="72" spans="1:4" ht="15.75" customHeight="1" x14ac:dyDescent="0.25">
      <c r="B72" s="1" t="s">
        <v>280</v>
      </c>
      <c r="C72" s="1" t="s">
        <v>281</v>
      </c>
    </row>
    <row r="73" spans="1:4" ht="15.75" customHeight="1" x14ac:dyDescent="0.25">
      <c r="B73" s="1" t="s">
        <v>282</v>
      </c>
      <c r="C73" s="1" t="s">
        <v>283</v>
      </c>
    </row>
    <row r="74" spans="1:4" ht="15.75" customHeight="1" x14ac:dyDescent="0.25">
      <c r="B74" s="1" t="s">
        <v>284</v>
      </c>
      <c r="C74" s="1" t="s">
        <v>285</v>
      </c>
    </row>
    <row r="75" spans="1:4" ht="15.75" customHeight="1" x14ac:dyDescent="0.25">
      <c r="B75" s="1" t="s">
        <v>286</v>
      </c>
      <c r="C75" s="1" t="s">
        <v>287</v>
      </c>
    </row>
    <row r="76" spans="1:4" ht="15.75" customHeight="1" x14ac:dyDescent="0.25">
      <c r="B76" s="1" t="s">
        <v>288</v>
      </c>
      <c r="C76" s="1" t="s">
        <v>289</v>
      </c>
      <c r="D76" s="1" t="e">
        <f t="shared" ref="D76:D81" si="3">E_CURRENCY_ISSR_208021701_REP</f>
        <v>#NAME?</v>
      </c>
    </row>
    <row r="77" spans="1:4" ht="15.75" customHeight="1" x14ac:dyDescent="0.25">
      <c r="B77" s="1" t="s">
        <v>290</v>
      </c>
      <c r="C77" s="1" t="s">
        <v>291</v>
      </c>
      <c r="D77" s="1" t="e">
        <f t="shared" si="3"/>
        <v>#NAME?</v>
      </c>
    </row>
    <row r="78" spans="1:4" ht="15.75" customHeight="1" x14ac:dyDescent="0.25">
      <c r="B78" s="1" t="s">
        <v>292</v>
      </c>
      <c r="C78" s="1" t="s">
        <v>293</v>
      </c>
      <c r="D78" s="1" t="e">
        <f t="shared" si="3"/>
        <v>#NAME?</v>
      </c>
    </row>
    <row r="79" spans="1:4" ht="15.75" customHeight="1" x14ac:dyDescent="0.25">
      <c r="B79" s="1" t="s">
        <v>294</v>
      </c>
      <c r="C79" s="1" t="s">
        <v>295</v>
      </c>
      <c r="D79" s="1" t="e">
        <f t="shared" si="3"/>
        <v>#NAME?</v>
      </c>
    </row>
    <row r="80" spans="1:4" ht="15.75" customHeight="1" x14ac:dyDescent="0.25">
      <c r="B80" s="1" t="s">
        <v>296</v>
      </c>
      <c r="C80" s="1" t="s">
        <v>297</v>
      </c>
      <c r="D80" s="1" t="e">
        <f t="shared" si="3"/>
        <v>#NAME?</v>
      </c>
    </row>
    <row r="81" spans="1:4" ht="15.75" customHeight="1" x14ac:dyDescent="0.25">
      <c r="B81" s="1" t="s">
        <v>298</v>
      </c>
      <c r="C81" s="1" t="s">
        <v>299</v>
      </c>
      <c r="D81" s="1" t="e">
        <f t="shared" si="3"/>
        <v>#NAME?</v>
      </c>
    </row>
    <row r="82" spans="1:4" ht="15.75" customHeight="1" x14ac:dyDescent="0.25">
      <c r="B82" s="1" t="s">
        <v>300</v>
      </c>
      <c r="C82" s="1" t="s">
        <v>301</v>
      </c>
    </row>
    <row r="83" spans="1:4" ht="15.75" customHeight="1" x14ac:dyDescent="0.25">
      <c r="B83" s="1" t="s">
        <v>302</v>
      </c>
      <c r="C83" s="1" t="s">
        <v>303</v>
      </c>
      <c r="D83" s="1" t="e">
        <f t="shared" ref="D83:D87" si="4">E_CURRENCY_ISSR_208021701_REP</f>
        <v>#NAME?</v>
      </c>
    </row>
    <row r="84" spans="1:4" ht="15.75" customHeight="1" x14ac:dyDescent="0.25">
      <c r="B84" s="1" t="s">
        <v>304</v>
      </c>
      <c r="C84" s="1" t="s">
        <v>305</v>
      </c>
      <c r="D84" s="1" t="e">
        <f t="shared" si="4"/>
        <v>#NAME?</v>
      </c>
    </row>
    <row r="85" spans="1:4" ht="15.75" customHeight="1" x14ac:dyDescent="0.25">
      <c r="B85" s="1" t="s">
        <v>306</v>
      </c>
      <c r="C85" s="1" t="s">
        <v>307</v>
      </c>
      <c r="D85" s="1" t="e">
        <f t="shared" si="4"/>
        <v>#NAME?</v>
      </c>
    </row>
    <row r="86" spans="1:4" ht="15.75" customHeight="1" x14ac:dyDescent="0.25">
      <c r="B86" s="1" t="s">
        <v>308</v>
      </c>
      <c r="C86" s="1" t="s">
        <v>309</v>
      </c>
      <c r="D86" s="1" t="e">
        <f t="shared" si="4"/>
        <v>#NAME?</v>
      </c>
    </row>
    <row r="87" spans="1:4" ht="15.75" customHeight="1" x14ac:dyDescent="0.25">
      <c r="B87" s="1" t="s">
        <v>310</v>
      </c>
      <c r="C87" s="1" t="s">
        <v>311</v>
      </c>
      <c r="D87" s="1" t="e">
        <f t="shared" si="4"/>
        <v>#NAME?</v>
      </c>
    </row>
    <row r="88" spans="1:4" ht="15.75" customHeight="1" x14ac:dyDescent="0.25">
      <c r="B88" s="1" t="s">
        <v>312</v>
      </c>
      <c r="C88" s="1" t="s">
        <v>313</v>
      </c>
    </row>
    <row r="89" spans="1:4" ht="15.75" customHeight="1" x14ac:dyDescent="0.25">
      <c r="B89" s="1" t="s">
        <v>273</v>
      </c>
      <c r="C89" s="1" t="s">
        <v>314</v>
      </c>
      <c r="D89" s="1" t="e">
        <f t="shared" ref="D89:D90" si="5">E_CURRENCY_ISSR_208021701_REP</f>
        <v>#NAME?</v>
      </c>
    </row>
    <row r="90" spans="1:4" ht="15.75" customHeight="1" x14ac:dyDescent="0.25">
      <c r="B90" s="1" t="s">
        <v>315</v>
      </c>
      <c r="C90" s="1" t="s">
        <v>316</v>
      </c>
      <c r="D90" s="1" t="e">
        <f t="shared" si="5"/>
        <v>#NAME?</v>
      </c>
    </row>
    <row r="91" spans="1:4" ht="15.75" customHeight="1" x14ac:dyDescent="0.25">
      <c r="A91" s="1" t="s">
        <v>317</v>
      </c>
    </row>
    <row r="92" spans="1:4" ht="15.75" customHeight="1" x14ac:dyDescent="0.25">
      <c r="B92" s="1" t="s">
        <v>318</v>
      </c>
      <c r="C92" s="1" t="s">
        <v>319</v>
      </c>
      <c r="D92" s="1" t="e">
        <f t="shared" ref="D92:D108" si="6">E_CURRENCY_ISSR_208021701_REP</f>
        <v>#NAME?</v>
      </c>
    </row>
    <row r="93" spans="1:4" ht="15.75" customHeight="1" x14ac:dyDescent="0.25">
      <c r="B93" s="1" t="s">
        <v>320</v>
      </c>
      <c r="C93" s="1" t="s">
        <v>321</v>
      </c>
      <c r="D93" s="1" t="e">
        <f t="shared" si="6"/>
        <v>#NAME?</v>
      </c>
    </row>
    <row r="94" spans="1:4" ht="15.75" customHeight="1" x14ac:dyDescent="0.25">
      <c r="B94" s="1" t="s">
        <v>322</v>
      </c>
      <c r="C94" s="1" t="s">
        <v>323</v>
      </c>
      <c r="D94" s="1" t="e">
        <f t="shared" si="6"/>
        <v>#NAME?</v>
      </c>
    </row>
    <row r="95" spans="1:4" ht="15.75" customHeight="1" x14ac:dyDescent="0.25">
      <c r="B95" s="1" t="s">
        <v>324</v>
      </c>
      <c r="C95" s="1" t="s">
        <v>325</v>
      </c>
      <c r="D95" s="1" t="e">
        <f t="shared" si="6"/>
        <v>#NAME?</v>
      </c>
    </row>
    <row r="96" spans="1:4" ht="15.75" customHeight="1" x14ac:dyDescent="0.25">
      <c r="B96" s="1" t="s">
        <v>326</v>
      </c>
      <c r="C96" s="1" t="s">
        <v>327</v>
      </c>
      <c r="D96" s="1" t="e">
        <f t="shared" si="6"/>
        <v>#NAME?</v>
      </c>
    </row>
    <row r="97" spans="1:4" ht="15.75" customHeight="1" x14ac:dyDescent="0.25">
      <c r="B97" s="1" t="s">
        <v>328</v>
      </c>
      <c r="C97" s="1" t="s">
        <v>329</v>
      </c>
      <c r="D97" s="1" t="e">
        <f t="shared" si="6"/>
        <v>#NAME?</v>
      </c>
    </row>
    <row r="98" spans="1:4" ht="15.75" customHeight="1" x14ac:dyDescent="0.25">
      <c r="B98" s="1" t="s">
        <v>330</v>
      </c>
      <c r="C98" s="1" t="s">
        <v>331</v>
      </c>
      <c r="D98" s="1" t="e">
        <f t="shared" si="6"/>
        <v>#NAME?</v>
      </c>
    </row>
    <row r="99" spans="1:4" ht="15.75" customHeight="1" x14ac:dyDescent="0.25">
      <c r="B99" s="1" t="s">
        <v>332</v>
      </c>
      <c r="C99" s="1" t="s">
        <v>333</v>
      </c>
      <c r="D99" s="1" t="e">
        <f t="shared" si="6"/>
        <v>#NAME?</v>
      </c>
    </row>
    <row r="100" spans="1:4" ht="15.75" customHeight="1" x14ac:dyDescent="0.25">
      <c r="B100" s="1" t="s">
        <v>334</v>
      </c>
      <c r="C100" s="1" t="s">
        <v>335</v>
      </c>
      <c r="D100" s="1" t="e">
        <f t="shared" si="6"/>
        <v>#NAME?</v>
      </c>
    </row>
    <row r="101" spans="1:4" ht="15.75" customHeight="1" x14ac:dyDescent="0.25">
      <c r="B101" s="1" t="s">
        <v>336</v>
      </c>
      <c r="C101" s="1" t="s">
        <v>337</v>
      </c>
      <c r="D101" s="1" t="e">
        <f t="shared" si="6"/>
        <v>#NAME?</v>
      </c>
    </row>
    <row r="102" spans="1:4" ht="15.75" customHeight="1" x14ac:dyDescent="0.25">
      <c r="B102" s="1" t="s">
        <v>338</v>
      </c>
      <c r="C102" s="1" t="s">
        <v>339</v>
      </c>
      <c r="D102" s="1" t="e">
        <f t="shared" si="6"/>
        <v>#NAME?</v>
      </c>
    </row>
    <row r="103" spans="1:4" ht="15.75" customHeight="1" x14ac:dyDescent="0.25">
      <c r="B103" s="1" t="s">
        <v>340</v>
      </c>
      <c r="C103" s="1" t="s">
        <v>341</v>
      </c>
      <c r="D103" s="1" t="e">
        <f t="shared" si="6"/>
        <v>#NAME?</v>
      </c>
    </row>
    <row r="104" spans="1:4" ht="15.75" customHeight="1" x14ac:dyDescent="0.25">
      <c r="B104" s="1" t="s">
        <v>342</v>
      </c>
      <c r="C104" s="1" t="s">
        <v>343</v>
      </c>
      <c r="D104" s="1" t="e">
        <f t="shared" si="6"/>
        <v>#NAME?</v>
      </c>
    </row>
    <row r="105" spans="1:4" ht="15.75" customHeight="1" x14ac:dyDescent="0.25">
      <c r="B105" s="1" t="s">
        <v>344</v>
      </c>
      <c r="C105" s="1" t="s">
        <v>345</v>
      </c>
      <c r="D105" s="1" t="e">
        <f t="shared" si="6"/>
        <v>#NAME?</v>
      </c>
    </row>
    <row r="106" spans="1:4" ht="15.75" customHeight="1" x14ac:dyDescent="0.25">
      <c r="B106" s="1" t="s">
        <v>346</v>
      </c>
      <c r="C106" s="1" t="s">
        <v>347</v>
      </c>
      <c r="D106" s="1" t="e">
        <f t="shared" si="6"/>
        <v>#NAME?</v>
      </c>
    </row>
    <row r="107" spans="1:4" ht="15.75" customHeight="1" x14ac:dyDescent="0.25">
      <c r="B107" s="1" t="s">
        <v>348</v>
      </c>
      <c r="C107" s="1" t="s">
        <v>349</v>
      </c>
      <c r="D107" s="1" t="e">
        <f t="shared" si="6"/>
        <v>#NAME?</v>
      </c>
    </row>
    <row r="108" spans="1:4" ht="15.75" customHeight="1" x14ac:dyDescent="0.25">
      <c r="B108" s="1" t="s">
        <v>350</v>
      </c>
      <c r="C108" s="1" t="s">
        <v>351</v>
      </c>
      <c r="D108" s="1" t="e">
        <f t="shared" si="6"/>
        <v>#NAME?</v>
      </c>
    </row>
    <row r="109" spans="1:4" ht="15.75" customHeight="1" x14ac:dyDescent="0.25">
      <c r="A109" s="1" t="s">
        <v>352</v>
      </c>
    </row>
    <row r="110" spans="1:4" ht="15.75" customHeight="1" x14ac:dyDescent="0.25">
      <c r="B110" s="1" t="s">
        <v>353</v>
      </c>
      <c r="C110" s="1" t="s">
        <v>354</v>
      </c>
      <c r="D110" s="1" t="e">
        <f t="shared" ref="D110:D122" si="7">E_CURRENCY_ISSR_208021701_REP</f>
        <v>#NAME?</v>
      </c>
    </row>
    <row r="111" spans="1:4" ht="15.75" customHeight="1" x14ac:dyDescent="0.25">
      <c r="B111" s="1" t="s">
        <v>355</v>
      </c>
      <c r="C111" s="1" t="s">
        <v>356</v>
      </c>
      <c r="D111" s="1" t="e">
        <f t="shared" si="7"/>
        <v>#NAME?</v>
      </c>
    </row>
    <row r="112" spans="1:4" ht="15.75" customHeight="1" x14ac:dyDescent="0.25">
      <c r="B112" s="1" t="s">
        <v>357</v>
      </c>
      <c r="C112" s="1" t="s">
        <v>358</v>
      </c>
      <c r="D112" s="1" t="e">
        <f t="shared" si="7"/>
        <v>#NAME?</v>
      </c>
    </row>
    <row r="113" spans="1:4" ht="15.75" customHeight="1" x14ac:dyDescent="0.25">
      <c r="B113" s="1" t="s">
        <v>359</v>
      </c>
      <c r="C113" s="1" t="s">
        <v>360</v>
      </c>
      <c r="D113" s="1" t="e">
        <f t="shared" si="7"/>
        <v>#NAME?</v>
      </c>
    </row>
    <row r="114" spans="1:4" ht="15.75" customHeight="1" x14ac:dyDescent="0.25">
      <c r="B114" s="1" t="s">
        <v>361</v>
      </c>
      <c r="C114" s="1" t="s">
        <v>362</v>
      </c>
      <c r="D114" s="1" t="e">
        <f t="shared" si="7"/>
        <v>#NAME?</v>
      </c>
    </row>
    <row r="115" spans="1:4" ht="15.75" customHeight="1" x14ac:dyDescent="0.25">
      <c r="B115" s="1" t="s">
        <v>363</v>
      </c>
      <c r="C115" s="1" t="s">
        <v>364</v>
      </c>
      <c r="D115" s="1" t="e">
        <f t="shared" si="7"/>
        <v>#NAME?</v>
      </c>
    </row>
    <row r="116" spans="1:4" ht="15.75" customHeight="1" x14ac:dyDescent="0.25">
      <c r="B116" s="1" t="s">
        <v>365</v>
      </c>
      <c r="C116" s="1" t="s">
        <v>366</v>
      </c>
      <c r="D116" s="1" t="e">
        <f t="shared" si="7"/>
        <v>#NAME?</v>
      </c>
    </row>
    <row r="117" spans="1:4" ht="15.75" customHeight="1" x14ac:dyDescent="0.25">
      <c r="B117" s="1" t="s">
        <v>367</v>
      </c>
      <c r="C117" s="1" t="s">
        <v>368</v>
      </c>
      <c r="D117" s="1" t="e">
        <f t="shared" si="7"/>
        <v>#NAME?</v>
      </c>
    </row>
    <row r="118" spans="1:4" ht="15.75" customHeight="1" x14ac:dyDescent="0.25">
      <c r="B118" s="1" t="s">
        <v>369</v>
      </c>
      <c r="C118" s="1" t="s">
        <v>370</v>
      </c>
      <c r="D118" s="1" t="e">
        <f t="shared" si="7"/>
        <v>#NAME?</v>
      </c>
    </row>
    <row r="119" spans="1:4" ht="15.75" customHeight="1" x14ac:dyDescent="0.25">
      <c r="B119" s="1" t="s">
        <v>371</v>
      </c>
      <c r="C119" s="1" t="s">
        <v>372</v>
      </c>
      <c r="D119" s="1" t="e">
        <f t="shared" si="7"/>
        <v>#NAME?</v>
      </c>
    </row>
    <row r="120" spans="1:4" ht="15.75" customHeight="1" x14ac:dyDescent="0.25">
      <c r="B120" s="1" t="s">
        <v>373</v>
      </c>
      <c r="C120" s="1" t="s">
        <v>374</v>
      </c>
      <c r="D120" s="1" t="e">
        <f t="shared" si="7"/>
        <v>#NAME?</v>
      </c>
    </row>
    <row r="121" spans="1:4" ht="15.75" customHeight="1" x14ac:dyDescent="0.25">
      <c r="B121" s="1" t="s">
        <v>375</v>
      </c>
      <c r="C121" s="1" t="s">
        <v>376</v>
      </c>
      <c r="D121" s="1" t="e">
        <f t="shared" si="7"/>
        <v>#NAME?</v>
      </c>
    </row>
    <row r="122" spans="1:4" ht="15.75" customHeight="1" x14ac:dyDescent="0.25">
      <c r="B122" s="1" t="s">
        <v>377</v>
      </c>
      <c r="C122" s="1" t="s">
        <v>378</v>
      </c>
      <c r="D122" s="1" t="e">
        <f t="shared" si="7"/>
        <v>#NAME?</v>
      </c>
    </row>
    <row r="123" spans="1:4" ht="15.75" customHeight="1" x14ac:dyDescent="0.25">
      <c r="A123" s="1" t="s">
        <v>379</v>
      </c>
    </row>
    <row r="124" spans="1:4" ht="15.75" customHeight="1" x14ac:dyDescent="0.25">
      <c r="B124" s="1" t="s">
        <v>380</v>
      </c>
      <c r="C124" s="1" t="s">
        <v>381</v>
      </c>
    </row>
    <row r="125" spans="1:4" ht="15.75" customHeight="1" x14ac:dyDescent="0.25">
      <c r="B125" s="1" t="s">
        <v>382</v>
      </c>
      <c r="C125" s="1" t="s">
        <v>383</v>
      </c>
    </row>
    <row r="126" spans="1:4" ht="15.75" customHeight="1" x14ac:dyDescent="0.25">
      <c r="B126" s="1" t="s">
        <v>384</v>
      </c>
      <c r="C126" s="1" t="s">
        <v>385</v>
      </c>
    </row>
    <row r="127" spans="1:4" ht="15.75" customHeight="1" x14ac:dyDescent="0.25">
      <c r="A127" s="1" t="s">
        <v>386</v>
      </c>
    </row>
    <row r="128" spans="1:4" ht="15.75" customHeight="1" x14ac:dyDescent="0.25">
      <c r="B128" s="1" t="s">
        <v>387</v>
      </c>
      <c r="C128" s="1" t="s">
        <v>388</v>
      </c>
      <c r="D128" s="1" t="e">
        <f t="shared" ref="D128:D129" si="8">E_CURRENCY_ISSR_208021701_REP</f>
        <v>#NAME?</v>
      </c>
    </row>
    <row r="129" spans="1:4" ht="15.75" customHeight="1" x14ac:dyDescent="0.25">
      <c r="B129" s="1" t="s">
        <v>389</v>
      </c>
      <c r="C129" s="1" t="s">
        <v>390</v>
      </c>
      <c r="D129" s="1" t="e">
        <f t="shared" si="8"/>
        <v>#NAME?</v>
      </c>
    </row>
    <row r="130" spans="1:4" ht="15.75" customHeight="1" x14ac:dyDescent="0.25">
      <c r="B130" s="1" t="s">
        <v>391</v>
      </c>
      <c r="C130" s="1" t="s">
        <v>392</v>
      </c>
    </row>
    <row r="131" spans="1:4" ht="15.75" customHeight="1" x14ac:dyDescent="0.25">
      <c r="A131" s="1" t="s">
        <v>393</v>
      </c>
    </row>
    <row r="132" spans="1:4" ht="15.75" customHeight="1" x14ac:dyDescent="0.25">
      <c r="B132" s="1" t="s">
        <v>394</v>
      </c>
      <c r="C132" s="1" t="s">
        <v>395</v>
      </c>
    </row>
    <row r="133" spans="1:4" ht="15.75" customHeight="1" x14ac:dyDescent="0.25">
      <c r="B133" s="1" t="s">
        <v>396</v>
      </c>
      <c r="C133" s="1" t="s">
        <v>397</v>
      </c>
    </row>
    <row r="134" spans="1:4" ht="15.75" customHeight="1" x14ac:dyDescent="0.25">
      <c r="B134" s="1" t="s">
        <v>398</v>
      </c>
      <c r="C134" s="1" t="s">
        <v>399</v>
      </c>
    </row>
    <row r="135" spans="1:4" ht="15.75" customHeight="1" x14ac:dyDescent="0.25">
      <c r="B135" s="1" t="s">
        <v>400</v>
      </c>
      <c r="C135" s="1" t="s">
        <v>401</v>
      </c>
    </row>
    <row r="136" spans="1:4" ht="15.75" customHeight="1" x14ac:dyDescent="0.25">
      <c r="B136" s="1" t="s">
        <v>402</v>
      </c>
      <c r="C136" s="1" t="s">
        <v>403</v>
      </c>
    </row>
    <row r="137" spans="1:4" ht="15.75" customHeight="1" x14ac:dyDescent="0.25">
      <c r="B137" s="1" t="s">
        <v>404</v>
      </c>
      <c r="C137" s="1" t="s">
        <v>405</v>
      </c>
    </row>
    <row r="138" spans="1:4" ht="15.75" customHeight="1" x14ac:dyDescent="0.25">
      <c r="B138" s="1" t="s">
        <v>406</v>
      </c>
      <c r="C138" s="1" t="s">
        <v>407</v>
      </c>
    </row>
    <row r="139" spans="1:4" ht="15.75" customHeight="1" x14ac:dyDescent="0.25">
      <c r="B139" s="1" t="s">
        <v>408</v>
      </c>
      <c r="C139" s="1" t="s">
        <v>409</v>
      </c>
    </row>
    <row r="140" spans="1:4" ht="15.75" customHeight="1" x14ac:dyDescent="0.25">
      <c r="B140" s="1" t="s">
        <v>410</v>
      </c>
      <c r="C140" s="1" t="s">
        <v>411</v>
      </c>
    </row>
    <row r="141" spans="1:4" ht="15.75" customHeight="1" x14ac:dyDescent="0.25">
      <c r="B141" s="1" t="s">
        <v>412</v>
      </c>
      <c r="C141" s="1" t="s">
        <v>413</v>
      </c>
    </row>
    <row r="142" spans="1:4" ht="15.75" customHeight="1" x14ac:dyDescent="0.25">
      <c r="B142" s="1" t="s">
        <v>414</v>
      </c>
      <c r="C142" s="1" t="s">
        <v>415</v>
      </c>
    </row>
    <row r="143" spans="1:4" ht="15.75" customHeight="1" x14ac:dyDescent="0.25">
      <c r="B143" s="1" t="s">
        <v>416</v>
      </c>
      <c r="C143" s="1" t="s">
        <v>417</v>
      </c>
    </row>
    <row r="144" spans="1:4" ht="15.75" customHeight="1" x14ac:dyDescent="0.25">
      <c r="B144" s="1" t="s">
        <v>418</v>
      </c>
      <c r="C144" s="1" t="s">
        <v>419</v>
      </c>
    </row>
    <row r="145" spans="2:3" ht="15.75" customHeight="1" x14ac:dyDescent="0.25">
      <c r="B145" s="1" t="s">
        <v>420</v>
      </c>
      <c r="C145" s="1" t="s">
        <v>421</v>
      </c>
    </row>
    <row r="146" spans="2:3" ht="15.75" customHeight="1" x14ac:dyDescent="0.25">
      <c r="B146" s="1" t="s">
        <v>422</v>
      </c>
      <c r="C146" s="1" t="s">
        <v>423</v>
      </c>
    </row>
    <row r="147" spans="2:3" ht="15.75" customHeight="1" x14ac:dyDescent="0.25">
      <c r="B147" s="1" t="s">
        <v>424</v>
      </c>
      <c r="C147" s="1" t="s">
        <v>425</v>
      </c>
    </row>
    <row r="148" spans="2:3" ht="15.75" customHeight="1" x14ac:dyDescent="0.25">
      <c r="B148" s="1" t="s">
        <v>426</v>
      </c>
      <c r="C148" s="1" t="s">
        <v>427</v>
      </c>
    </row>
    <row r="149" spans="2:3" ht="15.75" customHeight="1" x14ac:dyDescent="0.25">
      <c r="B149" s="1" t="s">
        <v>428</v>
      </c>
      <c r="C149" s="1" t="s">
        <v>429</v>
      </c>
    </row>
    <row r="150" spans="2:3" ht="15.75" customHeight="1" x14ac:dyDescent="0.25">
      <c r="B150" s="1" t="s">
        <v>430</v>
      </c>
      <c r="C150" s="1" t="s">
        <v>431</v>
      </c>
    </row>
    <row r="151" spans="2:3" ht="15.75" customHeight="1" x14ac:dyDescent="0.25">
      <c r="B151" s="1" t="s">
        <v>432</v>
      </c>
      <c r="C151" s="1" t="s">
        <v>433</v>
      </c>
    </row>
    <row r="152" spans="2:3" ht="15.75" customHeight="1" x14ac:dyDescent="0.25">
      <c r="B152" s="1" t="s">
        <v>434</v>
      </c>
      <c r="C152" s="1" t="s">
        <v>435</v>
      </c>
    </row>
    <row r="153" spans="2:3" ht="15.75" customHeight="1" x14ac:dyDescent="0.25">
      <c r="B153" s="1" t="s">
        <v>436</v>
      </c>
      <c r="C153" s="1" t="s">
        <v>437</v>
      </c>
    </row>
    <row r="154" spans="2:3" ht="15.75" customHeight="1" x14ac:dyDescent="0.25">
      <c r="B154" s="1" t="s">
        <v>438</v>
      </c>
      <c r="C154" s="1" t="s">
        <v>439</v>
      </c>
    </row>
    <row r="155" spans="2:3" ht="15.75" customHeight="1" x14ac:dyDescent="0.25">
      <c r="B155" s="1" t="s">
        <v>440</v>
      </c>
      <c r="C155" s="1" t="s">
        <v>441</v>
      </c>
    </row>
    <row r="156" spans="2:3" ht="15.75" customHeight="1" x14ac:dyDescent="0.25">
      <c r="B156" s="1" t="s">
        <v>442</v>
      </c>
      <c r="C156" s="1" t="s">
        <v>443</v>
      </c>
    </row>
    <row r="157" spans="2:3" ht="15.75" customHeight="1" x14ac:dyDescent="0.25">
      <c r="B157" s="1" t="s">
        <v>444</v>
      </c>
      <c r="C157" s="1" t="s">
        <v>445</v>
      </c>
    </row>
    <row r="158" spans="2:3" ht="15.75" customHeight="1" x14ac:dyDescent="0.25">
      <c r="B158" s="1" t="s">
        <v>446</v>
      </c>
      <c r="C158" s="1" t="s">
        <v>447</v>
      </c>
    </row>
    <row r="159" spans="2:3" ht="15.75" customHeight="1" x14ac:dyDescent="0.25">
      <c r="B159" s="1" t="s">
        <v>448</v>
      </c>
      <c r="C159" s="1" t="s">
        <v>449</v>
      </c>
    </row>
    <row r="160" spans="2:3" ht="15.75" customHeight="1" x14ac:dyDescent="0.25">
      <c r="B160" s="1" t="s">
        <v>450</v>
      </c>
      <c r="C160" s="1" t="s">
        <v>451</v>
      </c>
    </row>
    <row r="161" spans="2:3" ht="15.75" customHeight="1" x14ac:dyDescent="0.25">
      <c r="B161" s="1" t="s">
        <v>452</v>
      </c>
      <c r="C161" s="1" t="s">
        <v>453</v>
      </c>
    </row>
    <row r="162" spans="2:3" ht="15.75" customHeight="1" x14ac:dyDescent="0.25">
      <c r="B162" s="1" t="s">
        <v>454</v>
      </c>
      <c r="C162" s="1" t="s">
        <v>455</v>
      </c>
    </row>
    <row r="163" spans="2:3" ht="15.75" customHeight="1" x14ac:dyDescent="0.25">
      <c r="B163" s="1" t="s">
        <v>456</v>
      </c>
      <c r="C163" s="1" t="s">
        <v>457</v>
      </c>
    </row>
    <row r="164" spans="2:3" ht="15.75" customHeight="1" x14ac:dyDescent="0.25">
      <c r="B164" s="1" t="s">
        <v>458</v>
      </c>
      <c r="C164" s="1" t="s">
        <v>459</v>
      </c>
    </row>
    <row r="165" spans="2:3" ht="15.75" customHeight="1" x14ac:dyDescent="0.25">
      <c r="B165" s="1" t="s">
        <v>460</v>
      </c>
      <c r="C165" s="1" t="s">
        <v>461</v>
      </c>
    </row>
    <row r="166" spans="2:3" ht="15.75" customHeight="1" x14ac:dyDescent="0.25">
      <c r="B166" s="1" t="s">
        <v>462</v>
      </c>
      <c r="C166" s="1" t="s">
        <v>463</v>
      </c>
    </row>
    <row r="167" spans="2:3" ht="15.75" customHeight="1" x14ac:dyDescent="0.25">
      <c r="B167" s="1" t="s">
        <v>464</v>
      </c>
      <c r="C167" s="1" t="s">
        <v>465</v>
      </c>
    </row>
    <row r="168" spans="2:3" ht="15.75" customHeight="1" x14ac:dyDescent="0.25">
      <c r="B168" s="1" t="s">
        <v>466</v>
      </c>
      <c r="C168" s="1" t="s">
        <v>467</v>
      </c>
    </row>
    <row r="169" spans="2:3" ht="15.75" customHeight="1" x14ac:dyDescent="0.25">
      <c r="B169" s="1" t="s">
        <v>468</v>
      </c>
      <c r="C169" s="1" t="s">
        <v>469</v>
      </c>
    </row>
    <row r="170" spans="2:3" ht="15.75" customHeight="1" x14ac:dyDescent="0.25">
      <c r="B170" s="1" t="s">
        <v>470</v>
      </c>
      <c r="C170" s="1" t="s">
        <v>471</v>
      </c>
    </row>
    <row r="171" spans="2:3" ht="15.75" customHeight="1" x14ac:dyDescent="0.25">
      <c r="B171" s="1" t="s">
        <v>472</v>
      </c>
      <c r="C171" s="1" t="s">
        <v>473</v>
      </c>
    </row>
    <row r="172" spans="2:3" ht="15.75" customHeight="1" x14ac:dyDescent="0.25">
      <c r="B172" s="1" t="s">
        <v>474</v>
      </c>
      <c r="C172" s="1" t="s">
        <v>475</v>
      </c>
    </row>
    <row r="173" spans="2:3" ht="15.75" customHeight="1" x14ac:dyDescent="0.25">
      <c r="B173" s="1" t="s">
        <v>476</v>
      </c>
      <c r="C173" s="1" t="s">
        <v>477</v>
      </c>
    </row>
    <row r="174" spans="2:3" ht="15.75" customHeight="1" x14ac:dyDescent="0.25">
      <c r="B174" s="1" t="s">
        <v>478</v>
      </c>
      <c r="C174" s="1" t="s">
        <v>479</v>
      </c>
    </row>
    <row r="175" spans="2:3" ht="15.75" customHeight="1" x14ac:dyDescent="0.25">
      <c r="B175" s="1" t="s">
        <v>480</v>
      </c>
      <c r="C175" s="1" t="s">
        <v>481</v>
      </c>
    </row>
    <row r="176" spans="2:3" ht="15.75" customHeight="1" x14ac:dyDescent="0.25">
      <c r="B176" s="1" t="s">
        <v>482</v>
      </c>
      <c r="C176" s="1" t="s">
        <v>483</v>
      </c>
    </row>
    <row r="177" spans="2:3" ht="15.75" customHeight="1" x14ac:dyDescent="0.25">
      <c r="B177" s="1" t="s">
        <v>484</v>
      </c>
      <c r="C177" s="1" t="s">
        <v>485</v>
      </c>
    </row>
    <row r="178" spans="2:3" ht="15.75" customHeight="1" x14ac:dyDescent="0.25">
      <c r="B178" s="1" t="s">
        <v>486</v>
      </c>
      <c r="C178" s="1" t="s">
        <v>487</v>
      </c>
    </row>
    <row r="179" spans="2:3" ht="15.75" customHeight="1" x14ac:dyDescent="0.25">
      <c r="B179" s="1" t="s">
        <v>488</v>
      </c>
      <c r="C179" s="1" t="s">
        <v>489</v>
      </c>
    </row>
    <row r="180" spans="2:3" ht="15.75" customHeight="1" x14ac:dyDescent="0.25">
      <c r="B180" s="1" t="s">
        <v>490</v>
      </c>
      <c r="C180" s="1" t="s">
        <v>491</v>
      </c>
    </row>
    <row r="181" spans="2:3" ht="15.75" customHeight="1" x14ac:dyDescent="0.25">
      <c r="B181" s="1" t="s">
        <v>492</v>
      </c>
      <c r="C181" s="1" t="s">
        <v>493</v>
      </c>
    </row>
    <row r="182" spans="2:3" ht="15.75" customHeight="1" x14ac:dyDescent="0.25">
      <c r="B182" s="1" t="s">
        <v>494</v>
      </c>
      <c r="C182" s="1" t="s">
        <v>495</v>
      </c>
    </row>
    <row r="183" spans="2:3" ht="15.75" customHeight="1" x14ac:dyDescent="0.25">
      <c r="B183" s="1" t="s">
        <v>496</v>
      </c>
      <c r="C183" s="1" t="s">
        <v>497</v>
      </c>
    </row>
    <row r="184" spans="2:3" ht="15.75" customHeight="1" x14ac:dyDescent="0.25">
      <c r="B184" s="1" t="s">
        <v>498</v>
      </c>
      <c r="C184" s="1" t="s">
        <v>499</v>
      </c>
    </row>
    <row r="185" spans="2:3" ht="15.75" customHeight="1" x14ac:dyDescent="0.25">
      <c r="B185" s="1" t="s">
        <v>500</v>
      </c>
      <c r="C185" s="1" t="s">
        <v>501</v>
      </c>
    </row>
    <row r="186" spans="2:3" ht="15.75" customHeight="1" x14ac:dyDescent="0.25">
      <c r="B186" s="1" t="s">
        <v>502</v>
      </c>
      <c r="C186" s="1" t="s">
        <v>503</v>
      </c>
    </row>
    <row r="187" spans="2:3" ht="15.75" customHeight="1" x14ac:dyDescent="0.25">
      <c r="B187" s="1" t="s">
        <v>504</v>
      </c>
      <c r="C187" s="1" t="s">
        <v>505</v>
      </c>
    </row>
    <row r="188" spans="2:3" ht="15.75" customHeight="1" x14ac:dyDescent="0.25">
      <c r="B188" s="1" t="s">
        <v>506</v>
      </c>
      <c r="C188" s="1" t="s">
        <v>507</v>
      </c>
    </row>
    <row r="189" spans="2:3" ht="15.75" customHeight="1" x14ac:dyDescent="0.25">
      <c r="B189" s="1" t="s">
        <v>508</v>
      </c>
      <c r="C189" s="1" t="s">
        <v>509</v>
      </c>
    </row>
    <row r="190" spans="2:3" ht="15.75" customHeight="1" x14ac:dyDescent="0.25">
      <c r="B190" s="1" t="s">
        <v>510</v>
      </c>
      <c r="C190" s="1" t="s">
        <v>511</v>
      </c>
    </row>
    <row r="191" spans="2:3" ht="15.75" customHeight="1" x14ac:dyDescent="0.25">
      <c r="B191" s="1" t="s">
        <v>512</v>
      </c>
      <c r="C191" s="1" t="s">
        <v>513</v>
      </c>
    </row>
    <row r="192" spans="2:3" ht="15.75" customHeight="1" x14ac:dyDescent="0.25">
      <c r="B192" s="1" t="s">
        <v>514</v>
      </c>
      <c r="C192" s="1" t="s">
        <v>515</v>
      </c>
    </row>
    <row r="193" spans="1:3" ht="15.75" customHeight="1" x14ac:dyDescent="0.25">
      <c r="B193" s="1" t="s">
        <v>516</v>
      </c>
      <c r="C193" s="1" t="s">
        <v>517</v>
      </c>
    </row>
    <row r="194" spans="1:3" ht="15.75" customHeight="1" x14ac:dyDescent="0.25">
      <c r="A194" s="1" t="s">
        <v>518</v>
      </c>
    </row>
    <row r="195" spans="1:3" ht="15.75" customHeight="1" x14ac:dyDescent="0.25">
      <c r="B195" s="1" t="s">
        <v>519</v>
      </c>
      <c r="C195" s="1" t="s">
        <v>520</v>
      </c>
    </row>
    <row r="196" spans="1:3" ht="15.75" customHeight="1" x14ac:dyDescent="0.25">
      <c r="B196" s="1" t="s">
        <v>521</v>
      </c>
      <c r="C196" s="1" t="s">
        <v>522</v>
      </c>
    </row>
    <row r="197" spans="1:3" ht="15.75" customHeight="1" x14ac:dyDescent="0.25">
      <c r="B197" s="1" t="s">
        <v>523</v>
      </c>
      <c r="C197" s="1" t="s">
        <v>524</v>
      </c>
    </row>
    <row r="198" spans="1:3" ht="15.75" customHeight="1" x14ac:dyDescent="0.25">
      <c r="B198" s="1" t="s">
        <v>525</v>
      </c>
      <c r="C198" s="1" t="s">
        <v>526</v>
      </c>
    </row>
    <row r="199" spans="1:3" ht="15.75" customHeight="1" x14ac:dyDescent="0.25">
      <c r="B199" s="1" t="s">
        <v>527</v>
      </c>
      <c r="C199" s="1" t="s">
        <v>528</v>
      </c>
    </row>
    <row r="200" spans="1:3" ht="15.75" customHeight="1" x14ac:dyDescent="0.25">
      <c r="B200" s="1" t="s">
        <v>529</v>
      </c>
      <c r="C200" s="1" t="s">
        <v>530</v>
      </c>
    </row>
    <row r="201" spans="1:3" ht="15.75" customHeight="1" x14ac:dyDescent="0.25">
      <c r="A201" s="1" t="s">
        <v>531</v>
      </c>
    </row>
    <row r="202" spans="1:3" ht="15.75" customHeight="1" x14ac:dyDescent="0.25">
      <c r="B202" s="1" t="s">
        <v>532</v>
      </c>
      <c r="C202" s="1" t="s">
        <v>533</v>
      </c>
    </row>
    <row r="203" spans="1:3" ht="15.75" customHeight="1" x14ac:dyDescent="0.25">
      <c r="B203" s="1" t="s">
        <v>534</v>
      </c>
      <c r="C203" s="1" t="s">
        <v>535</v>
      </c>
    </row>
    <row r="204" spans="1:3" ht="15.75" customHeight="1" x14ac:dyDescent="0.25">
      <c r="B204" s="1" t="s">
        <v>536</v>
      </c>
      <c r="C204" s="1" t="s">
        <v>537</v>
      </c>
    </row>
    <row r="205" spans="1:3" ht="15.75" customHeight="1" x14ac:dyDescent="0.25">
      <c r="B205" s="1" t="s">
        <v>538</v>
      </c>
      <c r="C205" s="1" t="s">
        <v>539</v>
      </c>
    </row>
    <row r="206" spans="1:3" ht="15.75" customHeight="1" x14ac:dyDescent="0.25">
      <c r="B206" s="1" t="s">
        <v>540</v>
      </c>
      <c r="C206" s="1" t="s">
        <v>541</v>
      </c>
    </row>
    <row r="207" spans="1:3" ht="15.75" customHeight="1" x14ac:dyDescent="0.25">
      <c r="B207" s="1" t="s">
        <v>542</v>
      </c>
      <c r="C207" s="1" t="s">
        <v>543</v>
      </c>
    </row>
    <row r="208" spans="1:3" ht="15.75" customHeight="1" x14ac:dyDescent="0.25">
      <c r="B208" s="1" t="s">
        <v>544</v>
      </c>
      <c r="C208" s="1" t="s">
        <v>545</v>
      </c>
    </row>
    <row r="209" spans="1:3" ht="15.75" customHeight="1" x14ac:dyDescent="0.25">
      <c r="B209" s="1" t="s">
        <v>546</v>
      </c>
      <c r="C209" s="1" t="s">
        <v>547</v>
      </c>
    </row>
    <row r="210" spans="1:3" ht="15.75" customHeight="1" x14ac:dyDescent="0.25">
      <c r="B210" s="1" t="s">
        <v>548</v>
      </c>
      <c r="C210" s="1" t="s">
        <v>549</v>
      </c>
    </row>
    <row r="211" spans="1:3" ht="15.75" customHeight="1" x14ac:dyDescent="0.25">
      <c r="B211" s="1" t="s">
        <v>550</v>
      </c>
      <c r="C211" s="1" t="s">
        <v>551</v>
      </c>
    </row>
    <row r="212" spans="1:3" ht="15.75" customHeight="1" x14ac:dyDescent="0.25">
      <c r="A212" s="1" t="s">
        <v>552</v>
      </c>
    </row>
    <row r="213" spans="1:3" ht="15.75" customHeight="1" x14ac:dyDescent="0.25">
      <c r="B213" s="1" t="s">
        <v>553</v>
      </c>
      <c r="C213" s="1" t="s">
        <v>554</v>
      </c>
    </row>
    <row r="214" spans="1:3" ht="15.75" customHeight="1" x14ac:dyDescent="0.25">
      <c r="B214" s="1" t="s">
        <v>555</v>
      </c>
      <c r="C214" s="1" t="s">
        <v>556</v>
      </c>
    </row>
    <row r="215" spans="1:3" ht="15.75" customHeight="1" x14ac:dyDescent="0.25">
      <c r="B215" s="1" t="s">
        <v>557</v>
      </c>
      <c r="C215" s="1" t="s">
        <v>558</v>
      </c>
    </row>
    <row r="216" spans="1:3" ht="15.75" customHeight="1" x14ac:dyDescent="0.25">
      <c r="B216" s="1" t="s">
        <v>559</v>
      </c>
      <c r="C216" s="1" t="s">
        <v>560</v>
      </c>
    </row>
    <row r="217" spans="1:3" ht="15.75" customHeight="1" x14ac:dyDescent="0.25">
      <c r="B217" s="1" t="s">
        <v>561</v>
      </c>
      <c r="C217" s="1" t="s">
        <v>562</v>
      </c>
    </row>
    <row r="218" spans="1:3" ht="15.75" customHeight="1" x14ac:dyDescent="0.25">
      <c r="B218" s="1" t="s">
        <v>563</v>
      </c>
      <c r="C218" s="1" t="s">
        <v>564</v>
      </c>
    </row>
    <row r="219" spans="1:3" ht="15.75" customHeight="1" x14ac:dyDescent="0.25">
      <c r="B219" s="1" t="s">
        <v>565</v>
      </c>
      <c r="C219" s="1" t="s">
        <v>566</v>
      </c>
    </row>
    <row r="220" spans="1:3" ht="15.75" customHeight="1" x14ac:dyDescent="0.25">
      <c r="B220" s="1" t="s">
        <v>567</v>
      </c>
      <c r="C220" s="1" t="s">
        <v>568</v>
      </c>
    </row>
    <row r="221" spans="1:3" ht="15.75" customHeight="1" x14ac:dyDescent="0.25">
      <c r="B221" s="1" t="s">
        <v>569</v>
      </c>
      <c r="C221" s="1" t="s">
        <v>570</v>
      </c>
    </row>
    <row r="222" spans="1:3" ht="15.75" customHeight="1" x14ac:dyDescent="0.25">
      <c r="B222" s="1" t="s">
        <v>571</v>
      </c>
      <c r="C222" s="1" t="s">
        <v>572</v>
      </c>
    </row>
    <row r="223" spans="1:3" ht="15.75" customHeight="1" x14ac:dyDescent="0.25">
      <c r="B223" s="1" t="s">
        <v>573</v>
      </c>
      <c r="C223" s="1" t="s">
        <v>574</v>
      </c>
    </row>
    <row r="224" spans="1:3" ht="15.75" customHeight="1" x14ac:dyDescent="0.25">
      <c r="B224" s="1" t="s">
        <v>575</v>
      </c>
      <c r="C224" s="1" t="s">
        <v>576</v>
      </c>
    </row>
    <row r="225" spans="1:3" ht="15.75" customHeight="1" x14ac:dyDescent="0.25">
      <c r="B225" s="1" t="s">
        <v>577</v>
      </c>
      <c r="C225" s="1" t="s">
        <v>578</v>
      </c>
    </row>
    <row r="226" spans="1:3" ht="15.75" customHeight="1" x14ac:dyDescent="0.25">
      <c r="B226" s="1" t="s">
        <v>579</v>
      </c>
      <c r="C226" s="1" t="s">
        <v>580</v>
      </c>
    </row>
    <row r="227" spans="1:3" ht="15.75" customHeight="1" x14ac:dyDescent="0.25">
      <c r="B227" s="1" t="s">
        <v>581</v>
      </c>
      <c r="C227" s="1" t="s">
        <v>582</v>
      </c>
    </row>
    <row r="228" spans="1:3" ht="15.75" customHeight="1" x14ac:dyDescent="0.25">
      <c r="A228" s="1" t="s">
        <v>583</v>
      </c>
    </row>
    <row r="229" spans="1:3" ht="15.75" customHeight="1" x14ac:dyDescent="0.25">
      <c r="B229" s="1" t="s">
        <v>584</v>
      </c>
      <c r="C229" s="1" t="s">
        <v>585</v>
      </c>
    </row>
    <row r="230" spans="1:3" ht="15.75" customHeight="1" x14ac:dyDescent="0.25">
      <c r="B230" s="1" t="s">
        <v>586</v>
      </c>
      <c r="C230" s="1" t="s">
        <v>587</v>
      </c>
    </row>
    <row r="231" spans="1:3" ht="15.75" customHeight="1" x14ac:dyDescent="0.25">
      <c r="B231" s="1" t="s">
        <v>588</v>
      </c>
      <c r="C231" s="1" t="s">
        <v>589</v>
      </c>
    </row>
    <row r="232" spans="1:3" ht="15.75" customHeight="1" x14ac:dyDescent="0.25">
      <c r="B232" s="1" t="s">
        <v>590</v>
      </c>
      <c r="C232" s="1" t="s">
        <v>591</v>
      </c>
    </row>
    <row r="233" spans="1:3" ht="15.75" customHeight="1" x14ac:dyDescent="0.25">
      <c r="B233" s="1" t="s">
        <v>592</v>
      </c>
      <c r="C233" s="1" t="s">
        <v>593</v>
      </c>
    </row>
    <row r="234" spans="1:3" ht="15.75" customHeight="1" x14ac:dyDescent="0.25">
      <c r="B234" s="1" t="s">
        <v>594</v>
      </c>
      <c r="C234" s="1" t="s">
        <v>595</v>
      </c>
    </row>
    <row r="235" spans="1:3" ht="15.75" customHeight="1" x14ac:dyDescent="0.25">
      <c r="B235" s="1" t="s">
        <v>596</v>
      </c>
      <c r="C235" s="1" t="s">
        <v>597</v>
      </c>
    </row>
    <row r="236" spans="1:3" ht="15.75" customHeight="1" x14ac:dyDescent="0.25">
      <c r="B236" s="1" t="s">
        <v>598</v>
      </c>
      <c r="C236" s="1" t="s">
        <v>599</v>
      </c>
    </row>
    <row r="237" spans="1:3" ht="15.75" customHeight="1" x14ac:dyDescent="0.25">
      <c r="B237" s="1" t="s">
        <v>600</v>
      </c>
      <c r="C237" s="1" t="s">
        <v>601</v>
      </c>
    </row>
    <row r="238" spans="1:3" ht="15.75" customHeight="1" x14ac:dyDescent="0.25">
      <c r="B238" s="1" t="s">
        <v>602</v>
      </c>
      <c r="C238" s="1" t="s">
        <v>603</v>
      </c>
    </row>
    <row r="239" spans="1:3" ht="15.75" customHeight="1" x14ac:dyDescent="0.25">
      <c r="A239" s="1" t="s">
        <v>604</v>
      </c>
    </row>
    <row r="240" spans="1:3" ht="15.75" customHeight="1" x14ac:dyDescent="0.25">
      <c r="A240" s="1" t="s">
        <v>153</v>
      </c>
    </row>
    <row r="241" spans="1:5" ht="15.75" customHeight="1" x14ac:dyDescent="0.25">
      <c r="B241" s="1" t="s">
        <v>605</v>
      </c>
      <c r="C241" s="1" t="s">
        <v>605</v>
      </c>
      <c r="E241" s="1" t="s">
        <v>606</v>
      </c>
    </row>
    <row r="242" spans="1:5" ht="15.75" customHeight="1" x14ac:dyDescent="0.25">
      <c r="B242" s="1" t="s">
        <v>607</v>
      </c>
      <c r="C242" s="1" t="s">
        <v>607</v>
      </c>
      <c r="E242" s="1" t="s">
        <v>2</v>
      </c>
    </row>
    <row r="243" spans="1:5" ht="15.75" customHeight="1" x14ac:dyDescent="0.25">
      <c r="B243" s="1" t="s">
        <v>608</v>
      </c>
      <c r="C243" s="1" t="s">
        <v>608</v>
      </c>
      <c r="E243" s="1" t="s">
        <v>609</v>
      </c>
    </row>
    <row r="244" spans="1:5" ht="15.75" customHeight="1" x14ac:dyDescent="0.25">
      <c r="B244" s="1" t="s">
        <v>610</v>
      </c>
      <c r="C244" s="1" t="s">
        <v>611</v>
      </c>
      <c r="E244" s="1" t="s">
        <v>157</v>
      </c>
    </row>
    <row r="245" spans="1:5" ht="15.75" customHeight="1" x14ac:dyDescent="0.25">
      <c r="B245" s="1" t="s">
        <v>612</v>
      </c>
      <c r="C245" s="1" t="s">
        <v>613</v>
      </c>
      <c r="E245" s="1" t="s">
        <v>157</v>
      </c>
    </row>
    <row r="246" spans="1:5" ht="15.75" customHeight="1" x14ac:dyDescent="0.25">
      <c r="B246" s="1" t="s">
        <v>155</v>
      </c>
      <c r="C246" s="1" t="s">
        <v>156</v>
      </c>
      <c r="E246" s="1" t="s">
        <v>157</v>
      </c>
    </row>
    <row r="247" spans="1:5" ht="15.75" customHeight="1" x14ac:dyDescent="0.25">
      <c r="A247" s="1" t="s">
        <v>158</v>
      </c>
    </row>
    <row r="248" spans="1:5" ht="15.75" customHeight="1" x14ac:dyDescent="0.25">
      <c r="B248" s="1" t="s">
        <v>614</v>
      </c>
      <c r="C248" s="1" t="s">
        <v>615</v>
      </c>
    </row>
    <row r="249" spans="1:5" ht="15.75" customHeight="1" x14ac:dyDescent="0.25">
      <c r="B249" s="1" t="s">
        <v>616</v>
      </c>
      <c r="C249" s="1" t="s">
        <v>617</v>
      </c>
    </row>
    <row r="250" spans="1:5" ht="15.75" customHeight="1" x14ac:dyDescent="0.25"/>
    <row r="251" spans="1:5" ht="15.75" customHeight="1" x14ac:dyDescent="0.25">
      <c r="B251" s="1" t="s">
        <v>618</v>
      </c>
      <c r="C251" s="1" t="s">
        <v>619</v>
      </c>
    </row>
    <row r="252" spans="1:5" ht="15.75" customHeight="1" x14ac:dyDescent="0.25">
      <c r="B252" s="1" t="s">
        <v>620</v>
      </c>
      <c r="C252" s="1" t="s">
        <v>621</v>
      </c>
      <c r="D252" s="1" t="e">
        <f>E_CURRENCY_EQTY_200022132_PRI</f>
        <v>#NAME?</v>
      </c>
    </row>
    <row r="253" spans="1:5" ht="15.75" customHeight="1" x14ac:dyDescent="0.25">
      <c r="B253" s="1" t="s">
        <v>622</v>
      </c>
      <c r="C253" s="1" t="s">
        <v>623</v>
      </c>
    </row>
    <row r="254" spans="1:5" ht="15.75" customHeight="1" x14ac:dyDescent="0.25">
      <c r="B254" s="1" t="s">
        <v>625</v>
      </c>
      <c r="C254" s="1" t="s">
        <v>626</v>
      </c>
      <c r="D254" s="1" t="e">
        <f t="shared" ref="D254:D255" si="9">E_CURRENCY_EQTY_200022132_PRI</f>
        <v>#NAME?</v>
      </c>
    </row>
    <row r="255" spans="1:5" ht="15.75" customHeight="1" x14ac:dyDescent="0.25">
      <c r="B255" s="1" t="s">
        <v>627</v>
      </c>
      <c r="C255" s="1" t="s">
        <v>628</v>
      </c>
      <c r="D255" s="1" t="e">
        <f t="shared" si="9"/>
        <v>#NAME?</v>
      </c>
    </row>
    <row r="256" spans="1:5" ht="15.75" customHeight="1" x14ac:dyDescent="0.25">
      <c r="B256" s="1" t="s">
        <v>629</v>
      </c>
      <c r="C256" s="1" t="s">
        <v>630</v>
      </c>
    </row>
    <row r="257" spans="1:4" ht="15.75" customHeight="1" x14ac:dyDescent="0.25">
      <c r="B257" s="1" t="s">
        <v>631</v>
      </c>
      <c r="C257" s="1" t="s">
        <v>632</v>
      </c>
      <c r="D257" s="1" t="e">
        <f>E_CURRENCY_EQTY_200022132_PRI</f>
        <v>#NAME?</v>
      </c>
    </row>
    <row r="258" spans="1:4" ht="15.75" customHeight="1" x14ac:dyDescent="0.25">
      <c r="B258" s="1" t="s">
        <v>633</v>
      </c>
      <c r="C258" s="1" t="s">
        <v>634</v>
      </c>
    </row>
    <row r="259" spans="1:4" ht="15.75" customHeight="1" x14ac:dyDescent="0.25">
      <c r="B259" s="1" t="s">
        <v>635</v>
      </c>
      <c r="C259" s="1" t="s">
        <v>636</v>
      </c>
      <c r="D259" s="1" t="e">
        <f>E_CURRENCY_EQTY_200022132_PRI</f>
        <v>#NAME?</v>
      </c>
    </row>
    <row r="260" spans="1:4" ht="15.75" customHeight="1" x14ac:dyDescent="0.25">
      <c r="B260" s="1" t="s">
        <v>637</v>
      </c>
      <c r="C260" s="1" t="s">
        <v>638</v>
      </c>
    </row>
    <row r="261" spans="1:4" ht="15.75" customHeight="1" x14ac:dyDescent="0.25">
      <c r="B261" s="1" t="s">
        <v>639</v>
      </c>
      <c r="C261" s="1" t="s">
        <v>640</v>
      </c>
    </row>
    <row r="262" spans="1:4" ht="15.75" customHeight="1" x14ac:dyDescent="0.25">
      <c r="A262" s="1" t="s">
        <v>641</v>
      </c>
    </row>
    <row r="263" spans="1:4" ht="15.75" customHeight="1" x14ac:dyDescent="0.25">
      <c r="B263" s="1" t="s">
        <v>642</v>
      </c>
      <c r="C263" s="1" t="s">
        <v>643</v>
      </c>
      <c r="D263" s="1" t="e">
        <f t="shared" ref="D263:D277" si="10">E_CURRENCY_EQTY_200022132_PUB</f>
        <v>#NAME?</v>
      </c>
    </row>
    <row r="264" spans="1:4" ht="15.75" customHeight="1" x14ac:dyDescent="0.25">
      <c r="B264" s="1" t="s">
        <v>644</v>
      </c>
      <c r="C264" s="1" t="s">
        <v>645</v>
      </c>
      <c r="D264" s="1" t="e">
        <f t="shared" si="10"/>
        <v>#NAME?</v>
      </c>
    </row>
    <row r="265" spans="1:4" ht="15.75" customHeight="1" x14ac:dyDescent="0.25">
      <c r="B265" s="1" t="s">
        <v>646</v>
      </c>
      <c r="C265" s="1" t="s">
        <v>647</v>
      </c>
      <c r="D265" s="1" t="e">
        <f t="shared" si="10"/>
        <v>#NAME?</v>
      </c>
    </row>
    <row r="266" spans="1:4" ht="15.75" customHeight="1" x14ac:dyDescent="0.25">
      <c r="B266" s="1" t="s">
        <v>648</v>
      </c>
      <c r="C266" s="1" t="s">
        <v>649</v>
      </c>
      <c r="D266" s="1" t="e">
        <f t="shared" si="10"/>
        <v>#NAME?</v>
      </c>
    </row>
    <row r="267" spans="1:4" ht="15.75" customHeight="1" x14ac:dyDescent="0.25">
      <c r="B267" s="1" t="s">
        <v>650</v>
      </c>
      <c r="C267" s="1" t="s">
        <v>651</v>
      </c>
      <c r="D267" s="1" t="e">
        <f t="shared" si="10"/>
        <v>#NAME?</v>
      </c>
    </row>
    <row r="268" spans="1:4" ht="15.75" customHeight="1" x14ac:dyDescent="0.25">
      <c r="B268" s="1" t="s">
        <v>652</v>
      </c>
      <c r="C268" s="1" t="s">
        <v>653</v>
      </c>
      <c r="D268" s="1" t="e">
        <f t="shared" si="10"/>
        <v>#NAME?</v>
      </c>
    </row>
    <row r="269" spans="1:4" ht="15.75" customHeight="1" x14ac:dyDescent="0.25">
      <c r="B269" s="1" t="s">
        <v>654</v>
      </c>
      <c r="C269" s="1" t="s">
        <v>655</v>
      </c>
      <c r="D269" s="1" t="e">
        <f t="shared" si="10"/>
        <v>#NAME?</v>
      </c>
    </row>
    <row r="270" spans="1:4" ht="15.75" customHeight="1" x14ac:dyDescent="0.25">
      <c r="B270" s="1" t="s">
        <v>656</v>
      </c>
      <c r="C270" s="1" t="s">
        <v>657</v>
      </c>
      <c r="D270" s="1" t="e">
        <f t="shared" si="10"/>
        <v>#NAME?</v>
      </c>
    </row>
    <row r="271" spans="1:4" ht="15.75" customHeight="1" x14ac:dyDescent="0.25">
      <c r="B271" s="1" t="s">
        <v>658</v>
      </c>
      <c r="C271" s="1" t="s">
        <v>659</v>
      </c>
      <c r="D271" s="1" t="e">
        <f t="shared" si="10"/>
        <v>#NAME?</v>
      </c>
    </row>
    <row r="272" spans="1:4" ht="15.75" customHeight="1" x14ac:dyDescent="0.25">
      <c r="B272" s="1" t="s">
        <v>660</v>
      </c>
      <c r="C272" s="1" t="s">
        <v>661</v>
      </c>
      <c r="D272" s="1" t="e">
        <f t="shared" si="10"/>
        <v>#NAME?</v>
      </c>
    </row>
    <row r="273" spans="1:4" ht="15.75" customHeight="1" x14ac:dyDescent="0.25">
      <c r="B273" s="1" t="s">
        <v>662</v>
      </c>
      <c r="C273" s="1" t="s">
        <v>663</v>
      </c>
      <c r="D273" s="1" t="e">
        <f t="shared" si="10"/>
        <v>#NAME?</v>
      </c>
    </row>
    <row r="274" spans="1:4" ht="15.75" customHeight="1" x14ac:dyDescent="0.25">
      <c r="B274" s="1" t="s">
        <v>664</v>
      </c>
      <c r="C274" s="1" t="s">
        <v>665</v>
      </c>
      <c r="D274" s="1" t="e">
        <f t="shared" si="10"/>
        <v>#NAME?</v>
      </c>
    </row>
    <row r="275" spans="1:4" ht="15.75" customHeight="1" x14ac:dyDescent="0.25">
      <c r="B275" s="1" t="s">
        <v>666</v>
      </c>
      <c r="C275" s="1" t="s">
        <v>667</v>
      </c>
      <c r="D275" s="1" t="e">
        <f t="shared" si="10"/>
        <v>#NAME?</v>
      </c>
    </row>
    <row r="276" spans="1:4" ht="15.75" customHeight="1" x14ac:dyDescent="0.25">
      <c r="B276" s="1" t="s">
        <v>668</v>
      </c>
      <c r="C276" s="1" t="s">
        <v>669</v>
      </c>
      <c r="D276" s="1" t="e">
        <f t="shared" si="10"/>
        <v>#NAME?</v>
      </c>
    </row>
    <row r="277" spans="1:4" ht="15.75" customHeight="1" x14ac:dyDescent="0.25">
      <c r="B277" s="1" t="s">
        <v>670</v>
      </c>
      <c r="C277" s="1" t="s">
        <v>671</v>
      </c>
      <c r="D277" s="1" t="e">
        <f t="shared" si="10"/>
        <v>#NAME?</v>
      </c>
    </row>
    <row r="278" spans="1:4" ht="15.75" customHeight="1" x14ac:dyDescent="0.25">
      <c r="A278" s="1" t="s">
        <v>161</v>
      </c>
    </row>
    <row r="279" spans="1:4" ht="15.75" customHeight="1" x14ac:dyDescent="0.25">
      <c r="B279" s="1" t="s">
        <v>672</v>
      </c>
      <c r="C279" s="1" t="s">
        <v>673</v>
      </c>
      <c r="D279" s="1" t="e">
        <f t="shared" ref="D279:D291" si="11">E_CURRENCY_EQTY_200022132_REP</f>
        <v>#NAME?</v>
      </c>
    </row>
    <row r="280" spans="1:4" ht="15.75" customHeight="1" x14ac:dyDescent="0.25">
      <c r="B280" s="1" t="s">
        <v>273</v>
      </c>
      <c r="C280" s="1" t="s">
        <v>674</v>
      </c>
      <c r="D280" s="1" t="e">
        <f t="shared" si="11"/>
        <v>#NAME?</v>
      </c>
    </row>
    <row r="281" spans="1:4" ht="15.75" customHeight="1" x14ac:dyDescent="0.25">
      <c r="B281" s="1" t="s">
        <v>675</v>
      </c>
      <c r="C281" s="1" t="s">
        <v>676</v>
      </c>
      <c r="D281" s="1" t="e">
        <f t="shared" si="11"/>
        <v>#NAME?</v>
      </c>
    </row>
    <row r="282" spans="1:4" ht="15.75" customHeight="1" x14ac:dyDescent="0.25">
      <c r="B282" s="1" t="s">
        <v>677</v>
      </c>
      <c r="C282" s="1" t="s">
        <v>678</v>
      </c>
      <c r="D282" s="1" t="e">
        <f t="shared" si="11"/>
        <v>#NAME?</v>
      </c>
    </row>
    <row r="283" spans="1:4" ht="15.75" customHeight="1" x14ac:dyDescent="0.25">
      <c r="B283" s="1" t="s">
        <v>679</v>
      </c>
      <c r="C283" s="1" t="s">
        <v>680</v>
      </c>
      <c r="D283" s="1" t="e">
        <f t="shared" si="11"/>
        <v>#NAME?</v>
      </c>
    </row>
    <row r="284" spans="1:4" ht="15.75" customHeight="1" x14ac:dyDescent="0.25">
      <c r="B284" s="1" t="s">
        <v>681</v>
      </c>
      <c r="C284" s="1" t="s">
        <v>682</v>
      </c>
      <c r="D284" s="1" t="e">
        <f t="shared" si="11"/>
        <v>#NAME?</v>
      </c>
    </row>
    <row r="285" spans="1:4" ht="15.75" customHeight="1" x14ac:dyDescent="0.25">
      <c r="B285" s="1" t="s">
        <v>683</v>
      </c>
      <c r="C285" s="1" t="s">
        <v>684</v>
      </c>
      <c r="D285" s="1" t="e">
        <f t="shared" si="11"/>
        <v>#NAME?</v>
      </c>
    </row>
    <row r="286" spans="1:4" ht="15.75" customHeight="1" x14ac:dyDescent="0.25">
      <c r="B286" s="1" t="s">
        <v>685</v>
      </c>
      <c r="C286" s="1" t="s">
        <v>686</v>
      </c>
      <c r="D286" s="1" t="e">
        <f t="shared" si="11"/>
        <v>#NAME?</v>
      </c>
    </row>
    <row r="287" spans="1:4" ht="15.75" customHeight="1" x14ac:dyDescent="0.25">
      <c r="B287" s="1" t="s">
        <v>687</v>
      </c>
      <c r="C287" s="1" t="s">
        <v>688</v>
      </c>
      <c r="D287" s="1" t="e">
        <f t="shared" si="11"/>
        <v>#NAME?</v>
      </c>
    </row>
    <row r="288" spans="1:4" ht="15.75" customHeight="1" x14ac:dyDescent="0.25">
      <c r="B288" s="1" t="s">
        <v>689</v>
      </c>
      <c r="C288" s="1" t="s">
        <v>690</v>
      </c>
      <c r="D288" s="1" t="e">
        <f t="shared" si="11"/>
        <v>#NAME?</v>
      </c>
    </row>
    <row r="289" spans="1:4" ht="15.75" customHeight="1" x14ac:dyDescent="0.25">
      <c r="B289" s="1" t="s">
        <v>691</v>
      </c>
      <c r="C289" s="1" t="s">
        <v>692</v>
      </c>
      <c r="D289" s="1" t="e">
        <f t="shared" si="11"/>
        <v>#NAME?</v>
      </c>
    </row>
    <row r="290" spans="1:4" ht="15.75" customHeight="1" x14ac:dyDescent="0.25">
      <c r="B290" s="1" t="s">
        <v>693</v>
      </c>
      <c r="C290" s="1" t="s">
        <v>694</v>
      </c>
      <c r="D290" s="1" t="e">
        <f t="shared" si="11"/>
        <v>#NAME?</v>
      </c>
    </row>
    <row r="291" spans="1:4" ht="15.75" customHeight="1" x14ac:dyDescent="0.25">
      <c r="B291" s="1" t="s">
        <v>695</v>
      </c>
      <c r="C291" s="1" t="s">
        <v>696</v>
      </c>
      <c r="D291" s="1" t="e">
        <f t="shared" si="11"/>
        <v>#NAME?</v>
      </c>
    </row>
    <row r="292" spans="1:4" ht="15.75" customHeight="1" x14ac:dyDescent="0.25">
      <c r="B292" s="1" t="s">
        <v>697</v>
      </c>
      <c r="C292" s="1" t="s">
        <v>698</v>
      </c>
    </row>
    <row r="293" spans="1:4" ht="15.75" customHeight="1" x14ac:dyDescent="0.25">
      <c r="B293" s="1" t="s">
        <v>699</v>
      </c>
      <c r="C293" s="1" t="s">
        <v>700</v>
      </c>
    </row>
    <row r="294" spans="1:4" ht="15.75" customHeight="1" x14ac:dyDescent="0.25">
      <c r="B294" s="1" t="s">
        <v>701</v>
      </c>
      <c r="C294" s="1" t="s">
        <v>702</v>
      </c>
    </row>
    <row r="295" spans="1:4" ht="15.75" customHeight="1" x14ac:dyDescent="0.25">
      <c r="A295" s="1" t="s">
        <v>201</v>
      </c>
    </row>
    <row r="296" spans="1:4" ht="15.75" customHeight="1" x14ac:dyDescent="0.25">
      <c r="B296" s="1" t="s">
        <v>703</v>
      </c>
      <c r="C296" s="1" t="s">
        <v>704</v>
      </c>
    </row>
    <row r="297" spans="1:4" ht="15.75" customHeight="1" x14ac:dyDescent="0.25">
      <c r="A297" s="1" t="s">
        <v>705</v>
      </c>
    </row>
    <row r="298" spans="1:4" ht="15.75" customHeight="1" x14ac:dyDescent="0.25">
      <c r="B298" s="1" t="s">
        <v>706</v>
      </c>
      <c r="C298" s="1" t="s">
        <v>707</v>
      </c>
      <c r="D298" s="1" t="e">
        <f t="shared" ref="D298:D301" si="12">E_CURRENCY_EQTY_200022132_REP</f>
        <v>#NAME?</v>
      </c>
    </row>
    <row r="299" spans="1:4" ht="15.75" customHeight="1" x14ac:dyDescent="0.25">
      <c r="B299" s="1" t="s">
        <v>708</v>
      </c>
      <c r="C299" s="1" t="s">
        <v>709</v>
      </c>
      <c r="D299" s="1" t="e">
        <f t="shared" si="12"/>
        <v>#NAME?</v>
      </c>
    </row>
    <row r="300" spans="1:4" ht="15.75" customHeight="1" x14ac:dyDescent="0.25">
      <c r="B300" s="1" t="s">
        <v>710</v>
      </c>
      <c r="C300" s="1" t="s">
        <v>711</v>
      </c>
      <c r="D300" s="1" t="e">
        <f t="shared" si="12"/>
        <v>#NAME?</v>
      </c>
    </row>
    <row r="301" spans="1:4" ht="15.75" customHeight="1" x14ac:dyDescent="0.25">
      <c r="B301" s="1" t="s">
        <v>712</v>
      </c>
      <c r="C301" s="1" t="s">
        <v>713</v>
      </c>
      <c r="D301" s="1" t="e">
        <f t="shared" si="12"/>
        <v>#NAME?</v>
      </c>
    </row>
    <row r="302" spans="1:4" ht="15.75" customHeight="1" x14ac:dyDescent="0.25">
      <c r="B302" s="1" t="s">
        <v>714</v>
      </c>
      <c r="C302" s="1" t="s">
        <v>715</v>
      </c>
    </row>
    <row r="303" spans="1:4" ht="15.75" customHeight="1" x14ac:dyDescent="0.25">
      <c r="A303" s="1" t="s">
        <v>219</v>
      </c>
    </row>
    <row r="304" spans="1:4" ht="15.75" customHeight="1" x14ac:dyDescent="0.25">
      <c r="B304" s="1" t="s">
        <v>716</v>
      </c>
      <c r="C304" s="1" t="s">
        <v>717</v>
      </c>
      <c r="D304" s="1" t="e">
        <f>E_CURRENCY_EQTY_200022132_REP</f>
        <v>#NAME?</v>
      </c>
    </row>
    <row r="305" spans="1:4" ht="15.75" customHeight="1" x14ac:dyDescent="0.25">
      <c r="A305" s="1" t="s">
        <v>279</v>
      </c>
    </row>
    <row r="306" spans="1:4" ht="15.75" customHeight="1" x14ac:dyDescent="0.25">
      <c r="B306" s="1" t="s">
        <v>718</v>
      </c>
      <c r="C306" s="1" t="s">
        <v>719</v>
      </c>
      <c r="D306" s="1" t="e">
        <f t="shared" ref="D306:D309" si="13">E_CURRENCY_EQTY_200022132_REP</f>
        <v>#NAME?</v>
      </c>
    </row>
    <row r="307" spans="1:4" ht="15.75" customHeight="1" x14ac:dyDescent="0.25">
      <c r="B307" s="1" t="s">
        <v>720</v>
      </c>
      <c r="C307" s="1" t="s">
        <v>721</v>
      </c>
      <c r="D307" s="1" t="e">
        <f t="shared" si="13"/>
        <v>#NAME?</v>
      </c>
    </row>
    <row r="308" spans="1:4" ht="15.75" customHeight="1" x14ac:dyDescent="0.25">
      <c r="B308" s="1" t="s">
        <v>722</v>
      </c>
      <c r="C308" s="1" t="s">
        <v>723</v>
      </c>
      <c r="D308" s="1" t="e">
        <f t="shared" si="13"/>
        <v>#NAME?</v>
      </c>
    </row>
    <row r="309" spans="1:4" ht="15.75" customHeight="1" x14ac:dyDescent="0.25">
      <c r="B309" s="1" t="s">
        <v>724</v>
      </c>
      <c r="C309" s="1" t="s">
        <v>725</v>
      </c>
      <c r="D309" s="1" t="e">
        <f t="shared" si="13"/>
        <v>#NAME?</v>
      </c>
    </row>
    <row r="310" spans="1:4" ht="15.75" customHeight="1" x14ac:dyDescent="0.25">
      <c r="A310" s="1" t="s">
        <v>317</v>
      </c>
    </row>
    <row r="311" spans="1:4" ht="15.75" customHeight="1" x14ac:dyDescent="0.25">
      <c r="B311" s="1" t="s">
        <v>675</v>
      </c>
      <c r="C311" s="1" t="s">
        <v>726</v>
      </c>
      <c r="D311" s="1" t="e">
        <f>E_CURRENCY_EQTY_200022132_REP</f>
        <v>#NAME?</v>
      </c>
    </row>
    <row r="312" spans="1:4" ht="15.75" customHeight="1" x14ac:dyDescent="0.25">
      <c r="A312" s="1" t="s">
        <v>379</v>
      </c>
    </row>
    <row r="313" spans="1:4" ht="15.75" customHeight="1" x14ac:dyDescent="0.25">
      <c r="B313" s="1" t="s">
        <v>52</v>
      </c>
      <c r="C313" s="1" t="s">
        <v>727</v>
      </c>
    </row>
    <row r="314" spans="1:4" ht="15.75" customHeight="1" x14ac:dyDescent="0.25">
      <c r="B314" s="1" t="s">
        <v>728</v>
      </c>
      <c r="C314" s="1" t="s">
        <v>729</v>
      </c>
    </row>
    <row r="315" spans="1:4" ht="15.75" customHeight="1" x14ac:dyDescent="0.25">
      <c r="B315" s="1" t="s">
        <v>730</v>
      </c>
      <c r="C315" s="1" t="s">
        <v>731</v>
      </c>
    </row>
    <row r="316" spans="1:4" ht="15.75" customHeight="1" x14ac:dyDescent="0.25"/>
    <row r="317" spans="1:4" ht="15.75" customHeight="1" x14ac:dyDescent="0.25"/>
    <row r="318" spans="1:4" ht="15.75" customHeight="1" x14ac:dyDescent="0.25"/>
    <row r="319" spans="1:4" ht="15.75" customHeight="1" x14ac:dyDescent="0.25"/>
    <row r="320" spans="1:4"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EH1000"/>
  <sheetViews>
    <sheetView showGridLines="0" workbookViewId="0">
      <pane xSplit="2" ySplit="7" topLeftCell="CA59" activePane="bottomRight" state="frozen"/>
      <selection pane="topRight" activeCell="C1" sqref="C1"/>
      <selection pane="bottomLeft" activeCell="A8" sqref="A8"/>
      <selection pane="bottomRight" activeCell="CF73" sqref="CF73"/>
    </sheetView>
  </sheetViews>
  <sheetFormatPr defaultColWidth="14.42578125" defaultRowHeight="15" customHeight="1" outlineLevelRow="2" outlineLevelCol="1" x14ac:dyDescent="0.25"/>
  <cols>
    <col min="1" max="1" width="1.7109375" customWidth="1"/>
    <col min="2" max="2" width="43.7109375" customWidth="1"/>
    <col min="3" max="62" width="10.42578125" hidden="1" customWidth="1" outlineLevel="1"/>
    <col min="63" max="63" width="10.42578125" customWidth="1" collapsed="1"/>
    <col min="64" max="106" width="10.42578125" customWidth="1"/>
    <col min="107" max="107" width="11" customWidth="1"/>
    <col min="108" max="108" width="2.5703125" customWidth="1"/>
    <col min="109" max="109" width="33.7109375" customWidth="1"/>
    <col min="110" max="124" width="10.7109375" hidden="1" customWidth="1" outlineLevel="1"/>
    <col min="125" max="125" width="8.7109375" customWidth="1" collapsed="1"/>
    <col min="126" max="135" width="8.7109375" customWidth="1"/>
    <col min="136" max="136" width="9.5703125" customWidth="1"/>
    <col min="137" max="138" width="9.28515625" customWidth="1"/>
  </cols>
  <sheetData>
    <row r="1" spans="1:138" ht="12.75" customHeight="1" x14ac:dyDescent="0.25">
      <c r="A1" s="7"/>
      <c r="B1" s="100"/>
      <c r="C1" s="100"/>
      <c r="D1" s="100"/>
      <c r="E1" s="100"/>
      <c r="F1" s="100"/>
      <c r="G1" s="100"/>
      <c r="H1" s="100"/>
      <c r="I1" s="100"/>
      <c r="J1" s="100"/>
      <c r="K1" s="100"/>
      <c r="L1" s="100"/>
      <c r="M1" s="100"/>
      <c r="N1" s="100"/>
      <c r="O1" s="100"/>
      <c r="P1" s="100"/>
      <c r="Q1" s="100"/>
      <c r="R1" s="100"/>
      <c r="S1" s="100"/>
      <c r="T1" s="100"/>
      <c r="U1" s="100"/>
      <c r="V1" s="100"/>
      <c r="W1" s="100"/>
      <c r="X1" s="100"/>
      <c r="Y1" s="100"/>
      <c r="Z1" s="100"/>
      <c r="AA1" s="100"/>
      <c r="AB1" s="100"/>
      <c r="AC1" s="100"/>
      <c r="AD1" s="100"/>
      <c r="AE1" s="100"/>
      <c r="AF1" s="100"/>
      <c r="AG1" s="100"/>
      <c r="AH1" s="100"/>
      <c r="AI1" s="100"/>
      <c r="AJ1" s="100"/>
      <c r="AK1" s="100"/>
      <c r="AL1" s="100"/>
      <c r="AM1" s="100"/>
      <c r="AN1" s="100"/>
      <c r="AO1" s="100"/>
      <c r="AP1" s="100"/>
      <c r="AQ1" s="100"/>
      <c r="AR1" s="100"/>
      <c r="AS1" s="100"/>
      <c r="AT1" s="100"/>
      <c r="AU1" s="100"/>
      <c r="AV1" s="100"/>
      <c r="AW1" s="100"/>
      <c r="AX1" s="100"/>
      <c r="AY1" s="100"/>
      <c r="AZ1" s="100"/>
      <c r="BA1" s="100"/>
      <c r="BB1" s="100"/>
      <c r="BC1" s="100"/>
      <c r="BD1" s="100"/>
      <c r="BE1" s="100"/>
      <c r="BF1" s="100"/>
      <c r="BG1" s="100"/>
      <c r="BH1" s="100"/>
      <c r="BI1" s="100"/>
      <c r="BJ1" s="100"/>
      <c r="BK1" s="100"/>
      <c r="BL1" s="100"/>
      <c r="BM1" s="100"/>
      <c r="BN1" s="100"/>
      <c r="BO1" s="100"/>
      <c r="BP1" s="100"/>
      <c r="BQ1" s="100"/>
      <c r="BR1" s="100"/>
      <c r="BS1" s="100"/>
      <c r="BT1" s="100"/>
      <c r="BU1" s="100"/>
      <c r="BV1" s="100"/>
      <c r="BW1" s="100"/>
      <c r="BX1" s="100"/>
      <c r="BY1" s="100"/>
      <c r="BZ1" s="100"/>
      <c r="CA1" s="100"/>
      <c r="CB1" s="100"/>
      <c r="CC1" s="100"/>
      <c r="CD1" s="100"/>
      <c r="CE1" s="100"/>
      <c r="CF1" s="100"/>
      <c r="CG1" s="100"/>
      <c r="CH1" s="100"/>
      <c r="CI1" s="100"/>
      <c r="CJ1" s="100"/>
      <c r="CK1" s="100"/>
      <c r="CL1" s="100"/>
      <c r="CM1" s="100"/>
      <c r="CN1" s="100"/>
      <c r="CO1" s="100"/>
      <c r="CP1" s="100"/>
      <c r="CQ1" s="100"/>
      <c r="CR1" s="100"/>
      <c r="CS1" s="100"/>
      <c r="CT1" s="100"/>
      <c r="CU1" s="100"/>
      <c r="CV1" s="100"/>
      <c r="CW1" s="100"/>
      <c r="CX1" s="100"/>
      <c r="CY1" s="100"/>
      <c r="CZ1" s="100"/>
      <c r="DA1" s="100"/>
      <c r="DB1" s="100"/>
      <c r="DC1" s="100"/>
      <c r="DD1" s="100"/>
      <c r="DE1" s="100"/>
      <c r="DF1" s="100"/>
      <c r="DG1" s="100"/>
      <c r="DH1" s="100"/>
      <c r="DI1" s="100"/>
      <c r="DJ1" s="100"/>
      <c r="DK1" s="100"/>
      <c r="DL1" s="100"/>
      <c r="DM1" s="100"/>
      <c r="DN1" s="100"/>
      <c r="DO1" s="100"/>
      <c r="DP1" s="100"/>
      <c r="DQ1" s="100"/>
      <c r="DR1" s="100"/>
      <c r="DS1" s="100"/>
      <c r="DT1" s="100"/>
      <c r="DU1" s="100"/>
      <c r="DV1" s="100"/>
      <c r="DW1" s="100"/>
      <c r="DX1" s="100"/>
      <c r="DY1" s="100"/>
      <c r="DZ1" s="100"/>
      <c r="EA1" s="100"/>
      <c r="EB1" s="100"/>
      <c r="EC1" s="100"/>
      <c r="ED1" s="100"/>
      <c r="EE1" s="100"/>
      <c r="EF1" s="100"/>
      <c r="EG1" s="100"/>
      <c r="EH1" s="100"/>
    </row>
    <row r="2" spans="1:138" ht="12.75" customHeight="1" x14ac:dyDescent="0.25">
      <c r="A2" s="5" t="s">
        <v>1</v>
      </c>
      <c r="B2" s="6" t="s">
        <v>1293</v>
      </c>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c r="AK2" s="100"/>
      <c r="AL2" s="100"/>
      <c r="AM2" s="100"/>
      <c r="AN2" s="100"/>
      <c r="AO2" s="100"/>
      <c r="AP2" s="100"/>
      <c r="AQ2" s="100"/>
      <c r="AR2" s="100"/>
      <c r="AS2" s="100"/>
      <c r="AT2" s="100"/>
      <c r="AU2" s="100"/>
      <c r="AV2" s="100"/>
      <c r="AW2" s="100"/>
      <c r="AX2" s="100"/>
      <c r="AY2" s="100"/>
      <c r="AZ2" s="100"/>
      <c r="BA2" s="100"/>
      <c r="BB2" s="100"/>
      <c r="BC2" s="100"/>
      <c r="BD2" s="100"/>
      <c r="BE2" s="100"/>
      <c r="BF2" s="100"/>
      <c r="BG2" s="100"/>
      <c r="BH2" s="100"/>
      <c r="BI2" s="100"/>
      <c r="BJ2" s="100"/>
      <c r="BK2" s="100"/>
      <c r="BL2" s="100"/>
      <c r="BM2" s="100"/>
      <c r="BN2" s="100"/>
      <c r="BO2" s="100"/>
      <c r="BP2" s="100"/>
      <c r="BQ2" s="100"/>
      <c r="BR2" s="100"/>
      <c r="BS2" s="100"/>
      <c r="BT2" s="100"/>
      <c r="BU2" s="100"/>
      <c r="BV2" s="100"/>
      <c r="BW2" s="100"/>
      <c r="BX2" s="100"/>
      <c r="BY2" s="100"/>
      <c r="BZ2" s="100"/>
      <c r="CA2" s="100"/>
      <c r="CB2" s="100"/>
      <c r="CC2" s="100"/>
      <c r="CD2" s="100"/>
      <c r="CE2" s="100"/>
      <c r="CF2" s="100"/>
      <c r="CG2" s="100"/>
      <c r="CH2" s="100"/>
      <c r="CI2" s="100"/>
      <c r="CJ2" s="100"/>
      <c r="CK2" s="100"/>
      <c r="CL2" s="100"/>
      <c r="CM2" s="100"/>
      <c r="CN2" s="100"/>
      <c r="CO2" s="100"/>
      <c r="CP2" s="100"/>
      <c r="CQ2" s="100"/>
      <c r="CR2" s="100"/>
      <c r="CS2" s="100"/>
      <c r="CT2" s="100"/>
      <c r="CU2" s="100"/>
      <c r="CV2" s="100"/>
      <c r="CW2" s="100"/>
      <c r="CX2" s="100"/>
      <c r="CY2" s="100"/>
      <c r="CZ2" s="100"/>
      <c r="DA2" s="100"/>
      <c r="DB2" s="100"/>
      <c r="DC2" s="100"/>
      <c r="DD2" s="100"/>
      <c r="DE2" s="100"/>
      <c r="DF2" s="100"/>
      <c r="DG2" s="100"/>
      <c r="DH2" s="100"/>
      <c r="DI2" s="100"/>
      <c r="DJ2" s="100"/>
      <c r="DK2" s="100"/>
      <c r="DL2" s="100"/>
      <c r="DM2" s="100"/>
      <c r="DN2" s="100"/>
      <c r="DO2" s="100"/>
      <c r="DP2" s="100"/>
      <c r="DQ2" s="100"/>
      <c r="DR2" s="100"/>
      <c r="DS2" s="100"/>
      <c r="DT2" s="100"/>
      <c r="DU2" s="100"/>
      <c r="DV2" s="100"/>
      <c r="DW2" s="100"/>
      <c r="DX2" s="100"/>
      <c r="DY2" s="100"/>
      <c r="DZ2" s="100"/>
      <c r="EA2" s="100"/>
      <c r="EB2" s="100"/>
      <c r="EC2" s="100"/>
      <c r="ED2" s="100"/>
      <c r="EE2" s="100"/>
      <c r="EF2" s="100"/>
      <c r="EG2" s="100"/>
      <c r="EH2" s="100"/>
    </row>
    <row r="3" spans="1:138" ht="12.75" customHeight="1" x14ac:dyDescent="0.25">
      <c r="A3" s="7"/>
      <c r="B3" s="6" t="s">
        <v>161</v>
      </c>
      <c r="C3" s="100"/>
      <c r="D3" s="100"/>
      <c r="E3" s="100"/>
      <c r="F3" s="100"/>
      <c r="G3" s="100"/>
      <c r="H3" s="100"/>
      <c r="I3" s="100"/>
      <c r="J3" s="100"/>
      <c r="K3" s="100"/>
      <c r="L3" s="100"/>
      <c r="M3" s="100"/>
      <c r="N3" s="100"/>
      <c r="O3" s="100"/>
      <c r="P3" s="100"/>
      <c r="Q3" s="100"/>
      <c r="R3" s="100"/>
      <c r="S3" s="100"/>
      <c r="T3" s="100"/>
      <c r="U3" s="100"/>
      <c r="V3" s="100"/>
      <c r="W3" s="100"/>
      <c r="X3" s="100"/>
      <c r="Y3" s="100"/>
      <c r="Z3" s="100"/>
      <c r="AA3" s="100"/>
      <c r="AB3" s="100"/>
      <c r="AC3" s="100"/>
      <c r="AD3" s="100"/>
      <c r="AE3" s="100"/>
      <c r="AF3" s="100"/>
      <c r="AG3" s="100"/>
      <c r="AH3" s="100"/>
      <c r="AI3" s="100"/>
      <c r="AJ3" s="100"/>
      <c r="AK3" s="100"/>
      <c r="AL3" s="100"/>
      <c r="AM3" s="100"/>
      <c r="AN3" s="100"/>
      <c r="AO3" s="100"/>
      <c r="AP3" s="100"/>
      <c r="AQ3" s="100"/>
      <c r="AR3" s="100"/>
      <c r="AS3" s="100"/>
      <c r="AT3" s="100"/>
      <c r="AU3" s="100"/>
      <c r="AV3" s="100"/>
      <c r="AW3" s="100"/>
      <c r="AX3" s="100"/>
      <c r="AY3" s="100"/>
      <c r="AZ3" s="100"/>
      <c r="BA3" s="100"/>
      <c r="BB3" s="100"/>
      <c r="BC3" s="100"/>
      <c r="BD3" s="100"/>
      <c r="BE3" s="100"/>
      <c r="BF3" s="100"/>
      <c r="BG3" s="100"/>
      <c r="BH3" s="100"/>
      <c r="BI3" s="100"/>
      <c r="BJ3" s="100"/>
      <c r="BK3" s="100"/>
      <c r="BL3" s="100"/>
      <c r="BM3" s="100"/>
      <c r="BN3" s="100"/>
      <c r="BO3" s="100"/>
      <c r="BP3" s="100"/>
      <c r="BQ3" s="100"/>
      <c r="BR3" s="100"/>
      <c r="BS3" s="100"/>
      <c r="BT3" s="100"/>
      <c r="BU3" s="100"/>
      <c r="BV3" s="100"/>
      <c r="BW3" s="100"/>
      <c r="BX3" s="100"/>
      <c r="BY3" s="100"/>
      <c r="BZ3" s="100"/>
      <c r="CA3" s="100"/>
      <c r="CB3" s="100"/>
      <c r="CC3" s="100"/>
      <c r="CD3" s="100"/>
      <c r="CE3" s="100"/>
      <c r="CF3" s="100"/>
      <c r="CG3" s="100"/>
      <c r="CH3" s="100"/>
      <c r="CI3" s="100"/>
      <c r="CJ3" s="100"/>
      <c r="CK3" s="100"/>
      <c r="CL3" s="100"/>
      <c r="CM3" s="100"/>
      <c r="CN3" s="100"/>
      <c r="CO3" s="100"/>
      <c r="CP3" s="100"/>
      <c r="CQ3" s="100"/>
      <c r="CR3" s="100"/>
      <c r="CS3" s="100"/>
      <c r="CT3" s="100"/>
      <c r="CU3" s="100"/>
      <c r="CV3" s="100"/>
      <c r="CW3" s="100"/>
      <c r="CX3" s="100"/>
      <c r="CY3" s="100"/>
      <c r="CZ3" s="100"/>
      <c r="DA3" s="100"/>
      <c r="DB3" s="100"/>
      <c r="DC3" s="100"/>
      <c r="DD3" s="100"/>
      <c r="DE3" s="100"/>
      <c r="DF3" s="100"/>
      <c r="DG3" s="100"/>
      <c r="DH3" s="100"/>
      <c r="DI3" s="100"/>
      <c r="DJ3" s="100"/>
      <c r="DK3" s="100"/>
      <c r="DL3" s="100"/>
      <c r="DM3" s="100"/>
      <c r="DN3" s="100"/>
      <c r="DO3" s="100"/>
      <c r="DP3" s="100"/>
      <c r="DQ3" s="100"/>
      <c r="DR3" s="100"/>
      <c r="DS3" s="100"/>
      <c r="DT3" s="100"/>
      <c r="DU3" s="100"/>
      <c r="DV3" s="100"/>
      <c r="DW3" s="100"/>
      <c r="DX3" s="100"/>
      <c r="DY3" s="100"/>
      <c r="DZ3" s="100"/>
      <c r="EA3" s="100"/>
      <c r="EB3" s="100"/>
      <c r="EC3" s="100"/>
      <c r="ED3" s="100"/>
      <c r="EE3" s="100"/>
      <c r="EF3" s="100"/>
      <c r="EG3" s="100"/>
      <c r="EH3" s="100"/>
    </row>
    <row r="4" spans="1:138" ht="12.75" customHeight="1" x14ac:dyDescent="0.25">
      <c r="A4" s="7"/>
      <c r="B4" s="6" t="s">
        <v>4</v>
      </c>
      <c r="C4" s="100"/>
      <c r="D4" s="100"/>
      <c r="E4" s="100"/>
      <c r="F4" s="100"/>
      <c r="G4" s="100"/>
      <c r="H4" s="100"/>
      <c r="I4" s="100"/>
      <c r="J4" s="100"/>
      <c r="K4" s="100"/>
      <c r="L4" s="100"/>
      <c r="M4" s="100"/>
      <c r="N4" s="100"/>
      <c r="O4" s="100"/>
      <c r="P4" s="100"/>
      <c r="Q4" s="100"/>
      <c r="R4" s="100"/>
      <c r="S4" s="100"/>
      <c r="T4" s="100"/>
      <c r="U4" s="100"/>
      <c r="V4" s="100"/>
      <c r="W4" s="100"/>
      <c r="X4" s="100"/>
      <c r="Y4" s="100"/>
      <c r="Z4" s="100"/>
      <c r="AA4" s="100"/>
      <c r="AB4" s="100"/>
      <c r="AC4" s="100"/>
      <c r="AD4" s="100"/>
      <c r="AE4" s="100"/>
      <c r="AF4" s="100"/>
      <c r="AG4" s="100"/>
      <c r="AH4" s="100"/>
      <c r="AI4" s="100"/>
      <c r="AJ4" s="100"/>
      <c r="AK4" s="100"/>
      <c r="AL4" s="100"/>
      <c r="AM4" s="100"/>
      <c r="AN4" s="100"/>
      <c r="AO4" s="100"/>
      <c r="AP4" s="100"/>
      <c r="AQ4" s="100"/>
      <c r="AR4" s="100"/>
      <c r="AS4" s="100"/>
      <c r="AT4" s="100"/>
      <c r="AU4" s="100"/>
      <c r="AV4" s="100"/>
      <c r="AW4" s="100"/>
      <c r="AX4" s="100"/>
      <c r="AY4" s="100"/>
      <c r="AZ4" s="100"/>
      <c r="BA4" s="100"/>
      <c r="BB4" s="100"/>
      <c r="BC4" s="100"/>
      <c r="BD4" s="100"/>
      <c r="BE4" s="100"/>
      <c r="BF4" s="100"/>
      <c r="BG4" s="100"/>
      <c r="BH4" s="100"/>
      <c r="BI4" s="100"/>
      <c r="BJ4" s="100"/>
      <c r="BK4" s="100"/>
      <c r="BL4" s="100"/>
      <c r="BM4" s="100"/>
      <c r="BN4" s="100"/>
      <c r="BO4" s="100"/>
      <c r="BP4" s="100"/>
      <c r="BQ4" s="100"/>
      <c r="BR4" s="100"/>
      <c r="BS4" s="100"/>
      <c r="BT4" s="100"/>
      <c r="BU4" s="100"/>
      <c r="BV4" s="100"/>
      <c r="BW4" s="100"/>
      <c r="BX4" s="100"/>
      <c r="BY4" s="100"/>
      <c r="BZ4" s="100"/>
      <c r="CA4" s="100"/>
      <c r="CB4" s="100"/>
      <c r="CC4" s="100"/>
      <c r="CD4" s="100"/>
      <c r="CE4" s="100"/>
      <c r="CF4" s="100"/>
      <c r="CG4" s="100"/>
      <c r="CH4" s="100"/>
      <c r="CI4" s="100"/>
      <c r="CJ4" s="100"/>
      <c r="CK4" s="100"/>
      <c r="CL4" s="100"/>
      <c r="CM4" s="100"/>
      <c r="CN4" s="100"/>
      <c r="CO4" s="100"/>
      <c r="CP4" s="100"/>
      <c r="CQ4" s="100"/>
      <c r="CR4" s="100"/>
      <c r="CS4" s="100"/>
      <c r="CT4" s="100"/>
      <c r="CU4" s="100"/>
      <c r="CV4" s="100"/>
      <c r="CW4" s="100"/>
      <c r="CX4" s="100"/>
      <c r="CY4" s="100"/>
      <c r="CZ4" s="100"/>
      <c r="DA4" s="100"/>
      <c r="DB4" s="100"/>
      <c r="DC4" s="100"/>
      <c r="DD4" s="100"/>
      <c r="DE4" s="100"/>
      <c r="DF4" s="100"/>
      <c r="DG4" s="100"/>
      <c r="DH4" s="100"/>
      <c r="DI4" s="100"/>
      <c r="DJ4" s="100"/>
      <c r="DK4" s="100"/>
      <c r="DL4" s="100"/>
      <c r="DM4" s="100"/>
      <c r="DN4" s="100"/>
      <c r="DO4" s="100"/>
      <c r="DP4" s="100"/>
      <c r="DQ4" s="100"/>
      <c r="DR4" s="100"/>
      <c r="DS4" s="100"/>
      <c r="DT4" s="100"/>
      <c r="DU4" s="100"/>
      <c r="DV4" s="100"/>
      <c r="DW4" s="100"/>
      <c r="DX4" s="100"/>
      <c r="DY4" s="100"/>
      <c r="DZ4" s="100"/>
      <c r="EA4" s="100"/>
      <c r="EB4" s="100"/>
      <c r="EC4" s="100"/>
      <c r="ED4" s="100"/>
      <c r="EE4" s="100"/>
      <c r="EF4" s="100"/>
      <c r="EG4" s="100"/>
      <c r="EH4" s="100"/>
    </row>
    <row r="5" spans="1:138" ht="12.75" customHeight="1" x14ac:dyDescent="0.25">
      <c r="A5" s="7"/>
      <c r="B5" s="7"/>
      <c r="C5" s="101">
        <f>VALUE(LEFT(C6,4))</f>
        <v>2005</v>
      </c>
      <c r="D5" s="101">
        <f>VALUE(LEFT(C6,4))</f>
        <v>2005</v>
      </c>
      <c r="E5" s="101">
        <f>VALUE(LEFT(C6,4))</f>
        <v>2005</v>
      </c>
      <c r="F5" s="101">
        <f>VALUE(LEFT(C6,4))</f>
        <v>2005</v>
      </c>
      <c r="G5" s="101">
        <f>VALUE(LEFT(G6,4))</f>
        <v>2006</v>
      </c>
      <c r="H5" s="101">
        <f>VALUE(LEFT(G6,4))</f>
        <v>2006</v>
      </c>
      <c r="I5" s="101">
        <f>VALUE(LEFT(G6,4))</f>
        <v>2006</v>
      </c>
      <c r="J5" s="101">
        <f>VALUE(LEFT(G6,4))</f>
        <v>2006</v>
      </c>
      <c r="K5" s="101">
        <f>VALUE(LEFT(K6,4))</f>
        <v>2007</v>
      </c>
      <c r="L5" s="101">
        <f>VALUE(LEFT(K6,4))</f>
        <v>2007</v>
      </c>
      <c r="M5" s="101">
        <f>VALUE(LEFT(K6,4))</f>
        <v>2007</v>
      </c>
      <c r="N5" s="101">
        <f>VALUE(LEFT(K6,4))</f>
        <v>2007</v>
      </c>
      <c r="O5" s="101">
        <f>VALUE(LEFT(O6,4))</f>
        <v>2008</v>
      </c>
      <c r="P5" s="101">
        <f>VALUE(LEFT(O6,4))</f>
        <v>2008</v>
      </c>
      <c r="Q5" s="101">
        <f>VALUE(LEFT(O6,4))</f>
        <v>2008</v>
      </c>
      <c r="R5" s="101">
        <f>VALUE(LEFT(O6,4))</f>
        <v>2008</v>
      </c>
      <c r="S5" s="101">
        <f>VALUE(LEFT(S6,4))</f>
        <v>2009</v>
      </c>
      <c r="T5" s="101">
        <f>VALUE(LEFT(S6,4))</f>
        <v>2009</v>
      </c>
      <c r="U5" s="101">
        <f>VALUE(LEFT(S6,4))</f>
        <v>2009</v>
      </c>
      <c r="V5" s="101">
        <f>VALUE(LEFT(S6,4))</f>
        <v>2009</v>
      </c>
      <c r="W5" s="101">
        <f>VALUE(LEFT(W6,4))</f>
        <v>2010</v>
      </c>
      <c r="X5" s="101">
        <f>VALUE(LEFT(W6,4))</f>
        <v>2010</v>
      </c>
      <c r="Y5" s="101">
        <f>VALUE(LEFT(W6,4))</f>
        <v>2010</v>
      </c>
      <c r="Z5" s="101">
        <f>VALUE(LEFT(W6,4))</f>
        <v>2010</v>
      </c>
      <c r="AA5" s="101">
        <f>VALUE(LEFT(AA6,4))</f>
        <v>2011</v>
      </c>
      <c r="AB5" s="101">
        <f>VALUE(LEFT(AA6,4))</f>
        <v>2011</v>
      </c>
      <c r="AC5" s="101">
        <f>VALUE(LEFT(AA6,4))</f>
        <v>2011</v>
      </c>
      <c r="AD5" s="101">
        <f>VALUE(LEFT(AA6,4))</f>
        <v>2011</v>
      </c>
      <c r="AE5" s="101">
        <f>VALUE(LEFT(AE6,4))</f>
        <v>2012</v>
      </c>
      <c r="AF5" s="101">
        <f>VALUE(LEFT(AE6,4))</f>
        <v>2012</v>
      </c>
      <c r="AG5" s="101">
        <f>VALUE(LEFT(AE6,4))</f>
        <v>2012</v>
      </c>
      <c r="AH5" s="101">
        <f>VALUE(LEFT(AE6,4))</f>
        <v>2012</v>
      </c>
      <c r="AI5" s="101">
        <f>VALUE(LEFT(AI6,4))</f>
        <v>2013</v>
      </c>
      <c r="AJ5" s="101">
        <f>VALUE(LEFT(AI6,4))</f>
        <v>2013</v>
      </c>
      <c r="AK5" s="101">
        <f>VALUE(LEFT(AI6,4))</f>
        <v>2013</v>
      </c>
      <c r="AL5" s="101">
        <f>VALUE(LEFT(AI6,4))</f>
        <v>2013</v>
      </c>
      <c r="AM5" s="101">
        <f>VALUE(LEFT(AM6,4))</f>
        <v>2014</v>
      </c>
      <c r="AN5" s="101">
        <f>VALUE(LEFT(AM6,4))</f>
        <v>2014</v>
      </c>
      <c r="AO5" s="101">
        <f>VALUE(LEFT(AM6,4))</f>
        <v>2014</v>
      </c>
      <c r="AP5" s="101">
        <f>VALUE(LEFT(AM6,4))</f>
        <v>2014</v>
      </c>
      <c r="AQ5" s="101">
        <f>VALUE(LEFT(AQ6,4))</f>
        <v>2015</v>
      </c>
      <c r="AR5" s="101">
        <f>VALUE(LEFT(AQ6,4))</f>
        <v>2015</v>
      </c>
      <c r="AS5" s="101">
        <f>VALUE(LEFT(AQ6,4))</f>
        <v>2015</v>
      </c>
      <c r="AT5" s="101">
        <f>VALUE(LEFT(AQ6,4))</f>
        <v>2015</v>
      </c>
      <c r="AU5" s="101">
        <f>VALUE(LEFT(AU6,4))</f>
        <v>2016</v>
      </c>
      <c r="AV5" s="101">
        <f>VALUE(LEFT(AU6,4))</f>
        <v>2016</v>
      </c>
      <c r="AW5" s="101">
        <f>VALUE(LEFT(AU6,4))</f>
        <v>2016</v>
      </c>
      <c r="AX5" s="101">
        <f>VALUE(LEFT(AU6,4))</f>
        <v>2016</v>
      </c>
      <c r="AY5" s="101">
        <f>VALUE(LEFT(AY6,4))</f>
        <v>2017</v>
      </c>
      <c r="AZ5" s="101">
        <f>VALUE(LEFT(AY6,4))</f>
        <v>2017</v>
      </c>
      <c r="BA5" s="101">
        <f>VALUE(LEFT(AY6,4))</f>
        <v>2017</v>
      </c>
      <c r="BB5" s="101">
        <f>VALUE(LEFT(AY6,4))</f>
        <v>2017</v>
      </c>
      <c r="BC5" s="101">
        <f>VALUE(LEFT(BC6,4))</f>
        <v>2018</v>
      </c>
      <c r="BD5" s="101">
        <f>VALUE(LEFT(BC6,4))</f>
        <v>2018</v>
      </c>
      <c r="BE5" s="101">
        <f>VALUE(LEFT(BC6,4))</f>
        <v>2018</v>
      </c>
      <c r="BF5" s="101">
        <f>VALUE(LEFT(BC6,4))</f>
        <v>2018</v>
      </c>
      <c r="BG5" s="101">
        <f>VALUE(LEFT(BG6,4))</f>
        <v>2019</v>
      </c>
      <c r="BH5" s="101">
        <f>VALUE(LEFT(BG6,4))</f>
        <v>2019</v>
      </c>
      <c r="BI5" s="101">
        <f>VALUE(LEFT(BG6,4))</f>
        <v>2019</v>
      </c>
      <c r="BJ5" s="101">
        <f>VALUE(LEFT(BG6,4))</f>
        <v>2019</v>
      </c>
      <c r="BK5" s="101">
        <f>VALUE(LEFT(BK6,4))</f>
        <v>2020</v>
      </c>
      <c r="BL5" s="101">
        <f>VALUE(LEFT(BK6,4))</f>
        <v>2020</v>
      </c>
      <c r="BM5" s="101">
        <f>VALUE(LEFT(BK6,4))</f>
        <v>2020</v>
      </c>
      <c r="BN5" s="101">
        <f>VALUE(LEFT(BK6,4))</f>
        <v>2020</v>
      </c>
      <c r="BO5" s="101">
        <f>VALUE(LEFT(BO6,4))</f>
        <v>2021</v>
      </c>
      <c r="BP5" s="101">
        <f>VALUE(LEFT(BO6,4))</f>
        <v>2021</v>
      </c>
      <c r="BQ5" s="101">
        <f>VALUE(LEFT(BO6,4))</f>
        <v>2021</v>
      </c>
      <c r="BR5" s="101">
        <f>VALUE(LEFT(BO6,4))</f>
        <v>2021</v>
      </c>
      <c r="BS5" s="101">
        <f>VALUE(LEFT(BS6,4))</f>
        <v>2022</v>
      </c>
      <c r="BT5" s="101">
        <f>VALUE(LEFT(BS6,4))</f>
        <v>2022</v>
      </c>
      <c r="BU5" s="101">
        <f>VALUE(LEFT(BS6,4))</f>
        <v>2022</v>
      </c>
      <c r="BV5" s="101">
        <f>VALUE(LEFT(BS6,4))</f>
        <v>2022</v>
      </c>
      <c r="BW5" s="101">
        <f>VALUE(LEFT(BW6,4))</f>
        <v>2023</v>
      </c>
      <c r="BX5" s="101">
        <f>VALUE(LEFT(BW6,4))</f>
        <v>2023</v>
      </c>
      <c r="BY5" s="101">
        <f>VALUE(LEFT(BW6,4))</f>
        <v>2023</v>
      </c>
      <c r="BZ5" s="101">
        <f>VALUE(LEFT(BW6,4))</f>
        <v>2023</v>
      </c>
      <c r="CA5" s="101">
        <f>VALUE(LEFT(CA6,4))</f>
        <v>2024</v>
      </c>
      <c r="CB5" s="101">
        <f>VALUE(LEFT(CA6,4))</f>
        <v>2024</v>
      </c>
      <c r="CC5" s="101">
        <f>VALUE(LEFT(CA6,4))</f>
        <v>2024</v>
      </c>
      <c r="CD5" s="101">
        <f>VALUE(LEFT(CA6,4))</f>
        <v>2024</v>
      </c>
      <c r="CE5" s="101">
        <f>VALUE(LEFT(CE6,4))</f>
        <v>2025</v>
      </c>
      <c r="CF5" s="101">
        <f>VALUE(LEFT(CE6,4))</f>
        <v>2025</v>
      </c>
      <c r="CG5" s="101">
        <f>VALUE(LEFT(CE6,4))</f>
        <v>2025</v>
      </c>
      <c r="CH5" s="101">
        <f>VALUE(LEFT(CE6,4))</f>
        <v>2025</v>
      </c>
      <c r="CI5" s="101">
        <f>VALUE(LEFT(CI6,4))</f>
        <v>2026</v>
      </c>
      <c r="CJ5" s="101">
        <f>VALUE(LEFT(CI6,4))</f>
        <v>2026</v>
      </c>
      <c r="CK5" s="101">
        <f>VALUE(LEFT(CI6,4))</f>
        <v>2026</v>
      </c>
      <c r="CL5" s="101">
        <f>VALUE(LEFT(CI6,4))</f>
        <v>2026</v>
      </c>
      <c r="CM5" s="101">
        <f>VALUE(LEFT(CM6,4))</f>
        <v>2027</v>
      </c>
      <c r="CN5" s="101">
        <f>VALUE(LEFT(CM6,4))</f>
        <v>2027</v>
      </c>
      <c r="CO5" s="101">
        <f>VALUE(LEFT(CM6,4))</f>
        <v>2027</v>
      </c>
      <c r="CP5" s="101">
        <f>VALUE(LEFT(CM6,4))</f>
        <v>2027</v>
      </c>
      <c r="CQ5" s="101">
        <f>VALUE(LEFT(CQ6,4))</f>
        <v>2028</v>
      </c>
      <c r="CR5" s="101">
        <f>VALUE(LEFT(CQ6,4))</f>
        <v>2028</v>
      </c>
      <c r="CS5" s="101">
        <f>VALUE(LEFT(CQ6,4))</f>
        <v>2028</v>
      </c>
      <c r="CT5" s="101">
        <f>VALUE(LEFT(CQ6,4))</f>
        <v>2028</v>
      </c>
      <c r="CU5" s="101">
        <f>VALUE(LEFT(CU6,4))</f>
        <v>2029</v>
      </c>
      <c r="CV5" s="101">
        <f>VALUE(LEFT(CU6,4))</f>
        <v>2029</v>
      </c>
      <c r="CW5" s="101">
        <f>VALUE(LEFT(CU6,4))</f>
        <v>2029</v>
      </c>
      <c r="CX5" s="101">
        <f>VALUE(LEFT(CU6,4))</f>
        <v>2029</v>
      </c>
      <c r="CY5" s="101">
        <f>VALUE(LEFT(CY6,4))</f>
        <v>2030</v>
      </c>
      <c r="CZ5" s="101">
        <f>VALUE(LEFT(CY6,4))</f>
        <v>2030</v>
      </c>
      <c r="DA5" s="101">
        <f>VALUE(LEFT(CY6,4))</f>
        <v>2030</v>
      </c>
      <c r="DB5" s="101">
        <f>VALUE(LEFT(CY6,4))</f>
        <v>2030</v>
      </c>
      <c r="DC5" s="7"/>
      <c r="DD5" s="7"/>
      <c r="DE5" s="7"/>
      <c r="DF5" s="101">
        <f t="shared" ref="DF5:EE5" si="0">VALUE(LEFT(DF7,4))</f>
        <v>2005</v>
      </c>
      <c r="DG5" s="101">
        <f t="shared" si="0"/>
        <v>2006</v>
      </c>
      <c r="DH5" s="101">
        <f t="shared" si="0"/>
        <v>2007</v>
      </c>
      <c r="DI5" s="101">
        <f t="shared" si="0"/>
        <v>2008</v>
      </c>
      <c r="DJ5" s="101">
        <f t="shared" si="0"/>
        <v>2009</v>
      </c>
      <c r="DK5" s="101">
        <f t="shared" si="0"/>
        <v>2010</v>
      </c>
      <c r="DL5" s="101">
        <f t="shared" si="0"/>
        <v>2011</v>
      </c>
      <c r="DM5" s="101">
        <f t="shared" si="0"/>
        <v>2012</v>
      </c>
      <c r="DN5" s="101">
        <f t="shared" si="0"/>
        <v>2013</v>
      </c>
      <c r="DO5" s="101">
        <f t="shared" si="0"/>
        <v>2014</v>
      </c>
      <c r="DP5" s="101">
        <f t="shared" si="0"/>
        <v>2015</v>
      </c>
      <c r="DQ5" s="101">
        <f t="shared" si="0"/>
        <v>2016</v>
      </c>
      <c r="DR5" s="101">
        <f t="shared" si="0"/>
        <v>2017</v>
      </c>
      <c r="DS5" s="101">
        <f t="shared" si="0"/>
        <v>2018</v>
      </c>
      <c r="DT5" s="101">
        <f t="shared" si="0"/>
        <v>2019</v>
      </c>
      <c r="DU5" s="101">
        <f t="shared" si="0"/>
        <v>2020</v>
      </c>
      <c r="DV5" s="101">
        <f t="shared" si="0"/>
        <v>2021</v>
      </c>
      <c r="DW5" s="101">
        <f t="shared" si="0"/>
        <v>2022</v>
      </c>
      <c r="DX5" s="101">
        <f t="shared" si="0"/>
        <v>2023</v>
      </c>
      <c r="DY5" s="101">
        <f t="shared" si="0"/>
        <v>2024</v>
      </c>
      <c r="DZ5" s="101">
        <f t="shared" si="0"/>
        <v>2025</v>
      </c>
      <c r="EA5" s="101">
        <f t="shared" si="0"/>
        <v>2026</v>
      </c>
      <c r="EB5" s="101">
        <f t="shared" si="0"/>
        <v>2027</v>
      </c>
      <c r="EC5" s="101">
        <f t="shared" si="0"/>
        <v>2028</v>
      </c>
      <c r="ED5" s="101">
        <f t="shared" si="0"/>
        <v>2029</v>
      </c>
      <c r="EE5" s="101">
        <f t="shared" si="0"/>
        <v>2030</v>
      </c>
      <c r="EF5" s="2"/>
      <c r="EG5" s="2"/>
      <c r="EH5" s="2"/>
    </row>
    <row r="6" spans="1:138" ht="12.75" customHeight="1" x14ac:dyDescent="0.25">
      <c r="A6" s="2"/>
      <c r="B6" s="102"/>
      <c r="C6" s="517">
        <v>2005</v>
      </c>
      <c r="D6" s="515"/>
      <c r="E6" s="515"/>
      <c r="F6" s="516"/>
      <c r="G6" s="517">
        <v>2006</v>
      </c>
      <c r="H6" s="515"/>
      <c r="I6" s="515"/>
      <c r="J6" s="516"/>
      <c r="K6" s="517">
        <v>2007</v>
      </c>
      <c r="L6" s="515"/>
      <c r="M6" s="515"/>
      <c r="N6" s="516"/>
      <c r="O6" s="517">
        <v>2008</v>
      </c>
      <c r="P6" s="515"/>
      <c r="Q6" s="515"/>
      <c r="R6" s="516"/>
      <c r="S6" s="517">
        <v>2009</v>
      </c>
      <c r="T6" s="515"/>
      <c r="U6" s="515"/>
      <c r="V6" s="516"/>
      <c r="W6" s="517">
        <v>2010</v>
      </c>
      <c r="X6" s="515"/>
      <c r="Y6" s="515"/>
      <c r="Z6" s="516"/>
      <c r="AA6" s="517">
        <v>2011</v>
      </c>
      <c r="AB6" s="515"/>
      <c r="AC6" s="515"/>
      <c r="AD6" s="516"/>
      <c r="AE6" s="517">
        <v>2012</v>
      </c>
      <c r="AF6" s="515"/>
      <c r="AG6" s="515"/>
      <c r="AH6" s="516"/>
      <c r="AI6" s="517">
        <v>2013</v>
      </c>
      <c r="AJ6" s="515"/>
      <c r="AK6" s="515"/>
      <c r="AL6" s="516"/>
      <c r="AM6" s="517">
        <v>2014</v>
      </c>
      <c r="AN6" s="515"/>
      <c r="AO6" s="515"/>
      <c r="AP6" s="516"/>
      <c r="AQ6" s="517">
        <v>2015</v>
      </c>
      <c r="AR6" s="515"/>
      <c r="AS6" s="515"/>
      <c r="AT6" s="516"/>
      <c r="AU6" s="517">
        <v>2016</v>
      </c>
      <c r="AV6" s="515"/>
      <c r="AW6" s="515"/>
      <c r="AX6" s="516"/>
      <c r="AY6" s="517">
        <v>2017</v>
      </c>
      <c r="AZ6" s="515"/>
      <c r="BA6" s="515"/>
      <c r="BB6" s="516"/>
      <c r="BC6" s="517">
        <v>2018</v>
      </c>
      <c r="BD6" s="515"/>
      <c r="BE6" s="515"/>
      <c r="BF6" s="516"/>
      <c r="BG6" s="517">
        <f>BC6+1</f>
        <v>2019</v>
      </c>
      <c r="BH6" s="515"/>
      <c r="BI6" s="515"/>
      <c r="BJ6" s="516"/>
      <c r="BK6" s="517">
        <f>BG6+1</f>
        <v>2020</v>
      </c>
      <c r="BL6" s="515"/>
      <c r="BM6" s="515"/>
      <c r="BN6" s="516"/>
      <c r="BO6" s="514">
        <f>BK6+1</f>
        <v>2021</v>
      </c>
      <c r="BP6" s="515"/>
      <c r="BQ6" s="515"/>
      <c r="BR6" s="516"/>
      <c r="BS6" s="514">
        <f>BO6+1</f>
        <v>2022</v>
      </c>
      <c r="BT6" s="515"/>
      <c r="BU6" s="515"/>
      <c r="BV6" s="516"/>
      <c r="BW6" s="514">
        <f>BS6+1</f>
        <v>2023</v>
      </c>
      <c r="BX6" s="515"/>
      <c r="BY6" s="515"/>
      <c r="BZ6" s="516"/>
      <c r="CA6" s="514">
        <f>BW6+1</f>
        <v>2024</v>
      </c>
      <c r="CB6" s="515"/>
      <c r="CC6" s="515"/>
      <c r="CD6" s="516"/>
      <c r="CE6" s="514">
        <f>CA6+1</f>
        <v>2025</v>
      </c>
      <c r="CF6" s="515"/>
      <c r="CG6" s="515"/>
      <c r="CH6" s="516"/>
      <c r="CI6" s="514">
        <f>CE6+1</f>
        <v>2026</v>
      </c>
      <c r="CJ6" s="515"/>
      <c r="CK6" s="515"/>
      <c r="CL6" s="516"/>
      <c r="CM6" s="514">
        <f>CI6+1</f>
        <v>2027</v>
      </c>
      <c r="CN6" s="515"/>
      <c r="CO6" s="515"/>
      <c r="CP6" s="516"/>
      <c r="CQ6" s="514">
        <f>CM6+1</f>
        <v>2028</v>
      </c>
      <c r="CR6" s="515"/>
      <c r="CS6" s="515"/>
      <c r="CT6" s="516"/>
      <c r="CU6" s="514">
        <f>CQ6+1</f>
        <v>2029</v>
      </c>
      <c r="CV6" s="515"/>
      <c r="CW6" s="515"/>
      <c r="CX6" s="516"/>
      <c r="CY6" s="514">
        <f>CU6+1</f>
        <v>2030</v>
      </c>
      <c r="CZ6" s="515"/>
      <c r="DA6" s="515"/>
      <c r="DB6" s="516"/>
      <c r="DC6" s="2"/>
      <c r="DD6" s="2"/>
      <c r="DE6" s="102" t="s">
        <v>1294</v>
      </c>
      <c r="DF6" s="8"/>
      <c r="DG6" s="8"/>
      <c r="DH6" s="8"/>
      <c r="DI6" s="8"/>
      <c r="DJ6" s="8"/>
      <c r="DK6" s="8"/>
      <c r="DL6" s="8"/>
      <c r="DM6" s="8"/>
      <c r="DN6" s="8"/>
      <c r="DO6" s="8"/>
      <c r="DP6" s="8"/>
      <c r="DQ6" s="8"/>
      <c r="DR6" s="8"/>
      <c r="DS6" s="8"/>
      <c r="DT6" s="8"/>
      <c r="DU6" s="8"/>
      <c r="DV6" s="8"/>
      <c r="DW6" s="8"/>
      <c r="DX6" s="8"/>
      <c r="DY6" s="8"/>
      <c r="DZ6" s="8"/>
      <c r="EA6" s="8"/>
      <c r="EB6" s="8"/>
      <c r="EC6" s="8"/>
      <c r="ED6" s="8"/>
      <c r="EE6" s="8"/>
      <c r="EF6" s="2"/>
      <c r="EG6" s="2"/>
      <c r="EH6" s="2"/>
    </row>
    <row r="7" spans="1:138" ht="12.75" customHeight="1" x14ac:dyDescent="0.25">
      <c r="A7" s="2"/>
      <c r="B7" s="103"/>
      <c r="C7" s="104" t="str">
        <f>"1Q"&amp;RIGHT(C6,2)</f>
        <v>1Q05</v>
      </c>
      <c r="D7" s="104" t="str">
        <f>"2Q"&amp;RIGHT(C6,2)</f>
        <v>2Q05</v>
      </c>
      <c r="E7" s="104" t="str">
        <f>"3Q"&amp;RIGHT(C6,2)</f>
        <v>3Q05</v>
      </c>
      <c r="F7" s="104" t="str">
        <f>"4Q"&amp;RIGHT(C6,2)</f>
        <v>4Q05</v>
      </c>
      <c r="G7" s="104" t="str">
        <f>"1Q"&amp;RIGHT(G6,2)</f>
        <v>1Q06</v>
      </c>
      <c r="H7" s="104" t="str">
        <f>"2Q"&amp;RIGHT(G6,2)</f>
        <v>2Q06</v>
      </c>
      <c r="I7" s="104" t="str">
        <f>"3Q"&amp;RIGHT(G6,2)</f>
        <v>3Q06</v>
      </c>
      <c r="J7" s="104" t="str">
        <f>"4Q"&amp;RIGHT(G6,2)</f>
        <v>4Q06</v>
      </c>
      <c r="K7" s="104" t="str">
        <f>"1Q"&amp;RIGHT(K6,2)</f>
        <v>1Q07</v>
      </c>
      <c r="L7" s="104" t="str">
        <f>"2Q"&amp;RIGHT(K6,2)</f>
        <v>2Q07</v>
      </c>
      <c r="M7" s="104" t="str">
        <f>"3Q"&amp;RIGHT(K6,2)</f>
        <v>3Q07</v>
      </c>
      <c r="N7" s="104" t="str">
        <f>"4Q"&amp;RIGHT(K6,2)</f>
        <v>4Q07</v>
      </c>
      <c r="O7" s="104" t="str">
        <f>"1Q"&amp;RIGHT(O6,2)</f>
        <v>1Q08</v>
      </c>
      <c r="P7" s="104" t="str">
        <f>"2Q"&amp;RIGHT(O6,2)</f>
        <v>2Q08</v>
      </c>
      <c r="Q7" s="104" t="str">
        <f>"3Q"&amp;RIGHT(O6,2)</f>
        <v>3Q08</v>
      </c>
      <c r="R7" s="104" t="str">
        <f>"4Q"&amp;RIGHT(O6,2)</f>
        <v>4Q08</v>
      </c>
      <c r="S7" s="104" t="str">
        <f>"1Q"&amp;RIGHT(S6,2)</f>
        <v>1Q09</v>
      </c>
      <c r="T7" s="104" t="str">
        <f>"2Q"&amp;RIGHT(S6,2)</f>
        <v>2Q09</v>
      </c>
      <c r="U7" s="104" t="str">
        <f>"3Q"&amp;RIGHT(S6,2)</f>
        <v>3Q09</v>
      </c>
      <c r="V7" s="104" t="str">
        <f>"4Q"&amp;RIGHT(S6,2)</f>
        <v>4Q09</v>
      </c>
      <c r="W7" s="104" t="str">
        <f>"1Q"&amp;RIGHT(W6,2)</f>
        <v>1Q10</v>
      </c>
      <c r="X7" s="104" t="str">
        <f>"2Q"&amp;RIGHT(W6,2)</f>
        <v>2Q10</v>
      </c>
      <c r="Y7" s="104" t="str">
        <f>"3Q"&amp;RIGHT(W6,2)</f>
        <v>3Q10</v>
      </c>
      <c r="Z7" s="104" t="str">
        <f>"4Q"&amp;RIGHT(W6,2)</f>
        <v>4Q10</v>
      </c>
      <c r="AA7" s="104" t="str">
        <f>"1Q"&amp;RIGHT(AA6,2)</f>
        <v>1Q11</v>
      </c>
      <c r="AB7" s="104" t="str">
        <f>"2Q"&amp;RIGHT(AA6,2)</f>
        <v>2Q11</v>
      </c>
      <c r="AC7" s="104" t="str">
        <f>"3Q"&amp;RIGHT(AA6,2)</f>
        <v>3Q11</v>
      </c>
      <c r="AD7" s="104" t="str">
        <f>"4Q"&amp;RIGHT(AA6,2)</f>
        <v>4Q11</v>
      </c>
      <c r="AE7" s="104" t="str">
        <f>"1Q"&amp;RIGHT(AE6,2)</f>
        <v>1Q12</v>
      </c>
      <c r="AF7" s="104" t="str">
        <f>"2Q"&amp;RIGHT(AE6,2)</f>
        <v>2Q12</v>
      </c>
      <c r="AG7" s="104" t="str">
        <f>"3Q"&amp;RIGHT(AE6,2)</f>
        <v>3Q12</v>
      </c>
      <c r="AH7" s="104" t="str">
        <f>"4Q"&amp;RIGHT(AE6,2)</f>
        <v>4Q12</v>
      </c>
      <c r="AI7" s="104" t="str">
        <f>"1Q"&amp;RIGHT(AI6,2)</f>
        <v>1Q13</v>
      </c>
      <c r="AJ7" s="104" t="str">
        <f>"2Q"&amp;RIGHT(AI6,2)</f>
        <v>2Q13</v>
      </c>
      <c r="AK7" s="104" t="str">
        <f>"3Q"&amp;RIGHT(AI6,2)</f>
        <v>3Q13</v>
      </c>
      <c r="AL7" s="104" t="str">
        <f>"4Q"&amp;RIGHT(AI6,2)</f>
        <v>4Q13</v>
      </c>
      <c r="AM7" s="104" t="str">
        <f>"1Q"&amp;RIGHT(AM6,2)</f>
        <v>1Q14</v>
      </c>
      <c r="AN7" s="104" t="str">
        <f>"2Q"&amp;RIGHT(AM6,2)</f>
        <v>2Q14</v>
      </c>
      <c r="AO7" s="104" t="str">
        <f>"3Q"&amp;RIGHT(AM6,2)</f>
        <v>3Q14</v>
      </c>
      <c r="AP7" s="104" t="str">
        <f>"4Q"&amp;RIGHT(AM6,2)</f>
        <v>4Q14</v>
      </c>
      <c r="AQ7" s="104" t="str">
        <f>"1Q"&amp;RIGHT(AQ6,2)</f>
        <v>1Q15</v>
      </c>
      <c r="AR7" s="104" t="str">
        <f>"2Q"&amp;RIGHT(AQ6,2)</f>
        <v>2Q15</v>
      </c>
      <c r="AS7" s="104" t="str">
        <f>"3Q"&amp;RIGHT(AQ6,2)</f>
        <v>3Q15</v>
      </c>
      <c r="AT7" s="104" t="str">
        <f>"4Q"&amp;RIGHT(AQ6,2)</f>
        <v>4Q15</v>
      </c>
      <c r="AU7" s="104" t="str">
        <f>"1Q"&amp;RIGHT(AU6,2)</f>
        <v>1Q16</v>
      </c>
      <c r="AV7" s="104" t="str">
        <f>"2Q"&amp;RIGHT(AU6,2)</f>
        <v>2Q16</v>
      </c>
      <c r="AW7" s="104" t="str">
        <f>"3Q"&amp;RIGHT(AU6,2)</f>
        <v>3Q16</v>
      </c>
      <c r="AX7" s="104" t="str">
        <f>"4Q"&amp;RIGHT(AU6,2)</f>
        <v>4Q16</v>
      </c>
      <c r="AY7" s="104" t="str">
        <f>"1Q"&amp;RIGHT(AY6,2)</f>
        <v>1Q17</v>
      </c>
      <c r="AZ7" s="104" t="str">
        <f>"2Q"&amp;RIGHT(AY6,2)</f>
        <v>2Q17</v>
      </c>
      <c r="BA7" s="104" t="str">
        <f>"3Q"&amp;RIGHT(AY6,2)</f>
        <v>3Q17</v>
      </c>
      <c r="BB7" s="104" t="str">
        <f>"4Q"&amp;RIGHT(AY6,2)</f>
        <v>4Q17</v>
      </c>
      <c r="BC7" s="104" t="str">
        <f>"1Q"&amp;RIGHT(BC6,2)</f>
        <v>1Q18</v>
      </c>
      <c r="BD7" s="104" t="str">
        <f>"2Q"&amp;RIGHT(BC6,2)</f>
        <v>2Q18</v>
      </c>
      <c r="BE7" s="104" t="str">
        <f>"3Q"&amp;RIGHT(BC6,2)</f>
        <v>3Q18</v>
      </c>
      <c r="BF7" s="104" t="str">
        <f>"4Q"&amp;RIGHT(BC6,2)</f>
        <v>4Q18</v>
      </c>
      <c r="BG7" s="104" t="str">
        <f>"1Q"&amp;RIGHT(BG6,2)</f>
        <v>1Q19</v>
      </c>
      <c r="BH7" s="104" t="str">
        <f>"2Q"&amp;RIGHT(BG6,2)</f>
        <v>2Q19</v>
      </c>
      <c r="BI7" s="104" t="str">
        <f>"3Q"&amp;RIGHT(BG6,2)</f>
        <v>3Q19</v>
      </c>
      <c r="BJ7" s="104" t="str">
        <f>"4Q"&amp;RIGHT(BG6,2)</f>
        <v>4Q19</v>
      </c>
      <c r="BK7" s="104" t="str">
        <f>"1Q"&amp;RIGHT(BK6,2)</f>
        <v>1Q20</v>
      </c>
      <c r="BL7" s="104" t="str">
        <f>"2Q"&amp;RIGHT(BK6,2)</f>
        <v>2Q20</v>
      </c>
      <c r="BM7" s="104" t="str">
        <f>"3Q"&amp;RIGHT(BK6,2)</f>
        <v>3Q20</v>
      </c>
      <c r="BN7" s="104" t="str">
        <f>"4Q"&amp;RIGHT(BK6,2)</f>
        <v>4Q20</v>
      </c>
      <c r="BO7" s="104" t="str">
        <f>"1Q"&amp;RIGHT(BO6,2)</f>
        <v>1Q21</v>
      </c>
      <c r="BP7" s="104" t="str">
        <f>"2Q"&amp;RIGHT(BO6,2)</f>
        <v>2Q21</v>
      </c>
      <c r="BQ7" s="104" t="str">
        <f>"3Q"&amp;RIGHT(BO6,2)</f>
        <v>3Q21</v>
      </c>
      <c r="BR7" s="104" t="str">
        <f>"4Q"&amp;RIGHT(BO6,2)</f>
        <v>4Q21</v>
      </c>
      <c r="BS7" s="104" t="str">
        <f>"1Q"&amp;RIGHT(BS6,2)</f>
        <v>1Q22</v>
      </c>
      <c r="BT7" s="104" t="str">
        <f>"2Q"&amp;RIGHT(BS6,2)</f>
        <v>2Q22</v>
      </c>
      <c r="BU7" s="104" t="str">
        <f>"3Q"&amp;RIGHT(BS6,2)</f>
        <v>3Q22</v>
      </c>
      <c r="BV7" s="104" t="str">
        <f>"4Q"&amp;RIGHT(BS6,2)</f>
        <v>4Q22</v>
      </c>
      <c r="BW7" s="104" t="str">
        <f>"1Q"&amp;RIGHT(BW6,2)</f>
        <v>1Q23</v>
      </c>
      <c r="BX7" s="104" t="str">
        <f>"2Q"&amp;RIGHT(BW6,2)</f>
        <v>2Q23</v>
      </c>
      <c r="BY7" s="104" t="str">
        <f>"3Q"&amp;RIGHT(BW6,2)</f>
        <v>3Q23</v>
      </c>
      <c r="BZ7" s="104" t="str">
        <f>"4Q"&amp;RIGHT(BW6,2)</f>
        <v>4Q23</v>
      </c>
      <c r="CA7" s="104" t="str">
        <f>"1Q"&amp;RIGHT(CA6,2)</f>
        <v>1Q24</v>
      </c>
      <c r="CB7" s="104" t="str">
        <f>"2Q"&amp;RIGHT(CA6,2)</f>
        <v>2Q24</v>
      </c>
      <c r="CC7" s="104" t="str">
        <f>"3Q"&amp;RIGHT(CA6,2)</f>
        <v>3Q24</v>
      </c>
      <c r="CD7" s="104" t="str">
        <f>"4Q"&amp;RIGHT(CA6,2)</f>
        <v>4Q24</v>
      </c>
      <c r="CE7" s="104" t="str">
        <f>"1Q"&amp;RIGHT(CE6,2)</f>
        <v>1Q25</v>
      </c>
      <c r="CF7" s="104" t="str">
        <f>"2Q"&amp;RIGHT(CE6,2)</f>
        <v>2Q25</v>
      </c>
      <c r="CG7" s="104" t="str">
        <f>"3Q"&amp;RIGHT(CE6,2)</f>
        <v>3Q25</v>
      </c>
      <c r="CH7" s="104" t="str">
        <f>"4Q"&amp;RIGHT(CE6,2)</f>
        <v>4Q25</v>
      </c>
      <c r="CI7" s="104" t="str">
        <f>"1Q"&amp;RIGHT(CI6,2)</f>
        <v>1Q26</v>
      </c>
      <c r="CJ7" s="104" t="str">
        <f>"2Q"&amp;RIGHT(CI6,2)</f>
        <v>2Q26</v>
      </c>
      <c r="CK7" s="104" t="str">
        <f>"3Q"&amp;RIGHT(CI6,2)</f>
        <v>3Q26</v>
      </c>
      <c r="CL7" s="104" t="str">
        <f>"4Q"&amp;RIGHT(CI6,2)</f>
        <v>4Q26</v>
      </c>
      <c r="CM7" s="104" t="str">
        <f>"1Q"&amp;RIGHT(CM6,2)</f>
        <v>1Q27</v>
      </c>
      <c r="CN7" s="104" t="str">
        <f>"2Q"&amp;RIGHT(CM6,2)</f>
        <v>2Q27</v>
      </c>
      <c r="CO7" s="104" t="str">
        <f>"3Q"&amp;RIGHT(CM6,2)</f>
        <v>3Q27</v>
      </c>
      <c r="CP7" s="104" t="str">
        <f>"4Q"&amp;RIGHT(CM6,2)</f>
        <v>4Q27</v>
      </c>
      <c r="CQ7" s="104" t="str">
        <f>"1Q"&amp;RIGHT(CQ6,2)</f>
        <v>1Q28</v>
      </c>
      <c r="CR7" s="104" t="str">
        <f>"2Q"&amp;RIGHT(CQ6,2)</f>
        <v>2Q28</v>
      </c>
      <c r="CS7" s="104" t="str">
        <f>"3Q"&amp;RIGHT(CQ6,2)</f>
        <v>3Q28</v>
      </c>
      <c r="CT7" s="104" t="str">
        <f>"4Q"&amp;RIGHT(CQ6,2)</f>
        <v>4Q28</v>
      </c>
      <c r="CU7" s="104" t="str">
        <f>"1Q"&amp;RIGHT(CU6,2)</f>
        <v>1Q29</v>
      </c>
      <c r="CV7" s="104" t="str">
        <f>"2Q"&amp;RIGHT(CU6,2)</f>
        <v>2Q29</v>
      </c>
      <c r="CW7" s="104" t="str">
        <f>"3Q"&amp;RIGHT(CU6,2)</f>
        <v>3Q29</v>
      </c>
      <c r="CX7" s="104" t="str">
        <f>"4Q"&amp;RIGHT(CU6,2)</f>
        <v>4Q29</v>
      </c>
      <c r="CY7" s="104" t="str">
        <f>"1Q"&amp;RIGHT(CY6,2)</f>
        <v>1Q30</v>
      </c>
      <c r="CZ7" s="104" t="str">
        <f>"2Q"&amp;RIGHT(CY6,2)</f>
        <v>2Q30</v>
      </c>
      <c r="DA7" s="104" t="str">
        <f>"3Q"&amp;RIGHT(CY6,2)</f>
        <v>3Q30</v>
      </c>
      <c r="DB7" s="104" t="str">
        <f>"4Q"&amp;RIGHT(CY6,2)</f>
        <v>4Q30</v>
      </c>
      <c r="DC7" s="2"/>
      <c r="DD7" s="2"/>
      <c r="DE7" s="103" t="s">
        <v>4</v>
      </c>
      <c r="DF7" s="9">
        <v>2005</v>
      </c>
      <c r="DG7" s="9">
        <f t="shared" ref="DG7:DR7" si="1">DF7+1</f>
        <v>2006</v>
      </c>
      <c r="DH7" s="9">
        <f t="shared" si="1"/>
        <v>2007</v>
      </c>
      <c r="DI7" s="9">
        <f t="shared" si="1"/>
        <v>2008</v>
      </c>
      <c r="DJ7" s="9">
        <f t="shared" si="1"/>
        <v>2009</v>
      </c>
      <c r="DK7" s="9">
        <f t="shared" si="1"/>
        <v>2010</v>
      </c>
      <c r="DL7" s="9">
        <f t="shared" si="1"/>
        <v>2011</v>
      </c>
      <c r="DM7" s="9">
        <f t="shared" si="1"/>
        <v>2012</v>
      </c>
      <c r="DN7" s="9">
        <f t="shared" si="1"/>
        <v>2013</v>
      </c>
      <c r="DO7" s="9">
        <f t="shared" si="1"/>
        <v>2014</v>
      </c>
      <c r="DP7" s="9">
        <f t="shared" si="1"/>
        <v>2015</v>
      </c>
      <c r="DQ7" s="9">
        <f t="shared" si="1"/>
        <v>2016</v>
      </c>
      <c r="DR7" s="9">
        <f t="shared" si="1"/>
        <v>2017</v>
      </c>
      <c r="DS7" s="9">
        <v>2018</v>
      </c>
      <c r="DT7" s="9">
        <f t="shared" ref="DT7:EE7" si="2">DS7+1</f>
        <v>2019</v>
      </c>
      <c r="DU7" s="9">
        <f t="shared" si="2"/>
        <v>2020</v>
      </c>
      <c r="DV7" s="9">
        <f t="shared" si="2"/>
        <v>2021</v>
      </c>
      <c r="DW7" s="9">
        <f t="shared" si="2"/>
        <v>2022</v>
      </c>
      <c r="DX7" s="10">
        <f t="shared" si="2"/>
        <v>2023</v>
      </c>
      <c r="DY7" s="10">
        <f t="shared" si="2"/>
        <v>2024</v>
      </c>
      <c r="DZ7" s="10">
        <f t="shared" si="2"/>
        <v>2025</v>
      </c>
      <c r="EA7" s="10">
        <f t="shared" si="2"/>
        <v>2026</v>
      </c>
      <c r="EB7" s="10">
        <f t="shared" si="2"/>
        <v>2027</v>
      </c>
      <c r="EC7" s="10">
        <f t="shared" si="2"/>
        <v>2028</v>
      </c>
      <c r="ED7" s="10">
        <f t="shared" si="2"/>
        <v>2029</v>
      </c>
      <c r="EE7" s="10">
        <f t="shared" si="2"/>
        <v>2030</v>
      </c>
      <c r="EF7" s="2"/>
      <c r="EG7" s="2"/>
      <c r="EH7" s="2"/>
    </row>
    <row r="8" spans="1:138" ht="4.5" customHeight="1" x14ac:dyDescent="0.25">
      <c r="A8" s="11" t="s">
        <v>1</v>
      </c>
      <c r="B8" s="11"/>
      <c r="C8" s="105"/>
      <c r="D8" s="105"/>
      <c r="E8" s="105"/>
      <c r="F8" s="105"/>
      <c r="G8" s="105"/>
      <c r="H8" s="105"/>
      <c r="I8" s="105"/>
      <c r="J8" s="105"/>
      <c r="K8" s="105"/>
      <c r="L8" s="105"/>
      <c r="M8" s="105"/>
      <c r="N8" s="105"/>
      <c r="O8" s="105"/>
      <c r="P8" s="105"/>
      <c r="Q8" s="105"/>
      <c r="R8" s="105"/>
      <c r="S8" s="105"/>
      <c r="T8" s="105"/>
      <c r="U8" s="105"/>
      <c r="V8" s="105"/>
      <c r="W8" s="105"/>
      <c r="X8" s="105"/>
      <c r="Y8" s="105"/>
      <c r="Z8" s="105"/>
      <c r="AA8" s="105"/>
      <c r="AB8" s="105"/>
      <c r="AC8" s="105"/>
      <c r="AD8" s="105"/>
      <c r="AE8" s="105"/>
      <c r="AF8" s="105"/>
      <c r="AG8" s="105"/>
      <c r="AH8" s="105"/>
      <c r="AI8" s="105"/>
      <c r="AJ8" s="105"/>
      <c r="AK8" s="105"/>
      <c r="AL8" s="105"/>
      <c r="AM8" s="105"/>
      <c r="AN8" s="105"/>
      <c r="AO8" s="105"/>
      <c r="AP8" s="105"/>
      <c r="AQ8" s="105"/>
      <c r="AR8" s="105"/>
      <c r="AS8" s="105"/>
      <c r="AT8" s="105"/>
      <c r="AU8" s="105"/>
      <c r="AV8" s="105"/>
      <c r="AW8" s="105"/>
      <c r="AX8" s="105"/>
      <c r="AY8" s="105"/>
      <c r="AZ8" s="105"/>
      <c r="BA8" s="105"/>
      <c r="BB8" s="105"/>
      <c r="BC8" s="105"/>
      <c r="BD8" s="105"/>
      <c r="BE8" s="105"/>
      <c r="BF8" s="105"/>
      <c r="BG8" s="105"/>
      <c r="BH8" s="105"/>
      <c r="BI8" s="105"/>
      <c r="BJ8" s="105"/>
      <c r="BK8" s="105"/>
      <c r="BL8" s="105"/>
      <c r="BM8" s="105"/>
      <c r="BN8" s="105"/>
      <c r="BO8" s="105"/>
      <c r="BP8" s="105"/>
      <c r="BQ8" s="105"/>
      <c r="BR8" s="105"/>
      <c r="BS8" s="105"/>
      <c r="BT8" s="105"/>
      <c r="BU8" s="105"/>
      <c r="BV8" s="105"/>
      <c r="BW8" s="105"/>
      <c r="BX8" s="105"/>
      <c r="BY8" s="105"/>
      <c r="BZ8" s="105"/>
      <c r="CA8" s="105"/>
      <c r="CB8" s="105"/>
      <c r="CC8" s="105"/>
      <c r="CD8" s="105"/>
      <c r="CE8" s="105"/>
      <c r="CF8" s="105"/>
      <c r="CG8" s="105"/>
      <c r="CH8" s="105"/>
      <c r="CI8" s="105"/>
      <c r="CJ8" s="105"/>
      <c r="CK8" s="105"/>
      <c r="CL8" s="105"/>
      <c r="CM8" s="105"/>
      <c r="CN8" s="105"/>
      <c r="CO8" s="105"/>
      <c r="CP8" s="105"/>
      <c r="CQ8" s="105"/>
      <c r="CR8" s="105"/>
      <c r="CS8" s="105"/>
      <c r="CT8" s="105"/>
      <c r="CU8" s="105"/>
      <c r="CV8" s="105"/>
      <c r="CW8" s="105"/>
      <c r="CX8" s="105"/>
      <c r="CY8" s="105"/>
      <c r="CZ8" s="105"/>
      <c r="DA8" s="105"/>
      <c r="DB8" s="105"/>
      <c r="DC8" s="11"/>
      <c r="DD8" s="11"/>
      <c r="DE8" s="11"/>
      <c r="DF8" s="105"/>
      <c r="DG8" s="105"/>
      <c r="DH8" s="105"/>
      <c r="DI8" s="105"/>
      <c r="DJ8" s="105"/>
      <c r="DK8" s="105"/>
      <c r="DL8" s="105"/>
      <c r="DM8" s="105"/>
      <c r="DN8" s="105"/>
      <c r="DO8" s="105"/>
      <c r="DP8" s="105"/>
      <c r="DQ8" s="105"/>
      <c r="DR8" s="105"/>
      <c r="DS8" s="105"/>
      <c r="DT8" s="105"/>
      <c r="DU8" s="105"/>
      <c r="DV8" s="105"/>
      <c r="DW8" s="105"/>
      <c r="DX8" s="105"/>
      <c r="DY8" s="105"/>
      <c r="DZ8" s="105"/>
      <c r="EA8" s="105"/>
      <c r="EB8" s="105"/>
      <c r="EC8" s="105"/>
      <c r="ED8" s="105"/>
      <c r="EE8" s="105"/>
      <c r="EF8" s="11"/>
      <c r="EG8" s="11"/>
      <c r="EH8" s="11"/>
    </row>
    <row r="9" spans="1:138" ht="12.75" customHeight="1" x14ac:dyDescent="0.25">
      <c r="A9" s="11"/>
      <c r="B9" s="11" t="s">
        <v>1295</v>
      </c>
      <c r="C9" s="105"/>
      <c r="D9" s="105"/>
      <c r="E9" s="105"/>
      <c r="F9" s="105"/>
      <c r="G9" s="105"/>
      <c r="H9" s="105"/>
      <c r="I9" s="105"/>
      <c r="J9" s="105"/>
      <c r="K9" s="105"/>
      <c r="L9" s="105"/>
      <c r="M9" s="105"/>
      <c r="N9" s="105"/>
      <c r="O9" s="105"/>
      <c r="P9" s="105"/>
      <c r="Q9" s="105"/>
      <c r="R9" s="105"/>
      <c r="S9" s="105"/>
      <c r="T9" s="105"/>
      <c r="U9" s="105"/>
      <c r="V9" s="105"/>
      <c r="W9" s="105"/>
      <c r="X9" s="105"/>
      <c r="Y9" s="105"/>
      <c r="Z9" s="105"/>
      <c r="AA9" s="105"/>
      <c r="AB9" s="105"/>
      <c r="AC9" s="105"/>
      <c r="AD9" s="105"/>
      <c r="AE9" s="105"/>
      <c r="AF9" s="105"/>
      <c r="AG9" s="105"/>
      <c r="AH9" s="105"/>
      <c r="AI9" s="105"/>
      <c r="AJ9" s="105"/>
      <c r="AK9" s="105"/>
      <c r="AL9" s="105"/>
      <c r="AM9" s="105"/>
      <c r="AN9" s="105"/>
      <c r="AO9" s="105"/>
      <c r="AP9" s="105"/>
      <c r="AQ9" s="105"/>
      <c r="AR9" s="105"/>
      <c r="AS9" s="105"/>
      <c r="AT9" s="105"/>
      <c r="AU9" s="105"/>
      <c r="AV9" s="105"/>
      <c r="AW9" s="105"/>
      <c r="AX9" s="105"/>
      <c r="AY9" s="105"/>
      <c r="AZ9" s="105"/>
      <c r="BA9" s="105"/>
      <c r="BB9" s="105"/>
      <c r="BC9" s="105"/>
      <c r="BD9" s="105"/>
      <c r="BE9" s="105"/>
      <c r="BF9" s="105"/>
      <c r="BG9" s="105"/>
      <c r="BH9" s="105"/>
      <c r="BI9" s="105"/>
      <c r="BJ9" s="105"/>
      <c r="BK9" s="106">
        <f>Sand!K9</f>
        <v>31.19627698</v>
      </c>
      <c r="BL9" s="106">
        <f>Sand!L9</f>
        <v>7.4033680000000004</v>
      </c>
      <c r="BM9" s="106">
        <f>Sand!M9</f>
        <v>18.895485120000004</v>
      </c>
      <c r="BN9" s="106">
        <f>Sand!N9</f>
        <v>22.374471159999999</v>
      </c>
      <c r="BO9" s="106">
        <f>Sand!O9</f>
        <v>26.05563897</v>
      </c>
      <c r="BP9" s="106">
        <f>Sand!P9</f>
        <v>35.496580850000001</v>
      </c>
      <c r="BQ9" s="106">
        <f>Sand!Q9</f>
        <v>36.644769950000004</v>
      </c>
      <c r="BR9" s="106">
        <f>Sand!R9</f>
        <v>44.32281124</v>
      </c>
      <c r="BS9" s="106">
        <f>Sand!S9</f>
        <v>54.862801900000001</v>
      </c>
      <c r="BT9" s="106">
        <f>Sand!T9</f>
        <v>112.53187994999999</v>
      </c>
      <c r="BU9" s="106">
        <f>Sand!U9</f>
        <v>119.05213103</v>
      </c>
      <c r="BV9" s="106">
        <f>Sand!V9</f>
        <v>121.88116384</v>
      </c>
      <c r="BW9" s="106">
        <f>Sand!W9</f>
        <v>128.142</v>
      </c>
      <c r="BX9" s="106">
        <f>Sand!X9</f>
        <v>125.21599999999999</v>
      </c>
      <c r="BY9" s="106">
        <f>Sand!Y9</f>
        <v>114.773</v>
      </c>
      <c r="BZ9" s="106">
        <f>Sand!Z9</f>
        <v>99.988</v>
      </c>
      <c r="CA9" s="106">
        <f>Sand!AA9</f>
        <v>113.432</v>
      </c>
      <c r="CB9" s="106">
        <f>Sand!AB9</f>
        <v>128.21</v>
      </c>
      <c r="CC9" s="106">
        <f>Sand!AC9</f>
        <v>145.34700000000001</v>
      </c>
      <c r="CD9" s="106">
        <f>Sand!AD9</f>
        <v>128.44499999999999</v>
      </c>
      <c r="CE9" s="106">
        <f>Sand!AE9</f>
        <v>123.05609861288498</v>
      </c>
      <c r="CF9" s="106">
        <f>Sand!AF9</f>
        <v>167.58420184786095</v>
      </c>
      <c r="CG9" s="106">
        <f>Sand!AG9</f>
        <v>168.92179039701972</v>
      </c>
      <c r="CH9" s="106">
        <f>Sand!AH9</f>
        <v>170.24599147794541</v>
      </c>
      <c r="CI9" s="106">
        <f>Sand!AI9</f>
        <v>166.02789363763725</v>
      </c>
      <c r="CJ9" s="106">
        <f>Sand!AJ9</f>
        <v>169.7958080113348</v>
      </c>
      <c r="CK9" s="106">
        <f>Sand!AK9</f>
        <v>174.38490783096552</v>
      </c>
      <c r="CL9" s="106">
        <f>Sand!AL9</f>
        <v>177.26002733025791</v>
      </c>
      <c r="CM9" s="106">
        <f>Sand!AM9</f>
        <v>179.11886830605877</v>
      </c>
      <c r="CN9" s="106">
        <f>Sand!AN9</f>
        <v>181.00464900614656</v>
      </c>
      <c r="CO9" s="106">
        <f>Sand!AO9</f>
        <v>182.91775986130816</v>
      </c>
      <c r="CP9" s="106">
        <f>Sand!AP9</f>
        <v>184.47042954085953</v>
      </c>
      <c r="CQ9" s="106">
        <f>Sand!AQ9</f>
        <v>185.72696685834001</v>
      </c>
      <c r="CR9" s="106">
        <f>Sand!AR9</f>
        <v>186.74152058343378</v>
      </c>
      <c r="CS9" s="106">
        <f>Sand!AS9</f>
        <v>187.55918618967982</v>
      </c>
      <c r="CT9" s="106">
        <f>Sand!AT9</f>
        <v>188.21720175679042</v>
      </c>
      <c r="CU9" s="106">
        <f>Sand!AU9</f>
        <v>188.74611413559234</v>
      </c>
      <c r="CV9" s="106">
        <f>Sand!AV9</f>
        <v>189.17085158885567</v>
      </c>
      <c r="CW9" s="106">
        <f>Sand!AW9</f>
        <v>189.51167429233539</v>
      </c>
      <c r="CX9" s="106">
        <f>Sand!AX9</f>
        <v>189.78499541814691</v>
      </c>
      <c r="CY9" s="106">
        <f>Sand!AY9</f>
        <v>190.00407764680213</v>
      </c>
      <c r="CZ9" s="106">
        <f>Sand!AZ9</f>
        <v>190.22350079973529</v>
      </c>
      <c r="DA9" s="106">
        <f>Sand!BA9</f>
        <v>190.44326540747497</v>
      </c>
      <c r="DB9" s="106">
        <f>Sand!BB9</f>
        <v>190.66337200137517</v>
      </c>
      <c r="DC9" s="11"/>
      <c r="DD9" s="11"/>
      <c r="DE9" s="11" t="str">
        <f t="shared" ref="DE9:DE10" si="3">B9</f>
        <v>Product Revenue</v>
      </c>
      <c r="DF9" s="105"/>
      <c r="DG9" s="105"/>
      <c r="DH9" s="105"/>
      <c r="DI9" s="105"/>
      <c r="DJ9" s="105"/>
      <c r="DK9" s="105"/>
      <c r="DL9" s="105"/>
      <c r="DM9" s="105"/>
      <c r="DN9" s="105"/>
      <c r="DO9" s="105"/>
      <c r="DP9" s="105"/>
      <c r="DQ9" s="105"/>
      <c r="DR9" s="105"/>
      <c r="DS9" s="105">
        <f t="shared" ref="DS9:EE9" si="4">SUMIF($C$5:$DC$5,DS$5,$C9:$DC9)</f>
        <v>0</v>
      </c>
      <c r="DT9" s="105">
        <f t="shared" si="4"/>
        <v>0</v>
      </c>
      <c r="DU9" s="107">
        <f t="shared" si="4"/>
        <v>79.869601259999996</v>
      </c>
      <c r="DV9" s="107">
        <f t="shared" si="4"/>
        <v>142.51980101000001</v>
      </c>
      <c r="DW9" s="107">
        <f t="shared" si="4"/>
        <v>408.32797671999998</v>
      </c>
      <c r="DX9" s="107">
        <f t="shared" si="4"/>
        <v>468.11899999999997</v>
      </c>
      <c r="DY9" s="107">
        <f t="shared" si="4"/>
        <v>515.43399999999997</v>
      </c>
      <c r="DZ9" s="107">
        <f t="shared" si="4"/>
        <v>629.80808233571111</v>
      </c>
      <c r="EA9" s="107">
        <f t="shared" si="4"/>
        <v>687.46863681019545</v>
      </c>
      <c r="EB9" s="107">
        <f t="shared" si="4"/>
        <v>727.51170671437296</v>
      </c>
      <c r="EC9" s="107">
        <f t="shared" si="4"/>
        <v>748.24487538824405</v>
      </c>
      <c r="ED9" s="107">
        <f t="shared" si="4"/>
        <v>757.21363543493032</v>
      </c>
      <c r="EE9" s="107">
        <f t="shared" si="4"/>
        <v>761.33421585538758</v>
      </c>
      <c r="EF9" s="11"/>
      <c r="EG9" s="11"/>
      <c r="EH9" s="11"/>
    </row>
    <row r="10" spans="1:138" ht="12.75" customHeight="1" x14ac:dyDescent="0.25">
      <c r="A10" s="11"/>
      <c r="B10" s="11" t="s">
        <v>1296</v>
      </c>
      <c r="C10" s="105"/>
      <c r="D10" s="105"/>
      <c r="E10" s="105"/>
      <c r="F10" s="105"/>
      <c r="G10" s="105"/>
      <c r="H10" s="105"/>
      <c r="I10" s="105"/>
      <c r="J10" s="105"/>
      <c r="K10" s="105"/>
      <c r="L10" s="105"/>
      <c r="M10" s="105"/>
      <c r="N10" s="105"/>
      <c r="O10" s="105"/>
      <c r="P10" s="105"/>
      <c r="Q10" s="105"/>
      <c r="R10" s="105"/>
      <c r="S10" s="105"/>
      <c r="T10" s="105"/>
      <c r="U10" s="105"/>
      <c r="V10" s="105"/>
      <c r="W10" s="105"/>
      <c r="X10" s="105"/>
      <c r="Y10" s="105"/>
      <c r="Z10" s="105"/>
      <c r="AA10" s="105"/>
      <c r="AB10" s="105"/>
      <c r="AC10" s="105"/>
      <c r="AD10" s="105"/>
      <c r="AE10" s="105"/>
      <c r="AF10" s="105"/>
      <c r="AG10" s="105"/>
      <c r="AH10" s="105"/>
      <c r="AI10" s="105"/>
      <c r="AJ10" s="105"/>
      <c r="AK10" s="105"/>
      <c r="AL10" s="105"/>
      <c r="AM10" s="105"/>
      <c r="AN10" s="105"/>
      <c r="AO10" s="105"/>
      <c r="AP10" s="105"/>
      <c r="AQ10" s="105"/>
      <c r="AR10" s="105"/>
      <c r="AS10" s="105"/>
      <c r="AT10" s="105"/>
      <c r="AU10" s="105"/>
      <c r="AV10" s="105"/>
      <c r="AW10" s="105"/>
      <c r="AX10" s="105"/>
      <c r="AY10" s="105"/>
      <c r="AZ10" s="105"/>
      <c r="BA10" s="105"/>
      <c r="BB10" s="105"/>
      <c r="BC10" s="105"/>
      <c r="BD10" s="105"/>
      <c r="BE10" s="105"/>
      <c r="BF10" s="105"/>
      <c r="BG10" s="105"/>
      <c r="BH10" s="105"/>
      <c r="BI10" s="105"/>
      <c r="BJ10" s="105"/>
      <c r="BK10" s="106">
        <f>Logistics!K9</f>
        <v>11.52586904</v>
      </c>
      <c r="BL10" s="106">
        <f>Logistics!L9</f>
        <v>6.33461082</v>
      </c>
      <c r="BM10" s="106">
        <f>Logistics!M9</f>
        <v>10.096583359999999</v>
      </c>
      <c r="BN10" s="106">
        <f>Logistics!N9</f>
        <v>3.9449640799999992</v>
      </c>
      <c r="BO10" s="106">
        <f>Logistics!O9</f>
        <v>5.77625513</v>
      </c>
      <c r="BP10" s="106">
        <f>Logistics!P9</f>
        <v>8.9322058700000007</v>
      </c>
      <c r="BQ10" s="106">
        <f>Logistics!Q9</f>
        <v>6.6526026299999996</v>
      </c>
      <c r="BR10" s="106">
        <f>Logistics!R9</f>
        <v>8.5247969799999996</v>
      </c>
      <c r="BS10" s="106">
        <f>Logistics!S9</f>
        <v>4.9910165299999996</v>
      </c>
      <c r="BT10" s="106">
        <f>Logistics!T9</f>
        <v>18.791500589999998</v>
      </c>
      <c r="BU10" s="106">
        <f>Logistics!U9</f>
        <v>22.5</v>
      </c>
      <c r="BV10" s="106">
        <f>Logistics!V9</f>
        <v>27.983280069999999</v>
      </c>
      <c r="BW10" s="106">
        <f>Logistics!W9</f>
        <v>25.276</v>
      </c>
      <c r="BX10" s="106">
        <f>Logistics!X9</f>
        <v>36.572000000000003</v>
      </c>
      <c r="BY10" s="106">
        <f>Logistics!Y9</f>
        <v>42.843000000000004</v>
      </c>
      <c r="BZ10" s="106">
        <f>Logistics!Z9</f>
        <v>41.15</v>
      </c>
      <c r="CA10" s="106">
        <f>Logistics!AA9</f>
        <v>79.234999999999999</v>
      </c>
      <c r="CB10" s="106">
        <f>Logistics!AB9</f>
        <v>159.30799999999999</v>
      </c>
      <c r="CC10" s="106">
        <f>Logistics!AC9</f>
        <v>159.08699999999999</v>
      </c>
      <c r="CD10" s="106">
        <f>Logistics!AD9</f>
        <v>144.38020179752692</v>
      </c>
      <c r="CE10" s="106">
        <f>Logistics!AE9</f>
        <v>163.5936868829163</v>
      </c>
      <c r="CF10" s="106">
        <f>Logistics!AF9</f>
        <v>163.33678613897936</v>
      </c>
      <c r="CG10" s="106">
        <f>Logistics!AG9</f>
        <v>168.39475282482928</v>
      </c>
      <c r="CH10" s="106">
        <f>Logistics!AH9</f>
        <v>168.39475282482928</v>
      </c>
      <c r="CI10" s="106">
        <f>Logistics!AI9</f>
        <v>166.07070392284027</v>
      </c>
      <c r="CJ10" s="106">
        <f>Logistics!AJ9</f>
        <v>167.23272837383476</v>
      </c>
      <c r="CK10" s="106">
        <f>Logistics!AK9</f>
        <v>168.39475282482928</v>
      </c>
      <c r="CL10" s="106">
        <f>Logistics!AL9</f>
        <v>168.39475282482928</v>
      </c>
      <c r="CM10" s="106">
        <f>Logistics!AM9</f>
        <v>168.89833506530493</v>
      </c>
      <c r="CN10" s="106">
        <f>Logistics!AN9</f>
        <v>170.09177764010457</v>
      </c>
      <c r="CO10" s="106">
        <f>Logistics!AO9</f>
        <v>171.28522021490429</v>
      </c>
      <c r="CP10" s="106">
        <f>Logistics!AP9</f>
        <v>171.28522021490429</v>
      </c>
      <c r="CQ10" s="106">
        <f>Logistics!AQ9</f>
        <v>170.09177764010457</v>
      </c>
      <c r="CR10" s="106">
        <f>Logistics!AR9</f>
        <v>170.09177764010457</v>
      </c>
      <c r="CS10" s="106">
        <f>Logistics!AS9</f>
        <v>171.28522021490429</v>
      </c>
      <c r="CT10" s="106">
        <f>Logistics!AT9</f>
        <v>171.28522021490429</v>
      </c>
      <c r="CU10" s="106">
        <f>Logistics!AU9</f>
        <v>168.89833506530493</v>
      </c>
      <c r="CV10" s="106">
        <f>Logistics!AV9</f>
        <v>170.09177764010457</v>
      </c>
      <c r="CW10" s="106">
        <f>Logistics!AW9</f>
        <v>171.28522021490429</v>
      </c>
      <c r="CX10" s="106">
        <f>Logistics!AX9</f>
        <v>171.28522021490429</v>
      </c>
      <c r="CY10" s="106">
        <f>Logistics!AY9</f>
        <v>168.89833506530493</v>
      </c>
      <c r="CZ10" s="106">
        <f>Logistics!AZ9</f>
        <v>170.09177764010457</v>
      </c>
      <c r="DA10" s="106">
        <f>Logistics!BA9</f>
        <v>171.28522021490429</v>
      </c>
      <c r="DB10" s="106">
        <f>Logistics!BB9</f>
        <v>171.28522021490429</v>
      </c>
      <c r="DC10" s="11"/>
      <c r="DD10" s="11"/>
      <c r="DE10" s="11" t="str">
        <f t="shared" si="3"/>
        <v>Service Revenue</v>
      </c>
      <c r="DF10" s="105"/>
      <c r="DG10" s="105"/>
      <c r="DH10" s="105"/>
      <c r="DI10" s="105"/>
      <c r="DJ10" s="105"/>
      <c r="DK10" s="105"/>
      <c r="DL10" s="105"/>
      <c r="DM10" s="105"/>
      <c r="DN10" s="105"/>
      <c r="DO10" s="105"/>
      <c r="DP10" s="105"/>
      <c r="DQ10" s="105"/>
      <c r="DR10" s="105"/>
      <c r="DS10" s="105">
        <f t="shared" ref="DS10:EE10" si="5">SUMIF($C$5:$DC$5,DS$5,$C10:$DC10)</f>
        <v>0</v>
      </c>
      <c r="DT10" s="105">
        <f t="shared" si="5"/>
        <v>0</v>
      </c>
      <c r="DU10" s="107">
        <f t="shared" si="5"/>
        <v>31.902027299999993</v>
      </c>
      <c r="DV10" s="107">
        <f t="shared" si="5"/>
        <v>29.885860610000002</v>
      </c>
      <c r="DW10" s="107">
        <f t="shared" si="5"/>
        <v>74.265797190000001</v>
      </c>
      <c r="DX10" s="107">
        <f t="shared" si="5"/>
        <v>145.84100000000001</v>
      </c>
      <c r="DY10" s="107">
        <f t="shared" si="5"/>
        <v>542.01020179752686</v>
      </c>
      <c r="DZ10" s="107">
        <f t="shared" si="5"/>
        <v>663.71997867155426</v>
      </c>
      <c r="EA10" s="107">
        <f t="shared" si="5"/>
        <v>670.09293794633368</v>
      </c>
      <c r="EB10" s="107">
        <f t="shared" si="5"/>
        <v>681.56055313521802</v>
      </c>
      <c r="EC10" s="107">
        <f t="shared" si="5"/>
        <v>682.75399571001765</v>
      </c>
      <c r="ED10" s="107">
        <f t="shared" si="5"/>
        <v>681.56055313521802</v>
      </c>
      <c r="EE10" s="107">
        <f t="shared" si="5"/>
        <v>681.56055313521802</v>
      </c>
      <c r="EF10" s="11"/>
      <c r="EG10" s="11"/>
      <c r="EH10" s="11"/>
    </row>
    <row r="11" spans="1:138" ht="12.75" customHeight="1" x14ac:dyDescent="0.25">
      <c r="A11" s="11"/>
      <c r="B11" s="108" t="s">
        <v>5</v>
      </c>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09"/>
      <c r="AG11" s="109"/>
      <c r="AH11" s="109"/>
      <c r="AI11" s="109"/>
      <c r="AJ11" s="109"/>
      <c r="AK11" s="109"/>
      <c r="AL11" s="109"/>
      <c r="AM11" s="109"/>
      <c r="AN11" s="109"/>
      <c r="AO11" s="109"/>
      <c r="AP11" s="109"/>
      <c r="AQ11" s="109"/>
      <c r="AR11" s="109"/>
      <c r="AS11" s="109"/>
      <c r="AT11" s="109"/>
      <c r="AU11" s="109"/>
      <c r="AV11" s="109"/>
      <c r="AW11" s="109"/>
      <c r="AX11" s="109"/>
      <c r="AY11" s="109"/>
      <c r="AZ11" s="109"/>
      <c r="BA11" s="109"/>
      <c r="BB11" s="109"/>
      <c r="BC11" s="110"/>
      <c r="BD11" s="110"/>
      <c r="BE11" s="110"/>
      <c r="BF11" s="110"/>
      <c r="BG11" s="110"/>
      <c r="BH11" s="110"/>
      <c r="BI11" s="110"/>
      <c r="BJ11" s="110"/>
      <c r="BK11" s="111">
        <f t="shared" ref="BK11:DB11" si="6">SUM(BK9:BK10)</f>
        <v>42.722146019999997</v>
      </c>
      <c r="BL11" s="111">
        <f t="shared" si="6"/>
        <v>13.73797882</v>
      </c>
      <c r="BM11" s="111">
        <f t="shared" si="6"/>
        <v>28.99206848</v>
      </c>
      <c r="BN11" s="111">
        <f t="shared" si="6"/>
        <v>26.319435239999997</v>
      </c>
      <c r="BO11" s="111">
        <f t="shared" si="6"/>
        <v>31.8318941</v>
      </c>
      <c r="BP11" s="111">
        <f t="shared" si="6"/>
        <v>44.428786720000005</v>
      </c>
      <c r="BQ11" s="111">
        <f t="shared" si="6"/>
        <v>43.297372580000001</v>
      </c>
      <c r="BR11" s="111">
        <f t="shared" si="6"/>
        <v>52.847608219999998</v>
      </c>
      <c r="BS11" s="111">
        <f t="shared" si="6"/>
        <v>59.853818430000004</v>
      </c>
      <c r="BT11" s="111">
        <f t="shared" si="6"/>
        <v>131.32338053999999</v>
      </c>
      <c r="BU11" s="111">
        <f t="shared" si="6"/>
        <v>141.55213103</v>
      </c>
      <c r="BV11" s="111">
        <f t="shared" si="6"/>
        <v>149.86444391000001</v>
      </c>
      <c r="BW11" s="111">
        <f t="shared" si="6"/>
        <v>153.41800000000001</v>
      </c>
      <c r="BX11" s="111">
        <f t="shared" si="6"/>
        <v>161.78800000000001</v>
      </c>
      <c r="BY11" s="111">
        <f t="shared" si="6"/>
        <v>157.61599999999999</v>
      </c>
      <c r="BZ11" s="111">
        <f t="shared" si="6"/>
        <v>141.13800000000001</v>
      </c>
      <c r="CA11" s="111">
        <f t="shared" si="6"/>
        <v>192.667</v>
      </c>
      <c r="CB11" s="111">
        <f t="shared" si="6"/>
        <v>287.51800000000003</v>
      </c>
      <c r="CC11" s="111">
        <f t="shared" si="6"/>
        <v>304.43399999999997</v>
      </c>
      <c r="CD11" s="111">
        <f t="shared" si="6"/>
        <v>272.82520179752692</v>
      </c>
      <c r="CE11" s="111">
        <f>SUM(CE9:CE10)</f>
        <v>286.64978549580127</v>
      </c>
      <c r="CF11" s="111">
        <f t="shared" si="6"/>
        <v>330.92098798684032</v>
      </c>
      <c r="CG11" s="111">
        <f t="shared" si="6"/>
        <v>337.31654322184897</v>
      </c>
      <c r="CH11" s="111">
        <f t="shared" si="6"/>
        <v>338.64074430277469</v>
      </c>
      <c r="CI11" s="111">
        <f t="shared" si="6"/>
        <v>332.09859756047751</v>
      </c>
      <c r="CJ11" s="111">
        <f t="shared" si="6"/>
        <v>337.02853638516956</v>
      </c>
      <c r="CK11" s="111">
        <f t="shared" si="6"/>
        <v>342.77966065579483</v>
      </c>
      <c r="CL11" s="111">
        <f t="shared" si="6"/>
        <v>345.65478015508722</v>
      </c>
      <c r="CM11" s="111">
        <f t="shared" si="6"/>
        <v>348.01720337136373</v>
      </c>
      <c r="CN11" s="111">
        <f t="shared" si="6"/>
        <v>351.09642664625113</v>
      </c>
      <c r="CO11" s="111">
        <f t="shared" si="6"/>
        <v>354.20298007621244</v>
      </c>
      <c r="CP11" s="111">
        <f t="shared" si="6"/>
        <v>355.75564975576378</v>
      </c>
      <c r="CQ11" s="111">
        <f t="shared" si="6"/>
        <v>355.81874449844457</v>
      </c>
      <c r="CR11" s="111">
        <f t="shared" si="6"/>
        <v>356.83329822353835</v>
      </c>
      <c r="CS11" s="111">
        <f t="shared" si="6"/>
        <v>358.84440640458411</v>
      </c>
      <c r="CT11" s="111">
        <f t="shared" si="6"/>
        <v>359.50242197169473</v>
      </c>
      <c r="CU11" s="111">
        <f t="shared" si="6"/>
        <v>357.64444920089727</v>
      </c>
      <c r="CV11" s="111">
        <f t="shared" si="6"/>
        <v>359.26262922896024</v>
      </c>
      <c r="CW11" s="111">
        <f t="shared" si="6"/>
        <v>360.7968945072397</v>
      </c>
      <c r="CX11" s="111">
        <f t="shared" si="6"/>
        <v>361.07021563305119</v>
      </c>
      <c r="CY11" s="111">
        <f t="shared" si="6"/>
        <v>358.90241271210709</v>
      </c>
      <c r="CZ11" s="111">
        <f t="shared" si="6"/>
        <v>360.31527843983986</v>
      </c>
      <c r="DA11" s="111">
        <f t="shared" si="6"/>
        <v>361.72848562237925</v>
      </c>
      <c r="DB11" s="111">
        <f t="shared" si="6"/>
        <v>361.94859221627945</v>
      </c>
      <c r="DC11" s="42"/>
      <c r="DD11" s="112"/>
      <c r="DE11" s="108" t="s">
        <v>8</v>
      </c>
      <c r="DF11" s="110">
        <f t="shared" ref="DF11:EE11" si="7">SUMIF($C$5:$DC$5,DF$5,$C11:$DC11)</f>
        <v>0</v>
      </c>
      <c r="DG11" s="110">
        <f t="shared" si="7"/>
        <v>0</v>
      </c>
      <c r="DH11" s="110">
        <f t="shared" si="7"/>
        <v>0</v>
      </c>
      <c r="DI11" s="110">
        <f t="shared" si="7"/>
        <v>0</v>
      </c>
      <c r="DJ11" s="110">
        <f t="shared" si="7"/>
        <v>0</v>
      </c>
      <c r="DK11" s="110">
        <f t="shared" si="7"/>
        <v>0</v>
      </c>
      <c r="DL11" s="110">
        <f t="shared" si="7"/>
        <v>0</v>
      </c>
      <c r="DM11" s="110">
        <f t="shared" si="7"/>
        <v>0</v>
      </c>
      <c r="DN11" s="110">
        <f t="shared" si="7"/>
        <v>0</v>
      </c>
      <c r="DO11" s="110">
        <f t="shared" si="7"/>
        <v>0</v>
      </c>
      <c r="DP11" s="110">
        <f t="shared" si="7"/>
        <v>0</v>
      </c>
      <c r="DQ11" s="110">
        <f t="shared" si="7"/>
        <v>0</v>
      </c>
      <c r="DR11" s="110">
        <f t="shared" si="7"/>
        <v>0</v>
      </c>
      <c r="DS11" s="111">
        <f t="shared" si="7"/>
        <v>0</v>
      </c>
      <c r="DT11" s="111">
        <f t="shared" si="7"/>
        <v>0</v>
      </c>
      <c r="DU11" s="113">
        <f t="shared" si="7"/>
        <v>111.77162855999998</v>
      </c>
      <c r="DV11" s="113">
        <f t="shared" si="7"/>
        <v>172.40566161999999</v>
      </c>
      <c r="DW11" s="113">
        <f t="shared" si="7"/>
        <v>482.59377390999998</v>
      </c>
      <c r="DX11" s="113">
        <f t="shared" si="7"/>
        <v>613.96</v>
      </c>
      <c r="DY11" s="113">
        <f t="shared" si="7"/>
        <v>1057.4442017975271</v>
      </c>
      <c r="DZ11" s="113">
        <f t="shared" si="7"/>
        <v>1293.5280610072653</v>
      </c>
      <c r="EA11" s="113">
        <f t="shared" si="7"/>
        <v>1357.5615747565291</v>
      </c>
      <c r="EB11" s="113">
        <f t="shared" si="7"/>
        <v>1409.0722598495913</v>
      </c>
      <c r="EC11" s="113">
        <f t="shared" si="7"/>
        <v>1430.9988710982618</v>
      </c>
      <c r="ED11" s="113">
        <f t="shared" si="7"/>
        <v>1438.7741885701485</v>
      </c>
      <c r="EE11" s="113">
        <f t="shared" si="7"/>
        <v>1442.8947689906056</v>
      </c>
      <c r="EF11" s="11"/>
      <c r="EG11" s="11"/>
      <c r="EH11" s="11"/>
    </row>
    <row r="12" spans="1:138" ht="12.75" customHeight="1" x14ac:dyDescent="0.25">
      <c r="A12" s="2"/>
      <c r="B12" s="114" t="s">
        <v>1297</v>
      </c>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3"/>
      <c r="AT12" s="2"/>
      <c r="AU12" s="2"/>
      <c r="AV12" s="2"/>
      <c r="AW12" s="2"/>
      <c r="AX12" s="2"/>
      <c r="AY12" s="2"/>
      <c r="AZ12" s="2"/>
      <c r="BA12" s="2"/>
      <c r="BB12" s="2"/>
      <c r="BC12" s="2"/>
      <c r="BD12" s="2"/>
      <c r="BE12" s="2"/>
      <c r="BF12" s="2"/>
      <c r="BG12" s="2"/>
      <c r="BH12" s="2"/>
      <c r="BI12" s="2"/>
      <c r="BJ12" s="2"/>
      <c r="BK12" s="2"/>
      <c r="BL12" s="115">
        <f t="shared" ref="BL12:DB12" si="8">BL11/BK11-1</f>
        <v>-0.67843425249357359</v>
      </c>
      <c r="BM12" s="115">
        <f t="shared" si="8"/>
        <v>1.1103590899261553</v>
      </c>
      <c r="BN12" s="115">
        <f t="shared" si="8"/>
        <v>-9.2184979552035196E-2</v>
      </c>
      <c r="BO12" s="115">
        <f t="shared" si="8"/>
        <v>0.20944442043430422</v>
      </c>
      <c r="BP12" s="115">
        <f t="shared" si="8"/>
        <v>0.39573179592853713</v>
      </c>
      <c r="BQ12" s="115">
        <f t="shared" si="8"/>
        <v>-2.5465789717158516E-2</v>
      </c>
      <c r="BR12" s="115">
        <f t="shared" si="8"/>
        <v>0.22057309880303122</v>
      </c>
      <c r="BS12" s="115">
        <f t="shared" si="8"/>
        <v>0.13257383722710325</v>
      </c>
      <c r="BT12" s="115">
        <f t="shared" si="8"/>
        <v>1.1940685487524036</v>
      </c>
      <c r="BU12" s="115">
        <f t="shared" si="8"/>
        <v>7.7889789677508592E-2</v>
      </c>
      <c r="BV12" s="115">
        <f t="shared" si="8"/>
        <v>5.8722626212093676E-2</v>
      </c>
      <c r="BW12" s="115">
        <f t="shared" si="8"/>
        <v>2.371180246152349E-2</v>
      </c>
      <c r="BX12" s="115">
        <f t="shared" si="8"/>
        <v>5.4556831662516903E-2</v>
      </c>
      <c r="BY12" s="115">
        <f t="shared" si="8"/>
        <v>-2.5786832150715866E-2</v>
      </c>
      <c r="BZ12" s="115">
        <f t="shared" si="8"/>
        <v>-0.10454522383514353</v>
      </c>
      <c r="CA12" s="115">
        <f t="shared" si="8"/>
        <v>0.36509657214924407</v>
      </c>
      <c r="CB12" s="115">
        <f t="shared" si="8"/>
        <v>0.49230537663429663</v>
      </c>
      <c r="CC12" s="115">
        <f t="shared" si="8"/>
        <v>5.8834577313420233E-2</v>
      </c>
      <c r="CD12" s="115">
        <f t="shared" si="8"/>
        <v>-0.10382808162844182</v>
      </c>
      <c r="CE12" s="115">
        <f t="shared" si="8"/>
        <v>5.0671945286542952E-2</v>
      </c>
      <c r="CF12" s="115">
        <f t="shared" si="8"/>
        <v>0.1544435221343905</v>
      </c>
      <c r="CG12" s="115">
        <f t="shared" si="8"/>
        <v>1.9326532517372375E-2</v>
      </c>
      <c r="CH12" s="115">
        <f t="shared" si="8"/>
        <v>3.9256926691995098E-3</v>
      </c>
      <c r="CI12" s="115">
        <f t="shared" si="8"/>
        <v>-1.9318841138761256E-2</v>
      </c>
      <c r="CJ12" s="115">
        <f t="shared" si="8"/>
        <v>1.4844804708319392E-2</v>
      </c>
      <c r="CK12" s="115">
        <f t="shared" si="8"/>
        <v>1.7064205696970092E-2</v>
      </c>
      <c r="CL12" s="115">
        <f t="shared" si="8"/>
        <v>8.3876607316542007E-3</v>
      </c>
      <c r="CM12" s="115">
        <f t="shared" si="8"/>
        <v>6.834631985174866E-3</v>
      </c>
      <c r="CN12" s="115">
        <f t="shared" si="8"/>
        <v>8.847905347947993E-3</v>
      </c>
      <c r="CO12" s="115">
        <f t="shared" si="8"/>
        <v>8.8481488109570794E-3</v>
      </c>
      <c r="CP12" s="115">
        <f t="shared" si="8"/>
        <v>4.3835590519798462E-3</v>
      </c>
      <c r="CQ12" s="115">
        <f t="shared" si="8"/>
        <v>1.7735415508957075E-4</v>
      </c>
      <c r="CR12" s="115">
        <f t="shared" si="8"/>
        <v>2.8513217495718113E-3</v>
      </c>
      <c r="CS12" s="115">
        <f t="shared" si="8"/>
        <v>5.6359879839069649E-3</v>
      </c>
      <c r="CT12" s="115">
        <f t="shared" si="8"/>
        <v>1.8337071872001065E-3</v>
      </c>
      <c r="CU12" s="115">
        <f t="shared" si="8"/>
        <v>-5.1681787305003501E-3</v>
      </c>
      <c r="CV12" s="115">
        <f t="shared" si="8"/>
        <v>4.524549539853151E-3</v>
      </c>
      <c r="CW12" s="115">
        <f t="shared" si="8"/>
        <v>4.2705952510904144E-3</v>
      </c>
      <c r="CX12" s="115">
        <f t="shared" si="8"/>
        <v>7.5754844338327132E-4</v>
      </c>
      <c r="CY12" s="115">
        <f t="shared" si="8"/>
        <v>-6.0038264777485528E-3</v>
      </c>
      <c r="CZ12" s="115">
        <f t="shared" si="8"/>
        <v>3.9366292275835324E-3</v>
      </c>
      <c r="DA12" s="115">
        <f t="shared" si="8"/>
        <v>3.9221406004723569E-3</v>
      </c>
      <c r="DB12" s="115">
        <f t="shared" si="8"/>
        <v>6.0848565332505267E-4</v>
      </c>
      <c r="DC12" s="2"/>
      <c r="DD12" s="2"/>
      <c r="DE12" s="114" t="s">
        <v>1297</v>
      </c>
      <c r="DF12" s="2"/>
      <c r="DG12" s="2"/>
      <c r="DH12" s="2"/>
      <c r="DI12" s="2"/>
      <c r="DJ12" s="2"/>
      <c r="DK12" s="2"/>
      <c r="DL12" s="2"/>
      <c r="DM12" s="2"/>
      <c r="DN12" s="2"/>
      <c r="DO12" s="2"/>
      <c r="DP12" s="2"/>
      <c r="DQ12" s="2"/>
      <c r="DR12" s="2"/>
      <c r="DS12" s="115"/>
      <c r="DT12" s="115" t="str">
        <f t="shared" ref="DT12:EE12" si="9">IFERROR(DT11/DS11-1,"")</f>
        <v/>
      </c>
      <c r="DU12" s="115" t="str">
        <f t="shared" si="9"/>
        <v/>
      </c>
      <c r="DV12" s="115">
        <f t="shared" si="9"/>
        <v>0.54248143147928762</v>
      </c>
      <c r="DW12" s="115">
        <f t="shared" si="9"/>
        <v>1.7991759051027389</v>
      </c>
      <c r="DX12" s="115">
        <f t="shared" si="9"/>
        <v>0.27220870469518088</v>
      </c>
      <c r="DY12" s="115">
        <f t="shared" si="9"/>
        <v>0.72233403120321671</v>
      </c>
      <c r="DZ12" s="115">
        <f t="shared" si="9"/>
        <v>0.22325892828049398</v>
      </c>
      <c r="EA12" s="115">
        <f t="shared" si="9"/>
        <v>4.9502995473790667E-2</v>
      </c>
      <c r="EB12" s="115">
        <f t="shared" si="9"/>
        <v>3.7943534975421134E-2</v>
      </c>
      <c r="EC12" s="115">
        <f t="shared" si="9"/>
        <v>1.5561026835494651E-2</v>
      </c>
      <c r="ED12" s="115">
        <f t="shared" si="9"/>
        <v>5.433489591727847E-3</v>
      </c>
      <c r="EE12" s="115">
        <f t="shared" si="9"/>
        <v>2.8639521428670545E-3</v>
      </c>
      <c r="EF12" s="2"/>
      <c r="EG12" s="2"/>
      <c r="EH12" s="2"/>
    </row>
    <row r="13" spans="1:138" ht="4.5" customHeight="1" x14ac:dyDescent="0.25">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44"/>
      <c r="BV13" s="44"/>
      <c r="BW13" s="44"/>
      <c r="BX13" s="44"/>
      <c r="BY13" s="44"/>
      <c r="BZ13" s="44"/>
      <c r="CA13" s="44"/>
      <c r="CB13" s="44"/>
      <c r="CC13" s="44"/>
      <c r="CD13" s="44"/>
      <c r="CE13" s="44"/>
      <c r="CF13" s="44"/>
      <c r="CG13" s="44"/>
      <c r="CH13" s="44"/>
      <c r="CI13" s="44"/>
      <c r="CJ13" s="44"/>
      <c r="CK13" s="44"/>
      <c r="CL13" s="44"/>
      <c r="CM13" s="2"/>
      <c r="CN13" s="2"/>
      <c r="CO13" s="2"/>
      <c r="CP13" s="2"/>
      <c r="CQ13" s="2"/>
      <c r="CR13" s="2"/>
      <c r="CS13" s="2"/>
      <c r="CT13" s="2"/>
      <c r="CU13" s="2"/>
      <c r="CV13" s="2"/>
      <c r="CW13" s="2"/>
      <c r="CX13" s="2"/>
      <c r="CY13" s="2"/>
      <c r="CZ13" s="2"/>
      <c r="DA13" s="2"/>
      <c r="DB13" s="2"/>
      <c r="DC13" s="2"/>
      <c r="DD13" s="2"/>
      <c r="DE13" s="2"/>
      <c r="DF13" s="2"/>
      <c r="DG13" s="2"/>
      <c r="DH13" s="2"/>
      <c r="DI13" s="2"/>
      <c r="DJ13" s="2"/>
      <c r="DK13" s="2"/>
      <c r="DL13" s="2"/>
      <c r="DM13" s="2"/>
      <c r="DN13" s="2"/>
      <c r="DO13" s="2"/>
      <c r="DP13" s="2"/>
      <c r="DQ13" s="2"/>
      <c r="DR13" s="2"/>
      <c r="DS13" s="2"/>
      <c r="DT13" s="2"/>
      <c r="DU13" s="2"/>
      <c r="DV13" s="2"/>
      <c r="DW13" s="2"/>
      <c r="DX13" s="2"/>
      <c r="DY13" s="2"/>
      <c r="DZ13" s="2"/>
      <c r="EA13" s="2"/>
      <c r="EB13" s="2"/>
      <c r="EC13" s="2"/>
      <c r="ED13" s="2"/>
      <c r="EE13" s="2"/>
      <c r="EF13" s="2"/>
      <c r="EG13" s="2"/>
      <c r="EH13" s="2"/>
    </row>
    <row r="14" spans="1:138" ht="12.75" customHeight="1" x14ac:dyDescent="0.25">
      <c r="A14" s="2"/>
      <c r="B14" s="2" t="s">
        <v>1298</v>
      </c>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106">
        <f>-Sand!K15</f>
        <v>-15.5</v>
      </c>
      <c r="BL14" s="106">
        <f>-Sand!L15</f>
        <v>-6.1000000000000005</v>
      </c>
      <c r="BM14" s="106">
        <f>-Sand!M15</f>
        <v>-12.6</v>
      </c>
      <c r="BN14" s="106">
        <f>-Sand!N15</f>
        <v>-12.899999999999999</v>
      </c>
      <c r="BO14" s="106">
        <f>-Sand!O15</f>
        <v>-13.100000000000001</v>
      </c>
      <c r="BP14" s="106">
        <f>-Sand!P15</f>
        <v>-11.7</v>
      </c>
      <c r="BQ14" s="106">
        <f>-Sand!Q15</f>
        <v>-13.1</v>
      </c>
      <c r="BR14" s="106">
        <f>-Sand!R15</f>
        <v>-16.7</v>
      </c>
      <c r="BS14" s="106">
        <f>-Sand!S15</f>
        <v>-19.8</v>
      </c>
      <c r="BT14" s="106">
        <f>-Sand!T15</f>
        <v>-30</v>
      </c>
      <c r="BU14" s="106">
        <f>-Sand!U15</f>
        <v>-39.694839439999996</v>
      </c>
      <c r="BV14" s="106">
        <f>-Sand!V15</f>
        <v>-41.863114490000001</v>
      </c>
      <c r="BW14" s="106">
        <f>-Sand!W15</f>
        <v>-32.12079739258489</v>
      </c>
      <c r="BX14" s="106">
        <f>-Sand!X15</f>
        <v>-31.6</v>
      </c>
      <c r="BY14" s="106">
        <f>-Sand!Y15</f>
        <v>-30.2</v>
      </c>
      <c r="BZ14" s="106">
        <f>-Sand!Z15</f>
        <v>-30.3</v>
      </c>
      <c r="CA14" s="106">
        <f>-Sand!AA15</f>
        <v>-39.5</v>
      </c>
      <c r="CB14" s="106">
        <f>-Sand!AB15</f>
        <v>-68</v>
      </c>
      <c r="CC14" s="106">
        <f>-Sand!AC15</f>
        <v>-88.8</v>
      </c>
      <c r="CD14" s="106">
        <f>-Sand!AD15</f>
        <v>-73.642474595600731</v>
      </c>
      <c r="CE14" s="106">
        <f>-Sand!AE15</f>
        <v>-70.91171890225813</v>
      </c>
      <c r="CF14" s="106">
        <f>-Sand!AF15</f>
        <v>-78.674385293448154</v>
      </c>
      <c r="CG14" s="106">
        <f>-Sand!AG15</f>
        <v>-75.602408053622753</v>
      </c>
      <c r="CH14" s="106">
        <f>-Sand!AH15</f>
        <v>-75.656170617508323</v>
      </c>
      <c r="CI14" s="106">
        <f>-Sand!AI15</f>
        <v>-70.617363603308561</v>
      </c>
      <c r="CJ14" s="106">
        <f>-Sand!AJ15</f>
        <v>-71.487816739249524</v>
      </c>
      <c r="CK14" s="106">
        <f>-Sand!AK15</f>
        <v>-72.537595775472397</v>
      </c>
      <c r="CL14" s="106">
        <f>-Sand!AL15</f>
        <v>-72.989771304937022</v>
      </c>
      <c r="CM14" s="106">
        <f>-Sand!AM15</f>
        <v>-70.987461376204266</v>
      </c>
      <c r="CN14" s="106">
        <f>-Sand!AN15</f>
        <v>-71.042149016506812</v>
      </c>
      <c r="CO14" s="106">
        <f>-Sand!AO15</f>
        <v>-71.097629231306499</v>
      </c>
      <c r="CP14" s="106">
        <f>-Sand!AP15</f>
        <v>-71.142656652013486</v>
      </c>
      <c r="CQ14" s="106">
        <f>-Sand!AQ15</f>
        <v>-71.179096234220424</v>
      </c>
      <c r="CR14" s="106">
        <f>-Sand!AR15</f>
        <v>-71.208518292248144</v>
      </c>
      <c r="CS14" s="106">
        <f>-Sand!AS15</f>
        <v>-71.232230594829275</v>
      </c>
      <c r="CT14" s="106">
        <f>-Sand!AT15</f>
        <v>-71.251313046275484</v>
      </c>
      <c r="CU14" s="106">
        <f>-Sand!AU15</f>
        <v>-71.266651505260739</v>
      </c>
      <c r="CV14" s="106">
        <f>-Sand!AV15</f>
        <v>-71.278968891405384</v>
      </c>
      <c r="CW14" s="106">
        <f>-Sand!AW15</f>
        <v>-71.288852749806296</v>
      </c>
      <c r="CX14" s="106">
        <f>-Sand!AX15</f>
        <v>-71.296779062454817</v>
      </c>
      <c r="CY14" s="106">
        <f>-Sand!AY15</f>
        <v>-71.303132447085829</v>
      </c>
      <c r="CZ14" s="106">
        <f>-Sand!AZ15</f>
        <v>-71.309495718520878</v>
      </c>
      <c r="DA14" s="106">
        <f>-Sand!BA15</f>
        <v>-71.315868892145332</v>
      </c>
      <c r="DB14" s="106">
        <f>-Sand!BB15</f>
        <v>-71.322251983368446</v>
      </c>
      <c r="DC14" s="2"/>
      <c r="DD14" s="2"/>
      <c r="DE14" s="2" t="str">
        <f t="shared" ref="DE14:DE17" si="10">B14</f>
        <v>Product Cost of Sales</v>
      </c>
      <c r="DF14" s="2"/>
      <c r="DG14" s="2"/>
      <c r="DH14" s="2"/>
      <c r="DI14" s="2"/>
      <c r="DJ14" s="2"/>
      <c r="DK14" s="2"/>
      <c r="DL14" s="2"/>
      <c r="DM14" s="2"/>
      <c r="DN14" s="2"/>
      <c r="DO14" s="2"/>
      <c r="DP14" s="2"/>
      <c r="DQ14" s="2"/>
      <c r="DR14" s="2"/>
      <c r="DS14" s="105">
        <f t="shared" ref="DS14:EE14" si="11">SUMIF($C$5:$DC$5,DS$5,$C14:$DC14)</f>
        <v>0</v>
      </c>
      <c r="DT14" s="105">
        <f t="shared" si="11"/>
        <v>0</v>
      </c>
      <c r="DU14" s="107">
        <f t="shared" si="11"/>
        <v>-47.1</v>
      </c>
      <c r="DV14" s="107">
        <f t="shared" si="11"/>
        <v>-54.599999999999994</v>
      </c>
      <c r="DW14" s="107">
        <f t="shared" si="11"/>
        <v>-131.35795393000001</v>
      </c>
      <c r="DX14" s="107">
        <f t="shared" si="11"/>
        <v>-124.22079739258488</v>
      </c>
      <c r="DY14" s="107">
        <f t="shared" si="11"/>
        <v>-269.94247459560074</v>
      </c>
      <c r="DZ14" s="107">
        <f t="shared" si="11"/>
        <v>-300.84468286683739</v>
      </c>
      <c r="EA14" s="107">
        <f t="shared" si="11"/>
        <v>-287.63254742296749</v>
      </c>
      <c r="EB14" s="107">
        <f t="shared" si="11"/>
        <v>-284.26989627603109</v>
      </c>
      <c r="EC14" s="107">
        <f t="shared" si="11"/>
        <v>-284.8711581675733</v>
      </c>
      <c r="ED14" s="107">
        <f t="shared" si="11"/>
        <v>-285.13125220892721</v>
      </c>
      <c r="EE14" s="107">
        <f t="shared" si="11"/>
        <v>-285.25074904112051</v>
      </c>
      <c r="EF14" s="2"/>
      <c r="EG14" s="2"/>
      <c r="EH14" s="2"/>
    </row>
    <row r="15" spans="1:138" ht="12.75" customHeight="1" x14ac:dyDescent="0.25">
      <c r="A15" s="2"/>
      <c r="B15" s="2" t="s">
        <v>1299</v>
      </c>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116">
        <f t="shared" ref="BK15:BR15" si="12">BK16-BK14</f>
        <v>-2.7794999999999987</v>
      </c>
      <c r="BL15" s="116">
        <f t="shared" si="12"/>
        <v>-12.179499999999997</v>
      </c>
      <c r="BM15" s="116">
        <f t="shared" si="12"/>
        <v>-5.6794999999999991</v>
      </c>
      <c r="BN15" s="116">
        <f t="shared" si="12"/>
        <v>-5.3795000000000002</v>
      </c>
      <c r="BO15" s="116">
        <f t="shared" si="12"/>
        <v>-5.82</v>
      </c>
      <c r="BP15" s="116">
        <f t="shared" si="12"/>
        <v>-10.212000000000003</v>
      </c>
      <c r="BQ15" s="116">
        <f t="shared" si="12"/>
        <v>-8.8120000000000029</v>
      </c>
      <c r="BR15" s="116">
        <f t="shared" si="12"/>
        <v>-5.2120000000000033</v>
      </c>
      <c r="BS15" s="106">
        <f>-Logistics!S12</f>
        <v>-4.6940752900000042</v>
      </c>
      <c r="BT15" s="106">
        <f>-Logistics!T12</f>
        <v>-17.044393620000001</v>
      </c>
      <c r="BU15" s="106">
        <f>-Logistics!U12</f>
        <v>-20.443734929999998</v>
      </c>
      <c r="BV15" s="106">
        <f>-Logistics!V12</f>
        <v>-25.421909400000001</v>
      </c>
      <c r="BW15" s="106">
        <f>-Logistics!W12</f>
        <v>-16.939042799999999</v>
      </c>
      <c r="BX15" s="106">
        <f>-Logistics!X12</f>
        <v>-31.9</v>
      </c>
      <c r="BY15" s="106">
        <f>-Logistics!Y12</f>
        <v>-37.6</v>
      </c>
      <c r="BZ15" s="106">
        <f>-Logistics!Z12</f>
        <v>-36.299999999999997</v>
      </c>
      <c r="CA15" s="106">
        <f>-Logistics!AA12</f>
        <v>-67.2</v>
      </c>
      <c r="CB15" s="106">
        <f>-Logistics!AB12</f>
        <v>-134.1</v>
      </c>
      <c r="CC15" s="106">
        <f>-Logistics!AC12</f>
        <v>-136.5</v>
      </c>
      <c r="CD15" s="106">
        <f>-Logistics!AD12</f>
        <v>-120.91969276999495</v>
      </c>
      <c r="CE15" s="106">
        <f>-Logistics!AE12</f>
        <v>-138.45774567302419</v>
      </c>
      <c r="CF15" s="106">
        <f>-Logistics!AF12</f>
        <v>-139.80187201099065</v>
      </c>
      <c r="CG15" s="106">
        <f>-Logistics!AG12</f>
        <v>-144.72657724716325</v>
      </c>
      <c r="CH15" s="106">
        <f>-Logistics!AH12</f>
        <v>-144.78665951964663</v>
      </c>
      <c r="CI15" s="106">
        <f>-Logistics!AI12</f>
        <v>-142.05341120620855</v>
      </c>
      <c r="CJ15" s="106">
        <f>-Logistics!AJ12</f>
        <v>-143.42481492915698</v>
      </c>
      <c r="CK15" s="106">
        <f>-Logistics!AK12</f>
        <v>-144.4939999590429</v>
      </c>
      <c r="CL15" s="106">
        <f>-Logistics!AL12</f>
        <v>-144.43585563701279</v>
      </c>
      <c r="CM15" s="106">
        <f>-Logistics!AM12</f>
        <v>-144.77982587888329</v>
      </c>
      <c r="CN15" s="106">
        <f>-Logistics!AN12</f>
        <v>-145.88031917839859</v>
      </c>
      <c r="CO15" s="106">
        <f>-Logistics!AO12</f>
        <v>-146.90475920833666</v>
      </c>
      <c r="CP15" s="106">
        <f>-Logistics!AP12</f>
        <v>-146.88739526610877</v>
      </c>
      <c r="CQ15" s="106">
        <f>-Logistics!AQ12</f>
        <v>-145.85707523337413</v>
      </c>
      <c r="CR15" s="106">
        <f>-Logistics!AR12</f>
        <v>-145.87063252250343</v>
      </c>
      <c r="CS15" s="106">
        <f>-Logistics!AS12</f>
        <v>-146.89168968604105</v>
      </c>
      <c r="CT15" s="106">
        <f>-Logistics!AT12</f>
        <v>-146.88842230546717</v>
      </c>
      <c r="CU15" s="106">
        <f>-Logistics!AU12</f>
        <v>-144.84176336373395</v>
      </c>
      <c r="CV15" s="106">
        <f>-Logistics!AV12</f>
        <v>-145.86725770980686</v>
      </c>
      <c r="CW15" s="106">
        <f>-Logistics!AW12</f>
        <v>-146.88988022660024</v>
      </c>
      <c r="CX15" s="106">
        <f>-Logistics!AX12</f>
        <v>-146.88942786174007</v>
      </c>
      <c r="CY15" s="106">
        <f>-Logistics!AY12</f>
        <v>-144.84274961150098</v>
      </c>
      <c r="CZ15" s="106">
        <f>-Logistics!AZ12</f>
        <v>-145.86646273531318</v>
      </c>
      <c r="DA15" s="106">
        <f>-Logistics!BA12</f>
        <v>-146.88972915908306</v>
      </c>
      <c r="DB15" s="106">
        <f>-Logistics!BB12</f>
        <v>-146.88969139220376</v>
      </c>
      <c r="DC15" s="2"/>
      <c r="DD15" s="2"/>
      <c r="DE15" s="2" t="str">
        <f t="shared" si="10"/>
        <v>Service Cost of Sales</v>
      </c>
      <c r="DF15" s="2"/>
      <c r="DG15" s="2"/>
      <c r="DH15" s="2"/>
      <c r="DI15" s="2"/>
      <c r="DJ15" s="2"/>
      <c r="DK15" s="2"/>
      <c r="DL15" s="2"/>
      <c r="DM15" s="2"/>
      <c r="DN15" s="2"/>
      <c r="DO15" s="2"/>
      <c r="DP15" s="2"/>
      <c r="DQ15" s="2"/>
      <c r="DR15" s="2"/>
      <c r="DS15" s="105">
        <f t="shared" ref="DS15:EE15" si="13">SUMIF($C$5:$DC$5,DS$5,$C15:$DC15)</f>
        <v>0</v>
      </c>
      <c r="DT15" s="105">
        <f t="shared" si="13"/>
        <v>0</v>
      </c>
      <c r="DU15" s="107">
        <f t="shared" si="13"/>
        <v>-26.017999999999994</v>
      </c>
      <c r="DV15" s="107">
        <f t="shared" si="13"/>
        <v>-30.056000000000012</v>
      </c>
      <c r="DW15" s="107">
        <f t="shared" si="13"/>
        <v>-67.604113240000004</v>
      </c>
      <c r="DX15" s="107">
        <f t="shared" si="13"/>
        <v>-122.73904280000001</v>
      </c>
      <c r="DY15" s="107">
        <f t="shared" si="13"/>
        <v>-458.71969276999494</v>
      </c>
      <c r="DZ15" s="107">
        <f t="shared" si="13"/>
        <v>-567.77285445082475</v>
      </c>
      <c r="EA15" s="107">
        <f t="shared" si="13"/>
        <v>-574.40808173142113</v>
      </c>
      <c r="EB15" s="107">
        <f t="shared" si="13"/>
        <v>-584.45229953172725</v>
      </c>
      <c r="EC15" s="107">
        <f t="shared" si="13"/>
        <v>-585.50781974738572</v>
      </c>
      <c r="ED15" s="107">
        <f t="shared" si="13"/>
        <v>-584.4883291618811</v>
      </c>
      <c r="EE15" s="107">
        <f t="shared" si="13"/>
        <v>-584.48863289810106</v>
      </c>
      <c r="EF15" s="2"/>
      <c r="EG15" s="2"/>
      <c r="EH15" s="2"/>
    </row>
    <row r="16" spans="1:138" ht="12.75" customHeight="1" x14ac:dyDescent="0.25">
      <c r="A16" s="2"/>
      <c r="B16" s="117" t="s">
        <v>1300</v>
      </c>
      <c r="C16" s="117"/>
      <c r="D16" s="117"/>
      <c r="E16" s="117"/>
      <c r="F16" s="117"/>
      <c r="G16" s="117"/>
      <c r="H16" s="117"/>
      <c r="I16" s="117"/>
      <c r="J16" s="117"/>
      <c r="K16" s="117"/>
      <c r="L16" s="117"/>
      <c r="M16" s="117"/>
      <c r="N16" s="117"/>
      <c r="O16" s="117"/>
      <c r="P16" s="117"/>
      <c r="Q16" s="117"/>
      <c r="R16" s="117"/>
      <c r="S16" s="117"/>
      <c r="T16" s="117"/>
      <c r="U16" s="117"/>
      <c r="V16" s="117"/>
      <c r="W16" s="117"/>
      <c r="X16" s="117"/>
      <c r="Y16" s="117"/>
      <c r="Z16" s="117"/>
      <c r="AA16" s="117"/>
      <c r="AB16" s="117"/>
      <c r="AC16" s="117"/>
      <c r="AD16" s="117"/>
      <c r="AE16" s="117"/>
      <c r="AF16" s="117"/>
      <c r="AG16" s="117"/>
      <c r="AH16" s="117"/>
      <c r="AI16" s="117"/>
      <c r="AJ16" s="117"/>
      <c r="AK16" s="117"/>
      <c r="AL16" s="117"/>
      <c r="AM16" s="117"/>
      <c r="AN16" s="117"/>
      <c r="AO16" s="117"/>
      <c r="AP16" s="117"/>
      <c r="AQ16" s="117"/>
      <c r="AR16" s="117"/>
      <c r="AS16" s="117"/>
      <c r="AT16" s="117"/>
      <c r="AU16" s="117"/>
      <c r="AV16" s="117"/>
      <c r="AW16" s="117"/>
      <c r="AX16" s="117"/>
      <c r="AY16" s="117"/>
      <c r="AZ16" s="117"/>
      <c r="BA16" s="117"/>
      <c r="BB16" s="117"/>
      <c r="BC16" s="117"/>
      <c r="BD16" s="117"/>
      <c r="BE16" s="117"/>
      <c r="BF16" s="117"/>
      <c r="BG16" s="117"/>
      <c r="BH16" s="117"/>
      <c r="BI16" s="117"/>
      <c r="BJ16" s="117"/>
      <c r="BK16" s="118">
        <f t="shared" ref="BK16:BN16" si="14">-73.118/4</f>
        <v>-18.279499999999999</v>
      </c>
      <c r="BL16" s="118">
        <f t="shared" si="14"/>
        <v>-18.279499999999999</v>
      </c>
      <c r="BM16" s="118">
        <f t="shared" si="14"/>
        <v>-18.279499999999999</v>
      </c>
      <c r="BN16" s="118">
        <f t="shared" si="14"/>
        <v>-18.279499999999999</v>
      </c>
      <c r="BO16" s="118">
        <v>-18.920000000000002</v>
      </c>
      <c r="BP16" s="118">
        <f t="shared" ref="BP16:BR16" si="15">-(84.656+$BO$16)/3</f>
        <v>-21.912000000000003</v>
      </c>
      <c r="BQ16" s="118">
        <f t="shared" si="15"/>
        <v>-21.912000000000003</v>
      </c>
      <c r="BR16" s="118">
        <f t="shared" si="15"/>
        <v>-21.912000000000003</v>
      </c>
      <c r="BS16" s="119">
        <f t="shared" ref="BS16:BV16" si="16">SUM(BS14:BS15)</f>
        <v>-24.494075290000005</v>
      </c>
      <c r="BT16" s="119">
        <f t="shared" si="16"/>
        <v>-47.044393620000001</v>
      </c>
      <c r="BU16" s="119">
        <f t="shared" si="16"/>
        <v>-60.138574369999994</v>
      </c>
      <c r="BV16" s="119">
        <f t="shared" si="16"/>
        <v>-67.285023890000005</v>
      </c>
      <c r="BW16" s="118">
        <v>-62.555</v>
      </c>
      <c r="BX16" s="118">
        <v>-63.503999999999998</v>
      </c>
      <c r="BY16" s="118">
        <v>-67.77</v>
      </c>
      <c r="BZ16" s="118">
        <v>-66.566999999999993</v>
      </c>
      <c r="CA16" s="118">
        <v>-106.746</v>
      </c>
      <c r="CB16" s="118">
        <v>-202.136</v>
      </c>
      <c r="CC16" s="118">
        <v>-225.34700000000001</v>
      </c>
      <c r="CD16" s="119">
        <f t="shared" ref="CD16:DB16" si="17">SUM(CD14:CD15)</f>
        <v>-194.56216736559568</v>
      </c>
      <c r="CE16" s="119">
        <f>SUM(CE14:CE15)</f>
        <v>-209.36946457528234</v>
      </c>
      <c r="CF16" s="119">
        <f t="shared" si="17"/>
        <v>-218.4762573044388</v>
      </c>
      <c r="CG16" s="119">
        <f t="shared" si="17"/>
        <v>-220.328985300786</v>
      </c>
      <c r="CH16" s="119">
        <f t="shared" si="17"/>
        <v>-220.44283013715494</v>
      </c>
      <c r="CI16" s="119">
        <f t="shared" si="17"/>
        <v>-212.67077480951713</v>
      </c>
      <c r="CJ16" s="119">
        <f t="shared" si="17"/>
        <v>-214.9126316684065</v>
      </c>
      <c r="CK16" s="119">
        <f t="shared" si="17"/>
        <v>-217.03159573451529</v>
      </c>
      <c r="CL16" s="119">
        <f t="shared" si="17"/>
        <v>-217.42562694194982</v>
      </c>
      <c r="CM16" s="119">
        <f t="shared" si="17"/>
        <v>-215.76728725508755</v>
      </c>
      <c r="CN16" s="119">
        <f t="shared" si="17"/>
        <v>-216.92246819490541</v>
      </c>
      <c r="CO16" s="119">
        <f t="shared" si="17"/>
        <v>-218.00238843964314</v>
      </c>
      <c r="CP16" s="119">
        <f t="shared" si="17"/>
        <v>-218.03005191812224</v>
      </c>
      <c r="CQ16" s="119">
        <f t="shared" si="17"/>
        <v>-217.03617146759456</v>
      </c>
      <c r="CR16" s="119">
        <f t="shared" si="17"/>
        <v>-217.07915081475159</v>
      </c>
      <c r="CS16" s="119">
        <f t="shared" si="17"/>
        <v>-218.12392028087032</v>
      </c>
      <c r="CT16" s="119">
        <f t="shared" si="17"/>
        <v>-218.13973535174267</v>
      </c>
      <c r="CU16" s="119">
        <f t="shared" si="17"/>
        <v>-216.10841486899469</v>
      </c>
      <c r="CV16" s="119">
        <f t="shared" si="17"/>
        <v>-217.14622660121225</v>
      </c>
      <c r="CW16" s="119">
        <f t="shared" si="17"/>
        <v>-218.17873297640654</v>
      </c>
      <c r="CX16" s="119">
        <f t="shared" si="17"/>
        <v>-218.18620692419489</v>
      </c>
      <c r="CY16" s="119">
        <f t="shared" si="17"/>
        <v>-216.14588205858681</v>
      </c>
      <c r="CZ16" s="119">
        <f t="shared" si="17"/>
        <v>-217.17595845383406</v>
      </c>
      <c r="DA16" s="119">
        <f t="shared" si="17"/>
        <v>-218.20559805122838</v>
      </c>
      <c r="DB16" s="119">
        <f t="shared" si="17"/>
        <v>-218.21194337557222</v>
      </c>
      <c r="DC16" s="23"/>
      <c r="DD16" s="2"/>
      <c r="DE16" s="119" t="str">
        <f t="shared" si="10"/>
        <v>Cost of Sales</v>
      </c>
      <c r="DF16" s="119"/>
      <c r="DG16" s="119"/>
      <c r="DH16" s="119"/>
      <c r="DI16" s="119"/>
      <c r="DJ16" s="119"/>
      <c r="DK16" s="119"/>
      <c r="DL16" s="119"/>
      <c r="DM16" s="119"/>
      <c r="DN16" s="119"/>
      <c r="DO16" s="119"/>
      <c r="DP16" s="119"/>
      <c r="DQ16" s="119"/>
      <c r="DR16" s="119"/>
      <c r="DS16" s="119">
        <f t="shared" ref="DS16:EE16" si="18">SUMIF($C$5:$DC$5,DS$5,$C16:$DC16)</f>
        <v>0</v>
      </c>
      <c r="DT16" s="119">
        <f t="shared" si="18"/>
        <v>0</v>
      </c>
      <c r="DU16" s="120">
        <f t="shared" si="18"/>
        <v>-73.117999999999995</v>
      </c>
      <c r="DV16" s="120">
        <f t="shared" si="18"/>
        <v>-84.65600000000002</v>
      </c>
      <c r="DW16" s="120">
        <f t="shared" si="18"/>
        <v>-198.96206717000001</v>
      </c>
      <c r="DX16" s="120">
        <f t="shared" si="18"/>
        <v>-260.39600000000002</v>
      </c>
      <c r="DY16" s="120">
        <f t="shared" si="18"/>
        <v>-728.7911673655957</v>
      </c>
      <c r="DZ16" s="120">
        <f t="shared" si="18"/>
        <v>-868.61753731766214</v>
      </c>
      <c r="EA16" s="120">
        <f t="shared" si="18"/>
        <v>-862.04062915438863</v>
      </c>
      <c r="EB16" s="120">
        <f t="shared" si="18"/>
        <v>-868.72219580775834</v>
      </c>
      <c r="EC16" s="120">
        <f t="shared" si="18"/>
        <v>-870.37897791495925</v>
      </c>
      <c r="ED16" s="120">
        <f t="shared" si="18"/>
        <v>-869.61958137080842</v>
      </c>
      <c r="EE16" s="120">
        <f t="shared" si="18"/>
        <v>-869.7393819392214</v>
      </c>
      <c r="EF16" s="2"/>
      <c r="EG16" s="2"/>
      <c r="EH16" s="2"/>
    </row>
    <row r="17" spans="1:138" ht="12.75" customHeight="1" x14ac:dyDescent="0.25">
      <c r="A17" s="2"/>
      <c r="B17" s="114" t="s">
        <v>1301</v>
      </c>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121">
        <f t="shared" ref="BK17:DB17" si="19">-BK16/BK11</f>
        <v>0.42786942377479381</v>
      </c>
      <c r="BL17" s="121">
        <f t="shared" si="19"/>
        <v>1.3305814661315658</v>
      </c>
      <c r="BM17" s="121">
        <f t="shared" si="19"/>
        <v>0.63050002839949137</v>
      </c>
      <c r="BN17" s="121">
        <f t="shared" si="19"/>
        <v>0.69452478114800165</v>
      </c>
      <c r="BO17" s="121">
        <f t="shared" si="19"/>
        <v>0.59437242221787867</v>
      </c>
      <c r="BP17" s="121">
        <f t="shared" si="19"/>
        <v>0.49319375156684447</v>
      </c>
      <c r="BQ17" s="121">
        <f t="shared" si="19"/>
        <v>0.5060815170600359</v>
      </c>
      <c r="BR17" s="121">
        <f t="shared" si="19"/>
        <v>0.41462614369948875</v>
      </c>
      <c r="BS17" s="121">
        <f t="shared" si="19"/>
        <v>0.40923162352033088</v>
      </c>
      <c r="BT17" s="121">
        <f t="shared" si="19"/>
        <v>0.35823319066684151</v>
      </c>
      <c r="BU17" s="121">
        <f t="shared" si="19"/>
        <v>0.42485107029052399</v>
      </c>
      <c r="BV17" s="121">
        <f t="shared" si="19"/>
        <v>0.44897256570349359</v>
      </c>
      <c r="BW17" s="121">
        <f t="shared" si="19"/>
        <v>0.40774224667248954</v>
      </c>
      <c r="BX17" s="121">
        <f t="shared" si="19"/>
        <v>0.39251365985116321</v>
      </c>
      <c r="BY17" s="121">
        <f t="shared" si="19"/>
        <v>0.42996903867627656</v>
      </c>
      <c r="BZ17" s="121">
        <f t="shared" si="19"/>
        <v>0.47164477320069714</v>
      </c>
      <c r="CA17" s="121">
        <f t="shared" si="19"/>
        <v>0.55404402414528686</v>
      </c>
      <c r="CB17" s="121">
        <f t="shared" si="19"/>
        <v>0.70303772285561239</v>
      </c>
      <c r="CC17" s="121">
        <f t="shared" si="19"/>
        <v>0.74021627019321112</v>
      </c>
      <c r="CD17" s="121">
        <f t="shared" si="19"/>
        <v>0.71313854469348859</v>
      </c>
      <c r="CE17" s="121">
        <f t="shared" si="19"/>
        <v>0.73040160910341623</v>
      </c>
      <c r="CF17" s="121">
        <f t="shared" si="19"/>
        <v>0.66020671167924505</v>
      </c>
      <c r="CG17" s="121">
        <f t="shared" si="19"/>
        <v>0.65318167676074612</v>
      </c>
      <c r="CH17" s="121">
        <f t="shared" si="19"/>
        <v>0.65096369484724381</v>
      </c>
      <c r="CI17" s="121">
        <f t="shared" si="19"/>
        <v>0.64038444116220117</v>
      </c>
      <c r="CJ17" s="121">
        <f t="shared" si="19"/>
        <v>0.63766894629597726</v>
      </c>
      <c r="CK17" s="121">
        <f t="shared" si="19"/>
        <v>0.63315190673594091</v>
      </c>
      <c r="CL17" s="121">
        <f t="shared" si="19"/>
        <v>0.62902537278493886</v>
      </c>
      <c r="CM17" s="121">
        <f t="shared" si="19"/>
        <v>0.61999029118352422</v>
      </c>
      <c r="CN17" s="121">
        <f t="shared" si="19"/>
        <v>0.6178429962019143</v>
      </c>
      <c r="CO17" s="121">
        <f t="shared" si="19"/>
        <v>0.6154730499239065</v>
      </c>
      <c r="CP17" s="121">
        <f t="shared" si="19"/>
        <v>0.61286462229849614</v>
      </c>
      <c r="CQ17" s="121">
        <f t="shared" si="19"/>
        <v>0.60996272631315329</v>
      </c>
      <c r="CR17" s="121">
        <f t="shared" si="19"/>
        <v>0.60834891781529388</v>
      </c>
      <c r="CS17" s="121">
        <f t="shared" si="19"/>
        <v>0.6078509693556251</v>
      </c>
      <c r="CT17" s="121">
        <f t="shared" si="19"/>
        <v>0.60678238036715593</v>
      </c>
      <c r="CU17" s="121">
        <f t="shared" si="19"/>
        <v>0.60425491113270857</v>
      </c>
      <c r="CV17" s="121">
        <f t="shared" si="19"/>
        <v>0.60442197137855846</v>
      </c>
      <c r="CW17" s="121">
        <f t="shared" si="19"/>
        <v>0.6047134448714846</v>
      </c>
      <c r="CX17" s="121">
        <f t="shared" si="19"/>
        <v>0.60427639134304389</v>
      </c>
      <c r="CY17" s="121">
        <f t="shared" si="19"/>
        <v>0.60224137370725295</v>
      </c>
      <c r="CZ17" s="121">
        <f t="shared" si="19"/>
        <v>0.60273868872339509</v>
      </c>
      <c r="DA17" s="121">
        <f t="shared" si="19"/>
        <v>0.60323034188416302</v>
      </c>
      <c r="DB17" s="121">
        <f t="shared" si="19"/>
        <v>0.60288103909845137</v>
      </c>
      <c r="DC17" s="2"/>
      <c r="DD17" s="2"/>
      <c r="DE17" s="114" t="str">
        <f t="shared" si="10"/>
        <v>Cost of Sales/Revenue (%)</v>
      </c>
      <c r="DF17" s="2"/>
      <c r="DG17" s="2"/>
      <c r="DH17" s="2"/>
      <c r="DI17" s="2"/>
      <c r="DJ17" s="2"/>
      <c r="DK17" s="2"/>
      <c r="DL17" s="2"/>
      <c r="DM17" s="2"/>
      <c r="DN17" s="2"/>
      <c r="DO17" s="2"/>
      <c r="DP17" s="2"/>
      <c r="DQ17" s="2"/>
      <c r="DR17" s="2"/>
      <c r="DS17" s="122" t="str">
        <f t="shared" ref="DS17:EE17" si="20">IFERROR(-DS16/DS11,"")</f>
        <v/>
      </c>
      <c r="DT17" s="122" t="str">
        <f t="shared" si="20"/>
        <v/>
      </c>
      <c r="DU17" s="52">
        <f t="shared" si="20"/>
        <v>0.65417316488995791</v>
      </c>
      <c r="DV17" s="52">
        <f t="shared" si="20"/>
        <v>0.49102795815714362</v>
      </c>
      <c r="DW17" s="52">
        <f t="shared" si="20"/>
        <v>0.41227648993064903</v>
      </c>
      <c r="DX17" s="52">
        <f t="shared" si="20"/>
        <v>0.42412535018567987</v>
      </c>
      <c r="DY17" s="52">
        <f t="shared" si="20"/>
        <v>0.68920058961668051</v>
      </c>
      <c r="DZ17" s="52">
        <f t="shared" si="20"/>
        <v>0.67151039355209119</v>
      </c>
      <c r="EA17" s="52">
        <f t="shared" si="20"/>
        <v>0.63499191873413963</v>
      </c>
      <c r="EB17" s="52">
        <f t="shared" si="20"/>
        <v>0.61652068567476337</v>
      </c>
      <c r="EC17" s="52">
        <f t="shared" si="20"/>
        <v>0.60823177117320959</v>
      </c>
      <c r="ED17" s="52">
        <f t="shared" si="20"/>
        <v>0.60441700183336966</v>
      </c>
      <c r="EE17" s="52">
        <f t="shared" si="20"/>
        <v>0.60277395180222193</v>
      </c>
      <c r="EF17" s="2"/>
      <c r="EG17" s="2"/>
      <c r="EH17" s="2"/>
    </row>
    <row r="18" spans="1:138" ht="4.5" customHeight="1" x14ac:dyDescent="0.25">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44"/>
      <c r="BV18" s="44"/>
      <c r="BW18" s="44"/>
      <c r="BX18" s="44"/>
      <c r="BY18" s="44"/>
      <c r="BZ18" s="44"/>
      <c r="CA18" s="44"/>
      <c r="CB18" s="44"/>
      <c r="CC18" s="44"/>
      <c r="CD18" s="44"/>
      <c r="CE18" s="44"/>
      <c r="CF18" s="44"/>
      <c r="CG18" s="44"/>
      <c r="CH18" s="44"/>
      <c r="CI18" s="44"/>
      <c r="CJ18" s="44"/>
      <c r="CK18" s="44"/>
      <c r="CL18" s="44"/>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row>
    <row r="19" spans="1:138" ht="12.75" customHeight="1" outlineLevel="1" x14ac:dyDescent="0.25">
      <c r="A19" s="2"/>
      <c r="B19" s="2" t="s">
        <v>1302</v>
      </c>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3">
        <f t="shared" ref="BK19:DB19" si="21">BK9+BK14</f>
        <v>15.69627698</v>
      </c>
      <c r="BL19" s="23">
        <f t="shared" si="21"/>
        <v>1.3033679999999999</v>
      </c>
      <c r="BM19" s="23">
        <f t="shared" si="21"/>
        <v>6.2954851200000039</v>
      </c>
      <c r="BN19" s="23">
        <f t="shared" si="21"/>
        <v>9.4744711600000002</v>
      </c>
      <c r="BO19" s="23">
        <f t="shared" si="21"/>
        <v>12.955638969999999</v>
      </c>
      <c r="BP19" s="23">
        <f t="shared" si="21"/>
        <v>23.796580850000002</v>
      </c>
      <c r="BQ19" s="23">
        <f t="shared" si="21"/>
        <v>23.544769950000003</v>
      </c>
      <c r="BR19" s="23">
        <f t="shared" si="21"/>
        <v>27.622811240000001</v>
      </c>
      <c r="BS19" s="23">
        <f t="shared" si="21"/>
        <v>35.062801899999997</v>
      </c>
      <c r="BT19" s="23">
        <f t="shared" si="21"/>
        <v>82.53187994999999</v>
      </c>
      <c r="BU19" s="23">
        <f t="shared" si="21"/>
        <v>79.357291590000003</v>
      </c>
      <c r="BV19" s="23">
        <f t="shared" si="21"/>
        <v>80.018049349999998</v>
      </c>
      <c r="BW19" s="23">
        <f t="shared" si="21"/>
        <v>96.021202607415105</v>
      </c>
      <c r="BX19" s="23">
        <f t="shared" si="21"/>
        <v>93.615999999999985</v>
      </c>
      <c r="BY19" s="23">
        <f t="shared" si="21"/>
        <v>84.572999999999993</v>
      </c>
      <c r="BZ19" s="23">
        <f t="shared" si="21"/>
        <v>69.688000000000002</v>
      </c>
      <c r="CA19" s="23">
        <f t="shared" si="21"/>
        <v>73.932000000000002</v>
      </c>
      <c r="CB19" s="23">
        <f t="shared" si="21"/>
        <v>60.210000000000008</v>
      </c>
      <c r="CC19" s="23">
        <f t="shared" si="21"/>
        <v>56.547000000000011</v>
      </c>
      <c r="CD19" s="23">
        <f t="shared" si="21"/>
        <v>54.802525404399262</v>
      </c>
      <c r="CE19" s="23">
        <f t="shared" si="21"/>
        <v>52.144379710626851</v>
      </c>
      <c r="CF19" s="23">
        <f t="shared" si="21"/>
        <v>88.909816554412799</v>
      </c>
      <c r="CG19" s="23">
        <f t="shared" si="21"/>
        <v>93.319382343396967</v>
      </c>
      <c r="CH19" s="23">
        <f t="shared" si="21"/>
        <v>94.589820860437086</v>
      </c>
      <c r="CI19" s="23">
        <f t="shared" si="21"/>
        <v>95.410530034328687</v>
      </c>
      <c r="CJ19" s="23">
        <f t="shared" si="21"/>
        <v>98.307991272085275</v>
      </c>
      <c r="CK19" s="23">
        <f t="shared" si="21"/>
        <v>101.84731205549312</v>
      </c>
      <c r="CL19" s="23">
        <f t="shared" si="21"/>
        <v>104.27025602532089</v>
      </c>
      <c r="CM19" s="23">
        <f t="shared" si="21"/>
        <v>108.13140692985451</v>
      </c>
      <c r="CN19" s="23">
        <f t="shared" si="21"/>
        <v>109.96249998963975</v>
      </c>
      <c r="CO19" s="23">
        <f t="shared" si="21"/>
        <v>111.82013063000166</v>
      </c>
      <c r="CP19" s="23">
        <f t="shared" si="21"/>
        <v>113.32777288884604</v>
      </c>
      <c r="CQ19" s="23">
        <f t="shared" si="21"/>
        <v>114.54787062411958</v>
      </c>
      <c r="CR19" s="23">
        <f t="shared" si="21"/>
        <v>115.53300229118564</v>
      </c>
      <c r="CS19" s="23">
        <f t="shared" si="21"/>
        <v>116.32695559485055</v>
      </c>
      <c r="CT19" s="23">
        <f t="shared" si="21"/>
        <v>116.96588871051493</v>
      </c>
      <c r="CU19" s="23">
        <f t="shared" si="21"/>
        <v>117.4794626303316</v>
      </c>
      <c r="CV19" s="23">
        <f t="shared" si="21"/>
        <v>117.89188269745028</v>
      </c>
      <c r="CW19" s="23">
        <f t="shared" si="21"/>
        <v>118.22282154252909</v>
      </c>
      <c r="CX19" s="23">
        <f t="shared" si="21"/>
        <v>118.48821635569209</v>
      </c>
      <c r="CY19" s="23">
        <f t="shared" si="21"/>
        <v>118.7009451997163</v>
      </c>
      <c r="CZ19" s="23">
        <f t="shared" si="21"/>
        <v>118.91400508121441</v>
      </c>
      <c r="DA19" s="23">
        <f t="shared" si="21"/>
        <v>119.12739651532964</v>
      </c>
      <c r="DB19" s="23">
        <f t="shared" si="21"/>
        <v>119.34112001800672</v>
      </c>
      <c r="DC19" s="2"/>
      <c r="DD19" s="2"/>
      <c r="DE19" s="2" t="s">
        <v>1302</v>
      </c>
      <c r="DF19" s="2"/>
      <c r="DG19" s="2"/>
      <c r="DH19" s="2"/>
      <c r="DI19" s="2"/>
      <c r="DJ19" s="2"/>
      <c r="DK19" s="2"/>
      <c r="DL19" s="2"/>
      <c r="DM19" s="2"/>
      <c r="DN19" s="2"/>
      <c r="DO19" s="2"/>
      <c r="DP19" s="2"/>
      <c r="DQ19" s="2"/>
      <c r="DR19" s="2"/>
      <c r="DS19" s="105">
        <f t="shared" ref="DS19:EE19" si="22">SUMIF($C$5:$DC$5,DS$5,$C19:$DC19)</f>
        <v>0</v>
      </c>
      <c r="DT19" s="105">
        <f t="shared" si="22"/>
        <v>0</v>
      </c>
      <c r="DU19" s="107">
        <f t="shared" si="22"/>
        <v>32.769601260000002</v>
      </c>
      <c r="DV19" s="107">
        <f t="shared" si="22"/>
        <v>87.91980101</v>
      </c>
      <c r="DW19" s="107">
        <f t="shared" si="22"/>
        <v>276.97002278999997</v>
      </c>
      <c r="DX19" s="107">
        <f t="shared" si="22"/>
        <v>343.89820260741504</v>
      </c>
      <c r="DY19" s="107">
        <f t="shared" si="22"/>
        <v>245.49152540439928</v>
      </c>
      <c r="DZ19" s="107">
        <f t="shared" si="22"/>
        <v>328.96339946887372</v>
      </c>
      <c r="EA19" s="107">
        <f t="shared" si="22"/>
        <v>399.83608938722796</v>
      </c>
      <c r="EB19" s="107">
        <f t="shared" si="22"/>
        <v>443.24181043834193</v>
      </c>
      <c r="EC19" s="107">
        <f t="shared" si="22"/>
        <v>463.37371722067076</v>
      </c>
      <c r="ED19" s="107">
        <f t="shared" si="22"/>
        <v>472.08238322600306</v>
      </c>
      <c r="EE19" s="107">
        <f t="shared" si="22"/>
        <v>476.08346681426707</v>
      </c>
      <c r="EF19" s="2"/>
      <c r="EG19" s="2"/>
      <c r="EH19" s="2"/>
    </row>
    <row r="20" spans="1:138" ht="12.75" customHeight="1" outlineLevel="1" x14ac:dyDescent="0.25">
      <c r="A20" s="2"/>
      <c r="B20" s="2" t="s">
        <v>1303</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123">
        <f t="shared" ref="BK20:BS20" si="23">BK21-BK19</f>
        <v>8.7463690399999976</v>
      </c>
      <c r="BL20" s="123">
        <f t="shared" si="23"/>
        <v>-5.8448891799999982</v>
      </c>
      <c r="BM20" s="123">
        <f t="shared" si="23"/>
        <v>4.4170833599999977</v>
      </c>
      <c r="BN20" s="123">
        <f t="shared" si="23"/>
        <v>-1.4345359200000019</v>
      </c>
      <c r="BO20" s="123">
        <f t="shared" si="23"/>
        <v>-4.3744870000001157E-2</v>
      </c>
      <c r="BP20" s="123">
        <f t="shared" si="23"/>
        <v>-1.2797941299999991</v>
      </c>
      <c r="BQ20" s="123">
        <f t="shared" si="23"/>
        <v>-2.1593973700000042</v>
      </c>
      <c r="BR20" s="123">
        <f t="shared" si="23"/>
        <v>3.3127969799999946</v>
      </c>
      <c r="BS20" s="123">
        <f t="shared" si="23"/>
        <v>0.29694124000000244</v>
      </c>
      <c r="BT20" s="23">
        <f t="shared" ref="BT20:DB20" si="24">BT10+BT15</f>
        <v>1.7471069699999973</v>
      </c>
      <c r="BU20" s="23">
        <f t="shared" si="24"/>
        <v>2.056265070000002</v>
      </c>
      <c r="BV20" s="23">
        <f t="shared" si="24"/>
        <v>2.5613706699999987</v>
      </c>
      <c r="BW20" s="23">
        <f t="shared" si="24"/>
        <v>8.3369572000000005</v>
      </c>
      <c r="BX20" s="23">
        <f t="shared" si="24"/>
        <v>4.6720000000000041</v>
      </c>
      <c r="BY20" s="23">
        <f t="shared" si="24"/>
        <v>5.2430000000000021</v>
      </c>
      <c r="BZ20" s="23">
        <f t="shared" si="24"/>
        <v>4.8500000000000014</v>
      </c>
      <c r="CA20" s="23">
        <f t="shared" si="24"/>
        <v>12.034999999999997</v>
      </c>
      <c r="CB20" s="23">
        <f t="shared" si="24"/>
        <v>25.207999999999998</v>
      </c>
      <c r="CC20" s="23">
        <f t="shared" si="24"/>
        <v>22.586999999999989</v>
      </c>
      <c r="CD20" s="23">
        <f t="shared" si="24"/>
        <v>23.46050902753197</v>
      </c>
      <c r="CE20" s="23">
        <f t="shared" si="24"/>
        <v>25.13594120989211</v>
      </c>
      <c r="CF20" s="23">
        <f t="shared" si="24"/>
        <v>23.534914127988714</v>
      </c>
      <c r="CG20" s="23">
        <f t="shared" si="24"/>
        <v>23.668175577666034</v>
      </c>
      <c r="CH20" s="23">
        <f t="shared" si="24"/>
        <v>23.608093305182649</v>
      </c>
      <c r="CI20" s="23">
        <f t="shared" si="24"/>
        <v>24.017292716631715</v>
      </c>
      <c r="CJ20" s="23">
        <f t="shared" si="24"/>
        <v>23.80791344467778</v>
      </c>
      <c r="CK20" s="23">
        <f t="shared" si="24"/>
        <v>23.900752865786387</v>
      </c>
      <c r="CL20" s="23">
        <f t="shared" si="24"/>
        <v>23.95889718781649</v>
      </c>
      <c r="CM20" s="23">
        <f t="shared" si="24"/>
        <v>24.118509186421647</v>
      </c>
      <c r="CN20" s="23">
        <f t="shared" si="24"/>
        <v>24.211458461705973</v>
      </c>
      <c r="CO20" s="23">
        <f t="shared" si="24"/>
        <v>24.380461006567629</v>
      </c>
      <c r="CP20" s="23">
        <f t="shared" si="24"/>
        <v>24.397824948795517</v>
      </c>
      <c r="CQ20" s="23">
        <f t="shared" si="24"/>
        <v>24.234702406730435</v>
      </c>
      <c r="CR20" s="23">
        <f t="shared" si="24"/>
        <v>24.221145117601139</v>
      </c>
      <c r="CS20" s="23">
        <f t="shared" si="24"/>
        <v>24.393530528863238</v>
      </c>
      <c r="CT20" s="23">
        <f t="shared" si="24"/>
        <v>24.396797909437112</v>
      </c>
      <c r="CU20" s="23">
        <f t="shared" si="24"/>
        <v>24.056571701570988</v>
      </c>
      <c r="CV20" s="23">
        <f t="shared" si="24"/>
        <v>24.224519930297703</v>
      </c>
      <c r="CW20" s="23">
        <f t="shared" si="24"/>
        <v>24.395339988304045</v>
      </c>
      <c r="CX20" s="23">
        <f t="shared" si="24"/>
        <v>24.395792353164211</v>
      </c>
      <c r="CY20" s="23">
        <f t="shared" si="24"/>
        <v>24.055585453803957</v>
      </c>
      <c r="CZ20" s="23">
        <f t="shared" si="24"/>
        <v>24.225314904791389</v>
      </c>
      <c r="DA20" s="23">
        <f t="shared" si="24"/>
        <v>24.395491055821225</v>
      </c>
      <c r="DB20" s="23">
        <f t="shared" si="24"/>
        <v>24.395528822700527</v>
      </c>
      <c r="DC20" s="2"/>
      <c r="DD20" s="2"/>
      <c r="DE20" s="2" t="s">
        <v>1303</v>
      </c>
      <c r="DF20" s="2"/>
      <c r="DG20" s="2"/>
      <c r="DH20" s="2"/>
      <c r="DI20" s="2"/>
      <c r="DJ20" s="2"/>
      <c r="DK20" s="2"/>
      <c r="DL20" s="2"/>
      <c r="DM20" s="2"/>
      <c r="DN20" s="2"/>
      <c r="DO20" s="2"/>
      <c r="DP20" s="2"/>
      <c r="DQ20" s="2"/>
      <c r="DR20" s="2"/>
      <c r="DS20" s="105">
        <f t="shared" ref="DS20:EE20" si="25">SUMIF($C$5:$DC$5,DS$5,$C20:$DC20)</f>
        <v>0</v>
      </c>
      <c r="DT20" s="105">
        <f t="shared" si="25"/>
        <v>0</v>
      </c>
      <c r="DU20" s="107">
        <f t="shared" si="25"/>
        <v>5.8840272999999952</v>
      </c>
      <c r="DV20" s="107">
        <f t="shared" si="25"/>
        <v>-0.17013939000000988</v>
      </c>
      <c r="DW20" s="107">
        <f t="shared" si="25"/>
        <v>6.6616839500000005</v>
      </c>
      <c r="DX20" s="107">
        <f t="shared" si="25"/>
        <v>23.101957200000008</v>
      </c>
      <c r="DY20" s="107">
        <f t="shared" si="25"/>
        <v>83.290509027531954</v>
      </c>
      <c r="DZ20" s="107">
        <f t="shared" si="25"/>
        <v>95.947124220729506</v>
      </c>
      <c r="EA20" s="107">
        <f t="shared" si="25"/>
        <v>95.684856214912372</v>
      </c>
      <c r="EB20" s="107">
        <f t="shared" si="25"/>
        <v>97.108253603490766</v>
      </c>
      <c r="EC20" s="107">
        <f t="shared" si="25"/>
        <v>97.246175962631924</v>
      </c>
      <c r="ED20" s="107">
        <f t="shared" si="25"/>
        <v>97.072223973336946</v>
      </c>
      <c r="EE20" s="107">
        <f t="shared" si="25"/>
        <v>97.071920237117098</v>
      </c>
      <c r="EF20" s="2"/>
      <c r="EG20" s="2"/>
      <c r="EH20" s="2"/>
    </row>
    <row r="21" spans="1:138" ht="12.75" customHeight="1" outlineLevel="1" x14ac:dyDescent="0.25">
      <c r="A21" s="2"/>
      <c r="B21" s="117" t="s">
        <v>1304</v>
      </c>
      <c r="C21" s="117"/>
      <c r="D21" s="117"/>
      <c r="E21" s="117"/>
      <c r="F21" s="117"/>
      <c r="G21" s="117"/>
      <c r="H21" s="117"/>
      <c r="I21" s="117"/>
      <c r="J21" s="117"/>
      <c r="K21" s="117"/>
      <c r="L21" s="117"/>
      <c r="M21" s="117"/>
      <c r="N21" s="117"/>
      <c r="O21" s="117"/>
      <c r="P21" s="117"/>
      <c r="Q21" s="117"/>
      <c r="R21" s="117"/>
      <c r="S21" s="117"/>
      <c r="T21" s="117"/>
      <c r="U21" s="117"/>
      <c r="V21" s="117"/>
      <c r="W21" s="117"/>
      <c r="X21" s="117"/>
      <c r="Y21" s="117"/>
      <c r="Z21" s="117"/>
      <c r="AA21" s="117"/>
      <c r="AB21" s="117"/>
      <c r="AC21" s="117"/>
      <c r="AD21" s="117"/>
      <c r="AE21" s="117"/>
      <c r="AF21" s="117"/>
      <c r="AG21" s="117"/>
      <c r="AH21" s="117"/>
      <c r="AI21" s="117"/>
      <c r="AJ21" s="117"/>
      <c r="AK21" s="117"/>
      <c r="AL21" s="117"/>
      <c r="AM21" s="117"/>
      <c r="AN21" s="117"/>
      <c r="AO21" s="117"/>
      <c r="AP21" s="117"/>
      <c r="AQ21" s="117"/>
      <c r="AR21" s="117"/>
      <c r="AS21" s="117"/>
      <c r="AT21" s="117"/>
      <c r="AU21" s="117"/>
      <c r="AV21" s="117"/>
      <c r="AW21" s="117"/>
      <c r="AX21" s="117"/>
      <c r="AY21" s="117"/>
      <c r="AZ21" s="117"/>
      <c r="BA21" s="117"/>
      <c r="BB21" s="117"/>
      <c r="BC21" s="117"/>
      <c r="BD21" s="117"/>
      <c r="BE21" s="117"/>
      <c r="BF21" s="117"/>
      <c r="BG21" s="117"/>
      <c r="BH21" s="117"/>
      <c r="BI21" s="117"/>
      <c r="BJ21" s="117"/>
      <c r="BK21" s="119">
        <f t="shared" ref="BK21:DB21" si="26">BK11+BK16</f>
        <v>24.442646019999998</v>
      </c>
      <c r="BL21" s="119">
        <f t="shared" si="26"/>
        <v>-4.5415211799999984</v>
      </c>
      <c r="BM21" s="119">
        <f t="shared" si="26"/>
        <v>10.712568480000002</v>
      </c>
      <c r="BN21" s="119">
        <f t="shared" si="26"/>
        <v>8.0399352399999984</v>
      </c>
      <c r="BO21" s="119">
        <f t="shared" si="26"/>
        <v>12.911894099999998</v>
      </c>
      <c r="BP21" s="119">
        <f t="shared" si="26"/>
        <v>22.516786720000002</v>
      </c>
      <c r="BQ21" s="119">
        <f t="shared" si="26"/>
        <v>21.385372579999999</v>
      </c>
      <c r="BR21" s="119">
        <f t="shared" si="26"/>
        <v>30.935608219999995</v>
      </c>
      <c r="BS21" s="119">
        <f t="shared" si="26"/>
        <v>35.359743139999999</v>
      </c>
      <c r="BT21" s="119">
        <f t="shared" si="26"/>
        <v>84.278986919999994</v>
      </c>
      <c r="BU21" s="119">
        <f t="shared" si="26"/>
        <v>81.413556660000012</v>
      </c>
      <c r="BV21" s="119">
        <f t="shared" si="26"/>
        <v>82.579420020000001</v>
      </c>
      <c r="BW21" s="119">
        <f t="shared" si="26"/>
        <v>90.863</v>
      </c>
      <c r="BX21" s="119">
        <f t="shared" si="26"/>
        <v>98.28400000000002</v>
      </c>
      <c r="BY21" s="119">
        <f t="shared" si="26"/>
        <v>89.845999999999989</v>
      </c>
      <c r="BZ21" s="119">
        <f t="shared" si="26"/>
        <v>74.571000000000012</v>
      </c>
      <c r="CA21" s="119">
        <f t="shared" si="26"/>
        <v>85.921000000000006</v>
      </c>
      <c r="CB21" s="119">
        <f t="shared" si="26"/>
        <v>85.382000000000033</v>
      </c>
      <c r="CC21" s="119">
        <f t="shared" si="26"/>
        <v>79.086999999999961</v>
      </c>
      <c r="CD21" s="119">
        <f t="shared" si="26"/>
        <v>78.263034431931231</v>
      </c>
      <c r="CE21" s="119">
        <f t="shared" si="26"/>
        <v>77.280320920518932</v>
      </c>
      <c r="CF21" s="119">
        <f t="shared" si="26"/>
        <v>112.44473068240151</v>
      </c>
      <c r="CG21" s="119">
        <f t="shared" si="26"/>
        <v>116.98755792106297</v>
      </c>
      <c r="CH21" s="119">
        <f t="shared" si="26"/>
        <v>118.19791416561975</v>
      </c>
      <c r="CI21" s="119">
        <f t="shared" si="26"/>
        <v>119.42782275096039</v>
      </c>
      <c r="CJ21" s="119">
        <f t="shared" si="26"/>
        <v>122.11590471676305</v>
      </c>
      <c r="CK21" s="119">
        <f t="shared" si="26"/>
        <v>125.74806492127954</v>
      </c>
      <c r="CL21" s="119">
        <f t="shared" si="26"/>
        <v>128.22915321313741</v>
      </c>
      <c r="CM21" s="119">
        <f t="shared" si="26"/>
        <v>132.24991611627618</v>
      </c>
      <c r="CN21" s="119">
        <f t="shared" si="26"/>
        <v>134.17395845134573</v>
      </c>
      <c r="CO21" s="119">
        <f t="shared" si="26"/>
        <v>136.2005916365693</v>
      </c>
      <c r="CP21" s="119">
        <f t="shared" si="26"/>
        <v>137.72559783764154</v>
      </c>
      <c r="CQ21" s="119">
        <f t="shared" si="26"/>
        <v>138.78257303085002</v>
      </c>
      <c r="CR21" s="119">
        <f t="shared" si="26"/>
        <v>139.75414740878676</v>
      </c>
      <c r="CS21" s="119">
        <f t="shared" si="26"/>
        <v>140.72048612371378</v>
      </c>
      <c r="CT21" s="119">
        <f t="shared" si="26"/>
        <v>141.36268661995206</v>
      </c>
      <c r="CU21" s="119">
        <f t="shared" si="26"/>
        <v>141.53603433190258</v>
      </c>
      <c r="CV21" s="119">
        <f t="shared" si="26"/>
        <v>142.11640262774799</v>
      </c>
      <c r="CW21" s="119">
        <f t="shared" si="26"/>
        <v>142.61816153083316</v>
      </c>
      <c r="CX21" s="119">
        <f t="shared" si="26"/>
        <v>142.8840087088563</v>
      </c>
      <c r="CY21" s="119">
        <f t="shared" si="26"/>
        <v>142.75653065352029</v>
      </c>
      <c r="CZ21" s="119">
        <f t="shared" si="26"/>
        <v>143.1393199860058</v>
      </c>
      <c r="DA21" s="119">
        <f t="shared" si="26"/>
        <v>143.52288757115087</v>
      </c>
      <c r="DB21" s="119">
        <f t="shared" si="26"/>
        <v>143.73664884070723</v>
      </c>
      <c r="DC21" s="2"/>
      <c r="DD21" s="2"/>
      <c r="DE21" s="117" t="s">
        <v>1304</v>
      </c>
      <c r="DF21" s="2"/>
      <c r="DG21" s="2"/>
      <c r="DH21" s="2"/>
      <c r="DI21" s="2"/>
      <c r="DJ21" s="2"/>
      <c r="DK21" s="2"/>
      <c r="DL21" s="2"/>
      <c r="DM21" s="2"/>
      <c r="DN21" s="2"/>
      <c r="DO21" s="2"/>
      <c r="DP21" s="2"/>
      <c r="DQ21" s="2"/>
      <c r="DR21" s="2"/>
      <c r="DS21" s="119">
        <f t="shared" ref="DS21:EE21" si="27">DS11+DS16</f>
        <v>0</v>
      </c>
      <c r="DT21" s="119">
        <f t="shared" si="27"/>
        <v>0</v>
      </c>
      <c r="DU21" s="120">
        <f t="shared" si="27"/>
        <v>38.653628559999987</v>
      </c>
      <c r="DV21" s="120">
        <f t="shared" si="27"/>
        <v>87.749661619999969</v>
      </c>
      <c r="DW21" s="120">
        <f t="shared" si="27"/>
        <v>283.63170673999997</v>
      </c>
      <c r="DX21" s="120">
        <f t="shared" si="27"/>
        <v>353.56400000000002</v>
      </c>
      <c r="DY21" s="120">
        <f t="shared" si="27"/>
        <v>328.65303443193136</v>
      </c>
      <c r="DZ21" s="120">
        <f t="shared" si="27"/>
        <v>424.91052368960311</v>
      </c>
      <c r="EA21" s="120">
        <f t="shared" si="27"/>
        <v>495.5209456021405</v>
      </c>
      <c r="EB21" s="120">
        <f t="shared" si="27"/>
        <v>540.35006404183298</v>
      </c>
      <c r="EC21" s="120">
        <f t="shared" si="27"/>
        <v>560.61989318330257</v>
      </c>
      <c r="ED21" s="120">
        <f t="shared" si="27"/>
        <v>569.15460719934003</v>
      </c>
      <c r="EE21" s="120">
        <f t="shared" si="27"/>
        <v>573.1553870513842</v>
      </c>
      <c r="EF21" s="2"/>
      <c r="EG21" s="2"/>
      <c r="EH21" s="2"/>
    </row>
    <row r="22" spans="1:138" ht="12.75" customHeight="1" outlineLevel="1" x14ac:dyDescent="0.25">
      <c r="A22" s="2"/>
      <c r="B22" s="114" t="s">
        <v>1305</v>
      </c>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52">
        <f t="shared" ref="BK22:DB22" si="28">BK21/BK11</f>
        <v>0.57213057622520624</v>
      </c>
      <c r="BL22" s="52">
        <f t="shared" si="28"/>
        <v>-0.3305814661315658</v>
      </c>
      <c r="BM22" s="52">
        <f t="shared" si="28"/>
        <v>0.36949997160050863</v>
      </c>
      <c r="BN22" s="52">
        <f t="shared" si="28"/>
        <v>0.30547521885199841</v>
      </c>
      <c r="BO22" s="52">
        <f t="shared" si="28"/>
        <v>0.40562757778212127</v>
      </c>
      <c r="BP22" s="52">
        <f t="shared" si="28"/>
        <v>0.50680624843315547</v>
      </c>
      <c r="BQ22" s="52">
        <f t="shared" si="28"/>
        <v>0.49391848293996404</v>
      </c>
      <c r="BR22" s="52">
        <f t="shared" si="28"/>
        <v>0.5853738563005112</v>
      </c>
      <c r="BS22" s="52">
        <f t="shared" si="28"/>
        <v>0.59076837647966907</v>
      </c>
      <c r="BT22" s="52">
        <f t="shared" si="28"/>
        <v>0.64176680933315855</v>
      </c>
      <c r="BU22" s="52">
        <f t="shared" si="28"/>
        <v>0.57514892970947606</v>
      </c>
      <c r="BV22" s="52">
        <f t="shared" si="28"/>
        <v>0.55102743429650647</v>
      </c>
      <c r="BW22" s="52">
        <f t="shared" si="28"/>
        <v>0.59225775332751041</v>
      </c>
      <c r="BX22" s="52">
        <f t="shared" si="28"/>
        <v>0.60748634014883685</v>
      </c>
      <c r="BY22" s="52">
        <f t="shared" si="28"/>
        <v>0.57003096132372344</v>
      </c>
      <c r="BZ22" s="52">
        <f t="shared" si="28"/>
        <v>0.52835522679930291</v>
      </c>
      <c r="CA22" s="52">
        <f t="shared" si="28"/>
        <v>0.44595597585471308</v>
      </c>
      <c r="CB22" s="52">
        <f t="shared" si="28"/>
        <v>0.29696227714438755</v>
      </c>
      <c r="CC22" s="52">
        <f t="shared" si="28"/>
        <v>0.25978372980678888</v>
      </c>
      <c r="CD22" s="52">
        <f t="shared" si="28"/>
        <v>0.28686145530651141</v>
      </c>
      <c r="CE22" s="52">
        <f t="shared" si="28"/>
        <v>0.26959839089658383</v>
      </c>
      <c r="CF22" s="52">
        <f t="shared" si="28"/>
        <v>0.33979328832075495</v>
      </c>
      <c r="CG22" s="52">
        <f t="shared" si="28"/>
        <v>0.34681832323925388</v>
      </c>
      <c r="CH22" s="52">
        <f t="shared" si="28"/>
        <v>0.34903630515275619</v>
      </c>
      <c r="CI22" s="52">
        <f t="shared" si="28"/>
        <v>0.35961555883779889</v>
      </c>
      <c r="CJ22" s="52">
        <f t="shared" si="28"/>
        <v>0.36233105370402274</v>
      </c>
      <c r="CK22" s="52">
        <f t="shared" si="28"/>
        <v>0.36684809326405904</v>
      </c>
      <c r="CL22" s="52">
        <f t="shared" si="28"/>
        <v>0.37097462721506119</v>
      </c>
      <c r="CM22" s="52">
        <f t="shared" si="28"/>
        <v>0.38000970881647583</v>
      </c>
      <c r="CN22" s="52">
        <f t="shared" si="28"/>
        <v>0.38215700379808576</v>
      </c>
      <c r="CO22" s="52">
        <f t="shared" si="28"/>
        <v>0.38452695007609355</v>
      </c>
      <c r="CP22" s="52">
        <f t="shared" si="28"/>
        <v>0.38713537770150391</v>
      </c>
      <c r="CQ22" s="52">
        <f t="shared" si="28"/>
        <v>0.39003727368684671</v>
      </c>
      <c r="CR22" s="52">
        <f t="shared" si="28"/>
        <v>0.39165108218470612</v>
      </c>
      <c r="CS22" s="52">
        <f t="shared" si="28"/>
        <v>0.39214903064437495</v>
      </c>
      <c r="CT22" s="52">
        <f t="shared" si="28"/>
        <v>0.39321761963284407</v>
      </c>
      <c r="CU22" s="52">
        <f t="shared" si="28"/>
        <v>0.39574508886729143</v>
      </c>
      <c r="CV22" s="52">
        <f t="shared" si="28"/>
        <v>0.39557802862144159</v>
      </c>
      <c r="CW22" s="52">
        <f t="shared" si="28"/>
        <v>0.3952865551285154</v>
      </c>
      <c r="CX22" s="52">
        <f t="shared" si="28"/>
        <v>0.39572360865695611</v>
      </c>
      <c r="CY22" s="52">
        <f t="shared" si="28"/>
        <v>0.39775862629274711</v>
      </c>
      <c r="CZ22" s="52">
        <f t="shared" si="28"/>
        <v>0.39726131127660491</v>
      </c>
      <c r="DA22" s="52">
        <f t="shared" si="28"/>
        <v>0.39676965811583698</v>
      </c>
      <c r="DB22" s="52">
        <f t="shared" si="28"/>
        <v>0.39711896090154858</v>
      </c>
      <c r="DC22" s="2"/>
      <c r="DD22" s="2"/>
      <c r="DE22" s="114" t="s">
        <v>1305</v>
      </c>
      <c r="DF22" s="2"/>
      <c r="DG22" s="2"/>
      <c r="DH22" s="2"/>
      <c r="DI22" s="2"/>
      <c r="DJ22" s="2"/>
      <c r="DK22" s="2"/>
      <c r="DL22" s="2"/>
      <c r="DM22" s="2"/>
      <c r="DN22" s="2"/>
      <c r="DO22" s="2"/>
      <c r="DP22" s="2"/>
      <c r="DQ22" s="2"/>
      <c r="DR22" s="2"/>
      <c r="DS22" s="122" t="str">
        <f t="shared" ref="DS22:EE22" si="29">IFERROR(-DS21/DS16,"")</f>
        <v/>
      </c>
      <c r="DT22" s="122" t="str">
        <f t="shared" si="29"/>
        <v/>
      </c>
      <c r="DU22" s="52">
        <f t="shared" si="29"/>
        <v>0.52864723542766479</v>
      </c>
      <c r="DV22" s="52">
        <f t="shared" si="29"/>
        <v>1.0365439144301638</v>
      </c>
      <c r="DW22" s="52">
        <f t="shared" si="29"/>
        <v>1.4255566941695239</v>
      </c>
      <c r="DX22" s="52">
        <f t="shared" si="29"/>
        <v>1.3577935144933102</v>
      </c>
      <c r="DY22" s="52">
        <f t="shared" si="29"/>
        <v>0.45095639073115118</v>
      </c>
      <c r="DZ22" s="52">
        <f t="shared" si="29"/>
        <v>0.48918022654913201</v>
      </c>
      <c r="EA22" s="52">
        <f t="shared" si="29"/>
        <v>0.57482319144077643</v>
      </c>
      <c r="EB22" s="52">
        <f t="shared" si="29"/>
        <v>0.6220055924085176</v>
      </c>
      <c r="EC22" s="52">
        <f t="shared" si="29"/>
        <v>0.64411010307980832</v>
      </c>
      <c r="ED22" s="52">
        <f t="shared" si="29"/>
        <v>0.65448688069116834</v>
      </c>
      <c r="EE22" s="52">
        <f t="shared" si="29"/>
        <v>0.65899670516637254</v>
      </c>
      <c r="EF22" s="2"/>
      <c r="EG22" s="2"/>
      <c r="EH22" s="2"/>
    </row>
    <row r="23" spans="1:138" ht="4.5" customHeight="1" outlineLevel="1" x14ac:dyDescent="0.25">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3"/>
      <c r="BH23" s="23"/>
      <c r="BI23" s="23"/>
      <c r="BJ23" s="23"/>
      <c r="BK23" s="23"/>
      <c r="BL23" s="23"/>
      <c r="BM23" s="23"/>
      <c r="BN23" s="23"/>
      <c r="BO23" s="23"/>
      <c r="BP23" s="23"/>
      <c r="BQ23" s="23"/>
      <c r="BR23" s="23"/>
      <c r="BS23" s="23"/>
      <c r="BT23" s="23"/>
      <c r="BU23" s="124"/>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row>
    <row r="24" spans="1:138" ht="12.75" customHeight="1" outlineLevel="1" x14ac:dyDescent="0.25">
      <c r="A24" s="2"/>
      <c r="B24" s="2" t="s">
        <v>1306</v>
      </c>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125">
        <v>-4.2434201700000012</v>
      </c>
      <c r="BH24" s="125">
        <v>-4.5911024299999994</v>
      </c>
      <c r="BI24" s="125">
        <v>-3.9203252200000001</v>
      </c>
      <c r="BJ24" s="125">
        <v>-4.0146685700000004</v>
      </c>
      <c r="BK24" s="125">
        <v>-4.0907364400000006</v>
      </c>
      <c r="BL24" s="125">
        <v>-2.44307651</v>
      </c>
      <c r="BM24" s="125">
        <v>-3.4044524899999993</v>
      </c>
      <c r="BN24" s="125">
        <v>-4.5680523600000011</v>
      </c>
      <c r="BO24" s="125">
        <v>-3.9740135099999994</v>
      </c>
      <c r="BP24" s="125">
        <v>-3.7569652499999999</v>
      </c>
      <c r="BQ24" s="125">
        <v>-3.5100978899999995</v>
      </c>
      <c r="BR24" s="125">
        <v>-4.7780990199999938</v>
      </c>
      <c r="BS24" s="125">
        <v>-4.7567287300000007</v>
      </c>
      <c r="BT24" s="125">
        <v>-4.8435850200000008</v>
      </c>
      <c r="BU24" s="125">
        <v>-5.451995300000001</v>
      </c>
      <c r="BV24" s="125">
        <v>-7.4680798000000008</v>
      </c>
      <c r="BW24" s="125">
        <v>-8.5039999999999996</v>
      </c>
      <c r="BX24" s="125">
        <v>-12.183</v>
      </c>
      <c r="BY24" s="125">
        <v>-14.301</v>
      </c>
      <c r="BZ24" s="125">
        <v>-13.648</v>
      </c>
      <c r="CA24" s="125">
        <v>-29.068999999999999</v>
      </c>
      <c r="CB24" s="125">
        <v>-27.265999999999998</v>
      </c>
      <c r="CC24" s="125">
        <v>-25.463000000000001</v>
      </c>
      <c r="CD24" s="23">
        <f>-CD25*CD11</f>
        <v>-19.097764125826885</v>
      </c>
      <c r="CE24" s="23">
        <f t="shared" ref="CE24:DB24" si="30">-CE25*CE11</f>
        <v>-20.065484984706092</v>
      </c>
      <c r="CF24" s="23">
        <f t="shared" si="30"/>
        <v>-23.164469159078823</v>
      </c>
      <c r="CG24" s="23">
        <f t="shared" si="30"/>
        <v>-23.612158025529432</v>
      </c>
      <c r="CH24" s="23">
        <f t="shared" si="30"/>
        <v>-23.704852101194231</v>
      </c>
      <c r="CI24" s="23">
        <f t="shared" si="30"/>
        <v>-23.24690182923343</v>
      </c>
      <c r="CJ24" s="23">
        <f t="shared" si="30"/>
        <v>-23.591997546961871</v>
      </c>
      <c r="CK24" s="23">
        <f t="shared" si="30"/>
        <v>-23.994576245905641</v>
      </c>
      <c r="CL24" s="23">
        <f t="shared" si="30"/>
        <v>-24.195834610856107</v>
      </c>
      <c r="CM24" s="23">
        <f t="shared" si="30"/>
        <v>-24.361204235995462</v>
      </c>
      <c r="CN24" s="23">
        <f t="shared" si="30"/>
        <v>-24.576749865237581</v>
      </c>
      <c r="CO24" s="23">
        <f t="shared" si="30"/>
        <v>-24.794208605334873</v>
      </c>
      <c r="CP24" s="23">
        <f t="shared" si="30"/>
        <v>-24.902895482903467</v>
      </c>
      <c r="CQ24" s="23">
        <f t="shared" si="30"/>
        <v>-24.907312114891123</v>
      </c>
      <c r="CR24" s="23">
        <f t="shared" si="30"/>
        <v>-24.978330875647686</v>
      </c>
      <c r="CS24" s="23">
        <f t="shared" si="30"/>
        <v>-25.11910844832089</v>
      </c>
      <c r="CT24" s="23">
        <f t="shared" si="30"/>
        <v>-25.165169538018635</v>
      </c>
      <c r="CU24" s="23">
        <f t="shared" si="30"/>
        <v>-25.03511144406281</v>
      </c>
      <c r="CV24" s="23">
        <f t="shared" si="30"/>
        <v>-25.148384046027218</v>
      </c>
      <c r="CW24" s="23">
        <f t="shared" si="30"/>
        <v>-25.255782615506781</v>
      </c>
      <c r="CX24" s="23">
        <f t="shared" si="30"/>
        <v>-25.274915094313585</v>
      </c>
      <c r="CY24" s="23">
        <f t="shared" si="30"/>
        <v>-25.123168889847499</v>
      </c>
      <c r="CZ24" s="23">
        <f t="shared" si="30"/>
        <v>-25.222069490788794</v>
      </c>
      <c r="DA24" s="23">
        <f t="shared" si="30"/>
        <v>-25.32099399356655</v>
      </c>
      <c r="DB24" s="23">
        <f t="shared" si="30"/>
        <v>-25.336401455139566</v>
      </c>
      <c r="DC24" s="2"/>
      <c r="DD24" s="2"/>
      <c r="DE24" s="2" t="str">
        <f t="shared" ref="DE24:DE25" si="31">B24</f>
        <v>SG&amp;A</v>
      </c>
      <c r="DF24" s="2"/>
      <c r="DG24" s="2"/>
      <c r="DH24" s="2"/>
      <c r="DI24" s="2"/>
      <c r="DJ24" s="2"/>
      <c r="DK24" s="2"/>
      <c r="DL24" s="2"/>
      <c r="DM24" s="2"/>
      <c r="DN24" s="2"/>
      <c r="DO24" s="2"/>
      <c r="DP24" s="2"/>
      <c r="DQ24" s="2"/>
      <c r="DR24" s="2"/>
      <c r="DS24" s="126">
        <f t="shared" ref="DS24:EE24" si="32">SUMIF($C$5:$DC$5,DS$5,$C24:$DC24)</f>
        <v>0</v>
      </c>
      <c r="DT24" s="126">
        <f t="shared" si="32"/>
        <v>-16.76951639</v>
      </c>
      <c r="DU24" s="5">
        <f t="shared" si="32"/>
        <v>-14.506317800000001</v>
      </c>
      <c r="DV24" s="5">
        <f t="shared" si="32"/>
        <v>-16.019175669999992</v>
      </c>
      <c r="DW24" s="5">
        <f t="shared" si="32"/>
        <v>-22.520388850000003</v>
      </c>
      <c r="DX24" s="5">
        <f t="shared" si="32"/>
        <v>-48.635999999999996</v>
      </c>
      <c r="DY24" s="5">
        <f t="shared" si="32"/>
        <v>-100.89576412582689</v>
      </c>
      <c r="DZ24" s="5">
        <f t="shared" si="32"/>
        <v>-90.546964270508582</v>
      </c>
      <c r="EA24" s="5">
        <f t="shared" si="32"/>
        <v>-95.029310232957044</v>
      </c>
      <c r="EB24" s="5">
        <f t="shared" si="32"/>
        <v>-98.63505818947138</v>
      </c>
      <c r="EC24" s="5">
        <f t="shared" si="32"/>
        <v>-100.16992097687833</v>
      </c>
      <c r="ED24" s="5">
        <f t="shared" si="32"/>
        <v>-100.71419319991038</v>
      </c>
      <c r="EE24" s="5">
        <f t="shared" si="32"/>
        <v>-101.0026338293424</v>
      </c>
      <c r="EF24" s="2"/>
      <c r="EG24" s="2"/>
      <c r="EH24" s="2"/>
    </row>
    <row r="25" spans="1:138" ht="12.75" customHeight="1" outlineLevel="1" x14ac:dyDescent="0.25">
      <c r="A25" s="2"/>
      <c r="B25" s="114" t="s">
        <v>1307</v>
      </c>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121">
        <f t="shared" ref="BK25:CA25" si="33">-BK24/BK11</f>
        <v>9.5752129073407466E-2</v>
      </c>
      <c r="BL25" s="121">
        <f t="shared" si="33"/>
        <v>0.17783376594257991</v>
      </c>
      <c r="BM25" s="121">
        <f t="shared" si="33"/>
        <v>0.11742702982191629</v>
      </c>
      <c r="BN25" s="121">
        <f t="shared" si="33"/>
        <v>0.1735619445609351</v>
      </c>
      <c r="BO25" s="121">
        <f t="shared" si="33"/>
        <v>0.12484376510915822</v>
      </c>
      <c r="BP25" s="121">
        <f t="shared" si="33"/>
        <v>8.4561509043162078E-2</v>
      </c>
      <c r="BQ25" s="121">
        <f t="shared" si="33"/>
        <v>8.1069535651717359E-2</v>
      </c>
      <c r="BR25" s="121">
        <f t="shared" si="33"/>
        <v>9.0412777057178872E-2</v>
      </c>
      <c r="BS25" s="121">
        <f t="shared" si="33"/>
        <v>7.9472435590104765E-2</v>
      </c>
      <c r="BT25" s="121">
        <f t="shared" si="33"/>
        <v>3.6882884068954395E-2</v>
      </c>
      <c r="BU25" s="121">
        <f t="shared" si="33"/>
        <v>3.8515812233476915E-2</v>
      </c>
      <c r="BV25" s="121">
        <f t="shared" si="33"/>
        <v>4.9832232417216328E-2</v>
      </c>
      <c r="BW25" s="121">
        <f t="shared" si="33"/>
        <v>5.5430262420315735E-2</v>
      </c>
      <c r="BX25" s="121">
        <f t="shared" si="33"/>
        <v>7.5302247385467397E-2</v>
      </c>
      <c r="BY25" s="121">
        <f>-BY24/BY11</f>
        <v>9.0733174297025695E-2</v>
      </c>
      <c r="BZ25" s="121">
        <f t="shared" si="33"/>
        <v>9.6699683997222577E-2</v>
      </c>
      <c r="CA25" s="121">
        <f t="shared" si="33"/>
        <v>0.15087690159705605</v>
      </c>
      <c r="CB25" s="121">
        <f>-CB24/CB11</f>
        <v>9.4832323541482605E-2</v>
      </c>
      <c r="CC25" s="121">
        <f>-CC24/CC11</f>
        <v>8.3640460658139376E-2</v>
      </c>
      <c r="CD25" s="127">
        <v>7.0000000000000007E-2</v>
      </c>
      <c r="CE25" s="127">
        <v>7.0000000000000007E-2</v>
      </c>
      <c r="CF25" s="127">
        <v>7.0000000000000007E-2</v>
      </c>
      <c r="CG25" s="127">
        <v>7.0000000000000007E-2</v>
      </c>
      <c r="CH25" s="127">
        <v>7.0000000000000007E-2</v>
      </c>
      <c r="CI25" s="127">
        <v>7.0000000000000007E-2</v>
      </c>
      <c r="CJ25" s="127">
        <v>7.0000000000000007E-2</v>
      </c>
      <c r="CK25" s="127">
        <v>7.0000000000000007E-2</v>
      </c>
      <c r="CL25" s="127">
        <v>7.0000000000000007E-2</v>
      </c>
      <c r="CM25" s="127">
        <v>7.0000000000000007E-2</v>
      </c>
      <c r="CN25" s="127">
        <v>7.0000000000000007E-2</v>
      </c>
      <c r="CO25" s="127">
        <v>7.0000000000000007E-2</v>
      </c>
      <c r="CP25" s="127">
        <v>7.0000000000000007E-2</v>
      </c>
      <c r="CQ25" s="127">
        <v>7.0000000000000007E-2</v>
      </c>
      <c r="CR25" s="127">
        <v>7.0000000000000007E-2</v>
      </c>
      <c r="CS25" s="127">
        <v>7.0000000000000007E-2</v>
      </c>
      <c r="CT25" s="127">
        <v>7.0000000000000007E-2</v>
      </c>
      <c r="CU25" s="127">
        <v>7.0000000000000007E-2</v>
      </c>
      <c r="CV25" s="127">
        <v>7.0000000000000007E-2</v>
      </c>
      <c r="CW25" s="127">
        <v>7.0000000000000007E-2</v>
      </c>
      <c r="CX25" s="127">
        <v>7.0000000000000007E-2</v>
      </c>
      <c r="CY25" s="127">
        <v>7.0000000000000007E-2</v>
      </c>
      <c r="CZ25" s="127">
        <v>7.0000000000000007E-2</v>
      </c>
      <c r="DA25" s="127">
        <v>7.0000000000000007E-2</v>
      </c>
      <c r="DB25" s="127">
        <v>7.0000000000000007E-2</v>
      </c>
      <c r="DC25" s="2"/>
      <c r="DD25" s="2"/>
      <c r="DE25" s="114" t="str">
        <f t="shared" si="31"/>
        <v>SG&amp;A as a % of Sales</v>
      </c>
      <c r="DF25" s="2"/>
      <c r="DG25" s="2"/>
      <c r="DH25" s="2"/>
      <c r="DI25" s="2"/>
      <c r="DJ25" s="2"/>
      <c r="DK25" s="2"/>
      <c r="DL25" s="2"/>
      <c r="DM25" s="2"/>
      <c r="DN25" s="2"/>
      <c r="DO25" s="2"/>
      <c r="DP25" s="2"/>
      <c r="DQ25" s="2"/>
      <c r="DR25" s="2"/>
      <c r="DS25" s="122" t="str">
        <f t="shared" ref="DS25:EE25" si="34">IFERROR(-DS24/DS11,"")</f>
        <v/>
      </c>
      <c r="DT25" s="122" t="str">
        <f t="shared" si="34"/>
        <v/>
      </c>
      <c r="DU25" s="122">
        <f t="shared" si="34"/>
        <v>0.12978533091886449</v>
      </c>
      <c r="DV25" s="122">
        <f t="shared" si="34"/>
        <v>9.2915601027696651E-2</v>
      </c>
      <c r="DW25" s="122">
        <f t="shared" si="34"/>
        <v>4.6665311629569182E-2</v>
      </c>
      <c r="DX25" s="122">
        <f t="shared" si="34"/>
        <v>7.9216887093621721E-2</v>
      </c>
      <c r="DY25" s="122">
        <f t="shared" si="34"/>
        <v>9.5414740517103705E-2</v>
      </c>
      <c r="DZ25" s="122">
        <f t="shared" si="34"/>
        <v>7.0000000000000007E-2</v>
      </c>
      <c r="EA25" s="122">
        <f t="shared" si="34"/>
        <v>7.0000000000000007E-2</v>
      </c>
      <c r="EB25" s="122">
        <f t="shared" si="34"/>
        <v>6.9999999999999993E-2</v>
      </c>
      <c r="EC25" s="122">
        <f t="shared" si="34"/>
        <v>7.0000000000000007E-2</v>
      </c>
      <c r="ED25" s="122">
        <f t="shared" si="34"/>
        <v>6.9999999999999993E-2</v>
      </c>
      <c r="EE25" s="122">
        <f t="shared" si="34"/>
        <v>7.0000000000000007E-2</v>
      </c>
      <c r="EF25" s="2"/>
      <c r="EG25" s="128"/>
      <c r="EH25" s="2"/>
    </row>
    <row r="26" spans="1:138" ht="12.75" customHeight="1" outlineLevel="2" x14ac:dyDescent="0.25">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2"/>
      <c r="EB26" s="2"/>
      <c r="EC26" s="2"/>
      <c r="ED26" s="2"/>
      <c r="EE26" s="2"/>
      <c r="EF26" s="2"/>
      <c r="EG26" s="2"/>
      <c r="EH26" s="2"/>
    </row>
    <row r="27" spans="1:138" ht="12.75" customHeight="1" outlineLevel="1" x14ac:dyDescent="0.25">
      <c r="A27" s="129"/>
      <c r="B27" s="15" t="s">
        <v>1308</v>
      </c>
      <c r="C27" s="130"/>
      <c r="D27" s="130"/>
      <c r="E27" s="130"/>
      <c r="F27" s="130"/>
      <c r="G27" s="130"/>
      <c r="H27" s="130"/>
      <c r="I27" s="130"/>
      <c r="J27" s="130"/>
      <c r="K27" s="130"/>
      <c r="L27" s="130"/>
      <c r="M27" s="130"/>
      <c r="N27" s="130"/>
      <c r="O27" s="130"/>
      <c r="P27" s="130"/>
      <c r="Q27" s="130"/>
      <c r="R27" s="130"/>
      <c r="S27" s="130"/>
      <c r="T27" s="130"/>
      <c r="U27" s="130"/>
      <c r="V27" s="130"/>
      <c r="W27" s="130"/>
      <c r="X27" s="130"/>
      <c r="Y27" s="130"/>
      <c r="Z27" s="130"/>
      <c r="AA27" s="130"/>
      <c r="AB27" s="130"/>
      <c r="AC27" s="130"/>
      <c r="AD27" s="130"/>
      <c r="AE27" s="130"/>
      <c r="AF27" s="130"/>
      <c r="AG27" s="130"/>
      <c r="AH27" s="130"/>
      <c r="AI27" s="130"/>
      <c r="AJ27" s="130"/>
      <c r="AK27" s="130"/>
      <c r="AL27" s="130"/>
      <c r="AM27" s="130"/>
      <c r="AN27" s="130"/>
      <c r="AO27" s="130"/>
      <c r="AP27" s="130"/>
      <c r="AQ27" s="130"/>
      <c r="AR27" s="130"/>
      <c r="AS27" s="130"/>
      <c r="AT27" s="130"/>
      <c r="AU27" s="130"/>
      <c r="AV27" s="130"/>
      <c r="AW27" s="130"/>
      <c r="AX27" s="130"/>
      <c r="AY27" s="130"/>
      <c r="AZ27" s="130"/>
      <c r="BA27" s="130"/>
      <c r="BB27" s="130"/>
      <c r="BC27" s="130"/>
      <c r="BD27" s="130"/>
      <c r="BE27" s="130"/>
      <c r="BF27" s="130"/>
      <c r="BG27" s="125">
        <v>-4.8212970400000001</v>
      </c>
      <c r="BH27" s="125">
        <v>-5.1103270299999997</v>
      </c>
      <c r="BI27" s="125">
        <v>-5.7429680400000001</v>
      </c>
      <c r="BJ27" s="125">
        <v>-5.2334755500000005</v>
      </c>
      <c r="BK27" s="125">
        <v>-5.6177017600000019</v>
      </c>
      <c r="BL27" s="125">
        <v>-4.7066193900000002</v>
      </c>
      <c r="BM27" s="125">
        <v>-5.4692376500000002</v>
      </c>
      <c r="BN27" s="125">
        <v>-5.7231351900000016</v>
      </c>
      <c r="BO27" s="125">
        <v>-5.6814658100000006</v>
      </c>
      <c r="BP27" s="125">
        <v>-6.1653537599999995</v>
      </c>
      <c r="BQ27" s="125">
        <v>-6.1750633300000004</v>
      </c>
      <c r="BR27" s="125">
        <v>-6.5190106099999996</v>
      </c>
      <c r="BS27" s="125">
        <v>-6.4644720599999994</v>
      </c>
      <c r="BT27" s="125">
        <v>-6.7318501499999988</v>
      </c>
      <c r="BU27" s="125">
        <v>-7.2806602899999993</v>
      </c>
      <c r="BV27" s="125">
        <v>-7.9770084900000002</v>
      </c>
      <c r="BW27" s="125">
        <v>-8.5190000000000001</v>
      </c>
      <c r="BX27" s="125">
        <v>-9.4329999999999998</v>
      </c>
      <c r="BY27" s="125">
        <v>-10.221</v>
      </c>
      <c r="BZ27" s="125">
        <v>-11.625</v>
      </c>
      <c r="CA27" s="125">
        <f>-17.175</f>
        <v>-17.175000000000001</v>
      </c>
      <c r="CB27" s="125">
        <v>-25.027000000000001</v>
      </c>
      <c r="CC27" s="125">
        <v>-26.068999999999999</v>
      </c>
      <c r="CD27" s="106">
        <f>CD95</f>
        <v>-26.199344999999997</v>
      </c>
      <c r="CE27" s="106">
        <f t="shared" ref="CE27:DB27" si="35">CE95</f>
        <v>-26.199344999999997</v>
      </c>
      <c r="CF27" s="106">
        <f t="shared" si="35"/>
        <v>-26.199344999999997</v>
      </c>
      <c r="CG27" s="106">
        <f t="shared" si="35"/>
        <v>-26.199344999999997</v>
      </c>
      <c r="CH27" s="106">
        <f t="shared" si="35"/>
        <v>-26.199344999999997</v>
      </c>
      <c r="CI27" s="106">
        <f t="shared" si="35"/>
        <v>-26.199344999999997</v>
      </c>
      <c r="CJ27" s="106">
        <f t="shared" si="35"/>
        <v>-26.199344999999997</v>
      </c>
      <c r="CK27" s="106">
        <f t="shared" si="35"/>
        <v>-26.199344999999997</v>
      </c>
      <c r="CL27" s="106">
        <f t="shared" si="35"/>
        <v>-26.199344999999997</v>
      </c>
      <c r="CM27" s="106">
        <f t="shared" si="35"/>
        <v>-26.199344999999997</v>
      </c>
      <c r="CN27" s="106">
        <f t="shared" si="35"/>
        <v>-26.199344999999997</v>
      </c>
      <c r="CO27" s="106">
        <f t="shared" si="35"/>
        <v>-26.199344999999997</v>
      </c>
      <c r="CP27" s="106">
        <f t="shared" si="35"/>
        <v>-26.199344999999997</v>
      </c>
      <c r="CQ27" s="106">
        <f t="shared" si="35"/>
        <v>-26.199344999999997</v>
      </c>
      <c r="CR27" s="106">
        <f t="shared" si="35"/>
        <v>-26.199344999999997</v>
      </c>
      <c r="CS27" s="106">
        <f t="shared" si="35"/>
        <v>-26.199344999999997</v>
      </c>
      <c r="CT27" s="106">
        <f t="shared" si="35"/>
        <v>-26.199344999999997</v>
      </c>
      <c r="CU27" s="106">
        <f t="shared" si="35"/>
        <v>-26.199344999999997</v>
      </c>
      <c r="CV27" s="106">
        <f t="shared" si="35"/>
        <v>-26.199344999999997</v>
      </c>
      <c r="CW27" s="106">
        <f t="shared" si="35"/>
        <v>-26.199344999999997</v>
      </c>
      <c r="CX27" s="106">
        <f t="shared" si="35"/>
        <v>-26.199344999999997</v>
      </c>
      <c r="CY27" s="106">
        <f t="shared" si="35"/>
        <v>-26.199344999999997</v>
      </c>
      <c r="CZ27" s="106">
        <f t="shared" si="35"/>
        <v>-26.199344999999997</v>
      </c>
      <c r="DA27" s="106">
        <f t="shared" si="35"/>
        <v>-26.199344999999997</v>
      </c>
      <c r="DB27" s="106">
        <f t="shared" si="35"/>
        <v>-26.199344999999997</v>
      </c>
      <c r="DC27" s="131"/>
      <c r="DD27" s="131"/>
      <c r="DE27" s="15" t="str">
        <f>B27</f>
        <v>Depreciation and Amortization</v>
      </c>
      <c r="DF27" s="130"/>
      <c r="DG27" s="130"/>
      <c r="DH27" s="130"/>
      <c r="DI27" s="130"/>
      <c r="DJ27" s="130"/>
      <c r="DK27" s="130"/>
      <c r="DL27" s="130"/>
      <c r="DM27" s="130"/>
      <c r="DN27" s="130"/>
      <c r="DO27" s="130"/>
      <c r="DP27" s="130"/>
      <c r="DQ27" s="130"/>
      <c r="DR27" s="130"/>
      <c r="DS27" s="126">
        <f t="shared" ref="DS27:EE27" si="36">SUMIF($C$5:$DC$5,DS$5,$C27:$DC27)</f>
        <v>0</v>
      </c>
      <c r="DT27" s="126">
        <f t="shared" si="36"/>
        <v>-20.90806766</v>
      </c>
      <c r="DU27" s="5">
        <f t="shared" si="36"/>
        <v>-21.516693990000004</v>
      </c>
      <c r="DV27" s="5">
        <f t="shared" si="36"/>
        <v>-24.54089351</v>
      </c>
      <c r="DW27" s="5">
        <f t="shared" si="36"/>
        <v>-28.453990989999998</v>
      </c>
      <c r="DX27" s="5">
        <f t="shared" si="36"/>
        <v>-39.798000000000002</v>
      </c>
      <c r="DY27" s="5">
        <f t="shared" si="36"/>
        <v>-94.470344999999995</v>
      </c>
      <c r="DZ27" s="5">
        <f t="shared" si="36"/>
        <v>-104.79737999999999</v>
      </c>
      <c r="EA27" s="5">
        <f t="shared" si="36"/>
        <v>-104.79737999999999</v>
      </c>
      <c r="EB27" s="5">
        <f t="shared" si="36"/>
        <v>-104.79737999999999</v>
      </c>
      <c r="EC27" s="5">
        <f t="shared" si="36"/>
        <v>-104.79737999999999</v>
      </c>
      <c r="ED27" s="5">
        <f t="shared" si="36"/>
        <v>-104.79737999999999</v>
      </c>
      <c r="EE27" s="5">
        <f t="shared" si="36"/>
        <v>-104.79737999999999</v>
      </c>
      <c r="EF27" s="131"/>
      <c r="EG27" s="131"/>
      <c r="EH27" s="131"/>
    </row>
    <row r="28" spans="1:138" ht="7.5" customHeight="1" outlineLevel="1" x14ac:dyDescent="0.25">
      <c r="A28" s="129"/>
      <c r="B28" s="15"/>
      <c r="C28" s="130"/>
      <c r="D28" s="130"/>
      <c r="E28" s="130"/>
      <c r="F28" s="130"/>
      <c r="G28" s="130"/>
      <c r="H28" s="130"/>
      <c r="I28" s="130"/>
      <c r="J28" s="130"/>
      <c r="K28" s="130"/>
      <c r="L28" s="130"/>
      <c r="M28" s="130"/>
      <c r="N28" s="130"/>
      <c r="O28" s="130"/>
      <c r="P28" s="130"/>
      <c r="Q28" s="130"/>
      <c r="R28" s="130"/>
      <c r="S28" s="130"/>
      <c r="T28" s="130"/>
      <c r="U28" s="130"/>
      <c r="V28" s="130"/>
      <c r="W28" s="130"/>
      <c r="X28" s="130"/>
      <c r="Y28" s="130"/>
      <c r="Z28" s="130"/>
      <c r="AA28" s="130"/>
      <c r="AB28" s="130"/>
      <c r="AC28" s="130"/>
      <c r="AD28" s="130"/>
      <c r="AE28" s="130"/>
      <c r="AF28" s="130"/>
      <c r="AG28" s="130"/>
      <c r="AH28" s="130"/>
      <c r="AI28" s="130"/>
      <c r="AJ28" s="130"/>
      <c r="AK28" s="130"/>
      <c r="AL28" s="130"/>
      <c r="AM28" s="130"/>
      <c r="AN28" s="130"/>
      <c r="AO28" s="130"/>
      <c r="AP28" s="130"/>
      <c r="AQ28" s="130"/>
      <c r="AR28" s="130"/>
      <c r="AS28" s="130"/>
      <c r="AT28" s="130"/>
      <c r="AU28" s="130"/>
      <c r="AV28" s="130"/>
      <c r="AW28" s="130"/>
      <c r="AX28" s="130"/>
      <c r="AY28" s="130"/>
      <c r="AZ28" s="130"/>
      <c r="BA28" s="130"/>
      <c r="BB28" s="130"/>
      <c r="BC28" s="130"/>
      <c r="BD28" s="130"/>
      <c r="BE28" s="130"/>
      <c r="BF28" s="130"/>
      <c r="BG28" s="130"/>
      <c r="BH28" s="130"/>
      <c r="BI28" s="130"/>
      <c r="BJ28" s="130"/>
      <c r="BK28" s="132"/>
      <c r="BL28" s="132"/>
      <c r="BM28" s="132"/>
      <c r="BN28" s="132"/>
      <c r="BO28" s="132"/>
      <c r="BP28" s="132"/>
      <c r="BQ28" s="132"/>
      <c r="BR28" s="132"/>
      <c r="BS28" s="132"/>
      <c r="BT28" s="130"/>
      <c r="BU28" s="130"/>
      <c r="BV28" s="130"/>
      <c r="BW28" s="130"/>
      <c r="BX28" s="130"/>
      <c r="BY28" s="130"/>
      <c r="BZ28" s="130"/>
      <c r="CA28" s="130"/>
      <c r="CB28" s="130"/>
      <c r="CC28" s="130"/>
      <c r="CD28" s="130"/>
      <c r="CE28" s="130"/>
      <c r="CF28" s="130"/>
      <c r="CG28" s="130"/>
      <c r="CH28" s="130"/>
      <c r="CI28" s="130"/>
      <c r="CJ28" s="130"/>
      <c r="CK28" s="130"/>
      <c r="CL28" s="130"/>
      <c r="CM28" s="130"/>
      <c r="CN28" s="130"/>
      <c r="CO28" s="130"/>
      <c r="CP28" s="130"/>
      <c r="CQ28" s="130"/>
      <c r="CR28" s="130"/>
      <c r="CS28" s="130"/>
      <c r="CT28" s="130"/>
      <c r="CU28" s="130"/>
      <c r="CV28" s="130"/>
      <c r="CW28" s="130"/>
      <c r="CX28" s="130"/>
      <c r="CY28" s="130"/>
      <c r="CZ28" s="130"/>
      <c r="DA28" s="130"/>
      <c r="DB28" s="130"/>
      <c r="DC28" s="131"/>
      <c r="DD28" s="131"/>
      <c r="DE28" s="133"/>
      <c r="DF28" s="130"/>
      <c r="DG28" s="130"/>
      <c r="DH28" s="130"/>
      <c r="DI28" s="130"/>
      <c r="DJ28" s="130"/>
      <c r="DK28" s="130"/>
      <c r="DL28" s="130"/>
      <c r="DM28" s="130"/>
      <c r="DN28" s="130"/>
      <c r="DO28" s="130"/>
      <c r="DP28" s="130"/>
      <c r="DQ28" s="130"/>
      <c r="DR28" s="130"/>
      <c r="DS28" s="130"/>
      <c r="DT28" s="130"/>
      <c r="DU28" s="130"/>
      <c r="DV28" s="130"/>
      <c r="DW28" s="130"/>
      <c r="DX28" s="130"/>
      <c r="DY28" s="130"/>
      <c r="DZ28" s="130"/>
      <c r="EA28" s="130"/>
      <c r="EB28" s="130"/>
      <c r="EC28" s="130"/>
      <c r="ED28" s="130"/>
      <c r="EE28" s="130"/>
      <c r="EF28" s="131"/>
      <c r="EG28" s="131"/>
      <c r="EH28" s="131"/>
    </row>
    <row r="29" spans="1:138" ht="12.75" customHeight="1" outlineLevel="1" x14ac:dyDescent="0.25">
      <c r="A29" s="129"/>
      <c r="B29" s="133" t="s">
        <v>12</v>
      </c>
      <c r="C29" s="130"/>
      <c r="D29" s="130"/>
      <c r="E29" s="130"/>
      <c r="F29" s="130"/>
      <c r="G29" s="130"/>
      <c r="H29" s="130"/>
      <c r="I29" s="130"/>
      <c r="J29" s="130"/>
      <c r="K29" s="130"/>
      <c r="L29" s="130"/>
      <c r="M29" s="130"/>
      <c r="N29" s="130"/>
      <c r="O29" s="130"/>
      <c r="P29" s="130"/>
      <c r="Q29" s="130"/>
      <c r="R29" s="130"/>
      <c r="S29" s="130"/>
      <c r="T29" s="130"/>
      <c r="U29" s="130"/>
      <c r="V29" s="130"/>
      <c r="W29" s="130"/>
      <c r="X29" s="130"/>
      <c r="Y29" s="130"/>
      <c r="Z29" s="130"/>
      <c r="AA29" s="130"/>
      <c r="AB29" s="130"/>
      <c r="AC29" s="130"/>
      <c r="AD29" s="130"/>
      <c r="AE29" s="130"/>
      <c r="AF29" s="130"/>
      <c r="AG29" s="130"/>
      <c r="AH29" s="130"/>
      <c r="AI29" s="130"/>
      <c r="AJ29" s="130"/>
      <c r="AK29" s="130"/>
      <c r="AL29" s="130"/>
      <c r="AM29" s="130"/>
      <c r="AN29" s="130"/>
      <c r="AO29" s="130"/>
      <c r="AP29" s="130"/>
      <c r="AQ29" s="130"/>
      <c r="AR29" s="130"/>
      <c r="AS29" s="130"/>
      <c r="AT29" s="130"/>
      <c r="AU29" s="130"/>
      <c r="AV29" s="130"/>
      <c r="AW29" s="130"/>
      <c r="AX29" s="130"/>
      <c r="AY29" s="130"/>
      <c r="AZ29" s="130"/>
      <c r="BA29" s="130"/>
      <c r="BB29" s="130"/>
      <c r="BC29" s="130"/>
      <c r="BD29" s="130"/>
      <c r="BE29" s="130"/>
      <c r="BF29" s="130"/>
      <c r="BG29" s="130"/>
      <c r="BH29" s="130"/>
      <c r="BI29" s="130"/>
      <c r="BJ29" s="130"/>
      <c r="BK29" s="134">
        <f t="shared" ref="BK29:DB29" si="37">SUM(BK11,BK16,BK24,BK27)</f>
        <v>14.734207819999995</v>
      </c>
      <c r="BL29" s="134">
        <f t="shared" si="37"/>
        <v>-11.691217079999998</v>
      </c>
      <c r="BM29" s="134">
        <f t="shared" si="37"/>
        <v>1.8388783400000026</v>
      </c>
      <c r="BN29" s="134">
        <f t="shared" si="37"/>
        <v>-2.2512523100000044</v>
      </c>
      <c r="BO29" s="134">
        <f t="shared" si="37"/>
        <v>3.2564147799999983</v>
      </c>
      <c r="BP29" s="134">
        <f t="shared" si="37"/>
        <v>12.594467710000004</v>
      </c>
      <c r="BQ29" s="134">
        <f t="shared" si="37"/>
        <v>11.700211359999997</v>
      </c>
      <c r="BR29" s="134">
        <f t="shared" si="37"/>
        <v>19.638498590000001</v>
      </c>
      <c r="BS29" s="134">
        <f t="shared" si="37"/>
        <v>24.138542350000002</v>
      </c>
      <c r="BT29" s="134">
        <f t="shared" si="37"/>
        <v>72.703551749999988</v>
      </c>
      <c r="BU29" s="134">
        <f t="shared" si="37"/>
        <v>68.680901070000004</v>
      </c>
      <c r="BV29" s="134">
        <f t="shared" si="37"/>
        <v>67.13433173</v>
      </c>
      <c r="BW29" s="134">
        <f t="shared" si="37"/>
        <v>73.839999999999989</v>
      </c>
      <c r="BX29" s="134">
        <f t="shared" si="37"/>
        <v>76.668000000000035</v>
      </c>
      <c r="BY29" s="134">
        <f t="shared" si="37"/>
        <v>65.323999999999984</v>
      </c>
      <c r="BZ29" s="134">
        <f t="shared" si="37"/>
        <v>49.298000000000016</v>
      </c>
      <c r="CA29" s="134">
        <f t="shared" si="37"/>
        <v>39.677000000000007</v>
      </c>
      <c r="CB29" s="134">
        <f t="shared" si="37"/>
        <v>33.089000000000034</v>
      </c>
      <c r="CC29" s="134">
        <f t="shared" si="37"/>
        <v>27.554999999999961</v>
      </c>
      <c r="CD29" s="134">
        <f t="shared" si="37"/>
        <v>32.965925306104353</v>
      </c>
      <c r="CE29" s="134">
        <f t="shared" si="37"/>
        <v>31.015490935812846</v>
      </c>
      <c r="CF29" s="134">
        <f t="shared" si="37"/>
        <v>63.080916523322699</v>
      </c>
      <c r="CG29" s="134">
        <f t="shared" si="37"/>
        <v>67.176054895533554</v>
      </c>
      <c r="CH29" s="134">
        <f t="shared" si="37"/>
        <v>68.293717064425522</v>
      </c>
      <c r="CI29" s="134">
        <f t="shared" si="37"/>
        <v>69.981575921726972</v>
      </c>
      <c r="CJ29" s="134">
        <f t="shared" si="37"/>
        <v>72.324562169801197</v>
      </c>
      <c r="CK29" s="134">
        <f t="shared" si="37"/>
        <v>75.554143675373894</v>
      </c>
      <c r="CL29" s="134">
        <f t="shared" si="37"/>
        <v>77.833973602281304</v>
      </c>
      <c r="CM29" s="134">
        <f t="shared" si="37"/>
        <v>81.68936688028073</v>
      </c>
      <c r="CN29" s="134">
        <f t="shared" si="37"/>
        <v>83.397863586108144</v>
      </c>
      <c r="CO29" s="134">
        <f t="shared" si="37"/>
        <v>85.207038031234433</v>
      </c>
      <c r="CP29" s="134">
        <f t="shared" si="37"/>
        <v>86.62335735473809</v>
      </c>
      <c r="CQ29" s="134">
        <f t="shared" si="37"/>
        <v>87.675915915958896</v>
      </c>
      <c r="CR29" s="134">
        <f t="shared" si="37"/>
        <v>88.576471533139085</v>
      </c>
      <c r="CS29" s="134">
        <f t="shared" si="37"/>
        <v>89.402032675392903</v>
      </c>
      <c r="CT29" s="134">
        <f t="shared" si="37"/>
        <v>89.998172081933433</v>
      </c>
      <c r="CU29" s="134">
        <f t="shared" si="37"/>
        <v>90.301577887839784</v>
      </c>
      <c r="CV29" s="134">
        <f t="shared" si="37"/>
        <v>90.768673581720776</v>
      </c>
      <c r="CW29" s="134">
        <f t="shared" si="37"/>
        <v>91.163033915326395</v>
      </c>
      <c r="CX29" s="134">
        <f t="shared" si="37"/>
        <v>91.409748614542721</v>
      </c>
      <c r="CY29" s="134">
        <f t="shared" si="37"/>
        <v>91.434016763672787</v>
      </c>
      <c r="CZ29" s="134">
        <f t="shared" si="37"/>
        <v>91.717905495217011</v>
      </c>
      <c r="DA29" s="134">
        <f t="shared" si="37"/>
        <v>92.002548577584335</v>
      </c>
      <c r="DB29" s="134">
        <f t="shared" si="37"/>
        <v>92.200902385567673</v>
      </c>
      <c r="DC29" s="131"/>
      <c r="DD29" s="131"/>
      <c r="DE29" s="133" t="s">
        <v>1309</v>
      </c>
      <c r="DF29" s="130">
        <f t="shared" ref="DF29:EE29" si="38">SUMIF($C$5:$DC$5,DF$5,$C29:$DC29)</f>
        <v>0</v>
      </c>
      <c r="DG29" s="130">
        <f t="shared" si="38"/>
        <v>0</v>
      </c>
      <c r="DH29" s="130">
        <f t="shared" si="38"/>
        <v>0</v>
      </c>
      <c r="DI29" s="130">
        <f t="shared" si="38"/>
        <v>0</v>
      </c>
      <c r="DJ29" s="130">
        <f t="shared" si="38"/>
        <v>0</v>
      </c>
      <c r="DK29" s="130">
        <f t="shared" si="38"/>
        <v>0</v>
      </c>
      <c r="DL29" s="130">
        <f t="shared" si="38"/>
        <v>0</v>
      </c>
      <c r="DM29" s="130">
        <f t="shared" si="38"/>
        <v>0</v>
      </c>
      <c r="DN29" s="130">
        <f t="shared" si="38"/>
        <v>0</v>
      </c>
      <c r="DO29" s="130">
        <f t="shared" si="38"/>
        <v>0</v>
      </c>
      <c r="DP29" s="130">
        <f t="shared" si="38"/>
        <v>0</v>
      </c>
      <c r="DQ29" s="130">
        <f t="shared" si="38"/>
        <v>0</v>
      </c>
      <c r="DR29" s="130">
        <f t="shared" si="38"/>
        <v>0</v>
      </c>
      <c r="DS29" s="130">
        <f t="shared" si="38"/>
        <v>0</v>
      </c>
      <c r="DT29" s="130">
        <f t="shared" si="38"/>
        <v>0</v>
      </c>
      <c r="DU29" s="130">
        <f t="shared" si="38"/>
        <v>2.6306167699999952</v>
      </c>
      <c r="DV29" s="130">
        <f t="shared" si="38"/>
        <v>47.189592439999998</v>
      </c>
      <c r="DW29" s="130">
        <f t="shared" si="38"/>
        <v>232.65732689999999</v>
      </c>
      <c r="DX29" s="130">
        <f t="shared" si="38"/>
        <v>265.13000000000005</v>
      </c>
      <c r="DY29" s="130">
        <f t="shared" si="38"/>
        <v>133.28692530610437</v>
      </c>
      <c r="DZ29" s="130">
        <f t="shared" si="38"/>
        <v>229.56617941909462</v>
      </c>
      <c r="EA29" s="130">
        <f t="shared" si="38"/>
        <v>295.69425536918334</v>
      </c>
      <c r="EB29" s="130">
        <f t="shared" si="38"/>
        <v>336.91762585236143</v>
      </c>
      <c r="EC29" s="130">
        <f t="shared" si="38"/>
        <v>355.65259220642429</v>
      </c>
      <c r="ED29" s="130">
        <f t="shared" si="38"/>
        <v>363.64303399942963</v>
      </c>
      <c r="EE29" s="130">
        <f t="shared" si="38"/>
        <v>367.35537322204175</v>
      </c>
      <c r="EF29" s="131"/>
      <c r="EG29" s="131"/>
      <c r="EH29" s="131"/>
    </row>
    <row r="30" spans="1:138" ht="12.75" customHeight="1" outlineLevel="1" x14ac:dyDescent="0.25">
      <c r="A30" s="129"/>
      <c r="B30" s="135" t="s">
        <v>1310</v>
      </c>
      <c r="C30" s="136"/>
      <c r="D30" s="136"/>
      <c r="E30" s="136"/>
      <c r="F30" s="136"/>
      <c r="G30" s="136"/>
      <c r="H30" s="136"/>
      <c r="I30" s="136"/>
      <c r="J30" s="136"/>
      <c r="K30" s="136"/>
      <c r="L30" s="136"/>
      <c r="M30" s="136"/>
      <c r="N30" s="136"/>
      <c r="O30" s="136"/>
      <c r="P30" s="136"/>
      <c r="Q30" s="136"/>
      <c r="R30" s="136"/>
      <c r="S30" s="136"/>
      <c r="T30" s="136"/>
      <c r="U30" s="136"/>
      <c r="V30" s="136"/>
      <c r="W30" s="136"/>
      <c r="X30" s="136"/>
      <c r="Y30" s="136"/>
      <c r="Z30" s="136"/>
      <c r="AA30" s="136"/>
      <c r="AB30" s="136"/>
      <c r="AC30" s="136"/>
      <c r="AD30" s="136"/>
      <c r="AE30" s="136"/>
      <c r="AF30" s="136"/>
      <c r="AG30" s="136"/>
      <c r="AH30" s="136"/>
      <c r="AI30" s="136"/>
      <c r="AJ30" s="136"/>
      <c r="AK30" s="136"/>
      <c r="AL30" s="136"/>
      <c r="AM30" s="136"/>
      <c r="AN30" s="136"/>
      <c r="AO30" s="136"/>
      <c r="AP30" s="136"/>
      <c r="AQ30" s="136"/>
      <c r="AR30" s="136"/>
      <c r="AS30" s="136"/>
      <c r="AT30" s="136"/>
      <c r="AU30" s="136"/>
      <c r="AV30" s="136"/>
      <c r="AW30" s="136"/>
      <c r="AX30" s="136"/>
      <c r="AY30" s="136"/>
      <c r="AZ30" s="136"/>
      <c r="BA30" s="136"/>
      <c r="BB30" s="136"/>
      <c r="BC30" s="136"/>
      <c r="BD30" s="136"/>
      <c r="BE30" s="136"/>
      <c r="BF30" s="136"/>
      <c r="BG30" s="136"/>
      <c r="BH30" s="136"/>
      <c r="BI30" s="136"/>
      <c r="BJ30" s="136"/>
      <c r="BK30" s="137">
        <f t="shared" ref="BK30:BN30" si="39">-1.25/4</f>
        <v>-0.3125</v>
      </c>
      <c r="BL30" s="137">
        <f t="shared" si="39"/>
        <v>-0.3125</v>
      </c>
      <c r="BM30" s="137">
        <f t="shared" si="39"/>
        <v>-0.3125</v>
      </c>
      <c r="BN30" s="137">
        <f t="shared" si="39"/>
        <v>-0.3125</v>
      </c>
      <c r="BO30" s="137">
        <v>0</v>
      </c>
      <c r="BP30" s="137">
        <v>0</v>
      </c>
      <c r="BQ30" s="137">
        <v>0</v>
      </c>
      <c r="BR30" s="137">
        <v>0</v>
      </c>
      <c r="BS30" s="137">
        <v>0</v>
      </c>
      <c r="BT30" s="137">
        <v>0</v>
      </c>
      <c r="BU30" s="137">
        <v>0</v>
      </c>
      <c r="BV30" s="137">
        <v>0</v>
      </c>
      <c r="BW30" s="137">
        <v>0</v>
      </c>
      <c r="BX30" s="137">
        <v>0</v>
      </c>
      <c r="BY30" s="137">
        <v>0</v>
      </c>
      <c r="BZ30" s="137">
        <v>0</v>
      </c>
      <c r="CA30" s="137">
        <v>0</v>
      </c>
      <c r="CB30" s="137">
        <f>3.768+11.098-10</f>
        <v>4.8659999999999997</v>
      </c>
      <c r="CC30" s="137">
        <f>3.744+8.574</f>
        <v>12.318</v>
      </c>
      <c r="CD30" s="106">
        <v>0</v>
      </c>
      <c r="CE30" s="106">
        <f t="shared" ref="CE30:DB30" si="40">CD30</f>
        <v>0</v>
      </c>
      <c r="CF30" s="106">
        <f t="shared" si="40"/>
        <v>0</v>
      </c>
      <c r="CG30" s="106">
        <f t="shared" si="40"/>
        <v>0</v>
      </c>
      <c r="CH30" s="106">
        <f t="shared" si="40"/>
        <v>0</v>
      </c>
      <c r="CI30" s="106">
        <f t="shared" si="40"/>
        <v>0</v>
      </c>
      <c r="CJ30" s="106">
        <f t="shared" si="40"/>
        <v>0</v>
      </c>
      <c r="CK30" s="106">
        <f t="shared" si="40"/>
        <v>0</v>
      </c>
      <c r="CL30" s="106">
        <f t="shared" si="40"/>
        <v>0</v>
      </c>
      <c r="CM30" s="106">
        <f t="shared" si="40"/>
        <v>0</v>
      </c>
      <c r="CN30" s="106">
        <f t="shared" si="40"/>
        <v>0</v>
      </c>
      <c r="CO30" s="106">
        <f t="shared" si="40"/>
        <v>0</v>
      </c>
      <c r="CP30" s="106">
        <f t="shared" si="40"/>
        <v>0</v>
      </c>
      <c r="CQ30" s="106">
        <f t="shared" si="40"/>
        <v>0</v>
      </c>
      <c r="CR30" s="106">
        <f t="shared" si="40"/>
        <v>0</v>
      </c>
      <c r="CS30" s="106">
        <f t="shared" si="40"/>
        <v>0</v>
      </c>
      <c r="CT30" s="106">
        <f t="shared" si="40"/>
        <v>0</v>
      </c>
      <c r="CU30" s="106">
        <f t="shared" si="40"/>
        <v>0</v>
      </c>
      <c r="CV30" s="106">
        <f t="shared" si="40"/>
        <v>0</v>
      </c>
      <c r="CW30" s="106">
        <f t="shared" si="40"/>
        <v>0</v>
      </c>
      <c r="CX30" s="106">
        <f t="shared" si="40"/>
        <v>0</v>
      </c>
      <c r="CY30" s="106">
        <f t="shared" si="40"/>
        <v>0</v>
      </c>
      <c r="CZ30" s="106">
        <f t="shared" si="40"/>
        <v>0</v>
      </c>
      <c r="DA30" s="106">
        <f t="shared" si="40"/>
        <v>0</v>
      </c>
      <c r="DB30" s="106">
        <f t="shared" si="40"/>
        <v>0</v>
      </c>
      <c r="DC30" s="129"/>
      <c r="DD30" s="129"/>
      <c r="DE30" s="135" t="s">
        <v>1311</v>
      </c>
      <c r="DF30" s="138">
        <f t="shared" ref="DF30:EE30" si="41">SUMIF($C$5:$DC$5,DF$5,$C30:$DC30)</f>
        <v>0</v>
      </c>
      <c r="DG30" s="138">
        <f t="shared" si="41"/>
        <v>0</v>
      </c>
      <c r="DH30" s="138">
        <f t="shared" si="41"/>
        <v>0</v>
      </c>
      <c r="DI30" s="138">
        <f t="shared" si="41"/>
        <v>0</v>
      </c>
      <c r="DJ30" s="138">
        <f t="shared" si="41"/>
        <v>0</v>
      </c>
      <c r="DK30" s="138">
        <f t="shared" si="41"/>
        <v>0</v>
      </c>
      <c r="DL30" s="138">
        <f t="shared" si="41"/>
        <v>0</v>
      </c>
      <c r="DM30" s="138">
        <f t="shared" si="41"/>
        <v>0</v>
      </c>
      <c r="DN30" s="138">
        <f t="shared" si="41"/>
        <v>0</v>
      </c>
      <c r="DO30" s="138">
        <f t="shared" si="41"/>
        <v>0</v>
      </c>
      <c r="DP30" s="138">
        <f t="shared" si="41"/>
        <v>0</v>
      </c>
      <c r="DQ30" s="138">
        <f t="shared" si="41"/>
        <v>0</v>
      </c>
      <c r="DR30" s="138">
        <f t="shared" si="41"/>
        <v>0</v>
      </c>
      <c r="DS30" s="138">
        <f t="shared" si="41"/>
        <v>0</v>
      </c>
      <c r="DT30" s="138">
        <f t="shared" si="41"/>
        <v>0</v>
      </c>
      <c r="DU30" s="138">
        <f t="shared" si="41"/>
        <v>-1.25</v>
      </c>
      <c r="DV30" s="138">
        <f t="shared" si="41"/>
        <v>0</v>
      </c>
      <c r="DW30" s="138">
        <f t="shared" si="41"/>
        <v>0</v>
      </c>
      <c r="DX30" s="138">
        <f t="shared" si="41"/>
        <v>0</v>
      </c>
      <c r="DY30" s="138">
        <f t="shared" si="41"/>
        <v>17.183999999999997</v>
      </c>
      <c r="DZ30" s="138">
        <f t="shared" si="41"/>
        <v>0</v>
      </c>
      <c r="EA30" s="138">
        <f t="shared" si="41"/>
        <v>0</v>
      </c>
      <c r="EB30" s="138">
        <f t="shared" si="41"/>
        <v>0</v>
      </c>
      <c r="EC30" s="138">
        <f t="shared" si="41"/>
        <v>0</v>
      </c>
      <c r="ED30" s="138">
        <f t="shared" si="41"/>
        <v>0</v>
      </c>
      <c r="EE30" s="138">
        <f t="shared" si="41"/>
        <v>0</v>
      </c>
      <c r="EF30" s="129"/>
      <c r="EG30" s="129"/>
      <c r="EH30" s="129"/>
    </row>
    <row r="31" spans="1:138" ht="12.75" customHeight="1" x14ac:dyDescent="0.25">
      <c r="A31" s="2" t="s">
        <v>1</v>
      </c>
      <c r="B31" s="139" t="s">
        <v>12</v>
      </c>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c r="AA31" s="109"/>
      <c r="AB31" s="109"/>
      <c r="AC31" s="109"/>
      <c r="AD31" s="109"/>
      <c r="AE31" s="109"/>
      <c r="AF31" s="109"/>
      <c r="AG31" s="109"/>
      <c r="AH31" s="109"/>
      <c r="AI31" s="109"/>
      <c r="AJ31" s="109"/>
      <c r="AK31" s="109"/>
      <c r="AL31" s="109"/>
      <c r="AM31" s="109"/>
      <c r="AN31" s="109"/>
      <c r="AO31" s="109"/>
      <c r="AP31" s="109"/>
      <c r="AQ31" s="109"/>
      <c r="AR31" s="109"/>
      <c r="AS31" s="109"/>
      <c r="AT31" s="109"/>
      <c r="AU31" s="109"/>
      <c r="AV31" s="109"/>
      <c r="AW31" s="109"/>
      <c r="AX31" s="109"/>
      <c r="AY31" s="109"/>
      <c r="AZ31" s="109"/>
      <c r="BA31" s="109"/>
      <c r="BB31" s="109"/>
      <c r="BC31" s="110"/>
      <c r="BD31" s="110"/>
      <c r="BE31" s="110"/>
      <c r="BF31" s="110"/>
      <c r="BG31" s="110"/>
      <c r="BH31" s="110"/>
      <c r="BI31" s="110"/>
      <c r="BJ31" s="110"/>
      <c r="BK31" s="111">
        <f t="shared" ref="BK31:CA31" si="42">BK29+BK30</f>
        <v>14.421707819999995</v>
      </c>
      <c r="BL31" s="111">
        <f t="shared" si="42"/>
        <v>-12.003717079999998</v>
      </c>
      <c r="BM31" s="111">
        <f t="shared" si="42"/>
        <v>1.5263783400000026</v>
      </c>
      <c r="BN31" s="111">
        <f t="shared" si="42"/>
        <v>-2.5637523100000044</v>
      </c>
      <c r="BO31" s="111">
        <f t="shared" si="42"/>
        <v>3.2564147799999983</v>
      </c>
      <c r="BP31" s="111">
        <f t="shared" si="42"/>
        <v>12.594467710000004</v>
      </c>
      <c r="BQ31" s="111">
        <f t="shared" si="42"/>
        <v>11.700211359999997</v>
      </c>
      <c r="BR31" s="111">
        <f t="shared" si="42"/>
        <v>19.638498590000001</v>
      </c>
      <c r="BS31" s="111">
        <f t="shared" si="42"/>
        <v>24.138542350000002</v>
      </c>
      <c r="BT31" s="111">
        <f t="shared" si="42"/>
        <v>72.703551749999988</v>
      </c>
      <c r="BU31" s="111">
        <f t="shared" si="42"/>
        <v>68.680901070000004</v>
      </c>
      <c r="BV31" s="111">
        <f t="shared" si="42"/>
        <v>67.13433173</v>
      </c>
      <c r="BW31" s="111">
        <f t="shared" si="42"/>
        <v>73.839999999999989</v>
      </c>
      <c r="BX31" s="111">
        <f t="shared" si="42"/>
        <v>76.668000000000035</v>
      </c>
      <c r="BY31" s="111">
        <f t="shared" si="42"/>
        <v>65.323999999999984</v>
      </c>
      <c r="BZ31" s="111">
        <f t="shared" si="42"/>
        <v>49.298000000000016</v>
      </c>
      <c r="CA31" s="111">
        <f t="shared" si="42"/>
        <v>39.677000000000007</v>
      </c>
      <c r="CB31" s="111">
        <f t="shared" ref="CB31:DB31" si="43">CB29-CB30</f>
        <v>28.223000000000035</v>
      </c>
      <c r="CC31" s="111">
        <f t="shared" si="43"/>
        <v>15.236999999999961</v>
      </c>
      <c r="CD31" s="111">
        <f t="shared" si="43"/>
        <v>32.965925306104353</v>
      </c>
      <c r="CE31" s="111">
        <f t="shared" si="43"/>
        <v>31.015490935812846</v>
      </c>
      <c r="CF31" s="111">
        <f t="shared" si="43"/>
        <v>63.080916523322699</v>
      </c>
      <c r="CG31" s="111">
        <f t="shared" si="43"/>
        <v>67.176054895533554</v>
      </c>
      <c r="CH31" s="111">
        <f t="shared" si="43"/>
        <v>68.293717064425522</v>
      </c>
      <c r="CI31" s="111">
        <f t="shared" si="43"/>
        <v>69.981575921726972</v>
      </c>
      <c r="CJ31" s="111">
        <f t="shared" si="43"/>
        <v>72.324562169801197</v>
      </c>
      <c r="CK31" s="111">
        <f t="shared" si="43"/>
        <v>75.554143675373894</v>
      </c>
      <c r="CL31" s="111">
        <f t="shared" si="43"/>
        <v>77.833973602281304</v>
      </c>
      <c r="CM31" s="111">
        <f t="shared" si="43"/>
        <v>81.68936688028073</v>
      </c>
      <c r="CN31" s="111">
        <f t="shared" si="43"/>
        <v>83.397863586108144</v>
      </c>
      <c r="CO31" s="111">
        <f t="shared" si="43"/>
        <v>85.207038031234433</v>
      </c>
      <c r="CP31" s="111">
        <f t="shared" si="43"/>
        <v>86.62335735473809</v>
      </c>
      <c r="CQ31" s="111">
        <f t="shared" si="43"/>
        <v>87.675915915958896</v>
      </c>
      <c r="CR31" s="111">
        <f t="shared" si="43"/>
        <v>88.576471533139085</v>
      </c>
      <c r="CS31" s="111">
        <f t="shared" si="43"/>
        <v>89.402032675392903</v>
      </c>
      <c r="CT31" s="111">
        <f t="shared" si="43"/>
        <v>89.998172081933433</v>
      </c>
      <c r="CU31" s="111">
        <f t="shared" si="43"/>
        <v>90.301577887839784</v>
      </c>
      <c r="CV31" s="111">
        <f t="shared" si="43"/>
        <v>90.768673581720776</v>
      </c>
      <c r="CW31" s="111">
        <f t="shared" si="43"/>
        <v>91.163033915326395</v>
      </c>
      <c r="CX31" s="111">
        <f t="shared" si="43"/>
        <v>91.409748614542721</v>
      </c>
      <c r="CY31" s="111">
        <f t="shared" si="43"/>
        <v>91.434016763672787</v>
      </c>
      <c r="CZ31" s="111">
        <f t="shared" si="43"/>
        <v>91.717905495217011</v>
      </c>
      <c r="DA31" s="111">
        <f t="shared" si="43"/>
        <v>92.002548577584335</v>
      </c>
      <c r="DB31" s="111">
        <f t="shared" si="43"/>
        <v>92.200902385567673</v>
      </c>
      <c r="DC31" s="140"/>
      <c r="DD31" s="3"/>
      <c r="DE31" s="139" t="s">
        <v>12</v>
      </c>
      <c r="DF31" s="110">
        <f t="shared" ref="DF31:EE31" si="44">SUMIF($C$5:$DC$5,DF$5,$C31:$DC31)</f>
        <v>0</v>
      </c>
      <c r="DG31" s="110">
        <f t="shared" si="44"/>
        <v>0</v>
      </c>
      <c r="DH31" s="110">
        <f t="shared" si="44"/>
        <v>0</v>
      </c>
      <c r="DI31" s="110">
        <f t="shared" si="44"/>
        <v>0</v>
      </c>
      <c r="DJ31" s="110">
        <f t="shared" si="44"/>
        <v>0</v>
      </c>
      <c r="DK31" s="110">
        <f t="shared" si="44"/>
        <v>0</v>
      </c>
      <c r="DL31" s="110">
        <f t="shared" si="44"/>
        <v>0</v>
      </c>
      <c r="DM31" s="110">
        <f t="shared" si="44"/>
        <v>0</v>
      </c>
      <c r="DN31" s="110">
        <f t="shared" si="44"/>
        <v>0</v>
      </c>
      <c r="DO31" s="110">
        <f t="shared" si="44"/>
        <v>0</v>
      </c>
      <c r="DP31" s="110">
        <f t="shared" si="44"/>
        <v>0</v>
      </c>
      <c r="DQ31" s="110">
        <f t="shared" si="44"/>
        <v>0</v>
      </c>
      <c r="DR31" s="110">
        <f t="shared" si="44"/>
        <v>0</v>
      </c>
      <c r="DS31" s="110">
        <f t="shared" si="44"/>
        <v>0</v>
      </c>
      <c r="DT31" s="110">
        <f t="shared" si="44"/>
        <v>0</v>
      </c>
      <c r="DU31" s="110">
        <f t="shared" si="44"/>
        <v>1.3806167699999952</v>
      </c>
      <c r="DV31" s="110">
        <f t="shared" si="44"/>
        <v>47.189592439999998</v>
      </c>
      <c r="DW31" s="110">
        <f t="shared" si="44"/>
        <v>232.65732689999999</v>
      </c>
      <c r="DX31" s="110">
        <f t="shared" si="44"/>
        <v>265.13000000000005</v>
      </c>
      <c r="DY31" s="110">
        <f t="shared" si="44"/>
        <v>116.10292530610435</v>
      </c>
      <c r="DZ31" s="110">
        <f t="shared" si="44"/>
        <v>229.56617941909462</v>
      </c>
      <c r="EA31" s="110">
        <f t="shared" si="44"/>
        <v>295.69425536918334</v>
      </c>
      <c r="EB31" s="110">
        <f t="shared" si="44"/>
        <v>336.91762585236143</v>
      </c>
      <c r="EC31" s="110">
        <f t="shared" si="44"/>
        <v>355.65259220642429</v>
      </c>
      <c r="ED31" s="110">
        <f t="shared" si="44"/>
        <v>363.64303399942963</v>
      </c>
      <c r="EE31" s="110">
        <f t="shared" si="44"/>
        <v>367.35537322204175</v>
      </c>
      <c r="EF31" s="2"/>
      <c r="EG31" s="2"/>
      <c r="EH31" s="2"/>
    </row>
    <row r="32" spans="1:138" ht="12.75" customHeight="1" x14ac:dyDescent="0.25">
      <c r="A32" s="44"/>
      <c r="B32" s="15" t="s">
        <v>13</v>
      </c>
      <c r="C32" s="136"/>
      <c r="D32" s="136"/>
      <c r="E32" s="136"/>
      <c r="F32" s="136"/>
      <c r="G32" s="136"/>
      <c r="H32" s="136"/>
      <c r="I32" s="136"/>
      <c r="J32" s="136"/>
      <c r="K32" s="136"/>
      <c r="L32" s="136"/>
      <c r="M32" s="136"/>
      <c r="N32" s="136"/>
      <c r="O32" s="136"/>
      <c r="P32" s="136"/>
      <c r="Q32" s="136"/>
      <c r="R32" s="136"/>
      <c r="S32" s="136"/>
      <c r="T32" s="136"/>
      <c r="U32" s="136"/>
      <c r="V32" s="136"/>
      <c r="W32" s="136"/>
      <c r="X32" s="136"/>
      <c r="Y32" s="136"/>
      <c r="Z32" s="136"/>
      <c r="AA32" s="136"/>
      <c r="AB32" s="136"/>
      <c r="AC32" s="136"/>
      <c r="AD32" s="136"/>
      <c r="AE32" s="136"/>
      <c r="AF32" s="136"/>
      <c r="AG32" s="136"/>
      <c r="AH32" s="136"/>
      <c r="AI32" s="136"/>
      <c r="AJ32" s="136"/>
      <c r="AK32" s="136"/>
      <c r="AL32" s="136"/>
      <c r="AM32" s="136"/>
      <c r="AN32" s="136"/>
      <c r="AO32" s="136"/>
      <c r="AP32" s="136"/>
      <c r="AQ32" s="136"/>
      <c r="AR32" s="136"/>
      <c r="AS32" s="136"/>
      <c r="AT32" s="136"/>
      <c r="AU32" s="136"/>
      <c r="AV32" s="136"/>
      <c r="AW32" s="136"/>
      <c r="AX32" s="136"/>
      <c r="AY32" s="136"/>
      <c r="AZ32" s="136"/>
      <c r="BA32" s="136"/>
      <c r="BB32" s="136"/>
      <c r="BC32" s="136"/>
      <c r="BD32" s="136"/>
      <c r="BE32" s="136"/>
      <c r="BF32" s="136"/>
      <c r="BG32" s="136"/>
      <c r="BH32" s="136"/>
      <c r="BI32" s="136"/>
      <c r="BJ32" s="136"/>
      <c r="BK32" s="137">
        <v>-7.5915417299999994</v>
      </c>
      <c r="BL32" s="137">
        <v>-8.0636007200000002</v>
      </c>
      <c r="BM32" s="137">
        <v>-8.473229400000001</v>
      </c>
      <c r="BN32" s="137">
        <v>-8.69079275</v>
      </c>
      <c r="BO32" s="137">
        <v>-8.4997900899999994</v>
      </c>
      <c r="BP32" s="137">
        <v>-8.5120421999999998</v>
      </c>
      <c r="BQ32" s="137">
        <v>-8.2526234700000014</v>
      </c>
      <c r="BR32" s="137">
        <v>-5.0118261100000003</v>
      </c>
      <c r="BS32" s="137">
        <v>-3.9897277900000003</v>
      </c>
      <c r="BT32" s="137">
        <v>-3.8835332961288298</v>
      </c>
      <c r="BU32" s="137">
        <v>-3.8762647599999998</v>
      </c>
      <c r="BV32" s="141">
        <v>-3.9903048899999995</v>
      </c>
      <c r="BW32" s="141">
        <v>-3.4420000000000002</v>
      </c>
      <c r="BX32" s="141">
        <v>-0.52100000000000002</v>
      </c>
      <c r="BY32" s="141">
        <v>-1.496</v>
      </c>
      <c r="BZ32" s="141">
        <v>-2.23</v>
      </c>
      <c r="CA32" s="141">
        <v>-4.9779999999999998</v>
      </c>
      <c r="CB32" s="141">
        <v>-10.458</v>
      </c>
      <c r="CC32" s="141">
        <v>-11.193</v>
      </c>
      <c r="CD32" s="106">
        <f>+CC32</f>
        <v>-11.193</v>
      </c>
      <c r="CE32" s="106">
        <f t="shared" ref="CE32:CF32" si="45">CD32*0.8</f>
        <v>-8.9543999999999997</v>
      </c>
      <c r="CF32" s="106">
        <f t="shared" si="45"/>
        <v>-7.1635200000000001</v>
      </c>
      <c r="CG32" s="106">
        <f>CF32*0.7</f>
        <v>-5.0144639999999994</v>
      </c>
      <c r="CH32" s="106">
        <f>CG32*0.65</f>
        <v>-3.2594015999999999</v>
      </c>
      <c r="CI32" s="106">
        <f t="shared" ref="CI32:DB32" si="46">CH32</f>
        <v>-3.2594015999999999</v>
      </c>
      <c r="CJ32" s="106">
        <f t="shared" si="46"/>
        <v>-3.2594015999999999</v>
      </c>
      <c r="CK32" s="106">
        <f t="shared" si="46"/>
        <v>-3.2594015999999999</v>
      </c>
      <c r="CL32" s="106">
        <f t="shared" si="46"/>
        <v>-3.2594015999999999</v>
      </c>
      <c r="CM32" s="106">
        <f t="shared" si="46"/>
        <v>-3.2594015999999999</v>
      </c>
      <c r="CN32" s="106">
        <f t="shared" si="46"/>
        <v>-3.2594015999999999</v>
      </c>
      <c r="CO32" s="106">
        <f t="shared" si="46"/>
        <v>-3.2594015999999999</v>
      </c>
      <c r="CP32" s="106">
        <f t="shared" si="46"/>
        <v>-3.2594015999999999</v>
      </c>
      <c r="CQ32" s="106">
        <f t="shared" si="46"/>
        <v>-3.2594015999999999</v>
      </c>
      <c r="CR32" s="106">
        <f t="shared" si="46"/>
        <v>-3.2594015999999999</v>
      </c>
      <c r="CS32" s="106">
        <f t="shared" si="46"/>
        <v>-3.2594015999999999</v>
      </c>
      <c r="CT32" s="106">
        <f t="shared" si="46"/>
        <v>-3.2594015999999999</v>
      </c>
      <c r="CU32" s="106">
        <f t="shared" si="46"/>
        <v>-3.2594015999999999</v>
      </c>
      <c r="CV32" s="106">
        <f t="shared" si="46"/>
        <v>-3.2594015999999999</v>
      </c>
      <c r="CW32" s="106">
        <f t="shared" si="46"/>
        <v>-3.2594015999999999</v>
      </c>
      <c r="CX32" s="106">
        <f t="shared" si="46"/>
        <v>-3.2594015999999999</v>
      </c>
      <c r="CY32" s="106">
        <f t="shared" si="46"/>
        <v>-3.2594015999999999</v>
      </c>
      <c r="CZ32" s="106">
        <f t="shared" si="46"/>
        <v>-3.2594015999999999</v>
      </c>
      <c r="DA32" s="106">
        <f t="shared" si="46"/>
        <v>-3.2594015999999999</v>
      </c>
      <c r="DB32" s="106">
        <f t="shared" si="46"/>
        <v>-3.2594015999999999</v>
      </c>
      <c r="DC32" s="44"/>
      <c r="DD32" s="44"/>
      <c r="DE32" s="15" t="s">
        <v>1312</v>
      </c>
      <c r="DF32" s="138">
        <f t="shared" ref="DF32:EE32" si="47">SUMIF($C$5:$DC$5,DF$5,$C32:$DC32)</f>
        <v>0</v>
      </c>
      <c r="DG32" s="138">
        <f t="shared" si="47"/>
        <v>0</v>
      </c>
      <c r="DH32" s="138">
        <f t="shared" si="47"/>
        <v>0</v>
      </c>
      <c r="DI32" s="138">
        <f t="shared" si="47"/>
        <v>0</v>
      </c>
      <c r="DJ32" s="138">
        <f t="shared" si="47"/>
        <v>0</v>
      </c>
      <c r="DK32" s="138">
        <f t="shared" si="47"/>
        <v>0</v>
      </c>
      <c r="DL32" s="138">
        <f t="shared" si="47"/>
        <v>0</v>
      </c>
      <c r="DM32" s="138">
        <f t="shared" si="47"/>
        <v>0</v>
      </c>
      <c r="DN32" s="138">
        <f t="shared" si="47"/>
        <v>0</v>
      </c>
      <c r="DO32" s="138">
        <f t="shared" si="47"/>
        <v>0</v>
      </c>
      <c r="DP32" s="138">
        <f t="shared" si="47"/>
        <v>0</v>
      </c>
      <c r="DQ32" s="138">
        <f t="shared" si="47"/>
        <v>0</v>
      </c>
      <c r="DR32" s="138">
        <f t="shared" si="47"/>
        <v>0</v>
      </c>
      <c r="DS32" s="138">
        <f t="shared" si="47"/>
        <v>0</v>
      </c>
      <c r="DT32" s="138">
        <f t="shared" si="47"/>
        <v>0</v>
      </c>
      <c r="DU32" s="138">
        <f t="shared" si="47"/>
        <v>-32.819164600000001</v>
      </c>
      <c r="DV32" s="138">
        <f t="shared" si="47"/>
        <v>-30.276281870000005</v>
      </c>
      <c r="DW32" s="138">
        <f t="shared" si="47"/>
        <v>-15.739830736128829</v>
      </c>
      <c r="DX32" s="138">
        <f t="shared" si="47"/>
        <v>-7.6890000000000001</v>
      </c>
      <c r="DY32" s="138">
        <f t="shared" si="47"/>
        <v>-37.821999999999996</v>
      </c>
      <c r="DZ32" s="138">
        <f t="shared" si="47"/>
        <v>-24.391785599999999</v>
      </c>
      <c r="EA32" s="138">
        <f t="shared" si="47"/>
        <v>-13.0376064</v>
      </c>
      <c r="EB32" s="138">
        <f t="shared" si="47"/>
        <v>-13.0376064</v>
      </c>
      <c r="EC32" s="138">
        <f t="shared" si="47"/>
        <v>-13.0376064</v>
      </c>
      <c r="ED32" s="138">
        <f t="shared" si="47"/>
        <v>-13.0376064</v>
      </c>
      <c r="EE32" s="138">
        <f t="shared" si="47"/>
        <v>-13.0376064</v>
      </c>
      <c r="EF32" s="44"/>
      <c r="EG32" s="44"/>
      <c r="EH32" s="44"/>
    </row>
    <row r="33" spans="1:138" ht="12.75" customHeight="1" x14ac:dyDescent="0.25">
      <c r="A33" s="44"/>
      <c r="B33" s="142" t="s">
        <v>14</v>
      </c>
      <c r="C33" s="143"/>
      <c r="D33" s="143"/>
      <c r="E33" s="143"/>
      <c r="F33" s="143"/>
      <c r="G33" s="143"/>
      <c r="H33" s="143"/>
      <c r="I33" s="143"/>
      <c r="J33" s="143"/>
      <c r="K33" s="143"/>
      <c r="L33" s="143"/>
      <c r="M33" s="143"/>
      <c r="N33" s="143"/>
      <c r="O33" s="143"/>
      <c r="P33" s="143"/>
      <c r="Q33" s="143"/>
      <c r="R33" s="143"/>
      <c r="S33" s="143"/>
      <c r="T33" s="143"/>
      <c r="U33" s="143"/>
      <c r="V33" s="143"/>
      <c r="W33" s="143"/>
      <c r="X33" s="143"/>
      <c r="Y33" s="143"/>
      <c r="Z33" s="143"/>
      <c r="AA33" s="143"/>
      <c r="AB33" s="143"/>
      <c r="AC33" s="143"/>
      <c r="AD33" s="143"/>
      <c r="AE33" s="143"/>
      <c r="AF33" s="143"/>
      <c r="AG33" s="143"/>
      <c r="AH33" s="143"/>
      <c r="AI33" s="143"/>
      <c r="AJ33" s="143"/>
      <c r="AK33" s="143"/>
      <c r="AL33" s="143"/>
      <c r="AM33" s="143"/>
      <c r="AN33" s="143"/>
      <c r="AO33" s="143"/>
      <c r="AP33" s="143"/>
      <c r="AQ33" s="143"/>
      <c r="AR33" s="143"/>
      <c r="AS33" s="143"/>
      <c r="AT33" s="143"/>
      <c r="AU33" s="143"/>
      <c r="AV33" s="143"/>
      <c r="AW33" s="143"/>
      <c r="AX33" s="143"/>
      <c r="AY33" s="143"/>
      <c r="AZ33" s="143"/>
      <c r="BA33" s="143"/>
      <c r="BB33" s="143"/>
      <c r="BC33" s="143"/>
      <c r="BD33" s="143"/>
      <c r="BE33" s="143"/>
      <c r="BF33" s="143"/>
      <c r="BG33" s="143"/>
      <c r="BH33" s="143"/>
      <c r="BI33" s="143"/>
      <c r="BJ33" s="143"/>
      <c r="BK33" s="144">
        <v>-1.0768248400000004</v>
      </c>
      <c r="BL33" s="144">
        <v>-2.1837638599999996</v>
      </c>
      <c r="BM33" s="144">
        <v>-0.12735546000000042</v>
      </c>
      <c r="BN33" s="144">
        <v>-0.49349373999999974</v>
      </c>
      <c r="BO33" s="144">
        <v>1.1305569999998204E-2</v>
      </c>
      <c r="BP33" s="144">
        <v>4.4923336399999982</v>
      </c>
      <c r="BQ33" s="144">
        <v>3.0333449999999255E-2</v>
      </c>
      <c r="BR33" s="144">
        <v>5.6895000000000001E-2</v>
      </c>
      <c r="BS33" s="144">
        <v>0</v>
      </c>
      <c r="BT33" s="144">
        <v>0</v>
      </c>
      <c r="BU33" s="144">
        <v>0</v>
      </c>
      <c r="BV33" s="144">
        <v>0</v>
      </c>
      <c r="BW33" s="144">
        <v>0.184</v>
      </c>
      <c r="BX33" s="144">
        <v>0.11799999999999999</v>
      </c>
      <c r="BY33" s="144">
        <v>0.13600000000000001</v>
      </c>
      <c r="BZ33" s="144">
        <v>-8.0000000000000002E-3</v>
      </c>
      <c r="CA33" s="144">
        <v>2.3E-2</v>
      </c>
      <c r="CB33" s="144">
        <f>0.138</f>
        <v>0.13800000000000001</v>
      </c>
      <c r="CC33" s="144">
        <v>0.28899999999999998</v>
      </c>
      <c r="CD33" s="144">
        <v>0</v>
      </c>
      <c r="CE33" s="144">
        <v>0</v>
      </c>
      <c r="CF33" s="144">
        <v>0</v>
      </c>
      <c r="CG33" s="144">
        <v>0</v>
      </c>
      <c r="CH33" s="144">
        <v>0</v>
      </c>
      <c r="CI33" s="144">
        <v>0</v>
      </c>
      <c r="CJ33" s="144">
        <v>0</v>
      </c>
      <c r="CK33" s="144">
        <v>0</v>
      </c>
      <c r="CL33" s="144">
        <v>0</v>
      </c>
      <c r="CM33" s="144">
        <v>0</v>
      </c>
      <c r="CN33" s="144">
        <v>0</v>
      </c>
      <c r="CO33" s="144">
        <v>0</v>
      </c>
      <c r="CP33" s="144">
        <v>0</v>
      </c>
      <c r="CQ33" s="144">
        <v>0</v>
      </c>
      <c r="CR33" s="144">
        <v>0</v>
      </c>
      <c r="CS33" s="144">
        <v>0</v>
      </c>
      <c r="CT33" s="144">
        <v>0</v>
      </c>
      <c r="CU33" s="144">
        <v>0</v>
      </c>
      <c r="CV33" s="144">
        <v>0</v>
      </c>
      <c r="CW33" s="144">
        <v>0</v>
      </c>
      <c r="CX33" s="144">
        <v>0</v>
      </c>
      <c r="CY33" s="144">
        <v>0</v>
      </c>
      <c r="CZ33" s="144">
        <v>0</v>
      </c>
      <c r="DA33" s="144">
        <v>0</v>
      </c>
      <c r="DB33" s="144">
        <v>0</v>
      </c>
      <c r="DC33" s="44"/>
      <c r="DD33" s="44"/>
      <c r="DE33" s="142" t="s">
        <v>14</v>
      </c>
      <c r="DF33" s="138">
        <f t="shared" ref="DF33:EE33" si="48">SUMIF($C$5:$DC$5,DF$5,$C33:$DC33)</f>
        <v>0</v>
      </c>
      <c r="DG33" s="138">
        <f t="shared" si="48"/>
        <v>0</v>
      </c>
      <c r="DH33" s="138">
        <f t="shared" si="48"/>
        <v>0</v>
      </c>
      <c r="DI33" s="138">
        <f t="shared" si="48"/>
        <v>0</v>
      </c>
      <c r="DJ33" s="138">
        <f t="shared" si="48"/>
        <v>0</v>
      </c>
      <c r="DK33" s="138">
        <f t="shared" si="48"/>
        <v>0</v>
      </c>
      <c r="DL33" s="138">
        <f t="shared" si="48"/>
        <v>0</v>
      </c>
      <c r="DM33" s="138">
        <f t="shared" si="48"/>
        <v>0</v>
      </c>
      <c r="DN33" s="138">
        <f t="shared" si="48"/>
        <v>0</v>
      </c>
      <c r="DO33" s="138">
        <f t="shared" si="48"/>
        <v>0</v>
      </c>
      <c r="DP33" s="138">
        <f t="shared" si="48"/>
        <v>0</v>
      </c>
      <c r="DQ33" s="138">
        <f t="shared" si="48"/>
        <v>0</v>
      </c>
      <c r="DR33" s="138">
        <f t="shared" si="48"/>
        <v>0</v>
      </c>
      <c r="DS33" s="145">
        <f t="shared" si="48"/>
        <v>0</v>
      </c>
      <c r="DT33" s="145">
        <f t="shared" si="48"/>
        <v>0</v>
      </c>
      <c r="DU33" s="145">
        <f t="shared" si="48"/>
        <v>-3.8814379000000003</v>
      </c>
      <c r="DV33" s="145">
        <f t="shared" si="48"/>
        <v>4.5908676599999962</v>
      </c>
      <c r="DW33" s="145">
        <f t="shared" si="48"/>
        <v>0</v>
      </c>
      <c r="DX33" s="145">
        <f t="shared" si="48"/>
        <v>0.43</v>
      </c>
      <c r="DY33" s="145">
        <f t="shared" si="48"/>
        <v>0.44999999999999996</v>
      </c>
      <c r="DZ33" s="145">
        <f t="shared" si="48"/>
        <v>0</v>
      </c>
      <c r="EA33" s="145">
        <f t="shared" si="48"/>
        <v>0</v>
      </c>
      <c r="EB33" s="145">
        <f t="shared" si="48"/>
        <v>0</v>
      </c>
      <c r="EC33" s="145">
        <f t="shared" si="48"/>
        <v>0</v>
      </c>
      <c r="ED33" s="145">
        <f t="shared" si="48"/>
        <v>0</v>
      </c>
      <c r="EE33" s="145">
        <f t="shared" si="48"/>
        <v>0</v>
      </c>
      <c r="EF33" s="44"/>
      <c r="EG33" s="44"/>
      <c r="EH33" s="146"/>
    </row>
    <row r="34" spans="1:138" ht="12.75" customHeight="1" x14ac:dyDescent="0.25">
      <c r="A34" s="2"/>
      <c r="B34" s="81" t="s">
        <v>1313</v>
      </c>
      <c r="C34" s="147"/>
      <c r="D34" s="147"/>
      <c r="E34" s="147"/>
      <c r="F34" s="147"/>
      <c r="G34" s="147"/>
      <c r="H34" s="147"/>
      <c r="I34" s="147"/>
      <c r="J34" s="147"/>
      <c r="K34" s="147"/>
      <c r="L34" s="147"/>
      <c r="M34" s="147"/>
      <c r="N34" s="147"/>
      <c r="O34" s="147"/>
      <c r="P34" s="147"/>
      <c r="Q34" s="147"/>
      <c r="R34" s="147"/>
      <c r="S34" s="147"/>
      <c r="T34" s="147"/>
      <c r="U34" s="147"/>
      <c r="V34" s="147"/>
      <c r="W34" s="147"/>
      <c r="X34" s="147"/>
      <c r="Y34" s="147"/>
      <c r="Z34" s="147"/>
      <c r="AA34" s="147"/>
      <c r="AB34" s="147"/>
      <c r="AC34" s="147"/>
      <c r="AD34" s="147"/>
      <c r="AE34" s="147"/>
      <c r="AF34" s="147"/>
      <c r="AG34" s="147"/>
      <c r="AH34" s="147"/>
      <c r="AI34" s="147"/>
      <c r="AJ34" s="147"/>
      <c r="AK34" s="147"/>
      <c r="AL34" s="147"/>
      <c r="AM34" s="147"/>
      <c r="AN34" s="147"/>
      <c r="AO34" s="147"/>
      <c r="AP34" s="147"/>
      <c r="AQ34" s="147"/>
      <c r="AR34" s="147"/>
      <c r="AS34" s="147"/>
      <c r="AT34" s="147"/>
      <c r="AU34" s="147"/>
      <c r="AV34" s="147"/>
      <c r="AW34" s="147"/>
      <c r="AX34" s="147"/>
      <c r="AY34" s="147"/>
      <c r="AZ34" s="147"/>
      <c r="BA34" s="147"/>
      <c r="BB34" s="147"/>
      <c r="BC34" s="147"/>
      <c r="BD34" s="147"/>
      <c r="BE34" s="147"/>
      <c r="BF34" s="147"/>
      <c r="BG34" s="147"/>
      <c r="BH34" s="147"/>
      <c r="BI34" s="147"/>
      <c r="BJ34" s="147"/>
      <c r="BK34" s="134">
        <f t="shared" ref="BK34:DB34" si="49">SUM(BK31:BK33)</f>
        <v>5.7533412499999947</v>
      </c>
      <c r="BL34" s="134">
        <f t="shared" si="49"/>
        <v>-22.251081659999997</v>
      </c>
      <c r="BM34" s="134">
        <f t="shared" si="49"/>
        <v>-7.0742065199999988</v>
      </c>
      <c r="BN34" s="134">
        <f t="shared" si="49"/>
        <v>-11.748038800000005</v>
      </c>
      <c r="BO34" s="134">
        <f t="shared" si="49"/>
        <v>-5.2320697400000027</v>
      </c>
      <c r="BP34" s="134">
        <f t="shared" si="49"/>
        <v>8.574759150000002</v>
      </c>
      <c r="BQ34" s="134">
        <f t="shared" si="49"/>
        <v>3.4779213399999951</v>
      </c>
      <c r="BR34" s="134">
        <f t="shared" si="49"/>
        <v>14.683567480000001</v>
      </c>
      <c r="BS34" s="134">
        <f t="shared" si="49"/>
        <v>20.148814560000002</v>
      </c>
      <c r="BT34" s="134">
        <f t="shared" si="49"/>
        <v>68.820018453871157</v>
      </c>
      <c r="BU34" s="134">
        <f t="shared" si="49"/>
        <v>64.804636310000006</v>
      </c>
      <c r="BV34" s="134">
        <f t="shared" si="49"/>
        <v>63.144026840000002</v>
      </c>
      <c r="BW34" s="134">
        <f t="shared" si="49"/>
        <v>70.581999999999994</v>
      </c>
      <c r="BX34" s="134">
        <f t="shared" si="49"/>
        <v>76.265000000000029</v>
      </c>
      <c r="BY34" s="134">
        <f t="shared" si="49"/>
        <v>63.963999999999984</v>
      </c>
      <c r="BZ34" s="134">
        <f t="shared" si="49"/>
        <v>47.060000000000016</v>
      </c>
      <c r="CA34" s="134">
        <f t="shared" si="49"/>
        <v>34.722000000000008</v>
      </c>
      <c r="CB34" s="134">
        <f t="shared" si="49"/>
        <v>17.903000000000038</v>
      </c>
      <c r="CC34" s="134">
        <f t="shared" si="49"/>
        <v>4.3329999999999611</v>
      </c>
      <c r="CD34" s="134">
        <f t="shared" si="49"/>
        <v>21.772925306104355</v>
      </c>
      <c r="CE34" s="134">
        <f t="shared" si="49"/>
        <v>22.061090935812846</v>
      </c>
      <c r="CF34" s="134">
        <f t="shared" si="49"/>
        <v>55.917396523322701</v>
      </c>
      <c r="CG34" s="134">
        <f t="shared" si="49"/>
        <v>62.161590895533557</v>
      </c>
      <c r="CH34" s="134">
        <f t="shared" si="49"/>
        <v>65.034315464425518</v>
      </c>
      <c r="CI34" s="134">
        <f t="shared" si="49"/>
        <v>66.722174321726968</v>
      </c>
      <c r="CJ34" s="134">
        <f t="shared" si="49"/>
        <v>69.065160569801193</v>
      </c>
      <c r="CK34" s="134">
        <f t="shared" si="49"/>
        <v>72.29474207537389</v>
      </c>
      <c r="CL34" s="134">
        <f t="shared" si="49"/>
        <v>74.5745720022813</v>
      </c>
      <c r="CM34" s="134">
        <f t="shared" si="49"/>
        <v>78.429965280280726</v>
      </c>
      <c r="CN34" s="134">
        <f t="shared" si="49"/>
        <v>80.13846198610814</v>
      </c>
      <c r="CO34" s="134">
        <f t="shared" si="49"/>
        <v>81.947636431234429</v>
      </c>
      <c r="CP34" s="134">
        <f t="shared" si="49"/>
        <v>83.363955754738086</v>
      </c>
      <c r="CQ34" s="134">
        <f t="shared" si="49"/>
        <v>84.416514315958892</v>
      </c>
      <c r="CR34" s="134">
        <f t="shared" si="49"/>
        <v>85.317069933139081</v>
      </c>
      <c r="CS34" s="134">
        <f t="shared" si="49"/>
        <v>86.142631075392899</v>
      </c>
      <c r="CT34" s="134">
        <f t="shared" si="49"/>
        <v>86.738770481933429</v>
      </c>
      <c r="CU34" s="134">
        <f t="shared" si="49"/>
        <v>87.04217628783978</v>
      </c>
      <c r="CV34" s="134">
        <f t="shared" si="49"/>
        <v>87.509271981720772</v>
      </c>
      <c r="CW34" s="134">
        <f t="shared" si="49"/>
        <v>87.903632315326391</v>
      </c>
      <c r="CX34" s="134">
        <f t="shared" si="49"/>
        <v>88.150347014542717</v>
      </c>
      <c r="CY34" s="134">
        <f t="shared" si="49"/>
        <v>88.174615163672783</v>
      </c>
      <c r="CZ34" s="134">
        <f t="shared" si="49"/>
        <v>88.458503895217007</v>
      </c>
      <c r="DA34" s="134">
        <f t="shared" si="49"/>
        <v>88.743146977584331</v>
      </c>
      <c r="DB34" s="134">
        <f t="shared" si="49"/>
        <v>88.941500785567669</v>
      </c>
      <c r="DC34" s="140"/>
      <c r="DD34" s="3"/>
      <c r="DE34" s="81" t="s">
        <v>1313</v>
      </c>
      <c r="DF34" s="147">
        <f t="shared" ref="DF34:EE34" si="50">SUMIF($C$5:$DC$5,DF$5,$C34:$DC34)</f>
        <v>0</v>
      </c>
      <c r="DG34" s="147">
        <f t="shared" si="50"/>
        <v>0</v>
      </c>
      <c r="DH34" s="147">
        <f t="shared" si="50"/>
        <v>0</v>
      </c>
      <c r="DI34" s="147">
        <f t="shared" si="50"/>
        <v>0</v>
      </c>
      <c r="DJ34" s="147">
        <f t="shared" si="50"/>
        <v>0</v>
      </c>
      <c r="DK34" s="147">
        <f t="shared" si="50"/>
        <v>0</v>
      </c>
      <c r="DL34" s="147">
        <f t="shared" si="50"/>
        <v>0</v>
      </c>
      <c r="DM34" s="147">
        <f t="shared" si="50"/>
        <v>0</v>
      </c>
      <c r="DN34" s="147">
        <f t="shared" si="50"/>
        <v>0</v>
      </c>
      <c r="DO34" s="147">
        <f t="shared" si="50"/>
        <v>0</v>
      </c>
      <c r="DP34" s="147">
        <f t="shared" si="50"/>
        <v>0</v>
      </c>
      <c r="DQ34" s="147">
        <f t="shared" si="50"/>
        <v>0</v>
      </c>
      <c r="DR34" s="147">
        <f t="shared" si="50"/>
        <v>0</v>
      </c>
      <c r="DS34" s="147">
        <f t="shared" si="50"/>
        <v>0</v>
      </c>
      <c r="DT34" s="147">
        <f t="shared" si="50"/>
        <v>0</v>
      </c>
      <c r="DU34" s="147">
        <f t="shared" si="50"/>
        <v>-35.319985730000006</v>
      </c>
      <c r="DV34" s="147">
        <f t="shared" si="50"/>
        <v>21.504178229999994</v>
      </c>
      <c r="DW34" s="147">
        <f t="shared" si="50"/>
        <v>216.91749616387116</v>
      </c>
      <c r="DX34" s="147">
        <f t="shared" si="50"/>
        <v>257.87100000000004</v>
      </c>
      <c r="DY34" s="147">
        <f t="shared" si="50"/>
        <v>78.730925306104353</v>
      </c>
      <c r="DZ34" s="147">
        <f t="shared" si="50"/>
        <v>205.17439381909463</v>
      </c>
      <c r="EA34" s="147">
        <f t="shared" si="50"/>
        <v>282.65664896918332</v>
      </c>
      <c r="EB34" s="147">
        <f t="shared" si="50"/>
        <v>323.88001945236141</v>
      </c>
      <c r="EC34" s="147">
        <f t="shared" si="50"/>
        <v>342.61498580642433</v>
      </c>
      <c r="ED34" s="147">
        <f t="shared" si="50"/>
        <v>350.60542759942967</v>
      </c>
      <c r="EE34" s="147">
        <f t="shared" si="50"/>
        <v>354.31776682204179</v>
      </c>
      <c r="EF34" s="2"/>
      <c r="EG34" s="2"/>
      <c r="EH34" s="66"/>
    </row>
    <row r="35" spans="1:138" ht="4.5" customHeight="1" x14ac:dyDescent="0.25">
      <c r="A35" s="2"/>
      <c r="B35" s="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92"/>
      <c r="AC35" s="92"/>
      <c r="AD35" s="92"/>
      <c r="AE35" s="92"/>
      <c r="AF35" s="92"/>
      <c r="AG35" s="92"/>
      <c r="AH35" s="92"/>
      <c r="AI35" s="92"/>
      <c r="AJ35" s="92"/>
      <c r="AK35" s="92"/>
      <c r="AL35" s="92"/>
      <c r="AM35" s="92"/>
      <c r="AN35" s="92"/>
      <c r="AO35" s="92"/>
      <c r="AP35" s="92"/>
      <c r="AQ35" s="92"/>
      <c r="AR35" s="92"/>
      <c r="AS35" s="92"/>
      <c r="AT35" s="92"/>
      <c r="AU35" s="92"/>
      <c r="AV35" s="92"/>
      <c r="AW35" s="92"/>
      <c r="AX35" s="92"/>
      <c r="AY35" s="92"/>
      <c r="AZ35" s="92"/>
      <c r="BA35" s="92"/>
      <c r="BB35" s="92"/>
      <c r="BC35" s="92"/>
      <c r="BD35" s="92"/>
      <c r="BE35" s="92"/>
      <c r="BF35" s="92"/>
      <c r="BG35" s="92"/>
      <c r="BH35" s="92"/>
      <c r="BI35" s="92"/>
      <c r="BJ35" s="92"/>
      <c r="BK35" s="92"/>
      <c r="BL35" s="92"/>
      <c r="BM35" s="92"/>
      <c r="BN35" s="92"/>
      <c r="BO35" s="92"/>
      <c r="BP35" s="92"/>
      <c r="BQ35" s="92"/>
      <c r="BR35" s="92"/>
      <c r="BS35" s="2"/>
      <c r="BT35" s="2"/>
      <c r="BU35" s="2"/>
      <c r="BV35" s="2"/>
      <c r="BW35" s="92"/>
      <c r="BX35" s="92"/>
      <c r="BY35" s="92"/>
      <c r="BZ35" s="92"/>
      <c r="CA35" s="92"/>
      <c r="CB35" s="92"/>
      <c r="CC35" s="92"/>
      <c r="CD35" s="92"/>
      <c r="CE35" s="92"/>
      <c r="CF35" s="92"/>
      <c r="CG35" s="92"/>
      <c r="CH35" s="92"/>
      <c r="CI35" s="92"/>
      <c r="CJ35" s="92"/>
      <c r="CK35" s="92"/>
      <c r="CL35" s="92"/>
      <c r="CM35" s="92"/>
      <c r="CN35" s="92"/>
      <c r="CO35" s="92"/>
      <c r="CP35" s="92"/>
      <c r="CQ35" s="92"/>
      <c r="CR35" s="92"/>
      <c r="CS35" s="92"/>
      <c r="CT35" s="92"/>
      <c r="CU35" s="92"/>
      <c r="CV35" s="92"/>
      <c r="CW35" s="92"/>
      <c r="CX35" s="92"/>
      <c r="CY35" s="92"/>
      <c r="CZ35" s="92"/>
      <c r="DA35" s="92"/>
      <c r="DB35" s="92"/>
      <c r="DC35" s="2"/>
      <c r="DD35" s="2"/>
      <c r="DE35" s="2"/>
      <c r="DF35" s="92"/>
      <c r="DG35" s="92"/>
      <c r="DH35" s="92"/>
      <c r="DI35" s="92"/>
      <c r="DJ35" s="92"/>
      <c r="DK35" s="92"/>
      <c r="DL35" s="92"/>
      <c r="DM35" s="92"/>
      <c r="DN35" s="92"/>
      <c r="DO35" s="92"/>
      <c r="DP35" s="92"/>
      <c r="DQ35" s="92"/>
      <c r="DR35" s="92"/>
      <c r="DS35" s="92"/>
      <c r="DT35" s="92"/>
      <c r="DU35" s="92"/>
      <c r="DV35" s="92"/>
      <c r="DW35" s="92"/>
      <c r="DX35" s="92"/>
      <c r="DY35" s="92"/>
      <c r="DZ35" s="92"/>
      <c r="EA35" s="92"/>
      <c r="EB35" s="92"/>
      <c r="EC35" s="92"/>
      <c r="ED35" s="92"/>
      <c r="EE35" s="92"/>
      <c r="EF35" s="2"/>
      <c r="EG35" s="2"/>
      <c r="EH35" s="2"/>
    </row>
    <row r="36" spans="1:138" ht="12.75" customHeight="1" x14ac:dyDescent="0.25">
      <c r="A36" s="129"/>
      <c r="B36" s="15" t="s">
        <v>1314</v>
      </c>
      <c r="C36" s="136"/>
      <c r="D36" s="136"/>
      <c r="E36" s="136"/>
      <c r="F36" s="136"/>
      <c r="G36" s="136"/>
      <c r="H36" s="136"/>
      <c r="I36" s="136"/>
      <c r="J36" s="136"/>
      <c r="K36" s="136"/>
      <c r="L36" s="136"/>
      <c r="M36" s="136"/>
      <c r="N36" s="136"/>
      <c r="O36" s="136"/>
      <c r="P36" s="136"/>
      <c r="Q36" s="136"/>
      <c r="R36" s="136"/>
      <c r="S36" s="136"/>
      <c r="T36" s="136"/>
      <c r="U36" s="136"/>
      <c r="V36" s="136"/>
      <c r="W36" s="136"/>
      <c r="X36" s="136"/>
      <c r="Y36" s="136"/>
      <c r="Z36" s="136"/>
      <c r="AA36" s="136"/>
      <c r="AB36" s="136"/>
      <c r="AC36" s="136"/>
      <c r="AD36" s="136"/>
      <c r="AE36" s="136"/>
      <c r="AF36" s="136"/>
      <c r="AG36" s="136"/>
      <c r="AH36" s="136"/>
      <c r="AI36" s="136"/>
      <c r="AJ36" s="136"/>
      <c r="AK36" s="136"/>
      <c r="AL36" s="136"/>
      <c r="AM36" s="136"/>
      <c r="AN36" s="136"/>
      <c r="AO36" s="136"/>
      <c r="AP36" s="136"/>
      <c r="AQ36" s="136"/>
      <c r="AR36" s="136"/>
      <c r="AS36" s="136"/>
      <c r="AT36" s="136"/>
      <c r="AU36" s="136"/>
      <c r="AV36" s="136"/>
      <c r="AW36" s="136"/>
      <c r="AX36" s="136"/>
      <c r="AY36" s="136"/>
      <c r="AZ36" s="136"/>
      <c r="BA36" s="136"/>
      <c r="BB36" s="136"/>
      <c r="BC36" s="136"/>
      <c r="BD36" s="136"/>
      <c r="BE36" s="136"/>
      <c r="BF36" s="136"/>
      <c r="BG36" s="137">
        <v>-8.2147499999999998E-2</v>
      </c>
      <c r="BH36" s="137">
        <v>-8.7562500000000001E-2</v>
      </c>
      <c r="BI36" s="137">
        <v>-2.5545000000000002E-2</v>
      </c>
      <c r="BJ36" s="137">
        <v>-4.1564999999999998E-2</v>
      </c>
      <c r="BK36" s="137">
        <v>-8.5792499999999994E-2</v>
      </c>
      <c r="BL36" s="137">
        <v>1.3192499999999999E-2</v>
      </c>
      <c r="BM36" s="137">
        <v>-2.5372499999999999E-2</v>
      </c>
      <c r="BN36" s="137">
        <v>-0.274951</v>
      </c>
      <c r="BO36" s="137">
        <v>-0.10268000999999999</v>
      </c>
      <c r="BP36" s="137">
        <v>-0.11680255</v>
      </c>
      <c r="BQ36" s="137">
        <v>-0.10268033999999999</v>
      </c>
      <c r="BR36" s="137">
        <v>-0.14824142000000001</v>
      </c>
      <c r="BS36" s="137">
        <v>-0.22512244000000001</v>
      </c>
      <c r="BT36" s="137">
        <v>-0.59279695999999993</v>
      </c>
      <c r="BU36" s="137">
        <v>-0.58053416999999996</v>
      </c>
      <c r="BV36" s="137">
        <v>-0.63080949277499998</v>
      </c>
      <c r="BW36" s="137">
        <v>-7.6769999999999996</v>
      </c>
      <c r="BX36" s="137">
        <v>-5.0540000000000003</v>
      </c>
      <c r="BY36" s="137">
        <v>-7.6369999999999996</v>
      </c>
      <c r="BZ36" s="137">
        <v>-11.01</v>
      </c>
      <c r="CA36" s="137">
        <v>-7.9349999999999996</v>
      </c>
      <c r="CB36" s="137">
        <v>-3.0659999999999998</v>
      </c>
      <c r="CC36" s="137">
        <v>-0.41499999999999998</v>
      </c>
      <c r="CD36" s="106">
        <f t="shared" ref="CD36:DB36" si="51">-CD34*CD37</f>
        <v>-4.3545850612208712</v>
      </c>
      <c r="CE36" s="106">
        <f t="shared" si="51"/>
        <v>-4.6328290965206973</v>
      </c>
      <c r="CF36" s="106">
        <f t="shared" si="51"/>
        <v>-11.742653269897767</v>
      </c>
      <c r="CG36" s="106">
        <f t="shared" si="51"/>
        <v>-13.053934088062046</v>
      </c>
      <c r="CH36" s="106">
        <f t="shared" si="51"/>
        <v>-13.657206247529357</v>
      </c>
      <c r="CI36" s="106">
        <f t="shared" si="51"/>
        <v>-14.011656607562662</v>
      </c>
      <c r="CJ36" s="106">
        <f t="shared" si="51"/>
        <v>-14.50368371965825</v>
      </c>
      <c r="CK36" s="106">
        <f t="shared" si="51"/>
        <v>-15.181895835828517</v>
      </c>
      <c r="CL36" s="106">
        <f t="shared" si="51"/>
        <v>-15.660660120479072</v>
      </c>
      <c r="CM36" s="106">
        <f t="shared" si="51"/>
        <v>-16.470292708858953</v>
      </c>
      <c r="CN36" s="106">
        <f t="shared" si="51"/>
        <v>-16.82907701708271</v>
      </c>
      <c r="CO36" s="106">
        <f t="shared" si="51"/>
        <v>-17.209003650559229</v>
      </c>
      <c r="CP36" s="106">
        <f t="shared" si="51"/>
        <v>-17.506430708494996</v>
      </c>
      <c r="CQ36" s="106">
        <f t="shared" si="51"/>
        <v>-17.727468006351366</v>
      </c>
      <c r="CR36" s="106">
        <f t="shared" si="51"/>
        <v>-17.916584685959208</v>
      </c>
      <c r="CS36" s="106">
        <f t="shared" si="51"/>
        <v>-18.089952525832508</v>
      </c>
      <c r="CT36" s="106">
        <f t="shared" si="51"/>
        <v>-18.21514180120602</v>
      </c>
      <c r="CU36" s="106">
        <f t="shared" si="51"/>
        <v>-18.278857020446353</v>
      </c>
      <c r="CV36" s="106">
        <f t="shared" si="51"/>
        <v>-18.376947116161361</v>
      </c>
      <c r="CW36" s="106">
        <f t="shared" si="51"/>
        <v>-18.45976278621854</v>
      </c>
      <c r="CX36" s="106">
        <f t="shared" si="51"/>
        <v>-18.511572873053971</v>
      </c>
      <c r="CY36" s="106">
        <f t="shared" si="51"/>
        <v>-18.516669184371285</v>
      </c>
      <c r="CZ36" s="106">
        <f t="shared" si="51"/>
        <v>-18.576285817995572</v>
      </c>
      <c r="DA36" s="106">
        <f t="shared" si="51"/>
        <v>-18.636060865292709</v>
      </c>
      <c r="DB36" s="106">
        <f t="shared" si="51"/>
        <v>-18.677715164969211</v>
      </c>
      <c r="DC36" s="129"/>
      <c r="DD36" s="129"/>
      <c r="DE36" s="15" t="s">
        <v>1314</v>
      </c>
      <c r="DF36" s="138">
        <f t="shared" ref="DF36:EE36" si="52">SUMIF($C$5:$DC$5,DF$5,$C36:$DC36)</f>
        <v>0</v>
      </c>
      <c r="DG36" s="138">
        <f t="shared" si="52"/>
        <v>0</v>
      </c>
      <c r="DH36" s="138">
        <f t="shared" si="52"/>
        <v>0</v>
      </c>
      <c r="DI36" s="138">
        <f t="shared" si="52"/>
        <v>0</v>
      </c>
      <c r="DJ36" s="138">
        <f t="shared" si="52"/>
        <v>0</v>
      </c>
      <c r="DK36" s="138">
        <f t="shared" si="52"/>
        <v>0</v>
      </c>
      <c r="DL36" s="138">
        <f t="shared" si="52"/>
        <v>0</v>
      </c>
      <c r="DM36" s="138">
        <f t="shared" si="52"/>
        <v>0</v>
      </c>
      <c r="DN36" s="138">
        <f t="shared" si="52"/>
        <v>0</v>
      </c>
      <c r="DO36" s="138">
        <f t="shared" si="52"/>
        <v>0</v>
      </c>
      <c r="DP36" s="138">
        <f t="shared" si="52"/>
        <v>0</v>
      </c>
      <c r="DQ36" s="138">
        <f t="shared" si="52"/>
        <v>0</v>
      </c>
      <c r="DR36" s="138">
        <f t="shared" si="52"/>
        <v>0</v>
      </c>
      <c r="DS36" s="138">
        <f t="shared" si="52"/>
        <v>0</v>
      </c>
      <c r="DT36" s="138">
        <f t="shared" si="52"/>
        <v>-0.23682</v>
      </c>
      <c r="DU36" s="138">
        <f t="shared" si="52"/>
        <v>-0.37292349999999996</v>
      </c>
      <c r="DV36" s="138">
        <f t="shared" si="52"/>
        <v>-0.47040431999999999</v>
      </c>
      <c r="DW36" s="138">
        <f t="shared" si="52"/>
        <v>-2.0292630627750001</v>
      </c>
      <c r="DX36" s="138">
        <f t="shared" si="52"/>
        <v>-31.378</v>
      </c>
      <c r="DY36" s="138">
        <f t="shared" si="52"/>
        <v>-15.770585061220871</v>
      </c>
      <c r="DZ36" s="138">
        <f t="shared" si="52"/>
        <v>-43.086622702009869</v>
      </c>
      <c r="EA36" s="138">
        <f t="shared" si="52"/>
        <v>-59.357896283528497</v>
      </c>
      <c r="EB36" s="138">
        <f t="shared" si="52"/>
        <v>-68.014804084995887</v>
      </c>
      <c r="EC36" s="138">
        <f t="shared" si="52"/>
        <v>-71.949147019349098</v>
      </c>
      <c r="ED36" s="138">
        <f t="shared" si="52"/>
        <v>-73.627139795880225</v>
      </c>
      <c r="EE36" s="138">
        <f t="shared" si="52"/>
        <v>-74.406731032628784</v>
      </c>
      <c r="EF36" s="129"/>
      <c r="EG36" s="129"/>
      <c r="EH36" s="129"/>
    </row>
    <row r="37" spans="1:138" ht="12.75" customHeight="1" x14ac:dyDescent="0.25">
      <c r="A37" s="4"/>
      <c r="B37" s="4" t="s">
        <v>1315</v>
      </c>
      <c r="C37" s="148"/>
      <c r="D37" s="148"/>
      <c r="E37" s="148"/>
      <c r="F37" s="148"/>
      <c r="G37" s="148"/>
      <c r="H37" s="148"/>
      <c r="I37" s="148"/>
      <c r="J37" s="148"/>
      <c r="K37" s="148"/>
      <c r="L37" s="148"/>
      <c r="M37" s="148"/>
      <c r="N37" s="148"/>
      <c r="O37" s="148"/>
      <c r="P37" s="148"/>
      <c r="Q37" s="148"/>
      <c r="R37" s="148"/>
      <c r="S37" s="148"/>
      <c r="T37" s="148"/>
      <c r="U37" s="148"/>
      <c r="V37" s="148"/>
      <c r="W37" s="148"/>
      <c r="X37" s="148"/>
      <c r="Y37" s="148"/>
      <c r="Z37" s="148"/>
      <c r="AA37" s="148"/>
      <c r="AB37" s="148"/>
      <c r="AC37" s="148"/>
      <c r="AD37" s="148"/>
      <c r="AE37" s="148"/>
      <c r="AF37" s="148"/>
      <c r="AG37" s="148"/>
      <c r="AH37" s="148"/>
      <c r="AI37" s="148"/>
      <c r="AJ37" s="148"/>
      <c r="AK37" s="148"/>
      <c r="AL37" s="148"/>
      <c r="AM37" s="148"/>
      <c r="AN37" s="148"/>
      <c r="AO37" s="148"/>
      <c r="AP37" s="148"/>
      <c r="AQ37" s="148"/>
      <c r="AR37" s="148"/>
      <c r="AS37" s="148"/>
      <c r="AT37" s="148"/>
      <c r="AU37" s="148"/>
      <c r="AV37" s="148"/>
      <c r="AW37" s="148"/>
      <c r="AX37" s="148"/>
      <c r="AY37" s="148"/>
      <c r="AZ37" s="148"/>
      <c r="BA37" s="148"/>
      <c r="BB37" s="148"/>
      <c r="BC37" s="148"/>
      <c r="BD37" s="148"/>
      <c r="BE37" s="148"/>
      <c r="BF37" s="148"/>
      <c r="BG37" s="148"/>
      <c r="BH37" s="148"/>
      <c r="BI37" s="148"/>
      <c r="BJ37" s="148"/>
      <c r="BK37" s="149">
        <f t="shared" ref="BK37:CC37" si="53">-BK36/BK34</f>
        <v>1.4911769747709658E-2</v>
      </c>
      <c r="BL37" s="149">
        <f t="shared" si="53"/>
        <v>5.9289252547734352E-4</v>
      </c>
      <c r="BM37" s="149">
        <f t="shared" si="53"/>
        <v>-3.5866213303594654E-3</v>
      </c>
      <c r="BN37" s="149">
        <f t="shared" si="53"/>
        <v>-2.3403991481539869E-2</v>
      </c>
      <c r="BO37" s="149">
        <f t="shared" si="53"/>
        <v>-1.9625122581030417E-2</v>
      </c>
      <c r="BP37" s="149">
        <f t="shared" si="53"/>
        <v>1.3621671227931806E-2</v>
      </c>
      <c r="BQ37" s="149">
        <f t="shared" si="53"/>
        <v>2.9523479677087849E-2</v>
      </c>
      <c r="BR37" s="149">
        <f t="shared" si="53"/>
        <v>1.0095735944409608E-2</v>
      </c>
      <c r="BS37" s="149">
        <f t="shared" si="53"/>
        <v>1.1172986843946615E-2</v>
      </c>
      <c r="BT37" s="149">
        <f t="shared" si="53"/>
        <v>8.6137285824376998E-3</v>
      </c>
      <c r="BU37" s="149">
        <f t="shared" si="53"/>
        <v>8.9582197054999552E-3</v>
      </c>
      <c r="BV37" s="149">
        <f t="shared" si="53"/>
        <v>9.9900105258317086E-3</v>
      </c>
      <c r="BW37" s="149">
        <f t="shared" si="53"/>
        <v>0.10876710776118557</v>
      </c>
      <c r="BX37" s="149">
        <f t="shared" si="53"/>
        <v>6.6268930702156933E-2</v>
      </c>
      <c r="BY37" s="149">
        <f t="shared" si="53"/>
        <v>0.11939528484772687</v>
      </c>
      <c r="BZ37" s="149">
        <f t="shared" si="53"/>
        <v>0.23395665108372282</v>
      </c>
      <c r="CA37" s="149">
        <f t="shared" si="53"/>
        <v>0.22852946258856049</v>
      </c>
      <c r="CB37" s="149">
        <f t="shared" si="53"/>
        <v>0.1712562140423389</v>
      </c>
      <c r="CC37" s="149">
        <f t="shared" si="53"/>
        <v>9.5776598199862381E-2</v>
      </c>
      <c r="CD37" s="150">
        <v>0.2</v>
      </c>
      <c r="CE37" s="150">
        <v>0.21</v>
      </c>
      <c r="CF37" s="150">
        <v>0.21</v>
      </c>
      <c r="CG37" s="150">
        <v>0.21</v>
      </c>
      <c r="CH37" s="150">
        <v>0.21</v>
      </c>
      <c r="CI37" s="150">
        <v>0.21</v>
      </c>
      <c r="CJ37" s="150">
        <v>0.21</v>
      </c>
      <c r="CK37" s="150">
        <v>0.21</v>
      </c>
      <c r="CL37" s="150">
        <v>0.21</v>
      </c>
      <c r="CM37" s="150">
        <v>0.21</v>
      </c>
      <c r="CN37" s="150">
        <v>0.21</v>
      </c>
      <c r="CO37" s="150">
        <v>0.21</v>
      </c>
      <c r="CP37" s="150">
        <v>0.21</v>
      </c>
      <c r="CQ37" s="150">
        <v>0.21</v>
      </c>
      <c r="CR37" s="150">
        <v>0.21</v>
      </c>
      <c r="CS37" s="150">
        <v>0.21</v>
      </c>
      <c r="CT37" s="150">
        <v>0.21</v>
      </c>
      <c r="CU37" s="150">
        <v>0.21</v>
      </c>
      <c r="CV37" s="150">
        <v>0.21</v>
      </c>
      <c r="CW37" s="150">
        <v>0.21</v>
      </c>
      <c r="CX37" s="150">
        <v>0.21</v>
      </c>
      <c r="CY37" s="150">
        <v>0.21</v>
      </c>
      <c r="CZ37" s="150">
        <v>0.21</v>
      </c>
      <c r="DA37" s="150">
        <v>0.21</v>
      </c>
      <c r="DB37" s="150">
        <v>0.21</v>
      </c>
      <c r="DC37" s="4"/>
      <c r="DD37" s="4"/>
      <c r="DE37" s="4" t="s">
        <v>1315</v>
      </c>
      <c r="DF37" s="148" t="e">
        <f t="shared" ref="DF37:DR37" si="54">-DF36/DF34</f>
        <v>#DIV/0!</v>
      </c>
      <c r="DG37" s="148" t="e">
        <f t="shared" si="54"/>
        <v>#DIV/0!</v>
      </c>
      <c r="DH37" s="148" t="e">
        <f t="shared" si="54"/>
        <v>#DIV/0!</v>
      </c>
      <c r="DI37" s="148" t="e">
        <f t="shared" si="54"/>
        <v>#DIV/0!</v>
      </c>
      <c r="DJ37" s="148" t="e">
        <f t="shared" si="54"/>
        <v>#DIV/0!</v>
      </c>
      <c r="DK37" s="148" t="e">
        <f t="shared" si="54"/>
        <v>#DIV/0!</v>
      </c>
      <c r="DL37" s="148" t="e">
        <f t="shared" si="54"/>
        <v>#DIV/0!</v>
      </c>
      <c r="DM37" s="148" t="e">
        <f t="shared" si="54"/>
        <v>#DIV/0!</v>
      </c>
      <c r="DN37" s="148" t="e">
        <f t="shared" si="54"/>
        <v>#DIV/0!</v>
      </c>
      <c r="DO37" s="148" t="e">
        <f t="shared" si="54"/>
        <v>#DIV/0!</v>
      </c>
      <c r="DP37" s="148" t="e">
        <f t="shared" si="54"/>
        <v>#DIV/0!</v>
      </c>
      <c r="DQ37" s="148" t="e">
        <f t="shared" si="54"/>
        <v>#DIV/0!</v>
      </c>
      <c r="DR37" s="148" t="e">
        <f t="shared" si="54"/>
        <v>#DIV/0!</v>
      </c>
      <c r="DS37" s="148"/>
      <c r="DT37" s="148"/>
      <c r="DU37" s="148">
        <f t="shared" ref="DU37:EE37" si="55">-DU36/DU34</f>
        <v>-1.0558427255627317E-2</v>
      </c>
      <c r="DV37" s="148">
        <f t="shared" si="55"/>
        <v>2.187501958776316E-2</v>
      </c>
      <c r="DW37" s="148">
        <f t="shared" si="55"/>
        <v>9.3549994752013255E-3</v>
      </c>
      <c r="DX37" s="148">
        <f t="shared" si="55"/>
        <v>0.12168099553652793</v>
      </c>
      <c r="DY37" s="148">
        <f t="shared" si="55"/>
        <v>0.20030991633726053</v>
      </c>
      <c r="DZ37" s="148">
        <f t="shared" si="55"/>
        <v>0.21</v>
      </c>
      <c r="EA37" s="148">
        <f t="shared" si="55"/>
        <v>0.21</v>
      </c>
      <c r="EB37" s="148">
        <f t="shared" si="55"/>
        <v>0.20999999999999996</v>
      </c>
      <c r="EC37" s="148">
        <f t="shared" si="55"/>
        <v>0.20999999999999996</v>
      </c>
      <c r="ED37" s="148">
        <f t="shared" si="55"/>
        <v>0.21</v>
      </c>
      <c r="EE37" s="148">
        <f t="shared" si="55"/>
        <v>0.21000000000000002</v>
      </c>
      <c r="EF37" s="4"/>
      <c r="EG37" s="4"/>
      <c r="EH37" s="4"/>
    </row>
    <row r="38" spans="1:138" ht="12.75" customHeight="1" x14ac:dyDescent="0.25">
      <c r="A38" s="129"/>
      <c r="B38" s="142" t="s">
        <v>17</v>
      </c>
      <c r="C38" s="143"/>
      <c r="D38" s="143"/>
      <c r="E38" s="143"/>
      <c r="F38" s="143"/>
      <c r="G38" s="143"/>
      <c r="H38" s="143"/>
      <c r="I38" s="143"/>
      <c r="J38" s="143"/>
      <c r="K38" s="143"/>
      <c r="L38" s="143"/>
      <c r="M38" s="143"/>
      <c r="N38" s="143"/>
      <c r="O38" s="143"/>
      <c r="P38" s="143"/>
      <c r="Q38" s="143"/>
      <c r="R38" s="143"/>
      <c r="S38" s="143"/>
      <c r="T38" s="143"/>
      <c r="U38" s="143"/>
      <c r="V38" s="143"/>
      <c r="W38" s="143"/>
      <c r="X38" s="143"/>
      <c r="Y38" s="143"/>
      <c r="Z38" s="143"/>
      <c r="AA38" s="143"/>
      <c r="AB38" s="143"/>
      <c r="AC38" s="143"/>
      <c r="AD38" s="143"/>
      <c r="AE38" s="143"/>
      <c r="AF38" s="143"/>
      <c r="AG38" s="143"/>
      <c r="AH38" s="143"/>
      <c r="AI38" s="143"/>
      <c r="AJ38" s="143"/>
      <c r="AK38" s="143"/>
      <c r="AL38" s="143"/>
      <c r="AM38" s="143"/>
      <c r="AN38" s="143"/>
      <c r="AO38" s="143"/>
      <c r="AP38" s="143"/>
      <c r="AQ38" s="143"/>
      <c r="AR38" s="143"/>
      <c r="AS38" s="143"/>
      <c r="AT38" s="143"/>
      <c r="AU38" s="143"/>
      <c r="AV38" s="143"/>
      <c r="AW38" s="143"/>
      <c r="AX38" s="143"/>
      <c r="AY38" s="143"/>
      <c r="AZ38" s="143"/>
      <c r="BA38" s="143"/>
      <c r="BB38" s="143"/>
      <c r="BC38" s="143"/>
      <c r="BD38" s="143"/>
      <c r="BE38" s="143"/>
      <c r="BF38" s="143"/>
      <c r="BG38" s="143"/>
      <c r="BH38" s="143"/>
      <c r="BI38" s="143"/>
      <c r="BJ38" s="143"/>
      <c r="BK38" s="144">
        <v>0</v>
      </c>
      <c r="BL38" s="144">
        <v>0</v>
      </c>
      <c r="BM38" s="144">
        <v>0</v>
      </c>
      <c r="BN38" s="144">
        <v>0</v>
      </c>
      <c r="BO38" s="144">
        <v>0</v>
      </c>
      <c r="BP38" s="144">
        <v>0</v>
      </c>
      <c r="BQ38" s="144">
        <v>0</v>
      </c>
      <c r="BR38" s="144">
        <v>0</v>
      </c>
      <c r="BS38" s="144">
        <v>0</v>
      </c>
      <c r="BT38" s="144">
        <v>0</v>
      </c>
      <c r="BU38" s="144">
        <v>0</v>
      </c>
      <c r="BV38" s="144">
        <v>0</v>
      </c>
      <c r="BW38" s="144">
        <v>0</v>
      </c>
      <c r="BX38" s="144">
        <v>0</v>
      </c>
      <c r="BY38" s="144">
        <v>0</v>
      </c>
      <c r="BZ38" s="144">
        <v>0</v>
      </c>
      <c r="CA38" s="144">
        <v>0</v>
      </c>
      <c r="CB38" s="144">
        <v>0</v>
      </c>
      <c r="CC38" s="144">
        <v>0</v>
      </c>
      <c r="CD38" s="151">
        <f t="shared" ref="CD38:DB38" si="56">CC38</f>
        <v>0</v>
      </c>
      <c r="CE38" s="151">
        <f t="shared" si="56"/>
        <v>0</v>
      </c>
      <c r="CF38" s="151">
        <f t="shared" si="56"/>
        <v>0</v>
      </c>
      <c r="CG38" s="151">
        <f t="shared" si="56"/>
        <v>0</v>
      </c>
      <c r="CH38" s="151">
        <f t="shared" si="56"/>
        <v>0</v>
      </c>
      <c r="CI38" s="151">
        <f t="shared" si="56"/>
        <v>0</v>
      </c>
      <c r="CJ38" s="151">
        <f t="shared" si="56"/>
        <v>0</v>
      </c>
      <c r="CK38" s="151">
        <f t="shared" si="56"/>
        <v>0</v>
      </c>
      <c r="CL38" s="151">
        <f t="shared" si="56"/>
        <v>0</v>
      </c>
      <c r="CM38" s="151">
        <f t="shared" si="56"/>
        <v>0</v>
      </c>
      <c r="CN38" s="151">
        <f t="shared" si="56"/>
        <v>0</v>
      </c>
      <c r="CO38" s="151">
        <f t="shared" si="56"/>
        <v>0</v>
      </c>
      <c r="CP38" s="151">
        <f t="shared" si="56"/>
        <v>0</v>
      </c>
      <c r="CQ38" s="151">
        <f t="shared" si="56"/>
        <v>0</v>
      </c>
      <c r="CR38" s="151">
        <f t="shared" si="56"/>
        <v>0</v>
      </c>
      <c r="CS38" s="151">
        <f t="shared" si="56"/>
        <v>0</v>
      </c>
      <c r="CT38" s="151">
        <f t="shared" si="56"/>
        <v>0</v>
      </c>
      <c r="CU38" s="151">
        <f t="shared" si="56"/>
        <v>0</v>
      </c>
      <c r="CV38" s="151">
        <f t="shared" si="56"/>
        <v>0</v>
      </c>
      <c r="CW38" s="151">
        <f t="shared" si="56"/>
        <v>0</v>
      </c>
      <c r="CX38" s="151">
        <f t="shared" si="56"/>
        <v>0</v>
      </c>
      <c r="CY38" s="151">
        <f t="shared" si="56"/>
        <v>0</v>
      </c>
      <c r="CZ38" s="151">
        <f t="shared" si="56"/>
        <v>0</v>
      </c>
      <c r="DA38" s="151">
        <f t="shared" si="56"/>
        <v>0</v>
      </c>
      <c r="DB38" s="151">
        <f t="shared" si="56"/>
        <v>0</v>
      </c>
      <c r="DC38" s="129"/>
      <c r="DD38" s="129"/>
      <c r="DE38" s="15" t="s">
        <v>1316</v>
      </c>
      <c r="DF38" s="138">
        <f t="shared" ref="DF38:EE38" si="57">SUMIF($C$5:$DC$5,DF$5,$C38:$DC38)</f>
        <v>0</v>
      </c>
      <c r="DG38" s="138">
        <f t="shared" si="57"/>
        <v>0</v>
      </c>
      <c r="DH38" s="138">
        <f t="shared" si="57"/>
        <v>0</v>
      </c>
      <c r="DI38" s="138">
        <f t="shared" si="57"/>
        <v>0</v>
      </c>
      <c r="DJ38" s="138">
        <f t="shared" si="57"/>
        <v>0</v>
      </c>
      <c r="DK38" s="138">
        <f t="shared" si="57"/>
        <v>0</v>
      </c>
      <c r="DL38" s="138">
        <f t="shared" si="57"/>
        <v>0</v>
      </c>
      <c r="DM38" s="138">
        <f t="shared" si="57"/>
        <v>0</v>
      </c>
      <c r="DN38" s="138">
        <f t="shared" si="57"/>
        <v>0</v>
      </c>
      <c r="DO38" s="138">
        <f t="shared" si="57"/>
        <v>0</v>
      </c>
      <c r="DP38" s="138">
        <f t="shared" si="57"/>
        <v>0</v>
      </c>
      <c r="DQ38" s="138">
        <f t="shared" si="57"/>
        <v>0</v>
      </c>
      <c r="DR38" s="138">
        <f t="shared" si="57"/>
        <v>0</v>
      </c>
      <c r="DS38" s="138">
        <f t="shared" si="57"/>
        <v>0</v>
      </c>
      <c r="DT38" s="138">
        <f t="shared" si="57"/>
        <v>0</v>
      </c>
      <c r="DU38" s="138">
        <f t="shared" si="57"/>
        <v>0</v>
      </c>
      <c r="DV38" s="138">
        <f t="shared" si="57"/>
        <v>0</v>
      </c>
      <c r="DW38" s="138">
        <f t="shared" si="57"/>
        <v>0</v>
      </c>
      <c r="DX38" s="138">
        <f t="shared" si="57"/>
        <v>0</v>
      </c>
      <c r="DY38" s="138">
        <f t="shared" si="57"/>
        <v>0</v>
      </c>
      <c r="DZ38" s="138">
        <f t="shared" si="57"/>
        <v>0</v>
      </c>
      <c r="EA38" s="138">
        <f t="shared" si="57"/>
        <v>0</v>
      </c>
      <c r="EB38" s="138">
        <f t="shared" si="57"/>
        <v>0</v>
      </c>
      <c r="EC38" s="138">
        <f t="shared" si="57"/>
        <v>0</v>
      </c>
      <c r="ED38" s="138">
        <f t="shared" si="57"/>
        <v>0</v>
      </c>
      <c r="EE38" s="138">
        <f t="shared" si="57"/>
        <v>0</v>
      </c>
      <c r="EF38" s="129"/>
      <c r="EG38" s="129"/>
      <c r="EH38" s="129"/>
    </row>
    <row r="39" spans="1:138" ht="12.75" customHeight="1" x14ac:dyDescent="0.25">
      <c r="A39" s="2" t="s">
        <v>1</v>
      </c>
      <c r="B39" s="14" t="s">
        <v>18</v>
      </c>
      <c r="C39" s="152"/>
      <c r="D39" s="152"/>
      <c r="E39" s="152"/>
      <c r="F39" s="152"/>
      <c r="G39" s="152"/>
      <c r="H39" s="152"/>
      <c r="I39" s="152"/>
      <c r="J39" s="152"/>
      <c r="K39" s="152"/>
      <c r="L39" s="152"/>
      <c r="M39" s="152"/>
      <c r="N39" s="152"/>
      <c r="O39" s="152"/>
      <c r="P39" s="152"/>
      <c r="Q39" s="152"/>
      <c r="R39" s="152"/>
      <c r="S39" s="152"/>
      <c r="T39" s="152"/>
      <c r="U39" s="152"/>
      <c r="V39" s="152"/>
      <c r="W39" s="152"/>
      <c r="X39" s="152"/>
      <c r="Y39" s="152"/>
      <c r="Z39" s="152"/>
      <c r="AA39" s="152"/>
      <c r="AB39" s="152"/>
      <c r="AC39" s="152"/>
      <c r="AD39" s="152"/>
      <c r="AE39" s="152"/>
      <c r="AF39" s="152"/>
      <c r="AG39" s="152"/>
      <c r="AH39" s="152"/>
      <c r="AI39" s="152"/>
      <c r="AJ39" s="152"/>
      <c r="AK39" s="152"/>
      <c r="AL39" s="152"/>
      <c r="AM39" s="152"/>
      <c r="AN39" s="152"/>
      <c r="AO39" s="152"/>
      <c r="AP39" s="152"/>
      <c r="AQ39" s="152"/>
      <c r="AR39" s="152"/>
      <c r="AS39" s="152"/>
      <c r="AT39" s="152"/>
      <c r="AU39" s="152"/>
      <c r="AV39" s="152"/>
      <c r="AW39" s="152"/>
      <c r="AX39" s="152"/>
      <c r="AY39" s="152"/>
      <c r="AZ39" s="152"/>
      <c r="BA39" s="152"/>
      <c r="BB39" s="152"/>
      <c r="BC39" s="152"/>
      <c r="BD39" s="152"/>
      <c r="BE39" s="152"/>
      <c r="BF39" s="152"/>
      <c r="BG39" s="152"/>
      <c r="BH39" s="152"/>
      <c r="BI39" s="152"/>
      <c r="BJ39" s="152"/>
      <c r="BK39" s="153">
        <f t="shared" ref="BK39:DB39" si="58">BK34+BK36+BK38</f>
        <v>5.6675487499999946</v>
      </c>
      <c r="BL39" s="153">
        <f t="shared" si="58"/>
        <v>-22.237889159999998</v>
      </c>
      <c r="BM39" s="153">
        <f t="shared" si="58"/>
        <v>-7.0995790199999984</v>
      </c>
      <c r="BN39" s="153">
        <f t="shared" si="58"/>
        <v>-12.022989800000005</v>
      </c>
      <c r="BO39" s="153">
        <f t="shared" si="58"/>
        <v>-5.334749750000003</v>
      </c>
      <c r="BP39" s="153">
        <f t="shared" si="58"/>
        <v>8.4579566000000028</v>
      </c>
      <c r="BQ39" s="153">
        <f t="shared" si="58"/>
        <v>3.3752409999999951</v>
      </c>
      <c r="BR39" s="153">
        <f t="shared" si="58"/>
        <v>14.535326060000001</v>
      </c>
      <c r="BS39" s="153">
        <f t="shared" si="58"/>
        <v>19.923692120000002</v>
      </c>
      <c r="BT39" s="153">
        <f t="shared" si="58"/>
        <v>68.227221493871156</v>
      </c>
      <c r="BU39" s="153">
        <f t="shared" si="58"/>
        <v>64.224102140000014</v>
      </c>
      <c r="BV39" s="153">
        <f t="shared" si="58"/>
        <v>62.513217347225002</v>
      </c>
      <c r="BW39" s="153">
        <f t="shared" si="58"/>
        <v>62.904999999999994</v>
      </c>
      <c r="BX39" s="153">
        <f t="shared" si="58"/>
        <v>71.211000000000027</v>
      </c>
      <c r="BY39" s="153">
        <f t="shared" si="58"/>
        <v>56.326999999999984</v>
      </c>
      <c r="BZ39" s="153">
        <f t="shared" si="58"/>
        <v>36.050000000000018</v>
      </c>
      <c r="CA39" s="153">
        <f t="shared" si="58"/>
        <v>26.78700000000001</v>
      </c>
      <c r="CB39" s="153">
        <f t="shared" si="58"/>
        <v>14.837000000000039</v>
      </c>
      <c r="CC39" s="153">
        <f t="shared" si="58"/>
        <v>3.9179999999999611</v>
      </c>
      <c r="CD39" s="153">
        <f t="shared" si="58"/>
        <v>17.418340244883485</v>
      </c>
      <c r="CE39" s="153">
        <f t="shared" si="58"/>
        <v>17.428261839292148</v>
      </c>
      <c r="CF39" s="153">
        <f t="shared" si="58"/>
        <v>44.174743253424936</v>
      </c>
      <c r="CG39" s="153">
        <f t="shared" si="58"/>
        <v>49.107656807471514</v>
      </c>
      <c r="CH39" s="153">
        <f t="shared" si="58"/>
        <v>51.377109216896159</v>
      </c>
      <c r="CI39" s="153">
        <f t="shared" si="58"/>
        <v>52.710517714164304</v>
      </c>
      <c r="CJ39" s="153">
        <f t="shared" si="58"/>
        <v>54.561476850142945</v>
      </c>
      <c r="CK39" s="153">
        <f t="shared" si="58"/>
        <v>57.112846239545377</v>
      </c>
      <c r="CL39" s="153">
        <f t="shared" si="58"/>
        <v>58.913911881802228</v>
      </c>
      <c r="CM39" s="153">
        <f t="shared" si="58"/>
        <v>61.959672571421777</v>
      </c>
      <c r="CN39" s="153">
        <f t="shared" si="58"/>
        <v>63.30938496902543</v>
      </c>
      <c r="CO39" s="153">
        <f t="shared" si="58"/>
        <v>64.738632780675204</v>
      </c>
      <c r="CP39" s="153">
        <f t="shared" si="58"/>
        <v>65.857525046243097</v>
      </c>
      <c r="CQ39" s="153">
        <f t="shared" si="58"/>
        <v>66.689046309607534</v>
      </c>
      <c r="CR39" s="153">
        <f t="shared" si="58"/>
        <v>67.400485247179873</v>
      </c>
      <c r="CS39" s="153">
        <f t="shared" si="58"/>
        <v>68.052678549560397</v>
      </c>
      <c r="CT39" s="153">
        <f t="shared" si="58"/>
        <v>68.523628680727413</v>
      </c>
      <c r="CU39" s="153">
        <f t="shared" si="58"/>
        <v>68.763319267393427</v>
      </c>
      <c r="CV39" s="153">
        <f t="shared" si="58"/>
        <v>69.132324865559411</v>
      </c>
      <c r="CW39" s="153">
        <f t="shared" si="58"/>
        <v>69.443869529107843</v>
      </c>
      <c r="CX39" s="153">
        <f t="shared" si="58"/>
        <v>69.638774141488739</v>
      </c>
      <c r="CY39" s="153">
        <f t="shared" si="58"/>
        <v>69.657945979301502</v>
      </c>
      <c r="CZ39" s="153">
        <f t="shared" si="58"/>
        <v>69.882218077221438</v>
      </c>
      <c r="DA39" s="153">
        <f t="shared" si="58"/>
        <v>70.107086112291626</v>
      </c>
      <c r="DB39" s="153">
        <f t="shared" si="58"/>
        <v>70.263785620598455</v>
      </c>
      <c r="DC39" s="140"/>
      <c r="DD39" s="3"/>
      <c r="DE39" s="154" t="s">
        <v>18</v>
      </c>
      <c r="DF39" s="155">
        <f t="shared" ref="DF39:EE39" si="59">SUMIF($C$5:$DC$5,DF$5,$C39:$DC39)</f>
        <v>0</v>
      </c>
      <c r="DG39" s="155">
        <f t="shared" si="59"/>
        <v>0</v>
      </c>
      <c r="DH39" s="155">
        <f t="shared" si="59"/>
        <v>0</v>
      </c>
      <c r="DI39" s="155">
        <f t="shared" si="59"/>
        <v>0</v>
      </c>
      <c r="DJ39" s="155">
        <f t="shared" si="59"/>
        <v>0</v>
      </c>
      <c r="DK39" s="155">
        <f t="shared" si="59"/>
        <v>0</v>
      </c>
      <c r="DL39" s="155">
        <f t="shared" si="59"/>
        <v>0</v>
      </c>
      <c r="DM39" s="155">
        <f t="shared" si="59"/>
        <v>0</v>
      </c>
      <c r="DN39" s="155">
        <f t="shared" si="59"/>
        <v>0</v>
      </c>
      <c r="DO39" s="155">
        <f t="shared" si="59"/>
        <v>0</v>
      </c>
      <c r="DP39" s="155">
        <f t="shared" si="59"/>
        <v>0</v>
      </c>
      <c r="DQ39" s="155">
        <f t="shared" si="59"/>
        <v>0</v>
      </c>
      <c r="DR39" s="155">
        <f t="shared" si="59"/>
        <v>0</v>
      </c>
      <c r="DS39" s="155">
        <f t="shared" si="59"/>
        <v>0</v>
      </c>
      <c r="DT39" s="155">
        <f t="shared" si="59"/>
        <v>0</v>
      </c>
      <c r="DU39" s="155">
        <f t="shared" si="59"/>
        <v>-35.692909230000005</v>
      </c>
      <c r="DV39" s="155">
        <f t="shared" si="59"/>
        <v>21.033773909999994</v>
      </c>
      <c r="DW39" s="155">
        <f t="shared" si="59"/>
        <v>214.88823310109618</v>
      </c>
      <c r="DX39" s="155">
        <f t="shared" si="59"/>
        <v>226.49299999999999</v>
      </c>
      <c r="DY39" s="155">
        <f t="shared" si="59"/>
        <v>62.960340244883497</v>
      </c>
      <c r="DZ39" s="155">
        <f t="shared" si="59"/>
        <v>162.08777111708474</v>
      </c>
      <c r="EA39" s="155">
        <f t="shared" si="59"/>
        <v>223.29875268565485</v>
      </c>
      <c r="EB39" s="155">
        <f t="shared" si="59"/>
        <v>255.86521536736552</v>
      </c>
      <c r="EC39" s="155">
        <f t="shared" si="59"/>
        <v>270.66583878707519</v>
      </c>
      <c r="ED39" s="155">
        <f t="shared" si="59"/>
        <v>276.97828780354939</v>
      </c>
      <c r="EE39" s="155">
        <f t="shared" si="59"/>
        <v>279.91103578941301</v>
      </c>
      <c r="EF39" s="2"/>
      <c r="EG39" s="2"/>
      <c r="EH39" s="2"/>
    </row>
    <row r="40" spans="1:138" ht="4.5" customHeight="1" x14ac:dyDescent="0.25">
      <c r="A40" s="2"/>
      <c r="B40" s="2"/>
      <c r="C40" s="92"/>
      <c r="D40" s="92"/>
      <c r="E40" s="92"/>
      <c r="F40" s="92"/>
      <c r="G40" s="92"/>
      <c r="H40" s="92"/>
      <c r="I40" s="92"/>
      <c r="J40" s="92"/>
      <c r="K40" s="92"/>
      <c r="L40" s="92"/>
      <c r="M40" s="92"/>
      <c r="N40" s="92"/>
      <c r="O40" s="92"/>
      <c r="P40" s="92"/>
      <c r="Q40" s="92"/>
      <c r="R40" s="92"/>
      <c r="S40" s="92"/>
      <c r="T40" s="92"/>
      <c r="U40" s="92"/>
      <c r="V40" s="92"/>
      <c r="W40" s="92"/>
      <c r="X40" s="92"/>
      <c r="Y40" s="92"/>
      <c r="Z40" s="92"/>
      <c r="AA40" s="92"/>
      <c r="AB40" s="92"/>
      <c r="AC40" s="92"/>
      <c r="AD40" s="92"/>
      <c r="AE40" s="92"/>
      <c r="AF40" s="92"/>
      <c r="AG40" s="92"/>
      <c r="AH40" s="92"/>
      <c r="AI40" s="92"/>
      <c r="AJ40" s="92"/>
      <c r="AK40" s="92"/>
      <c r="AL40" s="92"/>
      <c r="AM40" s="92"/>
      <c r="AN40" s="92"/>
      <c r="AO40" s="92"/>
      <c r="AP40" s="92"/>
      <c r="AQ40" s="92"/>
      <c r="AR40" s="92"/>
      <c r="AS40" s="92"/>
      <c r="AT40" s="92"/>
      <c r="AU40" s="92"/>
      <c r="AV40" s="92"/>
      <c r="AW40" s="92"/>
      <c r="AX40" s="92"/>
      <c r="AY40" s="92"/>
      <c r="AZ40" s="92"/>
      <c r="BA40" s="92"/>
      <c r="BB40" s="92"/>
      <c r="BC40" s="92"/>
      <c r="BD40" s="92"/>
      <c r="BE40" s="92"/>
      <c r="BF40" s="92"/>
      <c r="BG40" s="92"/>
      <c r="BH40" s="92"/>
      <c r="BI40" s="92"/>
      <c r="BJ40" s="92"/>
      <c r="BK40" s="92"/>
      <c r="BL40" s="92"/>
      <c r="BM40" s="92"/>
      <c r="BN40" s="92"/>
      <c r="BO40" s="92"/>
      <c r="BP40" s="92"/>
      <c r="BQ40" s="92"/>
      <c r="BR40" s="92"/>
      <c r="BS40" s="156"/>
      <c r="BT40" s="156"/>
      <c r="BU40" s="156"/>
      <c r="BV40" s="156"/>
      <c r="BW40" s="156"/>
      <c r="BX40" s="156"/>
      <c r="BY40" s="156"/>
      <c r="BZ40" s="156"/>
      <c r="CA40" s="156"/>
      <c r="CB40" s="156"/>
      <c r="CC40" s="156"/>
      <c r="CD40" s="156"/>
      <c r="CE40" s="156"/>
      <c r="CF40" s="156"/>
      <c r="CG40" s="156"/>
      <c r="CH40" s="156"/>
      <c r="CI40" s="156"/>
      <c r="CJ40" s="156"/>
      <c r="CK40" s="156"/>
      <c r="CL40" s="156"/>
      <c r="CM40" s="92"/>
      <c r="CN40" s="92"/>
      <c r="CO40" s="92"/>
      <c r="CP40" s="92"/>
      <c r="CQ40" s="92"/>
      <c r="CR40" s="92"/>
      <c r="CS40" s="92"/>
      <c r="CT40" s="92"/>
      <c r="CU40" s="92"/>
      <c r="CV40" s="92"/>
      <c r="CW40" s="92"/>
      <c r="CX40" s="92"/>
      <c r="CY40" s="92"/>
      <c r="CZ40" s="92"/>
      <c r="DA40" s="92"/>
      <c r="DB40" s="92"/>
      <c r="DC40" s="2"/>
      <c r="DD40" s="2"/>
      <c r="DE40" s="2"/>
      <c r="DF40" s="92"/>
      <c r="DG40" s="92"/>
      <c r="DH40" s="92"/>
      <c r="DI40" s="92"/>
      <c r="DJ40" s="92"/>
      <c r="DK40" s="92"/>
      <c r="DL40" s="92"/>
      <c r="DM40" s="92"/>
      <c r="DN40" s="92"/>
      <c r="DO40" s="92"/>
      <c r="DP40" s="92"/>
      <c r="DQ40" s="92"/>
      <c r="DR40" s="92"/>
      <c r="DS40" s="92"/>
      <c r="DT40" s="92"/>
      <c r="DU40" s="92"/>
      <c r="DV40" s="92"/>
      <c r="DW40" s="92"/>
      <c r="DX40" s="92"/>
      <c r="DY40" s="92"/>
      <c r="DZ40" s="92"/>
      <c r="EA40" s="92"/>
      <c r="EB40" s="92"/>
      <c r="EC40" s="92"/>
      <c r="ED40" s="92"/>
      <c r="EE40" s="92"/>
      <c r="EF40" s="2"/>
      <c r="EG40" s="2"/>
      <c r="EH40" s="2"/>
    </row>
    <row r="41" spans="1:138" ht="12.75" customHeight="1" outlineLevel="1" x14ac:dyDescent="0.25">
      <c r="A41" s="2"/>
      <c r="B41" s="3" t="s">
        <v>1317</v>
      </c>
      <c r="C41" s="92"/>
      <c r="D41" s="92"/>
      <c r="E41" s="92"/>
      <c r="F41" s="92"/>
      <c r="G41" s="92"/>
      <c r="H41" s="92"/>
      <c r="I41" s="92"/>
      <c r="J41" s="92"/>
      <c r="K41" s="92"/>
      <c r="L41" s="92"/>
      <c r="M41" s="92"/>
      <c r="N41" s="92"/>
      <c r="O41" s="92"/>
      <c r="P41" s="92"/>
      <c r="Q41" s="92"/>
      <c r="R41" s="92"/>
      <c r="S41" s="92"/>
      <c r="T41" s="92"/>
      <c r="U41" s="92"/>
      <c r="V41" s="92"/>
      <c r="W41" s="92"/>
      <c r="X41" s="92"/>
      <c r="Y41" s="92"/>
      <c r="Z41" s="92"/>
      <c r="AA41" s="92"/>
      <c r="AB41" s="92"/>
      <c r="AC41" s="92"/>
      <c r="AD41" s="92"/>
      <c r="AE41" s="92"/>
      <c r="AF41" s="92"/>
      <c r="AG41" s="92"/>
      <c r="AH41" s="92"/>
      <c r="AI41" s="92"/>
      <c r="AJ41" s="92"/>
      <c r="AK41" s="92"/>
      <c r="AL41" s="92"/>
      <c r="AM41" s="92"/>
      <c r="AN41" s="92"/>
      <c r="AO41" s="92"/>
      <c r="AP41" s="92"/>
      <c r="AQ41" s="92"/>
      <c r="AR41" s="92"/>
      <c r="AS41" s="92"/>
      <c r="AT41" s="92"/>
      <c r="AU41" s="92"/>
      <c r="AV41" s="92"/>
      <c r="AW41" s="92"/>
      <c r="AX41" s="92"/>
      <c r="AY41" s="92"/>
      <c r="AZ41" s="92"/>
      <c r="BA41" s="92"/>
      <c r="BB41" s="92"/>
      <c r="BC41" s="92"/>
      <c r="BD41" s="92"/>
      <c r="BE41" s="92"/>
      <c r="BF41" s="29"/>
      <c r="BG41" s="92"/>
      <c r="BH41" s="92"/>
      <c r="BI41" s="92"/>
      <c r="BJ41" s="92"/>
      <c r="BK41" s="92"/>
      <c r="BL41" s="92"/>
      <c r="BM41" s="92"/>
      <c r="BN41" s="92"/>
      <c r="BO41" s="92"/>
      <c r="BP41" s="92"/>
      <c r="BQ41" s="92"/>
      <c r="BR41" s="92"/>
      <c r="BS41" s="92"/>
      <c r="BT41" s="92"/>
      <c r="BU41" s="92"/>
      <c r="BV41" s="92"/>
      <c r="BW41" s="92"/>
      <c r="BX41" s="92"/>
      <c r="BY41" s="92"/>
      <c r="BZ41" s="106"/>
      <c r="CA41" s="92"/>
      <c r="CB41" s="92"/>
      <c r="CC41" s="92"/>
      <c r="CD41" s="92"/>
      <c r="CE41" s="92"/>
      <c r="CF41" s="92"/>
      <c r="CG41" s="92"/>
      <c r="CH41" s="92"/>
      <c r="CI41" s="92"/>
      <c r="CJ41" s="92"/>
      <c r="CK41" s="92"/>
      <c r="CL41" s="92"/>
      <c r="CM41" s="92"/>
      <c r="CN41" s="92"/>
      <c r="CO41" s="92"/>
      <c r="CP41" s="92"/>
      <c r="CQ41" s="92"/>
      <c r="CR41" s="92"/>
      <c r="CS41" s="92"/>
      <c r="CT41" s="92"/>
      <c r="CU41" s="92"/>
      <c r="CV41" s="92"/>
      <c r="CW41" s="92"/>
      <c r="CX41" s="92"/>
      <c r="CY41" s="92"/>
      <c r="CZ41" s="92"/>
      <c r="DA41" s="92"/>
      <c r="DB41" s="92"/>
      <c r="DC41" s="2"/>
      <c r="DD41" s="2"/>
      <c r="DE41" s="3" t="s">
        <v>1317</v>
      </c>
      <c r="DF41" s="92"/>
      <c r="DG41" s="92"/>
      <c r="DH41" s="92"/>
      <c r="DI41" s="92"/>
      <c r="DJ41" s="92"/>
      <c r="DK41" s="92"/>
      <c r="DL41" s="92"/>
      <c r="DM41" s="92"/>
      <c r="DN41" s="92"/>
      <c r="DO41" s="92"/>
      <c r="DP41" s="92"/>
      <c r="DQ41" s="92"/>
      <c r="DR41" s="92"/>
      <c r="DS41" s="92"/>
      <c r="DT41" s="92"/>
      <c r="DU41" s="92"/>
      <c r="DV41" s="92"/>
      <c r="DW41" s="92"/>
      <c r="DX41" s="92"/>
      <c r="DY41" s="92"/>
      <c r="DZ41" s="92"/>
      <c r="EA41" s="92"/>
      <c r="EB41" s="92"/>
      <c r="EC41" s="92"/>
      <c r="ED41" s="92"/>
      <c r="EE41" s="92"/>
      <c r="EF41" s="2"/>
      <c r="EG41" s="2"/>
      <c r="EH41" s="2"/>
    </row>
    <row r="42" spans="1:138" ht="12.75" customHeight="1" outlineLevel="1" x14ac:dyDescent="0.25">
      <c r="A42" s="2"/>
      <c r="B42" s="157" t="s">
        <v>1318</v>
      </c>
      <c r="C42" s="158"/>
      <c r="D42" s="158"/>
      <c r="E42" s="158"/>
      <c r="F42" s="158"/>
      <c r="G42" s="158"/>
      <c r="H42" s="158"/>
      <c r="I42" s="158"/>
      <c r="J42" s="158"/>
      <c r="K42" s="158"/>
      <c r="L42" s="158"/>
      <c r="M42" s="158"/>
      <c r="N42" s="158"/>
      <c r="O42" s="158"/>
      <c r="P42" s="158"/>
      <c r="Q42" s="158"/>
      <c r="R42" s="158"/>
      <c r="S42" s="158"/>
      <c r="T42" s="158"/>
      <c r="U42" s="158"/>
      <c r="V42" s="158"/>
      <c r="W42" s="158"/>
      <c r="X42" s="158"/>
      <c r="Y42" s="158"/>
      <c r="Z42" s="158"/>
      <c r="AA42" s="158"/>
      <c r="AB42" s="158"/>
      <c r="AC42" s="158"/>
      <c r="AD42" s="158"/>
      <c r="AE42" s="158"/>
      <c r="AF42" s="158"/>
      <c r="AG42" s="158"/>
      <c r="AH42" s="158"/>
      <c r="AI42" s="158"/>
      <c r="AJ42" s="158"/>
      <c r="AK42" s="158"/>
      <c r="AL42" s="158"/>
      <c r="AM42" s="158"/>
      <c r="AN42" s="158"/>
      <c r="AO42" s="158"/>
      <c r="AP42" s="158"/>
      <c r="AQ42" s="158"/>
      <c r="AR42" s="158"/>
      <c r="AS42" s="158"/>
      <c r="AT42" s="158"/>
      <c r="AU42" s="158"/>
      <c r="AV42" s="158"/>
      <c r="AW42" s="158"/>
      <c r="AX42" s="158"/>
      <c r="AY42" s="158"/>
      <c r="AZ42" s="158"/>
      <c r="BA42" s="158"/>
      <c r="BB42" s="158"/>
      <c r="BC42" s="158"/>
      <c r="BD42" s="158"/>
      <c r="BE42" s="158"/>
      <c r="BF42" s="158"/>
      <c r="BG42" s="158"/>
      <c r="BH42" s="158"/>
      <c r="BI42" s="158"/>
      <c r="BJ42" s="158"/>
      <c r="BK42" s="158" t="str">
        <f t="shared" ref="BK42:DB42" si="60">IFERROR(BK$39/BK58,"")</f>
        <v/>
      </c>
      <c r="BL42" s="158" t="str">
        <f t="shared" si="60"/>
        <v/>
      </c>
      <c r="BM42" s="158" t="str">
        <f t="shared" si="60"/>
        <v/>
      </c>
      <c r="BN42" s="158" t="str">
        <f t="shared" si="60"/>
        <v/>
      </c>
      <c r="BO42" s="158" t="str">
        <f t="shared" si="60"/>
        <v/>
      </c>
      <c r="BP42" s="158" t="str">
        <f t="shared" si="60"/>
        <v/>
      </c>
      <c r="BQ42" s="158" t="str">
        <f t="shared" si="60"/>
        <v/>
      </c>
      <c r="BR42" s="158" t="str">
        <f t="shared" si="60"/>
        <v/>
      </c>
      <c r="BS42" s="158" t="str">
        <f t="shared" si="60"/>
        <v/>
      </c>
      <c r="BT42" s="158" t="str">
        <f t="shared" si="60"/>
        <v/>
      </c>
      <c r="BU42" s="158" t="str">
        <f t="shared" si="60"/>
        <v/>
      </c>
      <c r="BV42" s="158" t="str">
        <f t="shared" si="60"/>
        <v/>
      </c>
      <c r="BW42" s="158">
        <f t="shared" si="60"/>
        <v>0.62904999999999989</v>
      </c>
      <c r="BX42" s="158">
        <f t="shared" si="60"/>
        <v>0.71211000000000024</v>
      </c>
      <c r="BY42" s="158">
        <f t="shared" si="60"/>
        <v>0.56326999999999983</v>
      </c>
      <c r="BZ42" s="158">
        <f t="shared" si="60"/>
        <v>0.36207138983187048</v>
      </c>
      <c r="CA42" s="158">
        <f t="shared" si="60"/>
        <v>0.26024229823862599</v>
      </c>
      <c r="CB42" s="158">
        <f t="shared" si="60"/>
        <v>0.13358964200821183</v>
      </c>
      <c r="CC42" s="158">
        <f t="shared" si="60"/>
        <v>3.5656106950119316E-2</v>
      </c>
      <c r="CD42" s="158">
        <f t="shared" si="60"/>
        <v>0.15851715228819277</v>
      </c>
      <c r="CE42" s="158">
        <f t="shared" si="60"/>
        <v>0.15860744463922671</v>
      </c>
      <c r="CF42" s="158">
        <f t="shared" si="60"/>
        <v>0.40201617405262813</v>
      </c>
      <c r="CG42" s="158">
        <f t="shared" si="60"/>
        <v>0.44690859193388893</v>
      </c>
      <c r="CH42" s="158">
        <f t="shared" si="60"/>
        <v>0.46756194513160509</v>
      </c>
      <c r="CI42" s="158">
        <f t="shared" si="60"/>
        <v>0.47969674757846353</v>
      </c>
      <c r="CJ42" s="158">
        <f t="shared" si="60"/>
        <v>0.49654156557559354</v>
      </c>
      <c r="CK42" s="158">
        <f t="shared" si="60"/>
        <v>0.51976052928610772</v>
      </c>
      <c r="CL42" s="158">
        <f t="shared" si="60"/>
        <v>0.53615128711267646</v>
      </c>
      <c r="CM42" s="158">
        <f t="shared" si="60"/>
        <v>0.56386950275676651</v>
      </c>
      <c r="CN42" s="158">
        <f t="shared" si="60"/>
        <v>0.57615268029654665</v>
      </c>
      <c r="CO42" s="158">
        <f t="shared" si="60"/>
        <v>0.58915967693524207</v>
      </c>
      <c r="CP42" s="158">
        <f t="shared" si="60"/>
        <v>0.59934225536473429</v>
      </c>
      <c r="CQ42" s="158">
        <f t="shared" si="60"/>
        <v>0.60690958846780241</v>
      </c>
      <c r="CR42" s="158">
        <f t="shared" si="60"/>
        <v>0.61338410170071689</v>
      </c>
      <c r="CS42" s="158">
        <f t="shared" si="60"/>
        <v>0.61931944476907619</v>
      </c>
      <c r="CT42" s="158">
        <f t="shared" si="60"/>
        <v>0.62360536826194601</v>
      </c>
      <c r="CU42" s="158">
        <f t="shared" si="60"/>
        <v>0.62578669373236473</v>
      </c>
      <c r="CV42" s="158">
        <f t="shared" si="60"/>
        <v>0.62914486194915875</v>
      </c>
      <c r="CW42" s="158">
        <f t="shared" si="60"/>
        <v>0.63198010182746966</v>
      </c>
      <c r="CX42" s="158">
        <f t="shared" si="60"/>
        <v>0.63375384856154948</v>
      </c>
      <c r="CY42" s="158">
        <f t="shared" si="60"/>
        <v>0.63392832357417894</v>
      </c>
      <c r="CZ42" s="158">
        <f t="shared" si="60"/>
        <v>0.63596933171847725</v>
      </c>
      <c r="DA42" s="158">
        <f t="shared" si="60"/>
        <v>0.63801576324173559</v>
      </c>
      <c r="DB42" s="158">
        <f t="shared" si="60"/>
        <v>0.63944182103326686</v>
      </c>
      <c r="DC42" s="2"/>
      <c r="DD42" s="2"/>
      <c r="DE42" s="157" t="s">
        <v>1318</v>
      </c>
      <c r="DF42" s="158" t="e">
        <f t="shared" ref="DF42:EE42" si="61">DF$39/DF58</f>
        <v>#DIV/0!</v>
      </c>
      <c r="DG42" s="158" t="e">
        <f t="shared" si="61"/>
        <v>#DIV/0!</v>
      </c>
      <c r="DH42" s="158" t="e">
        <f t="shared" si="61"/>
        <v>#DIV/0!</v>
      </c>
      <c r="DI42" s="158" t="e">
        <f t="shared" si="61"/>
        <v>#DIV/0!</v>
      </c>
      <c r="DJ42" s="158" t="e">
        <f t="shared" si="61"/>
        <v>#DIV/0!</v>
      </c>
      <c r="DK42" s="158" t="e">
        <f t="shared" si="61"/>
        <v>#DIV/0!</v>
      </c>
      <c r="DL42" s="158" t="e">
        <f t="shared" si="61"/>
        <v>#DIV/0!</v>
      </c>
      <c r="DM42" s="158" t="e">
        <f t="shared" si="61"/>
        <v>#DIV/0!</v>
      </c>
      <c r="DN42" s="158" t="e">
        <f t="shared" si="61"/>
        <v>#DIV/0!</v>
      </c>
      <c r="DO42" s="158" t="e">
        <f t="shared" si="61"/>
        <v>#DIV/0!</v>
      </c>
      <c r="DP42" s="158" t="e">
        <f t="shared" si="61"/>
        <v>#DIV/0!</v>
      </c>
      <c r="DQ42" s="158" t="e">
        <f t="shared" si="61"/>
        <v>#DIV/0!</v>
      </c>
      <c r="DR42" s="158" t="e">
        <f t="shared" si="61"/>
        <v>#DIV/0!</v>
      </c>
      <c r="DS42" s="158" t="e">
        <f t="shared" si="61"/>
        <v>#DIV/0!</v>
      </c>
      <c r="DT42" s="158" t="e">
        <f t="shared" si="61"/>
        <v>#DIV/0!</v>
      </c>
      <c r="DU42" s="158" t="e">
        <f t="shared" si="61"/>
        <v>#DIV/0!</v>
      </c>
      <c r="DV42" s="158" t="e">
        <f t="shared" si="61"/>
        <v>#DIV/0!</v>
      </c>
      <c r="DW42" s="158" t="e">
        <f t="shared" si="61"/>
        <v>#DIV/0!</v>
      </c>
      <c r="DX42" s="158">
        <f t="shared" si="61"/>
        <v>2.2748026434726714</v>
      </c>
      <c r="DY42" s="158">
        <f t="shared" si="61"/>
        <v>0.57297616778649563</v>
      </c>
      <c r="DZ42" s="158">
        <f t="shared" si="61"/>
        <v>1.4750941557573487</v>
      </c>
      <c r="EA42" s="158">
        <f t="shared" si="61"/>
        <v>2.0321501295528415</v>
      </c>
      <c r="EB42" s="158">
        <f t="shared" si="61"/>
        <v>2.3285241153532898</v>
      </c>
      <c r="EC42" s="158">
        <f t="shared" si="61"/>
        <v>2.4632185031995415</v>
      </c>
      <c r="ED42" s="158">
        <f t="shared" si="61"/>
        <v>2.5206655060705425</v>
      </c>
      <c r="EE42" s="158">
        <f t="shared" si="61"/>
        <v>2.5473552395676586</v>
      </c>
      <c r="EF42" s="2"/>
      <c r="EG42" s="2"/>
      <c r="EH42" s="2"/>
    </row>
    <row r="43" spans="1:138" ht="12.75" customHeight="1" outlineLevel="1" x14ac:dyDescent="0.25">
      <c r="A43" s="2" t="s">
        <v>1</v>
      </c>
      <c r="B43" s="159" t="s">
        <v>1319</v>
      </c>
      <c r="C43" s="160"/>
      <c r="D43" s="160"/>
      <c r="E43" s="160"/>
      <c r="F43" s="160"/>
      <c r="G43" s="160"/>
      <c r="H43" s="160"/>
      <c r="I43" s="160"/>
      <c r="J43" s="160"/>
      <c r="K43" s="160"/>
      <c r="L43" s="160"/>
      <c r="M43" s="160"/>
      <c r="N43" s="160"/>
      <c r="O43" s="160"/>
      <c r="P43" s="160"/>
      <c r="Q43" s="160"/>
      <c r="R43" s="160"/>
      <c r="S43" s="160"/>
      <c r="T43" s="160"/>
      <c r="U43" s="160"/>
      <c r="V43" s="160"/>
      <c r="W43" s="160"/>
      <c r="X43" s="160"/>
      <c r="Y43" s="160"/>
      <c r="Z43" s="160"/>
      <c r="AA43" s="160"/>
      <c r="AB43" s="160"/>
      <c r="AC43" s="160"/>
      <c r="AD43" s="160"/>
      <c r="AE43" s="160"/>
      <c r="AF43" s="160"/>
      <c r="AG43" s="160"/>
      <c r="AH43" s="160"/>
      <c r="AI43" s="160"/>
      <c r="AJ43" s="160"/>
      <c r="AK43" s="160"/>
      <c r="AL43" s="160"/>
      <c r="AM43" s="160"/>
      <c r="AN43" s="160"/>
      <c r="AO43" s="160"/>
      <c r="AP43" s="160"/>
      <c r="AQ43" s="160"/>
      <c r="AR43" s="160"/>
      <c r="AS43" s="160"/>
      <c r="AT43" s="160"/>
      <c r="AU43" s="160"/>
      <c r="AV43" s="160"/>
      <c r="AW43" s="160"/>
      <c r="AX43" s="160"/>
      <c r="AY43" s="160"/>
      <c r="AZ43" s="160"/>
      <c r="BA43" s="160"/>
      <c r="BB43" s="160"/>
      <c r="BC43" s="160"/>
      <c r="BD43" s="160"/>
      <c r="BE43" s="160"/>
      <c r="BF43" s="160"/>
      <c r="BG43" s="160"/>
      <c r="BH43" s="160"/>
      <c r="BI43" s="160"/>
      <c r="BJ43" s="160"/>
      <c r="BK43" s="160" t="str">
        <f t="shared" ref="BK43:DB43" si="62">IFERROR(BK$39/BK59,"")</f>
        <v/>
      </c>
      <c r="BL43" s="160" t="str">
        <f t="shared" si="62"/>
        <v/>
      </c>
      <c r="BM43" s="160" t="str">
        <f t="shared" si="62"/>
        <v/>
      </c>
      <c r="BN43" s="160" t="str">
        <f t="shared" si="62"/>
        <v/>
      </c>
      <c r="BO43" s="160" t="str">
        <f t="shared" si="62"/>
        <v/>
      </c>
      <c r="BP43" s="160" t="str">
        <f t="shared" si="62"/>
        <v/>
      </c>
      <c r="BQ43" s="160" t="str">
        <f t="shared" si="62"/>
        <v/>
      </c>
      <c r="BR43" s="160" t="str">
        <f t="shared" si="62"/>
        <v/>
      </c>
      <c r="BS43" s="160" t="str">
        <f t="shared" si="62"/>
        <v/>
      </c>
      <c r="BT43" s="160" t="str">
        <f t="shared" si="62"/>
        <v/>
      </c>
      <c r="BU43" s="160" t="str">
        <f t="shared" si="62"/>
        <v/>
      </c>
      <c r="BV43" s="160" t="str">
        <f t="shared" si="62"/>
        <v/>
      </c>
      <c r="BW43" s="160">
        <f t="shared" si="62"/>
        <v>0.62904999999999989</v>
      </c>
      <c r="BX43" s="160">
        <f t="shared" si="62"/>
        <v>0.71211000000000024</v>
      </c>
      <c r="BY43" s="160">
        <f t="shared" si="62"/>
        <v>0.56326999999999983</v>
      </c>
      <c r="BZ43" s="160">
        <f t="shared" si="62"/>
        <v>0.35962969613535262</v>
      </c>
      <c r="CA43" s="160">
        <f t="shared" si="62"/>
        <v>0.25800889984781655</v>
      </c>
      <c r="CB43" s="160">
        <f t="shared" si="62"/>
        <v>0.13244601555037841</v>
      </c>
      <c r="CC43" s="160">
        <f t="shared" si="62"/>
        <v>3.5272511208339734E-2</v>
      </c>
      <c r="CD43" s="160">
        <f t="shared" si="62"/>
        <v>0.15681179211800253</v>
      </c>
      <c r="CE43" s="160">
        <f t="shared" si="62"/>
        <v>0.15690111308532875</v>
      </c>
      <c r="CF43" s="160">
        <f t="shared" si="62"/>
        <v>0.39769120125879953</v>
      </c>
      <c r="CG43" s="160">
        <f t="shared" si="62"/>
        <v>0.44210065726310804</v>
      </c>
      <c r="CH43" s="160">
        <f t="shared" si="62"/>
        <v>0.46253181743366067</v>
      </c>
      <c r="CI43" s="160">
        <f t="shared" si="62"/>
        <v>0.47453607117668939</v>
      </c>
      <c r="CJ43" s="160">
        <f t="shared" si="62"/>
        <v>0.49119966915269397</v>
      </c>
      <c r="CK43" s="160">
        <f t="shared" si="62"/>
        <v>0.51416883846977235</v>
      </c>
      <c r="CL43" s="160">
        <f t="shared" si="62"/>
        <v>0.53038326114804213</v>
      </c>
      <c r="CM43" s="160">
        <f t="shared" si="62"/>
        <v>0.55780327851979483</v>
      </c>
      <c r="CN43" s="160">
        <f t="shared" si="62"/>
        <v>0.56995431110593842</v>
      </c>
      <c r="CO43" s="160">
        <f t="shared" si="62"/>
        <v>0.58282137579606408</v>
      </c>
      <c r="CP43" s="160">
        <f t="shared" si="62"/>
        <v>0.5928944079497569</v>
      </c>
      <c r="CQ43" s="160">
        <f t="shared" si="62"/>
        <v>0.60038033012484504</v>
      </c>
      <c r="CR43" s="160">
        <f t="shared" si="62"/>
        <v>0.60678518921100377</v>
      </c>
      <c r="CS43" s="160">
        <f t="shared" si="62"/>
        <v>0.61265667863627715</v>
      </c>
      <c r="CT43" s="160">
        <f t="shared" si="62"/>
        <v>0.61689649328154461</v>
      </c>
      <c r="CU43" s="160">
        <f t="shared" si="62"/>
        <v>0.61905435160331856</v>
      </c>
      <c r="CV43" s="160">
        <f t="shared" si="62"/>
        <v>0.62237639195483718</v>
      </c>
      <c r="CW43" s="160">
        <f t="shared" si="62"/>
        <v>0.62518112973863271</v>
      </c>
      <c r="CX43" s="160">
        <f t="shared" si="62"/>
        <v>0.6269357941400524</v>
      </c>
      <c r="CY43" s="160">
        <f t="shared" si="62"/>
        <v>0.6271083921145636</v>
      </c>
      <c r="CZ43" s="160">
        <f t="shared" si="62"/>
        <v>0.62912744267290943</v>
      </c>
      <c r="DA43" s="160">
        <f t="shared" si="62"/>
        <v>0.63115185826438736</v>
      </c>
      <c r="DB43" s="160">
        <f t="shared" si="62"/>
        <v>0.63256257423250739</v>
      </c>
      <c r="DC43" s="2"/>
      <c r="DD43" s="3"/>
      <c r="DE43" s="159" t="s">
        <v>1319</v>
      </c>
      <c r="DF43" s="160" t="e">
        <f t="shared" ref="DF43:EE43" si="63">DF$39/DF59</f>
        <v>#DIV/0!</v>
      </c>
      <c r="DG43" s="160" t="e">
        <f t="shared" si="63"/>
        <v>#DIV/0!</v>
      </c>
      <c r="DH43" s="160" t="e">
        <f t="shared" si="63"/>
        <v>#DIV/0!</v>
      </c>
      <c r="DI43" s="160" t="e">
        <f t="shared" si="63"/>
        <v>#DIV/0!</v>
      </c>
      <c r="DJ43" s="160" t="e">
        <f t="shared" si="63"/>
        <v>#DIV/0!</v>
      </c>
      <c r="DK43" s="160" t="e">
        <f t="shared" si="63"/>
        <v>#DIV/0!</v>
      </c>
      <c r="DL43" s="160" t="e">
        <f t="shared" si="63"/>
        <v>#DIV/0!</v>
      </c>
      <c r="DM43" s="160" t="e">
        <f t="shared" si="63"/>
        <v>#DIV/0!</v>
      </c>
      <c r="DN43" s="160" t="e">
        <f t="shared" si="63"/>
        <v>#DIV/0!</v>
      </c>
      <c r="DO43" s="160" t="e">
        <f t="shared" si="63"/>
        <v>#DIV/0!</v>
      </c>
      <c r="DP43" s="160" t="e">
        <f t="shared" si="63"/>
        <v>#DIV/0!</v>
      </c>
      <c r="DQ43" s="160" t="e">
        <f t="shared" si="63"/>
        <v>#DIV/0!</v>
      </c>
      <c r="DR43" s="160" t="e">
        <f t="shared" si="63"/>
        <v>#DIV/0!</v>
      </c>
      <c r="DS43" s="160" t="e">
        <f t="shared" si="63"/>
        <v>#DIV/0!</v>
      </c>
      <c r="DT43" s="160" t="e">
        <f t="shared" si="63"/>
        <v>#DIV/0!</v>
      </c>
      <c r="DU43" s="160" t="e">
        <f t="shared" si="63"/>
        <v>#DIV/0!</v>
      </c>
      <c r="DV43" s="160" t="e">
        <f t="shared" si="63"/>
        <v>#DIV/0!</v>
      </c>
      <c r="DW43" s="160" t="e">
        <f t="shared" si="63"/>
        <v>#DIV/0!</v>
      </c>
      <c r="DX43" s="160">
        <f t="shared" si="63"/>
        <v>2.2594621017138525</v>
      </c>
      <c r="DY43" s="160">
        <f t="shared" si="63"/>
        <v>0.56681197217165857</v>
      </c>
      <c r="DZ43" s="160">
        <f t="shared" si="63"/>
        <v>1.4592247890408969</v>
      </c>
      <c r="EA43" s="160">
        <f t="shared" si="63"/>
        <v>2.010287839947198</v>
      </c>
      <c r="EB43" s="160">
        <f t="shared" si="63"/>
        <v>2.3034733733715544</v>
      </c>
      <c r="EC43" s="160">
        <f t="shared" si="63"/>
        <v>2.4367186912536702</v>
      </c>
      <c r="ED43" s="160">
        <f t="shared" si="63"/>
        <v>2.4935476674368409</v>
      </c>
      <c r="EE43" s="160">
        <f t="shared" si="63"/>
        <v>2.5199502672843677</v>
      </c>
      <c r="EF43" s="2"/>
      <c r="EG43" s="2"/>
      <c r="EH43" s="2"/>
    </row>
    <row r="44" spans="1:138" ht="10.5" customHeight="1" outlineLevel="1" x14ac:dyDescent="0.25">
      <c r="A44" s="2"/>
      <c r="B44" s="2"/>
      <c r="C44" s="92"/>
      <c r="D44" s="92"/>
      <c r="E44" s="92"/>
      <c r="F44" s="92"/>
      <c r="G44" s="92"/>
      <c r="H44" s="92"/>
      <c r="I44" s="92"/>
      <c r="J44" s="92"/>
      <c r="K44" s="92"/>
      <c r="L44" s="92"/>
      <c r="M44" s="92"/>
      <c r="N44" s="92"/>
      <c r="O44" s="92"/>
      <c r="P44" s="92"/>
      <c r="Q44" s="92"/>
      <c r="R44" s="92"/>
      <c r="S44" s="92"/>
      <c r="T44" s="92"/>
      <c r="U44" s="92"/>
      <c r="V44" s="92"/>
      <c r="W44" s="92"/>
      <c r="X44" s="92"/>
      <c r="Y44" s="92"/>
      <c r="Z44" s="92"/>
      <c r="AA44" s="92"/>
      <c r="AB44" s="92"/>
      <c r="AC44" s="92"/>
      <c r="AD44" s="92"/>
      <c r="AE44" s="92"/>
      <c r="AF44" s="92"/>
      <c r="AG44" s="92"/>
      <c r="AH44" s="92"/>
      <c r="AI44" s="92"/>
      <c r="AJ44" s="92"/>
      <c r="AK44" s="92"/>
      <c r="AL44" s="92"/>
      <c r="AM44" s="92"/>
      <c r="AN44" s="92"/>
      <c r="AO44" s="92"/>
      <c r="AP44" s="92"/>
      <c r="AQ44" s="92"/>
      <c r="AR44" s="92"/>
      <c r="AS44" s="92"/>
      <c r="AT44" s="92"/>
      <c r="AU44" s="92"/>
      <c r="AV44" s="92"/>
      <c r="AW44" s="92"/>
      <c r="AX44" s="92"/>
      <c r="AY44" s="92"/>
      <c r="AZ44" s="92"/>
      <c r="BA44" s="92"/>
      <c r="BB44" s="92"/>
      <c r="BC44" s="92"/>
      <c r="BD44" s="92"/>
      <c r="BE44" s="92"/>
      <c r="BF44" s="92"/>
      <c r="BG44" s="161"/>
      <c r="BH44" s="92"/>
      <c r="BI44" s="92"/>
      <c r="BJ44" s="92"/>
      <c r="BK44" s="92"/>
      <c r="BL44" s="92"/>
      <c r="BM44" s="92"/>
      <c r="BN44" s="92"/>
      <c r="BO44" s="92"/>
      <c r="BP44" s="92"/>
      <c r="BQ44" s="92"/>
      <c r="BR44" s="92"/>
      <c r="BS44" s="162"/>
      <c r="BT44" s="162"/>
      <c r="BU44" s="162"/>
      <c r="BV44" s="162"/>
      <c r="BW44" s="162"/>
      <c r="BX44" s="162"/>
      <c r="BY44" s="163"/>
      <c r="BZ44" s="163"/>
      <c r="CA44" s="106"/>
      <c r="CB44" s="106"/>
      <c r="CC44" s="106"/>
      <c r="CD44" s="106"/>
      <c r="CE44" s="106"/>
      <c r="CF44" s="106"/>
      <c r="CG44" s="106"/>
      <c r="CH44" s="106"/>
      <c r="CI44" s="106"/>
      <c r="CJ44" s="106"/>
      <c r="CK44" s="106"/>
      <c r="CL44" s="106"/>
      <c r="CM44" s="92"/>
      <c r="CN44" s="92"/>
      <c r="CO44" s="92"/>
      <c r="CP44" s="92"/>
      <c r="CQ44" s="92"/>
      <c r="CR44" s="92"/>
      <c r="CS44" s="92"/>
      <c r="CT44" s="164"/>
      <c r="CU44" s="92"/>
      <c r="CV44" s="92"/>
      <c r="CW44" s="92"/>
      <c r="CX44" s="164"/>
      <c r="CY44" s="92"/>
      <c r="CZ44" s="92"/>
      <c r="DA44" s="92"/>
      <c r="DB44" s="164"/>
      <c r="DC44" s="2"/>
      <c r="DD44" s="2"/>
      <c r="DE44" s="2"/>
      <c r="DF44" s="92"/>
      <c r="DG44" s="92"/>
      <c r="DH44" s="92"/>
      <c r="DI44" s="92"/>
      <c r="DJ44" s="92"/>
      <c r="DK44" s="92"/>
      <c r="DL44" s="92"/>
      <c r="DM44" s="92"/>
      <c r="DN44" s="92"/>
      <c r="DO44" s="92"/>
      <c r="DP44" s="92"/>
      <c r="DQ44" s="92"/>
      <c r="DR44" s="92"/>
      <c r="DS44" s="92"/>
      <c r="DT44" s="92"/>
      <c r="DU44" s="92"/>
      <c r="DV44" s="165"/>
      <c r="DW44" s="166"/>
      <c r="DX44" s="166"/>
      <c r="DY44" s="166"/>
      <c r="DZ44" s="166"/>
      <c r="EA44" s="166"/>
      <c r="EB44" s="166"/>
      <c r="EC44" s="166"/>
      <c r="ED44" s="166"/>
      <c r="EE44" s="166"/>
      <c r="EF44" s="2"/>
      <c r="EG44" s="2"/>
      <c r="EH44" s="2"/>
    </row>
    <row r="45" spans="1:138" ht="12.75" customHeight="1" x14ac:dyDescent="0.25">
      <c r="A45" s="167" t="s">
        <v>1</v>
      </c>
      <c r="B45" s="168" t="s">
        <v>44</v>
      </c>
      <c r="C45" s="169"/>
      <c r="D45" s="169"/>
      <c r="E45" s="169"/>
      <c r="F45" s="169"/>
      <c r="G45" s="169"/>
      <c r="H45" s="169"/>
      <c r="I45" s="169"/>
      <c r="J45" s="169"/>
      <c r="K45" s="169"/>
      <c r="L45" s="169"/>
      <c r="M45" s="169"/>
      <c r="N45" s="169"/>
      <c r="O45" s="169"/>
      <c r="P45" s="169"/>
      <c r="Q45" s="169"/>
      <c r="R45" s="169"/>
      <c r="S45" s="169"/>
      <c r="T45" s="169"/>
      <c r="U45" s="169"/>
      <c r="V45" s="169"/>
      <c r="W45" s="169"/>
      <c r="X45" s="169"/>
      <c r="Y45" s="169"/>
      <c r="Z45" s="169"/>
      <c r="AA45" s="169"/>
      <c r="AB45" s="169"/>
      <c r="AC45" s="169"/>
      <c r="AD45" s="169"/>
      <c r="AE45" s="169"/>
      <c r="AF45" s="169"/>
      <c r="AG45" s="169"/>
      <c r="AH45" s="169"/>
      <c r="AI45" s="169"/>
      <c r="AJ45" s="169"/>
      <c r="AK45" s="169"/>
      <c r="AL45" s="169"/>
      <c r="AM45" s="169"/>
      <c r="AN45" s="169"/>
      <c r="AO45" s="169"/>
      <c r="AP45" s="169"/>
      <c r="AQ45" s="169"/>
      <c r="AR45" s="169"/>
      <c r="AS45" s="169"/>
      <c r="AT45" s="169"/>
      <c r="AU45" s="169"/>
      <c r="AV45" s="169"/>
      <c r="AW45" s="169"/>
      <c r="AX45" s="169"/>
      <c r="AY45" s="169"/>
      <c r="AZ45" s="169"/>
      <c r="BA45" s="169"/>
      <c r="BB45" s="169"/>
      <c r="BC45" s="169"/>
      <c r="BD45" s="169"/>
      <c r="BE45" s="169"/>
      <c r="BF45" s="169"/>
      <c r="BG45" s="169"/>
      <c r="BH45" s="169"/>
      <c r="BI45" s="169"/>
      <c r="BJ45" s="169"/>
      <c r="BK45" s="170">
        <f t="shared" ref="BK45:CA45" si="64">BK31-BK27</f>
        <v>20.039409579999997</v>
      </c>
      <c r="BL45" s="170">
        <f t="shared" si="64"/>
        <v>-7.2970976899999975</v>
      </c>
      <c r="BM45" s="170">
        <f t="shared" si="64"/>
        <v>6.9956159900000028</v>
      </c>
      <c r="BN45" s="170">
        <f t="shared" si="64"/>
        <v>3.1593828799999972</v>
      </c>
      <c r="BO45" s="170">
        <f t="shared" si="64"/>
        <v>8.9378805899999989</v>
      </c>
      <c r="BP45" s="170">
        <f t="shared" si="64"/>
        <v>18.759821470000002</v>
      </c>
      <c r="BQ45" s="170">
        <f t="shared" si="64"/>
        <v>17.875274689999998</v>
      </c>
      <c r="BR45" s="170">
        <f t="shared" si="64"/>
        <v>26.1575092</v>
      </c>
      <c r="BS45" s="170">
        <f t="shared" si="64"/>
        <v>30.60301441</v>
      </c>
      <c r="BT45" s="170">
        <f t="shared" si="64"/>
        <v>79.435401899999988</v>
      </c>
      <c r="BU45" s="170">
        <f t="shared" si="64"/>
        <v>75.961561360000005</v>
      </c>
      <c r="BV45" s="170">
        <f t="shared" si="64"/>
        <v>75.111340220000002</v>
      </c>
      <c r="BW45" s="170">
        <f t="shared" si="64"/>
        <v>82.358999999999995</v>
      </c>
      <c r="BX45" s="170">
        <f t="shared" si="64"/>
        <v>86.101000000000028</v>
      </c>
      <c r="BY45" s="170">
        <f t="shared" si="64"/>
        <v>75.544999999999987</v>
      </c>
      <c r="BZ45" s="170">
        <f t="shared" si="64"/>
        <v>60.923000000000016</v>
      </c>
      <c r="CA45" s="170">
        <f t="shared" si="64"/>
        <v>56.852000000000004</v>
      </c>
      <c r="CB45" s="170">
        <f t="shared" ref="CB45:DB45" si="65">CB29-CB27</f>
        <v>58.116000000000035</v>
      </c>
      <c r="CC45" s="170">
        <f t="shared" si="65"/>
        <v>53.62399999999996</v>
      </c>
      <c r="CD45" s="170">
        <f t="shared" si="65"/>
        <v>59.165270306104347</v>
      </c>
      <c r="CE45" s="170">
        <f t="shared" si="65"/>
        <v>57.214835935812843</v>
      </c>
      <c r="CF45" s="170">
        <f t="shared" si="65"/>
        <v>89.280261523322693</v>
      </c>
      <c r="CG45" s="170">
        <f t="shared" si="65"/>
        <v>93.375399895533548</v>
      </c>
      <c r="CH45" s="170">
        <f t="shared" si="65"/>
        <v>94.493062064425516</v>
      </c>
      <c r="CI45" s="170">
        <f t="shared" si="65"/>
        <v>96.180920921726965</v>
      </c>
      <c r="CJ45" s="170">
        <f t="shared" si="65"/>
        <v>98.523907169801191</v>
      </c>
      <c r="CK45" s="170">
        <f t="shared" si="65"/>
        <v>101.75348867537389</v>
      </c>
      <c r="CL45" s="170">
        <f t="shared" si="65"/>
        <v>104.0333186022813</v>
      </c>
      <c r="CM45" s="170">
        <f t="shared" si="65"/>
        <v>107.88871188028072</v>
      </c>
      <c r="CN45" s="170">
        <f t="shared" si="65"/>
        <v>109.59720858610814</v>
      </c>
      <c r="CO45" s="170">
        <f t="shared" si="65"/>
        <v>111.40638303123443</v>
      </c>
      <c r="CP45" s="170">
        <f t="shared" si="65"/>
        <v>112.82270235473808</v>
      </c>
      <c r="CQ45" s="170">
        <f t="shared" si="65"/>
        <v>113.87526091595889</v>
      </c>
      <c r="CR45" s="170">
        <f t="shared" si="65"/>
        <v>114.77581653313908</v>
      </c>
      <c r="CS45" s="170">
        <f t="shared" si="65"/>
        <v>115.6013776753929</v>
      </c>
      <c r="CT45" s="170">
        <f t="shared" si="65"/>
        <v>116.19751708193343</v>
      </c>
      <c r="CU45" s="170">
        <f t="shared" si="65"/>
        <v>116.50092288783978</v>
      </c>
      <c r="CV45" s="170">
        <f t="shared" si="65"/>
        <v>116.96801858172077</v>
      </c>
      <c r="CW45" s="170">
        <f t="shared" si="65"/>
        <v>117.36237891532639</v>
      </c>
      <c r="CX45" s="170">
        <f t="shared" si="65"/>
        <v>117.60909361454272</v>
      </c>
      <c r="CY45" s="170">
        <f t="shared" si="65"/>
        <v>117.63336176367278</v>
      </c>
      <c r="CZ45" s="170">
        <f t="shared" si="65"/>
        <v>117.917250495217</v>
      </c>
      <c r="DA45" s="170">
        <f t="shared" si="65"/>
        <v>118.20189357758433</v>
      </c>
      <c r="DB45" s="170">
        <f t="shared" si="65"/>
        <v>118.40024738556767</v>
      </c>
      <c r="DC45" s="171"/>
      <c r="DD45" s="171"/>
      <c r="DE45" s="172" t="s">
        <v>44</v>
      </c>
      <c r="DF45" s="169">
        <f t="shared" ref="DF45:EE45" si="66">SUMIF($C$5:$DC$5,DF$5,$C45:$DC45)</f>
        <v>0</v>
      </c>
      <c r="DG45" s="169">
        <f t="shared" si="66"/>
        <v>0</v>
      </c>
      <c r="DH45" s="169">
        <f t="shared" si="66"/>
        <v>0</v>
      </c>
      <c r="DI45" s="169">
        <f t="shared" si="66"/>
        <v>0</v>
      </c>
      <c r="DJ45" s="169">
        <f t="shared" si="66"/>
        <v>0</v>
      </c>
      <c r="DK45" s="169">
        <f t="shared" si="66"/>
        <v>0</v>
      </c>
      <c r="DL45" s="169">
        <f t="shared" si="66"/>
        <v>0</v>
      </c>
      <c r="DM45" s="169">
        <f t="shared" si="66"/>
        <v>0</v>
      </c>
      <c r="DN45" s="169">
        <f t="shared" si="66"/>
        <v>0</v>
      </c>
      <c r="DO45" s="169">
        <f t="shared" si="66"/>
        <v>0</v>
      </c>
      <c r="DP45" s="169">
        <f t="shared" si="66"/>
        <v>0</v>
      </c>
      <c r="DQ45" s="169">
        <f t="shared" si="66"/>
        <v>0</v>
      </c>
      <c r="DR45" s="169">
        <f t="shared" si="66"/>
        <v>0</v>
      </c>
      <c r="DS45" s="169">
        <f t="shared" si="66"/>
        <v>0</v>
      </c>
      <c r="DT45" s="169">
        <f t="shared" si="66"/>
        <v>0</v>
      </c>
      <c r="DU45" s="169">
        <f t="shared" si="66"/>
        <v>22.897310759999996</v>
      </c>
      <c r="DV45" s="169">
        <f t="shared" si="66"/>
        <v>71.730485950000002</v>
      </c>
      <c r="DW45" s="169">
        <f t="shared" si="66"/>
        <v>261.11131789000001</v>
      </c>
      <c r="DX45" s="169">
        <f t="shared" si="66"/>
        <v>304.92800000000005</v>
      </c>
      <c r="DY45" s="169">
        <f t="shared" si="66"/>
        <v>227.75727030610437</v>
      </c>
      <c r="DZ45" s="169">
        <f t="shared" si="66"/>
        <v>334.3635594190946</v>
      </c>
      <c r="EA45" s="169">
        <f t="shared" si="66"/>
        <v>400.49163536918331</v>
      </c>
      <c r="EB45" s="169">
        <f t="shared" si="66"/>
        <v>441.7150058523614</v>
      </c>
      <c r="EC45" s="169">
        <f t="shared" si="66"/>
        <v>460.44997220642426</v>
      </c>
      <c r="ED45" s="169">
        <f t="shared" si="66"/>
        <v>468.44041399942961</v>
      </c>
      <c r="EE45" s="169">
        <f t="shared" si="66"/>
        <v>472.15275322204172</v>
      </c>
      <c r="EF45" s="171"/>
      <c r="EG45" s="171"/>
      <c r="EH45" s="171"/>
    </row>
    <row r="46" spans="1:138" ht="5.25" customHeight="1" x14ac:dyDescent="0.25">
      <c r="A46" s="167"/>
      <c r="B46" s="173"/>
      <c r="C46" s="169"/>
      <c r="D46" s="169"/>
      <c r="E46" s="169"/>
      <c r="F46" s="169"/>
      <c r="G46" s="169"/>
      <c r="H46" s="169"/>
      <c r="I46" s="169"/>
      <c r="J46" s="169"/>
      <c r="K46" s="169"/>
      <c r="L46" s="169"/>
      <c r="M46" s="169"/>
      <c r="N46" s="169"/>
      <c r="O46" s="169"/>
      <c r="P46" s="169"/>
      <c r="Q46" s="169"/>
      <c r="R46" s="169"/>
      <c r="S46" s="169"/>
      <c r="T46" s="169"/>
      <c r="U46" s="169"/>
      <c r="V46" s="169"/>
      <c r="W46" s="169"/>
      <c r="X46" s="169"/>
      <c r="Y46" s="169"/>
      <c r="Z46" s="169"/>
      <c r="AA46" s="169"/>
      <c r="AB46" s="169"/>
      <c r="AC46" s="169"/>
      <c r="AD46" s="169"/>
      <c r="AE46" s="169"/>
      <c r="AF46" s="169"/>
      <c r="AG46" s="169"/>
      <c r="AH46" s="169"/>
      <c r="AI46" s="169"/>
      <c r="AJ46" s="169"/>
      <c r="AK46" s="169"/>
      <c r="AL46" s="169"/>
      <c r="AM46" s="169"/>
      <c r="AN46" s="169"/>
      <c r="AO46" s="169"/>
      <c r="AP46" s="169"/>
      <c r="AQ46" s="169"/>
      <c r="AR46" s="169"/>
      <c r="AS46" s="169"/>
      <c r="AT46" s="169"/>
      <c r="AU46" s="169"/>
      <c r="AV46" s="169"/>
      <c r="AW46" s="169"/>
      <c r="AX46" s="169"/>
      <c r="AY46" s="169"/>
      <c r="AZ46" s="169"/>
      <c r="BA46" s="169"/>
      <c r="BB46" s="169"/>
      <c r="BC46" s="169"/>
      <c r="BD46" s="169"/>
      <c r="BE46" s="169"/>
      <c r="BF46" s="169"/>
      <c r="BG46" s="169"/>
      <c r="BH46" s="169"/>
      <c r="BI46" s="169"/>
      <c r="BJ46" s="169"/>
      <c r="BK46" s="170"/>
      <c r="BL46" s="170"/>
      <c r="BM46" s="170"/>
      <c r="BN46" s="170"/>
      <c r="BO46" s="170"/>
      <c r="BP46" s="170"/>
      <c r="BQ46" s="170"/>
      <c r="BR46" s="170"/>
      <c r="BS46" s="170"/>
      <c r="BT46" s="170"/>
      <c r="BU46" s="170"/>
      <c r="BV46" s="170"/>
      <c r="BW46" s="170"/>
      <c r="BX46" s="170"/>
      <c r="BY46" s="170"/>
      <c r="BZ46" s="170"/>
      <c r="CA46" s="170"/>
      <c r="CB46" s="171"/>
      <c r="CC46" s="170"/>
      <c r="CD46" s="170"/>
      <c r="CE46" s="170"/>
      <c r="CF46" s="170"/>
      <c r="CG46" s="170"/>
      <c r="CH46" s="170"/>
      <c r="CI46" s="170"/>
      <c r="CJ46" s="170"/>
      <c r="CK46" s="170"/>
      <c r="CL46" s="170"/>
      <c r="CM46" s="170"/>
      <c r="CN46" s="170"/>
      <c r="CO46" s="170"/>
      <c r="CP46" s="170"/>
      <c r="CQ46" s="170"/>
      <c r="CR46" s="170"/>
      <c r="CS46" s="170"/>
      <c r="CT46" s="170"/>
      <c r="CU46" s="170"/>
      <c r="CV46" s="170"/>
      <c r="CW46" s="170"/>
      <c r="CX46" s="170"/>
      <c r="CY46" s="170"/>
      <c r="CZ46" s="170"/>
      <c r="DA46" s="170"/>
      <c r="DB46" s="170"/>
      <c r="DC46" s="171"/>
      <c r="DD46" s="171"/>
      <c r="DE46" s="66"/>
      <c r="DF46" s="169"/>
      <c r="DG46" s="169"/>
      <c r="DH46" s="169"/>
      <c r="DI46" s="169"/>
      <c r="DJ46" s="169"/>
      <c r="DK46" s="169"/>
      <c r="DL46" s="169"/>
      <c r="DM46" s="169"/>
      <c r="DN46" s="169"/>
      <c r="DO46" s="169"/>
      <c r="DP46" s="169"/>
      <c r="DQ46" s="169"/>
      <c r="DR46" s="169"/>
      <c r="DS46" s="169"/>
      <c r="DT46" s="169"/>
      <c r="DU46" s="169"/>
      <c r="DV46" s="169"/>
      <c r="DW46" s="169"/>
      <c r="DX46" s="169"/>
      <c r="DY46" s="169"/>
      <c r="DZ46" s="169"/>
      <c r="EA46" s="169"/>
      <c r="EB46" s="169"/>
      <c r="EC46" s="174"/>
      <c r="ED46" s="174"/>
      <c r="EE46" s="174"/>
      <c r="EF46" s="171"/>
      <c r="EG46" s="171"/>
      <c r="EH46" s="171"/>
    </row>
    <row r="47" spans="1:138" ht="12.75" customHeight="1" x14ac:dyDescent="0.25">
      <c r="A47" s="175"/>
      <c r="B47" s="176" t="s">
        <v>1320</v>
      </c>
      <c r="C47" s="177"/>
      <c r="D47" s="177"/>
      <c r="E47" s="177"/>
      <c r="F47" s="177"/>
      <c r="G47" s="177"/>
      <c r="H47" s="177"/>
      <c r="I47" s="177"/>
      <c r="J47" s="177"/>
      <c r="K47" s="177"/>
      <c r="L47" s="177"/>
      <c r="M47" s="177"/>
      <c r="N47" s="177"/>
      <c r="O47" s="177"/>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c r="AM47" s="177"/>
      <c r="AN47" s="177"/>
      <c r="AO47" s="177"/>
      <c r="AP47" s="177"/>
      <c r="AQ47" s="177"/>
      <c r="AR47" s="177"/>
      <c r="AS47" s="177"/>
      <c r="AT47" s="177"/>
      <c r="AU47" s="177"/>
      <c r="AV47" s="177"/>
      <c r="AW47" s="177"/>
      <c r="AX47" s="177"/>
      <c r="AY47" s="177"/>
      <c r="AZ47" s="177"/>
      <c r="BA47" s="177"/>
      <c r="BB47" s="177"/>
      <c r="BC47" s="177"/>
      <c r="BD47" s="177"/>
      <c r="BE47" s="177"/>
      <c r="BF47" s="177"/>
      <c r="BG47" s="177"/>
      <c r="BH47" s="177"/>
      <c r="BI47" s="177"/>
      <c r="BJ47" s="177"/>
      <c r="BK47" s="178">
        <f t="shared" ref="BK47:BZ47" si="67">+BK45+BK154</f>
        <v>20.039409579999997</v>
      </c>
      <c r="BL47" s="178">
        <f t="shared" si="67"/>
        <v>-7.2970976899999975</v>
      </c>
      <c r="BM47" s="178">
        <f t="shared" si="67"/>
        <v>6.9956159900000028</v>
      </c>
      <c r="BN47" s="178">
        <f t="shared" si="67"/>
        <v>3.1593828799999972</v>
      </c>
      <c r="BO47" s="178">
        <f t="shared" si="67"/>
        <v>8.9378805899999989</v>
      </c>
      <c r="BP47" s="178">
        <f t="shared" si="67"/>
        <v>18.759821470000002</v>
      </c>
      <c r="BQ47" s="178">
        <f t="shared" si="67"/>
        <v>17.875274689999998</v>
      </c>
      <c r="BR47" s="178">
        <f t="shared" si="67"/>
        <v>26.1575092</v>
      </c>
      <c r="BS47" s="178">
        <f t="shared" si="67"/>
        <v>30.60301441</v>
      </c>
      <c r="BT47" s="178">
        <f t="shared" si="67"/>
        <v>79.435401899999988</v>
      </c>
      <c r="BU47" s="178">
        <f t="shared" si="67"/>
        <v>75.961561360000005</v>
      </c>
      <c r="BV47" s="178">
        <f t="shared" si="67"/>
        <v>75.111340220000002</v>
      </c>
      <c r="BW47" s="178">
        <f t="shared" si="67"/>
        <v>83.27</v>
      </c>
      <c r="BX47" s="178">
        <f t="shared" si="67"/>
        <v>89.222000000000023</v>
      </c>
      <c r="BY47" s="178">
        <f t="shared" si="67"/>
        <v>80.764999999999986</v>
      </c>
      <c r="BZ47" s="178">
        <f t="shared" si="67"/>
        <v>68.706000000000017</v>
      </c>
      <c r="CA47" s="178">
        <f t="shared" ref="CA47:DB47" si="68">+CA45+CA154+CA155</f>
        <v>75.543000000000006</v>
      </c>
      <c r="CB47" s="178">
        <f t="shared" si="68"/>
        <v>79.072000000000031</v>
      </c>
      <c r="CC47" s="178">
        <f t="shared" si="68"/>
        <v>71.050999999999959</v>
      </c>
      <c r="CD47" s="178">
        <f t="shared" si="68"/>
        <v>66.437232806104348</v>
      </c>
      <c r="CE47" s="178">
        <f t="shared" si="68"/>
        <v>64.158247680840972</v>
      </c>
      <c r="CF47" s="178">
        <f t="shared" si="68"/>
        <v>95.809990776245755</v>
      </c>
      <c r="CG47" s="178">
        <f t="shared" si="68"/>
        <v>99.937323457607036</v>
      </c>
      <c r="CH47" s="178">
        <f t="shared" si="68"/>
        <v>101.98101001861801</v>
      </c>
      <c r="CI47" s="178">
        <f t="shared" si="68"/>
        <v>104.43059425942344</v>
      </c>
      <c r="CJ47" s="178">
        <f t="shared" si="68"/>
        <v>107.04397111440589</v>
      </c>
      <c r="CK47" s="178">
        <f t="shared" si="68"/>
        <v>110.84794642730526</v>
      </c>
      <c r="CL47" s="178">
        <f t="shared" si="68"/>
        <v>113.5382164320236</v>
      </c>
      <c r="CM47" s="178">
        <f t="shared" si="68"/>
        <v>118.2327048319134</v>
      </c>
      <c r="CN47" s="178">
        <f t="shared" si="68"/>
        <v>120.46869199754397</v>
      </c>
      <c r="CO47" s="178">
        <f t="shared" si="68"/>
        <v>122.73939165365191</v>
      </c>
      <c r="CP47" s="178">
        <f t="shared" si="68"/>
        <v>124.52693313172276</v>
      </c>
      <c r="CQ47" s="178">
        <f t="shared" si="68"/>
        <v>126.66556202217605</v>
      </c>
      <c r="CR47" s="178">
        <f t="shared" si="68"/>
        <v>127.53582440979386</v>
      </c>
      <c r="CS47" s="178">
        <f t="shared" si="68"/>
        <v>129.44980763759477</v>
      </c>
      <c r="CT47" s="178">
        <f t="shared" si="68"/>
        <v>130.57801421160804</v>
      </c>
      <c r="CU47" s="178">
        <f t="shared" si="68"/>
        <v>125.33894748259669</v>
      </c>
      <c r="CV47" s="178">
        <f t="shared" si="68"/>
        <v>132.47638470537106</v>
      </c>
      <c r="CW47" s="178">
        <f t="shared" si="68"/>
        <v>134.00212009649476</v>
      </c>
      <c r="CX47" s="178">
        <f t="shared" si="68"/>
        <v>134.54525340783348</v>
      </c>
      <c r="CY47" s="178">
        <f t="shared" si="68"/>
        <v>136.04358111088163</v>
      </c>
      <c r="CZ47" s="178">
        <f t="shared" si="68"/>
        <v>135.91710614465242</v>
      </c>
      <c r="DA47" s="178">
        <f t="shared" si="68"/>
        <v>137.51983975257912</v>
      </c>
      <c r="DB47" s="178">
        <f t="shared" si="68"/>
        <v>138.18656078561727</v>
      </c>
      <c r="DC47" s="112"/>
      <c r="DD47" s="112"/>
      <c r="DE47" s="179" t="s">
        <v>1320</v>
      </c>
      <c r="DF47" s="177"/>
      <c r="DG47" s="177"/>
      <c r="DH47" s="177"/>
      <c r="DI47" s="177"/>
      <c r="DJ47" s="177"/>
      <c r="DK47" s="177"/>
      <c r="DL47" s="177"/>
      <c r="DM47" s="177"/>
      <c r="DN47" s="177"/>
      <c r="DO47" s="177"/>
      <c r="DP47" s="177"/>
      <c r="DQ47" s="177"/>
      <c r="DR47" s="177"/>
      <c r="DS47" s="177"/>
      <c r="DT47" s="177"/>
      <c r="DU47" s="177">
        <f t="shared" ref="DU47:EE47" si="69">SUMIF($C$5:$DC$5,DU$5,$C47:$DC47)</f>
        <v>22.897310759999996</v>
      </c>
      <c r="DV47" s="177">
        <f t="shared" si="69"/>
        <v>71.730485950000002</v>
      </c>
      <c r="DW47" s="177">
        <f t="shared" si="69"/>
        <v>261.11131789000001</v>
      </c>
      <c r="DX47" s="177">
        <f t="shared" si="69"/>
        <v>321.96300000000002</v>
      </c>
      <c r="DY47" s="177">
        <f t="shared" si="69"/>
        <v>292.10323280610436</v>
      </c>
      <c r="DZ47" s="177">
        <f t="shared" si="69"/>
        <v>361.88657193331176</v>
      </c>
      <c r="EA47" s="177">
        <f t="shared" si="69"/>
        <v>435.86072823315823</v>
      </c>
      <c r="EB47" s="177">
        <f t="shared" si="69"/>
        <v>485.96772161483204</v>
      </c>
      <c r="EC47" s="177">
        <f t="shared" si="69"/>
        <v>514.22920828117276</v>
      </c>
      <c r="ED47" s="177">
        <f t="shared" si="69"/>
        <v>526.362705692296</v>
      </c>
      <c r="EE47" s="180">
        <f t="shared" si="69"/>
        <v>547.66708779373039</v>
      </c>
      <c r="EF47" s="112"/>
      <c r="EG47" s="112"/>
      <c r="EH47" s="112"/>
    </row>
    <row r="48" spans="1:138" ht="12.75" hidden="1" customHeight="1" outlineLevel="1" x14ac:dyDescent="0.25">
      <c r="A48" s="181"/>
      <c r="B48" s="135" t="s">
        <v>1321</v>
      </c>
      <c r="C48" s="182"/>
      <c r="D48" s="182"/>
      <c r="E48" s="182"/>
      <c r="F48" s="182"/>
      <c r="G48" s="182"/>
      <c r="H48" s="182"/>
      <c r="I48" s="182"/>
      <c r="J48" s="182"/>
      <c r="K48" s="182"/>
      <c r="L48" s="182"/>
      <c r="M48" s="182"/>
      <c r="N48" s="182"/>
      <c r="O48" s="182"/>
      <c r="P48" s="182"/>
      <c r="Q48" s="182"/>
      <c r="R48" s="182"/>
      <c r="S48" s="182"/>
      <c r="T48" s="182"/>
      <c r="U48" s="182"/>
      <c r="V48" s="182"/>
      <c r="W48" s="182"/>
      <c r="X48" s="182"/>
      <c r="Y48" s="182"/>
      <c r="Z48" s="182"/>
      <c r="AA48" s="182"/>
      <c r="AB48" s="182"/>
      <c r="AC48" s="182"/>
      <c r="AD48" s="182"/>
      <c r="AE48" s="182"/>
      <c r="AF48" s="182"/>
      <c r="AG48" s="182"/>
      <c r="AH48" s="182"/>
      <c r="AI48" s="182"/>
      <c r="AJ48" s="182"/>
      <c r="AK48" s="182"/>
      <c r="AL48" s="182"/>
      <c r="AM48" s="182"/>
      <c r="AN48" s="182"/>
      <c r="AO48" s="182"/>
      <c r="AP48" s="182"/>
      <c r="AQ48" s="182"/>
      <c r="AR48" s="182"/>
      <c r="AS48" s="182"/>
      <c r="AT48" s="182"/>
      <c r="AU48" s="182"/>
      <c r="AV48" s="182"/>
      <c r="AW48" s="182"/>
      <c r="AX48" s="182"/>
      <c r="AY48" s="182"/>
      <c r="AZ48" s="182"/>
      <c r="BA48" s="182"/>
      <c r="BB48" s="182"/>
      <c r="BC48" s="182"/>
      <c r="BD48" s="182"/>
      <c r="BE48" s="182"/>
      <c r="BF48" s="182"/>
      <c r="BG48" s="182"/>
      <c r="BH48" s="182"/>
      <c r="BI48" s="182"/>
      <c r="BJ48" s="182"/>
      <c r="BK48" s="106">
        <f t="shared" ref="BK48:DB48" si="70">BK39-BK72</f>
        <v>5.6675487499999946</v>
      </c>
      <c r="BL48" s="106">
        <f t="shared" si="70"/>
        <v>-22.237889159999998</v>
      </c>
      <c r="BM48" s="106">
        <f t="shared" si="70"/>
        <v>-7.0995790199999984</v>
      </c>
      <c r="BN48" s="106">
        <f t="shared" si="70"/>
        <v>-12.022989800000005</v>
      </c>
      <c r="BO48" s="106">
        <f t="shared" si="70"/>
        <v>0.35025024999999665</v>
      </c>
      <c r="BP48" s="106">
        <f t="shared" si="70"/>
        <v>8.4579566000000028</v>
      </c>
      <c r="BQ48" s="106">
        <f t="shared" si="70"/>
        <v>3.3752409999999951</v>
      </c>
      <c r="BR48" s="106">
        <f t="shared" si="70"/>
        <v>22.734764393333336</v>
      </c>
      <c r="BS48" s="106">
        <f t="shared" si="70"/>
        <v>26.38816418</v>
      </c>
      <c r="BT48" s="106">
        <f t="shared" si="70"/>
        <v>74.959071643871155</v>
      </c>
      <c r="BU48" s="106">
        <f t="shared" si="70"/>
        <v>71.304762430000011</v>
      </c>
      <c r="BV48" s="106">
        <f t="shared" si="70"/>
        <v>70.490024387225006</v>
      </c>
      <c r="BW48" s="106">
        <f t="shared" si="70"/>
        <v>71.712999999999994</v>
      </c>
      <c r="BX48" s="106">
        <f t="shared" si="70"/>
        <v>81.025000000000034</v>
      </c>
      <c r="BY48" s="106">
        <f t="shared" si="70"/>
        <v>67.072999999999979</v>
      </c>
      <c r="BZ48" s="106">
        <f t="shared" si="70"/>
        <v>48.316000000000017</v>
      </c>
      <c r="CA48" s="106">
        <f t="shared" si="70"/>
        <v>45.855000000000011</v>
      </c>
      <c r="CB48" s="106">
        <f t="shared" si="70"/>
        <v>40.723000000000042</v>
      </c>
      <c r="CC48" s="106">
        <f t="shared" si="70"/>
        <v>30.889999999999961</v>
      </c>
      <c r="CD48" s="106">
        <f t="shared" si="70"/>
        <v>43.617685244883482</v>
      </c>
      <c r="CE48" s="106">
        <f t="shared" si="70"/>
        <v>43.627606839292142</v>
      </c>
      <c r="CF48" s="106">
        <f t="shared" si="70"/>
        <v>70.374088253424929</v>
      </c>
      <c r="CG48" s="106">
        <f t="shared" si="70"/>
        <v>75.307001807471508</v>
      </c>
      <c r="CH48" s="106">
        <f t="shared" si="70"/>
        <v>77.576454216896153</v>
      </c>
      <c r="CI48" s="106">
        <f t="shared" si="70"/>
        <v>78.909862714164305</v>
      </c>
      <c r="CJ48" s="106">
        <f t="shared" si="70"/>
        <v>80.760821850142946</v>
      </c>
      <c r="CK48" s="106">
        <f t="shared" si="70"/>
        <v>83.312191239545371</v>
      </c>
      <c r="CL48" s="106">
        <f t="shared" si="70"/>
        <v>85.113256881802229</v>
      </c>
      <c r="CM48" s="106">
        <f t="shared" si="70"/>
        <v>88.159017571421771</v>
      </c>
      <c r="CN48" s="106">
        <f t="shared" si="70"/>
        <v>89.508729969025424</v>
      </c>
      <c r="CO48" s="106">
        <f t="shared" si="70"/>
        <v>90.937977780675197</v>
      </c>
      <c r="CP48" s="106">
        <f t="shared" si="70"/>
        <v>92.056870046243091</v>
      </c>
      <c r="CQ48" s="106">
        <f t="shared" si="70"/>
        <v>92.888391309607528</v>
      </c>
      <c r="CR48" s="106">
        <f t="shared" si="70"/>
        <v>93.599830247179867</v>
      </c>
      <c r="CS48" s="106">
        <f t="shared" si="70"/>
        <v>94.252023549560391</v>
      </c>
      <c r="CT48" s="106">
        <f t="shared" si="70"/>
        <v>94.722973680727407</v>
      </c>
      <c r="CU48" s="106">
        <f t="shared" si="70"/>
        <v>94.962664267393421</v>
      </c>
      <c r="CV48" s="106">
        <f t="shared" si="70"/>
        <v>95.331669865559405</v>
      </c>
      <c r="CW48" s="106">
        <f t="shared" si="70"/>
        <v>95.643214529107837</v>
      </c>
      <c r="CX48" s="106">
        <f t="shared" si="70"/>
        <v>95.838119141488733</v>
      </c>
      <c r="CY48" s="106">
        <f t="shared" si="70"/>
        <v>95.857290979301496</v>
      </c>
      <c r="CZ48" s="106">
        <f t="shared" si="70"/>
        <v>96.081563077221432</v>
      </c>
      <c r="DA48" s="106">
        <f t="shared" si="70"/>
        <v>96.306431112291619</v>
      </c>
      <c r="DB48" s="183">
        <f t="shared" si="70"/>
        <v>96.463130620598449</v>
      </c>
      <c r="DC48" s="129"/>
      <c r="DD48" s="129"/>
      <c r="DE48" s="184" t="s">
        <v>1321</v>
      </c>
      <c r="DF48" s="182">
        <f t="shared" ref="DF48:EE48" si="71">SUMIF($C$5:$DC$5,DF$5,$C48:$DC48)</f>
        <v>0</v>
      </c>
      <c r="DG48" s="182">
        <f t="shared" si="71"/>
        <v>0</v>
      </c>
      <c r="DH48" s="182">
        <f t="shared" si="71"/>
        <v>0</v>
      </c>
      <c r="DI48" s="182">
        <f t="shared" si="71"/>
        <v>0</v>
      </c>
      <c r="DJ48" s="182">
        <f t="shared" si="71"/>
        <v>0</v>
      </c>
      <c r="DK48" s="182">
        <f t="shared" si="71"/>
        <v>0</v>
      </c>
      <c r="DL48" s="182">
        <f t="shared" si="71"/>
        <v>0</v>
      </c>
      <c r="DM48" s="182">
        <f t="shared" si="71"/>
        <v>0</v>
      </c>
      <c r="DN48" s="182">
        <f t="shared" si="71"/>
        <v>0</v>
      </c>
      <c r="DO48" s="182">
        <f t="shared" si="71"/>
        <v>0</v>
      </c>
      <c r="DP48" s="182">
        <f t="shared" si="71"/>
        <v>0</v>
      </c>
      <c r="DQ48" s="182">
        <f t="shared" si="71"/>
        <v>0</v>
      </c>
      <c r="DR48" s="182">
        <f t="shared" si="71"/>
        <v>0</v>
      </c>
      <c r="DS48" s="182">
        <f t="shared" si="71"/>
        <v>0</v>
      </c>
      <c r="DT48" s="182">
        <f t="shared" si="71"/>
        <v>0</v>
      </c>
      <c r="DU48" s="182">
        <f t="shared" si="71"/>
        <v>-35.692909230000005</v>
      </c>
      <c r="DV48" s="182">
        <f t="shared" si="71"/>
        <v>34.918212243333329</v>
      </c>
      <c r="DW48" s="182">
        <f t="shared" si="71"/>
        <v>243.14202264109616</v>
      </c>
      <c r="DX48" s="182">
        <f t="shared" si="71"/>
        <v>268.12700000000001</v>
      </c>
      <c r="DY48" s="182">
        <f t="shared" si="71"/>
        <v>161.08568524488351</v>
      </c>
      <c r="DZ48" s="182">
        <f t="shared" si="71"/>
        <v>266.88515111708472</v>
      </c>
      <c r="EA48" s="182">
        <f t="shared" si="71"/>
        <v>328.09613268565482</v>
      </c>
      <c r="EB48" s="182">
        <f t="shared" si="71"/>
        <v>360.66259536736544</v>
      </c>
      <c r="EC48" s="182">
        <f t="shared" si="71"/>
        <v>375.46321878707516</v>
      </c>
      <c r="ED48" s="182">
        <f t="shared" si="71"/>
        <v>381.77566780354937</v>
      </c>
      <c r="EE48" s="185">
        <f t="shared" si="71"/>
        <v>384.70841578941304</v>
      </c>
      <c r="EF48" s="129"/>
      <c r="EG48" s="129"/>
      <c r="EH48" s="129"/>
    </row>
    <row r="49" spans="1:138" ht="12.75" hidden="1" customHeight="1" outlineLevel="1" x14ac:dyDescent="0.25">
      <c r="A49" s="186"/>
      <c r="B49" s="187" t="s">
        <v>1322</v>
      </c>
      <c r="C49" s="188"/>
      <c r="D49" s="188"/>
      <c r="E49" s="188"/>
      <c r="F49" s="188"/>
      <c r="G49" s="188"/>
      <c r="H49" s="188"/>
      <c r="I49" s="188"/>
      <c r="J49" s="188"/>
      <c r="K49" s="188"/>
      <c r="L49" s="188"/>
      <c r="M49" s="188"/>
      <c r="N49" s="188"/>
      <c r="O49" s="188"/>
      <c r="P49" s="188"/>
      <c r="Q49" s="188"/>
      <c r="R49" s="188"/>
      <c r="S49" s="188"/>
      <c r="T49" s="188"/>
      <c r="U49" s="188"/>
      <c r="V49" s="188"/>
      <c r="W49" s="188"/>
      <c r="X49" s="188"/>
      <c r="Y49" s="188"/>
      <c r="Z49" s="188"/>
      <c r="AA49" s="188"/>
      <c r="AB49" s="188"/>
      <c r="AC49" s="188"/>
      <c r="AD49" s="188"/>
      <c r="AE49" s="188"/>
      <c r="AF49" s="188"/>
      <c r="AG49" s="188"/>
      <c r="AH49" s="188"/>
      <c r="AI49" s="188"/>
      <c r="AJ49" s="188"/>
      <c r="AK49" s="188"/>
      <c r="AL49" s="188"/>
      <c r="AM49" s="188"/>
      <c r="AN49" s="188"/>
      <c r="AO49" s="188"/>
      <c r="AP49" s="188"/>
      <c r="AQ49" s="188"/>
      <c r="AR49" s="188"/>
      <c r="AS49" s="188"/>
      <c r="AT49" s="188"/>
      <c r="AU49" s="188"/>
      <c r="AV49" s="188"/>
      <c r="AW49" s="188"/>
      <c r="AX49" s="188"/>
      <c r="AY49" s="188"/>
      <c r="AZ49" s="188"/>
      <c r="BA49" s="188"/>
      <c r="BB49" s="188"/>
      <c r="BC49" s="188"/>
      <c r="BD49" s="188"/>
      <c r="BE49" s="188"/>
      <c r="BF49" s="188"/>
      <c r="BG49" s="188"/>
      <c r="BH49" s="188"/>
      <c r="BI49" s="188"/>
      <c r="BJ49" s="188"/>
      <c r="BK49" s="188" t="str">
        <f t="shared" ref="BK49:DB49" si="72">IFERROR(BK48/BK59,"")</f>
        <v/>
      </c>
      <c r="BL49" s="188" t="str">
        <f t="shared" si="72"/>
        <v/>
      </c>
      <c r="BM49" s="188" t="str">
        <f t="shared" si="72"/>
        <v/>
      </c>
      <c r="BN49" s="188" t="str">
        <f t="shared" si="72"/>
        <v/>
      </c>
      <c r="BO49" s="188" t="str">
        <f t="shared" si="72"/>
        <v/>
      </c>
      <c r="BP49" s="188" t="str">
        <f t="shared" si="72"/>
        <v/>
      </c>
      <c r="BQ49" s="188" t="str">
        <f t="shared" si="72"/>
        <v/>
      </c>
      <c r="BR49" s="188" t="str">
        <f t="shared" si="72"/>
        <v/>
      </c>
      <c r="BS49" s="188" t="str">
        <f t="shared" si="72"/>
        <v/>
      </c>
      <c r="BT49" s="188" t="str">
        <f t="shared" si="72"/>
        <v/>
      </c>
      <c r="BU49" s="188" t="str">
        <f t="shared" si="72"/>
        <v/>
      </c>
      <c r="BV49" s="188" t="str">
        <f t="shared" si="72"/>
        <v/>
      </c>
      <c r="BW49" s="188">
        <f t="shared" si="72"/>
        <v>0.71712999999999993</v>
      </c>
      <c r="BX49" s="188">
        <f t="shared" si="72"/>
        <v>0.81025000000000036</v>
      </c>
      <c r="BY49" s="188">
        <f t="shared" si="72"/>
        <v>0.67072999999999983</v>
      </c>
      <c r="BZ49" s="188">
        <f t="shared" si="72"/>
        <v>0.48199357554717598</v>
      </c>
      <c r="CA49" s="188">
        <f t="shared" si="72"/>
        <v>0.44166939569648062</v>
      </c>
      <c r="CB49" s="188">
        <f t="shared" si="72"/>
        <v>0.3635235621256353</v>
      </c>
      <c r="CC49" s="188">
        <f t="shared" si="72"/>
        <v>0.27809287167575902</v>
      </c>
      <c r="CD49" s="188">
        <f t="shared" si="72"/>
        <v>0.392676184706994</v>
      </c>
      <c r="CE49" s="188">
        <f t="shared" si="72"/>
        <v>0.39276550567432023</v>
      </c>
      <c r="CF49" s="188">
        <f t="shared" si="72"/>
        <v>0.63355559384779103</v>
      </c>
      <c r="CG49" s="188">
        <f t="shared" si="72"/>
        <v>0.67796504985209949</v>
      </c>
      <c r="CH49" s="188">
        <f t="shared" si="72"/>
        <v>0.69839621002265206</v>
      </c>
      <c r="CI49" s="188">
        <f t="shared" si="72"/>
        <v>0.71040046376568089</v>
      </c>
      <c r="CJ49" s="188">
        <f t="shared" si="72"/>
        <v>0.72706406174168547</v>
      </c>
      <c r="CK49" s="188">
        <f t="shared" si="72"/>
        <v>0.75003323105876385</v>
      </c>
      <c r="CL49" s="188">
        <f t="shared" si="72"/>
        <v>0.76624765373703363</v>
      </c>
      <c r="CM49" s="188">
        <f t="shared" si="72"/>
        <v>0.79366767110878633</v>
      </c>
      <c r="CN49" s="188">
        <f t="shared" si="72"/>
        <v>0.80581870369492992</v>
      </c>
      <c r="CO49" s="188">
        <f t="shared" si="72"/>
        <v>0.81868576838505547</v>
      </c>
      <c r="CP49" s="188">
        <f t="shared" si="72"/>
        <v>0.8287588005387484</v>
      </c>
      <c r="CQ49" s="188">
        <f t="shared" si="72"/>
        <v>0.83624472271383643</v>
      </c>
      <c r="CR49" s="188">
        <f t="shared" si="72"/>
        <v>0.84264958179999516</v>
      </c>
      <c r="CS49" s="188">
        <f t="shared" si="72"/>
        <v>0.84852107122526865</v>
      </c>
      <c r="CT49" s="188">
        <f t="shared" si="72"/>
        <v>0.852760885870536</v>
      </c>
      <c r="CU49" s="188">
        <f t="shared" si="72"/>
        <v>0.85491874419231006</v>
      </c>
      <c r="CV49" s="188">
        <f t="shared" si="72"/>
        <v>0.85824078454382868</v>
      </c>
      <c r="CW49" s="188">
        <f t="shared" si="72"/>
        <v>0.8610455223276241</v>
      </c>
      <c r="CX49" s="188">
        <f t="shared" si="72"/>
        <v>0.86280018672904379</v>
      </c>
      <c r="CY49" s="188">
        <f t="shared" si="72"/>
        <v>0.8629727847035551</v>
      </c>
      <c r="CZ49" s="188">
        <f t="shared" si="72"/>
        <v>0.86499183526190093</v>
      </c>
      <c r="DA49" s="188">
        <f t="shared" si="72"/>
        <v>0.86701625085337886</v>
      </c>
      <c r="DB49" s="189">
        <f t="shared" si="72"/>
        <v>0.86842696682149878</v>
      </c>
      <c r="DC49" s="66"/>
      <c r="DD49" s="66"/>
      <c r="DE49" s="190" t="s">
        <v>1322</v>
      </c>
      <c r="DF49" s="188">
        <f t="shared" ref="DF49:EE49" si="73">SUMIF($C$5:$DC$5,DF$5,$C49:$DC49)</f>
        <v>0</v>
      </c>
      <c r="DG49" s="188">
        <f t="shared" si="73"/>
        <v>0</v>
      </c>
      <c r="DH49" s="188">
        <f t="shared" si="73"/>
        <v>0</v>
      </c>
      <c r="DI49" s="188">
        <f t="shared" si="73"/>
        <v>0</v>
      </c>
      <c r="DJ49" s="188">
        <f t="shared" si="73"/>
        <v>0</v>
      </c>
      <c r="DK49" s="188">
        <f t="shared" si="73"/>
        <v>0</v>
      </c>
      <c r="DL49" s="188">
        <f t="shared" si="73"/>
        <v>0</v>
      </c>
      <c r="DM49" s="188">
        <f t="shared" si="73"/>
        <v>0</v>
      </c>
      <c r="DN49" s="188">
        <f t="shared" si="73"/>
        <v>0</v>
      </c>
      <c r="DO49" s="188">
        <f t="shared" si="73"/>
        <v>0</v>
      </c>
      <c r="DP49" s="188">
        <f t="shared" si="73"/>
        <v>0</v>
      </c>
      <c r="DQ49" s="188">
        <f t="shared" si="73"/>
        <v>0</v>
      </c>
      <c r="DR49" s="188">
        <f t="shared" si="73"/>
        <v>0</v>
      </c>
      <c r="DS49" s="188">
        <f t="shared" si="73"/>
        <v>0</v>
      </c>
      <c r="DT49" s="188">
        <f t="shared" si="73"/>
        <v>0</v>
      </c>
      <c r="DU49" s="188">
        <f t="shared" si="73"/>
        <v>0</v>
      </c>
      <c r="DV49" s="188">
        <f t="shared" si="73"/>
        <v>0</v>
      </c>
      <c r="DW49" s="188">
        <f t="shared" si="73"/>
        <v>0</v>
      </c>
      <c r="DX49" s="188">
        <f t="shared" si="73"/>
        <v>2.680103575547176</v>
      </c>
      <c r="DY49" s="188">
        <f t="shared" si="73"/>
        <v>1.4759620142048688</v>
      </c>
      <c r="DZ49" s="188">
        <f t="shared" si="73"/>
        <v>2.4026823593968629</v>
      </c>
      <c r="EA49" s="188">
        <f t="shared" si="73"/>
        <v>2.953745410303164</v>
      </c>
      <c r="EB49" s="188">
        <f t="shared" si="73"/>
        <v>3.24693094372752</v>
      </c>
      <c r="EC49" s="188">
        <f t="shared" si="73"/>
        <v>3.3801762616096362</v>
      </c>
      <c r="ED49" s="188">
        <f t="shared" si="73"/>
        <v>3.4370052377928069</v>
      </c>
      <c r="EE49" s="189">
        <f t="shared" si="73"/>
        <v>3.4634078376403337</v>
      </c>
      <c r="EF49" s="66"/>
      <c r="EG49" s="66"/>
      <c r="EH49" s="66"/>
    </row>
    <row r="50" spans="1:138" ht="12.75" customHeight="1" collapsed="1" x14ac:dyDescent="0.25">
      <c r="A50" s="186" t="s">
        <v>1</v>
      </c>
      <c r="B50" s="176" t="s">
        <v>27</v>
      </c>
      <c r="C50" s="152"/>
      <c r="D50" s="152"/>
      <c r="E50" s="152"/>
      <c r="F50" s="152"/>
      <c r="G50" s="152"/>
      <c r="H50" s="152"/>
      <c r="I50" s="152"/>
      <c r="J50" s="152"/>
      <c r="K50" s="152"/>
      <c r="L50" s="152"/>
      <c r="M50" s="152"/>
      <c r="N50" s="152"/>
      <c r="O50" s="152"/>
      <c r="P50" s="152"/>
      <c r="Q50" s="152"/>
      <c r="R50" s="152"/>
      <c r="S50" s="152"/>
      <c r="T50" s="152"/>
      <c r="U50" s="152"/>
      <c r="V50" s="152"/>
      <c r="W50" s="152"/>
      <c r="X50" s="152"/>
      <c r="Y50" s="152"/>
      <c r="Z50" s="152"/>
      <c r="AA50" s="152"/>
      <c r="AB50" s="152"/>
      <c r="AC50" s="152"/>
      <c r="AD50" s="152"/>
      <c r="AE50" s="152"/>
      <c r="AF50" s="152"/>
      <c r="AG50" s="152"/>
      <c r="AH50" s="152"/>
      <c r="AI50" s="152"/>
      <c r="AJ50" s="152"/>
      <c r="AK50" s="152"/>
      <c r="AL50" s="152"/>
      <c r="AM50" s="152"/>
      <c r="AN50" s="152"/>
      <c r="AO50" s="152"/>
      <c r="AP50" s="152"/>
      <c r="AQ50" s="152"/>
      <c r="AR50" s="152"/>
      <c r="AS50" s="152"/>
      <c r="AT50" s="152"/>
      <c r="AU50" s="152"/>
      <c r="AV50" s="152"/>
      <c r="AW50" s="152"/>
      <c r="AX50" s="152"/>
      <c r="AY50" s="152"/>
      <c r="AZ50" s="152"/>
      <c r="BA50" s="152"/>
      <c r="BB50" s="152"/>
      <c r="BC50" s="152"/>
      <c r="BD50" s="152"/>
      <c r="BE50" s="152"/>
      <c r="BF50" s="152"/>
      <c r="BG50" s="152"/>
      <c r="BH50" s="152"/>
      <c r="BI50" s="152"/>
      <c r="BJ50" s="152"/>
      <c r="BK50" s="153">
        <f>'Cash Flow'!BK25+'Cash Flow'!BK28</f>
        <v>-2.383</v>
      </c>
      <c r="BL50" s="153">
        <f>'Cash Flow'!BL25+'Cash Flow'!BL28</f>
        <v>-2.383</v>
      </c>
      <c r="BM50" s="153">
        <f>'Cash Flow'!BM25+'Cash Flow'!BM28</f>
        <v>-2.383</v>
      </c>
      <c r="BN50" s="153">
        <f>'Cash Flow'!BN25+'Cash Flow'!BN28</f>
        <v>-2.383</v>
      </c>
      <c r="BO50" s="153">
        <f>'Cash Flow'!BO25+'Cash Flow'!BO28</f>
        <v>2.7440000000000011</v>
      </c>
      <c r="BP50" s="153">
        <f>'Cash Flow'!BP25+'Cash Flow'!BP28</f>
        <v>-7.032</v>
      </c>
      <c r="BQ50" s="153">
        <f>'Cash Flow'!BQ25+'Cash Flow'!BQ28</f>
        <v>-7.032</v>
      </c>
      <c r="BR50" s="153">
        <f>'Cash Flow'!BR25+'Cash Flow'!BR28</f>
        <v>2.5885499999999997</v>
      </c>
      <c r="BS50" s="153">
        <f>'Cash Flow'!BS25+'Cash Flow'!BS28</f>
        <v>17.645114050000032</v>
      </c>
      <c r="BT50" s="153">
        <f>'Cash Flow'!BT25+'Cash Flow'!BT28</f>
        <v>39.383335859999953</v>
      </c>
      <c r="BU50" s="153">
        <f>'Cash Flow'!BU25+'Cash Flow'!BU28</f>
        <v>44.674464130000246</v>
      </c>
      <c r="BV50" s="153">
        <f>'Cash Flow'!BV25+'Cash Flow'!BV28</f>
        <v>14.546980503199897</v>
      </c>
      <c r="BW50" s="153">
        <f>'Cash Flow'!BW25+'Cash Flow'!BW28</f>
        <v>-6.7050000000000125</v>
      </c>
      <c r="BX50" s="153">
        <f>'Cash Flow'!BX25+'Cash Flow'!BX28</f>
        <v>17.988000000000014</v>
      </c>
      <c r="BY50" s="153">
        <f>'Cash Flow'!BY25+'Cash Flow'!BY28</f>
        <v>-43.452000000000005</v>
      </c>
      <c r="BZ50" s="153">
        <f>'Cash Flow'!BZ25+'Cash Flow'!BZ28</f>
        <v>-34.286000000000001</v>
      </c>
      <c r="CA50" s="153">
        <f>'Cash Flow'!CA25+'Cash Flow'!CA28</f>
        <v>-55.923999999999999</v>
      </c>
      <c r="CB50" s="153">
        <f>'Cash Flow'!CB25+'Cash Flow'!CB28</f>
        <v>-54.934000000000005</v>
      </c>
      <c r="CC50" s="153">
        <f>'Cash Flow'!CC25+'Cash Flow'!CC28</f>
        <v>-1.0869999999999891</v>
      </c>
      <c r="CD50" s="153">
        <f>'Cash Flow'!CD25+'Cash Flow'!CD28</f>
        <v>8.3746596022497926</v>
      </c>
      <c r="CE50" s="153">
        <f>'Cash Flow'!CE25+'Cash Flow'!CE28</f>
        <v>2.8970566315952198</v>
      </c>
      <c r="CF50" s="153">
        <f>'Cash Flow'!CF25+'Cash Flow'!CF28</f>
        <v>38.567200732033655</v>
      </c>
      <c r="CG50" s="153">
        <f>'Cash Flow'!CG25+'Cash Flow'!CG28</f>
        <v>110.07360736952091</v>
      </c>
      <c r="CH50" s="153">
        <f>'Cash Flow'!CH25+'Cash Flow'!CH28</f>
        <v>96.929686680318838</v>
      </c>
      <c r="CI50" s="153">
        <f>'Cash Flow'!CI25+'Cash Flow'!CI28</f>
        <v>59.022487352657713</v>
      </c>
      <c r="CJ50" s="153">
        <f>'Cash Flow'!CJ25+'Cash Flow'!CJ28</f>
        <v>83.342743386133762</v>
      </c>
      <c r="CK50" s="153">
        <f>'Cash Flow'!CK25+'Cash Flow'!CK28</f>
        <v>70.226445024874494</v>
      </c>
      <c r="CL50" s="153">
        <f>'Cash Flow'!CL25+'Cash Flow'!CL28</f>
        <v>104.51884855122876</v>
      </c>
      <c r="CM50" s="153">
        <f>'Cash Flow'!CM25+'Cash Flow'!CM28</f>
        <v>81.060037524253801</v>
      </c>
      <c r="CN50" s="153">
        <f>'Cash Flow'!CN25+'Cash Flow'!CN28</f>
        <v>75.782817618531226</v>
      </c>
      <c r="CO50" s="153">
        <f>'Cash Flow'!CO25+'Cash Flow'!CO28</f>
        <v>68.558573105374961</v>
      </c>
      <c r="CP50" s="153">
        <f>'Cash Flow'!CP25+'Cash Flow'!CP28</f>
        <v>125.746427078599</v>
      </c>
      <c r="CQ50" s="153">
        <f>'Cash Flow'!CQ25+'Cash Flow'!CQ28</f>
        <v>37.980382412010336</v>
      </c>
      <c r="CR50" s="153">
        <f>'Cash Flow'!CR25+'Cash Flow'!CR28</f>
        <v>127.47760762076771</v>
      </c>
      <c r="CS50" s="153">
        <f>'Cash Flow'!CS25+'Cash Flow'!CS28</f>
        <v>82.969214174817807</v>
      </c>
      <c r="CT50" s="153">
        <f>'Cash Flow'!CT25+'Cash Flow'!CT28</f>
        <v>-402.99396201641446</v>
      </c>
      <c r="CU50" s="153">
        <f>'Cash Flow'!CU25+'Cash Flow'!CU28</f>
        <v>575.65135512732058</v>
      </c>
      <c r="CV50" s="153">
        <f>'Cash Flow'!CV25+'Cash Flow'!CV28</f>
        <v>132.53403741729485</v>
      </c>
      <c r="CW50" s="153">
        <f>'Cash Flow'!CW25+'Cash Flow'!CW28</f>
        <v>65.737521785641746</v>
      </c>
      <c r="CX50" s="153">
        <f>'Cash Flow'!CX25+'Cash Flow'!CX28</f>
        <v>159.94879712929665</v>
      </c>
      <c r="CY50" s="153">
        <f>'Cash Flow'!CY25+'Cash Flow'!CY28</f>
        <v>10.896138634767333</v>
      </c>
      <c r="CZ50" s="153">
        <f>'Cash Flow'!CZ25+'Cash Flow'!CZ28</f>
        <v>149.17247650139208</v>
      </c>
      <c r="DA50" s="153">
        <f>'Cash Flow'!DA25+'Cash Flow'!DA28</f>
        <v>81.194612461028299</v>
      </c>
      <c r="DB50" s="191">
        <f>'Cash Flow'!DB25+'Cash Flow'!DB28</f>
        <v>164.87868197020072</v>
      </c>
      <c r="DC50" s="66"/>
      <c r="DD50" s="66"/>
      <c r="DE50" s="192" t="s">
        <v>27</v>
      </c>
      <c r="DF50" s="152">
        <f t="shared" ref="DF50:EE50" si="74">SUMIF($C$5:$DC$5,DF$5,$C50:$DC50)</f>
        <v>0</v>
      </c>
      <c r="DG50" s="152">
        <f t="shared" si="74"/>
        <v>0</v>
      </c>
      <c r="DH50" s="152">
        <f t="shared" si="74"/>
        <v>0</v>
      </c>
      <c r="DI50" s="152">
        <f t="shared" si="74"/>
        <v>0</v>
      </c>
      <c r="DJ50" s="152">
        <f t="shared" si="74"/>
        <v>0</v>
      </c>
      <c r="DK50" s="152">
        <f t="shared" si="74"/>
        <v>0</v>
      </c>
      <c r="DL50" s="152">
        <f t="shared" si="74"/>
        <v>0</v>
      </c>
      <c r="DM50" s="152">
        <f t="shared" si="74"/>
        <v>0</v>
      </c>
      <c r="DN50" s="152">
        <f t="shared" si="74"/>
        <v>0</v>
      </c>
      <c r="DO50" s="152">
        <f t="shared" si="74"/>
        <v>0</v>
      </c>
      <c r="DP50" s="152">
        <f t="shared" si="74"/>
        <v>0</v>
      </c>
      <c r="DQ50" s="152">
        <f t="shared" si="74"/>
        <v>0</v>
      </c>
      <c r="DR50" s="152">
        <f t="shared" si="74"/>
        <v>0</v>
      </c>
      <c r="DS50" s="152">
        <f t="shared" si="74"/>
        <v>0</v>
      </c>
      <c r="DT50" s="152">
        <f t="shared" si="74"/>
        <v>0</v>
      </c>
      <c r="DU50" s="152">
        <f t="shared" si="74"/>
        <v>-9.532</v>
      </c>
      <c r="DV50" s="152">
        <f t="shared" si="74"/>
        <v>-8.7314499999999988</v>
      </c>
      <c r="DW50" s="152">
        <f t="shared" si="74"/>
        <v>116.24989454320013</v>
      </c>
      <c r="DX50" s="152">
        <f t="shared" si="74"/>
        <v>-66.455000000000013</v>
      </c>
      <c r="DY50" s="152">
        <f t="shared" si="74"/>
        <v>-103.5703403977502</v>
      </c>
      <c r="DZ50" s="152">
        <f t="shared" si="74"/>
        <v>248.46755141346861</v>
      </c>
      <c r="EA50" s="152">
        <f t="shared" si="74"/>
        <v>317.11052431489475</v>
      </c>
      <c r="EB50" s="152">
        <f t="shared" si="74"/>
        <v>351.14785532675899</v>
      </c>
      <c r="EC50" s="152">
        <f t="shared" si="74"/>
        <v>-154.56675780881861</v>
      </c>
      <c r="ED50" s="152">
        <f t="shared" si="74"/>
        <v>933.87171145955381</v>
      </c>
      <c r="EE50" s="193">
        <f t="shared" si="74"/>
        <v>406.14190956738844</v>
      </c>
      <c r="EF50" s="66"/>
      <c r="EG50" s="66"/>
      <c r="EH50" s="66"/>
    </row>
    <row r="51" spans="1:138" ht="12.75" hidden="1" customHeight="1" outlineLevel="1" x14ac:dyDescent="0.25">
      <c r="A51" s="66"/>
      <c r="B51" s="190" t="s">
        <v>91</v>
      </c>
      <c r="C51" s="188"/>
      <c r="D51" s="188"/>
      <c r="E51" s="188"/>
      <c r="F51" s="188"/>
      <c r="G51" s="188"/>
      <c r="H51" s="188"/>
      <c r="I51" s="188"/>
      <c r="J51" s="188"/>
      <c r="K51" s="188"/>
      <c r="L51" s="188"/>
      <c r="M51" s="188"/>
      <c r="N51" s="188"/>
      <c r="O51" s="188"/>
      <c r="P51" s="188"/>
      <c r="Q51" s="188"/>
      <c r="R51" s="188"/>
      <c r="S51" s="188"/>
      <c r="T51" s="188"/>
      <c r="U51" s="188"/>
      <c r="V51" s="188"/>
      <c r="W51" s="188"/>
      <c r="X51" s="188"/>
      <c r="Y51" s="188"/>
      <c r="Z51" s="188"/>
      <c r="AA51" s="188"/>
      <c r="AB51" s="188"/>
      <c r="AC51" s="188"/>
      <c r="AD51" s="188"/>
      <c r="AE51" s="188"/>
      <c r="AF51" s="188"/>
      <c r="AG51" s="188"/>
      <c r="AH51" s="188"/>
      <c r="AI51" s="188"/>
      <c r="AJ51" s="188"/>
      <c r="AK51" s="188"/>
      <c r="AL51" s="188"/>
      <c r="AM51" s="188"/>
      <c r="AN51" s="188"/>
      <c r="AO51" s="188"/>
      <c r="AP51" s="188"/>
      <c r="AQ51" s="188"/>
      <c r="AR51" s="188"/>
      <c r="AS51" s="188"/>
      <c r="AT51" s="188"/>
      <c r="AU51" s="188"/>
      <c r="AV51" s="188"/>
      <c r="AW51" s="188"/>
      <c r="AX51" s="188"/>
      <c r="AY51" s="188"/>
      <c r="AZ51" s="188"/>
      <c r="BA51" s="188"/>
      <c r="BB51" s="188"/>
      <c r="BC51" s="188"/>
      <c r="BD51" s="188"/>
      <c r="BE51" s="188"/>
      <c r="BF51" s="188"/>
      <c r="BG51" s="188"/>
      <c r="BH51" s="188"/>
      <c r="BI51" s="188"/>
      <c r="BJ51" s="188"/>
      <c r="BK51" s="188" t="str">
        <f t="shared" ref="BK51:CA51" si="75">IFERROR(#REF!/BK59,"")</f>
        <v/>
      </c>
      <c r="BL51" s="188" t="str">
        <f t="shared" si="75"/>
        <v/>
      </c>
      <c r="BM51" s="188" t="str">
        <f t="shared" si="75"/>
        <v/>
      </c>
      <c r="BN51" s="188" t="str">
        <f t="shared" si="75"/>
        <v/>
      </c>
      <c r="BO51" s="188" t="str">
        <f t="shared" si="75"/>
        <v/>
      </c>
      <c r="BP51" s="188" t="str">
        <f t="shared" si="75"/>
        <v/>
      </c>
      <c r="BQ51" s="188" t="str">
        <f t="shared" si="75"/>
        <v/>
      </c>
      <c r="BR51" s="188" t="str">
        <f t="shared" si="75"/>
        <v/>
      </c>
      <c r="BS51" s="188" t="str">
        <f t="shared" si="75"/>
        <v/>
      </c>
      <c r="BT51" s="188" t="str">
        <f t="shared" si="75"/>
        <v/>
      </c>
      <c r="BU51" s="188" t="str">
        <f t="shared" si="75"/>
        <v/>
      </c>
      <c r="BV51" s="188" t="str">
        <f t="shared" si="75"/>
        <v/>
      </c>
      <c r="BW51" s="188" t="str">
        <f t="shared" si="75"/>
        <v/>
      </c>
      <c r="BX51" s="188" t="str">
        <f t="shared" si="75"/>
        <v/>
      </c>
      <c r="BY51" s="188" t="str">
        <f t="shared" si="75"/>
        <v/>
      </c>
      <c r="BZ51" s="188" t="str">
        <f t="shared" si="75"/>
        <v/>
      </c>
      <c r="CA51" s="188" t="str">
        <f t="shared" si="75"/>
        <v/>
      </c>
      <c r="CB51" s="188"/>
      <c r="CC51" s="188" t="str">
        <f t="shared" ref="CC51:DB51" si="76">IFERROR(#REF!/CC59,"")</f>
        <v/>
      </c>
      <c r="CD51" s="188" t="str">
        <f t="shared" si="76"/>
        <v/>
      </c>
      <c r="CE51" s="188" t="str">
        <f t="shared" si="76"/>
        <v/>
      </c>
      <c r="CF51" s="188" t="str">
        <f t="shared" si="76"/>
        <v/>
      </c>
      <c r="CG51" s="188" t="str">
        <f t="shared" si="76"/>
        <v/>
      </c>
      <c r="CH51" s="188" t="str">
        <f t="shared" si="76"/>
        <v/>
      </c>
      <c r="CI51" s="188" t="str">
        <f t="shared" si="76"/>
        <v/>
      </c>
      <c r="CJ51" s="188" t="str">
        <f t="shared" si="76"/>
        <v/>
      </c>
      <c r="CK51" s="188" t="str">
        <f t="shared" si="76"/>
        <v/>
      </c>
      <c r="CL51" s="188" t="str">
        <f t="shared" si="76"/>
        <v/>
      </c>
      <c r="CM51" s="188" t="str">
        <f t="shared" si="76"/>
        <v/>
      </c>
      <c r="CN51" s="188" t="str">
        <f t="shared" si="76"/>
        <v/>
      </c>
      <c r="CO51" s="188" t="str">
        <f t="shared" si="76"/>
        <v/>
      </c>
      <c r="CP51" s="188" t="str">
        <f t="shared" si="76"/>
        <v/>
      </c>
      <c r="CQ51" s="188" t="str">
        <f t="shared" si="76"/>
        <v/>
      </c>
      <c r="CR51" s="188" t="str">
        <f t="shared" si="76"/>
        <v/>
      </c>
      <c r="CS51" s="188" t="str">
        <f t="shared" si="76"/>
        <v/>
      </c>
      <c r="CT51" s="188" t="str">
        <f t="shared" si="76"/>
        <v/>
      </c>
      <c r="CU51" s="188" t="str">
        <f t="shared" si="76"/>
        <v/>
      </c>
      <c r="CV51" s="188" t="str">
        <f t="shared" si="76"/>
        <v/>
      </c>
      <c r="CW51" s="188" t="str">
        <f t="shared" si="76"/>
        <v/>
      </c>
      <c r="CX51" s="188" t="str">
        <f t="shared" si="76"/>
        <v/>
      </c>
      <c r="CY51" s="188" t="str">
        <f t="shared" si="76"/>
        <v/>
      </c>
      <c r="CZ51" s="188" t="str">
        <f t="shared" si="76"/>
        <v/>
      </c>
      <c r="DA51" s="188" t="str">
        <f t="shared" si="76"/>
        <v/>
      </c>
      <c r="DB51" s="189" t="str">
        <f t="shared" si="76"/>
        <v/>
      </c>
      <c r="DC51" s="66"/>
      <c r="DD51" s="66"/>
      <c r="DE51" s="190" t="s">
        <v>91</v>
      </c>
      <c r="DF51" s="188">
        <f t="shared" ref="DF51:EE51" si="77">SUMIF($C$5:$DC$5,DF$5,$C51:$DC51)</f>
        <v>0</v>
      </c>
      <c r="DG51" s="188">
        <f t="shared" si="77"/>
        <v>0</v>
      </c>
      <c r="DH51" s="188">
        <f t="shared" si="77"/>
        <v>0</v>
      </c>
      <c r="DI51" s="188">
        <f t="shared" si="77"/>
        <v>0</v>
      </c>
      <c r="DJ51" s="188">
        <f t="shared" si="77"/>
        <v>0</v>
      </c>
      <c r="DK51" s="188">
        <f t="shared" si="77"/>
        <v>0</v>
      </c>
      <c r="DL51" s="188">
        <f t="shared" si="77"/>
        <v>0</v>
      </c>
      <c r="DM51" s="188">
        <f t="shared" si="77"/>
        <v>0</v>
      </c>
      <c r="DN51" s="188">
        <f t="shared" si="77"/>
        <v>0</v>
      </c>
      <c r="DO51" s="188">
        <f t="shared" si="77"/>
        <v>0</v>
      </c>
      <c r="DP51" s="188">
        <f t="shared" si="77"/>
        <v>0</v>
      </c>
      <c r="DQ51" s="188">
        <f t="shared" si="77"/>
        <v>0</v>
      </c>
      <c r="DR51" s="188">
        <f t="shared" si="77"/>
        <v>0</v>
      </c>
      <c r="DS51" s="188">
        <f t="shared" si="77"/>
        <v>0</v>
      </c>
      <c r="DT51" s="188">
        <f t="shared" si="77"/>
        <v>0</v>
      </c>
      <c r="DU51" s="188">
        <f t="shared" si="77"/>
        <v>0</v>
      </c>
      <c r="DV51" s="188">
        <f t="shared" si="77"/>
        <v>0</v>
      </c>
      <c r="DW51" s="188">
        <f t="shared" si="77"/>
        <v>0</v>
      </c>
      <c r="DX51" s="188">
        <f t="shared" si="77"/>
        <v>0</v>
      </c>
      <c r="DY51" s="188">
        <f t="shared" si="77"/>
        <v>0</v>
      </c>
      <c r="DZ51" s="188">
        <f t="shared" si="77"/>
        <v>0</v>
      </c>
      <c r="EA51" s="188">
        <f t="shared" si="77"/>
        <v>0</v>
      </c>
      <c r="EB51" s="188">
        <f t="shared" si="77"/>
        <v>0</v>
      </c>
      <c r="EC51" s="188">
        <f t="shared" si="77"/>
        <v>0</v>
      </c>
      <c r="ED51" s="188">
        <f t="shared" si="77"/>
        <v>0</v>
      </c>
      <c r="EE51" s="189">
        <f t="shared" si="77"/>
        <v>0</v>
      </c>
      <c r="EF51" s="66"/>
      <c r="EG51" s="66"/>
      <c r="EH51" s="66"/>
    </row>
    <row r="52" spans="1:138" ht="12.75" hidden="1" customHeight="1" outlineLevel="1" x14ac:dyDescent="0.25">
      <c r="A52" s="66"/>
      <c r="B52" s="194" t="s">
        <v>1323</v>
      </c>
      <c r="C52" s="195"/>
      <c r="D52" s="195"/>
      <c r="E52" s="195"/>
      <c r="F52" s="196"/>
      <c r="G52" s="196"/>
      <c r="H52" s="196"/>
      <c r="I52" s="196"/>
      <c r="J52" s="196"/>
      <c r="K52" s="196"/>
      <c r="L52" s="196"/>
      <c r="M52" s="196"/>
      <c r="N52" s="196"/>
      <c r="O52" s="196"/>
      <c r="P52" s="196"/>
      <c r="Q52" s="196"/>
      <c r="R52" s="196"/>
      <c r="S52" s="196"/>
      <c r="T52" s="196"/>
      <c r="U52" s="196"/>
      <c r="V52" s="196"/>
      <c r="W52" s="196"/>
      <c r="X52" s="196"/>
      <c r="Y52" s="196"/>
      <c r="Z52" s="196"/>
      <c r="AA52" s="196"/>
      <c r="AB52" s="196"/>
      <c r="AC52" s="196"/>
      <c r="AD52" s="196"/>
      <c r="AE52" s="196"/>
      <c r="AF52" s="196"/>
      <c r="AG52" s="196"/>
      <c r="AH52" s="196"/>
      <c r="AI52" s="196"/>
      <c r="AJ52" s="196"/>
      <c r="AK52" s="196"/>
      <c r="AL52" s="196"/>
      <c r="AM52" s="196"/>
      <c r="AN52" s="196"/>
      <c r="AO52" s="196"/>
      <c r="AP52" s="196"/>
      <c r="AQ52" s="196"/>
      <c r="AR52" s="196"/>
      <c r="AS52" s="196"/>
      <c r="AT52" s="196"/>
      <c r="AU52" s="196"/>
      <c r="AV52" s="196"/>
      <c r="AW52" s="196"/>
      <c r="AX52" s="196"/>
      <c r="AY52" s="196"/>
      <c r="AZ52" s="196"/>
      <c r="BA52" s="196"/>
      <c r="BB52" s="196"/>
      <c r="BC52" s="196"/>
      <c r="BD52" s="196"/>
      <c r="BE52" s="196"/>
      <c r="BF52" s="196"/>
      <c r="BG52" s="196"/>
      <c r="BH52" s="196"/>
      <c r="BI52" s="196"/>
      <c r="BJ52" s="196"/>
      <c r="BK52" s="196" t="e">
        <f t="shared" ref="BK52:DB52" si="78">SUM(BH51:BK51)/#REF!</f>
        <v>#REF!</v>
      </c>
      <c r="BL52" s="196" t="e">
        <f t="shared" si="78"/>
        <v>#REF!</v>
      </c>
      <c r="BM52" s="196" t="e">
        <f t="shared" si="78"/>
        <v>#REF!</v>
      </c>
      <c r="BN52" s="196" t="e">
        <f t="shared" si="78"/>
        <v>#REF!</v>
      </c>
      <c r="BO52" s="196" t="e">
        <f t="shared" si="78"/>
        <v>#REF!</v>
      </c>
      <c r="BP52" s="196" t="e">
        <f t="shared" si="78"/>
        <v>#REF!</v>
      </c>
      <c r="BQ52" s="196" t="e">
        <f t="shared" si="78"/>
        <v>#REF!</v>
      </c>
      <c r="BR52" s="196" t="e">
        <f t="shared" si="78"/>
        <v>#REF!</v>
      </c>
      <c r="BS52" s="196" t="e">
        <f t="shared" si="78"/>
        <v>#REF!</v>
      </c>
      <c r="BT52" s="196" t="e">
        <f t="shared" si="78"/>
        <v>#REF!</v>
      </c>
      <c r="BU52" s="196" t="e">
        <f t="shared" si="78"/>
        <v>#REF!</v>
      </c>
      <c r="BV52" s="196" t="e">
        <f t="shared" si="78"/>
        <v>#REF!</v>
      </c>
      <c r="BW52" s="196" t="e">
        <f t="shared" si="78"/>
        <v>#REF!</v>
      </c>
      <c r="BX52" s="196" t="e">
        <f t="shared" si="78"/>
        <v>#REF!</v>
      </c>
      <c r="BY52" s="196" t="e">
        <f t="shared" si="78"/>
        <v>#REF!</v>
      </c>
      <c r="BZ52" s="196" t="e">
        <f t="shared" si="78"/>
        <v>#REF!</v>
      </c>
      <c r="CA52" s="196" t="e">
        <f t="shared" si="78"/>
        <v>#REF!</v>
      </c>
      <c r="CB52" s="196" t="e">
        <f t="shared" si="78"/>
        <v>#REF!</v>
      </c>
      <c r="CC52" s="196" t="e">
        <f t="shared" si="78"/>
        <v>#REF!</v>
      </c>
      <c r="CD52" s="196" t="e">
        <f t="shared" si="78"/>
        <v>#REF!</v>
      </c>
      <c r="CE52" s="196" t="e">
        <f t="shared" si="78"/>
        <v>#REF!</v>
      </c>
      <c r="CF52" s="196" t="e">
        <f t="shared" si="78"/>
        <v>#REF!</v>
      </c>
      <c r="CG52" s="196" t="e">
        <f t="shared" si="78"/>
        <v>#REF!</v>
      </c>
      <c r="CH52" s="196" t="e">
        <f t="shared" si="78"/>
        <v>#REF!</v>
      </c>
      <c r="CI52" s="196" t="e">
        <f t="shared" si="78"/>
        <v>#REF!</v>
      </c>
      <c r="CJ52" s="196" t="e">
        <f t="shared" si="78"/>
        <v>#REF!</v>
      </c>
      <c r="CK52" s="196" t="e">
        <f t="shared" si="78"/>
        <v>#REF!</v>
      </c>
      <c r="CL52" s="196" t="e">
        <f t="shared" si="78"/>
        <v>#REF!</v>
      </c>
      <c r="CM52" s="196" t="e">
        <f t="shared" si="78"/>
        <v>#REF!</v>
      </c>
      <c r="CN52" s="196" t="e">
        <f t="shared" si="78"/>
        <v>#REF!</v>
      </c>
      <c r="CO52" s="196" t="e">
        <f t="shared" si="78"/>
        <v>#REF!</v>
      </c>
      <c r="CP52" s="196" t="e">
        <f t="shared" si="78"/>
        <v>#REF!</v>
      </c>
      <c r="CQ52" s="196" t="e">
        <f t="shared" si="78"/>
        <v>#REF!</v>
      </c>
      <c r="CR52" s="196" t="e">
        <f t="shared" si="78"/>
        <v>#REF!</v>
      </c>
      <c r="CS52" s="196" t="e">
        <f t="shared" si="78"/>
        <v>#REF!</v>
      </c>
      <c r="CT52" s="196" t="e">
        <f t="shared" si="78"/>
        <v>#REF!</v>
      </c>
      <c r="CU52" s="196" t="e">
        <f t="shared" si="78"/>
        <v>#REF!</v>
      </c>
      <c r="CV52" s="196" t="e">
        <f t="shared" si="78"/>
        <v>#REF!</v>
      </c>
      <c r="CW52" s="196" t="e">
        <f t="shared" si="78"/>
        <v>#REF!</v>
      </c>
      <c r="CX52" s="196" t="e">
        <f t="shared" si="78"/>
        <v>#REF!</v>
      </c>
      <c r="CY52" s="196" t="e">
        <f t="shared" si="78"/>
        <v>#REF!</v>
      </c>
      <c r="CZ52" s="196" t="e">
        <f t="shared" si="78"/>
        <v>#REF!</v>
      </c>
      <c r="DA52" s="196" t="e">
        <f t="shared" si="78"/>
        <v>#REF!</v>
      </c>
      <c r="DB52" s="197" t="e">
        <f t="shared" si="78"/>
        <v>#REF!</v>
      </c>
      <c r="DC52" s="66"/>
      <c r="DD52" s="66"/>
      <c r="DE52" s="194" t="s">
        <v>1324</v>
      </c>
      <c r="DF52" s="196" t="e">
        <f t="shared" ref="DF52:EE52" si="79">DF51/#REF!</f>
        <v>#REF!</v>
      </c>
      <c r="DG52" s="196" t="e">
        <f t="shared" si="79"/>
        <v>#REF!</v>
      </c>
      <c r="DH52" s="196" t="e">
        <f t="shared" si="79"/>
        <v>#REF!</v>
      </c>
      <c r="DI52" s="196" t="e">
        <f t="shared" si="79"/>
        <v>#REF!</v>
      </c>
      <c r="DJ52" s="196" t="e">
        <f t="shared" si="79"/>
        <v>#REF!</v>
      </c>
      <c r="DK52" s="196" t="e">
        <f t="shared" si="79"/>
        <v>#REF!</v>
      </c>
      <c r="DL52" s="196" t="e">
        <f t="shared" si="79"/>
        <v>#REF!</v>
      </c>
      <c r="DM52" s="196" t="e">
        <f t="shared" si="79"/>
        <v>#REF!</v>
      </c>
      <c r="DN52" s="196" t="e">
        <f t="shared" si="79"/>
        <v>#REF!</v>
      </c>
      <c r="DO52" s="196" t="e">
        <f t="shared" si="79"/>
        <v>#REF!</v>
      </c>
      <c r="DP52" s="196" t="e">
        <f t="shared" si="79"/>
        <v>#REF!</v>
      </c>
      <c r="DQ52" s="196" t="e">
        <f t="shared" si="79"/>
        <v>#REF!</v>
      </c>
      <c r="DR52" s="196" t="e">
        <f t="shared" si="79"/>
        <v>#REF!</v>
      </c>
      <c r="DS52" s="196" t="e">
        <f t="shared" si="79"/>
        <v>#REF!</v>
      </c>
      <c r="DT52" s="196" t="e">
        <f t="shared" si="79"/>
        <v>#REF!</v>
      </c>
      <c r="DU52" s="196" t="e">
        <f t="shared" si="79"/>
        <v>#REF!</v>
      </c>
      <c r="DV52" s="196" t="e">
        <f t="shared" si="79"/>
        <v>#REF!</v>
      </c>
      <c r="DW52" s="196" t="e">
        <f t="shared" si="79"/>
        <v>#REF!</v>
      </c>
      <c r="DX52" s="196" t="e">
        <f t="shared" si="79"/>
        <v>#REF!</v>
      </c>
      <c r="DY52" s="196" t="e">
        <f t="shared" si="79"/>
        <v>#REF!</v>
      </c>
      <c r="DZ52" s="196" t="e">
        <f t="shared" si="79"/>
        <v>#REF!</v>
      </c>
      <c r="EA52" s="196" t="e">
        <f t="shared" si="79"/>
        <v>#REF!</v>
      </c>
      <c r="EB52" s="196" t="e">
        <f t="shared" si="79"/>
        <v>#REF!</v>
      </c>
      <c r="EC52" s="196" t="e">
        <f t="shared" si="79"/>
        <v>#REF!</v>
      </c>
      <c r="ED52" s="196" t="e">
        <f t="shared" si="79"/>
        <v>#REF!</v>
      </c>
      <c r="EE52" s="197" t="e">
        <f t="shared" si="79"/>
        <v>#REF!</v>
      </c>
      <c r="EF52" s="66"/>
      <c r="EG52" s="66"/>
      <c r="EH52" s="66"/>
    </row>
    <row r="53" spans="1:138" ht="12.75" hidden="1" customHeight="1" outlineLevel="1" x14ac:dyDescent="0.25">
      <c r="A53" s="66"/>
      <c r="B53" s="66"/>
      <c r="C53" s="188"/>
      <c r="D53" s="188"/>
      <c r="E53" s="188"/>
      <c r="F53" s="166"/>
      <c r="G53" s="166"/>
      <c r="H53" s="166"/>
      <c r="I53" s="166"/>
      <c r="J53" s="166"/>
      <c r="K53" s="166"/>
      <c r="L53" s="166"/>
      <c r="M53" s="166"/>
      <c r="N53" s="166"/>
      <c r="O53" s="166"/>
      <c r="P53" s="166"/>
      <c r="Q53" s="166"/>
      <c r="R53" s="166"/>
      <c r="S53" s="166"/>
      <c r="T53" s="166"/>
      <c r="U53" s="166"/>
      <c r="V53" s="166"/>
      <c r="W53" s="166"/>
      <c r="X53" s="166"/>
      <c r="Y53" s="166"/>
      <c r="Z53" s="166"/>
      <c r="AA53" s="166"/>
      <c r="AB53" s="166"/>
      <c r="AC53" s="166"/>
      <c r="AD53" s="166"/>
      <c r="AE53" s="166"/>
      <c r="AF53" s="166"/>
      <c r="AG53" s="166"/>
      <c r="AH53" s="166"/>
      <c r="AI53" s="166"/>
      <c r="AJ53" s="166"/>
      <c r="AK53" s="166"/>
      <c r="AL53" s="166"/>
      <c r="AM53" s="166"/>
      <c r="AN53" s="166"/>
      <c r="AO53" s="166"/>
      <c r="AP53" s="166"/>
      <c r="AQ53" s="166"/>
      <c r="AR53" s="166"/>
      <c r="AS53" s="166"/>
      <c r="AT53" s="166"/>
      <c r="AU53" s="166"/>
      <c r="AV53" s="166"/>
      <c r="AW53" s="166"/>
      <c r="AX53" s="166"/>
      <c r="AY53" s="166"/>
      <c r="AZ53" s="166"/>
      <c r="BA53" s="166"/>
      <c r="BB53" s="166"/>
      <c r="BC53" s="166"/>
      <c r="BD53" s="166"/>
      <c r="BE53" s="166"/>
      <c r="BF53" s="166"/>
      <c r="BG53" s="166"/>
      <c r="BH53" s="166"/>
      <c r="BI53" s="166"/>
      <c r="BJ53" s="166"/>
      <c r="BK53" s="166"/>
      <c r="BL53" s="166"/>
      <c r="BM53" s="166"/>
      <c r="BN53" s="166"/>
      <c r="BO53" s="166"/>
      <c r="BP53" s="166"/>
      <c r="BQ53" s="166"/>
      <c r="BR53" s="166"/>
      <c r="BS53" s="166"/>
      <c r="BT53" s="166"/>
      <c r="BU53" s="166"/>
      <c r="BV53" s="166"/>
      <c r="BW53" s="166"/>
      <c r="BX53" s="166"/>
      <c r="BY53" s="166"/>
      <c r="BZ53" s="166"/>
      <c r="CA53" s="166"/>
      <c r="CB53" s="198"/>
      <c r="CC53" s="166"/>
      <c r="CD53" s="166"/>
      <c r="CE53" s="166"/>
      <c r="CF53" s="166"/>
      <c r="CG53" s="166"/>
      <c r="CH53" s="166"/>
      <c r="CI53" s="166"/>
      <c r="CJ53" s="166"/>
      <c r="CK53" s="166"/>
      <c r="CL53" s="166"/>
      <c r="CM53" s="166"/>
      <c r="CN53" s="166"/>
      <c r="CO53" s="166"/>
      <c r="CP53" s="166"/>
      <c r="CQ53" s="166"/>
      <c r="CR53" s="166"/>
      <c r="CS53" s="166"/>
      <c r="CT53" s="166"/>
      <c r="CU53" s="166"/>
      <c r="CV53" s="166"/>
      <c r="CW53" s="166"/>
      <c r="CX53" s="166"/>
      <c r="CY53" s="166"/>
      <c r="CZ53" s="166"/>
      <c r="DA53" s="166"/>
      <c r="DB53" s="166"/>
      <c r="DC53" s="66"/>
      <c r="DD53" s="66"/>
      <c r="DE53" s="66"/>
      <c r="DF53" s="166"/>
      <c r="DG53" s="166"/>
      <c r="DH53" s="166"/>
      <c r="DI53" s="166"/>
      <c r="DJ53" s="166"/>
      <c r="DK53" s="166"/>
      <c r="DL53" s="166"/>
      <c r="DM53" s="166"/>
      <c r="DN53" s="166"/>
      <c r="DO53" s="166"/>
      <c r="DP53" s="166"/>
      <c r="DQ53" s="166"/>
      <c r="DR53" s="166"/>
      <c r="DS53" s="166"/>
      <c r="DT53" s="166"/>
      <c r="DU53" s="166"/>
      <c r="DV53" s="166"/>
      <c r="DW53" s="166"/>
      <c r="DX53" s="166"/>
      <c r="DY53" s="166"/>
      <c r="DZ53" s="166"/>
      <c r="EA53" s="166"/>
      <c r="EB53" s="166"/>
      <c r="EC53" s="166"/>
      <c r="ED53" s="166"/>
      <c r="EE53" s="166"/>
      <c r="EF53" s="66"/>
      <c r="EG53" s="66"/>
      <c r="EH53" s="66"/>
    </row>
    <row r="54" spans="1:138" ht="12.75" hidden="1" customHeight="1" outlineLevel="1" x14ac:dyDescent="0.25">
      <c r="A54" s="66"/>
      <c r="B54" s="66"/>
      <c r="C54" s="188"/>
      <c r="D54" s="188"/>
      <c r="E54" s="188"/>
      <c r="F54" s="166"/>
      <c r="G54" s="166"/>
      <c r="H54" s="166"/>
      <c r="I54" s="166"/>
      <c r="J54" s="166"/>
      <c r="K54" s="166"/>
      <c r="L54" s="166"/>
      <c r="M54" s="166"/>
      <c r="N54" s="166"/>
      <c r="O54" s="166"/>
      <c r="P54" s="166"/>
      <c r="Q54" s="166"/>
      <c r="R54" s="166"/>
      <c r="S54" s="166"/>
      <c r="T54" s="166"/>
      <c r="U54" s="166"/>
      <c r="V54" s="166"/>
      <c r="W54" s="166"/>
      <c r="X54" s="166"/>
      <c r="Y54" s="166"/>
      <c r="Z54" s="166"/>
      <c r="AA54" s="166"/>
      <c r="AB54" s="166"/>
      <c r="AC54" s="166"/>
      <c r="AD54" s="166"/>
      <c r="AE54" s="166"/>
      <c r="AF54" s="166"/>
      <c r="AG54" s="166"/>
      <c r="AH54" s="166"/>
      <c r="AI54" s="166"/>
      <c r="AJ54" s="166"/>
      <c r="AK54" s="166"/>
      <c r="AL54" s="166"/>
      <c r="AM54" s="166"/>
      <c r="AN54" s="166"/>
      <c r="AO54" s="166"/>
      <c r="AP54" s="166"/>
      <c r="AQ54" s="166"/>
      <c r="AR54" s="166"/>
      <c r="AS54" s="166"/>
      <c r="AT54" s="166"/>
      <c r="AU54" s="166"/>
      <c r="AV54" s="166"/>
      <c r="AW54" s="166"/>
      <c r="AX54" s="166"/>
      <c r="AY54" s="166"/>
      <c r="AZ54" s="166"/>
      <c r="BA54" s="166"/>
      <c r="BB54" s="166"/>
      <c r="BC54" s="166"/>
      <c r="BD54" s="166"/>
      <c r="BE54" s="166"/>
      <c r="BF54" s="166"/>
      <c r="BG54" s="166"/>
      <c r="BH54" s="166"/>
      <c r="BI54" s="166"/>
      <c r="BJ54" s="166"/>
      <c r="BK54" s="166"/>
      <c r="BL54" s="166"/>
      <c r="BM54" s="166"/>
      <c r="BN54" s="166"/>
      <c r="BO54" s="166"/>
      <c r="BP54" s="166"/>
      <c r="BQ54" s="166"/>
      <c r="BR54" s="166"/>
      <c r="BS54" s="166"/>
      <c r="BT54" s="166"/>
      <c r="BU54" s="166"/>
      <c r="BV54" s="166"/>
      <c r="BW54" s="166"/>
      <c r="BX54" s="166"/>
      <c r="BY54" s="166"/>
      <c r="BZ54" s="166">
        <f>+BZ45/BZ11</f>
        <v>0.43165554280208035</v>
      </c>
      <c r="CA54" s="166">
        <f t="shared" ref="CA54:DB54" si="80">+CA47/CA11</f>
        <v>0.39209101714356898</v>
      </c>
      <c r="CB54" s="166">
        <f t="shared" si="80"/>
        <v>0.27501582509616795</v>
      </c>
      <c r="CC54" s="166">
        <f t="shared" si="80"/>
        <v>0.23338720379458264</v>
      </c>
      <c r="CD54" s="166">
        <f t="shared" si="80"/>
        <v>0.24351574696317729</v>
      </c>
      <c r="CE54" s="166">
        <f t="shared" si="80"/>
        <v>0.22382102107584076</v>
      </c>
      <c r="CF54" s="166">
        <f t="shared" si="80"/>
        <v>0.28952527719413135</v>
      </c>
      <c r="CG54" s="166">
        <f t="shared" si="80"/>
        <v>0.29627163406533391</v>
      </c>
      <c r="CH54" s="166">
        <f t="shared" si="80"/>
        <v>0.30114808018328115</v>
      </c>
      <c r="CI54" s="166">
        <f t="shared" si="80"/>
        <v>0.31445659519958041</v>
      </c>
      <c r="CJ54" s="166">
        <f t="shared" si="80"/>
        <v>0.31761100191252589</v>
      </c>
      <c r="CK54" s="166">
        <f t="shared" si="80"/>
        <v>0.3233795908871448</v>
      </c>
      <c r="CL54" s="166">
        <f t="shared" si="80"/>
        <v>0.32847286642783202</v>
      </c>
      <c r="CM54" s="166">
        <f t="shared" si="80"/>
        <v>0.33973235715519823</v>
      </c>
      <c r="CN54" s="166">
        <f t="shared" si="80"/>
        <v>0.34312138448199808</v>
      </c>
      <c r="CO54" s="166">
        <f t="shared" si="80"/>
        <v>0.34652275265228588</v>
      </c>
      <c r="CP54" s="166">
        <f t="shared" si="80"/>
        <v>0.35003501200111364</v>
      </c>
      <c r="CQ54" s="166">
        <f t="shared" si="80"/>
        <v>0.35598338755514819</v>
      </c>
      <c r="CR54" s="166">
        <f t="shared" si="80"/>
        <v>0.3574100989025385</v>
      </c>
      <c r="CS54" s="166">
        <f t="shared" si="80"/>
        <v>0.36074077044869635</v>
      </c>
      <c r="CT54" s="166">
        <f t="shared" si="80"/>
        <v>0.36321873297946528</v>
      </c>
      <c r="CU54" s="166">
        <f t="shared" si="80"/>
        <v>0.35045685110630886</v>
      </c>
      <c r="CV54" s="166">
        <f t="shared" si="80"/>
        <v>0.36874524074404375</v>
      </c>
      <c r="CW54" s="166">
        <f t="shared" si="80"/>
        <v>0.37140596866696673</v>
      </c>
      <c r="CX54" s="166">
        <f t="shared" si="80"/>
        <v>0.37262905546484976</v>
      </c>
      <c r="CY54" s="166">
        <f t="shared" si="80"/>
        <v>0.37905451814281543</v>
      </c>
      <c r="CZ54" s="166">
        <f t="shared" si="80"/>
        <v>0.37721716029687002</v>
      </c>
      <c r="DA54" s="166">
        <f t="shared" si="80"/>
        <v>0.38017420584382944</v>
      </c>
      <c r="DB54" s="166">
        <f t="shared" si="80"/>
        <v>0.38178504836688248</v>
      </c>
      <c r="DC54" s="166"/>
      <c r="DD54" s="166"/>
      <c r="DE54" s="166"/>
      <c r="DF54" s="166" t="e">
        <f t="shared" ref="DF54:EE54" si="81">+DF45/DF11</f>
        <v>#DIV/0!</v>
      </c>
      <c r="DG54" s="166" t="e">
        <f t="shared" si="81"/>
        <v>#DIV/0!</v>
      </c>
      <c r="DH54" s="166" t="e">
        <f t="shared" si="81"/>
        <v>#DIV/0!</v>
      </c>
      <c r="DI54" s="166" t="e">
        <f t="shared" si="81"/>
        <v>#DIV/0!</v>
      </c>
      <c r="DJ54" s="166" t="e">
        <f t="shared" si="81"/>
        <v>#DIV/0!</v>
      </c>
      <c r="DK54" s="166" t="e">
        <f t="shared" si="81"/>
        <v>#DIV/0!</v>
      </c>
      <c r="DL54" s="166" t="e">
        <f t="shared" si="81"/>
        <v>#DIV/0!</v>
      </c>
      <c r="DM54" s="166" t="e">
        <f t="shared" si="81"/>
        <v>#DIV/0!</v>
      </c>
      <c r="DN54" s="166" t="e">
        <f t="shared" si="81"/>
        <v>#DIV/0!</v>
      </c>
      <c r="DO54" s="166" t="e">
        <f t="shared" si="81"/>
        <v>#DIV/0!</v>
      </c>
      <c r="DP54" s="166" t="e">
        <f t="shared" si="81"/>
        <v>#DIV/0!</v>
      </c>
      <c r="DQ54" s="166" t="e">
        <f t="shared" si="81"/>
        <v>#DIV/0!</v>
      </c>
      <c r="DR54" s="166" t="e">
        <f t="shared" si="81"/>
        <v>#DIV/0!</v>
      </c>
      <c r="DS54" s="166" t="e">
        <f t="shared" si="81"/>
        <v>#DIV/0!</v>
      </c>
      <c r="DT54" s="166" t="e">
        <f t="shared" si="81"/>
        <v>#DIV/0!</v>
      </c>
      <c r="DU54" s="166">
        <f t="shared" si="81"/>
        <v>0.20485798636913052</v>
      </c>
      <c r="DV54" s="166">
        <f t="shared" si="81"/>
        <v>0.41605644081515986</v>
      </c>
      <c r="DW54" s="166">
        <f t="shared" si="81"/>
        <v>0.54105819843978187</v>
      </c>
      <c r="DX54" s="166">
        <f t="shared" si="81"/>
        <v>0.49665776272069845</v>
      </c>
      <c r="DY54" s="166">
        <f t="shared" si="81"/>
        <v>0.21538466986621574</v>
      </c>
      <c r="DZ54" s="166">
        <f t="shared" si="81"/>
        <v>0.2584896064479088</v>
      </c>
      <c r="EA54" s="166">
        <f t="shared" si="81"/>
        <v>0.2950080812658602</v>
      </c>
      <c r="EB54" s="166">
        <f t="shared" si="81"/>
        <v>0.31347931432523651</v>
      </c>
      <c r="EC54" s="166">
        <f t="shared" si="81"/>
        <v>0.3217682288267904</v>
      </c>
      <c r="ED54" s="166">
        <f t="shared" si="81"/>
        <v>0.32558299816663028</v>
      </c>
      <c r="EE54" s="166">
        <f t="shared" si="81"/>
        <v>0.32722604819777806</v>
      </c>
      <c r="EF54" s="66"/>
      <c r="EG54" s="66"/>
      <c r="EH54" s="66"/>
    </row>
    <row r="55" spans="1:138" ht="12.75" hidden="1" customHeight="1" outlineLevel="1" x14ac:dyDescent="0.25">
      <c r="A55" s="66"/>
      <c r="B55" s="66"/>
      <c r="C55" s="188"/>
      <c r="D55" s="188"/>
      <c r="E55" s="188"/>
      <c r="F55" s="166"/>
      <c r="G55" s="166"/>
      <c r="H55" s="166"/>
      <c r="I55" s="166"/>
      <c r="J55" s="166"/>
      <c r="K55" s="166"/>
      <c r="L55" s="166"/>
      <c r="M55" s="166"/>
      <c r="N55" s="166"/>
      <c r="O55" s="166"/>
      <c r="P55" s="166"/>
      <c r="Q55" s="166"/>
      <c r="R55" s="166"/>
      <c r="S55" s="166"/>
      <c r="T55" s="166"/>
      <c r="U55" s="166"/>
      <c r="V55" s="166"/>
      <c r="W55" s="166"/>
      <c r="X55" s="166"/>
      <c r="Y55" s="166"/>
      <c r="Z55" s="166"/>
      <c r="AA55" s="166"/>
      <c r="AB55" s="166"/>
      <c r="AC55" s="166"/>
      <c r="AD55" s="166"/>
      <c r="AE55" s="166"/>
      <c r="AF55" s="166"/>
      <c r="AG55" s="166"/>
      <c r="AH55" s="166"/>
      <c r="AI55" s="166"/>
      <c r="AJ55" s="166"/>
      <c r="AK55" s="166"/>
      <c r="AL55" s="166"/>
      <c r="AM55" s="166"/>
      <c r="AN55" s="166"/>
      <c r="AO55" s="166"/>
      <c r="AP55" s="166"/>
      <c r="AQ55" s="166"/>
      <c r="AR55" s="166"/>
      <c r="AS55" s="166"/>
      <c r="AT55" s="166"/>
      <c r="AU55" s="166"/>
      <c r="AV55" s="166"/>
      <c r="AW55" s="166"/>
      <c r="AX55" s="166"/>
      <c r="AY55" s="166"/>
      <c r="AZ55" s="166"/>
      <c r="BA55" s="166"/>
      <c r="BB55" s="166"/>
      <c r="BC55" s="166"/>
      <c r="BD55" s="166"/>
      <c r="BE55" s="166"/>
      <c r="BF55" s="166"/>
      <c r="BG55" s="166"/>
      <c r="BH55" s="166"/>
      <c r="BI55" s="166"/>
      <c r="BJ55" s="166"/>
      <c r="BK55" s="166"/>
      <c r="BL55" s="166"/>
      <c r="BM55" s="166"/>
      <c r="BN55" s="166"/>
      <c r="BO55" s="166"/>
      <c r="BP55" s="166"/>
      <c r="BQ55" s="166"/>
      <c r="BR55" s="166"/>
      <c r="BS55" s="166"/>
      <c r="BT55" s="166"/>
      <c r="BU55" s="166"/>
      <c r="BV55" s="166"/>
      <c r="BW55" s="166"/>
      <c r="BX55" s="166"/>
      <c r="BY55" s="199"/>
      <c r="BZ55" s="166"/>
      <c r="CA55" s="166"/>
      <c r="CB55" s="166"/>
      <c r="CC55" s="66"/>
      <c r="CD55" s="199">
        <f>+CD47/CC47-1</f>
        <v>-6.4935992370207529E-2</v>
      </c>
      <c r="CE55" s="166"/>
      <c r="CF55" s="166"/>
      <c r="CG55" s="166"/>
      <c r="CH55" s="166"/>
      <c r="CI55" s="166"/>
      <c r="CJ55" s="166"/>
      <c r="CK55" s="166"/>
      <c r="CL55" s="166"/>
      <c r="CM55" s="166"/>
      <c r="CN55" s="166"/>
      <c r="CO55" s="166"/>
      <c r="CP55" s="166"/>
      <c r="CQ55" s="166"/>
      <c r="CR55" s="166"/>
      <c r="CS55" s="166"/>
      <c r="CT55" s="166"/>
      <c r="CU55" s="166"/>
      <c r="CV55" s="166"/>
      <c r="CW55" s="166"/>
      <c r="CX55" s="166"/>
      <c r="CY55" s="166"/>
      <c r="CZ55" s="166"/>
      <c r="DA55" s="166"/>
      <c r="DB55" s="166"/>
      <c r="DC55" s="66"/>
      <c r="DD55" s="66"/>
      <c r="DE55" s="66"/>
      <c r="DF55" s="166"/>
      <c r="DG55" s="166"/>
      <c r="DH55" s="166"/>
      <c r="DI55" s="166"/>
      <c r="DJ55" s="166"/>
      <c r="DK55" s="166"/>
      <c r="DL55" s="166"/>
      <c r="DM55" s="166"/>
      <c r="DN55" s="166"/>
      <c r="DO55" s="166"/>
      <c r="DP55" s="166"/>
      <c r="DQ55" s="166"/>
      <c r="DR55" s="166"/>
      <c r="DS55" s="166"/>
      <c r="DT55" s="166"/>
      <c r="DU55" s="166"/>
      <c r="DV55" s="166"/>
      <c r="DW55" s="166"/>
      <c r="DX55" s="166"/>
      <c r="DY55" s="166"/>
      <c r="DZ55" s="200">
        <f>+(DZ54-DY54)*1000</f>
        <v>43.104936581693067</v>
      </c>
      <c r="EA55" s="166"/>
      <c r="EB55" s="166"/>
      <c r="EC55" s="166"/>
      <c r="ED55" s="166"/>
      <c r="EE55" s="166"/>
      <c r="EF55" s="66"/>
      <c r="EG55" s="66"/>
      <c r="EH55" s="66"/>
    </row>
    <row r="56" spans="1:138" ht="12.75" customHeight="1" collapsed="1" x14ac:dyDescent="0.25">
      <c r="A56" s="2"/>
      <c r="B56" s="2"/>
      <c r="C56" s="92"/>
      <c r="D56" s="92"/>
      <c r="E56" s="92"/>
      <c r="F56" s="92"/>
      <c r="G56" s="92"/>
      <c r="H56" s="92"/>
      <c r="I56" s="92"/>
      <c r="J56" s="92"/>
      <c r="K56" s="92"/>
      <c r="L56" s="92"/>
      <c r="M56" s="92"/>
      <c r="N56" s="92"/>
      <c r="O56" s="92"/>
      <c r="P56" s="92"/>
      <c r="Q56" s="92"/>
      <c r="R56" s="92"/>
      <c r="S56" s="92"/>
      <c r="T56" s="92"/>
      <c r="U56" s="92"/>
      <c r="V56" s="92"/>
      <c r="W56" s="92"/>
      <c r="X56" s="92"/>
      <c r="Y56" s="92"/>
      <c r="Z56" s="92"/>
      <c r="AA56" s="92"/>
      <c r="AB56" s="92"/>
      <c r="AC56" s="92"/>
      <c r="AD56" s="92"/>
      <c r="AE56" s="92"/>
      <c r="AF56" s="92"/>
      <c r="AG56" s="92"/>
      <c r="AH56" s="92"/>
      <c r="AI56" s="92"/>
      <c r="AJ56" s="92"/>
      <c r="AK56" s="92"/>
      <c r="AL56" s="92"/>
      <c r="AM56" s="92"/>
      <c r="AN56" s="92"/>
      <c r="AO56" s="92"/>
      <c r="AP56" s="92"/>
      <c r="AQ56" s="92"/>
      <c r="AR56" s="92"/>
      <c r="AS56" s="92"/>
      <c r="AT56" s="92"/>
      <c r="AU56" s="92"/>
      <c r="AV56" s="92"/>
      <c r="AW56" s="92"/>
      <c r="AX56" s="92"/>
      <c r="AY56" s="92"/>
      <c r="AZ56" s="92"/>
      <c r="BA56" s="92"/>
      <c r="BB56" s="92"/>
      <c r="BC56" s="92"/>
      <c r="BD56" s="92"/>
      <c r="BE56" s="92"/>
      <c r="BF56" s="92"/>
      <c r="BG56" s="92"/>
      <c r="BH56" s="92"/>
      <c r="BI56" s="92"/>
      <c r="BJ56" s="92"/>
      <c r="BK56" s="92"/>
      <c r="BL56" s="92"/>
      <c r="BM56" s="92"/>
      <c r="BN56" s="138"/>
      <c r="BO56" s="92"/>
      <c r="BP56" s="92"/>
      <c r="BQ56" s="92"/>
      <c r="BR56" s="138"/>
      <c r="BS56" s="92"/>
      <c r="BT56" s="92"/>
      <c r="BU56" s="92"/>
      <c r="BV56" s="92"/>
      <c r="BW56" s="92"/>
      <c r="BX56" s="92"/>
      <c r="BY56" s="92"/>
      <c r="BZ56" s="92"/>
      <c r="CA56" s="201"/>
      <c r="CB56" s="188"/>
      <c r="CC56" s="92"/>
      <c r="CD56" s="106">
        <f>+CD47-CC47</f>
        <v>-4.6137671938956117</v>
      </c>
      <c r="CE56" s="92"/>
      <c r="CF56" s="92"/>
      <c r="CG56" s="92"/>
      <c r="CH56" s="92"/>
      <c r="CI56" s="92"/>
      <c r="CJ56" s="92"/>
      <c r="CK56" s="92"/>
      <c r="CL56" s="92"/>
      <c r="CM56" s="92"/>
      <c r="CN56" s="92"/>
      <c r="CO56" s="92"/>
      <c r="CP56" s="92"/>
      <c r="CQ56" s="92"/>
      <c r="CR56" s="92"/>
      <c r="CS56" s="92"/>
      <c r="CT56" s="92"/>
      <c r="CU56" s="92"/>
      <c r="CV56" s="92"/>
      <c r="CW56" s="92"/>
      <c r="CX56" s="92"/>
      <c r="CY56" s="92"/>
      <c r="CZ56" s="92"/>
      <c r="DA56" s="92"/>
      <c r="DB56" s="92"/>
      <c r="DC56" s="2"/>
      <c r="DD56" s="2"/>
      <c r="DE56" s="2"/>
      <c r="DF56" s="92"/>
      <c r="DG56" s="92"/>
      <c r="DH56" s="92"/>
      <c r="DI56" s="92"/>
      <c r="DJ56" s="92"/>
      <c r="DK56" s="92"/>
      <c r="DL56" s="92"/>
      <c r="DM56" s="92"/>
      <c r="DN56" s="92"/>
      <c r="DO56" s="92"/>
      <c r="DP56" s="92"/>
      <c r="DQ56" s="92"/>
      <c r="DR56" s="92"/>
      <c r="DS56" s="92"/>
      <c r="DT56" s="92"/>
      <c r="DU56" s="92"/>
      <c r="DV56" s="92"/>
      <c r="DW56" s="92"/>
      <c r="DX56" s="92"/>
      <c r="DY56" s="92"/>
      <c r="DZ56" s="92"/>
      <c r="EA56" s="92"/>
      <c r="EB56" s="92"/>
      <c r="EC56" s="92"/>
      <c r="ED56" s="92"/>
      <c r="EE56" s="92"/>
      <c r="EF56" s="2"/>
      <c r="EG56" s="2"/>
      <c r="EH56" s="2"/>
    </row>
    <row r="57" spans="1:138" ht="12.75" customHeight="1" x14ac:dyDescent="0.25">
      <c r="A57" s="2" t="s">
        <v>1</v>
      </c>
      <c r="B57" s="13" t="s">
        <v>90</v>
      </c>
      <c r="C57" s="202"/>
      <c r="D57" s="202"/>
      <c r="E57" s="202"/>
      <c r="F57" s="202"/>
      <c r="G57" s="202"/>
      <c r="H57" s="202"/>
      <c r="I57" s="202"/>
      <c r="J57" s="202"/>
      <c r="K57" s="202"/>
      <c r="L57" s="202"/>
      <c r="M57" s="202"/>
      <c r="N57" s="202"/>
      <c r="O57" s="202"/>
      <c r="P57" s="202"/>
      <c r="Q57" s="202"/>
      <c r="R57" s="202"/>
      <c r="S57" s="202"/>
      <c r="T57" s="202"/>
      <c r="U57" s="202"/>
      <c r="V57" s="202"/>
      <c r="W57" s="202"/>
      <c r="X57" s="202"/>
      <c r="Y57" s="202"/>
      <c r="Z57" s="202"/>
      <c r="AA57" s="202"/>
      <c r="AB57" s="202"/>
      <c r="AC57" s="202"/>
      <c r="AD57" s="202"/>
      <c r="AE57" s="202"/>
      <c r="AF57" s="202"/>
      <c r="AG57" s="202"/>
      <c r="AH57" s="202"/>
      <c r="AI57" s="202"/>
      <c r="AJ57" s="202"/>
      <c r="AK57" s="202"/>
      <c r="AL57" s="202"/>
      <c r="AM57" s="202"/>
      <c r="AN57" s="202"/>
      <c r="AO57" s="202"/>
      <c r="AP57" s="202"/>
      <c r="AQ57" s="202"/>
      <c r="AR57" s="202"/>
      <c r="AS57" s="202"/>
      <c r="AT57" s="202"/>
      <c r="AU57" s="202"/>
      <c r="AV57" s="202"/>
      <c r="AW57" s="202"/>
      <c r="AX57" s="202"/>
      <c r="AY57" s="202"/>
      <c r="AZ57" s="202"/>
      <c r="BA57" s="202"/>
      <c r="BB57" s="202"/>
      <c r="BC57" s="202"/>
      <c r="BD57" s="202"/>
      <c r="BE57" s="202"/>
      <c r="BF57" s="203"/>
      <c r="BG57" s="203"/>
      <c r="BH57" s="203"/>
      <c r="BI57" s="202"/>
      <c r="BJ57" s="202"/>
      <c r="BK57" s="202"/>
      <c r="BL57" s="202"/>
      <c r="BM57" s="202"/>
      <c r="BN57" s="202"/>
      <c r="BO57" s="202"/>
      <c r="BP57" s="202"/>
      <c r="BQ57" s="202"/>
      <c r="BR57" s="202"/>
      <c r="BS57" s="202"/>
      <c r="BT57" s="202"/>
      <c r="BU57" s="202"/>
      <c r="BV57" s="202"/>
      <c r="BW57" s="202"/>
      <c r="BX57" s="202"/>
      <c r="BY57" s="202"/>
      <c r="BZ57" s="202"/>
      <c r="CA57" s="202"/>
      <c r="CB57" s="204"/>
      <c r="CC57" s="202"/>
      <c r="CD57" s="202"/>
      <c r="CE57" s="202"/>
      <c r="CF57" s="202"/>
      <c r="CG57" s="202"/>
      <c r="CH57" s="202"/>
      <c r="CI57" s="202"/>
      <c r="CJ57" s="202"/>
      <c r="CK57" s="202"/>
      <c r="CL57" s="202"/>
      <c r="CM57" s="202"/>
      <c r="CN57" s="202"/>
      <c r="CO57" s="202"/>
      <c r="CP57" s="202"/>
      <c r="CQ57" s="202"/>
      <c r="CR57" s="202"/>
      <c r="CS57" s="202"/>
      <c r="CT57" s="202"/>
      <c r="CU57" s="202"/>
      <c r="CV57" s="202"/>
      <c r="CW57" s="202"/>
      <c r="CX57" s="202"/>
      <c r="CY57" s="202"/>
      <c r="CZ57" s="202"/>
      <c r="DA57" s="202"/>
      <c r="DB57" s="202"/>
      <c r="DC57" s="2"/>
      <c r="DD57" s="2"/>
      <c r="DE57" s="13" t="s">
        <v>90</v>
      </c>
      <c r="DF57" s="202"/>
      <c r="DG57" s="202"/>
      <c r="DH57" s="202"/>
      <c r="DI57" s="202"/>
      <c r="DJ57" s="202"/>
      <c r="DK57" s="202"/>
      <c r="DL57" s="202"/>
      <c r="DM57" s="202"/>
      <c r="DN57" s="202"/>
      <c r="DO57" s="202"/>
      <c r="DP57" s="202"/>
      <c r="DQ57" s="202"/>
      <c r="DR57" s="202"/>
      <c r="DS57" s="205"/>
      <c r="DT57" s="205"/>
      <c r="DU57" s="205"/>
      <c r="DV57" s="205"/>
      <c r="DW57" s="205"/>
      <c r="DX57" s="205"/>
      <c r="DY57" s="205"/>
      <c r="DZ57" s="205"/>
      <c r="EA57" s="205"/>
      <c r="EB57" s="205"/>
      <c r="EC57" s="205"/>
      <c r="ED57" s="205"/>
      <c r="EE57" s="205"/>
      <c r="EF57" s="2"/>
      <c r="EG57" s="2"/>
      <c r="EH57" s="2"/>
    </row>
    <row r="58" spans="1:138" ht="12.75" customHeight="1" x14ac:dyDescent="0.25">
      <c r="A58" s="2"/>
      <c r="B58" s="206" t="s">
        <v>1325</v>
      </c>
      <c r="C58" s="136"/>
      <c r="D58" s="136"/>
      <c r="E58" s="136"/>
      <c r="F58" s="136"/>
      <c r="G58" s="136"/>
      <c r="H58" s="136"/>
      <c r="I58" s="136"/>
      <c r="J58" s="136"/>
      <c r="K58" s="136"/>
      <c r="L58" s="136"/>
      <c r="M58" s="136"/>
      <c r="N58" s="136"/>
      <c r="O58" s="136"/>
      <c r="P58" s="136"/>
      <c r="Q58" s="136"/>
      <c r="R58" s="136"/>
      <c r="S58" s="136"/>
      <c r="T58" s="136"/>
      <c r="U58" s="136"/>
      <c r="V58" s="136"/>
      <c r="W58" s="136"/>
      <c r="X58" s="136"/>
      <c r="Y58" s="136"/>
      <c r="Z58" s="136"/>
      <c r="AA58" s="136"/>
      <c r="AB58" s="136"/>
      <c r="AC58" s="136"/>
      <c r="AD58" s="136"/>
      <c r="AE58" s="136"/>
      <c r="AF58" s="136"/>
      <c r="AG58" s="136"/>
      <c r="AH58" s="136"/>
      <c r="AI58" s="136"/>
      <c r="AJ58" s="136"/>
      <c r="AK58" s="136"/>
      <c r="AL58" s="136"/>
      <c r="AM58" s="136"/>
      <c r="AN58" s="136"/>
      <c r="AO58" s="136"/>
      <c r="AP58" s="136"/>
      <c r="AQ58" s="136"/>
      <c r="AR58" s="136"/>
      <c r="AS58" s="136"/>
      <c r="AT58" s="136"/>
      <c r="AU58" s="136"/>
      <c r="AV58" s="136"/>
      <c r="AW58" s="136"/>
      <c r="AX58" s="136"/>
      <c r="AY58" s="136"/>
      <c r="AZ58" s="136"/>
      <c r="BA58" s="136"/>
      <c r="BB58" s="136"/>
      <c r="BC58" s="136"/>
      <c r="BD58" s="136"/>
      <c r="BE58" s="136"/>
      <c r="BF58" s="136"/>
      <c r="BG58" s="136"/>
      <c r="BH58" s="136"/>
      <c r="BI58" s="136"/>
      <c r="BJ58" s="136"/>
      <c r="BK58" s="136"/>
      <c r="BL58" s="136"/>
      <c r="BM58" s="136"/>
      <c r="BN58" s="136"/>
      <c r="BO58" s="136"/>
      <c r="BP58" s="136"/>
      <c r="BQ58" s="136"/>
      <c r="BR58" s="136"/>
      <c r="BS58" s="136"/>
      <c r="BT58" s="182">
        <f t="shared" ref="BT58:BV58" si="82">BS58+(BT59-BS59)</f>
        <v>0</v>
      </c>
      <c r="BU58" s="182">
        <f t="shared" si="82"/>
        <v>0</v>
      </c>
      <c r="BV58" s="182">
        <f t="shared" si="82"/>
        <v>0</v>
      </c>
      <c r="BW58" s="182">
        <v>100</v>
      </c>
      <c r="BX58" s="182">
        <f t="shared" ref="BX58:BY58" si="83">BW58+(BX59-BW59)</f>
        <v>100</v>
      </c>
      <c r="BY58" s="182">
        <f t="shared" si="83"/>
        <v>100</v>
      </c>
      <c r="BZ58" s="136">
        <v>99.566000000000003</v>
      </c>
      <c r="CA58" s="136">
        <v>102.931</v>
      </c>
      <c r="CB58" s="136">
        <v>111.06399999999999</v>
      </c>
      <c r="CC58" s="136">
        <v>109.883</v>
      </c>
      <c r="CD58" s="182">
        <f t="shared" ref="CD58:DB58" si="84">+CC58-CD161</f>
        <v>109.883</v>
      </c>
      <c r="CE58" s="182">
        <f t="shared" si="84"/>
        <v>109.883</v>
      </c>
      <c r="CF58" s="182">
        <f t="shared" si="84"/>
        <v>109.883</v>
      </c>
      <c r="CG58" s="182">
        <f t="shared" si="84"/>
        <v>109.883</v>
      </c>
      <c r="CH58" s="182">
        <f t="shared" si="84"/>
        <v>109.883</v>
      </c>
      <c r="CI58" s="182">
        <f t="shared" si="84"/>
        <v>109.883</v>
      </c>
      <c r="CJ58" s="182">
        <f t="shared" si="84"/>
        <v>109.883</v>
      </c>
      <c r="CK58" s="182">
        <f t="shared" si="84"/>
        <v>109.883</v>
      </c>
      <c r="CL58" s="182">
        <f t="shared" si="84"/>
        <v>109.883</v>
      </c>
      <c r="CM58" s="182">
        <f t="shared" si="84"/>
        <v>109.883</v>
      </c>
      <c r="CN58" s="182">
        <f t="shared" si="84"/>
        <v>109.883</v>
      </c>
      <c r="CO58" s="182">
        <f t="shared" si="84"/>
        <v>109.883</v>
      </c>
      <c r="CP58" s="182">
        <f t="shared" si="84"/>
        <v>109.883</v>
      </c>
      <c r="CQ58" s="182">
        <f t="shared" si="84"/>
        <v>109.883</v>
      </c>
      <c r="CR58" s="182">
        <f t="shared" si="84"/>
        <v>109.883</v>
      </c>
      <c r="CS58" s="182">
        <f t="shared" si="84"/>
        <v>109.883</v>
      </c>
      <c r="CT58" s="182">
        <f t="shared" si="84"/>
        <v>109.883</v>
      </c>
      <c r="CU58" s="182">
        <f t="shared" si="84"/>
        <v>109.883</v>
      </c>
      <c r="CV58" s="182">
        <f t="shared" si="84"/>
        <v>109.883</v>
      </c>
      <c r="CW58" s="182">
        <f t="shared" si="84"/>
        <v>109.883</v>
      </c>
      <c r="CX58" s="182">
        <f t="shared" si="84"/>
        <v>109.883</v>
      </c>
      <c r="CY58" s="182">
        <f t="shared" si="84"/>
        <v>109.883</v>
      </c>
      <c r="CZ58" s="182">
        <f t="shared" si="84"/>
        <v>109.883</v>
      </c>
      <c r="DA58" s="182">
        <f t="shared" si="84"/>
        <v>109.883</v>
      </c>
      <c r="DB58" s="182">
        <f t="shared" si="84"/>
        <v>109.883</v>
      </c>
      <c r="DC58" s="2"/>
      <c r="DD58" s="2"/>
      <c r="DE58" s="206" t="s">
        <v>1325</v>
      </c>
      <c r="DF58" s="182" t="e">
        <f t="shared" ref="DF58:DF59" si="85">AVERAGE(C58:F58)</f>
        <v>#DIV/0!</v>
      </c>
      <c r="DG58" s="182" t="e">
        <f t="shared" ref="DG58:DG59" si="86">AVERAGE(G58:J58)</f>
        <v>#DIV/0!</v>
      </c>
      <c r="DH58" s="182" t="e">
        <f t="shared" ref="DH58:DH59" si="87">AVERAGE(K58:N58)</f>
        <v>#DIV/0!</v>
      </c>
      <c r="DI58" s="182" t="e">
        <f t="shared" ref="DI58:DI59" si="88">AVERAGE(O58:R58)</f>
        <v>#DIV/0!</v>
      </c>
      <c r="DJ58" s="182" t="e">
        <f t="shared" ref="DJ58:DJ59" si="89">AVERAGE(S58:V58)</f>
        <v>#DIV/0!</v>
      </c>
      <c r="DK58" s="182" t="e">
        <f t="shared" ref="DK58:DK59" si="90">AVERAGE(W58:Z58)</f>
        <v>#DIV/0!</v>
      </c>
      <c r="DL58" s="182" t="e">
        <f t="shared" ref="DL58:DL59" si="91">AVERAGE(AA58:AD58)</f>
        <v>#DIV/0!</v>
      </c>
      <c r="DM58" s="182" t="e">
        <f t="shared" ref="DM58:DM59" si="92">AVERAGE(AE58:AH58)</f>
        <v>#DIV/0!</v>
      </c>
      <c r="DN58" s="182" t="e">
        <f t="shared" ref="DN58:DN59" si="93">AVERAGE(AI58:AL58)</f>
        <v>#DIV/0!</v>
      </c>
      <c r="DO58" s="182" t="e">
        <f t="shared" ref="DO58:DO59" si="94">AVERAGE(AM58:AP58)</f>
        <v>#DIV/0!</v>
      </c>
      <c r="DP58" s="182" t="e">
        <f t="shared" ref="DP58:DP59" si="95">AVERAGE(AQ58:AT58)</f>
        <v>#DIV/0!</v>
      </c>
      <c r="DQ58" s="182" t="e">
        <f t="shared" ref="DQ58:DQ59" si="96">AVERAGE(AU58:AX58)</f>
        <v>#DIV/0!</v>
      </c>
      <c r="DR58" s="182" t="e">
        <f t="shared" ref="DR58:DR59" si="97">AVERAGE(AY58:BB58)</f>
        <v>#DIV/0!</v>
      </c>
      <c r="DS58" s="182" t="e">
        <f t="shared" ref="DS58:DS59" si="98">AVERAGE(BC58:BF58)</f>
        <v>#DIV/0!</v>
      </c>
      <c r="DT58" s="182" t="e">
        <f t="shared" ref="DT58:DT59" si="99">AVERAGE(BG58:BJ58)</f>
        <v>#DIV/0!</v>
      </c>
      <c r="DU58" s="182">
        <f t="shared" ref="DU58:EE58" si="100">INDEX($C58:$DC58,MATCH(DU$5,$C$6:$DC$6,0)+3)</f>
        <v>0</v>
      </c>
      <c r="DV58" s="182">
        <f t="shared" si="100"/>
        <v>0</v>
      </c>
      <c r="DW58" s="182">
        <f t="shared" si="100"/>
        <v>0</v>
      </c>
      <c r="DX58" s="182">
        <f t="shared" si="100"/>
        <v>99.566000000000003</v>
      </c>
      <c r="DY58" s="182">
        <f t="shared" si="100"/>
        <v>109.883</v>
      </c>
      <c r="DZ58" s="182">
        <f t="shared" si="100"/>
        <v>109.883</v>
      </c>
      <c r="EA58" s="182">
        <f t="shared" si="100"/>
        <v>109.883</v>
      </c>
      <c r="EB58" s="182">
        <f t="shared" si="100"/>
        <v>109.883</v>
      </c>
      <c r="EC58" s="182">
        <f t="shared" si="100"/>
        <v>109.883</v>
      </c>
      <c r="ED58" s="182">
        <f t="shared" si="100"/>
        <v>109.883</v>
      </c>
      <c r="EE58" s="182">
        <f t="shared" si="100"/>
        <v>109.883</v>
      </c>
      <c r="EF58" s="2"/>
      <c r="EG58" s="2"/>
      <c r="EH58" s="2"/>
    </row>
    <row r="59" spans="1:138" ht="12.75" customHeight="1" x14ac:dyDescent="0.25">
      <c r="A59" s="2"/>
      <c r="B59" s="206" t="s">
        <v>1326</v>
      </c>
      <c r="C59" s="136"/>
      <c r="D59" s="136"/>
      <c r="E59" s="136"/>
      <c r="F59" s="136"/>
      <c r="G59" s="136"/>
      <c r="H59" s="136"/>
      <c r="I59" s="136"/>
      <c r="J59" s="136"/>
      <c r="K59" s="136"/>
      <c r="L59" s="136"/>
      <c r="M59" s="136"/>
      <c r="N59" s="136"/>
      <c r="O59" s="136"/>
      <c r="P59" s="136"/>
      <c r="Q59" s="136"/>
      <c r="R59" s="136"/>
      <c r="S59" s="136"/>
      <c r="T59" s="136"/>
      <c r="U59" s="136"/>
      <c r="V59" s="136"/>
      <c r="W59" s="136"/>
      <c r="X59" s="136"/>
      <c r="Y59" s="136"/>
      <c r="Z59" s="136"/>
      <c r="AA59" s="136"/>
      <c r="AB59" s="136"/>
      <c r="AC59" s="136"/>
      <c r="AD59" s="136"/>
      <c r="AE59" s="136"/>
      <c r="AF59" s="136"/>
      <c r="AG59" s="136"/>
      <c r="AH59" s="136"/>
      <c r="AI59" s="136"/>
      <c r="AJ59" s="136"/>
      <c r="AK59" s="136"/>
      <c r="AL59" s="136"/>
      <c r="AM59" s="136"/>
      <c r="AN59" s="136"/>
      <c r="AO59" s="136"/>
      <c r="AP59" s="136"/>
      <c r="AQ59" s="136"/>
      <c r="AR59" s="136"/>
      <c r="AS59" s="136"/>
      <c r="AT59" s="136"/>
      <c r="AU59" s="136"/>
      <c r="AV59" s="136"/>
      <c r="AW59" s="136"/>
      <c r="AX59" s="136"/>
      <c r="AY59" s="136"/>
      <c r="AZ59" s="136"/>
      <c r="BA59" s="136"/>
      <c r="BB59" s="136"/>
      <c r="BC59" s="136"/>
      <c r="BD59" s="136"/>
      <c r="BE59" s="136"/>
      <c r="BF59" s="136"/>
      <c r="BG59" s="136"/>
      <c r="BH59" s="136"/>
      <c r="BI59" s="136"/>
      <c r="BJ59" s="136"/>
      <c r="BK59" s="136"/>
      <c r="BL59" s="136"/>
      <c r="BM59" s="136"/>
      <c r="BN59" s="136"/>
      <c r="BO59" s="136"/>
      <c r="BP59" s="136"/>
      <c r="BQ59" s="136"/>
      <c r="BR59" s="136"/>
      <c r="BS59" s="136"/>
      <c r="BT59" s="182">
        <f t="shared" ref="BT59:BV59" si="101">BS59</f>
        <v>0</v>
      </c>
      <c r="BU59" s="182">
        <f t="shared" si="101"/>
        <v>0</v>
      </c>
      <c r="BV59" s="182">
        <f t="shared" si="101"/>
        <v>0</v>
      </c>
      <c r="BW59" s="182">
        <v>100</v>
      </c>
      <c r="BX59" s="182">
        <v>100</v>
      </c>
      <c r="BY59" s="182">
        <v>100</v>
      </c>
      <c r="BZ59" s="136">
        <v>100.242</v>
      </c>
      <c r="CA59" s="136">
        <v>103.822</v>
      </c>
      <c r="CB59" s="136">
        <v>112.023</v>
      </c>
      <c r="CC59" s="136">
        <v>111.078</v>
      </c>
      <c r="CD59" s="182">
        <f t="shared" ref="CD59:DB59" si="102">+CC59-CD161</f>
        <v>111.078</v>
      </c>
      <c r="CE59" s="182">
        <f t="shared" si="102"/>
        <v>111.078</v>
      </c>
      <c r="CF59" s="182">
        <f t="shared" si="102"/>
        <v>111.078</v>
      </c>
      <c r="CG59" s="182">
        <f t="shared" si="102"/>
        <v>111.078</v>
      </c>
      <c r="CH59" s="182">
        <f t="shared" si="102"/>
        <v>111.078</v>
      </c>
      <c r="CI59" s="182">
        <f t="shared" si="102"/>
        <v>111.078</v>
      </c>
      <c r="CJ59" s="182">
        <f t="shared" si="102"/>
        <v>111.078</v>
      </c>
      <c r="CK59" s="182">
        <f t="shared" si="102"/>
        <v>111.078</v>
      </c>
      <c r="CL59" s="182">
        <f t="shared" si="102"/>
        <v>111.078</v>
      </c>
      <c r="CM59" s="182">
        <f t="shared" si="102"/>
        <v>111.078</v>
      </c>
      <c r="CN59" s="182">
        <f t="shared" si="102"/>
        <v>111.078</v>
      </c>
      <c r="CO59" s="182">
        <f t="shared" si="102"/>
        <v>111.078</v>
      </c>
      <c r="CP59" s="182">
        <f t="shared" si="102"/>
        <v>111.078</v>
      </c>
      <c r="CQ59" s="182">
        <f t="shared" si="102"/>
        <v>111.078</v>
      </c>
      <c r="CR59" s="182">
        <f t="shared" si="102"/>
        <v>111.078</v>
      </c>
      <c r="CS59" s="182">
        <f t="shared" si="102"/>
        <v>111.078</v>
      </c>
      <c r="CT59" s="182">
        <f t="shared" si="102"/>
        <v>111.078</v>
      </c>
      <c r="CU59" s="182">
        <f t="shared" si="102"/>
        <v>111.078</v>
      </c>
      <c r="CV59" s="182">
        <f t="shared" si="102"/>
        <v>111.078</v>
      </c>
      <c r="CW59" s="182">
        <f t="shared" si="102"/>
        <v>111.078</v>
      </c>
      <c r="CX59" s="182">
        <f t="shared" si="102"/>
        <v>111.078</v>
      </c>
      <c r="CY59" s="182">
        <f t="shared" si="102"/>
        <v>111.078</v>
      </c>
      <c r="CZ59" s="182">
        <f t="shared" si="102"/>
        <v>111.078</v>
      </c>
      <c r="DA59" s="182">
        <f t="shared" si="102"/>
        <v>111.078</v>
      </c>
      <c r="DB59" s="182">
        <f t="shared" si="102"/>
        <v>111.078</v>
      </c>
      <c r="DC59" s="2"/>
      <c r="DD59" s="2"/>
      <c r="DE59" s="206" t="s">
        <v>1326</v>
      </c>
      <c r="DF59" s="182" t="e">
        <f t="shared" si="85"/>
        <v>#DIV/0!</v>
      </c>
      <c r="DG59" s="182" t="e">
        <f t="shared" si="86"/>
        <v>#DIV/0!</v>
      </c>
      <c r="DH59" s="182" t="e">
        <f t="shared" si="87"/>
        <v>#DIV/0!</v>
      </c>
      <c r="DI59" s="182" t="e">
        <f t="shared" si="88"/>
        <v>#DIV/0!</v>
      </c>
      <c r="DJ59" s="182" t="e">
        <f t="shared" si="89"/>
        <v>#DIV/0!</v>
      </c>
      <c r="DK59" s="182" t="e">
        <f t="shared" si="90"/>
        <v>#DIV/0!</v>
      </c>
      <c r="DL59" s="182" t="e">
        <f t="shared" si="91"/>
        <v>#DIV/0!</v>
      </c>
      <c r="DM59" s="182" t="e">
        <f t="shared" si="92"/>
        <v>#DIV/0!</v>
      </c>
      <c r="DN59" s="182" t="e">
        <f t="shared" si="93"/>
        <v>#DIV/0!</v>
      </c>
      <c r="DO59" s="182" t="e">
        <f t="shared" si="94"/>
        <v>#DIV/0!</v>
      </c>
      <c r="DP59" s="182" t="e">
        <f t="shared" si="95"/>
        <v>#DIV/0!</v>
      </c>
      <c r="DQ59" s="182" t="e">
        <f t="shared" si="96"/>
        <v>#DIV/0!</v>
      </c>
      <c r="DR59" s="182" t="e">
        <f t="shared" si="97"/>
        <v>#DIV/0!</v>
      </c>
      <c r="DS59" s="182" t="e">
        <f t="shared" si="98"/>
        <v>#DIV/0!</v>
      </c>
      <c r="DT59" s="182" t="e">
        <f t="shared" si="99"/>
        <v>#DIV/0!</v>
      </c>
      <c r="DU59" s="182">
        <f t="shared" ref="DU59:EE59" si="103">INDEX($C59:$DC59,MATCH(DU$5,$C$6:$DC$6,0)+3)</f>
        <v>0</v>
      </c>
      <c r="DV59" s="182">
        <f t="shared" si="103"/>
        <v>0</v>
      </c>
      <c r="DW59" s="182">
        <f t="shared" si="103"/>
        <v>0</v>
      </c>
      <c r="DX59" s="182">
        <f t="shared" si="103"/>
        <v>100.242</v>
      </c>
      <c r="DY59" s="182">
        <f t="shared" si="103"/>
        <v>111.078</v>
      </c>
      <c r="DZ59" s="182">
        <f t="shared" si="103"/>
        <v>111.078</v>
      </c>
      <c r="EA59" s="182">
        <f t="shared" si="103"/>
        <v>111.078</v>
      </c>
      <c r="EB59" s="182">
        <f t="shared" si="103"/>
        <v>111.078</v>
      </c>
      <c r="EC59" s="182">
        <f t="shared" si="103"/>
        <v>111.078</v>
      </c>
      <c r="ED59" s="182">
        <f t="shared" si="103"/>
        <v>111.078</v>
      </c>
      <c r="EE59" s="182">
        <f t="shared" si="103"/>
        <v>111.078</v>
      </c>
      <c r="EF59" s="2"/>
      <c r="EG59" s="2"/>
      <c r="EH59" s="2"/>
    </row>
    <row r="60" spans="1:138" ht="12.75" customHeight="1" x14ac:dyDescent="0.25">
      <c r="A60" s="2"/>
      <c r="B60" s="2"/>
      <c r="C60" s="92"/>
      <c r="D60" s="92"/>
      <c r="E60" s="92"/>
      <c r="F60" s="92"/>
      <c r="G60" s="92"/>
      <c r="H60" s="92"/>
      <c r="I60" s="92"/>
      <c r="J60" s="92"/>
      <c r="K60" s="92"/>
      <c r="L60" s="92"/>
      <c r="M60" s="92"/>
      <c r="N60" s="92"/>
      <c r="O60" s="92"/>
      <c r="P60" s="92"/>
      <c r="Q60" s="92"/>
      <c r="R60" s="92"/>
      <c r="S60" s="92"/>
      <c r="T60" s="92"/>
      <c r="U60" s="92"/>
      <c r="V60" s="92"/>
      <c r="W60" s="92"/>
      <c r="X60" s="92"/>
      <c r="Y60" s="92"/>
      <c r="Z60" s="92"/>
      <c r="AA60" s="92"/>
      <c r="AB60" s="92"/>
      <c r="AC60" s="92"/>
      <c r="AD60" s="92"/>
      <c r="AE60" s="92"/>
      <c r="AF60" s="92"/>
      <c r="AG60" s="92"/>
      <c r="AH60" s="92"/>
      <c r="AI60" s="92"/>
      <c r="AJ60" s="92"/>
      <c r="AK60" s="92"/>
      <c r="AL60" s="92"/>
      <c r="AM60" s="92"/>
      <c r="AN60" s="92"/>
      <c r="AO60" s="92"/>
      <c r="AP60" s="92"/>
      <c r="AQ60" s="92"/>
      <c r="AR60" s="92"/>
      <c r="AS60" s="92"/>
      <c r="AT60" s="92"/>
      <c r="AU60" s="92"/>
      <c r="AV60" s="92"/>
      <c r="AW60" s="92"/>
      <c r="AX60" s="92"/>
      <c r="AY60" s="92"/>
      <c r="AZ60" s="92"/>
      <c r="BA60" s="92"/>
      <c r="BB60" s="92"/>
      <c r="BC60" s="92"/>
      <c r="BD60" s="92"/>
      <c r="BE60" s="92"/>
      <c r="BF60" s="92"/>
      <c r="BG60" s="92"/>
      <c r="BH60" s="92"/>
      <c r="BI60" s="92"/>
      <c r="BJ60" s="92"/>
      <c r="BK60" s="92"/>
      <c r="BL60" s="92"/>
      <c r="BM60" s="92"/>
      <c r="BN60" s="92"/>
      <c r="BO60" s="92"/>
      <c r="BP60" s="92"/>
      <c r="BQ60" s="92"/>
      <c r="BR60" s="92"/>
      <c r="BS60" s="92"/>
      <c r="BT60" s="92"/>
      <c r="BU60" s="92"/>
      <c r="BV60" s="92"/>
      <c r="BW60" s="92"/>
      <c r="BX60" s="92"/>
      <c r="BY60" s="92"/>
      <c r="BZ60" s="92"/>
      <c r="CA60" s="92"/>
      <c r="CB60" s="92"/>
      <c r="CC60" s="92"/>
      <c r="CD60" s="92"/>
      <c r="CE60" s="92"/>
      <c r="CF60" s="92"/>
      <c r="CG60" s="92"/>
      <c r="CH60" s="92"/>
      <c r="CI60" s="92"/>
      <c r="CJ60" s="92"/>
      <c r="CK60" s="92"/>
      <c r="CL60" s="92"/>
      <c r="CM60" s="92"/>
      <c r="CN60" s="92"/>
      <c r="CO60" s="92"/>
      <c r="CP60" s="92"/>
      <c r="CQ60" s="92"/>
      <c r="CR60" s="92"/>
      <c r="CS60" s="92"/>
      <c r="CT60" s="92"/>
      <c r="CU60" s="92"/>
      <c r="CV60" s="92"/>
      <c r="CW60" s="92"/>
      <c r="CX60" s="92"/>
      <c r="CY60" s="92"/>
      <c r="CZ60" s="92"/>
      <c r="DA60" s="92"/>
      <c r="DB60" s="92"/>
      <c r="DC60" s="2"/>
      <c r="DD60" s="2"/>
      <c r="DE60" s="2"/>
      <c r="DF60" s="92"/>
      <c r="DG60" s="92"/>
      <c r="DH60" s="92"/>
      <c r="DI60" s="92"/>
      <c r="DJ60" s="92"/>
      <c r="DK60" s="92"/>
      <c r="DL60" s="92"/>
      <c r="DM60" s="92"/>
      <c r="DN60" s="92"/>
      <c r="DO60" s="92"/>
      <c r="DP60" s="92"/>
      <c r="DQ60" s="92"/>
      <c r="DR60" s="92"/>
      <c r="DS60" s="92"/>
      <c r="DT60" s="92"/>
      <c r="DU60" s="92"/>
      <c r="DV60" s="92"/>
      <c r="DW60" s="92"/>
      <c r="DX60" s="92"/>
      <c r="DY60" s="92"/>
      <c r="DZ60" s="92"/>
      <c r="EA60" s="92"/>
      <c r="EB60" s="92"/>
      <c r="EC60" s="92"/>
      <c r="ED60" s="92"/>
      <c r="EE60" s="92"/>
      <c r="EF60" s="2"/>
      <c r="EG60" s="2"/>
      <c r="EH60" s="2"/>
    </row>
    <row r="61" spans="1:138" ht="12.75" customHeight="1" x14ac:dyDescent="0.25">
      <c r="A61" s="2"/>
      <c r="B61" s="3" t="s">
        <v>1327</v>
      </c>
      <c r="C61" s="207">
        <v>0</v>
      </c>
      <c r="D61" s="207">
        <v>0</v>
      </c>
      <c r="E61" s="207">
        <v>0</v>
      </c>
      <c r="F61" s="207">
        <v>0</v>
      </c>
      <c r="G61" s="207">
        <v>0</v>
      </c>
      <c r="H61" s="207">
        <v>0</v>
      </c>
      <c r="I61" s="207">
        <v>0</v>
      </c>
      <c r="J61" s="207">
        <v>0</v>
      </c>
      <c r="K61" s="207">
        <v>0</v>
      </c>
      <c r="L61" s="207">
        <v>0</v>
      </c>
      <c r="M61" s="207">
        <v>0</v>
      </c>
      <c r="N61" s="207">
        <v>0</v>
      </c>
      <c r="O61" s="207">
        <v>0</v>
      </c>
      <c r="P61" s="207">
        <v>0</v>
      </c>
      <c r="Q61" s="207">
        <v>0</v>
      </c>
      <c r="R61" s="207">
        <v>0</v>
      </c>
      <c r="S61" s="207">
        <v>0</v>
      </c>
      <c r="T61" s="207">
        <v>0</v>
      </c>
      <c r="U61" s="207">
        <v>0</v>
      </c>
      <c r="V61" s="207">
        <v>0</v>
      </c>
      <c r="W61" s="207">
        <v>0</v>
      </c>
      <c r="X61" s="207">
        <v>0</v>
      </c>
      <c r="Y61" s="207">
        <v>0</v>
      </c>
      <c r="Z61" s="207">
        <v>0</v>
      </c>
      <c r="AA61" s="207">
        <v>0</v>
      </c>
      <c r="AB61" s="207">
        <v>0</v>
      </c>
      <c r="AC61" s="207">
        <v>0</v>
      </c>
      <c r="AD61" s="207">
        <v>0</v>
      </c>
      <c r="AE61" s="207">
        <v>0</v>
      </c>
      <c r="AF61" s="207">
        <v>0</v>
      </c>
      <c r="AG61" s="207">
        <v>0</v>
      </c>
      <c r="AH61" s="207">
        <v>0</v>
      </c>
      <c r="AI61" s="207">
        <v>0</v>
      </c>
      <c r="AJ61" s="207">
        <v>0</v>
      </c>
      <c r="AK61" s="207">
        <v>0</v>
      </c>
      <c r="AL61" s="207">
        <v>0</v>
      </c>
      <c r="AM61" s="207">
        <v>0</v>
      </c>
      <c r="AN61" s="207">
        <v>0</v>
      </c>
      <c r="AO61" s="207">
        <v>0</v>
      </c>
      <c r="AP61" s="207">
        <v>0</v>
      </c>
      <c r="AQ61" s="207">
        <v>0</v>
      </c>
      <c r="AR61" s="207">
        <v>0</v>
      </c>
      <c r="AS61" s="207">
        <v>0</v>
      </c>
      <c r="AT61" s="207">
        <v>0</v>
      </c>
      <c r="AU61" s="207">
        <v>0</v>
      </c>
      <c r="AV61" s="207">
        <v>0</v>
      </c>
      <c r="AW61" s="207">
        <v>0</v>
      </c>
      <c r="AX61" s="207">
        <v>0</v>
      </c>
      <c r="AY61" s="207">
        <v>0</v>
      </c>
      <c r="AZ61" s="207">
        <v>0</v>
      </c>
      <c r="BA61" s="207">
        <v>0</v>
      </c>
      <c r="BB61" s="207">
        <v>0</v>
      </c>
      <c r="BC61" s="207">
        <v>0</v>
      </c>
      <c r="BD61" s="207">
        <v>0</v>
      </c>
      <c r="BE61" s="207">
        <v>0</v>
      </c>
      <c r="BF61" s="207">
        <v>0</v>
      </c>
      <c r="BG61" s="207">
        <v>0</v>
      </c>
      <c r="BH61" s="207">
        <v>0</v>
      </c>
      <c r="BI61" s="207">
        <v>0</v>
      </c>
      <c r="BJ61" s="207">
        <v>0</v>
      </c>
      <c r="BK61" s="207">
        <v>0</v>
      </c>
      <c r="BL61" s="207">
        <v>0</v>
      </c>
      <c r="BM61" s="207">
        <v>0</v>
      </c>
      <c r="BN61" s="207">
        <v>0</v>
      </c>
      <c r="BO61" s="207">
        <v>0</v>
      </c>
      <c r="BP61" s="207">
        <v>0</v>
      </c>
      <c r="BQ61" s="207">
        <v>0</v>
      </c>
      <c r="BR61" s="207">
        <v>0</v>
      </c>
      <c r="BS61" s="207">
        <v>0</v>
      </c>
      <c r="BT61" s="208">
        <f t="shared" ref="BT61:BV61" si="104">+BS61</f>
        <v>0</v>
      </c>
      <c r="BU61" s="208">
        <f t="shared" si="104"/>
        <v>0</v>
      </c>
      <c r="BV61" s="208">
        <f t="shared" si="104"/>
        <v>0</v>
      </c>
      <c r="BW61" s="207">
        <v>0.15</v>
      </c>
      <c r="BX61" s="207">
        <v>0.2</v>
      </c>
      <c r="BY61" s="207">
        <v>0.2</v>
      </c>
      <c r="BZ61" s="207">
        <v>0.21</v>
      </c>
      <c r="CA61" s="207">
        <v>0.22</v>
      </c>
      <c r="CB61" s="207">
        <v>0.23</v>
      </c>
      <c r="CC61" s="207">
        <v>0.24</v>
      </c>
      <c r="CD61" s="208">
        <f>+CC61</f>
        <v>0.24</v>
      </c>
      <c r="CE61" s="207">
        <f>+CD61*1.05</f>
        <v>0.252</v>
      </c>
      <c r="CF61" s="208">
        <f t="shared" ref="CF61:CH61" si="105">+CE61</f>
        <v>0.252</v>
      </c>
      <c r="CG61" s="208">
        <f t="shared" si="105"/>
        <v>0.252</v>
      </c>
      <c r="CH61" s="208">
        <f t="shared" si="105"/>
        <v>0.252</v>
      </c>
      <c r="CI61" s="207">
        <f>+CH61*1.05</f>
        <v>0.2646</v>
      </c>
      <c r="CJ61" s="208">
        <f t="shared" ref="CJ61:CL61" si="106">+CI61</f>
        <v>0.2646</v>
      </c>
      <c r="CK61" s="208">
        <f t="shared" si="106"/>
        <v>0.2646</v>
      </c>
      <c r="CL61" s="208">
        <f t="shared" si="106"/>
        <v>0.2646</v>
      </c>
      <c r="CM61" s="207">
        <f>+CL61*1.05</f>
        <v>0.27783000000000002</v>
      </c>
      <c r="CN61" s="208">
        <f t="shared" ref="CN61:CP61" si="107">+CM61</f>
        <v>0.27783000000000002</v>
      </c>
      <c r="CO61" s="208">
        <f t="shared" si="107"/>
        <v>0.27783000000000002</v>
      </c>
      <c r="CP61" s="208">
        <f t="shared" si="107"/>
        <v>0.27783000000000002</v>
      </c>
      <c r="CQ61" s="207">
        <f>+CP61*1.05</f>
        <v>0.29172150000000002</v>
      </c>
      <c r="CR61" s="208">
        <f t="shared" ref="CR61:CT61" si="108">+CQ61</f>
        <v>0.29172150000000002</v>
      </c>
      <c r="CS61" s="208">
        <f t="shared" si="108"/>
        <v>0.29172150000000002</v>
      </c>
      <c r="CT61" s="208">
        <f t="shared" si="108"/>
        <v>0.29172150000000002</v>
      </c>
      <c r="CU61" s="207">
        <f>+CT61*1.05</f>
        <v>0.30630757500000005</v>
      </c>
      <c r="CV61" s="208">
        <f t="shared" ref="CV61:CX61" si="109">+CU61</f>
        <v>0.30630757500000005</v>
      </c>
      <c r="CW61" s="208">
        <f t="shared" si="109"/>
        <v>0.30630757500000005</v>
      </c>
      <c r="CX61" s="208">
        <f t="shared" si="109"/>
        <v>0.30630757500000005</v>
      </c>
      <c r="CY61" s="207">
        <f>+CX61*1.05</f>
        <v>0.32162295375000005</v>
      </c>
      <c r="CZ61" s="208">
        <f t="shared" ref="CZ61:DB61" si="110">+CY61</f>
        <v>0.32162295375000005</v>
      </c>
      <c r="DA61" s="208">
        <f t="shared" si="110"/>
        <v>0.32162295375000005</v>
      </c>
      <c r="DB61" s="208">
        <f t="shared" si="110"/>
        <v>0.32162295375000005</v>
      </c>
      <c r="DC61" s="2"/>
      <c r="DD61" s="2"/>
      <c r="DE61" s="2" t="s">
        <v>1327</v>
      </c>
      <c r="DF61" s="188">
        <f>SUM(C61:F61)</f>
        <v>0</v>
      </c>
      <c r="DG61" s="188">
        <f>SUM(G61:J61)</f>
        <v>0</v>
      </c>
      <c r="DH61" s="188">
        <f>SUM(K61:N61)</f>
        <v>0</v>
      </c>
      <c r="DI61" s="188">
        <f>SUM(O61:R61)</f>
        <v>0</v>
      </c>
      <c r="DJ61" s="188">
        <f>SUM(S61:V61)</f>
        <v>0</v>
      </c>
      <c r="DK61" s="188">
        <f>SUM(W61:Z61)</f>
        <v>0</v>
      </c>
      <c r="DL61" s="188">
        <f>SUM(AA61:AD61)</f>
        <v>0</v>
      </c>
      <c r="DM61" s="188">
        <f>SUM(AE61:AH61)</f>
        <v>0</v>
      </c>
      <c r="DN61" s="188">
        <f>SUM(AI61:AL61)</f>
        <v>0</v>
      </c>
      <c r="DO61" s="188">
        <f>SUM(AM61:AP61)</f>
        <v>0</v>
      </c>
      <c r="DP61" s="188">
        <f>SUM(AQ61:AT61)</f>
        <v>0</v>
      </c>
      <c r="DQ61" s="188">
        <f>SUM(AU61:AX61)</f>
        <v>0</v>
      </c>
      <c r="DR61" s="188">
        <f>SUM(AY61:BB61)</f>
        <v>0</v>
      </c>
      <c r="DS61" s="188">
        <f t="shared" ref="DS61:EE61" si="111">SUMIF($C$5:$DC$5,DS$5,$C61:$DC61)</f>
        <v>0</v>
      </c>
      <c r="DT61" s="188">
        <f t="shared" si="111"/>
        <v>0</v>
      </c>
      <c r="DU61" s="188">
        <f t="shared" si="111"/>
        <v>0</v>
      </c>
      <c r="DV61" s="188">
        <f t="shared" si="111"/>
        <v>0</v>
      </c>
      <c r="DW61" s="188">
        <f t="shared" si="111"/>
        <v>0</v>
      </c>
      <c r="DX61" s="188">
        <f t="shared" si="111"/>
        <v>0.76</v>
      </c>
      <c r="DY61" s="188">
        <f t="shared" si="111"/>
        <v>0.92999999999999994</v>
      </c>
      <c r="DZ61" s="188">
        <f t="shared" si="111"/>
        <v>1.008</v>
      </c>
      <c r="EA61" s="188">
        <f t="shared" si="111"/>
        <v>1.0584</v>
      </c>
      <c r="EB61" s="188">
        <f t="shared" si="111"/>
        <v>1.1113200000000001</v>
      </c>
      <c r="EC61" s="188">
        <f t="shared" si="111"/>
        <v>1.1668860000000001</v>
      </c>
      <c r="ED61" s="188">
        <f t="shared" si="111"/>
        <v>1.2252303000000002</v>
      </c>
      <c r="EE61" s="188">
        <f t="shared" si="111"/>
        <v>1.2864918150000002</v>
      </c>
      <c r="EF61" s="2"/>
      <c r="EG61" s="2"/>
      <c r="EH61" s="2"/>
    </row>
    <row r="62" spans="1:138" ht="12.75" customHeight="1" x14ac:dyDescent="0.25">
      <c r="A62" s="2"/>
      <c r="B62" s="2"/>
      <c r="C62" s="92"/>
      <c r="D62" s="92"/>
      <c r="E62" s="92"/>
      <c r="F62" s="92"/>
      <c r="G62" s="92"/>
      <c r="H62" s="92"/>
      <c r="I62" s="92"/>
      <c r="J62" s="92"/>
      <c r="K62" s="92"/>
      <c r="L62" s="92"/>
      <c r="M62" s="92"/>
      <c r="N62" s="92"/>
      <c r="O62" s="92"/>
      <c r="P62" s="92"/>
      <c r="Q62" s="92"/>
      <c r="R62" s="92"/>
      <c r="S62" s="92"/>
      <c r="T62" s="92"/>
      <c r="U62" s="92"/>
      <c r="V62" s="92"/>
      <c r="W62" s="92"/>
      <c r="X62" s="92"/>
      <c r="Y62" s="92"/>
      <c r="Z62" s="92"/>
      <c r="AA62" s="92"/>
      <c r="AB62" s="92"/>
      <c r="AC62" s="92"/>
      <c r="AD62" s="92"/>
      <c r="AE62" s="92"/>
      <c r="AF62" s="92"/>
      <c r="AG62" s="92"/>
      <c r="AH62" s="92"/>
      <c r="AI62" s="92"/>
      <c r="AJ62" s="92"/>
      <c r="AK62" s="92"/>
      <c r="AL62" s="92"/>
      <c r="AM62" s="92"/>
      <c r="AN62" s="92"/>
      <c r="AO62" s="92"/>
      <c r="AP62" s="92"/>
      <c r="AQ62" s="92"/>
      <c r="AR62" s="92"/>
      <c r="AS62" s="92"/>
      <c r="AT62" s="92"/>
      <c r="AU62" s="92"/>
      <c r="AV62" s="92"/>
      <c r="AW62" s="92"/>
      <c r="AX62" s="92"/>
      <c r="AY62" s="92"/>
      <c r="AZ62" s="92"/>
      <c r="BA62" s="92"/>
      <c r="BB62" s="92"/>
      <c r="BC62" s="92"/>
      <c r="BD62" s="92"/>
      <c r="BE62" s="92"/>
      <c r="BF62" s="92"/>
      <c r="BG62" s="92"/>
      <c r="BH62" s="92"/>
      <c r="BI62" s="92"/>
      <c r="BJ62" s="92"/>
      <c r="BK62" s="92"/>
      <c r="BL62" s="92"/>
      <c r="BM62" s="92"/>
      <c r="BN62" s="92"/>
      <c r="BO62" s="92"/>
      <c r="BP62" s="92"/>
      <c r="BQ62" s="92"/>
      <c r="BR62" s="92"/>
      <c r="BS62" s="92"/>
      <c r="BT62" s="92"/>
      <c r="BU62" s="92"/>
      <c r="BV62" s="92"/>
      <c r="BW62" s="92"/>
      <c r="BX62" s="92"/>
      <c r="BY62" s="209"/>
      <c r="BZ62" s="209"/>
      <c r="CA62" s="209"/>
      <c r="CB62" s="209"/>
      <c r="CC62" s="209"/>
      <c r="CD62" s="209"/>
      <c r="CE62" s="200"/>
      <c r="CF62" s="92"/>
      <c r="CG62" s="92"/>
      <c r="CH62" s="92"/>
      <c r="CI62" s="188"/>
      <c r="CJ62" s="92"/>
      <c r="CK62" s="92"/>
      <c r="CL62" s="92"/>
      <c r="CM62" s="92"/>
      <c r="CN62" s="92"/>
      <c r="CO62" s="92"/>
      <c r="CP62" s="92"/>
      <c r="CQ62" s="92"/>
      <c r="CR62" s="92"/>
      <c r="CS62" s="92"/>
      <c r="CT62" s="92"/>
      <c r="CU62" s="92"/>
      <c r="CV62" s="92"/>
      <c r="CW62" s="92"/>
      <c r="CX62" s="92"/>
      <c r="CY62" s="92"/>
      <c r="CZ62" s="92"/>
      <c r="DA62" s="92"/>
      <c r="DB62" s="92"/>
      <c r="DC62" s="2"/>
      <c r="DD62" s="2"/>
      <c r="DE62" s="2"/>
      <c r="DF62" s="92"/>
      <c r="DG62" s="92"/>
      <c r="DH62" s="92"/>
      <c r="DI62" s="92"/>
      <c r="DJ62" s="92"/>
      <c r="DK62" s="92"/>
      <c r="DL62" s="92"/>
      <c r="DM62" s="92"/>
      <c r="DN62" s="92"/>
      <c r="DO62" s="92"/>
      <c r="DP62" s="92"/>
      <c r="DQ62" s="92"/>
      <c r="DR62" s="92"/>
      <c r="DS62" s="92"/>
      <c r="DT62" s="92"/>
      <c r="DU62" s="92"/>
      <c r="DV62" s="92"/>
      <c r="DW62" s="92"/>
      <c r="DX62" s="92"/>
      <c r="DY62" s="92"/>
      <c r="DZ62" s="92"/>
      <c r="EA62" s="92"/>
      <c r="EB62" s="92"/>
      <c r="EC62" s="92"/>
      <c r="ED62" s="92"/>
      <c r="EE62" s="92"/>
      <c r="EF62" s="2"/>
      <c r="EG62" s="2"/>
      <c r="EH62" s="2"/>
    </row>
    <row r="63" spans="1:138" ht="12.75" customHeight="1" outlineLevel="1" x14ac:dyDescent="0.25">
      <c r="A63" s="2" t="s">
        <v>1</v>
      </c>
      <c r="B63" s="117" t="s">
        <v>1328</v>
      </c>
      <c r="C63" s="210"/>
      <c r="D63" s="210"/>
      <c r="E63" s="210"/>
      <c r="F63" s="210"/>
      <c r="G63" s="210"/>
      <c r="H63" s="210"/>
      <c r="I63" s="210"/>
      <c r="J63" s="210"/>
      <c r="K63" s="210"/>
      <c r="L63" s="210"/>
      <c r="M63" s="210"/>
      <c r="N63" s="210"/>
      <c r="O63" s="210"/>
      <c r="P63" s="210"/>
      <c r="Q63" s="210"/>
      <c r="R63" s="210"/>
      <c r="S63" s="210"/>
      <c r="T63" s="210"/>
      <c r="U63" s="210"/>
      <c r="V63" s="210"/>
      <c r="W63" s="210"/>
      <c r="X63" s="210"/>
      <c r="Y63" s="210"/>
      <c r="Z63" s="210"/>
      <c r="AA63" s="210"/>
      <c r="AB63" s="210"/>
      <c r="AC63" s="210"/>
      <c r="AD63" s="210"/>
      <c r="AE63" s="210"/>
      <c r="AF63" s="210"/>
      <c r="AG63" s="210"/>
      <c r="AH63" s="210"/>
      <c r="AI63" s="210"/>
      <c r="AJ63" s="210"/>
      <c r="AK63" s="210"/>
      <c r="AL63" s="210"/>
      <c r="AM63" s="210"/>
      <c r="AN63" s="210"/>
      <c r="AO63" s="210"/>
      <c r="AP63" s="210"/>
      <c r="AQ63" s="210"/>
      <c r="AR63" s="210"/>
      <c r="AS63" s="210"/>
      <c r="AT63" s="210"/>
      <c r="AU63" s="210"/>
      <c r="AV63" s="210"/>
      <c r="AW63" s="210"/>
      <c r="AX63" s="210"/>
      <c r="AY63" s="210"/>
      <c r="AZ63" s="210"/>
      <c r="BA63" s="210"/>
      <c r="BB63" s="210"/>
      <c r="BC63" s="210"/>
      <c r="BD63" s="210"/>
      <c r="BE63" s="210"/>
      <c r="BF63" s="210"/>
      <c r="BG63" s="210"/>
      <c r="BH63" s="210"/>
      <c r="BI63" s="210"/>
      <c r="BJ63" s="210"/>
      <c r="BK63" s="210"/>
      <c r="BL63" s="210"/>
      <c r="BM63" s="210"/>
      <c r="BN63" s="210"/>
      <c r="BO63" s="210"/>
      <c r="BP63" s="210"/>
      <c r="BQ63" s="210"/>
      <c r="BR63" s="210"/>
      <c r="BS63" s="210"/>
      <c r="BT63" s="210"/>
      <c r="BU63" s="210"/>
      <c r="BV63" s="210"/>
      <c r="BW63" s="210"/>
      <c r="BX63" s="210"/>
      <c r="BY63" s="210"/>
      <c r="BZ63" s="210"/>
      <c r="CA63" s="210"/>
      <c r="CB63" s="210"/>
      <c r="CC63" s="210">
        <v>390</v>
      </c>
      <c r="CD63" s="210"/>
      <c r="CE63" s="211">
        <f>+CE61*4</f>
        <v>1.008</v>
      </c>
      <c r="CF63" s="210"/>
      <c r="CG63" s="210"/>
      <c r="CH63" s="210"/>
      <c r="CI63" s="210"/>
      <c r="CJ63" s="210"/>
      <c r="CK63" s="210"/>
      <c r="CL63" s="210"/>
      <c r="CM63" s="210"/>
      <c r="CN63" s="210"/>
      <c r="CO63" s="210"/>
      <c r="CP63" s="210"/>
      <c r="CQ63" s="210"/>
      <c r="CR63" s="210"/>
      <c r="CS63" s="210"/>
      <c r="CT63" s="210"/>
      <c r="CU63" s="210"/>
      <c r="CV63" s="210"/>
      <c r="CW63" s="210"/>
      <c r="CX63" s="210"/>
      <c r="CY63" s="210"/>
      <c r="CZ63" s="210"/>
      <c r="DA63" s="210"/>
      <c r="DB63" s="210"/>
      <c r="DC63" s="2"/>
      <c r="DD63" s="2"/>
      <c r="DE63" s="117" t="s">
        <v>1328</v>
      </c>
      <c r="DF63" s="117"/>
      <c r="DG63" s="117"/>
      <c r="DH63" s="117"/>
      <c r="DI63" s="117"/>
      <c r="DJ63" s="117"/>
      <c r="DK63" s="117"/>
      <c r="DL63" s="117"/>
      <c r="DM63" s="117"/>
      <c r="DN63" s="117"/>
      <c r="DO63" s="117"/>
      <c r="DP63" s="117"/>
      <c r="DQ63" s="117"/>
      <c r="DR63" s="117"/>
      <c r="DS63" s="117"/>
      <c r="DT63" s="117"/>
      <c r="DU63" s="117"/>
      <c r="DV63" s="117"/>
      <c r="DW63" s="117"/>
      <c r="DX63" s="117"/>
      <c r="DY63" s="117"/>
      <c r="DZ63" s="117"/>
      <c r="EA63" s="117"/>
      <c r="EB63" s="117"/>
      <c r="EC63" s="117"/>
      <c r="ED63" s="117"/>
      <c r="EE63" s="117"/>
      <c r="EF63" s="2"/>
      <c r="EG63" s="2"/>
      <c r="EH63" s="2"/>
    </row>
    <row r="64" spans="1:138" ht="12.75" customHeight="1" outlineLevel="1" x14ac:dyDescent="0.25">
      <c r="A64" s="2"/>
      <c r="B64" s="2"/>
      <c r="C64" s="92"/>
      <c r="D64" s="92"/>
      <c r="E64" s="92"/>
      <c r="F64" s="92"/>
      <c r="G64" s="92"/>
      <c r="H64" s="92"/>
      <c r="I64" s="92"/>
      <c r="J64" s="92"/>
      <c r="K64" s="92"/>
      <c r="L64" s="92"/>
      <c r="M64" s="92"/>
      <c r="N64" s="92"/>
      <c r="O64" s="92"/>
      <c r="P64" s="92"/>
      <c r="Q64" s="92"/>
      <c r="R64" s="92"/>
      <c r="S64" s="92"/>
      <c r="T64" s="92"/>
      <c r="U64" s="92"/>
      <c r="V64" s="92"/>
      <c r="W64" s="92"/>
      <c r="X64" s="92"/>
      <c r="Y64" s="92"/>
      <c r="Z64" s="92"/>
      <c r="AA64" s="92"/>
      <c r="AB64" s="92"/>
      <c r="AC64" s="92"/>
      <c r="AD64" s="92"/>
      <c r="AE64" s="92"/>
      <c r="AF64" s="92"/>
      <c r="AG64" s="92"/>
      <c r="AH64" s="92"/>
      <c r="AI64" s="92"/>
      <c r="AJ64" s="92"/>
      <c r="AK64" s="92"/>
      <c r="AL64" s="92"/>
      <c r="AM64" s="92"/>
      <c r="AN64" s="92"/>
      <c r="AO64" s="92"/>
      <c r="AP64" s="92"/>
      <c r="AQ64" s="92"/>
      <c r="AR64" s="92"/>
      <c r="AS64" s="92"/>
      <c r="AT64" s="92"/>
      <c r="AU64" s="92"/>
      <c r="AV64" s="92"/>
      <c r="AW64" s="92"/>
      <c r="AX64" s="92"/>
      <c r="AY64" s="92"/>
      <c r="AZ64" s="92"/>
      <c r="BA64" s="92"/>
      <c r="BB64" s="92"/>
      <c r="BC64" s="92"/>
      <c r="BD64" s="92"/>
      <c r="BE64" s="92"/>
      <c r="BF64" s="92"/>
      <c r="BG64" s="92"/>
      <c r="BH64" s="92"/>
      <c r="BI64" s="92"/>
      <c r="BJ64" s="92"/>
      <c r="BK64" s="92"/>
      <c r="BL64" s="92"/>
      <c r="BM64" s="92"/>
      <c r="BN64" s="92"/>
      <c r="BO64" s="92"/>
      <c r="BP64" s="92"/>
      <c r="BQ64" s="92"/>
      <c r="BR64" s="92"/>
      <c r="BS64" s="92"/>
      <c r="BT64" s="92"/>
      <c r="BU64" s="92"/>
      <c r="BV64" s="92"/>
      <c r="BW64" s="92"/>
      <c r="BX64" s="92"/>
      <c r="BY64" s="92"/>
      <c r="BZ64" s="92"/>
      <c r="CA64" s="92"/>
      <c r="CB64" s="92"/>
      <c r="CC64" s="92"/>
      <c r="CD64" s="92"/>
      <c r="CE64" s="92"/>
      <c r="CF64" s="92"/>
      <c r="CG64" s="92"/>
      <c r="CH64" s="92"/>
      <c r="CI64" s="92"/>
      <c r="CJ64" s="92"/>
      <c r="CK64" s="92"/>
      <c r="CL64" s="92"/>
      <c r="CM64" s="92"/>
      <c r="CN64" s="92"/>
      <c r="CO64" s="92"/>
      <c r="CP64" s="92"/>
      <c r="CQ64" s="92"/>
      <c r="CR64" s="92"/>
      <c r="CS64" s="92"/>
      <c r="CT64" s="92"/>
      <c r="CU64" s="92"/>
      <c r="CV64" s="92"/>
      <c r="CW64" s="92"/>
      <c r="CX64" s="92"/>
      <c r="CY64" s="92"/>
      <c r="CZ64" s="92"/>
      <c r="DA64" s="92"/>
      <c r="DB64" s="92"/>
      <c r="DC64" s="2"/>
      <c r="DD64" s="2"/>
      <c r="DE64" s="2"/>
      <c r="DF64" s="92"/>
      <c r="DG64" s="92"/>
      <c r="DH64" s="92"/>
      <c r="DI64" s="92"/>
      <c r="DJ64" s="92"/>
      <c r="DK64" s="92"/>
      <c r="DL64" s="92"/>
      <c r="DM64" s="92"/>
      <c r="DN64" s="92"/>
      <c r="DO64" s="92"/>
      <c r="DP64" s="92"/>
      <c r="DQ64" s="92"/>
      <c r="DR64" s="92"/>
      <c r="DS64" s="92"/>
      <c r="DT64" s="92"/>
      <c r="DU64" s="92"/>
      <c r="DV64" s="92"/>
      <c r="DW64" s="92"/>
      <c r="DX64" s="92"/>
      <c r="DY64" s="92"/>
      <c r="DZ64" s="92"/>
      <c r="EA64" s="92"/>
      <c r="EB64" s="92"/>
      <c r="EC64" s="92"/>
      <c r="ED64" s="92"/>
      <c r="EE64" s="92"/>
      <c r="EF64" s="2"/>
      <c r="EG64" s="2"/>
      <c r="EH64" s="2"/>
    </row>
    <row r="65" spans="1:138" ht="12.75" customHeight="1" outlineLevel="1" x14ac:dyDescent="0.25">
      <c r="A65" s="2"/>
      <c r="B65" s="12" t="s">
        <v>1329</v>
      </c>
      <c r="C65" s="136"/>
      <c r="D65" s="136"/>
      <c r="E65" s="136"/>
      <c r="F65" s="136"/>
      <c r="G65" s="136"/>
      <c r="H65" s="136"/>
      <c r="I65" s="136"/>
      <c r="J65" s="136"/>
      <c r="K65" s="136"/>
      <c r="L65" s="136"/>
      <c r="M65" s="136"/>
      <c r="N65" s="136"/>
      <c r="O65" s="136"/>
      <c r="P65" s="136"/>
      <c r="Q65" s="136"/>
      <c r="R65" s="136"/>
      <c r="S65" s="136"/>
      <c r="T65" s="136"/>
      <c r="U65" s="136"/>
      <c r="V65" s="136"/>
      <c r="W65" s="136"/>
      <c r="X65" s="136"/>
      <c r="Y65" s="136"/>
      <c r="Z65" s="136"/>
      <c r="AA65" s="136"/>
      <c r="AB65" s="136"/>
      <c r="AC65" s="136"/>
      <c r="AD65" s="136"/>
      <c r="AE65" s="136"/>
      <c r="AF65" s="136"/>
      <c r="AG65" s="136"/>
      <c r="AH65" s="136"/>
      <c r="AI65" s="136"/>
      <c r="AJ65" s="136"/>
      <c r="AK65" s="136"/>
      <c r="AL65" s="136"/>
      <c r="AM65" s="136"/>
      <c r="AN65" s="136"/>
      <c r="AO65" s="136"/>
      <c r="AP65" s="136"/>
      <c r="AQ65" s="136"/>
      <c r="AR65" s="136"/>
      <c r="AS65" s="136"/>
      <c r="AT65" s="136"/>
      <c r="AU65" s="136"/>
      <c r="AV65" s="136"/>
      <c r="AW65" s="136"/>
      <c r="AX65" s="136"/>
      <c r="AY65" s="136"/>
      <c r="AZ65" s="136"/>
      <c r="BA65" s="136"/>
      <c r="BB65" s="136"/>
      <c r="BC65" s="136"/>
      <c r="BD65" s="136"/>
      <c r="BE65" s="136"/>
      <c r="BF65" s="136"/>
      <c r="BG65" s="136"/>
      <c r="BH65" s="136"/>
      <c r="BI65" s="136"/>
      <c r="BJ65" s="136"/>
      <c r="BK65" s="182">
        <f t="shared" ref="BK65:CS65" si="112">-BK16</f>
        <v>18.279499999999999</v>
      </c>
      <c r="BL65" s="182">
        <f t="shared" si="112"/>
        <v>18.279499999999999</v>
      </c>
      <c r="BM65" s="182">
        <f t="shared" si="112"/>
        <v>18.279499999999999</v>
      </c>
      <c r="BN65" s="182">
        <f t="shared" si="112"/>
        <v>18.279499999999999</v>
      </c>
      <c r="BO65" s="182">
        <f t="shared" si="112"/>
        <v>18.920000000000002</v>
      </c>
      <c r="BP65" s="182">
        <f t="shared" si="112"/>
        <v>21.912000000000003</v>
      </c>
      <c r="BQ65" s="182">
        <f t="shared" si="112"/>
        <v>21.912000000000003</v>
      </c>
      <c r="BR65" s="182">
        <f t="shared" si="112"/>
        <v>21.912000000000003</v>
      </c>
      <c r="BS65" s="182">
        <f t="shared" si="112"/>
        <v>24.494075290000005</v>
      </c>
      <c r="BT65" s="182">
        <f t="shared" si="112"/>
        <v>47.044393620000001</v>
      </c>
      <c r="BU65" s="182">
        <f t="shared" si="112"/>
        <v>60.138574369999994</v>
      </c>
      <c r="BV65" s="182">
        <f t="shared" si="112"/>
        <v>67.285023890000005</v>
      </c>
      <c r="BW65" s="182">
        <f t="shared" si="112"/>
        <v>62.555</v>
      </c>
      <c r="BX65" s="182">
        <f t="shared" si="112"/>
        <v>63.503999999999998</v>
      </c>
      <c r="BY65" s="182">
        <f t="shared" si="112"/>
        <v>67.77</v>
      </c>
      <c r="BZ65" s="182">
        <f t="shared" si="112"/>
        <v>66.566999999999993</v>
      </c>
      <c r="CA65" s="182">
        <f t="shared" si="112"/>
        <v>106.746</v>
      </c>
      <c r="CB65" s="182">
        <f t="shared" si="112"/>
        <v>202.136</v>
      </c>
      <c r="CC65" s="182">
        <f t="shared" si="112"/>
        <v>225.34700000000001</v>
      </c>
      <c r="CD65" s="182">
        <f t="shared" si="112"/>
        <v>194.56216736559568</v>
      </c>
      <c r="CE65" s="182">
        <f t="shared" si="112"/>
        <v>209.36946457528234</v>
      </c>
      <c r="CF65" s="182">
        <f t="shared" si="112"/>
        <v>218.4762573044388</v>
      </c>
      <c r="CG65" s="182">
        <f t="shared" si="112"/>
        <v>220.328985300786</v>
      </c>
      <c r="CH65" s="182">
        <f t="shared" si="112"/>
        <v>220.44283013715494</v>
      </c>
      <c r="CI65" s="182">
        <f t="shared" si="112"/>
        <v>212.67077480951713</v>
      </c>
      <c r="CJ65" s="182">
        <f t="shared" si="112"/>
        <v>214.9126316684065</v>
      </c>
      <c r="CK65" s="182">
        <f t="shared" si="112"/>
        <v>217.03159573451529</v>
      </c>
      <c r="CL65" s="182">
        <f t="shared" si="112"/>
        <v>217.42562694194982</v>
      </c>
      <c r="CM65" s="182">
        <f t="shared" si="112"/>
        <v>215.76728725508755</v>
      </c>
      <c r="CN65" s="182">
        <f t="shared" si="112"/>
        <v>216.92246819490541</v>
      </c>
      <c r="CO65" s="182">
        <f t="shared" si="112"/>
        <v>218.00238843964314</v>
      </c>
      <c r="CP65" s="182">
        <f t="shared" si="112"/>
        <v>218.03005191812224</v>
      </c>
      <c r="CQ65" s="182">
        <f t="shared" si="112"/>
        <v>217.03617146759456</v>
      </c>
      <c r="CR65" s="182">
        <f t="shared" si="112"/>
        <v>217.07915081475159</v>
      </c>
      <c r="CS65" s="182">
        <f t="shared" si="112"/>
        <v>218.12392028087032</v>
      </c>
      <c r="CT65" s="182"/>
      <c r="CU65" s="182">
        <f t="shared" ref="CU65:DB65" si="113">-CU16</f>
        <v>216.10841486899469</v>
      </c>
      <c r="CV65" s="182">
        <f t="shared" si="113"/>
        <v>217.14622660121225</v>
      </c>
      <c r="CW65" s="182">
        <f t="shared" si="113"/>
        <v>218.17873297640654</v>
      </c>
      <c r="CX65" s="182">
        <f t="shared" si="113"/>
        <v>218.18620692419489</v>
      </c>
      <c r="CY65" s="182">
        <f t="shared" si="113"/>
        <v>216.14588205858681</v>
      </c>
      <c r="CZ65" s="182">
        <f t="shared" si="113"/>
        <v>217.17595845383406</v>
      </c>
      <c r="DA65" s="182">
        <f t="shared" si="113"/>
        <v>218.20559805122838</v>
      </c>
      <c r="DB65" s="182">
        <f t="shared" si="113"/>
        <v>218.21194337557222</v>
      </c>
      <c r="DC65" s="2"/>
      <c r="DD65" s="2"/>
      <c r="DE65" s="12" t="s">
        <v>1329</v>
      </c>
      <c r="DF65" s="138">
        <f t="shared" ref="DF65:EE65" si="114">SUMIF($C$5:$DC$5,DF$5,$C65:$DC65)</f>
        <v>0</v>
      </c>
      <c r="DG65" s="138">
        <f t="shared" si="114"/>
        <v>0</v>
      </c>
      <c r="DH65" s="138">
        <f t="shared" si="114"/>
        <v>0</v>
      </c>
      <c r="DI65" s="138">
        <f t="shared" si="114"/>
        <v>0</v>
      </c>
      <c r="DJ65" s="138">
        <f t="shared" si="114"/>
        <v>0</v>
      </c>
      <c r="DK65" s="138">
        <f t="shared" si="114"/>
        <v>0</v>
      </c>
      <c r="DL65" s="138">
        <f t="shared" si="114"/>
        <v>0</v>
      </c>
      <c r="DM65" s="138">
        <f t="shared" si="114"/>
        <v>0</v>
      </c>
      <c r="DN65" s="138">
        <f t="shared" si="114"/>
        <v>0</v>
      </c>
      <c r="DO65" s="138">
        <f t="shared" si="114"/>
        <v>0</v>
      </c>
      <c r="DP65" s="138">
        <f t="shared" si="114"/>
        <v>0</v>
      </c>
      <c r="DQ65" s="138">
        <f t="shared" si="114"/>
        <v>0</v>
      </c>
      <c r="DR65" s="138">
        <f t="shared" si="114"/>
        <v>0</v>
      </c>
      <c r="DS65" s="138">
        <f t="shared" si="114"/>
        <v>0</v>
      </c>
      <c r="DT65" s="138">
        <f t="shared" si="114"/>
        <v>0</v>
      </c>
      <c r="DU65" s="138">
        <f t="shared" si="114"/>
        <v>73.117999999999995</v>
      </c>
      <c r="DV65" s="138">
        <f t="shared" si="114"/>
        <v>84.65600000000002</v>
      </c>
      <c r="DW65" s="138">
        <f t="shared" si="114"/>
        <v>198.96206717000001</v>
      </c>
      <c r="DX65" s="138">
        <f t="shared" si="114"/>
        <v>260.39600000000002</v>
      </c>
      <c r="DY65" s="138">
        <f t="shared" si="114"/>
        <v>728.7911673655957</v>
      </c>
      <c r="DZ65" s="138">
        <f t="shared" si="114"/>
        <v>868.61753731766214</v>
      </c>
      <c r="EA65" s="138">
        <f t="shared" si="114"/>
        <v>862.04062915438863</v>
      </c>
      <c r="EB65" s="138">
        <f t="shared" si="114"/>
        <v>868.72219580775834</v>
      </c>
      <c r="EC65" s="138">
        <f t="shared" si="114"/>
        <v>652.23924256321652</v>
      </c>
      <c r="ED65" s="138">
        <f t="shared" si="114"/>
        <v>869.61958137080842</v>
      </c>
      <c r="EE65" s="138">
        <f t="shared" si="114"/>
        <v>869.7393819392214</v>
      </c>
      <c r="EF65" s="2"/>
      <c r="EG65" s="2"/>
      <c r="EH65" s="2"/>
    </row>
    <row r="66" spans="1:138" ht="12.75" customHeight="1" outlineLevel="1" x14ac:dyDescent="0.25">
      <c r="A66" s="4"/>
      <c r="B66" s="212" t="s">
        <v>1330</v>
      </c>
      <c r="C66" s="149" t="e">
        <f>C65/'Income Statement'!C11</f>
        <v>#DIV/0!</v>
      </c>
      <c r="D66" s="149" t="e">
        <f>D65/'Income Statement'!D11</f>
        <v>#DIV/0!</v>
      </c>
      <c r="E66" s="149" t="e">
        <f>E65/'Income Statement'!E11</f>
        <v>#DIV/0!</v>
      </c>
      <c r="F66" s="149" t="e">
        <f>F65/'Income Statement'!F11</f>
        <v>#DIV/0!</v>
      </c>
      <c r="G66" s="149" t="e">
        <f>G65/'Income Statement'!G11</f>
        <v>#DIV/0!</v>
      </c>
      <c r="H66" s="149" t="e">
        <f>H65/'Income Statement'!H11</f>
        <v>#DIV/0!</v>
      </c>
      <c r="I66" s="149" t="e">
        <f>I65/'Income Statement'!I11</f>
        <v>#DIV/0!</v>
      </c>
      <c r="J66" s="149" t="e">
        <f>J65/'Income Statement'!J11</f>
        <v>#DIV/0!</v>
      </c>
      <c r="K66" s="149" t="e">
        <f>K65/'Income Statement'!K11</f>
        <v>#DIV/0!</v>
      </c>
      <c r="L66" s="149" t="e">
        <f>L65/'Income Statement'!L11</f>
        <v>#DIV/0!</v>
      </c>
      <c r="M66" s="149" t="e">
        <f>M65/'Income Statement'!M11</f>
        <v>#DIV/0!</v>
      </c>
      <c r="N66" s="149" t="e">
        <f>N65/'Income Statement'!N11</f>
        <v>#DIV/0!</v>
      </c>
      <c r="O66" s="149" t="e">
        <f>O65/'Income Statement'!O11</f>
        <v>#DIV/0!</v>
      </c>
      <c r="P66" s="149" t="e">
        <f>P65/'Income Statement'!P11</f>
        <v>#DIV/0!</v>
      </c>
      <c r="Q66" s="149" t="e">
        <f>Q65/'Income Statement'!Q11</f>
        <v>#DIV/0!</v>
      </c>
      <c r="R66" s="149" t="e">
        <f>R65/'Income Statement'!R11</f>
        <v>#DIV/0!</v>
      </c>
      <c r="S66" s="149" t="e">
        <f>S65/'Income Statement'!S11</f>
        <v>#DIV/0!</v>
      </c>
      <c r="T66" s="149" t="e">
        <f>T65/'Income Statement'!T11</f>
        <v>#DIV/0!</v>
      </c>
      <c r="U66" s="149" t="e">
        <f>U65/'Income Statement'!U11</f>
        <v>#DIV/0!</v>
      </c>
      <c r="V66" s="149" t="e">
        <f>V65/'Income Statement'!V11</f>
        <v>#DIV/0!</v>
      </c>
      <c r="W66" s="149" t="e">
        <f>W65/'Income Statement'!W11</f>
        <v>#DIV/0!</v>
      </c>
      <c r="X66" s="149" t="e">
        <f>X65/'Income Statement'!X11</f>
        <v>#DIV/0!</v>
      </c>
      <c r="Y66" s="149" t="e">
        <f>Y65/'Income Statement'!Y11</f>
        <v>#DIV/0!</v>
      </c>
      <c r="Z66" s="149" t="e">
        <f>Z65/'Income Statement'!Z11</f>
        <v>#DIV/0!</v>
      </c>
      <c r="AA66" s="149" t="e">
        <f>AA65/'Income Statement'!AA11</f>
        <v>#DIV/0!</v>
      </c>
      <c r="AB66" s="149" t="e">
        <f>AB65/'Income Statement'!AB11</f>
        <v>#DIV/0!</v>
      </c>
      <c r="AC66" s="149" t="e">
        <f>AC65/'Income Statement'!AC11</f>
        <v>#DIV/0!</v>
      </c>
      <c r="AD66" s="149" t="e">
        <f>AD65/'Income Statement'!AD11</f>
        <v>#DIV/0!</v>
      </c>
      <c r="AE66" s="149" t="e">
        <f>AE65/'Income Statement'!AE11</f>
        <v>#DIV/0!</v>
      </c>
      <c r="AF66" s="149" t="e">
        <f>AF65/'Income Statement'!AF11</f>
        <v>#DIV/0!</v>
      </c>
      <c r="AG66" s="149" t="e">
        <f>AG65/'Income Statement'!AG11</f>
        <v>#DIV/0!</v>
      </c>
      <c r="AH66" s="149" t="e">
        <f>AH65/'Income Statement'!AH11</f>
        <v>#DIV/0!</v>
      </c>
      <c r="AI66" s="149" t="e">
        <f>AI65/'Income Statement'!AI11</f>
        <v>#DIV/0!</v>
      </c>
      <c r="AJ66" s="149" t="e">
        <f>AJ65/'Income Statement'!AJ11</f>
        <v>#DIV/0!</v>
      </c>
      <c r="AK66" s="149" t="e">
        <f>AK65/'Income Statement'!AK11</f>
        <v>#DIV/0!</v>
      </c>
      <c r="AL66" s="149" t="e">
        <f>AL65/'Income Statement'!AL11</f>
        <v>#DIV/0!</v>
      </c>
      <c r="AM66" s="149" t="e">
        <f>AM65/'Income Statement'!AM11</f>
        <v>#DIV/0!</v>
      </c>
      <c r="AN66" s="149" t="e">
        <f>AN65/'Income Statement'!AN11</f>
        <v>#DIV/0!</v>
      </c>
      <c r="AO66" s="149" t="e">
        <f>AO65/'Income Statement'!AO11</f>
        <v>#DIV/0!</v>
      </c>
      <c r="AP66" s="149" t="e">
        <f>AP65/'Income Statement'!AP11</f>
        <v>#DIV/0!</v>
      </c>
      <c r="AQ66" s="149" t="e">
        <f>AQ65/'Income Statement'!AQ11</f>
        <v>#DIV/0!</v>
      </c>
      <c r="AR66" s="149" t="e">
        <f>AR65/'Income Statement'!AR11</f>
        <v>#DIV/0!</v>
      </c>
      <c r="AS66" s="149" t="e">
        <f>AS65/'Income Statement'!AS11</f>
        <v>#DIV/0!</v>
      </c>
      <c r="AT66" s="149" t="e">
        <f>AT65/'Income Statement'!AT11</f>
        <v>#DIV/0!</v>
      </c>
      <c r="AU66" s="149" t="e">
        <f>AU65/'Income Statement'!AU11</f>
        <v>#DIV/0!</v>
      </c>
      <c r="AV66" s="149" t="e">
        <f>AV65/'Income Statement'!AV11</f>
        <v>#DIV/0!</v>
      </c>
      <c r="AW66" s="149" t="e">
        <f>AW65/'Income Statement'!AW11</f>
        <v>#DIV/0!</v>
      </c>
      <c r="AX66" s="149" t="e">
        <f>AX65/'Income Statement'!AX11</f>
        <v>#DIV/0!</v>
      </c>
      <c r="AY66" s="149" t="e">
        <f>AY65/'Income Statement'!AY11</f>
        <v>#DIV/0!</v>
      </c>
      <c r="AZ66" s="149" t="e">
        <f>AZ65/'Income Statement'!AZ11</f>
        <v>#DIV/0!</v>
      </c>
      <c r="BA66" s="149" t="e">
        <f>BA65/'Income Statement'!BA11</f>
        <v>#DIV/0!</v>
      </c>
      <c r="BB66" s="149" t="e">
        <f>BB65/'Income Statement'!BB11</f>
        <v>#DIV/0!</v>
      </c>
      <c r="BC66" s="149" t="e">
        <f>BC65/'Income Statement'!BC11</f>
        <v>#DIV/0!</v>
      </c>
      <c r="BD66" s="149" t="e">
        <f>BD65/'Income Statement'!BD11</f>
        <v>#DIV/0!</v>
      </c>
      <c r="BE66" s="149" t="e">
        <f>BE65/'Income Statement'!BE11</f>
        <v>#DIV/0!</v>
      </c>
      <c r="BF66" s="149" t="e">
        <f>BF65/'Income Statement'!BF11</f>
        <v>#DIV/0!</v>
      </c>
      <c r="BG66" s="149" t="e">
        <f>BG65/'Income Statement'!BG11</f>
        <v>#DIV/0!</v>
      </c>
      <c r="BH66" s="149" t="e">
        <f>BH65/'Income Statement'!BH11</f>
        <v>#DIV/0!</v>
      </c>
      <c r="BI66" s="149" t="e">
        <f>BI65/'Income Statement'!BI11</f>
        <v>#DIV/0!</v>
      </c>
      <c r="BJ66" s="149" t="e">
        <f>BJ65/'Income Statement'!BJ11</f>
        <v>#DIV/0!</v>
      </c>
      <c r="BK66" s="149">
        <f>BK65/'Income Statement'!BK11</f>
        <v>0.42786942377479381</v>
      </c>
      <c r="BL66" s="149">
        <f>BL65/'Income Statement'!BL11</f>
        <v>1.3305814661315658</v>
      </c>
      <c r="BM66" s="149">
        <f>BM65/'Income Statement'!BM11</f>
        <v>0.63050002839949137</v>
      </c>
      <c r="BN66" s="149">
        <f>BN65/'Income Statement'!BN11</f>
        <v>0.69452478114800165</v>
      </c>
      <c r="BO66" s="149">
        <f>BO65/'Income Statement'!BO11</f>
        <v>0.59437242221787867</v>
      </c>
      <c r="BP66" s="149">
        <f>BP65/'Income Statement'!BP11</f>
        <v>0.49319375156684447</v>
      </c>
      <c r="BQ66" s="149">
        <f>BQ65/'Income Statement'!BQ11</f>
        <v>0.5060815170600359</v>
      </c>
      <c r="BR66" s="149">
        <f>BR65/'Income Statement'!BR11</f>
        <v>0.41462614369948875</v>
      </c>
      <c r="BS66" s="149">
        <f>BS65/'Income Statement'!BS11</f>
        <v>0.40923162352033088</v>
      </c>
      <c r="BT66" s="149">
        <f>BT65/'Income Statement'!BT11</f>
        <v>0.35823319066684151</v>
      </c>
      <c r="BU66" s="149">
        <f>BU65/'Income Statement'!BU11</f>
        <v>0.42485107029052399</v>
      </c>
      <c r="BV66" s="149">
        <f>BV65/'Income Statement'!BV11</f>
        <v>0.44897256570349359</v>
      </c>
      <c r="BW66" s="149">
        <f>BW65/'Income Statement'!BW11</f>
        <v>0.40774224667248954</v>
      </c>
      <c r="BX66" s="149">
        <f>BX65/'Income Statement'!BX11</f>
        <v>0.39251365985116321</v>
      </c>
      <c r="BY66" s="149">
        <f>BY65/'Income Statement'!BY11</f>
        <v>0.42996903867627656</v>
      </c>
      <c r="BZ66" s="149">
        <f>BZ65/'Income Statement'!BZ11</f>
        <v>0.47164477320069714</v>
      </c>
      <c r="CA66" s="149">
        <f>CA65/'Income Statement'!CA11</f>
        <v>0.55404402414528686</v>
      </c>
      <c r="CB66" s="149">
        <f>CB65/'Income Statement'!CB11</f>
        <v>0.70303772285561239</v>
      </c>
      <c r="CC66" s="149">
        <f>CC65/'Income Statement'!CC11</f>
        <v>0.74021627019321112</v>
      </c>
      <c r="CD66" s="149">
        <f>CD65/'Income Statement'!CD11</f>
        <v>0.71313854469348859</v>
      </c>
      <c r="CE66" s="149">
        <f>CE65/'Income Statement'!CE11</f>
        <v>0.73040160910341623</v>
      </c>
      <c r="CF66" s="149">
        <f>CF65/'Income Statement'!CF11</f>
        <v>0.66020671167924505</v>
      </c>
      <c r="CG66" s="149">
        <f>CG65/'Income Statement'!CG11</f>
        <v>0.65318167676074612</v>
      </c>
      <c r="CH66" s="149">
        <f>CH65/'Income Statement'!CH11</f>
        <v>0.65096369484724381</v>
      </c>
      <c r="CI66" s="149">
        <f>CI65/'Income Statement'!CI11</f>
        <v>0.64038444116220117</v>
      </c>
      <c r="CJ66" s="149">
        <f>CJ65/'Income Statement'!CJ11</f>
        <v>0.63766894629597726</v>
      </c>
      <c r="CK66" s="149">
        <f>CK65/'Income Statement'!CK11</f>
        <v>0.63315190673594091</v>
      </c>
      <c r="CL66" s="149">
        <f>CL65/'Income Statement'!CL11</f>
        <v>0.62902537278493886</v>
      </c>
      <c r="CM66" s="149">
        <f>CM65/'Income Statement'!CM11</f>
        <v>0.61999029118352422</v>
      </c>
      <c r="CN66" s="149">
        <f>CN65/'Income Statement'!CN11</f>
        <v>0.6178429962019143</v>
      </c>
      <c r="CO66" s="149">
        <f>CO65/'Income Statement'!CO11</f>
        <v>0.6154730499239065</v>
      </c>
      <c r="CP66" s="149">
        <f>CP65/'Income Statement'!CP11</f>
        <v>0.61286462229849614</v>
      </c>
      <c r="CQ66" s="149">
        <f>CQ65/'Income Statement'!CQ11</f>
        <v>0.60996272631315329</v>
      </c>
      <c r="CR66" s="149">
        <f>CR65/'Income Statement'!CR11</f>
        <v>0.60834891781529388</v>
      </c>
      <c r="CS66" s="149">
        <f>CS65/'Income Statement'!CS11</f>
        <v>0.6078509693556251</v>
      </c>
      <c r="CT66" s="149">
        <f>CT65/'Income Statement'!CT11</f>
        <v>0</v>
      </c>
      <c r="CU66" s="149">
        <f>CU65/'Income Statement'!CU11</f>
        <v>0.60425491113270857</v>
      </c>
      <c r="CV66" s="149">
        <f>CV65/'Income Statement'!CV11</f>
        <v>0.60442197137855846</v>
      </c>
      <c r="CW66" s="149">
        <f>CW65/'Income Statement'!CW11</f>
        <v>0.6047134448714846</v>
      </c>
      <c r="CX66" s="149">
        <f>CX65/'Income Statement'!CX11</f>
        <v>0.60427639134304389</v>
      </c>
      <c r="CY66" s="149">
        <f>CY65/'Income Statement'!CY11</f>
        <v>0.60224137370725295</v>
      </c>
      <c r="CZ66" s="149">
        <f>CZ65/'Income Statement'!CZ11</f>
        <v>0.60273868872339509</v>
      </c>
      <c r="DA66" s="149">
        <f>DA65/'Income Statement'!DA11</f>
        <v>0.60323034188416302</v>
      </c>
      <c r="DB66" s="149">
        <f>DB65/'Income Statement'!DB11</f>
        <v>0.60288103909845137</v>
      </c>
      <c r="DC66" s="4"/>
      <c r="DD66" s="4"/>
      <c r="DE66" s="212" t="s">
        <v>1330</v>
      </c>
      <c r="DF66" s="148"/>
      <c r="DG66" s="148" t="e">
        <f>DG65/'Balance Sheet'!DG$72</f>
        <v>#DIV/0!</v>
      </c>
      <c r="DH66" s="148" t="e">
        <f>DH65/'Balance Sheet'!DH$72</f>
        <v>#DIV/0!</v>
      </c>
      <c r="DI66" s="148" t="e">
        <f>DI65/'Balance Sheet'!DI$72</f>
        <v>#DIV/0!</v>
      </c>
      <c r="DJ66" s="148" t="e">
        <f>DJ65/'Balance Sheet'!DJ$72</f>
        <v>#DIV/0!</v>
      </c>
      <c r="DK66" s="148" t="e">
        <f>DK65/'Balance Sheet'!DK$72</f>
        <v>#DIV/0!</v>
      </c>
      <c r="DL66" s="148" t="e">
        <f>DL65/'Balance Sheet'!DL$72</f>
        <v>#DIV/0!</v>
      </c>
      <c r="DM66" s="148" t="e">
        <f>DM65/'Balance Sheet'!DM$72</f>
        <v>#DIV/0!</v>
      </c>
      <c r="DN66" s="148" t="e">
        <f>DN65/'Balance Sheet'!DN$72</f>
        <v>#DIV/0!</v>
      </c>
      <c r="DO66" s="148" t="e">
        <f>DO65/'Balance Sheet'!DO$72</f>
        <v>#DIV/0!</v>
      </c>
      <c r="DP66" s="148" t="e">
        <f>DP65/'Balance Sheet'!DP$72</f>
        <v>#DIV/0!</v>
      </c>
      <c r="DQ66" s="148" t="e">
        <f>DQ65/'Balance Sheet'!DQ$72</f>
        <v>#DIV/0!</v>
      </c>
      <c r="DR66" s="148" t="e">
        <f>DR65/'Balance Sheet'!DR$72</f>
        <v>#DIV/0!</v>
      </c>
      <c r="DS66" s="148" t="e">
        <f>DS65/'Balance Sheet'!DS$72</f>
        <v>#DIV/0!</v>
      </c>
      <c r="DT66" s="148" t="e">
        <f>DT65/'Balance Sheet'!DT$72</f>
        <v>#DIV/0!</v>
      </c>
      <c r="DU66" s="148">
        <f>DU65/'Balance Sheet'!DU$72</f>
        <v>0.65417316488995791</v>
      </c>
      <c r="DV66" s="148">
        <f>DV65/'Balance Sheet'!DV$72</f>
        <v>0.49102795815714362</v>
      </c>
      <c r="DW66" s="148">
        <f>DW65/'Balance Sheet'!DW$72</f>
        <v>0.41227648993064903</v>
      </c>
      <c r="DX66" s="148">
        <f>DX65/'Balance Sheet'!DX$72</f>
        <v>0.42412535018567987</v>
      </c>
      <c r="DY66" s="148">
        <f>DY65/'Balance Sheet'!DY$72</f>
        <v>0.68920058961668051</v>
      </c>
      <c r="DZ66" s="148">
        <f>DZ65/'Balance Sheet'!DZ$72</f>
        <v>0.67151039355209119</v>
      </c>
      <c r="EA66" s="148">
        <f>EA65/'Balance Sheet'!EA$72</f>
        <v>0.63499191873413963</v>
      </c>
      <c r="EB66" s="148">
        <f>EB65/'Balance Sheet'!EB$72</f>
        <v>0.61652068567476337</v>
      </c>
      <c r="EC66" s="148">
        <f>EC65/'Balance Sheet'!EC$72</f>
        <v>0.45579298190685258</v>
      </c>
      <c r="ED66" s="148">
        <f>ED65/'Balance Sheet'!ED$72</f>
        <v>0.60441700183336966</v>
      </c>
      <c r="EE66" s="148">
        <f>EE65/'Balance Sheet'!EE$72</f>
        <v>0.60277395180222193</v>
      </c>
      <c r="EF66" s="4"/>
      <c r="EG66" s="4"/>
      <c r="EH66" s="4"/>
    </row>
    <row r="67" spans="1:138" ht="12.75" customHeight="1" outlineLevel="1" x14ac:dyDescent="0.25">
      <c r="A67" s="2"/>
      <c r="B67" s="5" t="s">
        <v>1331</v>
      </c>
      <c r="C67" s="136"/>
      <c r="D67" s="136"/>
      <c r="E67" s="136"/>
      <c r="F67" s="136"/>
      <c r="G67" s="136"/>
      <c r="H67" s="136"/>
      <c r="I67" s="136"/>
      <c r="J67" s="136"/>
      <c r="K67" s="136"/>
      <c r="L67" s="136"/>
      <c r="M67" s="136"/>
      <c r="N67" s="136"/>
      <c r="O67" s="136"/>
      <c r="P67" s="136"/>
      <c r="Q67" s="136"/>
      <c r="R67" s="136"/>
      <c r="S67" s="136"/>
      <c r="T67" s="136"/>
      <c r="U67" s="136"/>
      <c r="V67" s="136"/>
      <c r="W67" s="136"/>
      <c r="X67" s="136"/>
      <c r="Y67" s="136"/>
      <c r="Z67" s="136"/>
      <c r="AA67" s="136"/>
      <c r="AB67" s="136"/>
      <c r="AC67" s="136"/>
      <c r="AD67" s="136"/>
      <c r="AE67" s="136"/>
      <c r="AF67" s="136"/>
      <c r="AG67" s="136"/>
      <c r="AH67" s="136"/>
      <c r="AI67" s="136"/>
      <c r="AJ67" s="136"/>
      <c r="AK67" s="136"/>
      <c r="AL67" s="136"/>
      <c r="AM67" s="136"/>
      <c r="AN67" s="136"/>
      <c r="AO67" s="136"/>
      <c r="AP67" s="136"/>
      <c r="AQ67" s="136"/>
      <c r="AR67" s="136"/>
      <c r="AS67" s="136"/>
      <c r="AT67" s="136"/>
      <c r="AU67" s="136"/>
      <c r="AV67" s="136"/>
      <c r="AW67" s="136"/>
      <c r="AX67" s="136"/>
      <c r="AY67" s="136"/>
      <c r="AZ67" s="136"/>
      <c r="BA67" s="136"/>
      <c r="BB67" s="136"/>
      <c r="BC67" s="136"/>
      <c r="BD67" s="136"/>
      <c r="BE67" s="136"/>
      <c r="BF67" s="136"/>
      <c r="BG67" s="136"/>
      <c r="BH67" s="136"/>
      <c r="BI67" s="136"/>
      <c r="BJ67" s="136"/>
      <c r="BK67" s="136"/>
      <c r="BL67" s="136"/>
      <c r="BM67" s="136"/>
      <c r="BN67" s="182"/>
      <c r="BO67" s="136"/>
      <c r="BP67" s="136"/>
      <c r="BQ67" s="182">
        <f>'Balance Sheet'!BQ$72*BQ68</f>
        <v>0</v>
      </c>
      <c r="BR67" s="182">
        <f>'Balance Sheet'!BR$72*BR68</f>
        <v>0</v>
      </c>
      <c r="BS67" s="182">
        <f>'Balance Sheet'!BS$72*BS68</f>
        <v>0</v>
      </c>
      <c r="BT67" s="182">
        <f>'Balance Sheet'!BT$72*BT68</f>
        <v>0</v>
      </c>
      <c r="BU67" s="182">
        <f>'Balance Sheet'!BU$72*BU68</f>
        <v>0</v>
      </c>
      <c r="BV67" s="182">
        <f>'Balance Sheet'!BV$72*BV68</f>
        <v>0</v>
      </c>
      <c r="BW67" s="182">
        <f>'Balance Sheet'!BW$72*BW68</f>
        <v>0</v>
      </c>
      <c r="BX67" s="182">
        <f>'Balance Sheet'!BX$72*BX68</f>
        <v>0</v>
      </c>
      <c r="BY67" s="182">
        <f>'Balance Sheet'!BY$72*BY68</f>
        <v>0</v>
      </c>
      <c r="BZ67" s="182">
        <f>'Balance Sheet'!BZ$72*BZ68</f>
        <v>0</v>
      </c>
      <c r="CA67" s="182">
        <f>'Balance Sheet'!CA$72*CA68</f>
        <v>0</v>
      </c>
      <c r="CB67" s="182">
        <f>'Balance Sheet'!CB$72*CB68</f>
        <v>0</v>
      </c>
      <c r="CC67" s="182">
        <f>'Balance Sheet'!CC$72*CC68</f>
        <v>0</v>
      </c>
      <c r="CD67" s="182">
        <f>'Balance Sheet'!CD$72*CD68</f>
        <v>0</v>
      </c>
      <c r="CE67" s="182">
        <f>'Balance Sheet'!CE$72*CE68</f>
        <v>0</v>
      </c>
      <c r="CF67" s="182">
        <f>'Balance Sheet'!CF$72*CF68</f>
        <v>0</v>
      </c>
      <c r="CG67" s="182">
        <f>'Balance Sheet'!CG$72*CG68</f>
        <v>0</v>
      </c>
      <c r="CH67" s="182">
        <f>'Balance Sheet'!CH$72*CH68</f>
        <v>0</v>
      </c>
      <c r="CI67" s="182">
        <f>'Balance Sheet'!CI$72*CI68</f>
        <v>0</v>
      </c>
      <c r="CJ67" s="182">
        <f>'Balance Sheet'!CJ$72*CJ68</f>
        <v>0</v>
      </c>
      <c r="CK67" s="182">
        <f>'Balance Sheet'!CK$72*CK68</f>
        <v>0</v>
      </c>
      <c r="CL67" s="182">
        <f>'Balance Sheet'!CL$72*CL68</f>
        <v>0</v>
      </c>
      <c r="CM67" s="182">
        <f>'Balance Sheet'!CM$72*CM68</f>
        <v>0</v>
      </c>
      <c r="CN67" s="182">
        <f>'Balance Sheet'!CN$72*CN68</f>
        <v>0</v>
      </c>
      <c r="CO67" s="182">
        <f>'Balance Sheet'!CO$72*CO68</f>
        <v>0</v>
      </c>
      <c r="CP67" s="182">
        <f>'Balance Sheet'!CP$72*CP68</f>
        <v>0</v>
      </c>
      <c r="CQ67" s="182">
        <f>'Balance Sheet'!CQ$72*CQ68</f>
        <v>0</v>
      </c>
      <c r="CR67" s="182">
        <f>'Balance Sheet'!CR$72*CR68</f>
        <v>0</v>
      </c>
      <c r="CS67" s="182">
        <f>'Balance Sheet'!CS$72*CS68</f>
        <v>0</v>
      </c>
      <c r="CT67" s="182">
        <f>'Balance Sheet'!CT$72*CT68</f>
        <v>0</v>
      </c>
      <c r="CU67" s="182">
        <f>'Balance Sheet'!CU$72*CU68</f>
        <v>0</v>
      </c>
      <c r="CV67" s="182">
        <f>'Balance Sheet'!CV$72*CV68</f>
        <v>0</v>
      </c>
      <c r="CW67" s="182">
        <f>'Balance Sheet'!CW$72*CW68</f>
        <v>0</v>
      </c>
      <c r="CX67" s="182">
        <f>'Balance Sheet'!CX$72*CX68</f>
        <v>0</v>
      </c>
      <c r="CY67" s="182">
        <f>'Balance Sheet'!CY$72*CY68</f>
        <v>0</v>
      </c>
      <c r="CZ67" s="182">
        <f>'Balance Sheet'!CZ$72*CZ68</f>
        <v>0</v>
      </c>
      <c r="DA67" s="182">
        <f>'Balance Sheet'!DA$72*DA68</f>
        <v>0</v>
      </c>
      <c r="DB67" s="182">
        <f>'Balance Sheet'!DB$72*DB68</f>
        <v>0</v>
      </c>
      <c r="DC67" s="2"/>
      <c r="DD67" s="2"/>
      <c r="DE67" s="5" t="s">
        <v>1331</v>
      </c>
      <c r="DF67" s="138">
        <f t="shared" ref="DF67:EE67" si="115">SUMIF($C$5:$DC$5,DF$5,$C67:$DC67)</f>
        <v>0</v>
      </c>
      <c r="DG67" s="138">
        <f t="shared" si="115"/>
        <v>0</v>
      </c>
      <c r="DH67" s="138">
        <f t="shared" si="115"/>
        <v>0</v>
      </c>
      <c r="DI67" s="138">
        <f t="shared" si="115"/>
        <v>0</v>
      </c>
      <c r="DJ67" s="138">
        <f t="shared" si="115"/>
        <v>0</v>
      </c>
      <c r="DK67" s="138">
        <f t="shared" si="115"/>
        <v>0</v>
      </c>
      <c r="DL67" s="138">
        <f t="shared" si="115"/>
        <v>0</v>
      </c>
      <c r="DM67" s="138">
        <f t="shared" si="115"/>
        <v>0</v>
      </c>
      <c r="DN67" s="138">
        <f t="shared" si="115"/>
        <v>0</v>
      </c>
      <c r="DO67" s="138">
        <f t="shared" si="115"/>
        <v>0</v>
      </c>
      <c r="DP67" s="138">
        <f t="shared" si="115"/>
        <v>0</v>
      </c>
      <c r="DQ67" s="138">
        <f t="shared" si="115"/>
        <v>0</v>
      </c>
      <c r="DR67" s="138">
        <f t="shared" si="115"/>
        <v>0</v>
      </c>
      <c r="DS67" s="138">
        <f t="shared" si="115"/>
        <v>0</v>
      </c>
      <c r="DT67" s="138">
        <f t="shared" si="115"/>
        <v>0</v>
      </c>
      <c r="DU67" s="138">
        <f t="shared" si="115"/>
        <v>0</v>
      </c>
      <c r="DV67" s="138">
        <f t="shared" si="115"/>
        <v>0</v>
      </c>
      <c r="DW67" s="138">
        <f t="shared" si="115"/>
        <v>0</v>
      </c>
      <c r="DX67" s="138">
        <f t="shared" si="115"/>
        <v>0</v>
      </c>
      <c r="DY67" s="138">
        <f t="shared" si="115"/>
        <v>0</v>
      </c>
      <c r="DZ67" s="138">
        <f t="shared" si="115"/>
        <v>0</v>
      </c>
      <c r="EA67" s="138">
        <f t="shared" si="115"/>
        <v>0</v>
      </c>
      <c r="EB67" s="138">
        <f t="shared" si="115"/>
        <v>0</v>
      </c>
      <c r="EC67" s="138">
        <f t="shared" si="115"/>
        <v>0</v>
      </c>
      <c r="ED67" s="138">
        <f t="shared" si="115"/>
        <v>0</v>
      </c>
      <c r="EE67" s="138">
        <f t="shared" si="115"/>
        <v>0</v>
      </c>
      <c r="EF67" s="2"/>
      <c r="EG67" s="2"/>
      <c r="EH67" s="2"/>
    </row>
    <row r="68" spans="1:138" ht="12.75" customHeight="1" outlineLevel="1" x14ac:dyDescent="0.25">
      <c r="A68" s="4"/>
      <c r="B68" s="212" t="s">
        <v>1330</v>
      </c>
      <c r="C68" s="149" t="e">
        <f>C67/'Income Statement'!C$11</f>
        <v>#DIV/0!</v>
      </c>
      <c r="D68" s="149" t="e">
        <f>D67/'Income Statement'!D$11</f>
        <v>#DIV/0!</v>
      </c>
      <c r="E68" s="149" t="e">
        <f>E67/'Income Statement'!E$11</f>
        <v>#DIV/0!</v>
      </c>
      <c r="F68" s="149" t="e">
        <f>F67/'Income Statement'!F$11</f>
        <v>#DIV/0!</v>
      </c>
      <c r="G68" s="149" t="e">
        <f>G67/'Income Statement'!G$11</f>
        <v>#DIV/0!</v>
      </c>
      <c r="H68" s="149" t="e">
        <f>H67/'Income Statement'!H$11</f>
        <v>#DIV/0!</v>
      </c>
      <c r="I68" s="149" t="e">
        <f>I67/'Income Statement'!I$11</f>
        <v>#DIV/0!</v>
      </c>
      <c r="J68" s="149" t="e">
        <f>J67/'Income Statement'!J$11</f>
        <v>#DIV/0!</v>
      </c>
      <c r="K68" s="149" t="e">
        <f>K67/'Income Statement'!K$11</f>
        <v>#DIV/0!</v>
      </c>
      <c r="L68" s="149" t="e">
        <f>L67/'Income Statement'!L$11</f>
        <v>#DIV/0!</v>
      </c>
      <c r="M68" s="149" t="e">
        <f>M67/'Income Statement'!M$11</f>
        <v>#DIV/0!</v>
      </c>
      <c r="N68" s="149" t="e">
        <f>N67/'Income Statement'!N$11</f>
        <v>#DIV/0!</v>
      </c>
      <c r="O68" s="149" t="e">
        <f>O67/'Income Statement'!O$11</f>
        <v>#DIV/0!</v>
      </c>
      <c r="P68" s="149" t="e">
        <f>P67/'Income Statement'!P$11</f>
        <v>#DIV/0!</v>
      </c>
      <c r="Q68" s="149" t="e">
        <f>Q67/'Income Statement'!Q$11</f>
        <v>#DIV/0!</v>
      </c>
      <c r="R68" s="149" t="e">
        <f>R67/'Income Statement'!R$11</f>
        <v>#DIV/0!</v>
      </c>
      <c r="S68" s="149" t="e">
        <f>S67/'Income Statement'!S$11</f>
        <v>#DIV/0!</v>
      </c>
      <c r="T68" s="149" t="e">
        <f>T67/'Income Statement'!T$11</f>
        <v>#DIV/0!</v>
      </c>
      <c r="U68" s="149" t="e">
        <f>U67/'Income Statement'!U$11</f>
        <v>#DIV/0!</v>
      </c>
      <c r="V68" s="149" t="e">
        <f>V67/'Income Statement'!V$11</f>
        <v>#DIV/0!</v>
      </c>
      <c r="W68" s="149" t="e">
        <f>W67/'Income Statement'!W$11</f>
        <v>#DIV/0!</v>
      </c>
      <c r="X68" s="149" t="e">
        <f>X67/'Income Statement'!X$11</f>
        <v>#DIV/0!</v>
      </c>
      <c r="Y68" s="149" t="e">
        <f>Y67/'Income Statement'!Y$11</f>
        <v>#DIV/0!</v>
      </c>
      <c r="Z68" s="149" t="e">
        <f>Z67/'Income Statement'!Z$11</f>
        <v>#DIV/0!</v>
      </c>
      <c r="AA68" s="149" t="e">
        <f>AA67/'Income Statement'!AA$11</f>
        <v>#DIV/0!</v>
      </c>
      <c r="AB68" s="149" t="e">
        <f>AB67/'Income Statement'!AB$11</f>
        <v>#DIV/0!</v>
      </c>
      <c r="AC68" s="149" t="e">
        <f>AC67/'Income Statement'!AC$11</f>
        <v>#DIV/0!</v>
      </c>
      <c r="AD68" s="149" t="e">
        <f>AD67/'Income Statement'!AD$11</f>
        <v>#DIV/0!</v>
      </c>
      <c r="AE68" s="149" t="e">
        <f>AE67/'Income Statement'!AE$11</f>
        <v>#DIV/0!</v>
      </c>
      <c r="AF68" s="149" t="e">
        <f>AF67/'Income Statement'!AF$11</f>
        <v>#DIV/0!</v>
      </c>
      <c r="AG68" s="149" t="e">
        <f>AG67/'Income Statement'!AG$11</f>
        <v>#DIV/0!</v>
      </c>
      <c r="AH68" s="149" t="e">
        <f>AH67/'Income Statement'!AH$11</f>
        <v>#DIV/0!</v>
      </c>
      <c r="AI68" s="149" t="e">
        <f>AI67/'Income Statement'!AI$11</f>
        <v>#DIV/0!</v>
      </c>
      <c r="AJ68" s="149" t="e">
        <f>AJ67/'Income Statement'!AJ$11</f>
        <v>#DIV/0!</v>
      </c>
      <c r="AK68" s="149" t="e">
        <f>AK67/'Income Statement'!AK$11</f>
        <v>#DIV/0!</v>
      </c>
      <c r="AL68" s="149" t="e">
        <f>AL67/'Income Statement'!AL$11</f>
        <v>#DIV/0!</v>
      </c>
      <c r="AM68" s="149" t="e">
        <f>AM67/'Income Statement'!AM$11</f>
        <v>#DIV/0!</v>
      </c>
      <c r="AN68" s="149" t="e">
        <f>AN67/'Income Statement'!AN$11</f>
        <v>#DIV/0!</v>
      </c>
      <c r="AO68" s="149" t="e">
        <f>AO67/'Income Statement'!AO$11</f>
        <v>#DIV/0!</v>
      </c>
      <c r="AP68" s="149" t="e">
        <f>AP67/'Income Statement'!AP$11</f>
        <v>#DIV/0!</v>
      </c>
      <c r="AQ68" s="149" t="e">
        <f>AQ67/'Income Statement'!AQ$11</f>
        <v>#DIV/0!</v>
      </c>
      <c r="AR68" s="149" t="e">
        <f>AR67/'Income Statement'!AR$11</f>
        <v>#DIV/0!</v>
      </c>
      <c r="AS68" s="149" t="e">
        <f>AS67/'Income Statement'!AS$11</f>
        <v>#DIV/0!</v>
      </c>
      <c r="AT68" s="149" t="e">
        <f>AT67/'Income Statement'!AT$11</f>
        <v>#DIV/0!</v>
      </c>
      <c r="AU68" s="149" t="e">
        <f>AU67/'Income Statement'!AU$11</f>
        <v>#DIV/0!</v>
      </c>
      <c r="AV68" s="149" t="e">
        <f>AV67/'Income Statement'!AV$11</f>
        <v>#DIV/0!</v>
      </c>
      <c r="AW68" s="149" t="e">
        <f>AW67/'Income Statement'!AW$11</f>
        <v>#DIV/0!</v>
      </c>
      <c r="AX68" s="149" t="e">
        <f>AX67/'Income Statement'!AX$11</f>
        <v>#DIV/0!</v>
      </c>
      <c r="AY68" s="149" t="e">
        <f>AY67/'Income Statement'!AY$11</f>
        <v>#DIV/0!</v>
      </c>
      <c r="AZ68" s="149" t="e">
        <f>AZ67/'Income Statement'!AZ$11</f>
        <v>#DIV/0!</v>
      </c>
      <c r="BA68" s="149" t="e">
        <f>BA67/'Income Statement'!BA$11</f>
        <v>#DIV/0!</v>
      </c>
      <c r="BB68" s="149" t="e">
        <f>BB67/'Income Statement'!BB$11</f>
        <v>#DIV/0!</v>
      </c>
      <c r="BC68" s="149" t="e">
        <f>BC67/'Income Statement'!BC$11</f>
        <v>#DIV/0!</v>
      </c>
      <c r="BD68" s="149" t="e">
        <f>BD67/'Income Statement'!BD$11</f>
        <v>#DIV/0!</v>
      </c>
      <c r="BE68" s="149" t="e">
        <f>BE67/'Income Statement'!BE11</f>
        <v>#DIV/0!</v>
      </c>
      <c r="BF68" s="149" t="e">
        <f>BF67/'Income Statement'!BF11</f>
        <v>#DIV/0!</v>
      </c>
      <c r="BG68" s="149" t="e">
        <f>BG67/'Income Statement'!BG$11</f>
        <v>#DIV/0!</v>
      </c>
      <c r="BH68" s="149" t="e">
        <f>BH67/'Income Statement'!BH$11</f>
        <v>#DIV/0!</v>
      </c>
      <c r="BI68" s="149" t="e">
        <f>BI67/'Income Statement'!BI$11</f>
        <v>#DIV/0!</v>
      </c>
      <c r="BJ68" s="149" t="e">
        <f>BJ67/'Income Statement'!BJ$11</f>
        <v>#DIV/0!</v>
      </c>
      <c r="BK68" s="149">
        <f>BK67/'Income Statement'!BK$11</f>
        <v>0</v>
      </c>
      <c r="BL68" s="149">
        <f>BL67/'Income Statement'!BL$11</f>
        <v>0</v>
      </c>
      <c r="BM68" s="149">
        <f>BM67/'Income Statement'!BM$11</f>
        <v>0</v>
      </c>
      <c r="BN68" s="149">
        <f>BN67/'Income Statement'!BN$11</f>
        <v>0</v>
      </c>
      <c r="BO68" s="149">
        <f>BO67/'Income Statement'!BO$11</f>
        <v>0</v>
      </c>
      <c r="BP68" s="149">
        <f>BP67/'Income Statement'!BP$11</f>
        <v>0</v>
      </c>
      <c r="BQ68" s="148">
        <f t="shared" ref="BQ68:DB68" si="116">BM68</f>
        <v>0</v>
      </c>
      <c r="BR68" s="148">
        <f t="shared" si="116"/>
        <v>0</v>
      </c>
      <c r="BS68" s="148">
        <f t="shared" si="116"/>
        <v>0</v>
      </c>
      <c r="BT68" s="148">
        <f t="shared" si="116"/>
        <v>0</v>
      </c>
      <c r="BU68" s="148">
        <f t="shared" si="116"/>
        <v>0</v>
      </c>
      <c r="BV68" s="148">
        <f t="shared" si="116"/>
        <v>0</v>
      </c>
      <c r="BW68" s="148">
        <f t="shared" si="116"/>
        <v>0</v>
      </c>
      <c r="BX68" s="148">
        <f t="shared" si="116"/>
        <v>0</v>
      </c>
      <c r="BY68" s="148">
        <f t="shared" si="116"/>
        <v>0</v>
      </c>
      <c r="BZ68" s="148">
        <f t="shared" si="116"/>
        <v>0</v>
      </c>
      <c r="CA68" s="148">
        <f t="shared" si="116"/>
        <v>0</v>
      </c>
      <c r="CB68" s="148">
        <f t="shared" si="116"/>
        <v>0</v>
      </c>
      <c r="CC68" s="148">
        <f t="shared" si="116"/>
        <v>0</v>
      </c>
      <c r="CD68" s="148">
        <f t="shared" si="116"/>
        <v>0</v>
      </c>
      <c r="CE68" s="148">
        <f t="shared" si="116"/>
        <v>0</v>
      </c>
      <c r="CF68" s="148">
        <f t="shared" si="116"/>
        <v>0</v>
      </c>
      <c r="CG68" s="148">
        <f t="shared" si="116"/>
        <v>0</v>
      </c>
      <c r="CH68" s="148">
        <f t="shared" si="116"/>
        <v>0</v>
      </c>
      <c r="CI68" s="148">
        <f t="shared" si="116"/>
        <v>0</v>
      </c>
      <c r="CJ68" s="148">
        <f t="shared" si="116"/>
        <v>0</v>
      </c>
      <c r="CK68" s="148">
        <f t="shared" si="116"/>
        <v>0</v>
      </c>
      <c r="CL68" s="148">
        <f t="shared" si="116"/>
        <v>0</v>
      </c>
      <c r="CM68" s="148">
        <f t="shared" si="116"/>
        <v>0</v>
      </c>
      <c r="CN68" s="148">
        <f t="shared" si="116"/>
        <v>0</v>
      </c>
      <c r="CO68" s="148">
        <f t="shared" si="116"/>
        <v>0</v>
      </c>
      <c r="CP68" s="148">
        <f t="shared" si="116"/>
        <v>0</v>
      </c>
      <c r="CQ68" s="148">
        <f t="shared" si="116"/>
        <v>0</v>
      </c>
      <c r="CR68" s="148">
        <f t="shared" si="116"/>
        <v>0</v>
      </c>
      <c r="CS68" s="148">
        <f t="shared" si="116"/>
        <v>0</v>
      </c>
      <c r="CT68" s="148">
        <f t="shared" si="116"/>
        <v>0</v>
      </c>
      <c r="CU68" s="148">
        <f t="shared" si="116"/>
        <v>0</v>
      </c>
      <c r="CV68" s="148">
        <f t="shared" si="116"/>
        <v>0</v>
      </c>
      <c r="CW68" s="148">
        <f t="shared" si="116"/>
        <v>0</v>
      </c>
      <c r="CX68" s="148">
        <f t="shared" si="116"/>
        <v>0</v>
      </c>
      <c r="CY68" s="148">
        <f t="shared" si="116"/>
        <v>0</v>
      </c>
      <c r="CZ68" s="148">
        <f t="shared" si="116"/>
        <v>0</v>
      </c>
      <c r="DA68" s="148">
        <f t="shared" si="116"/>
        <v>0</v>
      </c>
      <c r="DB68" s="148">
        <f t="shared" si="116"/>
        <v>0</v>
      </c>
      <c r="DC68" s="4"/>
      <c r="DD68" s="4"/>
      <c r="DE68" s="212" t="s">
        <v>1330</v>
      </c>
      <c r="DF68" s="148"/>
      <c r="DG68" s="148" t="e">
        <f>DG67/'Balance Sheet'!DG$72</f>
        <v>#DIV/0!</v>
      </c>
      <c r="DH68" s="148" t="e">
        <f>DH67/'Balance Sheet'!DH$72</f>
        <v>#DIV/0!</v>
      </c>
      <c r="DI68" s="148" t="e">
        <f>DI67/'Balance Sheet'!DI$72</f>
        <v>#DIV/0!</v>
      </c>
      <c r="DJ68" s="148" t="e">
        <f>DJ67/'Balance Sheet'!DJ$72</f>
        <v>#DIV/0!</v>
      </c>
      <c r="DK68" s="148" t="e">
        <f>DK67/'Balance Sheet'!DK$72</f>
        <v>#DIV/0!</v>
      </c>
      <c r="DL68" s="148" t="e">
        <f>DL67/'Balance Sheet'!DL$72</f>
        <v>#DIV/0!</v>
      </c>
      <c r="DM68" s="148" t="e">
        <f>DM67/'Balance Sheet'!DM$72</f>
        <v>#DIV/0!</v>
      </c>
      <c r="DN68" s="148" t="e">
        <f>DN67/'Balance Sheet'!DN$72</f>
        <v>#DIV/0!</v>
      </c>
      <c r="DO68" s="148" t="e">
        <f>DO67/'Balance Sheet'!DO$72</f>
        <v>#DIV/0!</v>
      </c>
      <c r="DP68" s="148" t="e">
        <f>DP67/'Balance Sheet'!DP$72</f>
        <v>#DIV/0!</v>
      </c>
      <c r="DQ68" s="148" t="e">
        <f>DQ67/'Balance Sheet'!DQ$72</f>
        <v>#DIV/0!</v>
      </c>
      <c r="DR68" s="148" t="e">
        <f>DR67/'Balance Sheet'!DR$72</f>
        <v>#DIV/0!</v>
      </c>
      <c r="DS68" s="148" t="e">
        <f>DS67/'Balance Sheet'!DS$72</f>
        <v>#DIV/0!</v>
      </c>
      <c r="DT68" s="148" t="e">
        <f>DT67/'Balance Sheet'!DT$72</f>
        <v>#DIV/0!</v>
      </c>
      <c r="DU68" s="148">
        <f>DU67/'Balance Sheet'!DU$72</f>
        <v>0</v>
      </c>
      <c r="DV68" s="148">
        <f>DV67/'Balance Sheet'!DV$72</f>
        <v>0</v>
      </c>
      <c r="DW68" s="148">
        <f>DW67/'Balance Sheet'!DW$72</f>
        <v>0</v>
      </c>
      <c r="DX68" s="148">
        <f>DX67/'Balance Sheet'!DX$72</f>
        <v>0</v>
      </c>
      <c r="DY68" s="148">
        <f>DY67/'Balance Sheet'!DY$72</f>
        <v>0</v>
      </c>
      <c r="DZ68" s="148">
        <f>DZ67/'Balance Sheet'!DZ$72</f>
        <v>0</v>
      </c>
      <c r="EA68" s="148">
        <f>EA67/'Balance Sheet'!EA$72</f>
        <v>0</v>
      </c>
      <c r="EB68" s="148">
        <f>EB67/'Balance Sheet'!EB$72</f>
        <v>0</v>
      </c>
      <c r="EC68" s="148">
        <f>EC67/'Balance Sheet'!EC$72</f>
        <v>0</v>
      </c>
      <c r="ED68" s="148">
        <f>ED67/'Balance Sheet'!ED$72</f>
        <v>0</v>
      </c>
      <c r="EE68" s="148">
        <f>EE67/'Balance Sheet'!EE$72</f>
        <v>0</v>
      </c>
      <c r="EF68" s="4"/>
      <c r="EG68" s="4"/>
      <c r="EH68" s="4"/>
    </row>
    <row r="69" spans="1:138" ht="12.75" customHeight="1" outlineLevel="1" x14ac:dyDescent="0.25">
      <c r="A69" s="2"/>
      <c r="B69" s="5" t="s">
        <v>1332</v>
      </c>
      <c r="C69" s="136"/>
      <c r="D69" s="136"/>
      <c r="E69" s="136"/>
      <c r="F69" s="136"/>
      <c r="G69" s="136"/>
      <c r="H69" s="136"/>
      <c r="I69" s="136"/>
      <c r="J69" s="136"/>
      <c r="K69" s="136"/>
      <c r="L69" s="136"/>
      <c r="M69" s="136"/>
      <c r="N69" s="136"/>
      <c r="O69" s="136"/>
      <c r="P69" s="136"/>
      <c r="Q69" s="136"/>
      <c r="R69" s="136"/>
      <c r="S69" s="136"/>
      <c r="T69" s="136"/>
      <c r="U69" s="136"/>
      <c r="V69" s="136"/>
      <c r="W69" s="136"/>
      <c r="X69" s="136"/>
      <c r="Y69" s="136"/>
      <c r="Z69" s="136"/>
      <c r="AA69" s="136"/>
      <c r="AB69" s="136"/>
      <c r="AC69" s="136"/>
      <c r="AD69" s="136"/>
      <c r="AE69" s="136"/>
      <c r="AF69" s="136"/>
      <c r="AG69" s="136"/>
      <c r="AH69" s="136"/>
      <c r="AI69" s="136"/>
      <c r="AJ69" s="136"/>
      <c r="AK69" s="136"/>
      <c r="AL69" s="136"/>
      <c r="AM69" s="136"/>
      <c r="AN69" s="136"/>
      <c r="AO69" s="136"/>
      <c r="AP69" s="136"/>
      <c r="AQ69" s="136"/>
      <c r="AR69" s="136"/>
      <c r="AS69" s="136"/>
      <c r="AT69" s="136"/>
      <c r="AU69" s="136"/>
      <c r="AV69" s="136"/>
      <c r="AW69" s="136"/>
      <c r="AX69" s="136"/>
      <c r="AY69" s="136"/>
      <c r="AZ69" s="136"/>
      <c r="BA69" s="136"/>
      <c r="BB69" s="136"/>
      <c r="BC69" s="136"/>
      <c r="BD69" s="136"/>
      <c r="BE69" s="136"/>
      <c r="BF69" s="136"/>
      <c r="BG69" s="136"/>
      <c r="BH69" s="136"/>
      <c r="BI69" s="136"/>
      <c r="BJ69" s="136"/>
      <c r="BK69" s="136">
        <f t="shared" ref="BK69:DB69" si="117">-BK24</f>
        <v>4.0907364400000006</v>
      </c>
      <c r="BL69" s="136">
        <f t="shared" si="117"/>
        <v>2.44307651</v>
      </c>
      <c r="BM69" s="136">
        <f t="shared" si="117"/>
        <v>3.4044524899999993</v>
      </c>
      <c r="BN69" s="182">
        <f t="shared" si="117"/>
        <v>4.5680523600000011</v>
      </c>
      <c r="BO69" s="136">
        <f t="shared" si="117"/>
        <v>3.9740135099999994</v>
      </c>
      <c r="BP69" s="136">
        <f t="shared" si="117"/>
        <v>3.7569652499999999</v>
      </c>
      <c r="BQ69" s="182">
        <f t="shared" si="117"/>
        <v>3.5100978899999995</v>
      </c>
      <c r="BR69" s="182">
        <f t="shared" si="117"/>
        <v>4.7780990199999938</v>
      </c>
      <c r="BS69" s="182">
        <f t="shared" si="117"/>
        <v>4.7567287300000007</v>
      </c>
      <c r="BT69" s="182">
        <f t="shared" si="117"/>
        <v>4.8435850200000008</v>
      </c>
      <c r="BU69" s="182">
        <f t="shared" si="117"/>
        <v>5.451995300000001</v>
      </c>
      <c r="BV69" s="182">
        <f t="shared" si="117"/>
        <v>7.4680798000000008</v>
      </c>
      <c r="BW69" s="182">
        <f t="shared" si="117"/>
        <v>8.5039999999999996</v>
      </c>
      <c r="BX69" s="182">
        <f t="shared" si="117"/>
        <v>12.183</v>
      </c>
      <c r="BY69" s="182">
        <f t="shared" si="117"/>
        <v>14.301</v>
      </c>
      <c r="BZ69" s="182">
        <f t="shared" si="117"/>
        <v>13.648</v>
      </c>
      <c r="CA69" s="182">
        <f t="shared" si="117"/>
        <v>29.068999999999999</v>
      </c>
      <c r="CB69" s="182">
        <f t="shared" si="117"/>
        <v>27.265999999999998</v>
      </c>
      <c r="CC69" s="182">
        <f t="shared" si="117"/>
        <v>25.463000000000001</v>
      </c>
      <c r="CD69" s="182">
        <f t="shared" si="117"/>
        <v>19.097764125826885</v>
      </c>
      <c r="CE69" s="182">
        <f t="shared" si="117"/>
        <v>20.065484984706092</v>
      </c>
      <c r="CF69" s="182">
        <f t="shared" si="117"/>
        <v>23.164469159078823</v>
      </c>
      <c r="CG69" s="182">
        <f t="shared" si="117"/>
        <v>23.612158025529432</v>
      </c>
      <c r="CH69" s="182">
        <f t="shared" si="117"/>
        <v>23.704852101194231</v>
      </c>
      <c r="CI69" s="182">
        <f t="shared" si="117"/>
        <v>23.24690182923343</v>
      </c>
      <c r="CJ69" s="182">
        <f t="shared" si="117"/>
        <v>23.591997546961871</v>
      </c>
      <c r="CK69" s="182">
        <f t="shared" si="117"/>
        <v>23.994576245905641</v>
      </c>
      <c r="CL69" s="182">
        <f t="shared" si="117"/>
        <v>24.195834610856107</v>
      </c>
      <c r="CM69" s="182">
        <f t="shared" si="117"/>
        <v>24.361204235995462</v>
      </c>
      <c r="CN69" s="182">
        <f t="shared" si="117"/>
        <v>24.576749865237581</v>
      </c>
      <c r="CO69" s="182">
        <f t="shared" si="117"/>
        <v>24.794208605334873</v>
      </c>
      <c r="CP69" s="182">
        <f t="shared" si="117"/>
        <v>24.902895482903467</v>
      </c>
      <c r="CQ69" s="182">
        <f t="shared" si="117"/>
        <v>24.907312114891123</v>
      </c>
      <c r="CR69" s="182">
        <f t="shared" si="117"/>
        <v>24.978330875647686</v>
      </c>
      <c r="CS69" s="182">
        <f t="shared" si="117"/>
        <v>25.11910844832089</v>
      </c>
      <c r="CT69" s="182">
        <f t="shared" si="117"/>
        <v>25.165169538018635</v>
      </c>
      <c r="CU69" s="182">
        <f t="shared" si="117"/>
        <v>25.03511144406281</v>
      </c>
      <c r="CV69" s="182">
        <f t="shared" si="117"/>
        <v>25.148384046027218</v>
      </c>
      <c r="CW69" s="182">
        <f t="shared" si="117"/>
        <v>25.255782615506781</v>
      </c>
      <c r="CX69" s="182">
        <f t="shared" si="117"/>
        <v>25.274915094313585</v>
      </c>
      <c r="CY69" s="182">
        <f t="shared" si="117"/>
        <v>25.123168889847499</v>
      </c>
      <c r="CZ69" s="182">
        <f t="shared" si="117"/>
        <v>25.222069490788794</v>
      </c>
      <c r="DA69" s="182">
        <f t="shared" si="117"/>
        <v>25.32099399356655</v>
      </c>
      <c r="DB69" s="182">
        <f t="shared" si="117"/>
        <v>25.336401455139566</v>
      </c>
      <c r="DC69" s="2"/>
      <c r="DD69" s="2"/>
      <c r="DE69" s="5" t="s">
        <v>1332</v>
      </c>
      <c r="DF69" s="138">
        <f t="shared" ref="DF69:EE69" si="118">SUMIF($C$5:$DC$5,DF$5,$C69:$DC69)</f>
        <v>0</v>
      </c>
      <c r="DG69" s="138">
        <f t="shared" si="118"/>
        <v>0</v>
      </c>
      <c r="DH69" s="138">
        <f t="shared" si="118"/>
        <v>0</v>
      </c>
      <c r="DI69" s="138">
        <f t="shared" si="118"/>
        <v>0</v>
      </c>
      <c r="DJ69" s="138">
        <f t="shared" si="118"/>
        <v>0</v>
      </c>
      <c r="DK69" s="138">
        <f t="shared" si="118"/>
        <v>0</v>
      </c>
      <c r="DL69" s="138">
        <f t="shared" si="118"/>
        <v>0</v>
      </c>
      <c r="DM69" s="138">
        <f t="shared" si="118"/>
        <v>0</v>
      </c>
      <c r="DN69" s="138">
        <f t="shared" si="118"/>
        <v>0</v>
      </c>
      <c r="DO69" s="138">
        <f t="shared" si="118"/>
        <v>0</v>
      </c>
      <c r="DP69" s="138">
        <f t="shared" si="118"/>
        <v>0</v>
      </c>
      <c r="DQ69" s="138">
        <f t="shared" si="118"/>
        <v>0</v>
      </c>
      <c r="DR69" s="138">
        <f t="shared" si="118"/>
        <v>0</v>
      </c>
      <c r="DS69" s="138">
        <f t="shared" si="118"/>
        <v>0</v>
      </c>
      <c r="DT69" s="138">
        <f t="shared" si="118"/>
        <v>0</v>
      </c>
      <c r="DU69" s="138">
        <f t="shared" si="118"/>
        <v>14.506317800000001</v>
      </c>
      <c r="DV69" s="138">
        <f t="shared" si="118"/>
        <v>16.019175669999992</v>
      </c>
      <c r="DW69" s="138">
        <f t="shared" si="118"/>
        <v>22.520388850000003</v>
      </c>
      <c r="DX69" s="138">
        <f t="shared" si="118"/>
        <v>48.635999999999996</v>
      </c>
      <c r="DY69" s="138">
        <f t="shared" si="118"/>
        <v>100.89576412582689</v>
      </c>
      <c r="DZ69" s="138">
        <f t="shared" si="118"/>
        <v>90.546964270508582</v>
      </c>
      <c r="EA69" s="138">
        <f t="shared" si="118"/>
        <v>95.029310232957044</v>
      </c>
      <c r="EB69" s="138">
        <f t="shared" si="118"/>
        <v>98.63505818947138</v>
      </c>
      <c r="EC69" s="138">
        <f t="shared" si="118"/>
        <v>100.16992097687833</v>
      </c>
      <c r="ED69" s="138">
        <f t="shared" si="118"/>
        <v>100.71419319991038</v>
      </c>
      <c r="EE69" s="138">
        <f t="shared" si="118"/>
        <v>101.0026338293424</v>
      </c>
      <c r="EF69" s="2"/>
      <c r="EG69" s="2"/>
      <c r="EH69" s="2"/>
    </row>
    <row r="70" spans="1:138" ht="12.75" customHeight="1" outlineLevel="1" x14ac:dyDescent="0.25">
      <c r="A70" s="4"/>
      <c r="B70" s="212" t="s">
        <v>1330</v>
      </c>
      <c r="C70" s="149" t="e">
        <f>C69/'Income Statement'!C$11</f>
        <v>#DIV/0!</v>
      </c>
      <c r="D70" s="149" t="e">
        <f>D69/'Income Statement'!D$11</f>
        <v>#DIV/0!</v>
      </c>
      <c r="E70" s="149" t="e">
        <f>E69/'Income Statement'!E$11</f>
        <v>#DIV/0!</v>
      </c>
      <c r="F70" s="149" t="e">
        <f>F69/'Income Statement'!F$11</f>
        <v>#DIV/0!</v>
      </c>
      <c r="G70" s="149" t="e">
        <f>G69/'Income Statement'!G$11</f>
        <v>#DIV/0!</v>
      </c>
      <c r="H70" s="149" t="e">
        <f>H69/'Income Statement'!H$11</f>
        <v>#DIV/0!</v>
      </c>
      <c r="I70" s="149" t="e">
        <f>I69/'Income Statement'!I$11</f>
        <v>#DIV/0!</v>
      </c>
      <c r="J70" s="149" t="e">
        <f>J69/'Income Statement'!J$11</f>
        <v>#DIV/0!</v>
      </c>
      <c r="K70" s="149" t="e">
        <f>K69/'Income Statement'!K$11</f>
        <v>#DIV/0!</v>
      </c>
      <c r="L70" s="149" t="e">
        <f>L69/'Income Statement'!L$11</f>
        <v>#DIV/0!</v>
      </c>
      <c r="M70" s="149" t="e">
        <f>M69/'Income Statement'!M$11</f>
        <v>#DIV/0!</v>
      </c>
      <c r="N70" s="149" t="e">
        <f>N69/'Income Statement'!N$11</f>
        <v>#DIV/0!</v>
      </c>
      <c r="O70" s="149" t="e">
        <f>O69/'Income Statement'!O$11</f>
        <v>#DIV/0!</v>
      </c>
      <c r="P70" s="149" t="e">
        <f>P69/'Income Statement'!P$11</f>
        <v>#DIV/0!</v>
      </c>
      <c r="Q70" s="149" t="e">
        <f>Q69/'Income Statement'!Q$11</f>
        <v>#DIV/0!</v>
      </c>
      <c r="R70" s="149" t="e">
        <f>R69/'Income Statement'!R$11</f>
        <v>#DIV/0!</v>
      </c>
      <c r="S70" s="149" t="e">
        <f>S69/'Income Statement'!S$11</f>
        <v>#DIV/0!</v>
      </c>
      <c r="T70" s="149" t="e">
        <f>T69/'Income Statement'!T$11</f>
        <v>#DIV/0!</v>
      </c>
      <c r="U70" s="149" t="e">
        <f>U69/'Income Statement'!U$11</f>
        <v>#DIV/0!</v>
      </c>
      <c r="V70" s="149" t="e">
        <f>V69/'Income Statement'!V$11</f>
        <v>#DIV/0!</v>
      </c>
      <c r="W70" s="149" t="e">
        <f>W69/'Income Statement'!W$11</f>
        <v>#DIV/0!</v>
      </c>
      <c r="X70" s="149" t="e">
        <f>X69/'Income Statement'!X$11</f>
        <v>#DIV/0!</v>
      </c>
      <c r="Y70" s="149" t="e">
        <f>Y69/'Income Statement'!Y$11</f>
        <v>#DIV/0!</v>
      </c>
      <c r="Z70" s="149" t="e">
        <f>Z69/'Income Statement'!Z$11</f>
        <v>#DIV/0!</v>
      </c>
      <c r="AA70" s="149" t="e">
        <f>AA69/'Income Statement'!AA$11</f>
        <v>#DIV/0!</v>
      </c>
      <c r="AB70" s="149" t="e">
        <f>AB69/'Income Statement'!AB$11</f>
        <v>#DIV/0!</v>
      </c>
      <c r="AC70" s="149" t="e">
        <f>AC69/'Income Statement'!AC$11</f>
        <v>#DIV/0!</v>
      </c>
      <c r="AD70" s="149" t="e">
        <f>AD69/'Income Statement'!AD$11</f>
        <v>#DIV/0!</v>
      </c>
      <c r="AE70" s="149" t="e">
        <f>AE69/'Income Statement'!AE$11</f>
        <v>#DIV/0!</v>
      </c>
      <c r="AF70" s="149" t="e">
        <f>AF69/'Income Statement'!AF$11</f>
        <v>#DIV/0!</v>
      </c>
      <c r="AG70" s="149" t="e">
        <f>AG69/'Income Statement'!AG$11</f>
        <v>#DIV/0!</v>
      </c>
      <c r="AH70" s="149" t="e">
        <f>AH69/'Income Statement'!AH$11</f>
        <v>#DIV/0!</v>
      </c>
      <c r="AI70" s="149" t="e">
        <f>AI69/'Income Statement'!AI$11</f>
        <v>#DIV/0!</v>
      </c>
      <c r="AJ70" s="149" t="e">
        <f>AJ69/'Income Statement'!AJ$11</f>
        <v>#DIV/0!</v>
      </c>
      <c r="AK70" s="149" t="e">
        <f>AK69/'Income Statement'!AK$11</f>
        <v>#DIV/0!</v>
      </c>
      <c r="AL70" s="149" t="e">
        <f>AL69/'Income Statement'!AL$11</f>
        <v>#DIV/0!</v>
      </c>
      <c r="AM70" s="149" t="e">
        <f>AM69/'Income Statement'!AM$11</f>
        <v>#DIV/0!</v>
      </c>
      <c r="AN70" s="149" t="e">
        <f>AN69/'Income Statement'!AN$11</f>
        <v>#DIV/0!</v>
      </c>
      <c r="AO70" s="149" t="e">
        <f>AO69/'Income Statement'!AO$11</f>
        <v>#DIV/0!</v>
      </c>
      <c r="AP70" s="149" t="e">
        <f>AP69/'Income Statement'!AP$11</f>
        <v>#DIV/0!</v>
      </c>
      <c r="AQ70" s="149" t="e">
        <f>AQ69/'Income Statement'!AQ$11</f>
        <v>#DIV/0!</v>
      </c>
      <c r="AR70" s="149" t="e">
        <f>AR69/'Income Statement'!AR$11</f>
        <v>#DIV/0!</v>
      </c>
      <c r="AS70" s="149" t="e">
        <f>AS69/'Income Statement'!AS$11</f>
        <v>#DIV/0!</v>
      </c>
      <c r="AT70" s="149" t="e">
        <f>AT69/'Income Statement'!AT$11</f>
        <v>#DIV/0!</v>
      </c>
      <c r="AU70" s="149" t="e">
        <f>AU69/'Income Statement'!AU$11</f>
        <v>#DIV/0!</v>
      </c>
      <c r="AV70" s="149" t="e">
        <f>AV69/'Income Statement'!AV$11</f>
        <v>#DIV/0!</v>
      </c>
      <c r="AW70" s="149" t="e">
        <f>AW69/'Income Statement'!AW$11</f>
        <v>#DIV/0!</v>
      </c>
      <c r="AX70" s="149" t="e">
        <f>AX69/'Income Statement'!AX$11</f>
        <v>#DIV/0!</v>
      </c>
      <c r="AY70" s="149" t="e">
        <f>AY69/'Income Statement'!AY$11</f>
        <v>#DIV/0!</v>
      </c>
      <c r="AZ70" s="149" t="e">
        <f>AZ69/'Income Statement'!AZ$11</f>
        <v>#DIV/0!</v>
      </c>
      <c r="BA70" s="149" t="e">
        <f>BA69/'Income Statement'!BA$11</f>
        <v>#DIV/0!</v>
      </c>
      <c r="BB70" s="149" t="e">
        <f>BB69/'Income Statement'!BB$11</f>
        <v>#DIV/0!</v>
      </c>
      <c r="BC70" s="149" t="e">
        <f>BC69/'Income Statement'!BC$11</f>
        <v>#DIV/0!</v>
      </c>
      <c r="BD70" s="149" t="e">
        <f>BD69/'Income Statement'!BD$11</f>
        <v>#DIV/0!</v>
      </c>
      <c r="BE70" s="149" t="e">
        <f>BE69/'Income Statement'!BE$11</f>
        <v>#DIV/0!</v>
      </c>
      <c r="BF70" s="149" t="e">
        <f>BF69/'Income Statement'!BF$11</f>
        <v>#DIV/0!</v>
      </c>
      <c r="BG70" s="149" t="e">
        <f>BG69/'Income Statement'!BG$11</f>
        <v>#DIV/0!</v>
      </c>
      <c r="BH70" s="149" t="e">
        <f>BH69/'Income Statement'!BH$11</f>
        <v>#DIV/0!</v>
      </c>
      <c r="BI70" s="149" t="e">
        <f>BI69/'Income Statement'!BI$11</f>
        <v>#DIV/0!</v>
      </c>
      <c r="BJ70" s="149" t="e">
        <f>BJ69/'Income Statement'!BJ$11</f>
        <v>#DIV/0!</v>
      </c>
      <c r="BK70" s="149">
        <f>BK69/'Income Statement'!BK$11</f>
        <v>9.5752129073407466E-2</v>
      </c>
      <c r="BL70" s="149">
        <f>BL69/'Income Statement'!BL$11</f>
        <v>0.17783376594257991</v>
      </c>
      <c r="BM70" s="149">
        <f>BM69/'Income Statement'!BM$11</f>
        <v>0.11742702982191629</v>
      </c>
      <c r="BN70" s="149">
        <f>BN69/'Income Statement'!BN$11</f>
        <v>0.1735619445609351</v>
      </c>
      <c r="BO70" s="149">
        <f>BO69/'Income Statement'!BO$11</f>
        <v>0.12484376510915822</v>
      </c>
      <c r="BP70" s="149">
        <f>BP69/'Income Statement'!BP$11</f>
        <v>8.4561509043162078E-2</v>
      </c>
      <c r="BQ70" s="149">
        <f>BQ69/'Income Statement'!BQ$11</f>
        <v>8.1069535651717359E-2</v>
      </c>
      <c r="BR70" s="149">
        <f>BR69/'Income Statement'!BR$11</f>
        <v>9.0412777057178872E-2</v>
      </c>
      <c r="BS70" s="149">
        <f>BS69/'Income Statement'!BS$11</f>
        <v>7.9472435590104765E-2</v>
      </c>
      <c r="BT70" s="149">
        <f>BT69/'Income Statement'!BT$11</f>
        <v>3.6882884068954395E-2</v>
      </c>
      <c r="BU70" s="149">
        <f>BU69/'Income Statement'!BU$11</f>
        <v>3.8515812233476915E-2</v>
      </c>
      <c r="BV70" s="149">
        <f>BV69/'Income Statement'!BV$11</f>
        <v>4.9832232417216328E-2</v>
      </c>
      <c r="BW70" s="149">
        <f>BW69/'Income Statement'!BW$11</f>
        <v>5.5430262420315735E-2</v>
      </c>
      <c r="BX70" s="149">
        <f>BX69/'Income Statement'!BX$11</f>
        <v>7.5302247385467397E-2</v>
      </c>
      <c r="BY70" s="149">
        <f>BY69/'Income Statement'!BY$11</f>
        <v>9.0733174297025695E-2</v>
      </c>
      <c r="BZ70" s="149">
        <f>BZ69/'Income Statement'!BZ$11</f>
        <v>9.6699683997222577E-2</v>
      </c>
      <c r="CA70" s="149">
        <f>CA69/'Income Statement'!CA$11</f>
        <v>0.15087690159705605</v>
      </c>
      <c r="CB70" s="149">
        <f>CB69/'Income Statement'!CB$11</f>
        <v>9.4832323541482605E-2</v>
      </c>
      <c r="CC70" s="149">
        <f>CC69/'Income Statement'!CC$11</f>
        <v>8.3640460658139376E-2</v>
      </c>
      <c r="CD70" s="149">
        <f>CD69/'Income Statement'!CD$11</f>
        <v>7.0000000000000007E-2</v>
      </c>
      <c r="CE70" s="149">
        <f>CE69/'Income Statement'!CE$11</f>
        <v>7.0000000000000007E-2</v>
      </c>
      <c r="CF70" s="149">
        <f>CF69/'Income Statement'!CF$11</f>
        <v>7.0000000000000007E-2</v>
      </c>
      <c r="CG70" s="149">
        <f>CG69/'Income Statement'!CG$11</f>
        <v>7.0000000000000007E-2</v>
      </c>
      <c r="CH70" s="149">
        <f>CH69/'Income Statement'!CH$11</f>
        <v>7.0000000000000007E-2</v>
      </c>
      <c r="CI70" s="149">
        <f>CI69/'Income Statement'!CI$11</f>
        <v>7.0000000000000007E-2</v>
      </c>
      <c r="CJ70" s="149">
        <f>CJ69/'Income Statement'!CJ$11</f>
        <v>7.0000000000000007E-2</v>
      </c>
      <c r="CK70" s="149">
        <f>CK69/'Income Statement'!CK$11</f>
        <v>7.0000000000000007E-2</v>
      </c>
      <c r="CL70" s="149">
        <f>CL69/'Income Statement'!CL$11</f>
        <v>7.0000000000000007E-2</v>
      </c>
      <c r="CM70" s="149">
        <f>CM69/'Income Statement'!CM$11</f>
        <v>7.0000000000000007E-2</v>
      </c>
      <c r="CN70" s="149">
        <f>CN69/'Income Statement'!CN$11</f>
        <v>7.0000000000000007E-2</v>
      </c>
      <c r="CO70" s="149">
        <f>CO69/'Income Statement'!CO$11</f>
        <v>7.0000000000000007E-2</v>
      </c>
      <c r="CP70" s="149">
        <f>CP69/'Income Statement'!CP$11</f>
        <v>7.0000000000000007E-2</v>
      </c>
      <c r="CQ70" s="149">
        <f>CQ69/'Income Statement'!CQ$11</f>
        <v>7.0000000000000007E-2</v>
      </c>
      <c r="CR70" s="149">
        <f>CR69/'Income Statement'!CR$11</f>
        <v>7.0000000000000007E-2</v>
      </c>
      <c r="CS70" s="149">
        <f>CS69/'Income Statement'!CS$11</f>
        <v>7.0000000000000007E-2</v>
      </c>
      <c r="CT70" s="149">
        <f>CT69/'Income Statement'!CT$11</f>
        <v>7.0000000000000007E-2</v>
      </c>
      <c r="CU70" s="149">
        <f>CU69/'Income Statement'!CU$11</f>
        <v>7.0000000000000007E-2</v>
      </c>
      <c r="CV70" s="149">
        <f>CV69/'Income Statement'!CV$11</f>
        <v>7.0000000000000007E-2</v>
      </c>
      <c r="CW70" s="149">
        <f>CW69/'Income Statement'!CW$11</f>
        <v>7.0000000000000007E-2</v>
      </c>
      <c r="CX70" s="149">
        <f>CX69/'Income Statement'!CX$11</f>
        <v>7.0000000000000007E-2</v>
      </c>
      <c r="CY70" s="149">
        <f>CY69/'Income Statement'!CY$11</f>
        <v>7.0000000000000007E-2</v>
      </c>
      <c r="CZ70" s="149">
        <f>CZ69/'Income Statement'!CZ$11</f>
        <v>7.0000000000000007E-2</v>
      </c>
      <c r="DA70" s="149">
        <f>DA69/'Income Statement'!DA$11</f>
        <v>7.0000000000000007E-2</v>
      </c>
      <c r="DB70" s="149">
        <f>DB69/'Income Statement'!DB$11</f>
        <v>7.0000000000000007E-2</v>
      </c>
      <c r="DC70" s="4"/>
      <c r="DD70" s="4"/>
      <c r="DE70" s="212" t="s">
        <v>1330</v>
      </c>
      <c r="DF70" s="148"/>
      <c r="DG70" s="148" t="e">
        <f>DG69/'Balance Sheet'!DG$72</f>
        <v>#DIV/0!</v>
      </c>
      <c r="DH70" s="148" t="e">
        <f>DH69/'Balance Sheet'!DH$72</f>
        <v>#DIV/0!</v>
      </c>
      <c r="DI70" s="148" t="e">
        <f>DI69/'Balance Sheet'!DI$72</f>
        <v>#DIV/0!</v>
      </c>
      <c r="DJ70" s="148" t="e">
        <f>DJ69/'Balance Sheet'!DJ$72</f>
        <v>#DIV/0!</v>
      </c>
      <c r="DK70" s="148" t="e">
        <f>DK69/'Balance Sheet'!DK$72</f>
        <v>#DIV/0!</v>
      </c>
      <c r="DL70" s="148" t="e">
        <f>DL69/'Balance Sheet'!DL$72</f>
        <v>#DIV/0!</v>
      </c>
      <c r="DM70" s="148" t="e">
        <f>DM69/'Balance Sheet'!DM$72</f>
        <v>#DIV/0!</v>
      </c>
      <c r="DN70" s="148" t="e">
        <f>DN69/'Balance Sheet'!DN$72</f>
        <v>#DIV/0!</v>
      </c>
      <c r="DO70" s="148" t="e">
        <f>DO69/'Balance Sheet'!DO$72</f>
        <v>#DIV/0!</v>
      </c>
      <c r="DP70" s="148" t="e">
        <f>DP69/'Balance Sheet'!DP$72</f>
        <v>#DIV/0!</v>
      </c>
      <c r="DQ70" s="148" t="e">
        <f>DQ69/'Balance Sheet'!DQ$72</f>
        <v>#DIV/0!</v>
      </c>
      <c r="DR70" s="148" t="e">
        <f>DR69/'Balance Sheet'!DR$72</f>
        <v>#DIV/0!</v>
      </c>
      <c r="DS70" s="148" t="e">
        <f>DS69/'Balance Sheet'!DS$72</f>
        <v>#DIV/0!</v>
      </c>
      <c r="DT70" s="148" t="e">
        <f>DT69/'Balance Sheet'!DT$72</f>
        <v>#DIV/0!</v>
      </c>
      <c r="DU70" s="148">
        <f>DU69/'Balance Sheet'!DU$72</f>
        <v>0.12978533091886449</v>
      </c>
      <c r="DV70" s="148">
        <f>DV69/'Balance Sheet'!DV$72</f>
        <v>9.2915601027696651E-2</v>
      </c>
      <c r="DW70" s="148">
        <f>DW69/'Balance Sheet'!DW$72</f>
        <v>4.6665311629569182E-2</v>
      </c>
      <c r="DX70" s="148">
        <f>DX69/'Balance Sheet'!DX$72</f>
        <v>7.9216887093621721E-2</v>
      </c>
      <c r="DY70" s="148">
        <f>DY69/'Balance Sheet'!DY$72</f>
        <v>9.5414740517103705E-2</v>
      </c>
      <c r="DZ70" s="148">
        <f>DZ69/'Balance Sheet'!DZ$72</f>
        <v>7.0000000000000007E-2</v>
      </c>
      <c r="EA70" s="148">
        <f>EA69/'Balance Sheet'!EA$72</f>
        <v>7.0000000000000007E-2</v>
      </c>
      <c r="EB70" s="148">
        <f>EB69/'Balance Sheet'!EB$72</f>
        <v>6.9999999999999993E-2</v>
      </c>
      <c r="EC70" s="148">
        <f>EC69/'Balance Sheet'!EC$72</f>
        <v>7.0000000000000007E-2</v>
      </c>
      <c r="ED70" s="148">
        <f>ED69/'Balance Sheet'!ED$72</f>
        <v>6.9999999999999993E-2</v>
      </c>
      <c r="EE70" s="148">
        <f>EE69/'Balance Sheet'!EE$72</f>
        <v>7.0000000000000007E-2</v>
      </c>
      <c r="EF70" s="4"/>
      <c r="EG70" s="4"/>
      <c r="EH70" s="4"/>
    </row>
    <row r="71" spans="1:138" ht="12.75" customHeight="1" outlineLevel="1" x14ac:dyDescent="0.25">
      <c r="A71" s="2"/>
      <c r="B71" s="2"/>
      <c r="C71" s="92"/>
      <c r="D71" s="92"/>
      <c r="E71" s="92"/>
      <c r="F71" s="92"/>
      <c r="G71" s="92"/>
      <c r="H71" s="92"/>
      <c r="I71" s="92"/>
      <c r="J71" s="92"/>
      <c r="K71" s="92"/>
      <c r="L71" s="92"/>
      <c r="M71" s="92"/>
      <c r="N71" s="92"/>
      <c r="O71" s="92"/>
      <c r="P71" s="92"/>
      <c r="Q71" s="92"/>
      <c r="R71" s="92"/>
      <c r="S71" s="92"/>
      <c r="T71" s="92"/>
      <c r="U71" s="92"/>
      <c r="V71" s="92"/>
      <c r="W71" s="92"/>
      <c r="X71" s="92"/>
      <c r="Y71" s="92"/>
      <c r="Z71" s="92"/>
      <c r="AA71" s="92"/>
      <c r="AB71" s="92"/>
      <c r="AC71" s="92"/>
      <c r="AD71" s="92"/>
      <c r="AE71" s="92"/>
      <c r="AF71" s="92"/>
      <c r="AG71" s="92"/>
      <c r="AH71" s="92"/>
      <c r="AI71" s="92"/>
      <c r="AJ71" s="92"/>
      <c r="AK71" s="92"/>
      <c r="AL71" s="92"/>
      <c r="AM71" s="92"/>
      <c r="AN71" s="92"/>
      <c r="AO71" s="92"/>
      <c r="AP71" s="92"/>
      <c r="AQ71" s="92"/>
      <c r="AR71" s="92"/>
      <c r="AS71" s="92"/>
      <c r="AT71" s="92"/>
      <c r="AU71" s="92"/>
      <c r="AV71" s="92"/>
      <c r="AW71" s="92"/>
      <c r="AX71" s="92"/>
      <c r="AY71" s="92"/>
      <c r="AZ71" s="92"/>
      <c r="BA71" s="92"/>
      <c r="BB71" s="92"/>
      <c r="BC71" s="92"/>
      <c r="BD71" s="92"/>
      <c r="BE71" s="92"/>
      <c r="BF71" s="92"/>
      <c r="BG71" s="92"/>
      <c r="BH71" s="92"/>
      <c r="BI71" s="92"/>
      <c r="BJ71" s="92"/>
      <c r="BK71" s="92"/>
      <c r="BL71" s="92"/>
      <c r="BM71" s="92"/>
      <c r="BN71" s="92"/>
      <c r="BO71" s="92"/>
      <c r="BP71" s="92"/>
      <c r="BQ71" s="92"/>
      <c r="BR71" s="92"/>
      <c r="BS71" s="92"/>
      <c r="BT71" s="92"/>
      <c r="BU71" s="92"/>
      <c r="BV71" s="92"/>
      <c r="BW71" s="92"/>
      <c r="BX71" s="92"/>
      <c r="BY71" s="92"/>
      <c r="BZ71" s="92"/>
      <c r="CA71" s="92"/>
      <c r="CB71" s="92"/>
      <c r="CC71" s="92"/>
      <c r="CD71" s="92"/>
      <c r="CE71" s="92"/>
      <c r="CF71" s="92"/>
      <c r="CG71" s="92"/>
      <c r="CH71" s="92"/>
      <c r="CI71" s="92"/>
      <c r="CJ71" s="92"/>
      <c r="CK71" s="92"/>
      <c r="CL71" s="92"/>
      <c r="CM71" s="92"/>
      <c r="CN71" s="92"/>
      <c r="CO71" s="92"/>
      <c r="CP71" s="92"/>
      <c r="CQ71" s="92"/>
      <c r="CR71" s="92"/>
      <c r="CS71" s="92"/>
      <c r="CT71" s="92"/>
      <c r="CU71" s="92"/>
      <c r="CV71" s="92"/>
      <c r="CW71" s="92"/>
      <c r="CX71" s="92"/>
      <c r="CY71" s="92"/>
      <c r="CZ71" s="92"/>
      <c r="DA71" s="92"/>
      <c r="DB71" s="92"/>
      <c r="DC71" s="2"/>
      <c r="DD71" s="2"/>
      <c r="DE71" s="2"/>
      <c r="DF71" s="92"/>
      <c r="DG71" s="92"/>
      <c r="DH71" s="92"/>
      <c r="DI71" s="92"/>
      <c r="DJ71" s="92"/>
      <c r="DK71" s="92"/>
      <c r="DL71" s="92"/>
      <c r="DM71" s="92"/>
      <c r="DN71" s="92"/>
      <c r="DO71" s="92"/>
      <c r="DP71" s="92"/>
      <c r="DQ71" s="92"/>
      <c r="DR71" s="92"/>
      <c r="DS71" s="92"/>
      <c r="DT71" s="92"/>
      <c r="DU71" s="92"/>
      <c r="DV71" s="92"/>
      <c r="DW71" s="92"/>
      <c r="DX71" s="92"/>
      <c r="DY71" s="92"/>
      <c r="DZ71" s="92"/>
      <c r="EA71" s="92"/>
      <c r="EB71" s="92"/>
      <c r="EC71" s="92"/>
      <c r="ED71" s="92"/>
      <c r="EE71" s="92"/>
      <c r="EF71" s="2"/>
      <c r="EG71" s="2"/>
      <c r="EH71" s="2"/>
    </row>
    <row r="72" spans="1:138" ht="12.75" customHeight="1" outlineLevel="1" x14ac:dyDescent="0.25">
      <c r="A72" s="129"/>
      <c r="B72" s="15" t="s">
        <v>1333</v>
      </c>
      <c r="C72" s="182">
        <f>-'Cash Flow'!C11</f>
        <v>0</v>
      </c>
      <c r="D72" s="182">
        <f>-'Cash Flow'!D11</f>
        <v>0</v>
      </c>
      <c r="E72" s="182">
        <f>-'Cash Flow'!E11</f>
        <v>0</v>
      </c>
      <c r="F72" s="182">
        <f>-'Cash Flow'!F11</f>
        <v>0</v>
      </c>
      <c r="G72" s="182">
        <f>-'Cash Flow'!G11</f>
        <v>0</v>
      </c>
      <c r="H72" s="182">
        <f>-'Cash Flow'!H11</f>
        <v>0</v>
      </c>
      <c r="I72" s="182">
        <f>-'Cash Flow'!I11</f>
        <v>0</v>
      </c>
      <c r="J72" s="182">
        <f>-'Cash Flow'!J11</f>
        <v>0</v>
      </c>
      <c r="K72" s="182">
        <f>-'Cash Flow'!K11</f>
        <v>0</v>
      </c>
      <c r="L72" s="182">
        <f>-'Cash Flow'!L11</f>
        <v>0</v>
      </c>
      <c r="M72" s="182">
        <f>-'Cash Flow'!M11</f>
        <v>0</v>
      </c>
      <c r="N72" s="182">
        <f>-'Cash Flow'!N11</f>
        <v>0</v>
      </c>
      <c r="O72" s="182">
        <f>-'Cash Flow'!O11</f>
        <v>0</v>
      </c>
      <c r="P72" s="182">
        <f>-'Cash Flow'!P11</f>
        <v>0</v>
      </c>
      <c r="Q72" s="182">
        <f>-'Cash Flow'!Q11</f>
        <v>0</v>
      </c>
      <c r="R72" s="182">
        <f>-'Cash Flow'!R11</f>
        <v>0</v>
      </c>
      <c r="S72" s="182">
        <f>-'Cash Flow'!S11</f>
        <v>0</v>
      </c>
      <c r="T72" s="182">
        <f>-'Cash Flow'!T11</f>
        <v>0</v>
      </c>
      <c r="U72" s="182">
        <f>-'Cash Flow'!U11</f>
        <v>0</v>
      </c>
      <c r="V72" s="182">
        <f>-'Cash Flow'!V11</f>
        <v>0</v>
      </c>
      <c r="W72" s="182">
        <f>-'Cash Flow'!W11</f>
        <v>0</v>
      </c>
      <c r="X72" s="182">
        <f>-'Cash Flow'!X11</f>
        <v>0</v>
      </c>
      <c r="Y72" s="182">
        <f>-'Cash Flow'!Y11</f>
        <v>0</v>
      </c>
      <c r="Z72" s="182">
        <f>-'Cash Flow'!Z11</f>
        <v>0</v>
      </c>
      <c r="AA72" s="182">
        <f>-'Cash Flow'!AA11</f>
        <v>0</v>
      </c>
      <c r="AB72" s="182">
        <f>-'Cash Flow'!AB11</f>
        <v>0</v>
      </c>
      <c r="AC72" s="182">
        <f>-'Cash Flow'!AC11</f>
        <v>0</v>
      </c>
      <c r="AD72" s="182">
        <f>-'Cash Flow'!AD11</f>
        <v>0</v>
      </c>
      <c r="AE72" s="182">
        <f>-'Cash Flow'!AE11</f>
        <v>0</v>
      </c>
      <c r="AF72" s="182">
        <f>-'Cash Flow'!AF11</f>
        <v>0</v>
      </c>
      <c r="AG72" s="182">
        <f>-'Cash Flow'!AG11</f>
        <v>0</v>
      </c>
      <c r="AH72" s="182">
        <f>-'Cash Flow'!AH11</f>
        <v>0</v>
      </c>
      <c r="AI72" s="182">
        <f>-'Cash Flow'!AI11</f>
        <v>0</v>
      </c>
      <c r="AJ72" s="182">
        <f>-'Cash Flow'!AJ11</f>
        <v>0</v>
      </c>
      <c r="AK72" s="182">
        <f>-'Cash Flow'!AK11</f>
        <v>0</v>
      </c>
      <c r="AL72" s="182">
        <f>-'Cash Flow'!AL11</f>
        <v>0</v>
      </c>
      <c r="AM72" s="182">
        <f>-'Cash Flow'!AM11</f>
        <v>0</v>
      </c>
      <c r="AN72" s="182">
        <f>-'Cash Flow'!AN11</f>
        <v>0</v>
      </c>
      <c r="AO72" s="182">
        <f>-'Cash Flow'!AO11</f>
        <v>0</v>
      </c>
      <c r="AP72" s="182">
        <f>-'Cash Flow'!AP11</f>
        <v>0</v>
      </c>
      <c r="AQ72" s="182">
        <f>-'Cash Flow'!AQ11</f>
        <v>0</v>
      </c>
      <c r="AR72" s="182">
        <f>-'Cash Flow'!AR11</f>
        <v>0</v>
      </c>
      <c r="AS72" s="182">
        <f>-'Cash Flow'!AS11</f>
        <v>0</v>
      </c>
      <c r="AT72" s="182">
        <f>-'Cash Flow'!AT11</f>
        <v>0</v>
      </c>
      <c r="AU72" s="182">
        <f>-'Cash Flow'!AU11</f>
        <v>0</v>
      </c>
      <c r="AV72" s="182">
        <f>-'Cash Flow'!AV11</f>
        <v>0</v>
      </c>
      <c r="AW72" s="182">
        <f>-'Cash Flow'!AW11</f>
        <v>0</v>
      </c>
      <c r="AX72" s="182">
        <f>-'Cash Flow'!AX11</f>
        <v>0</v>
      </c>
      <c r="AY72" s="182">
        <f>-'Cash Flow'!AY11</f>
        <v>0</v>
      </c>
      <c r="AZ72" s="182">
        <f>-'Cash Flow'!AZ11</f>
        <v>0</v>
      </c>
      <c r="BA72" s="182">
        <f>-'Cash Flow'!BA11</f>
        <v>0</v>
      </c>
      <c r="BB72" s="182">
        <f>-'Cash Flow'!BB11</f>
        <v>0</v>
      </c>
      <c r="BC72" s="182">
        <f>-'Cash Flow'!BC11</f>
        <v>0</v>
      </c>
      <c r="BD72" s="182">
        <f>-'Cash Flow'!BD11</f>
        <v>0</v>
      </c>
      <c r="BE72" s="182">
        <f>-'Cash Flow'!BE11</f>
        <v>0</v>
      </c>
      <c r="BF72" s="182">
        <f>-'Cash Flow'!BF11</f>
        <v>0</v>
      </c>
      <c r="BG72" s="182">
        <f>-'Cash Flow'!BG11</f>
        <v>0</v>
      </c>
      <c r="BH72" s="182">
        <f>-'Cash Flow'!BH11</f>
        <v>0</v>
      </c>
      <c r="BI72" s="182">
        <f>-'Cash Flow'!BI11</f>
        <v>0</v>
      </c>
      <c r="BJ72" s="182">
        <f>-'Cash Flow'!BJ11</f>
        <v>0</v>
      </c>
      <c r="BK72" s="182">
        <f>-'Cash Flow'!BK11</f>
        <v>0</v>
      </c>
      <c r="BL72" s="182">
        <f>-'Cash Flow'!BL11</f>
        <v>0</v>
      </c>
      <c r="BM72" s="182">
        <f>-'Cash Flow'!BM11</f>
        <v>0</v>
      </c>
      <c r="BN72" s="182">
        <f>-'Cash Flow'!BN11</f>
        <v>0</v>
      </c>
      <c r="BO72" s="182">
        <f>-'Cash Flow'!BO11</f>
        <v>-5.6849999999999996</v>
      </c>
      <c r="BP72" s="182">
        <f>-'Cash Flow'!BP11</f>
        <v>0</v>
      </c>
      <c r="BQ72" s="182">
        <f>-'Cash Flow'!BQ11</f>
        <v>0</v>
      </c>
      <c r="BR72" s="182">
        <f>-'Cash Flow'!BR11</f>
        <v>-8.1994383333333332</v>
      </c>
      <c r="BS72" s="182">
        <f>-'Cash Flow'!BS11</f>
        <v>-6.4644720599999994</v>
      </c>
      <c r="BT72" s="182">
        <f>-'Cash Flow'!BT11</f>
        <v>-6.7318501499999988</v>
      </c>
      <c r="BU72" s="182">
        <f>-'Cash Flow'!BU11</f>
        <v>-7.08066029</v>
      </c>
      <c r="BV72" s="182">
        <f>-'Cash Flow'!BV11</f>
        <v>-7.9768070399999997</v>
      </c>
      <c r="BW72" s="182">
        <f>-'Cash Flow'!BW11</f>
        <v>-8.8079999999999998</v>
      </c>
      <c r="BX72" s="182">
        <f>-'Cash Flow'!BX11</f>
        <v>-9.8140000000000001</v>
      </c>
      <c r="BY72" s="182">
        <f>-'Cash Flow'!BY11</f>
        <v>-10.746</v>
      </c>
      <c r="BZ72" s="182">
        <f>-'Cash Flow'!BZ11</f>
        <v>-12.266</v>
      </c>
      <c r="CA72" s="182">
        <f>-'Cash Flow'!CA11</f>
        <v>-19.068000000000001</v>
      </c>
      <c r="CB72" s="182">
        <f>-'Cash Flow'!CB11</f>
        <v>-25.885999999999999</v>
      </c>
      <c r="CC72" s="182">
        <f>-'Cash Flow'!CC11</f>
        <v>-26.972000000000001</v>
      </c>
      <c r="CD72" s="182">
        <f>-'Cash Flow'!CD11</f>
        <v>-26.199344999999997</v>
      </c>
      <c r="CE72" s="182">
        <f>-'Cash Flow'!CE11</f>
        <v>-26.199344999999997</v>
      </c>
      <c r="CF72" s="182">
        <f>-'Cash Flow'!CF11</f>
        <v>-26.199344999999997</v>
      </c>
      <c r="CG72" s="182">
        <f>-'Cash Flow'!CG11</f>
        <v>-26.199344999999997</v>
      </c>
      <c r="CH72" s="182">
        <f>-'Cash Flow'!CH11</f>
        <v>-26.199344999999997</v>
      </c>
      <c r="CI72" s="182">
        <f>-'Cash Flow'!CI11</f>
        <v>-26.199344999999997</v>
      </c>
      <c r="CJ72" s="182">
        <f>-'Cash Flow'!CJ11</f>
        <v>-26.199344999999997</v>
      </c>
      <c r="CK72" s="182">
        <f>-'Cash Flow'!CK11</f>
        <v>-26.199344999999997</v>
      </c>
      <c r="CL72" s="182">
        <f>-'Cash Flow'!CL11</f>
        <v>-26.199344999999997</v>
      </c>
      <c r="CM72" s="182">
        <f>-'Cash Flow'!CM11</f>
        <v>-26.199344999999997</v>
      </c>
      <c r="CN72" s="182">
        <f>-'Cash Flow'!CN11</f>
        <v>-26.199344999999997</v>
      </c>
      <c r="CO72" s="182">
        <f>-'Cash Flow'!CO11</f>
        <v>-26.199344999999997</v>
      </c>
      <c r="CP72" s="182">
        <f>-'Cash Flow'!CP11</f>
        <v>-26.199344999999997</v>
      </c>
      <c r="CQ72" s="182">
        <f>-'Cash Flow'!CQ11</f>
        <v>-26.199344999999997</v>
      </c>
      <c r="CR72" s="182">
        <f>-'Cash Flow'!CR11</f>
        <v>-26.199344999999997</v>
      </c>
      <c r="CS72" s="182">
        <f>-'Cash Flow'!CS11</f>
        <v>-26.199344999999997</v>
      </c>
      <c r="CT72" s="182">
        <f>-'Cash Flow'!CT11</f>
        <v>-26.199344999999997</v>
      </c>
      <c r="CU72" s="182">
        <f>-'Cash Flow'!CU11</f>
        <v>-26.199344999999997</v>
      </c>
      <c r="CV72" s="182">
        <f>-'Cash Flow'!CV11</f>
        <v>-26.199344999999997</v>
      </c>
      <c r="CW72" s="182">
        <f>-'Cash Flow'!CW11</f>
        <v>-26.199344999999997</v>
      </c>
      <c r="CX72" s="182">
        <f>-'Cash Flow'!CX11</f>
        <v>-26.199344999999997</v>
      </c>
      <c r="CY72" s="182">
        <f>-'Cash Flow'!CY11</f>
        <v>-26.199344999999997</v>
      </c>
      <c r="CZ72" s="182">
        <f>-'Cash Flow'!CZ11</f>
        <v>-26.199344999999997</v>
      </c>
      <c r="DA72" s="182">
        <f>-'Cash Flow'!DA11</f>
        <v>-26.199344999999997</v>
      </c>
      <c r="DB72" s="182">
        <f>-'Cash Flow'!DB11</f>
        <v>-26.199344999999997</v>
      </c>
      <c r="DC72" s="129"/>
      <c r="DD72" s="129"/>
      <c r="DE72" s="15" t="s">
        <v>1333</v>
      </c>
      <c r="DF72" s="138">
        <f t="shared" ref="DF72:EE72" si="119">SUMIF($C$5:$DC$5,DF$5,$C72:$DC72)</f>
        <v>0</v>
      </c>
      <c r="DG72" s="138">
        <f t="shared" si="119"/>
        <v>0</v>
      </c>
      <c r="DH72" s="138">
        <f t="shared" si="119"/>
        <v>0</v>
      </c>
      <c r="DI72" s="138">
        <f t="shared" si="119"/>
        <v>0</v>
      </c>
      <c r="DJ72" s="138">
        <f t="shared" si="119"/>
        <v>0</v>
      </c>
      <c r="DK72" s="138">
        <f t="shared" si="119"/>
        <v>0</v>
      </c>
      <c r="DL72" s="138">
        <f t="shared" si="119"/>
        <v>0</v>
      </c>
      <c r="DM72" s="138">
        <f t="shared" si="119"/>
        <v>0</v>
      </c>
      <c r="DN72" s="138">
        <f t="shared" si="119"/>
        <v>0</v>
      </c>
      <c r="DO72" s="138">
        <f t="shared" si="119"/>
        <v>0</v>
      </c>
      <c r="DP72" s="138">
        <f t="shared" si="119"/>
        <v>0</v>
      </c>
      <c r="DQ72" s="138">
        <f t="shared" si="119"/>
        <v>0</v>
      </c>
      <c r="DR72" s="138">
        <f t="shared" si="119"/>
        <v>0</v>
      </c>
      <c r="DS72" s="138">
        <f t="shared" si="119"/>
        <v>0</v>
      </c>
      <c r="DT72" s="138">
        <f t="shared" si="119"/>
        <v>0</v>
      </c>
      <c r="DU72" s="138">
        <f t="shared" si="119"/>
        <v>0</v>
      </c>
      <c r="DV72" s="138">
        <f t="shared" si="119"/>
        <v>-13.884438333333332</v>
      </c>
      <c r="DW72" s="138">
        <f t="shared" si="119"/>
        <v>-28.25378954</v>
      </c>
      <c r="DX72" s="138">
        <f t="shared" si="119"/>
        <v>-41.634</v>
      </c>
      <c r="DY72" s="138">
        <f t="shared" si="119"/>
        <v>-98.125344999999996</v>
      </c>
      <c r="DZ72" s="138">
        <f t="shared" si="119"/>
        <v>-104.79737999999999</v>
      </c>
      <c r="EA72" s="138">
        <f t="shared" si="119"/>
        <v>-104.79737999999999</v>
      </c>
      <c r="EB72" s="138">
        <f t="shared" si="119"/>
        <v>-104.79737999999999</v>
      </c>
      <c r="EC72" s="138">
        <f t="shared" si="119"/>
        <v>-104.79737999999999</v>
      </c>
      <c r="ED72" s="138">
        <f t="shared" si="119"/>
        <v>-104.79737999999999</v>
      </c>
      <c r="EE72" s="138">
        <f t="shared" si="119"/>
        <v>-104.79737999999999</v>
      </c>
      <c r="EF72" s="129"/>
      <c r="EG72" s="129"/>
      <c r="EH72" s="129"/>
    </row>
    <row r="73" spans="1:138" ht="12.75" customHeight="1" outlineLevel="1" x14ac:dyDescent="0.25">
      <c r="A73" s="23"/>
      <c r="B73" s="15" t="s">
        <v>1334</v>
      </c>
      <c r="C73" s="213">
        <f t="shared" ref="C73:BP73" si="120">C76-C39</f>
        <v>0</v>
      </c>
      <c r="D73" s="213">
        <f t="shared" si="120"/>
        <v>0</v>
      </c>
      <c r="E73" s="213">
        <f t="shared" si="120"/>
        <v>0</v>
      </c>
      <c r="F73" s="213">
        <f t="shared" si="120"/>
        <v>0</v>
      </c>
      <c r="G73" s="213">
        <f t="shared" si="120"/>
        <v>0</v>
      </c>
      <c r="H73" s="213">
        <f t="shared" si="120"/>
        <v>0</v>
      </c>
      <c r="I73" s="213">
        <f t="shared" si="120"/>
        <v>0</v>
      </c>
      <c r="J73" s="213">
        <f t="shared" si="120"/>
        <v>0</v>
      </c>
      <c r="K73" s="213">
        <f t="shared" si="120"/>
        <v>0</v>
      </c>
      <c r="L73" s="213">
        <f t="shared" si="120"/>
        <v>0</v>
      </c>
      <c r="M73" s="213">
        <f t="shared" si="120"/>
        <v>0</v>
      </c>
      <c r="N73" s="213">
        <f t="shared" si="120"/>
        <v>0</v>
      </c>
      <c r="O73" s="213">
        <f t="shared" si="120"/>
        <v>0</v>
      </c>
      <c r="P73" s="213">
        <f t="shared" si="120"/>
        <v>0</v>
      </c>
      <c r="Q73" s="213">
        <f t="shared" si="120"/>
        <v>0</v>
      </c>
      <c r="R73" s="213">
        <f t="shared" si="120"/>
        <v>0</v>
      </c>
      <c r="S73" s="213">
        <f t="shared" si="120"/>
        <v>0</v>
      </c>
      <c r="T73" s="213">
        <f t="shared" si="120"/>
        <v>0</v>
      </c>
      <c r="U73" s="213">
        <f t="shared" si="120"/>
        <v>0</v>
      </c>
      <c r="V73" s="213">
        <f t="shared" si="120"/>
        <v>0</v>
      </c>
      <c r="W73" s="213">
        <f t="shared" si="120"/>
        <v>0</v>
      </c>
      <c r="X73" s="213">
        <f t="shared" si="120"/>
        <v>0</v>
      </c>
      <c r="Y73" s="213">
        <f t="shared" si="120"/>
        <v>0</v>
      </c>
      <c r="Z73" s="213">
        <f t="shared" si="120"/>
        <v>0</v>
      </c>
      <c r="AA73" s="213">
        <f t="shared" si="120"/>
        <v>0</v>
      </c>
      <c r="AB73" s="213">
        <f t="shared" si="120"/>
        <v>0</v>
      </c>
      <c r="AC73" s="213">
        <f t="shared" si="120"/>
        <v>0</v>
      </c>
      <c r="AD73" s="213">
        <f t="shared" si="120"/>
        <v>0</v>
      </c>
      <c r="AE73" s="213">
        <f t="shared" si="120"/>
        <v>0</v>
      </c>
      <c r="AF73" s="213">
        <f t="shared" si="120"/>
        <v>0</v>
      </c>
      <c r="AG73" s="213">
        <f t="shared" si="120"/>
        <v>0</v>
      </c>
      <c r="AH73" s="213">
        <f t="shared" si="120"/>
        <v>0</v>
      </c>
      <c r="AI73" s="213">
        <f t="shared" si="120"/>
        <v>0</v>
      </c>
      <c r="AJ73" s="213">
        <f t="shared" si="120"/>
        <v>0</v>
      </c>
      <c r="AK73" s="213">
        <f t="shared" si="120"/>
        <v>0</v>
      </c>
      <c r="AL73" s="213">
        <f t="shared" si="120"/>
        <v>0</v>
      </c>
      <c r="AM73" s="213">
        <f t="shared" si="120"/>
        <v>0</v>
      </c>
      <c r="AN73" s="213">
        <f t="shared" si="120"/>
        <v>0</v>
      </c>
      <c r="AO73" s="213">
        <f t="shared" si="120"/>
        <v>0</v>
      </c>
      <c r="AP73" s="213">
        <f t="shared" si="120"/>
        <v>0</v>
      </c>
      <c r="AQ73" s="213">
        <f t="shared" si="120"/>
        <v>0</v>
      </c>
      <c r="AR73" s="213">
        <f t="shared" si="120"/>
        <v>0</v>
      </c>
      <c r="AS73" s="213">
        <f t="shared" si="120"/>
        <v>0</v>
      </c>
      <c r="AT73" s="213">
        <f t="shared" si="120"/>
        <v>0</v>
      </c>
      <c r="AU73" s="213">
        <f t="shared" si="120"/>
        <v>0</v>
      </c>
      <c r="AV73" s="213">
        <f t="shared" si="120"/>
        <v>0</v>
      </c>
      <c r="AW73" s="213">
        <f t="shared" si="120"/>
        <v>0</v>
      </c>
      <c r="AX73" s="213">
        <f t="shared" si="120"/>
        <v>0</v>
      </c>
      <c r="AY73" s="213">
        <f t="shared" si="120"/>
        <v>0</v>
      </c>
      <c r="AZ73" s="213">
        <f t="shared" si="120"/>
        <v>0</v>
      </c>
      <c r="BA73" s="213">
        <f t="shared" si="120"/>
        <v>0</v>
      </c>
      <c r="BB73" s="213">
        <f t="shared" si="120"/>
        <v>0</v>
      </c>
      <c r="BC73" s="213">
        <f t="shared" si="120"/>
        <v>0</v>
      </c>
      <c r="BD73" s="213">
        <f t="shared" si="120"/>
        <v>0</v>
      </c>
      <c r="BE73" s="213">
        <f t="shared" si="120"/>
        <v>0</v>
      </c>
      <c r="BF73" s="213">
        <f t="shared" si="120"/>
        <v>0</v>
      </c>
      <c r="BG73" s="213">
        <f t="shared" si="120"/>
        <v>0</v>
      </c>
      <c r="BH73" s="213">
        <f t="shared" si="120"/>
        <v>0</v>
      </c>
      <c r="BI73" s="213">
        <f t="shared" si="120"/>
        <v>0</v>
      </c>
      <c r="BJ73" s="213">
        <f t="shared" si="120"/>
        <v>0</v>
      </c>
      <c r="BK73" s="213">
        <f t="shared" si="120"/>
        <v>-5.6675487499999946</v>
      </c>
      <c r="BL73" s="213">
        <f t="shared" si="120"/>
        <v>22.237889159999998</v>
      </c>
      <c r="BM73" s="213">
        <f t="shared" si="120"/>
        <v>7.0995790199999984</v>
      </c>
      <c r="BN73" s="213">
        <f t="shared" si="120"/>
        <v>12.022989800000005</v>
      </c>
      <c r="BO73" s="213">
        <f t="shared" si="120"/>
        <v>5.334749750000003</v>
      </c>
      <c r="BP73" s="213">
        <f t="shared" si="120"/>
        <v>-8.4579566000000028</v>
      </c>
      <c r="BQ73" s="136">
        <v>0</v>
      </c>
      <c r="BR73" s="136">
        <v>0</v>
      </c>
      <c r="BS73" s="136">
        <v>0</v>
      </c>
      <c r="BT73" s="136">
        <v>0</v>
      </c>
      <c r="BU73" s="136">
        <v>0</v>
      </c>
      <c r="BV73" s="136">
        <v>0</v>
      </c>
      <c r="BW73" s="136">
        <v>0</v>
      </c>
      <c r="BX73" s="136">
        <v>0</v>
      </c>
      <c r="BY73" s="136">
        <v>0</v>
      </c>
      <c r="BZ73" s="136">
        <v>0</v>
      </c>
      <c r="CA73" s="136">
        <v>0</v>
      </c>
      <c r="CB73" s="136">
        <v>0</v>
      </c>
      <c r="CC73" s="136">
        <v>0</v>
      </c>
      <c r="CD73" s="136">
        <v>0</v>
      </c>
      <c r="CE73" s="136">
        <v>0</v>
      </c>
      <c r="CF73" s="136">
        <v>0</v>
      </c>
      <c r="CG73" s="136">
        <v>0</v>
      </c>
      <c r="CH73" s="136">
        <v>0</v>
      </c>
      <c r="CI73" s="136">
        <v>0</v>
      </c>
      <c r="CJ73" s="136">
        <v>0</v>
      </c>
      <c r="CK73" s="136">
        <v>0</v>
      </c>
      <c r="CL73" s="136">
        <v>0</v>
      </c>
      <c r="CM73" s="136">
        <v>0</v>
      </c>
      <c r="CN73" s="136">
        <v>0</v>
      </c>
      <c r="CO73" s="136">
        <v>0</v>
      </c>
      <c r="CP73" s="136">
        <v>0</v>
      </c>
      <c r="CQ73" s="136">
        <v>0</v>
      </c>
      <c r="CR73" s="136">
        <v>0</v>
      </c>
      <c r="CS73" s="136">
        <v>0</v>
      </c>
      <c r="CT73" s="136">
        <v>0</v>
      </c>
      <c r="CU73" s="136">
        <v>0</v>
      </c>
      <c r="CV73" s="136">
        <v>0</v>
      </c>
      <c r="CW73" s="136">
        <v>0</v>
      </c>
      <c r="CX73" s="136">
        <v>0</v>
      </c>
      <c r="CY73" s="136">
        <v>0</v>
      </c>
      <c r="CZ73" s="136">
        <v>0</v>
      </c>
      <c r="DA73" s="136">
        <v>0</v>
      </c>
      <c r="DB73" s="136">
        <v>0</v>
      </c>
      <c r="DC73" s="23"/>
      <c r="DD73" s="23"/>
      <c r="DE73" s="15" t="s">
        <v>1334</v>
      </c>
      <c r="DF73" s="138">
        <f t="shared" ref="DF73:EE73" si="121">SUMIF($C$5:$DC$5,DF$5,$C73:$DC73)</f>
        <v>0</v>
      </c>
      <c r="DG73" s="138">
        <f t="shared" si="121"/>
        <v>0</v>
      </c>
      <c r="DH73" s="138">
        <f t="shared" si="121"/>
        <v>0</v>
      </c>
      <c r="DI73" s="138">
        <f t="shared" si="121"/>
        <v>0</v>
      </c>
      <c r="DJ73" s="138">
        <f t="shared" si="121"/>
        <v>0</v>
      </c>
      <c r="DK73" s="138">
        <f t="shared" si="121"/>
        <v>0</v>
      </c>
      <c r="DL73" s="138">
        <f t="shared" si="121"/>
        <v>0</v>
      </c>
      <c r="DM73" s="138">
        <f t="shared" si="121"/>
        <v>0</v>
      </c>
      <c r="DN73" s="138">
        <f t="shared" si="121"/>
        <v>0</v>
      </c>
      <c r="DO73" s="138">
        <f t="shared" si="121"/>
        <v>0</v>
      </c>
      <c r="DP73" s="138">
        <f t="shared" si="121"/>
        <v>0</v>
      </c>
      <c r="DQ73" s="138">
        <f t="shared" si="121"/>
        <v>0</v>
      </c>
      <c r="DR73" s="138">
        <f t="shared" si="121"/>
        <v>0</v>
      </c>
      <c r="DS73" s="138">
        <f t="shared" si="121"/>
        <v>0</v>
      </c>
      <c r="DT73" s="138">
        <f t="shared" si="121"/>
        <v>0</v>
      </c>
      <c r="DU73" s="138">
        <f t="shared" si="121"/>
        <v>35.692909230000005</v>
      </c>
      <c r="DV73" s="138">
        <f t="shared" si="121"/>
        <v>-3.1232068499999999</v>
      </c>
      <c r="DW73" s="138">
        <f t="shared" si="121"/>
        <v>0</v>
      </c>
      <c r="DX73" s="138">
        <f t="shared" si="121"/>
        <v>0</v>
      </c>
      <c r="DY73" s="138">
        <f t="shared" si="121"/>
        <v>0</v>
      </c>
      <c r="DZ73" s="138">
        <f t="shared" si="121"/>
        <v>0</v>
      </c>
      <c r="EA73" s="138">
        <f t="shared" si="121"/>
        <v>0</v>
      </c>
      <c r="EB73" s="138">
        <f t="shared" si="121"/>
        <v>0</v>
      </c>
      <c r="EC73" s="138">
        <f t="shared" si="121"/>
        <v>0</v>
      </c>
      <c r="ED73" s="138">
        <f t="shared" si="121"/>
        <v>0</v>
      </c>
      <c r="EE73" s="138">
        <f t="shared" si="121"/>
        <v>0</v>
      </c>
      <c r="EF73" s="23"/>
      <c r="EG73" s="23"/>
      <c r="EH73" s="23"/>
    </row>
    <row r="74" spans="1:138" ht="12.75" customHeight="1" outlineLevel="1" x14ac:dyDescent="0.25">
      <c r="A74" s="2"/>
      <c r="B74" s="15" t="s">
        <v>1335</v>
      </c>
      <c r="C74" s="182"/>
      <c r="D74" s="182"/>
      <c r="E74" s="182"/>
      <c r="F74" s="182"/>
      <c r="G74" s="182"/>
      <c r="H74" s="182"/>
      <c r="I74" s="182"/>
      <c r="J74" s="182"/>
      <c r="K74" s="182"/>
      <c r="L74" s="182"/>
      <c r="M74" s="182"/>
      <c r="N74" s="182"/>
      <c r="O74" s="182">
        <v>38</v>
      </c>
      <c r="P74" s="182"/>
      <c r="Q74" s="182"/>
      <c r="R74" s="182"/>
      <c r="S74" s="182"/>
      <c r="T74" s="182"/>
      <c r="U74" s="182"/>
      <c r="V74" s="182"/>
      <c r="W74" s="182"/>
      <c r="X74" s="182"/>
      <c r="Y74" s="182"/>
      <c r="Z74" s="182"/>
      <c r="AA74" s="182"/>
      <c r="AB74" s="182"/>
      <c r="AC74" s="182"/>
      <c r="AD74" s="182"/>
      <c r="AE74" s="182"/>
      <c r="AF74" s="182"/>
      <c r="AG74" s="182"/>
      <c r="AH74" s="182"/>
      <c r="AI74" s="182"/>
      <c r="AJ74" s="182"/>
      <c r="AK74" s="182"/>
      <c r="AL74" s="182"/>
      <c r="AM74" s="182"/>
      <c r="AN74" s="182"/>
      <c r="AO74" s="182"/>
      <c r="AP74" s="182"/>
      <c r="AQ74" s="182"/>
      <c r="AR74" s="182"/>
      <c r="AS74" s="182"/>
      <c r="AT74" s="182"/>
      <c r="AU74" s="182"/>
      <c r="AV74" s="182"/>
      <c r="AW74" s="182"/>
      <c r="AX74" s="182"/>
      <c r="AY74" s="182"/>
      <c r="AZ74" s="182"/>
      <c r="BA74" s="182"/>
      <c r="BB74" s="182"/>
      <c r="BC74" s="182"/>
      <c r="BD74" s="182"/>
      <c r="BE74" s="182"/>
      <c r="BF74" s="182"/>
      <c r="BG74" s="136"/>
      <c r="BH74" s="2"/>
      <c r="BI74" s="2"/>
      <c r="BJ74" s="2"/>
      <c r="BK74" s="2"/>
      <c r="BL74" s="2"/>
      <c r="BM74" s="136">
        <v>0</v>
      </c>
      <c r="BN74" s="136">
        <v>0</v>
      </c>
      <c r="BO74" s="136">
        <v>0</v>
      </c>
      <c r="BP74" s="136">
        <v>0</v>
      </c>
      <c r="BQ74" s="136">
        <v>0</v>
      </c>
      <c r="BR74" s="136">
        <v>0</v>
      </c>
      <c r="BS74" s="136">
        <v>0</v>
      </c>
      <c r="BT74" s="136">
        <v>0</v>
      </c>
      <c r="BU74" s="136">
        <v>0</v>
      </c>
      <c r="BV74" s="136">
        <v>0</v>
      </c>
      <c r="BW74" s="136">
        <v>0</v>
      </c>
      <c r="BX74" s="136">
        <v>0</v>
      </c>
      <c r="BY74" s="136">
        <v>0</v>
      </c>
      <c r="BZ74" s="136">
        <v>0</v>
      </c>
      <c r="CA74" s="136">
        <v>0</v>
      </c>
      <c r="CB74" s="136">
        <v>0</v>
      </c>
      <c r="CC74" s="136">
        <v>0</v>
      </c>
      <c r="CD74" s="136">
        <v>0</v>
      </c>
      <c r="CE74" s="136">
        <v>0</v>
      </c>
      <c r="CF74" s="136">
        <v>0</v>
      </c>
      <c r="CG74" s="136">
        <v>0</v>
      </c>
      <c r="CH74" s="136">
        <v>0</v>
      </c>
      <c r="CI74" s="136">
        <v>0</v>
      </c>
      <c r="CJ74" s="136">
        <v>0</v>
      </c>
      <c r="CK74" s="136">
        <v>0</v>
      </c>
      <c r="CL74" s="136">
        <v>0</v>
      </c>
      <c r="CM74" s="136">
        <v>0</v>
      </c>
      <c r="CN74" s="136">
        <v>0</v>
      </c>
      <c r="CO74" s="136">
        <v>0</v>
      </c>
      <c r="CP74" s="136">
        <v>0</v>
      </c>
      <c r="CQ74" s="136">
        <v>0</v>
      </c>
      <c r="CR74" s="136">
        <v>0</v>
      </c>
      <c r="CS74" s="136">
        <v>0</v>
      </c>
      <c r="CT74" s="136">
        <v>0</v>
      </c>
      <c r="CU74" s="136">
        <v>0</v>
      </c>
      <c r="CV74" s="136">
        <v>0</v>
      </c>
      <c r="CW74" s="136">
        <v>0</v>
      </c>
      <c r="CX74" s="136">
        <v>0</v>
      </c>
      <c r="CY74" s="136">
        <v>0</v>
      </c>
      <c r="CZ74" s="136">
        <v>0</v>
      </c>
      <c r="DA74" s="136">
        <v>0</v>
      </c>
      <c r="DB74" s="136">
        <v>0</v>
      </c>
      <c r="DC74" s="2"/>
      <c r="DD74" s="2"/>
      <c r="DE74" s="15" t="s">
        <v>1335</v>
      </c>
      <c r="DF74" s="138">
        <f t="shared" ref="DF74:EE74" si="122">SUMIF($C$5:$DC$5,DF$5,$C74:$DC74)</f>
        <v>0</v>
      </c>
      <c r="DG74" s="138">
        <f t="shared" si="122"/>
        <v>0</v>
      </c>
      <c r="DH74" s="138">
        <f t="shared" si="122"/>
        <v>0</v>
      </c>
      <c r="DI74" s="138">
        <f t="shared" si="122"/>
        <v>38</v>
      </c>
      <c r="DJ74" s="138">
        <f t="shared" si="122"/>
        <v>0</v>
      </c>
      <c r="DK74" s="138">
        <f t="shared" si="122"/>
        <v>0</v>
      </c>
      <c r="DL74" s="138">
        <f t="shared" si="122"/>
        <v>0</v>
      </c>
      <c r="DM74" s="138">
        <f t="shared" si="122"/>
        <v>0</v>
      </c>
      <c r="DN74" s="138">
        <f t="shared" si="122"/>
        <v>0</v>
      </c>
      <c r="DO74" s="138">
        <f t="shared" si="122"/>
        <v>0</v>
      </c>
      <c r="DP74" s="138">
        <f t="shared" si="122"/>
        <v>0</v>
      </c>
      <c r="DQ74" s="138">
        <f t="shared" si="122"/>
        <v>0</v>
      </c>
      <c r="DR74" s="138">
        <f t="shared" si="122"/>
        <v>0</v>
      </c>
      <c r="DS74" s="138">
        <f t="shared" si="122"/>
        <v>0</v>
      </c>
      <c r="DT74" s="138">
        <f t="shared" si="122"/>
        <v>0</v>
      </c>
      <c r="DU74" s="138">
        <f t="shared" si="122"/>
        <v>0</v>
      </c>
      <c r="DV74" s="138">
        <f t="shared" si="122"/>
        <v>0</v>
      </c>
      <c r="DW74" s="138">
        <f t="shared" si="122"/>
        <v>0</v>
      </c>
      <c r="DX74" s="138">
        <f t="shared" si="122"/>
        <v>0</v>
      </c>
      <c r="DY74" s="138">
        <f t="shared" si="122"/>
        <v>0</v>
      </c>
      <c r="DZ74" s="138">
        <f t="shared" si="122"/>
        <v>0</v>
      </c>
      <c r="EA74" s="138">
        <f t="shared" si="122"/>
        <v>0</v>
      </c>
      <c r="EB74" s="138">
        <f t="shared" si="122"/>
        <v>0</v>
      </c>
      <c r="EC74" s="138">
        <f t="shared" si="122"/>
        <v>0</v>
      </c>
      <c r="ED74" s="138">
        <f t="shared" si="122"/>
        <v>0</v>
      </c>
      <c r="EE74" s="138">
        <f t="shared" si="122"/>
        <v>0</v>
      </c>
      <c r="EF74" s="2"/>
      <c r="EG74" s="2"/>
      <c r="EH74" s="2"/>
    </row>
    <row r="75" spans="1:138" ht="12.75" customHeight="1" outlineLevel="1" x14ac:dyDescent="0.25">
      <c r="A75" s="2"/>
      <c r="B75" s="2"/>
      <c r="C75" s="92"/>
      <c r="D75" s="92"/>
      <c r="E75" s="92"/>
      <c r="F75" s="92"/>
      <c r="G75" s="92"/>
      <c r="H75" s="92"/>
      <c r="I75" s="92"/>
      <c r="J75" s="92"/>
      <c r="K75" s="92"/>
      <c r="L75" s="92"/>
      <c r="M75" s="92"/>
      <c r="N75" s="92"/>
      <c r="O75" s="92"/>
      <c r="P75" s="92"/>
      <c r="Q75" s="92"/>
      <c r="R75" s="92"/>
      <c r="S75" s="92"/>
      <c r="T75" s="92"/>
      <c r="U75" s="92"/>
      <c r="V75" s="92"/>
      <c r="W75" s="92"/>
      <c r="X75" s="92"/>
      <c r="Y75" s="92"/>
      <c r="Z75" s="92"/>
      <c r="AA75" s="92"/>
      <c r="AB75" s="92"/>
      <c r="AC75" s="92"/>
      <c r="AD75" s="92"/>
      <c r="AE75" s="92"/>
      <c r="AF75" s="92"/>
      <c r="AG75" s="92"/>
      <c r="AH75" s="92"/>
      <c r="AI75" s="92"/>
      <c r="AJ75" s="92"/>
      <c r="AK75" s="92"/>
      <c r="AL75" s="92"/>
      <c r="AM75" s="92"/>
      <c r="AN75" s="92"/>
      <c r="AO75" s="92"/>
      <c r="AP75" s="92"/>
      <c r="AQ75" s="92"/>
      <c r="AR75" s="92"/>
      <c r="AS75" s="92"/>
      <c r="AT75" s="92"/>
      <c r="AU75" s="92"/>
      <c r="AV75" s="92"/>
      <c r="AW75" s="92"/>
      <c r="AX75" s="92"/>
      <c r="AY75" s="92"/>
      <c r="AZ75" s="92"/>
      <c r="BA75" s="92"/>
      <c r="BB75" s="92"/>
      <c r="BC75" s="92"/>
      <c r="BD75" s="92"/>
      <c r="BE75" s="92"/>
      <c r="BF75" s="92"/>
      <c r="BG75" s="92"/>
      <c r="BH75" s="92"/>
      <c r="BI75" s="92"/>
      <c r="BJ75" s="92"/>
      <c r="BK75" s="92"/>
      <c r="BL75" s="92"/>
      <c r="BM75" s="92"/>
      <c r="BN75" s="92"/>
      <c r="BO75" s="92"/>
      <c r="BP75" s="92"/>
      <c r="BQ75" s="92"/>
      <c r="BR75" s="92"/>
      <c r="BS75" s="92"/>
      <c r="BT75" s="92"/>
      <c r="BU75" s="92"/>
      <c r="BV75" s="92"/>
      <c r="BW75" s="92"/>
      <c r="BX75" s="92"/>
      <c r="BY75" s="92"/>
      <c r="BZ75" s="92"/>
      <c r="CA75" s="92"/>
      <c r="CB75" s="92"/>
      <c r="CC75" s="92"/>
      <c r="CD75" s="92"/>
      <c r="CE75" s="92"/>
      <c r="CF75" s="92"/>
      <c r="CG75" s="92"/>
      <c r="CH75" s="92"/>
      <c r="CI75" s="92"/>
      <c r="CJ75" s="92"/>
      <c r="CK75" s="92"/>
      <c r="CL75" s="92"/>
      <c r="CM75" s="92"/>
      <c r="CN75" s="92"/>
      <c r="CO75" s="92"/>
      <c r="CP75" s="92"/>
      <c r="CQ75" s="92"/>
      <c r="CR75" s="92"/>
      <c r="CS75" s="92"/>
      <c r="CT75" s="92"/>
      <c r="CU75" s="92"/>
      <c r="CV75" s="92"/>
      <c r="CW75" s="92"/>
      <c r="CX75" s="92"/>
      <c r="CY75" s="92"/>
      <c r="CZ75" s="92"/>
      <c r="DA75" s="92"/>
      <c r="DB75" s="92"/>
      <c r="DC75" s="2"/>
      <c r="DD75" s="2"/>
      <c r="DE75" s="2"/>
      <c r="DF75" s="92"/>
      <c r="DG75" s="92"/>
      <c r="DH75" s="92"/>
      <c r="DI75" s="92"/>
      <c r="DJ75" s="92"/>
      <c r="DK75" s="92"/>
      <c r="DL75" s="92"/>
      <c r="DM75" s="92"/>
      <c r="DN75" s="92"/>
      <c r="DO75" s="92"/>
      <c r="DP75" s="92"/>
      <c r="DQ75" s="92"/>
      <c r="DR75" s="92"/>
      <c r="DS75" s="92"/>
      <c r="DT75" s="92"/>
      <c r="DU75" s="92"/>
      <c r="DV75" s="92"/>
      <c r="DW75" s="92"/>
      <c r="DX75" s="92"/>
      <c r="DY75" s="92"/>
      <c r="DZ75" s="92"/>
      <c r="EA75" s="92"/>
      <c r="EB75" s="92"/>
      <c r="EC75" s="92"/>
      <c r="ED75" s="92"/>
      <c r="EE75" s="92"/>
      <c r="EF75" s="2"/>
      <c r="EG75" s="2"/>
      <c r="EH75" s="2"/>
    </row>
    <row r="76" spans="1:138" ht="12.75" customHeight="1" outlineLevel="1" x14ac:dyDescent="0.25">
      <c r="A76" s="23"/>
      <c r="B76" s="81" t="s">
        <v>1336</v>
      </c>
      <c r="C76" s="214"/>
      <c r="D76" s="214"/>
      <c r="E76" s="214"/>
      <c r="F76" s="214"/>
      <c r="G76" s="214"/>
      <c r="H76" s="214"/>
      <c r="I76" s="214"/>
      <c r="J76" s="214"/>
      <c r="K76" s="214"/>
      <c r="L76" s="214"/>
      <c r="M76" s="214"/>
      <c r="N76" s="214"/>
      <c r="O76" s="214"/>
      <c r="P76" s="214"/>
      <c r="Q76" s="214"/>
      <c r="R76" s="214"/>
      <c r="S76" s="214"/>
      <c r="T76" s="214"/>
      <c r="U76" s="214"/>
      <c r="V76" s="214"/>
      <c r="W76" s="214"/>
      <c r="X76" s="214"/>
      <c r="Y76" s="214"/>
      <c r="Z76" s="214"/>
      <c r="AA76" s="214"/>
      <c r="AB76" s="214"/>
      <c r="AC76" s="214"/>
      <c r="AD76" s="214"/>
      <c r="AE76" s="214"/>
      <c r="AF76" s="214"/>
      <c r="AG76" s="214"/>
      <c r="AH76" s="214"/>
      <c r="AI76" s="214"/>
      <c r="AJ76" s="214"/>
      <c r="AK76" s="214"/>
      <c r="AL76" s="214"/>
      <c r="AM76" s="214"/>
      <c r="AN76" s="214"/>
      <c r="AO76" s="214"/>
      <c r="AP76" s="214"/>
      <c r="AQ76" s="214"/>
      <c r="AR76" s="214"/>
      <c r="AS76" s="214"/>
      <c r="AT76" s="214"/>
      <c r="AU76" s="214"/>
      <c r="AV76" s="214"/>
      <c r="AW76" s="214"/>
      <c r="AX76" s="214"/>
      <c r="AY76" s="214"/>
      <c r="AZ76" s="214"/>
      <c r="BA76" s="214"/>
      <c r="BB76" s="214"/>
      <c r="BC76" s="214"/>
      <c r="BD76" s="214"/>
      <c r="BE76" s="214"/>
      <c r="BF76" s="214"/>
      <c r="BG76" s="214"/>
      <c r="BH76" s="214"/>
      <c r="BI76" s="214"/>
      <c r="BJ76" s="214"/>
      <c r="BK76" s="214"/>
      <c r="BL76" s="214"/>
      <c r="BM76" s="214"/>
      <c r="BN76" s="214"/>
      <c r="BO76" s="214"/>
      <c r="BP76" s="214"/>
      <c r="BQ76" s="147">
        <f t="shared" ref="BQ76:DB76" si="123">BQ39+BQ73+BQ74</f>
        <v>3.3752409999999951</v>
      </c>
      <c r="BR76" s="147">
        <f t="shared" si="123"/>
        <v>14.535326060000001</v>
      </c>
      <c r="BS76" s="147">
        <f t="shared" si="123"/>
        <v>19.923692120000002</v>
      </c>
      <c r="BT76" s="147">
        <f t="shared" si="123"/>
        <v>68.227221493871156</v>
      </c>
      <c r="BU76" s="147">
        <f t="shared" si="123"/>
        <v>64.224102140000014</v>
      </c>
      <c r="BV76" s="147">
        <f t="shared" si="123"/>
        <v>62.513217347225002</v>
      </c>
      <c r="BW76" s="147">
        <f t="shared" si="123"/>
        <v>62.904999999999994</v>
      </c>
      <c r="BX76" s="147">
        <f t="shared" si="123"/>
        <v>71.211000000000027</v>
      </c>
      <c r="BY76" s="147">
        <f t="shared" si="123"/>
        <v>56.326999999999984</v>
      </c>
      <c r="BZ76" s="147">
        <f t="shared" si="123"/>
        <v>36.050000000000018</v>
      </c>
      <c r="CA76" s="147">
        <f t="shared" si="123"/>
        <v>26.78700000000001</v>
      </c>
      <c r="CB76" s="147">
        <f t="shared" si="123"/>
        <v>14.837000000000039</v>
      </c>
      <c r="CC76" s="147">
        <f t="shared" si="123"/>
        <v>3.9179999999999611</v>
      </c>
      <c r="CD76" s="147">
        <f t="shared" si="123"/>
        <v>17.418340244883485</v>
      </c>
      <c r="CE76" s="147">
        <f t="shared" si="123"/>
        <v>17.428261839292148</v>
      </c>
      <c r="CF76" s="147">
        <f t="shared" si="123"/>
        <v>44.174743253424936</v>
      </c>
      <c r="CG76" s="147">
        <f t="shared" si="123"/>
        <v>49.107656807471514</v>
      </c>
      <c r="CH76" s="147">
        <f t="shared" si="123"/>
        <v>51.377109216896159</v>
      </c>
      <c r="CI76" s="147">
        <f t="shared" si="123"/>
        <v>52.710517714164304</v>
      </c>
      <c r="CJ76" s="147">
        <f t="shared" si="123"/>
        <v>54.561476850142945</v>
      </c>
      <c r="CK76" s="147">
        <f t="shared" si="123"/>
        <v>57.112846239545377</v>
      </c>
      <c r="CL76" s="147">
        <f t="shared" si="123"/>
        <v>58.913911881802228</v>
      </c>
      <c r="CM76" s="147">
        <f t="shared" si="123"/>
        <v>61.959672571421777</v>
      </c>
      <c r="CN76" s="147">
        <f t="shared" si="123"/>
        <v>63.30938496902543</v>
      </c>
      <c r="CO76" s="147">
        <f t="shared" si="123"/>
        <v>64.738632780675204</v>
      </c>
      <c r="CP76" s="147">
        <f t="shared" si="123"/>
        <v>65.857525046243097</v>
      </c>
      <c r="CQ76" s="147">
        <f t="shared" si="123"/>
        <v>66.689046309607534</v>
      </c>
      <c r="CR76" s="147">
        <f t="shared" si="123"/>
        <v>67.400485247179873</v>
      </c>
      <c r="CS76" s="147">
        <f t="shared" si="123"/>
        <v>68.052678549560397</v>
      </c>
      <c r="CT76" s="147">
        <f t="shared" si="123"/>
        <v>68.523628680727413</v>
      </c>
      <c r="CU76" s="147">
        <f t="shared" si="123"/>
        <v>68.763319267393427</v>
      </c>
      <c r="CV76" s="147">
        <f t="shared" si="123"/>
        <v>69.132324865559411</v>
      </c>
      <c r="CW76" s="147">
        <f t="shared" si="123"/>
        <v>69.443869529107843</v>
      </c>
      <c r="CX76" s="147">
        <f t="shared" si="123"/>
        <v>69.638774141488739</v>
      </c>
      <c r="CY76" s="147">
        <f t="shared" si="123"/>
        <v>69.657945979301502</v>
      </c>
      <c r="CZ76" s="147">
        <f t="shared" si="123"/>
        <v>69.882218077221438</v>
      </c>
      <c r="DA76" s="147">
        <f t="shared" si="123"/>
        <v>70.107086112291626</v>
      </c>
      <c r="DB76" s="147">
        <f t="shared" si="123"/>
        <v>70.263785620598455</v>
      </c>
      <c r="DC76" s="23"/>
      <c r="DD76" s="215"/>
      <c r="DE76" s="81" t="s">
        <v>1336</v>
      </c>
      <c r="DF76" s="147">
        <f t="shared" ref="DF76:EE76" si="124">SUMIF($C$5:$DC$5,DF$5,$C76:$DC76)</f>
        <v>0</v>
      </c>
      <c r="DG76" s="147">
        <f t="shared" si="124"/>
        <v>0</v>
      </c>
      <c r="DH76" s="147">
        <f t="shared" si="124"/>
        <v>0</v>
      </c>
      <c r="DI76" s="147">
        <f t="shared" si="124"/>
        <v>0</v>
      </c>
      <c r="DJ76" s="147">
        <f t="shared" si="124"/>
        <v>0</v>
      </c>
      <c r="DK76" s="147">
        <f t="shared" si="124"/>
        <v>0</v>
      </c>
      <c r="DL76" s="147">
        <f t="shared" si="124"/>
        <v>0</v>
      </c>
      <c r="DM76" s="147">
        <f t="shared" si="124"/>
        <v>0</v>
      </c>
      <c r="DN76" s="147">
        <f t="shared" si="124"/>
        <v>0</v>
      </c>
      <c r="DO76" s="147">
        <f t="shared" si="124"/>
        <v>0</v>
      </c>
      <c r="DP76" s="147">
        <f t="shared" si="124"/>
        <v>0</v>
      </c>
      <c r="DQ76" s="147">
        <f t="shared" si="124"/>
        <v>0</v>
      </c>
      <c r="DR76" s="147">
        <f t="shared" si="124"/>
        <v>0</v>
      </c>
      <c r="DS76" s="147">
        <f t="shared" si="124"/>
        <v>0</v>
      </c>
      <c r="DT76" s="147">
        <f t="shared" si="124"/>
        <v>0</v>
      </c>
      <c r="DU76" s="147">
        <f t="shared" si="124"/>
        <v>0</v>
      </c>
      <c r="DV76" s="147">
        <f t="shared" si="124"/>
        <v>17.910567059999995</v>
      </c>
      <c r="DW76" s="147">
        <f t="shared" si="124"/>
        <v>214.88823310109618</v>
      </c>
      <c r="DX76" s="147">
        <f t="shared" si="124"/>
        <v>226.49299999999999</v>
      </c>
      <c r="DY76" s="147">
        <f t="shared" si="124"/>
        <v>62.960340244883497</v>
      </c>
      <c r="DZ76" s="147">
        <f t="shared" si="124"/>
        <v>162.08777111708474</v>
      </c>
      <c r="EA76" s="147">
        <f t="shared" si="124"/>
        <v>223.29875268565485</v>
      </c>
      <c r="EB76" s="147">
        <f t="shared" si="124"/>
        <v>255.86521536736552</v>
      </c>
      <c r="EC76" s="147">
        <f t="shared" si="124"/>
        <v>270.66583878707519</v>
      </c>
      <c r="ED76" s="147">
        <f t="shared" si="124"/>
        <v>276.97828780354939</v>
      </c>
      <c r="EE76" s="147">
        <f t="shared" si="124"/>
        <v>279.91103578941301</v>
      </c>
      <c r="EF76" s="23"/>
      <c r="EG76" s="23"/>
      <c r="EH76" s="23"/>
    </row>
    <row r="77" spans="1:138" ht="12.75" customHeight="1" outlineLevel="1" x14ac:dyDescent="0.25">
      <c r="A77" s="2"/>
      <c r="B77" s="2" t="s">
        <v>1337</v>
      </c>
      <c r="C77" s="188" t="e">
        <f t="shared" ref="C77:DB77" si="125">C$76/C58</f>
        <v>#DIV/0!</v>
      </c>
      <c r="D77" s="188" t="e">
        <f t="shared" si="125"/>
        <v>#DIV/0!</v>
      </c>
      <c r="E77" s="188" t="e">
        <f t="shared" si="125"/>
        <v>#DIV/0!</v>
      </c>
      <c r="F77" s="188" t="e">
        <f t="shared" si="125"/>
        <v>#DIV/0!</v>
      </c>
      <c r="G77" s="188" t="e">
        <f t="shared" si="125"/>
        <v>#DIV/0!</v>
      </c>
      <c r="H77" s="188" t="e">
        <f t="shared" si="125"/>
        <v>#DIV/0!</v>
      </c>
      <c r="I77" s="188" t="e">
        <f t="shared" si="125"/>
        <v>#DIV/0!</v>
      </c>
      <c r="J77" s="188" t="e">
        <f t="shared" si="125"/>
        <v>#DIV/0!</v>
      </c>
      <c r="K77" s="188" t="e">
        <f t="shared" si="125"/>
        <v>#DIV/0!</v>
      </c>
      <c r="L77" s="188" t="e">
        <f t="shared" si="125"/>
        <v>#DIV/0!</v>
      </c>
      <c r="M77" s="188" t="e">
        <f t="shared" si="125"/>
        <v>#DIV/0!</v>
      </c>
      <c r="N77" s="188" t="e">
        <f t="shared" si="125"/>
        <v>#DIV/0!</v>
      </c>
      <c r="O77" s="188" t="e">
        <f t="shared" si="125"/>
        <v>#DIV/0!</v>
      </c>
      <c r="P77" s="188" t="e">
        <f t="shared" si="125"/>
        <v>#DIV/0!</v>
      </c>
      <c r="Q77" s="188" t="e">
        <f t="shared" si="125"/>
        <v>#DIV/0!</v>
      </c>
      <c r="R77" s="188" t="e">
        <f t="shared" si="125"/>
        <v>#DIV/0!</v>
      </c>
      <c r="S77" s="188" t="e">
        <f t="shared" si="125"/>
        <v>#DIV/0!</v>
      </c>
      <c r="T77" s="188" t="e">
        <f t="shared" si="125"/>
        <v>#DIV/0!</v>
      </c>
      <c r="U77" s="188" t="e">
        <f t="shared" si="125"/>
        <v>#DIV/0!</v>
      </c>
      <c r="V77" s="188" t="e">
        <f t="shared" si="125"/>
        <v>#DIV/0!</v>
      </c>
      <c r="W77" s="188" t="e">
        <f t="shared" si="125"/>
        <v>#DIV/0!</v>
      </c>
      <c r="X77" s="188" t="e">
        <f t="shared" si="125"/>
        <v>#DIV/0!</v>
      </c>
      <c r="Y77" s="188" t="e">
        <f t="shared" si="125"/>
        <v>#DIV/0!</v>
      </c>
      <c r="Z77" s="188" t="e">
        <f t="shared" si="125"/>
        <v>#DIV/0!</v>
      </c>
      <c r="AA77" s="188" t="e">
        <f t="shared" si="125"/>
        <v>#DIV/0!</v>
      </c>
      <c r="AB77" s="188" t="e">
        <f t="shared" si="125"/>
        <v>#DIV/0!</v>
      </c>
      <c r="AC77" s="188" t="e">
        <f t="shared" si="125"/>
        <v>#DIV/0!</v>
      </c>
      <c r="AD77" s="188" t="e">
        <f t="shared" si="125"/>
        <v>#DIV/0!</v>
      </c>
      <c r="AE77" s="188" t="e">
        <f t="shared" si="125"/>
        <v>#DIV/0!</v>
      </c>
      <c r="AF77" s="188" t="e">
        <f t="shared" si="125"/>
        <v>#DIV/0!</v>
      </c>
      <c r="AG77" s="188" t="e">
        <f t="shared" si="125"/>
        <v>#DIV/0!</v>
      </c>
      <c r="AH77" s="188" t="e">
        <f t="shared" si="125"/>
        <v>#DIV/0!</v>
      </c>
      <c r="AI77" s="188" t="e">
        <f t="shared" si="125"/>
        <v>#DIV/0!</v>
      </c>
      <c r="AJ77" s="188" t="e">
        <f t="shared" si="125"/>
        <v>#DIV/0!</v>
      </c>
      <c r="AK77" s="188" t="e">
        <f t="shared" si="125"/>
        <v>#DIV/0!</v>
      </c>
      <c r="AL77" s="188" t="e">
        <f t="shared" si="125"/>
        <v>#DIV/0!</v>
      </c>
      <c r="AM77" s="188" t="e">
        <f t="shared" si="125"/>
        <v>#DIV/0!</v>
      </c>
      <c r="AN77" s="188" t="e">
        <f t="shared" si="125"/>
        <v>#DIV/0!</v>
      </c>
      <c r="AO77" s="188" t="e">
        <f t="shared" si="125"/>
        <v>#DIV/0!</v>
      </c>
      <c r="AP77" s="188" t="e">
        <f t="shared" si="125"/>
        <v>#DIV/0!</v>
      </c>
      <c r="AQ77" s="188" t="e">
        <f t="shared" si="125"/>
        <v>#DIV/0!</v>
      </c>
      <c r="AR77" s="188" t="e">
        <f t="shared" si="125"/>
        <v>#DIV/0!</v>
      </c>
      <c r="AS77" s="188" t="e">
        <f t="shared" si="125"/>
        <v>#DIV/0!</v>
      </c>
      <c r="AT77" s="188" t="e">
        <f t="shared" si="125"/>
        <v>#DIV/0!</v>
      </c>
      <c r="AU77" s="188" t="e">
        <f t="shared" si="125"/>
        <v>#DIV/0!</v>
      </c>
      <c r="AV77" s="188" t="e">
        <f t="shared" si="125"/>
        <v>#DIV/0!</v>
      </c>
      <c r="AW77" s="188" t="e">
        <f t="shared" si="125"/>
        <v>#DIV/0!</v>
      </c>
      <c r="AX77" s="188" t="e">
        <f t="shared" si="125"/>
        <v>#DIV/0!</v>
      </c>
      <c r="AY77" s="188" t="e">
        <f t="shared" si="125"/>
        <v>#DIV/0!</v>
      </c>
      <c r="AZ77" s="188" t="e">
        <f t="shared" si="125"/>
        <v>#DIV/0!</v>
      </c>
      <c r="BA77" s="188" t="e">
        <f t="shared" si="125"/>
        <v>#DIV/0!</v>
      </c>
      <c r="BB77" s="188" t="e">
        <f t="shared" si="125"/>
        <v>#DIV/0!</v>
      </c>
      <c r="BC77" s="188" t="e">
        <f t="shared" si="125"/>
        <v>#DIV/0!</v>
      </c>
      <c r="BD77" s="188" t="e">
        <f t="shared" si="125"/>
        <v>#DIV/0!</v>
      </c>
      <c r="BE77" s="188" t="e">
        <f t="shared" si="125"/>
        <v>#DIV/0!</v>
      </c>
      <c r="BF77" s="188" t="e">
        <f t="shared" si="125"/>
        <v>#DIV/0!</v>
      </c>
      <c r="BG77" s="188" t="e">
        <f t="shared" si="125"/>
        <v>#DIV/0!</v>
      </c>
      <c r="BH77" s="188" t="e">
        <f t="shared" si="125"/>
        <v>#DIV/0!</v>
      </c>
      <c r="BI77" s="188" t="e">
        <f t="shared" si="125"/>
        <v>#DIV/0!</v>
      </c>
      <c r="BJ77" s="188" t="e">
        <f t="shared" si="125"/>
        <v>#DIV/0!</v>
      </c>
      <c r="BK77" s="188" t="e">
        <f t="shared" si="125"/>
        <v>#DIV/0!</v>
      </c>
      <c r="BL77" s="188" t="e">
        <f t="shared" si="125"/>
        <v>#DIV/0!</v>
      </c>
      <c r="BM77" s="188" t="e">
        <f t="shared" si="125"/>
        <v>#DIV/0!</v>
      </c>
      <c r="BN77" s="188" t="e">
        <f t="shared" si="125"/>
        <v>#DIV/0!</v>
      </c>
      <c r="BO77" s="188" t="e">
        <f t="shared" si="125"/>
        <v>#DIV/0!</v>
      </c>
      <c r="BP77" s="188" t="e">
        <f t="shared" si="125"/>
        <v>#DIV/0!</v>
      </c>
      <c r="BQ77" s="188" t="e">
        <f t="shared" si="125"/>
        <v>#DIV/0!</v>
      </c>
      <c r="BR77" s="188" t="e">
        <f t="shared" si="125"/>
        <v>#DIV/0!</v>
      </c>
      <c r="BS77" s="188" t="e">
        <f t="shared" si="125"/>
        <v>#DIV/0!</v>
      </c>
      <c r="BT77" s="188" t="e">
        <f t="shared" si="125"/>
        <v>#DIV/0!</v>
      </c>
      <c r="BU77" s="188" t="e">
        <f t="shared" si="125"/>
        <v>#DIV/0!</v>
      </c>
      <c r="BV77" s="188" t="e">
        <f t="shared" si="125"/>
        <v>#DIV/0!</v>
      </c>
      <c r="BW77" s="188">
        <f t="shared" si="125"/>
        <v>0.62904999999999989</v>
      </c>
      <c r="BX77" s="188">
        <f t="shared" si="125"/>
        <v>0.71211000000000024</v>
      </c>
      <c r="BY77" s="188">
        <f t="shared" si="125"/>
        <v>0.56326999999999983</v>
      </c>
      <c r="BZ77" s="188">
        <f t="shared" si="125"/>
        <v>0.36207138983187048</v>
      </c>
      <c r="CA77" s="188">
        <f t="shared" si="125"/>
        <v>0.26024229823862599</v>
      </c>
      <c r="CB77" s="188">
        <f t="shared" si="125"/>
        <v>0.13358964200821183</v>
      </c>
      <c r="CC77" s="188">
        <f t="shared" si="125"/>
        <v>3.5656106950119316E-2</v>
      </c>
      <c r="CD77" s="188">
        <f t="shared" si="125"/>
        <v>0.15851715228819277</v>
      </c>
      <c r="CE77" s="188">
        <f t="shared" si="125"/>
        <v>0.15860744463922671</v>
      </c>
      <c r="CF77" s="188">
        <f t="shared" si="125"/>
        <v>0.40201617405262813</v>
      </c>
      <c r="CG77" s="188">
        <f t="shared" si="125"/>
        <v>0.44690859193388893</v>
      </c>
      <c r="CH77" s="188">
        <f t="shared" si="125"/>
        <v>0.46756194513160509</v>
      </c>
      <c r="CI77" s="188">
        <f t="shared" si="125"/>
        <v>0.47969674757846353</v>
      </c>
      <c r="CJ77" s="188">
        <f t="shared" si="125"/>
        <v>0.49654156557559354</v>
      </c>
      <c r="CK77" s="188">
        <f t="shared" si="125"/>
        <v>0.51976052928610772</v>
      </c>
      <c r="CL77" s="188">
        <f t="shared" si="125"/>
        <v>0.53615128711267646</v>
      </c>
      <c r="CM77" s="188">
        <f t="shared" si="125"/>
        <v>0.56386950275676651</v>
      </c>
      <c r="CN77" s="188">
        <f t="shared" si="125"/>
        <v>0.57615268029654665</v>
      </c>
      <c r="CO77" s="188">
        <f t="shared" si="125"/>
        <v>0.58915967693524207</v>
      </c>
      <c r="CP77" s="188">
        <f t="shared" si="125"/>
        <v>0.59934225536473429</v>
      </c>
      <c r="CQ77" s="188">
        <f t="shared" si="125"/>
        <v>0.60690958846780241</v>
      </c>
      <c r="CR77" s="188">
        <f t="shared" si="125"/>
        <v>0.61338410170071689</v>
      </c>
      <c r="CS77" s="188">
        <f t="shared" si="125"/>
        <v>0.61931944476907619</v>
      </c>
      <c r="CT77" s="188">
        <f t="shared" si="125"/>
        <v>0.62360536826194601</v>
      </c>
      <c r="CU77" s="188">
        <f t="shared" si="125"/>
        <v>0.62578669373236473</v>
      </c>
      <c r="CV77" s="188">
        <f t="shared" si="125"/>
        <v>0.62914486194915875</v>
      </c>
      <c r="CW77" s="188">
        <f t="shared" si="125"/>
        <v>0.63198010182746966</v>
      </c>
      <c r="CX77" s="188">
        <f t="shared" si="125"/>
        <v>0.63375384856154948</v>
      </c>
      <c r="CY77" s="188">
        <f t="shared" si="125"/>
        <v>0.63392832357417894</v>
      </c>
      <c r="CZ77" s="188">
        <f t="shared" si="125"/>
        <v>0.63596933171847725</v>
      </c>
      <c r="DA77" s="188">
        <f t="shared" si="125"/>
        <v>0.63801576324173559</v>
      </c>
      <c r="DB77" s="188">
        <f t="shared" si="125"/>
        <v>0.63944182103326686</v>
      </c>
      <c r="DC77" s="2"/>
      <c r="DD77" s="2"/>
      <c r="DE77" s="2" t="s">
        <v>1337</v>
      </c>
      <c r="DF77" s="188" t="e">
        <f t="shared" ref="DF77:EE77" si="126">SUMIF($C$5:$DC$5,DF$5,$C77:$DC77)</f>
        <v>#DIV/0!</v>
      </c>
      <c r="DG77" s="188" t="e">
        <f t="shared" si="126"/>
        <v>#DIV/0!</v>
      </c>
      <c r="DH77" s="188" t="e">
        <f t="shared" si="126"/>
        <v>#DIV/0!</v>
      </c>
      <c r="DI77" s="188" t="e">
        <f t="shared" si="126"/>
        <v>#DIV/0!</v>
      </c>
      <c r="DJ77" s="188" t="e">
        <f t="shared" si="126"/>
        <v>#DIV/0!</v>
      </c>
      <c r="DK77" s="188" t="e">
        <f t="shared" si="126"/>
        <v>#DIV/0!</v>
      </c>
      <c r="DL77" s="188" t="e">
        <f t="shared" si="126"/>
        <v>#DIV/0!</v>
      </c>
      <c r="DM77" s="188" t="e">
        <f t="shared" si="126"/>
        <v>#DIV/0!</v>
      </c>
      <c r="DN77" s="188" t="e">
        <f t="shared" si="126"/>
        <v>#DIV/0!</v>
      </c>
      <c r="DO77" s="188" t="e">
        <f t="shared" si="126"/>
        <v>#DIV/0!</v>
      </c>
      <c r="DP77" s="188" t="e">
        <f t="shared" si="126"/>
        <v>#DIV/0!</v>
      </c>
      <c r="DQ77" s="188" t="e">
        <f t="shared" si="126"/>
        <v>#DIV/0!</v>
      </c>
      <c r="DR77" s="188" t="e">
        <f t="shared" si="126"/>
        <v>#DIV/0!</v>
      </c>
      <c r="DS77" s="188" t="e">
        <f t="shared" si="126"/>
        <v>#DIV/0!</v>
      </c>
      <c r="DT77" s="188" t="e">
        <f t="shared" si="126"/>
        <v>#DIV/0!</v>
      </c>
      <c r="DU77" s="188" t="e">
        <f t="shared" si="126"/>
        <v>#DIV/0!</v>
      </c>
      <c r="DV77" s="188" t="e">
        <f t="shared" si="126"/>
        <v>#DIV/0!</v>
      </c>
      <c r="DW77" s="188" t="e">
        <f t="shared" si="126"/>
        <v>#DIV/0!</v>
      </c>
      <c r="DX77" s="188">
        <f t="shared" si="126"/>
        <v>2.2665013898318707</v>
      </c>
      <c r="DY77" s="188">
        <f t="shared" si="126"/>
        <v>0.58800519948514995</v>
      </c>
      <c r="DZ77" s="188">
        <f t="shared" si="126"/>
        <v>1.4750941557573489</v>
      </c>
      <c r="EA77" s="188">
        <f t="shared" si="126"/>
        <v>2.0321501295528415</v>
      </c>
      <c r="EB77" s="188">
        <f t="shared" si="126"/>
        <v>2.3285241153532894</v>
      </c>
      <c r="EC77" s="188">
        <f t="shared" si="126"/>
        <v>2.4632185031995415</v>
      </c>
      <c r="ED77" s="188">
        <f t="shared" si="126"/>
        <v>2.5206655060705425</v>
      </c>
      <c r="EE77" s="188">
        <f t="shared" si="126"/>
        <v>2.5473552395676586</v>
      </c>
      <c r="EF77" s="2"/>
      <c r="EG77" s="2"/>
      <c r="EH77" s="2"/>
    </row>
    <row r="78" spans="1:138" ht="12.75" customHeight="1" outlineLevel="1" x14ac:dyDescent="0.25">
      <c r="A78" s="2" t="s">
        <v>1</v>
      </c>
      <c r="B78" s="13" t="s">
        <v>1338</v>
      </c>
      <c r="C78" s="216" t="e">
        <f t="shared" ref="C78:DB78" si="127">C$76/C59</f>
        <v>#DIV/0!</v>
      </c>
      <c r="D78" s="216" t="e">
        <f t="shared" si="127"/>
        <v>#DIV/0!</v>
      </c>
      <c r="E78" s="216" t="e">
        <f t="shared" si="127"/>
        <v>#DIV/0!</v>
      </c>
      <c r="F78" s="216" t="e">
        <f t="shared" si="127"/>
        <v>#DIV/0!</v>
      </c>
      <c r="G78" s="216" t="e">
        <f t="shared" si="127"/>
        <v>#DIV/0!</v>
      </c>
      <c r="H78" s="216" t="e">
        <f t="shared" si="127"/>
        <v>#DIV/0!</v>
      </c>
      <c r="I78" s="216" t="e">
        <f t="shared" si="127"/>
        <v>#DIV/0!</v>
      </c>
      <c r="J78" s="216" t="e">
        <f t="shared" si="127"/>
        <v>#DIV/0!</v>
      </c>
      <c r="K78" s="216" t="e">
        <f t="shared" si="127"/>
        <v>#DIV/0!</v>
      </c>
      <c r="L78" s="216" t="e">
        <f t="shared" si="127"/>
        <v>#DIV/0!</v>
      </c>
      <c r="M78" s="216" t="e">
        <f t="shared" si="127"/>
        <v>#DIV/0!</v>
      </c>
      <c r="N78" s="216" t="e">
        <f t="shared" si="127"/>
        <v>#DIV/0!</v>
      </c>
      <c r="O78" s="216" t="e">
        <f t="shared" si="127"/>
        <v>#DIV/0!</v>
      </c>
      <c r="P78" s="216" t="e">
        <f t="shared" si="127"/>
        <v>#DIV/0!</v>
      </c>
      <c r="Q78" s="216" t="e">
        <f t="shared" si="127"/>
        <v>#DIV/0!</v>
      </c>
      <c r="R78" s="216" t="e">
        <f t="shared" si="127"/>
        <v>#DIV/0!</v>
      </c>
      <c r="S78" s="216" t="e">
        <f t="shared" si="127"/>
        <v>#DIV/0!</v>
      </c>
      <c r="T78" s="216" t="e">
        <f t="shared" si="127"/>
        <v>#DIV/0!</v>
      </c>
      <c r="U78" s="216" t="e">
        <f t="shared" si="127"/>
        <v>#DIV/0!</v>
      </c>
      <c r="V78" s="216" t="e">
        <f t="shared" si="127"/>
        <v>#DIV/0!</v>
      </c>
      <c r="W78" s="216" t="e">
        <f t="shared" si="127"/>
        <v>#DIV/0!</v>
      </c>
      <c r="X78" s="216" t="e">
        <f t="shared" si="127"/>
        <v>#DIV/0!</v>
      </c>
      <c r="Y78" s="216" t="e">
        <f t="shared" si="127"/>
        <v>#DIV/0!</v>
      </c>
      <c r="Z78" s="216" t="e">
        <f t="shared" si="127"/>
        <v>#DIV/0!</v>
      </c>
      <c r="AA78" s="216" t="e">
        <f t="shared" si="127"/>
        <v>#DIV/0!</v>
      </c>
      <c r="AB78" s="216" t="e">
        <f t="shared" si="127"/>
        <v>#DIV/0!</v>
      </c>
      <c r="AC78" s="216" t="e">
        <f t="shared" si="127"/>
        <v>#DIV/0!</v>
      </c>
      <c r="AD78" s="216" t="e">
        <f t="shared" si="127"/>
        <v>#DIV/0!</v>
      </c>
      <c r="AE78" s="216" t="e">
        <f t="shared" si="127"/>
        <v>#DIV/0!</v>
      </c>
      <c r="AF78" s="216" t="e">
        <f t="shared" si="127"/>
        <v>#DIV/0!</v>
      </c>
      <c r="AG78" s="216" t="e">
        <f t="shared" si="127"/>
        <v>#DIV/0!</v>
      </c>
      <c r="AH78" s="216" t="e">
        <f t="shared" si="127"/>
        <v>#DIV/0!</v>
      </c>
      <c r="AI78" s="216" t="e">
        <f t="shared" si="127"/>
        <v>#DIV/0!</v>
      </c>
      <c r="AJ78" s="216" t="e">
        <f t="shared" si="127"/>
        <v>#DIV/0!</v>
      </c>
      <c r="AK78" s="216" t="e">
        <f t="shared" si="127"/>
        <v>#DIV/0!</v>
      </c>
      <c r="AL78" s="216" t="e">
        <f t="shared" si="127"/>
        <v>#DIV/0!</v>
      </c>
      <c r="AM78" s="216" t="e">
        <f t="shared" si="127"/>
        <v>#DIV/0!</v>
      </c>
      <c r="AN78" s="216" t="e">
        <f t="shared" si="127"/>
        <v>#DIV/0!</v>
      </c>
      <c r="AO78" s="216" t="e">
        <f t="shared" si="127"/>
        <v>#DIV/0!</v>
      </c>
      <c r="AP78" s="216" t="e">
        <f t="shared" si="127"/>
        <v>#DIV/0!</v>
      </c>
      <c r="AQ78" s="216" t="e">
        <f t="shared" si="127"/>
        <v>#DIV/0!</v>
      </c>
      <c r="AR78" s="216" t="e">
        <f t="shared" si="127"/>
        <v>#DIV/0!</v>
      </c>
      <c r="AS78" s="216" t="e">
        <f t="shared" si="127"/>
        <v>#DIV/0!</v>
      </c>
      <c r="AT78" s="216" t="e">
        <f t="shared" si="127"/>
        <v>#DIV/0!</v>
      </c>
      <c r="AU78" s="216" t="e">
        <f t="shared" si="127"/>
        <v>#DIV/0!</v>
      </c>
      <c r="AV78" s="216" t="e">
        <f t="shared" si="127"/>
        <v>#DIV/0!</v>
      </c>
      <c r="AW78" s="216" t="e">
        <f t="shared" si="127"/>
        <v>#DIV/0!</v>
      </c>
      <c r="AX78" s="216" t="e">
        <f t="shared" si="127"/>
        <v>#DIV/0!</v>
      </c>
      <c r="AY78" s="216" t="e">
        <f t="shared" si="127"/>
        <v>#DIV/0!</v>
      </c>
      <c r="AZ78" s="216" t="e">
        <f t="shared" si="127"/>
        <v>#DIV/0!</v>
      </c>
      <c r="BA78" s="216" t="e">
        <f t="shared" si="127"/>
        <v>#DIV/0!</v>
      </c>
      <c r="BB78" s="216" t="e">
        <f t="shared" si="127"/>
        <v>#DIV/0!</v>
      </c>
      <c r="BC78" s="216" t="e">
        <f t="shared" si="127"/>
        <v>#DIV/0!</v>
      </c>
      <c r="BD78" s="216" t="e">
        <f t="shared" si="127"/>
        <v>#DIV/0!</v>
      </c>
      <c r="BE78" s="216" t="e">
        <f t="shared" si="127"/>
        <v>#DIV/0!</v>
      </c>
      <c r="BF78" s="216" t="e">
        <f t="shared" si="127"/>
        <v>#DIV/0!</v>
      </c>
      <c r="BG78" s="216" t="e">
        <f t="shared" si="127"/>
        <v>#DIV/0!</v>
      </c>
      <c r="BH78" s="216" t="e">
        <f t="shared" si="127"/>
        <v>#DIV/0!</v>
      </c>
      <c r="BI78" s="216" t="e">
        <f t="shared" si="127"/>
        <v>#DIV/0!</v>
      </c>
      <c r="BJ78" s="216" t="e">
        <f t="shared" si="127"/>
        <v>#DIV/0!</v>
      </c>
      <c r="BK78" s="216" t="e">
        <f t="shared" si="127"/>
        <v>#DIV/0!</v>
      </c>
      <c r="BL78" s="216" t="e">
        <f t="shared" si="127"/>
        <v>#DIV/0!</v>
      </c>
      <c r="BM78" s="216" t="e">
        <f t="shared" si="127"/>
        <v>#DIV/0!</v>
      </c>
      <c r="BN78" s="216" t="e">
        <f t="shared" si="127"/>
        <v>#DIV/0!</v>
      </c>
      <c r="BO78" s="216" t="e">
        <f t="shared" si="127"/>
        <v>#DIV/0!</v>
      </c>
      <c r="BP78" s="216" t="e">
        <f t="shared" si="127"/>
        <v>#DIV/0!</v>
      </c>
      <c r="BQ78" s="216" t="e">
        <f t="shared" si="127"/>
        <v>#DIV/0!</v>
      </c>
      <c r="BR78" s="216" t="e">
        <f t="shared" si="127"/>
        <v>#DIV/0!</v>
      </c>
      <c r="BS78" s="216" t="e">
        <f t="shared" si="127"/>
        <v>#DIV/0!</v>
      </c>
      <c r="BT78" s="216" t="e">
        <f t="shared" si="127"/>
        <v>#DIV/0!</v>
      </c>
      <c r="BU78" s="216" t="e">
        <f t="shared" si="127"/>
        <v>#DIV/0!</v>
      </c>
      <c r="BV78" s="216" t="e">
        <f t="shared" si="127"/>
        <v>#DIV/0!</v>
      </c>
      <c r="BW78" s="216">
        <f t="shared" si="127"/>
        <v>0.62904999999999989</v>
      </c>
      <c r="BX78" s="216">
        <f t="shared" si="127"/>
        <v>0.71211000000000024</v>
      </c>
      <c r="BY78" s="216">
        <f t="shared" si="127"/>
        <v>0.56326999999999983</v>
      </c>
      <c r="BZ78" s="216">
        <f t="shared" si="127"/>
        <v>0.35962969613535262</v>
      </c>
      <c r="CA78" s="216">
        <f t="shared" si="127"/>
        <v>0.25800889984781655</v>
      </c>
      <c r="CB78" s="216">
        <f t="shared" si="127"/>
        <v>0.13244601555037841</v>
      </c>
      <c r="CC78" s="216">
        <f t="shared" si="127"/>
        <v>3.5272511208339734E-2</v>
      </c>
      <c r="CD78" s="216">
        <f t="shared" si="127"/>
        <v>0.15681179211800253</v>
      </c>
      <c r="CE78" s="216">
        <f t="shared" si="127"/>
        <v>0.15690111308532875</v>
      </c>
      <c r="CF78" s="216">
        <f t="shared" si="127"/>
        <v>0.39769120125879953</v>
      </c>
      <c r="CG78" s="216">
        <f t="shared" si="127"/>
        <v>0.44210065726310804</v>
      </c>
      <c r="CH78" s="216">
        <f t="shared" si="127"/>
        <v>0.46253181743366067</v>
      </c>
      <c r="CI78" s="216">
        <f t="shared" si="127"/>
        <v>0.47453607117668939</v>
      </c>
      <c r="CJ78" s="216">
        <f t="shared" si="127"/>
        <v>0.49119966915269397</v>
      </c>
      <c r="CK78" s="216">
        <f t="shared" si="127"/>
        <v>0.51416883846977235</v>
      </c>
      <c r="CL78" s="216">
        <f t="shared" si="127"/>
        <v>0.53038326114804213</v>
      </c>
      <c r="CM78" s="216">
        <f t="shared" si="127"/>
        <v>0.55780327851979483</v>
      </c>
      <c r="CN78" s="216">
        <f t="shared" si="127"/>
        <v>0.56995431110593842</v>
      </c>
      <c r="CO78" s="216">
        <f t="shared" si="127"/>
        <v>0.58282137579606408</v>
      </c>
      <c r="CP78" s="216">
        <f t="shared" si="127"/>
        <v>0.5928944079497569</v>
      </c>
      <c r="CQ78" s="216">
        <f t="shared" si="127"/>
        <v>0.60038033012484504</v>
      </c>
      <c r="CR78" s="216">
        <f t="shared" si="127"/>
        <v>0.60678518921100377</v>
      </c>
      <c r="CS78" s="216">
        <f t="shared" si="127"/>
        <v>0.61265667863627715</v>
      </c>
      <c r="CT78" s="216">
        <f t="shared" si="127"/>
        <v>0.61689649328154461</v>
      </c>
      <c r="CU78" s="216">
        <f t="shared" si="127"/>
        <v>0.61905435160331856</v>
      </c>
      <c r="CV78" s="216">
        <f t="shared" si="127"/>
        <v>0.62237639195483718</v>
      </c>
      <c r="CW78" s="216">
        <f t="shared" si="127"/>
        <v>0.62518112973863271</v>
      </c>
      <c r="CX78" s="216">
        <f t="shared" si="127"/>
        <v>0.6269357941400524</v>
      </c>
      <c r="CY78" s="216">
        <f t="shared" si="127"/>
        <v>0.6271083921145636</v>
      </c>
      <c r="CZ78" s="216">
        <f t="shared" si="127"/>
        <v>0.62912744267290943</v>
      </c>
      <c r="DA78" s="216">
        <f t="shared" si="127"/>
        <v>0.63115185826438736</v>
      </c>
      <c r="DB78" s="216">
        <f t="shared" si="127"/>
        <v>0.63256257423250739</v>
      </c>
      <c r="DC78" s="2"/>
      <c r="DD78" s="3"/>
      <c r="DE78" s="13" t="s">
        <v>1338</v>
      </c>
      <c r="DF78" s="216" t="e">
        <f t="shared" ref="DF78:EE78" si="128">SUMIF($C$5:$DC$5,DF$5,$C78:$DC78)</f>
        <v>#DIV/0!</v>
      </c>
      <c r="DG78" s="216" t="e">
        <f t="shared" si="128"/>
        <v>#DIV/0!</v>
      </c>
      <c r="DH78" s="216" t="e">
        <f t="shared" si="128"/>
        <v>#DIV/0!</v>
      </c>
      <c r="DI78" s="216" t="e">
        <f t="shared" si="128"/>
        <v>#DIV/0!</v>
      </c>
      <c r="DJ78" s="216" t="e">
        <f t="shared" si="128"/>
        <v>#DIV/0!</v>
      </c>
      <c r="DK78" s="216" t="e">
        <f t="shared" si="128"/>
        <v>#DIV/0!</v>
      </c>
      <c r="DL78" s="216" t="e">
        <f t="shared" si="128"/>
        <v>#DIV/0!</v>
      </c>
      <c r="DM78" s="216" t="e">
        <f t="shared" si="128"/>
        <v>#DIV/0!</v>
      </c>
      <c r="DN78" s="216" t="e">
        <f t="shared" si="128"/>
        <v>#DIV/0!</v>
      </c>
      <c r="DO78" s="216" t="e">
        <f t="shared" si="128"/>
        <v>#DIV/0!</v>
      </c>
      <c r="DP78" s="216" t="e">
        <f t="shared" si="128"/>
        <v>#DIV/0!</v>
      </c>
      <c r="DQ78" s="216" t="e">
        <f t="shared" si="128"/>
        <v>#DIV/0!</v>
      </c>
      <c r="DR78" s="216" t="e">
        <f t="shared" si="128"/>
        <v>#DIV/0!</v>
      </c>
      <c r="DS78" s="216" t="e">
        <f t="shared" si="128"/>
        <v>#DIV/0!</v>
      </c>
      <c r="DT78" s="216" t="e">
        <f t="shared" si="128"/>
        <v>#DIV/0!</v>
      </c>
      <c r="DU78" s="216" t="e">
        <f t="shared" si="128"/>
        <v>#DIV/0!</v>
      </c>
      <c r="DV78" s="216" t="e">
        <f t="shared" si="128"/>
        <v>#DIV/0!</v>
      </c>
      <c r="DW78" s="216" t="e">
        <f t="shared" si="128"/>
        <v>#DIV/0!</v>
      </c>
      <c r="DX78" s="216">
        <f t="shared" si="128"/>
        <v>2.2640596961353525</v>
      </c>
      <c r="DY78" s="216">
        <f t="shared" si="128"/>
        <v>0.58253921872453729</v>
      </c>
      <c r="DZ78" s="216">
        <f t="shared" si="128"/>
        <v>1.4592247890408969</v>
      </c>
      <c r="EA78" s="216">
        <f t="shared" si="128"/>
        <v>2.010287839947198</v>
      </c>
      <c r="EB78" s="216">
        <f t="shared" si="128"/>
        <v>2.3034733733715544</v>
      </c>
      <c r="EC78" s="216">
        <f t="shared" si="128"/>
        <v>2.4367186912536707</v>
      </c>
      <c r="ED78" s="216">
        <f t="shared" si="128"/>
        <v>2.4935476674368409</v>
      </c>
      <c r="EE78" s="216">
        <f t="shared" si="128"/>
        <v>2.5199502672843677</v>
      </c>
      <c r="EF78" s="2"/>
      <c r="EG78" s="2"/>
      <c r="EH78" s="2"/>
    </row>
    <row r="79" spans="1:138" ht="12.75" customHeight="1" outlineLevel="1" x14ac:dyDescent="0.25">
      <c r="A79" s="2"/>
      <c r="B79" s="2"/>
      <c r="C79" s="92"/>
      <c r="D79" s="92"/>
      <c r="E79" s="92"/>
      <c r="F79" s="92"/>
      <c r="G79" s="92"/>
      <c r="H79" s="92"/>
      <c r="I79" s="92"/>
      <c r="J79" s="92"/>
      <c r="K79" s="92"/>
      <c r="L79" s="92"/>
      <c r="M79" s="92"/>
      <c r="N79" s="92"/>
      <c r="O79" s="92"/>
      <c r="P79" s="92"/>
      <c r="Q79" s="92"/>
      <c r="R79" s="92"/>
      <c r="S79" s="92"/>
      <c r="T79" s="92"/>
      <c r="U79" s="92"/>
      <c r="V79" s="92"/>
      <c r="W79" s="92"/>
      <c r="X79" s="92"/>
      <c r="Y79" s="92"/>
      <c r="Z79" s="92"/>
      <c r="AA79" s="92"/>
      <c r="AB79" s="92"/>
      <c r="AC79" s="92"/>
      <c r="AD79" s="92"/>
      <c r="AE79" s="92"/>
      <c r="AF79" s="92"/>
      <c r="AG79" s="92"/>
      <c r="AH79" s="92"/>
      <c r="AI79" s="92"/>
      <c r="AJ79" s="92"/>
      <c r="AK79" s="92"/>
      <c r="AL79" s="92"/>
      <c r="AM79" s="92"/>
      <c r="AN79" s="92"/>
      <c r="AO79" s="92"/>
      <c r="AP79" s="92"/>
      <c r="AQ79" s="92"/>
      <c r="AR79" s="92"/>
      <c r="AS79" s="92"/>
      <c r="AT79" s="92"/>
      <c r="AU79" s="92"/>
      <c r="AV79" s="92"/>
      <c r="AW79" s="92"/>
      <c r="AX79" s="92"/>
      <c r="AY79" s="92"/>
      <c r="AZ79" s="92"/>
      <c r="BA79" s="92"/>
      <c r="BB79" s="92"/>
      <c r="BC79" s="92"/>
      <c r="BD79" s="92"/>
      <c r="BE79" s="92"/>
      <c r="BF79" s="92"/>
      <c r="BG79" s="92"/>
      <c r="BH79" s="92"/>
      <c r="BI79" s="92"/>
      <c r="BJ79" s="92"/>
      <c r="BK79" s="92"/>
      <c r="BL79" s="92"/>
      <c r="BM79" s="92"/>
      <c r="BN79" s="92"/>
      <c r="BO79" s="92"/>
      <c r="BP79" s="92"/>
      <c r="BQ79" s="92"/>
      <c r="BR79" s="92"/>
      <c r="BS79" s="92"/>
      <c r="BT79" s="92"/>
      <c r="BU79" s="92"/>
      <c r="BV79" s="92"/>
      <c r="BW79" s="92"/>
      <c r="BX79" s="92"/>
      <c r="BY79" s="92"/>
      <c r="BZ79" s="92"/>
      <c r="CA79" s="92"/>
      <c r="CB79" s="92"/>
      <c r="CC79" s="92"/>
      <c r="CD79" s="92"/>
      <c r="CE79" s="92"/>
      <c r="CF79" s="92"/>
      <c r="CG79" s="92"/>
      <c r="CH79" s="92"/>
      <c r="CI79" s="92"/>
      <c r="CJ79" s="92"/>
      <c r="CK79" s="92"/>
      <c r="CL79" s="92"/>
      <c r="CM79" s="92"/>
      <c r="CN79" s="92"/>
      <c r="CO79" s="92"/>
      <c r="CP79" s="92"/>
      <c r="CQ79" s="92"/>
      <c r="CR79" s="92"/>
      <c r="CS79" s="92"/>
      <c r="CT79" s="92"/>
      <c r="CU79" s="92"/>
      <c r="CV79" s="92"/>
      <c r="CW79" s="92"/>
      <c r="CX79" s="92"/>
      <c r="CY79" s="92"/>
      <c r="CZ79" s="92"/>
      <c r="DA79" s="92"/>
      <c r="DB79" s="92"/>
      <c r="DC79" s="2"/>
      <c r="DD79" s="2"/>
      <c r="DE79" s="2"/>
      <c r="DF79" s="92"/>
      <c r="DG79" s="92"/>
      <c r="DH79" s="92"/>
      <c r="DI79" s="92"/>
      <c r="DJ79" s="92"/>
      <c r="DK79" s="92"/>
      <c r="DL79" s="92"/>
      <c r="DM79" s="92"/>
      <c r="DN79" s="92"/>
      <c r="DO79" s="92"/>
      <c r="DP79" s="92"/>
      <c r="DQ79" s="92"/>
      <c r="DR79" s="92"/>
      <c r="DS79" s="92"/>
      <c r="DT79" s="92"/>
      <c r="DU79" s="92"/>
      <c r="DV79" s="92"/>
      <c r="DW79" s="92"/>
      <c r="DX79" s="92"/>
      <c r="DY79" s="92"/>
      <c r="DZ79" s="92"/>
      <c r="EA79" s="92"/>
      <c r="EB79" s="92"/>
      <c r="EC79" s="92"/>
      <c r="ED79" s="92"/>
      <c r="EE79" s="92"/>
      <c r="EF79" s="2"/>
      <c r="EG79" s="2"/>
      <c r="EH79" s="2"/>
    </row>
    <row r="80" spans="1:138" ht="12.75" customHeight="1" outlineLevel="1" x14ac:dyDescent="0.25">
      <c r="A80" s="2"/>
      <c r="B80" s="3" t="s">
        <v>1339</v>
      </c>
      <c r="C80" s="92"/>
      <c r="D80" s="92"/>
      <c r="E80" s="92"/>
      <c r="F80" s="92"/>
      <c r="G80" s="92"/>
      <c r="H80" s="92"/>
      <c r="I80" s="92"/>
      <c r="J80" s="92"/>
      <c r="K80" s="92"/>
      <c r="L80" s="92"/>
      <c r="M80" s="92"/>
      <c r="N80" s="92"/>
      <c r="O80" s="92"/>
      <c r="P80" s="92"/>
      <c r="Q80" s="92"/>
      <c r="R80" s="92"/>
      <c r="S80" s="92"/>
      <c r="T80" s="92"/>
      <c r="U80" s="92"/>
      <c r="V80" s="92"/>
      <c r="W80" s="92"/>
      <c r="X80" s="92"/>
      <c r="Y80" s="92"/>
      <c r="Z80" s="92"/>
      <c r="AA80" s="92"/>
      <c r="AB80" s="92"/>
      <c r="AC80" s="92"/>
      <c r="AD80" s="92"/>
      <c r="AE80" s="92"/>
      <c r="AF80" s="92"/>
      <c r="AG80" s="92"/>
      <c r="AH80" s="92"/>
      <c r="AI80" s="92"/>
      <c r="AJ80" s="92"/>
      <c r="AK80" s="92"/>
      <c r="AL80" s="92"/>
      <c r="AM80" s="92"/>
      <c r="AN80" s="92"/>
      <c r="AO80" s="92"/>
      <c r="AP80" s="92"/>
      <c r="AQ80" s="92"/>
      <c r="AR80" s="92"/>
      <c r="AS80" s="92"/>
      <c r="AT80" s="92"/>
      <c r="AU80" s="92"/>
      <c r="AV80" s="92"/>
      <c r="AW80" s="92"/>
      <c r="AX80" s="92"/>
      <c r="AY80" s="92"/>
      <c r="AZ80" s="92"/>
      <c r="BA80" s="92"/>
      <c r="BB80" s="92"/>
      <c r="BC80" s="92"/>
      <c r="BD80" s="92"/>
      <c r="BE80" s="92"/>
      <c r="BF80" s="92"/>
      <c r="BG80" s="92"/>
      <c r="BH80" s="92"/>
      <c r="BI80" s="92"/>
      <c r="BJ80" s="92"/>
      <c r="BK80" s="92"/>
      <c r="BL80" s="92"/>
      <c r="BM80" s="92"/>
      <c r="BN80" s="92"/>
      <c r="BO80" s="92"/>
      <c r="BP80" s="92"/>
      <c r="BQ80" s="92"/>
      <c r="BR80" s="92"/>
      <c r="BS80" s="92"/>
      <c r="BT80" s="92"/>
      <c r="BU80" s="92"/>
      <c r="BV80" s="92"/>
      <c r="BW80" s="92"/>
      <c r="BX80" s="92"/>
      <c r="BY80" s="92"/>
      <c r="BZ80" s="92"/>
      <c r="CA80" s="92"/>
      <c r="CB80" s="92"/>
      <c r="CC80" s="92"/>
      <c r="CD80" s="92"/>
      <c r="CE80" s="92"/>
      <c r="CF80" s="92"/>
      <c r="CG80" s="92"/>
      <c r="CH80" s="92"/>
      <c r="CI80" s="92"/>
      <c r="CJ80" s="92"/>
      <c r="CK80" s="92"/>
      <c r="CL80" s="92"/>
      <c r="CM80" s="92"/>
      <c r="CN80" s="92"/>
      <c r="CO80" s="92"/>
      <c r="CP80" s="92"/>
      <c r="CQ80" s="92"/>
      <c r="CR80" s="92"/>
      <c r="CS80" s="92"/>
      <c r="CT80" s="92"/>
      <c r="CU80" s="92"/>
      <c r="CV80" s="92"/>
      <c r="CW80" s="92"/>
      <c r="CX80" s="92"/>
      <c r="CY80" s="92"/>
      <c r="CZ80" s="92"/>
      <c r="DA80" s="92"/>
      <c r="DB80" s="92"/>
      <c r="DC80" s="2"/>
      <c r="DD80" s="2"/>
      <c r="DE80" s="2"/>
      <c r="DF80" s="92"/>
      <c r="DG80" s="92"/>
      <c r="DH80" s="92"/>
      <c r="DI80" s="92"/>
      <c r="DJ80" s="92"/>
      <c r="DK80" s="92"/>
      <c r="DL80" s="92"/>
      <c r="DM80" s="92"/>
      <c r="DN80" s="92"/>
      <c r="DO80" s="92"/>
      <c r="DP80" s="92"/>
      <c r="DQ80" s="92"/>
      <c r="DR80" s="92"/>
      <c r="DS80" s="92"/>
      <c r="DT80" s="92"/>
      <c r="DU80" s="92"/>
      <c r="DV80" s="92"/>
      <c r="DW80" s="92"/>
      <c r="DX80" s="92"/>
      <c r="DY80" s="92"/>
      <c r="DZ80" s="92"/>
      <c r="EA80" s="92"/>
      <c r="EB80" s="92"/>
      <c r="EC80" s="92"/>
      <c r="ED80" s="92"/>
      <c r="EE80" s="92"/>
      <c r="EF80" s="2"/>
      <c r="EG80" s="2"/>
      <c r="EH80" s="2"/>
    </row>
    <row r="81" spans="1:138" ht="12.75" customHeight="1" outlineLevel="1" x14ac:dyDescent="0.25">
      <c r="A81" s="2"/>
      <c r="B81" s="2" t="s">
        <v>1340</v>
      </c>
      <c r="C81" s="92"/>
      <c r="D81" s="92"/>
      <c r="E81" s="92"/>
      <c r="F81" s="92"/>
      <c r="G81" s="92"/>
      <c r="H81" s="92"/>
      <c r="I81" s="92"/>
      <c r="J81" s="92"/>
      <c r="K81" s="92"/>
      <c r="L81" s="92"/>
      <c r="M81" s="92"/>
      <c r="N81" s="92"/>
      <c r="O81" s="92"/>
      <c r="P81" s="92"/>
      <c r="Q81" s="92"/>
      <c r="R81" s="92"/>
      <c r="S81" s="92"/>
      <c r="T81" s="92"/>
      <c r="U81" s="92"/>
      <c r="V81" s="92"/>
      <c r="W81" s="92"/>
      <c r="X81" s="92"/>
      <c r="Y81" s="92"/>
      <c r="Z81" s="92"/>
      <c r="AA81" s="92"/>
      <c r="AB81" s="92"/>
      <c r="AC81" s="92"/>
      <c r="AD81" s="92"/>
      <c r="AE81" s="92"/>
      <c r="AF81" s="92"/>
      <c r="AG81" s="92"/>
      <c r="AH81" s="92"/>
      <c r="AI81" s="92"/>
      <c r="AJ81" s="92"/>
      <c r="AK81" s="92"/>
      <c r="AL81" s="92"/>
      <c r="AM81" s="92"/>
      <c r="AN81" s="92"/>
      <c r="AO81" s="92"/>
      <c r="AP81" s="92"/>
      <c r="AQ81" s="92"/>
      <c r="AR81" s="92"/>
      <c r="AS81" s="92"/>
      <c r="AT81" s="92"/>
      <c r="AU81" s="92"/>
      <c r="AV81" s="92"/>
      <c r="AW81" s="92"/>
      <c r="AX81" s="92"/>
      <c r="AY81" s="92"/>
      <c r="AZ81" s="92"/>
      <c r="BA81" s="92"/>
      <c r="BB81" s="92"/>
      <c r="BC81" s="138">
        <f>Sand!C31</f>
        <v>0</v>
      </c>
      <c r="BD81" s="138">
        <f>Sand!D31</f>
        <v>0</v>
      </c>
      <c r="BE81" s="138">
        <f>Sand!E31</f>
        <v>0</v>
      </c>
      <c r="BF81" s="138">
        <f>Sand!F31</f>
        <v>0</v>
      </c>
      <c r="BG81" s="138">
        <f>Sand!G31</f>
        <v>16.097628500000003</v>
      </c>
      <c r="BH81" s="138">
        <f>Sand!H31</f>
        <v>17.035080659999995</v>
      </c>
      <c r="BI81" s="138">
        <f>Sand!I31</f>
        <v>11.216365209999999</v>
      </c>
      <c r="BJ81" s="138">
        <f>Sand!J31</f>
        <v>10.03167273</v>
      </c>
      <c r="BK81" s="138">
        <f>Sand!K31</f>
        <v>17.223242300000003</v>
      </c>
      <c r="BL81" s="138">
        <f>Sand!L31</f>
        <v>3.56691088</v>
      </c>
      <c r="BM81" s="138">
        <f>Sand!M31</f>
        <v>8.3602702800000053</v>
      </c>
      <c r="BN81" s="138">
        <f>Sand!N31</f>
        <v>10.629553990000002</v>
      </c>
      <c r="BO81" s="138">
        <f>Sand!O31</f>
        <v>14.663091270000001</v>
      </c>
      <c r="BP81" s="138">
        <f>Sand!P31</f>
        <v>26.20496936</v>
      </c>
      <c r="BQ81" s="138">
        <f>Sand!Q31</f>
        <v>26.209735390000002</v>
      </c>
      <c r="BR81" s="138">
        <f>Sand!R31</f>
        <v>29.363722830000004</v>
      </c>
      <c r="BS81" s="138">
        <f>Sand!S31</f>
        <v>36.770545229999996</v>
      </c>
      <c r="BT81" s="138">
        <f>Sand!T31</f>
        <v>84.420145079999983</v>
      </c>
      <c r="BU81" s="138">
        <f>Sand!U31</f>
        <v>81.185956579999996</v>
      </c>
      <c r="BV81" s="138">
        <f>Sand!V31</f>
        <v>80.526978040000003</v>
      </c>
      <c r="BW81" s="138">
        <f>Sand!W31</f>
        <v>94.31169190741511</v>
      </c>
      <c r="BX81" s="138">
        <f>Sand!X31</f>
        <v>89.141489299999989</v>
      </c>
      <c r="BY81" s="138">
        <f>Sand!Y31</f>
        <v>78.768489299999999</v>
      </c>
      <c r="BZ81" s="138">
        <f>Sand!Z31</f>
        <v>65.94048930000001</v>
      </c>
      <c r="CA81" s="138">
        <f>Sand!AA31</f>
        <v>48.860627256882992</v>
      </c>
      <c r="CB81" s="138">
        <f>Sand!AB31</f>
        <v>44.793627256882999</v>
      </c>
      <c r="CC81" s="138">
        <f>Sand!AC31</f>
        <v>43.975627256883001</v>
      </c>
      <c r="CD81" s="138">
        <f>Sand!AD31</f>
        <v>48.726733535455367</v>
      </c>
      <c r="CE81" s="138">
        <f>Sand!AE31</f>
        <v>23.265020781103136</v>
      </c>
      <c r="CF81" s="138">
        <f>Sand!AF31</f>
        <v>56.93147345051635</v>
      </c>
      <c r="CG81" s="138">
        <f>Sand!AG31</f>
        <v>60.893350373049913</v>
      </c>
      <c r="CH81" s="138">
        <f>Sand!AH31</f>
        <v>62.071094814425223</v>
      </c>
      <c r="CI81" s="138">
        <f>Sand!AI31</f>
        <v>52.284187258823337</v>
      </c>
      <c r="CJ81" s="138">
        <f>Sand!AJ31</f>
        <v>54.836552778851498</v>
      </c>
      <c r="CK81" s="138">
        <f>Sand!AK31</f>
        <v>57.973294863315559</v>
      </c>
      <c r="CL81" s="138">
        <f>Sand!AL31</f>
        <v>60.194980468192867</v>
      </c>
      <c r="CM81" s="138">
        <f>Sand!AM31</f>
        <v>63.890761747587135</v>
      </c>
      <c r="CN81" s="138">
        <f>Sand!AN31</f>
        <v>65.506309178130252</v>
      </c>
      <c r="CO81" s="138">
        <f>Sand!AO31</f>
        <v>67.146481078394871</v>
      </c>
      <c r="CP81" s="138">
        <f>Sand!AP31</f>
        <v>68.545436459670654</v>
      </c>
      <c r="CQ81" s="138">
        <f>Sand!AQ31</f>
        <v>69.761117562956542</v>
      </c>
      <c r="CR81" s="138">
        <f>Sand!AR31</f>
        <v>70.67523046926604</v>
      </c>
      <c r="CS81" s="138">
        <f>Sand!AS31</f>
        <v>71.328406200257746</v>
      </c>
      <c r="CT81" s="138">
        <f>Sand!AT31</f>
        <v>71.921278226224388</v>
      </c>
      <c r="CU81" s="138">
        <f>Sand!AU31</f>
        <v>72.564910239996877</v>
      </c>
      <c r="CV81" s="138">
        <f>Sand!AV31</f>
        <v>72.864057705151154</v>
      </c>
      <c r="CW81" s="138">
        <f>Sand!AW31</f>
        <v>73.087597980750402</v>
      </c>
      <c r="CX81" s="138">
        <f>Sand!AX31</f>
        <v>73.333860315106591</v>
      </c>
      <c r="CY81" s="138">
        <f>Sand!AY31</f>
        <v>73.698335363596883</v>
      </c>
      <c r="CZ81" s="138">
        <f>Sand!AZ31</f>
        <v>73.812494644153702</v>
      </c>
      <c r="DA81" s="138">
        <f>Sand!BA31</f>
        <v>73.926961575491177</v>
      </c>
      <c r="DB81" s="138">
        <f>Sand!BB31</f>
        <v>74.125277616595241</v>
      </c>
      <c r="DC81" s="2"/>
      <c r="DD81" s="2"/>
      <c r="DE81" s="2"/>
      <c r="DF81" s="92"/>
      <c r="DG81" s="92"/>
      <c r="DH81" s="92"/>
      <c r="DI81" s="92"/>
      <c r="DJ81" s="92"/>
      <c r="DK81" s="92"/>
      <c r="DL81" s="92"/>
      <c r="DM81" s="92"/>
      <c r="DN81" s="92"/>
      <c r="DO81" s="92"/>
      <c r="DP81" s="92"/>
      <c r="DQ81" s="92"/>
      <c r="DR81" s="92"/>
      <c r="DS81" s="92"/>
      <c r="DT81" s="92"/>
      <c r="DU81" s="92"/>
      <c r="DV81" s="92"/>
      <c r="DW81" s="92"/>
      <c r="DX81" s="92"/>
      <c r="DY81" s="92"/>
      <c r="DZ81" s="92"/>
      <c r="EA81" s="92"/>
      <c r="EB81" s="92"/>
      <c r="EC81" s="92"/>
      <c r="ED81" s="92"/>
      <c r="EE81" s="92"/>
      <c r="EF81" s="2"/>
      <c r="EG81" s="2"/>
      <c r="EH81" s="2"/>
    </row>
    <row r="82" spans="1:138" ht="12.75" customHeight="1" outlineLevel="1" x14ac:dyDescent="0.25">
      <c r="A82" s="2"/>
      <c r="B82" s="217" t="s">
        <v>1341</v>
      </c>
      <c r="C82" s="218"/>
      <c r="D82" s="218"/>
      <c r="E82" s="218"/>
      <c r="F82" s="218"/>
      <c r="G82" s="218"/>
      <c r="H82" s="218"/>
      <c r="I82" s="218"/>
      <c r="J82" s="218"/>
      <c r="K82" s="218"/>
      <c r="L82" s="218"/>
      <c r="M82" s="218"/>
      <c r="N82" s="218"/>
      <c r="O82" s="218"/>
      <c r="P82" s="218"/>
      <c r="Q82" s="218"/>
      <c r="R82" s="218"/>
      <c r="S82" s="218"/>
      <c r="T82" s="218"/>
      <c r="U82" s="218"/>
      <c r="V82" s="218"/>
      <c r="W82" s="218"/>
      <c r="X82" s="218"/>
      <c r="Y82" s="218"/>
      <c r="Z82" s="218"/>
      <c r="AA82" s="218"/>
      <c r="AB82" s="218"/>
      <c r="AC82" s="218"/>
      <c r="AD82" s="218"/>
      <c r="AE82" s="218"/>
      <c r="AF82" s="218"/>
      <c r="AG82" s="218"/>
      <c r="AH82" s="218"/>
      <c r="AI82" s="218"/>
      <c r="AJ82" s="218"/>
      <c r="AK82" s="218"/>
      <c r="AL82" s="218"/>
      <c r="AM82" s="218"/>
      <c r="AN82" s="218"/>
      <c r="AO82" s="218"/>
      <c r="AP82" s="218"/>
      <c r="AQ82" s="218"/>
      <c r="AR82" s="218"/>
      <c r="AS82" s="218"/>
      <c r="AT82" s="218"/>
      <c r="AU82" s="218"/>
      <c r="AV82" s="218"/>
      <c r="AW82" s="218"/>
      <c r="AX82" s="218"/>
      <c r="AY82" s="218"/>
      <c r="AZ82" s="218"/>
      <c r="BA82" s="218"/>
      <c r="BB82" s="218"/>
      <c r="BC82" s="219">
        <f>Logistics!C27</f>
        <v>0</v>
      </c>
      <c r="BD82" s="219">
        <f>Logistics!D27</f>
        <v>0</v>
      </c>
      <c r="BE82" s="219">
        <f>Logistics!E27</f>
        <v>0</v>
      </c>
      <c r="BF82" s="219">
        <f>Logistics!F27</f>
        <v>0</v>
      </c>
      <c r="BG82" s="219">
        <f>Logistics!G27</f>
        <v>0</v>
      </c>
      <c r="BH82" s="219">
        <f>Logistics!H27</f>
        <v>0</v>
      </c>
      <c r="BI82" s="219">
        <f>Logistics!I27</f>
        <v>0</v>
      </c>
      <c r="BJ82" s="219">
        <f>Logistics!J27</f>
        <v>0</v>
      </c>
      <c r="BK82" s="219">
        <f>Logistics!K27</f>
        <v>-4.0907364400000006</v>
      </c>
      <c r="BL82" s="219">
        <f>Logistics!L27</f>
        <v>1.6125557399999995</v>
      </c>
      <c r="BM82" s="219">
        <f>Logistics!M27</f>
        <v>2.3699625799999975</v>
      </c>
      <c r="BN82" s="219">
        <f>Logistics!N27</f>
        <v>0.19743788999999978</v>
      </c>
      <c r="BO82" s="219">
        <f>Logistics!O27</f>
        <v>0.57625512999999984</v>
      </c>
      <c r="BP82" s="219">
        <f>Logistics!P27</f>
        <v>1.2322058700000005</v>
      </c>
      <c r="BQ82" s="219">
        <f>Logistics!Q27</f>
        <v>0.75260262999999927</v>
      </c>
      <c r="BR82" s="219">
        <f>Logistics!R27</f>
        <v>0.52479697999999964</v>
      </c>
      <c r="BS82" s="219">
        <f>Logistics!S27</f>
        <v>0.29694123999999533</v>
      </c>
      <c r="BT82" s="219">
        <f>Logistics!T27</f>
        <v>1.7471069699999973</v>
      </c>
      <c r="BU82" s="219">
        <f>Logistics!U27</f>
        <v>2.056265070000002</v>
      </c>
      <c r="BV82" s="219">
        <f>Logistics!V27</f>
        <v>2.5613706699999987</v>
      </c>
      <c r="BW82" s="219">
        <f>Logistics!W27</f>
        <v>6.6124465000000026</v>
      </c>
      <c r="BX82" s="219">
        <f>Logistics!X27</f>
        <v>2.9474893000000062</v>
      </c>
      <c r="BY82" s="219">
        <f>Logistics!Y27</f>
        <v>3.5184893000000041</v>
      </c>
      <c r="BZ82" s="219">
        <f>Logistics!Z27</f>
        <v>3.1254893000000035</v>
      </c>
      <c r="CA82" s="219">
        <f>Logistics!AA27</f>
        <v>-1.142372743117015</v>
      </c>
      <c r="CB82" s="219">
        <f>Logistics!AB27</f>
        <v>12.030627256882987</v>
      </c>
      <c r="CC82" s="219">
        <f>Logistics!AC27</f>
        <v>9.4096272568829775</v>
      </c>
      <c r="CD82" s="219">
        <f>Logistics!AD27</f>
        <v>10.283136284414958</v>
      </c>
      <c r="CE82" s="219">
        <f>Logistics!AE27</f>
        <v>-9.8772777349255136</v>
      </c>
      <c r="CF82" s="219">
        <f>Logistics!AF27</f>
        <v>-11.47830481682891</v>
      </c>
      <c r="CG82" s="219">
        <f>Logistics!AG27</f>
        <v>-11.34504336715159</v>
      </c>
      <c r="CH82" s="219">
        <f>Logistics!AH27</f>
        <v>-11.405125639634974</v>
      </c>
      <c r="CI82" s="219">
        <f>Logistics!AI27</f>
        <v>-22.061493229640192</v>
      </c>
      <c r="CJ82" s="219">
        <f>Logistics!AJ27</f>
        <v>-22.270872501594127</v>
      </c>
      <c r="CK82" s="219">
        <f>Logistics!AK27</f>
        <v>-22.17803308048552</v>
      </c>
      <c r="CL82" s="219">
        <f>Logistics!AL27</f>
        <v>-22.119888758455417</v>
      </c>
      <c r="CM82" s="219">
        <f>Logistics!AM27</f>
        <v>-21.96027675985026</v>
      </c>
      <c r="CN82" s="219">
        <f>Logistics!AN27</f>
        <v>-21.867327484565934</v>
      </c>
      <c r="CO82" s="219">
        <f>Logistics!AO27</f>
        <v>-21.698324939704278</v>
      </c>
      <c r="CP82" s="219">
        <f>Logistics!AP27</f>
        <v>-21.68096099747639</v>
      </c>
      <c r="CQ82" s="219">
        <f>Logistics!AQ27</f>
        <v>-21.844083539541472</v>
      </c>
      <c r="CR82" s="219">
        <f>Logistics!AR27</f>
        <v>-21.857640828670768</v>
      </c>
      <c r="CS82" s="219">
        <f>Logistics!AS27</f>
        <v>-21.685255417408669</v>
      </c>
      <c r="CT82" s="219">
        <f>Logistics!AT27</f>
        <v>-21.681988036834795</v>
      </c>
      <c r="CU82" s="219">
        <f>Logistics!AU27</f>
        <v>-22.022214244700919</v>
      </c>
      <c r="CV82" s="219">
        <f>Logistics!AV27</f>
        <v>-21.854266015974204</v>
      </c>
      <c r="CW82" s="219">
        <f>Logistics!AW27</f>
        <v>-21.683445957967862</v>
      </c>
      <c r="CX82" s="219">
        <f>Logistics!AX27</f>
        <v>-21.682993593107696</v>
      </c>
      <c r="CY82" s="219">
        <f>Logistics!AY27</f>
        <v>-22.02320049246795</v>
      </c>
      <c r="CZ82" s="219">
        <f>Logistics!AZ27</f>
        <v>-21.853471041480518</v>
      </c>
      <c r="DA82" s="219">
        <f>Logistics!BA27</f>
        <v>-21.683294890450682</v>
      </c>
      <c r="DB82" s="219">
        <f>Logistics!BB27</f>
        <v>-21.68325712357138</v>
      </c>
      <c r="DC82" s="2"/>
      <c r="DD82" s="2"/>
      <c r="DE82" s="2"/>
      <c r="DF82" s="92"/>
      <c r="DG82" s="92"/>
      <c r="DH82" s="92"/>
      <c r="DI82" s="92"/>
      <c r="DJ82" s="92"/>
      <c r="DK82" s="92"/>
      <c r="DL82" s="92"/>
      <c r="DM82" s="92"/>
      <c r="DN82" s="92"/>
      <c r="DO82" s="92"/>
      <c r="DP82" s="92"/>
      <c r="DQ82" s="92"/>
      <c r="DR82" s="92"/>
      <c r="DS82" s="92"/>
      <c r="DT82" s="92"/>
      <c r="DU82" s="92"/>
      <c r="DV82" s="92"/>
      <c r="DW82" s="92"/>
      <c r="DX82" s="92"/>
      <c r="DY82" s="92"/>
      <c r="DZ82" s="92"/>
      <c r="EA82" s="92"/>
      <c r="EB82" s="92"/>
      <c r="EC82" s="92"/>
      <c r="ED82" s="92"/>
      <c r="EE82" s="92"/>
      <c r="EF82" s="2"/>
      <c r="EG82" s="2"/>
      <c r="EH82" s="2"/>
    </row>
    <row r="83" spans="1:138" ht="12.75" customHeight="1" outlineLevel="1" x14ac:dyDescent="0.25">
      <c r="A83" s="2"/>
      <c r="B83" s="3" t="s">
        <v>1342</v>
      </c>
      <c r="C83" s="92"/>
      <c r="D83" s="92"/>
      <c r="E83" s="92"/>
      <c r="F83" s="92"/>
      <c r="G83" s="92"/>
      <c r="H83" s="92"/>
      <c r="I83" s="92"/>
      <c r="J83" s="92"/>
      <c r="K83" s="92"/>
      <c r="L83" s="92"/>
      <c r="M83" s="92"/>
      <c r="N83" s="92"/>
      <c r="O83" s="92"/>
      <c r="P83" s="92"/>
      <c r="Q83" s="92"/>
      <c r="R83" s="92"/>
      <c r="S83" s="92"/>
      <c r="T83" s="92"/>
      <c r="U83" s="92"/>
      <c r="V83" s="92"/>
      <c r="W83" s="92"/>
      <c r="X83" s="92"/>
      <c r="Y83" s="92"/>
      <c r="Z83" s="92"/>
      <c r="AA83" s="92"/>
      <c r="AB83" s="92"/>
      <c r="AC83" s="92"/>
      <c r="AD83" s="92"/>
      <c r="AE83" s="92"/>
      <c r="AF83" s="92"/>
      <c r="AG83" s="92"/>
      <c r="AH83" s="92"/>
      <c r="AI83" s="92"/>
      <c r="AJ83" s="92"/>
      <c r="AK83" s="92"/>
      <c r="AL83" s="92"/>
      <c r="AM83" s="92"/>
      <c r="AN83" s="92"/>
      <c r="AO83" s="92"/>
      <c r="AP83" s="92"/>
      <c r="AQ83" s="92"/>
      <c r="AR83" s="92"/>
      <c r="AS83" s="92"/>
      <c r="AT83" s="92"/>
      <c r="AU83" s="92"/>
      <c r="AV83" s="92"/>
      <c r="AW83" s="92"/>
      <c r="AX83" s="92"/>
      <c r="AY83" s="92"/>
      <c r="AZ83" s="92"/>
      <c r="BA83" s="92"/>
      <c r="BB83" s="92"/>
      <c r="BC83" s="147">
        <f t="shared" ref="BC83:DB83" si="129">SUM(BC81:BC82)</f>
        <v>0</v>
      </c>
      <c r="BD83" s="147">
        <f t="shared" si="129"/>
        <v>0</v>
      </c>
      <c r="BE83" s="147">
        <f t="shared" si="129"/>
        <v>0</v>
      </c>
      <c r="BF83" s="147">
        <f t="shared" si="129"/>
        <v>0</v>
      </c>
      <c r="BG83" s="147">
        <f t="shared" si="129"/>
        <v>16.097628500000003</v>
      </c>
      <c r="BH83" s="147">
        <f t="shared" si="129"/>
        <v>17.035080659999995</v>
      </c>
      <c r="BI83" s="147">
        <f t="shared" si="129"/>
        <v>11.216365209999999</v>
      </c>
      <c r="BJ83" s="147">
        <f t="shared" si="129"/>
        <v>10.03167273</v>
      </c>
      <c r="BK83" s="147">
        <f t="shared" si="129"/>
        <v>13.132505860000002</v>
      </c>
      <c r="BL83" s="147">
        <f t="shared" si="129"/>
        <v>5.1794666199999995</v>
      </c>
      <c r="BM83" s="147">
        <f t="shared" si="129"/>
        <v>10.730232860000003</v>
      </c>
      <c r="BN83" s="147">
        <f t="shared" si="129"/>
        <v>10.826991880000001</v>
      </c>
      <c r="BO83" s="147">
        <f t="shared" si="129"/>
        <v>15.239346400000001</v>
      </c>
      <c r="BP83" s="147">
        <f t="shared" si="129"/>
        <v>27.437175230000001</v>
      </c>
      <c r="BQ83" s="147">
        <f t="shared" si="129"/>
        <v>26.962338020000001</v>
      </c>
      <c r="BR83" s="147">
        <f t="shared" si="129"/>
        <v>29.888519810000005</v>
      </c>
      <c r="BS83" s="147">
        <f t="shared" si="129"/>
        <v>37.067486469999992</v>
      </c>
      <c r="BT83" s="147">
        <f t="shared" si="129"/>
        <v>86.167252049999973</v>
      </c>
      <c r="BU83" s="147">
        <f t="shared" si="129"/>
        <v>83.242221650000005</v>
      </c>
      <c r="BV83" s="147">
        <f t="shared" si="129"/>
        <v>83.088348710000005</v>
      </c>
      <c r="BW83" s="147">
        <f t="shared" si="129"/>
        <v>100.92413840741511</v>
      </c>
      <c r="BX83" s="147">
        <f t="shared" si="129"/>
        <v>92.08897859999999</v>
      </c>
      <c r="BY83" s="147">
        <f t="shared" si="129"/>
        <v>82.286978599999998</v>
      </c>
      <c r="BZ83" s="147">
        <f t="shared" si="129"/>
        <v>69.065978600000008</v>
      </c>
      <c r="CA83" s="147">
        <f t="shared" si="129"/>
        <v>47.718254513765977</v>
      </c>
      <c r="CB83" s="147">
        <f t="shared" si="129"/>
        <v>56.824254513765986</v>
      </c>
      <c r="CC83" s="147">
        <f t="shared" si="129"/>
        <v>53.385254513765979</v>
      </c>
      <c r="CD83" s="147">
        <f t="shared" si="129"/>
        <v>59.009869819870325</v>
      </c>
      <c r="CE83" s="147">
        <f t="shared" si="129"/>
        <v>13.387743046177622</v>
      </c>
      <c r="CF83" s="147">
        <f t="shared" si="129"/>
        <v>45.45316863368744</v>
      </c>
      <c r="CG83" s="147">
        <f t="shared" si="129"/>
        <v>49.548307005898323</v>
      </c>
      <c r="CH83" s="147">
        <f t="shared" si="129"/>
        <v>50.665969174790249</v>
      </c>
      <c r="CI83" s="147">
        <f t="shared" si="129"/>
        <v>30.222694029183145</v>
      </c>
      <c r="CJ83" s="147">
        <f t="shared" si="129"/>
        <v>32.565680277257371</v>
      </c>
      <c r="CK83" s="147">
        <f t="shared" si="129"/>
        <v>35.795261782830039</v>
      </c>
      <c r="CL83" s="147">
        <f t="shared" si="129"/>
        <v>38.07509170973745</v>
      </c>
      <c r="CM83" s="147">
        <f t="shared" si="129"/>
        <v>41.930484987736875</v>
      </c>
      <c r="CN83" s="147">
        <f t="shared" si="129"/>
        <v>43.638981693564318</v>
      </c>
      <c r="CO83" s="147">
        <f t="shared" si="129"/>
        <v>45.448156138690592</v>
      </c>
      <c r="CP83" s="147">
        <f t="shared" si="129"/>
        <v>46.864475462194264</v>
      </c>
      <c r="CQ83" s="147">
        <f t="shared" si="129"/>
        <v>47.91703402341507</v>
      </c>
      <c r="CR83" s="147">
        <f t="shared" si="129"/>
        <v>48.817589640595273</v>
      </c>
      <c r="CS83" s="147">
        <f t="shared" si="129"/>
        <v>49.643150782849077</v>
      </c>
      <c r="CT83" s="147">
        <f t="shared" si="129"/>
        <v>50.239290189389592</v>
      </c>
      <c r="CU83" s="147">
        <f t="shared" si="129"/>
        <v>50.542695995295958</v>
      </c>
      <c r="CV83" s="147">
        <f t="shared" si="129"/>
        <v>51.00979168917695</v>
      </c>
      <c r="CW83" s="147">
        <f t="shared" si="129"/>
        <v>51.40415202278254</v>
      </c>
      <c r="CX83" s="147">
        <f t="shared" si="129"/>
        <v>51.650866721998895</v>
      </c>
      <c r="CY83" s="147">
        <f t="shared" si="129"/>
        <v>51.675134871128932</v>
      </c>
      <c r="CZ83" s="147">
        <f t="shared" si="129"/>
        <v>51.959023602673184</v>
      </c>
      <c r="DA83" s="147">
        <f t="shared" si="129"/>
        <v>52.243666685040495</v>
      </c>
      <c r="DB83" s="147">
        <f t="shared" si="129"/>
        <v>52.442020493023861</v>
      </c>
      <c r="DC83" s="2"/>
      <c r="DD83" s="2"/>
      <c r="DE83" s="2"/>
      <c r="DF83" s="92"/>
      <c r="DG83" s="92"/>
      <c r="DH83" s="92"/>
      <c r="DI83" s="92"/>
      <c r="DJ83" s="92"/>
      <c r="DK83" s="92"/>
      <c r="DL83" s="92"/>
      <c r="DM83" s="92"/>
      <c r="DN83" s="92"/>
      <c r="DO83" s="92"/>
      <c r="DP83" s="92"/>
      <c r="DQ83" s="92"/>
      <c r="DR83" s="92"/>
      <c r="DS83" s="92"/>
      <c r="DT83" s="92"/>
      <c r="DU83" s="92"/>
      <c r="DV83" s="92"/>
      <c r="DW83" s="92"/>
      <c r="DX83" s="92"/>
      <c r="DY83" s="92"/>
      <c r="DZ83" s="92"/>
      <c r="EA83" s="92"/>
      <c r="EB83" s="92"/>
      <c r="EC83" s="92"/>
      <c r="ED83" s="92"/>
      <c r="EE83" s="92"/>
      <c r="EF83" s="2"/>
      <c r="EG83" s="2"/>
      <c r="EH83" s="2"/>
    </row>
    <row r="84" spans="1:138" ht="12.75" customHeight="1" outlineLevel="1" x14ac:dyDescent="0.25">
      <c r="A84" s="2"/>
      <c r="B84" s="114" t="s">
        <v>1343</v>
      </c>
      <c r="C84" s="92"/>
      <c r="D84" s="92"/>
      <c r="E84" s="92"/>
      <c r="F84" s="92"/>
      <c r="G84" s="92"/>
      <c r="H84" s="92"/>
      <c r="I84" s="92"/>
      <c r="J84" s="92"/>
      <c r="K84" s="92"/>
      <c r="L84" s="92"/>
      <c r="M84" s="92"/>
      <c r="N84" s="92"/>
      <c r="O84" s="92"/>
      <c r="P84" s="92"/>
      <c r="Q84" s="92"/>
      <c r="R84" s="92"/>
      <c r="S84" s="92"/>
      <c r="T84" s="92"/>
      <c r="U84" s="92"/>
      <c r="V84" s="92"/>
      <c r="W84" s="92"/>
      <c r="X84" s="92"/>
      <c r="Y84" s="92"/>
      <c r="Z84" s="92"/>
      <c r="AA84" s="92"/>
      <c r="AB84" s="92"/>
      <c r="AC84" s="92"/>
      <c r="AD84" s="92"/>
      <c r="AE84" s="92"/>
      <c r="AF84" s="92"/>
      <c r="AG84" s="92"/>
      <c r="AH84" s="92"/>
      <c r="AI84" s="92"/>
      <c r="AJ84" s="92"/>
      <c r="AK84" s="92"/>
      <c r="AL84" s="92"/>
      <c r="AM84" s="92"/>
      <c r="AN84" s="92"/>
      <c r="AO84" s="92"/>
      <c r="AP84" s="92"/>
      <c r="AQ84" s="92"/>
      <c r="AR84" s="92"/>
      <c r="AS84" s="92"/>
      <c r="AT84" s="92"/>
      <c r="AU84" s="92"/>
      <c r="AV84" s="92"/>
      <c r="AW84" s="92"/>
      <c r="AX84" s="92"/>
      <c r="AY84" s="92"/>
      <c r="AZ84" s="92"/>
      <c r="BA84" s="92"/>
      <c r="BB84" s="92"/>
      <c r="BC84" s="220" t="str">
        <f t="shared" ref="BC84:DB84" si="130">IFERROR(BC45/BC83-1,"")</f>
        <v/>
      </c>
      <c r="BD84" s="220" t="str">
        <f t="shared" si="130"/>
        <v/>
      </c>
      <c r="BE84" s="220" t="str">
        <f t="shared" si="130"/>
        <v/>
      </c>
      <c r="BF84" s="220" t="str">
        <f t="shared" si="130"/>
        <v/>
      </c>
      <c r="BG84" s="220">
        <f t="shared" si="130"/>
        <v>-1</v>
      </c>
      <c r="BH84" s="220">
        <f t="shared" si="130"/>
        <v>-1</v>
      </c>
      <c r="BI84" s="220">
        <f t="shared" si="130"/>
        <v>-1</v>
      </c>
      <c r="BJ84" s="220">
        <f t="shared" si="130"/>
        <v>-1</v>
      </c>
      <c r="BK84" s="220">
        <f t="shared" si="130"/>
        <v>0.525939511745247</v>
      </c>
      <c r="BL84" s="220">
        <f t="shared" si="130"/>
        <v>-2.4088511859161281</v>
      </c>
      <c r="BM84" s="220">
        <f t="shared" si="130"/>
        <v>-0.34804620912951922</v>
      </c>
      <c r="BN84" s="220">
        <f t="shared" si="130"/>
        <v>-0.70819384414279285</v>
      </c>
      <c r="BO84" s="220">
        <f t="shared" si="130"/>
        <v>-0.41349974235115494</v>
      </c>
      <c r="BP84" s="220">
        <f t="shared" si="130"/>
        <v>-0.3162626504827698</v>
      </c>
      <c r="BQ84" s="220">
        <f t="shared" si="130"/>
        <v>-0.33702801749831346</v>
      </c>
      <c r="BR84" s="220">
        <f t="shared" si="130"/>
        <v>-0.12483089272128145</v>
      </c>
      <c r="BS84" s="220">
        <f t="shared" si="130"/>
        <v>-0.17439736749433798</v>
      </c>
      <c r="BT84" s="220">
        <f t="shared" si="130"/>
        <v>-7.8125389748923579E-2</v>
      </c>
      <c r="BU84" s="220">
        <f t="shared" si="130"/>
        <v>-8.7463550896229592E-2</v>
      </c>
      <c r="BV84" s="220">
        <f t="shared" si="130"/>
        <v>-9.60063428127792E-2</v>
      </c>
      <c r="BW84" s="220">
        <f t="shared" si="130"/>
        <v>-0.18395141836604567</v>
      </c>
      <c r="BX84" s="220">
        <f t="shared" si="130"/>
        <v>-6.5023835545070963E-2</v>
      </c>
      <c r="BY84" s="220">
        <f t="shared" si="130"/>
        <v>-8.1932508821025207E-2</v>
      </c>
      <c r="BZ84" s="220">
        <f t="shared" si="130"/>
        <v>-0.11790144388108315</v>
      </c>
      <c r="CA84" s="220">
        <f t="shared" si="130"/>
        <v>0.19140988242977497</v>
      </c>
      <c r="CB84" s="220">
        <f t="shared" si="130"/>
        <v>2.2732290943141553E-2</v>
      </c>
      <c r="CC84" s="220">
        <f t="shared" si="130"/>
        <v>4.4721241550402802E-3</v>
      </c>
      <c r="CD84" s="220">
        <f t="shared" si="130"/>
        <v>2.6334660067610649E-3</v>
      </c>
      <c r="CE84" s="220">
        <f t="shared" si="130"/>
        <v>3.2736729961476545</v>
      </c>
      <c r="CF84" s="220">
        <f t="shared" si="130"/>
        <v>0.96422525001156845</v>
      </c>
      <c r="CG84" s="220">
        <f t="shared" si="130"/>
        <v>0.88453260137461331</v>
      </c>
      <c r="CH84" s="220">
        <f t="shared" si="130"/>
        <v>0.86502032041345456</v>
      </c>
      <c r="CI84" s="220">
        <f t="shared" si="130"/>
        <v>2.1824072608766878</v>
      </c>
      <c r="CJ84" s="220">
        <f t="shared" si="130"/>
        <v>2.0253907282448673</v>
      </c>
      <c r="CK84" s="220">
        <f t="shared" si="130"/>
        <v>1.8426524519561447</v>
      </c>
      <c r="CL84" s="220">
        <f t="shared" si="130"/>
        <v>1.7323195803537743</v>
      </c>
      <c r="CM84" s="220">
        <f t="shared" si="130"/>
        <v>1.5730375384838551</v>
      </c>
      <c r="CN84" s="220">
        <f t="shared" si="130"/>
        <v>1.5114520168162184</v>
      </c>
      <c r="CO84" s="220">
        <f t="shared" si="130"/>
        <v>1.45128499143649</v>
      </c>
      <c r="CP84" s="220">
        <f t="shared" si="130"/>
        <v>1.4074248402876619</v>
      </c>
      <c r="CQ84" s="220">
        <f t="shared" si="130"/>
        <v>1.3765089646473689</v>
      </c>
      <c r="CR84" s="220">
        <f t="shared" si="130"/>
        <v>1.3511160091709011</v>
      </c>
      <c r="CS84" s="220">
        <f t="shared" si="130"/>
        <v>1.3286470711953955</v>
      </c>
      <c r="CT84" s="220">
        <f t="shared" si="130"/>
        <v>1.3128813453354491</v>
      </c>
      <c r="CU84" s="220">
        <f t="shared" si="130"/>
        <v>1.3050001705228111</v>
      </c>
      <c r="CV84" s="220">
        <f t="shared" si="130"/>
        <v>1.293050308741774</v>
      </c>
      <c r="CW84" s="220">
        <f t="shared" si="130"/>
        <v>1.283130336695582</v>
      </c>
      <c r="CX84" s="220">
        <f t="shared" si="130"/>
        <v>1.2770013569675727</v>
      </c>
      <c r="CY84" s="220">
        <f t="shared" si="130"/>
        <v>1.2764016399189879</v>
      </c>
      <c r="CZ84" s="220">
        <f t="shared" si="130"/>
        <v>1.2694277590149019</v>
      </c>
      <c r="DA84" s="220">
        <f t="shared" si="130"/>
        <v>1.26251144067249</v>
      </c>
      <c r="DB84" s="220">
        <f t="shared" si="130"/>
        <v>1.2577361869823065</v>
      </c>
      <c r="DC84" s="2"/>
      <c r="DD84" s="2"/>
      <c r="DE84" s="2"/>
      <c r="DF84" s="92"/>
      <c r="DG84" s="92"/>
      <c r="DH84" s="92"/>
      <c r="DI84" s="92"/>
      <c r="DJ84" s="92"/>
      <c r="DK84" s="92"/>
      <c r="DL84" s="92"/>
      <c r="DM84" s="92"/>
      <c r="DN84" s="92"/>
      <c r="DO84" s="92"/>
      <c r="DP84" s="92"/>
      <c r="DQ84" s="92"/>
      <c r="DR84" s="92"/>
      <c r="DS84" s="92"/>
      <c r="DT84" s="92"/>
      <c r="DU84" s="92"/>
      <c r="DV84" s="92"/>
      <c r="DW84" s="92"/>
      <c r="DX84" s="92"/>
      <c r="DY84" s="92"/>
      <c r="DZ84" s="92"/>
      <c r="EA84" s="92"/>
      <c r="EB84" s="92"/>
      <c r="EC84" s="92"/>
      <c r="ED84" s="92"/>
      <c r="EE84" s="92"/>
      <c r="EF84" s="2"/>
      <c r="EG84" s="2"/>
      <c r="EH84" s="2"/>
    </row>
    <row r="85" spans="1:138" ht="12.75" customHeight="1" outlineLevel="1" x14ac:dyDescent="0.25">
      <c r="A85" s="2"/>
      <c r="B85" s="2"/>
      <c r="C85" s="92"/>
      <c r="D85" s="92"/>
      <c r="E85" s="92"/>
      <c r="F85" s="92"/>
      <c r="G85" s="92"/>
      <c r="H85" s="92"/>
      <c r="I85" s="92"/>
      <c r="J85" s="92"/>
      <c r="K85" s="92"/>
      <c r="L85" s="92"/>
      <c r="M85" s="92"/>
      <c r="N85" s="92"/>
      <c r="O85" s="92"/>
      <c r="P85" s="92"/>
      <c r="Q85" s="92"/>
      <c r="R85" s="92"/>
      <c r="S85" s="92"/>
      <c r="T85" s="92"/>
      <c r="U85" s="92"/>
      <c r="V85" s="92"/>
      <c r="W85" s="92"/>
      <c r="X85" s="92"/>
      <c r="Y85" s="92"/>
      <c r="Z85" s="92"/>
      <c r="AA85" s="92"/>
      <c r="AB85" s="92"/>
      <c r="AC85" s="92"/>
      <c r="AD85" s="92"/>
      <c r="AE85" s="92"/>
      <c r="AF85" s="92"/>
      <c r="AG85" s="92"/>
      <c r="AH85" s="92"/>
      <c r="AI85" s="92"/>
      <c r="AJ85" s="92"/>
      <c r="AK85" s="92"/>
      <c r="AL85" s="92"/>
      <c r="AM85" s="92"/>
      <c r="AN85" s="92"/>
      <c r="AO85" s="92"/>
      <c r="AP85" s="92"/>
      <c r="AQ85" s="92"/>
      <c r="AR85" s="92"/>
      <c r="AS85" s="92"/>
      <c r="AT85" s="92"/>
      <c r="AU85" s="92"/>
      <c r="AV85" s="92"/>
      <c r="AW85" s="92"/>
      <c r="AX85" s="92"/>
      <c r="AY85" s="92"/>
      <c r="AZ85" s="92"/>
      <c r="BA85" s="92"/>
      <c r="BB85" s="92"/>
      <c r="BC85" s="92"/>
      <c r="BD85" s="92"/>
      <c r="BE85" s="92"/>
      <c r="BF85" s="92"/>
      <c r="BG85" s="92"/>
      <c r="BH85" s="92"/>
      <c r="BI85" s="92"/>
      <c r="BJ85" s="92"/>
      <c r="BK85" s="92"/>
      <c r="BL85" s="92"/>
      <c r="BM85" s="92"/>
      <c r="BN85" s="92"/>
      <c r="BO85" s="92"/>
      <c r="BP85" s="92"/>
      <c r="BQ85" s="92"/>
      <c r="BR85" s="92"/>
      <c r="BS85" s="92"/>
      <c r="BT85" s="92"/>
      <c r="BU85" s="92"/>
      <c r="BV85" s="92"/>
      <c r="BW85" s="92"/>
      <c r="BX85" s="92"/>
      <c r="BY85" s="92"/>
      <c r="BZ85" s="92"/>
      <c r="CA85" s="92"/>
      <c r="CB85" s="92"/>
      <c r="CC85" s="92"/>
      <c r="CD85" s="92"/>
      <c r="CE85" s="92"/>
      <c r="CF85" s="92"/>
      <c r="CG85" s="92"/>
      <c r="CH85" s="92"/>
      <c r="CI85" s="92"/>
      <c r="CJ85" s="92"/>
      <c r="CK85" s="92"/>
      <c r="CL85" s="92"/>
      <c r="CM85" s="92"/>
      <c r="CN85" s="92"/>
      <c r="CO85" s="92"/>
      <c r="CP85" s="92"/>
      <c r="CQ85" s="92"/>
      <c r="CR85" s="92"/>
      <c r="CS85" s="92"/>
      <c r="CT85" s="92"/>
      <c r="CU85" s="92"/>
      <c r="CV85" s="92"/>
      <c r="CW85" s="92"/>
      <c r="CX85" s="92"/>
      <c r="CY85" s="92"/>
      <c r="CZ85" s="92"/>
      <c r="DA85" s="92"/>
      <c r="DB85" s="92"/>
      <c r="DC85" s="2"/>
      <c r="DD85" s="2"/>
      <c r="DE85" s="2"/>
      <c r="DF85" s="92"/>
      <c r="DG85" s="92"/>
      <c r="DH85" s="92"/>
      <c r="DI85" s="92"/>
      <c r="DJ85" s="92"/>
      <c r="DK85" s="92"/>
      <c r="DL85" s="92"/>
      <c r="DM85" s="92"/>
      <c r="DN85" s="92"/>
      <c r="DO85" s="92"/>
      <c r="DP85" s="92"/>
      <c r="DQ85" s="92"/>
      <c r="DR85" s="92"/>
      <c r="DS85" s="92"/>
      <c r="DT85" s="92"/>
      <c r="DU85" s="92"/>
      <c r="DV85" s="92"/>
      <c r="DW85" s="92"/>
      <c r="DX85" s="92"/>
      <c r="DY85" s="92"/>
      <c r="DZ85" s="92"/>
      <c r="EA85" s="92"/>
      <c r="EB85" s="92"/>
      <c r="EC85" s="92"/>
      <c r="ED85" s="92"/>
      <c r="EE85" s="92"/>
      <c r="EF85" s="2"/>
      <c r="EG85" s="2"/>
      <c r="EH85" s="2"/>
    </row>
    <row r="86" spans="1:138" ht="12.75" customHeight="1" outlineLevel="1" x14ac:dyDescent="0.25">
      <c r="A86" s="2"/>
      <c r="B86" s="3" t="s">
        <v>1344</v>
      </c>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c r="CO86" s="2"/>
      <c r="CP86" s="2"/>
      <c r="CQ86" s="2"/>
      <c r="CR86" s="2"/>
      <c r="CS86" s="2"/>
      <c r="CT86" s="2"/>
      <c r="CU86" s="2"/>
      <c r="CV86" s="2"/>
      <c r="CW86" s="2"/>
      <c r="CX86" s="2"/>
      <c r="CY86" s="2"/>
      <c r="CZ86" s="2"/>
      <c r="DA86" s="2"/>
      <c r="DB86" s="2"/>
      <c r="DC86" s="2"/>
      <c r="DD86" s="2"/>
      <c r="DE86" s="2"/>
      <c r="DF86" s="2"/>
      <c r="DG86" s="2"/>
      <c r="DH86" s="2"/>
      <c r="DI86" s="2"/>
      <c r="DJ86" s="2"/>
      <c r="DK86" s="2"/>
      <c r="DL86" s="2"/>
      <c r="DM86" s="2"/>
      <c r="DN86" s="2"/>
      <c r="DO86" s="2"/>
      <c r="DP86" s="2"/>
      <c r="DQ86" s="2"/>
      <c r="DR86" s="2"/>
      <c r="DS86" s="2"/>
      <c r="DT86" s="2"/>
      <c r="DU86" s="2"/>
      <c r="DV86" s="2"/>
      <c r="DW86" s="2"/>
      <c r="DX86" s="2"/>
      <c r="DY86" s="2"/>
      <c r="DZ86" s="2"/>
      <c r="EA86" s="2"/>
      <c r="EB86" s="2"/>
      <c r="EC86" s="2"/>
      <c r="ED86" s="2"/>
      <c r="EE86" s="2"/>
      <c r="EF86" s="2"/>
      <c r="EG86" s="2"/>
      <c r="EH86" s="2"/>
    </row>
    <row r="87" spans="1:138" ht="12.75" customHeight="1" outlineLevel="1" x14ac:dyDescent="0.25">
      <c r="A87" s="2"/>
      <c r="B87" s="3" t="s">
        <v>1345</v>
      </c>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21">
        <f t="shared" ref="BG87:BV87" si="131">BG11*1000000/BG88</f>
        <v>0</v>
      </c>
      <c r="BH87" s="221">
        <f t="shared" si="131"/>
        <v>0</v>
      </c>
      <c r="BI87" s="221">
        <f t="shared" si="131"/>
        <v>0</v>
      </c>
      <c r="BJ87" s="221">
        <f t="shared" si="131"/>
        <v>0</v>
      </c>
      <c r="BK87" s="221">
        <f t="shared" si="131"/>
        <v>20.186671889233125</v>
      </c>
      <c r="BL87" s="221">
        <f t="shared" si="131"/>
        <v>24.54461183033176</v>
      </c>
      <c r="BM87" s="221">
        <f t="shared" si="131"/>
        <v>17.473197478981309</v>
      </c>
      <c r="BN87" s="221">
        <f t="shared" si="131"/>
        <v>13.217490809717095</v>
      </c>
      <c r="BO87" s="221">
        <f t="shared" si="131"/>
        <v>16.980711438377469</v>
      </c>
      <c r="BP87" s="221">
        <f t="shared" si="131"/>
        <v>22.610552971669385</v>
      </c>
      <c r="BQ87" s="221">
        <f t="shared" si="131"/>
        <v>21.796347937720608</v>
      </c>
      <c r="BR87" s="221">
        <f t="shared" si="131"/>
        <v>21.527743839099035</v>
      </c>
      <c r="BS87" s="221">
        <f t="shared" si="131"/>
        <v>25.792797910531373</v>
      </c>
      <c r="BT87" s="221">
        <f t="shared" si="131"/>
        <v>51.025378372076993</v>
      </c>
      <c r="BU87" s="221">
        <f t="shared" si="131"/>
        <v>53.9168771467535</v>
      </c>
      <c r="BV87" s="221">
        <f t="shared" si="131"/>
        <v>56.039176299091402</v>
      </c>
      <c r="BW87" s="88">
        <f t="shared" ref="BW87:DB87" si="132">BV87</f>
        <v>56.039176299091402</v>
      </c>
      <c r="BX87" s="88">
        <f t="shared" si="132"/>
        <v>56.039176299091402</v>
      </c>
      <c r="BY87" s="88">
        <f t="shared" si="132"/>
        <v>56.039176299091402</v>
      </c>
      <c r="BZ87" s="88">
        <f t="shared" si="132"/>
        <v>56.039176299091402</v>
      </c>
      <c r="CA87" s="88">
        <f t="shared" si="132"/>
        <v>56.039176299091402</v>
      </c>
      <c r="CB87" s="88">
        <f t="shared" si="132"/>
        <v>56.039176299091402</v>
      </c>
      <c r="CC87" s="88">
        <f t="shared" si="132"/>
        <v>56.039176299091402</v>
      </c>
      <c r="CD87" s="88">
        <f t="shared" si="132"/>
        <v>56.039176299091402</v>
      </c>
      <c r="CE87" s="88">
        <f t="shared" si="132"/>
        <v>56.039176299091402</v>
      </c>
      <c r="CF87" s="88">
        <f t="shared" si="132"/>
        <v>56.039176299091402</v>
      </c>
      <c r="CG87" s="88">
        <f t="shared" si="132"/>
        <v>56.039176299091402</v>
      </c>
      <c r="CH87" s="88">
        <f t="shared" si="132"/>
        <v>56.039176299091402</v>
      </c>
      <c r="CI87" s="88">
        <f t="shared" si="132"/>
        <v>56.039176299091402</v>
      </c>
      <c r="CJ87" s="88">
        <f t="shared" si="132"/>
        <v>56.039176299091402</v>
      </c>
      <c r="CK87" s="88">
        <f t="shared" si="132"/>
        <v>56.039176299091402</v>
      </c>
      <c r="CL87" s="88">
        <f t="shared" si="132"/>
        <v>56.039176299091402</v>
      </c>
      <c r="CM87" s="88">
        <f t="shared" si="132"/>
        <v>56.039176299091402</v>
      </c>
      <c r="CN87" s="88">
        <f t="shared" si="132"/>
        <v>56.039176299091402</v>
      </c>
      <c r="CO87" s="88">
        <f t="shared" si="132"/>
        <v>56.039176299091402</v>
      </c>
      <c r="CP87" s="88">
        <f t="shared" si="132"/>
        <v>56.039176299091402</v>
      </c>
      <c r="CQ87" s="88">
        <f t="shared" si="132"/>
        <v>56.039176299091402</v>
      </c>
      <c r="CR87" s="88">
        <f t="shared" si="132"/>
        <v>56.039176299091402</v>
      </c>
      <c r="CS87" s="88">
        <f t="shared" si="132"/>
        <v>56.039176299091402</v>
      </c>
      <c r="CT87" s="88">
        <f t="shared" si="132"/>
        <v>56.039176299091402</v>
      </c>
      <c r="CU87" s="88">
        <f t="shared" si="132"/>
        <v>56.039176299091402</v>
      </c>
      <c r="CV87" s="88">
        <f t="shared" si="132"/>
        <v>56.039176299091402</v>
      </c>
      <c r="CW87" s="88">
        <f t="shared" si="132"/>
        <v>56.039176299091402</v>
      </c>
      <c r="CX87" s="88">
        <f t="shared" si="132"/>
        <v>56.039176299091402</v>
      </c>
      <c r="CY87" s="88">
        <f t="shared" si="132"/>
        <v>56.039176299091402</v>
      </c>
      <c r="CZ87" s="88">
        <f t="shared" si="132"/>
        <v>56.039176299091402</v>
      </c>
      <c r="DA87" s="88">
        <f t="shared" si="132"/>
        <v>56.039176299091402</v>
      </c>
      <c r="DB87" s="88">
        <f t="shared" si="132"/>
        <v>56.039176299091402</v>
      </c>
      <c r="DC87" s="2"/>
      <c r="DD87" s="2"/>
      <c r="DE87" s="2"/>
      <c r="DF87" s="2"/>
      <c r="DG87" s="2"/>
      <c r="DH87" s="2"/>
      <c r="DI87" s="2"/>
      <c r="DJ87" s="2"/>
      <c r="DK87" s="2"/>
      <c r="DL87" s="2"/>
      <c r="DM87" s="2"/>
      <c r="DN87" s="2"/>
      <c r="DO87" s="2"/>
      <c r="DP87" s="2"/>
      <c r="DQ87" s="2"/>
      <c r="DR87" s="2"/>
      <c r="DS87" s="2"/>
      <c r="DT87" s="2"/>
      <c r="DU87" s="2"/>
      <c r="DV87" s="2"/>
      <c r="DW87" s="2"/>
      <c r="DX87" s="2"/>
      <c r="DY87" s="2"/>
      <c r="DZ87" s="2"/>
      <c r="EA87" s="2"/>
      <c r="EB87" s="2"/>
      <c r="EC87" s="2"/>
      <c r="ED87" s="2"/>
      <c r="EE87" s="2"/>
      <c r="EF87" s="2"/>
      <c r="EG87" s="2"/>
      <c r="EH87" s="2"/>
    </row>
    <row r="88" spans="1:138" ht="12.75" customHeight="1" outlineLevel="1" x14ac:dyDescent="0.25">
      <c r="A88" s="2"/>
      <c r="B88" s="2" t="s">
        <v>1346</v>
      </c>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22">
        <v>1433062.0299999996</v>
      </c>
      <c r="BH88" s="222">
        <v>1435846.9800000002</v>
      </c>
      <c r="BI88" s="222">
        <v>1477151.98</v>
      </c>
      <c r="BJ88" s="222">
        <v>1487758.53</v>
      </c>
      <c r="BK88" s="223">
        <v>2116354.1100000003</v>
      </c>
      <c r="BL88" s="223">
        <v>559714.65</v>
      </c>
      <c r="BM88" s="223">
        <v>1659230.8600000006</v>
      </c>
      <c r="BN88" s="223">
        <v>1991258.0699999998</v>
      </c>
      <c r="BO88" s="223">
        <v>1874591.3099999998</v>
      </c>
      <c r="BP88" s="223">
        <v>1964957.9900000002</v>
      </c>
      <c r="BQ88" s="223">
        <v>1986450.7900000012</v>
      </c>
      <c r="BR88" s="223">
        <v>2454860.5099999993</v>
      </c>
      <c r="BS88" s="223">
        <v>2320563.2300000028</v>
      </c>
      <c r="BT88" s="223">
        <v>2573687.5399999991</v>
      </c>
      <c r="BU88" s="223">
        <v>2625377.034443533</v>
      </c>
      <c r="BV88" s="223">
        <v>2674279.919999999</v>
      </c>
      <c r="BW88" s="15">
        <f t="shared" ref="BW88:DB88" si="133">BV88*(1+BW91+BW92)</f>
        <v>2774198.3647288517</v>
      </c>
      <c r="BX88" s="15">
        <f t="shared" si="133"/>
        <v>2888026.2541501024</v>
      </c>
      <c r="BY88" s="15">
        <f t="shared" si="133"/>
        <v>2938803.975705632</v>
      </c>
      <c r="BZ88" s="15">
        <f t="shared" si="133"/>
        <v>2796148.7225817288</v>
      </c>
      <c r="CA88" s="15">
        <f t="shared" si="133"/>
        <v>2829180.8232037909</v>
      </c>
      <c r="CB88" s="15">
        <f t="shared" si="133"/>
        <v>2726546.8059358741</v>
      </c>
      <c r="CC88" s="15">
        <f t="shared" si="133"/>
        <v>2755296.1388394618</v>
      </c>
      <c r="CD88" s="15">
        <f t="shared" si="133"/>
        <v>2674099.0761482152</v>
      </c>
      <c r="CE88" s="15">
        <f t="shared" si="133"/>
        <v>2779078.0008176616</v>
      </c>
      <c r="CF88" s="15">
        <f t="shared" si="133"/>
        <v>2834344.9781687739</v>
      </c>
      <c r="CG88" s="15">
        <f t="shared" si="133"/>
        <v>2892655.875397271</v>
      </c>
      <c r="CH88" s="15">
        <f t="shared" si="133"/>
        <v>2808401.2962701032</v>
      </c>
      <c r="CI88" s="15">
        <f t="shared" si="133"/>
        <v>2919868.8931443524</v>
      </c>
      <c r="CJ88" s="15">
        <f t="shared" si="133"/>
        <v>2980100.9648887166</v>
      </c>
      <c r="CK88" s="15">
        <f t="shared" si="133"/>
        <v>3040236.0103025762</v>
      </c>
      <c r="CL88" s="15">
        <f t="shared" si="133"/>
        <v>2950513.8056343053</v>
      </c>
      <c r="CM88" s="15">
        <f t="shared" si="133"/>
        <v>3076730.6824039803</v>
      </c>
      <c r="CN88" s="15">
        <f t="shared" si="133"/>
        <v>3139374.7812263551</v>
      </c>
      <c r="CO88" s="15">
        <f t="shared" si="133"/>
        <v>3200994.139336627</v>
      </c>
      <c r="CP88" s="15">
        <f t="shared" si="133"/>
        <v>3105051.2355243433</v>
      </c>
      <c r="CQ88" s="15">
        <f t="shared" si="133"/>
        <v>3138741.998806817</v>
      </c>
      <c r="CR88" s="15">
        <f t="shared" si="133"/>
        <v>3202648.6855622404</v>
      </c>
      <c r="CS88" s="15">
        <f t="shared" si="133"/>
        <v>3265509.9780199574</v>
      </c>
      <c r="CT88" s="15">
        <f t="shared" si="133"/>
        <v>3167633.3509218055</v>
      </c>
      <c r="CU88" s="15">
        <f t="shared" si="133"/>
        <v>3202003.1494522165</v>
      </c>
      <c r="CV88" s="15">
        <f t="shared" si="133"/>
        <v>3267197.8715223046</v>
      </c>
      <c r="CW88" s="15">
        <f t="shared" si="133"/>
        <v>3331326.1294373428</v>
      </c>
      <c r="CX88" s="15">
        <f t="shared" si="133"/>
        <v>3231476.8049802254</v>
      </c>
      <c r="CY88" s="15">
        <f t="shared" si="133"/>
        <v>3266539.3246719525</v>
      </c>
      <c r="CZ88" s="15">
        <f t="shared" si="133"/>
        <v>3333048.0423287209</v>
      </c>
      <c r="DA88" s="15">
        <f t="shared" si="133"/>
        <v>3398468.8013114268</v>
      </c>
      <c r="DB88" s="15">
        <f t="shared" si="133"/>
        <v>3296607.0199022167</v>
      </c>
      <c r="DC88" s="2"/>
      <c r="DD88" s="2"/>
      <c r="DE88" s="2"/>
      <c r="DF88" s="2"/>
      <c r="DG88" s="2"/>
      <c r="DH88" s="2"/>
      <c r="DI88" s="2"/>
      <c r="DJ88" s="2"/>
      <c r="DK88" s="2"/>
      <c r="DL88" s="2"/>
      <c r="DM88" s="2"/>
      <c r="DN88" s="2"/>
      <c r="DO88" s="2"/>
      <c r="DP88" s="2"/>
      <c r="DQ88" s="2"/>
      <c r="DR88" s="2"/>
      <c r="DS88" s="2"/>
      <c r="DT88" s="2"/>
      <c r="DU88" s="2"/>
      <c r="DV88" s="2"/>
      <c r="DW88" s="2"/>
      <c r="DX88" s="2"/>
      <c r="DY88" s="2"/>
      <c r="DZ88" s="2"/>
      <c r="EA88" s="2"/>
      <c r="EB88" s="2"/>
      <c r="EC88" s="2"/>
      <c r="ED88" s="2"/>
      <c r="EE88" s="2"/>
      <c r="EF88" s="2"/>
      <c r="EG88" s="2"/>
      <c r="EH88" s="2"/>
    </row>
    <row r="89" spans="1:138" ht="12.75" customHeight="1" outlineLevel="1" x14ac:dyDescent="0.25">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c r="CM89" s="2"/>
      <c r="CN89" s="2"/>
      <c r="CO89" s="2"/>
      <c r="CP89" s="2"/>
      <c r="CQ89" s="2"/>
      <c r="CR89" s="2"/>
      <c r="CS89" s="2"/>
      <c r="CT89" s="2"/>
      <c r="CU89" s="2"/>
      <c r="CV89" s="2"/>
      <c r="CW89" s="2"/>
      <c r="CX89" s="2"/>
      <c r="CY89" s="2"/>
      <c r="CZ89" s="2"/>
      <c r="DA89" s="2"/>
      <c r="DB89" s="2"/>
      <c r="DC89" s="2"/>
      <c r="DD89" s="2"/>
      <c r="DE89" s="2"/>
      <c r="DF89" s="2"/>
      <c r="DG89" s="2"/>
      <c r="DH89" s="2"/>
      <c r="DI89" s="2"/>
      <c r="DJ89" s="2"/>
      <c r="DK89" s="2"/>
      <c r="DL89" s="2"/>
      <c r="DM89" s="2"/>
      <c r="DN89" s="2"/>
      <c r="DO89" s="2"/>
      <c r="DP89" s="2"/>
      <c r="DQ89" s="2"/>
      <c r="DR89" s="2"/>
      <c r="DS89" s="2"/>
      <c r="DT89" s="2"/>
      <c r="DU89" s="2"/>
      <c r="DV89" s="2"/>
      <c r="DW89" s="2"/>
      <c r="DX89" s="62"/>
      <c r="DY89" s="2"/>
      <c r="DZ89" s="2"/>
      <c r="EA89" s="2"/>
      <c r="EB89" s="2"/>
      <c r="EC89" s="2"/>
      <c r="ED89" s="2"/>
      <c r="EE89" s="2"/>
      <c r="EF89" s="2"/>
      <c r="EG89" s="2"/>
      <c r="EH89" s="2"/>
    </row>
    <row r="90" spans="1:138" ht="12.75" customHeight="1" outlineLevel="1" x14ac:dyDescent="0.25">
      <c r="A90" s="2"/>
      <c r="B90" s="2" t="s">
        <v>1681</v>
      </c>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15">
        <v>420</v>
      </c>
      <c r="BD90" s="15">
        <v>479.15384615384613</v>
      </c>
      <c r="BE90" s="15">
        <v>464.15384615384613</v>
      </c>
      <c r="BF90" s="15">
        <v>401.76923076923077</v>
      </c>
      <c r="BG90" s="15">
        <v>410.61538461538464</v>
      </c>
      <c r="BH90" s="15">
        <v>405.07692307692309</v>
      </c>
      <c r="BI90" s="15">
        <v>376.76923076923077</v>
      </c>
      <c r="BJ90" s="15">
        <v>362.61538461538464</v>
      </c>
      <c r="BK90" s="15">
        <v>317.69230769230768</v>
      </c>
      <c r="BL90" s="15">
        <v>88.615384615384613</v>
      </c>
      <c r="BM90" s="15">
        <v>79.07692307692308</v>
      </c>
      <c r="BN90" s="15">
        <v>131.85714285714286</v>
      </c>
      <c r="BO90" s="15">
        <v>157.91666666666666</v>
      </c>
      <c r="BP90" s="15">
        <v>221.23076923076923</v>
      </c>
      <c r="BQ90" s="15">
        <v>241.38461538461539</v>
      </c>
      <c r="BR90" s="15">
        <v>262.5</v>
      </c>
      <c r="BS90" s="15">
        <v>268</v>
      </c>
      <c r="BT90" s="15">
        <v>283.26508545142963</v>
      </c>
      <c r="BU90" s="15">
        <v>280.758591050588</v>
      </c>
      <c r="BV90" s="15">
        <v>277.95854987649511</v>
      </c>
      <c r="BW90" s="15">
        <v>286.95405217234736</v>
      </c>
      <c r="BX90" s="15">
        <v>297.29326842050239</v>
      </c>
      <c r="BY90" s="15">
        <v>301.03385802447957</v>
      </c>
      <c r="BZ90" s="15">
        <v>284.91592055711391</v>
      </c>
      <c r="CA90" s="15">
        <v>286.85717456706283</v>
      </c>
      <c r="CB90" s="15">
        <v>275.01658876229101</v>
      </c>
      <c r="CC90" s="15">
        <v>276.54134360858211</v>
      </c>
      <c r="CD90" s="15">
        <v>267.00911550255313</v>
      </c>
      <c r="CE90" s="15">
        <v>276.15622822366748</v>
      </c>
      <c r="CF90" s="15">
        <v>280.26731165278272</v>
      </c>
      <c r="CG90" s="15">
        <v>284.63190638805224</v>
      </c>
      <c r="CH90" s="15">
        <v>274.91825448097069</v>
      </c>
      <c r="CI90" s="15">
        <v>284.45537913910493</v>
      </c>
      <c r="CJ90" s="15">
        <v>288.90094680471998</v>
      </c>
      <c r="CK90" s="15">
        <v>293.28613433981644</v>
      </c>
      <c r="CL90" s="15">
        <v>283.16436293719033</v>
      </c>
      <c r="CM90" s="15">
        <v>293.86172677652763</v>
      </c>
      <c r="CN90" s="15">
        <v>298.37562075364474</v>
      </c>
      <c r="CO90" s="15">
        <v>302.74023176246709</v>
      </c>
      <c r="CP90" s="15">
        <v>292.15254431322239</v>
      </c>
      <c r="CQ90" s="15">
        <v>293.86172677652763</v>
      </c>
      <c r="CR90" s="15">
        <v>298.37562075364474</v>
      </c>
      <c r="CS90" s="15">
        <v>302.74023176246709</v>
      </c>
      <c r="CT90" s="15">
        <v>292.15254431322239</v>
      </c>
      <c r="CU90" s="15">
        <v>293.86172677652763</v>
      </c>
      <c r="CV90" s="15">
        <v>298.37562075364474</v>
      </c>
      <c r="CW90" s="15">
        <v>302.74023176246709</v>
      </c>
      <c r="CX90" s="15">
        <v>292.15254431322239</v>
      </c>
      <c r="CY90" s="15">
        <v>293.86172677652763</v>
      </c>
      <c r="CZ90" s="15">
        <v>298.37562075364474</v>
      </c>
      <c r="DA90" s="15">
        <v>302.74023176246709</v>
      </c>
      <c r="DB90" s="15">
        <v>292.15254431322239</v>
      </c>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row>
    <row r="91" spans="1:138" ht="12.75" customHeight="1" outlineLevel="1" x14ac:dyDescent="0.25">
      <c r="A91" s="2"/>
      <c r="B91" s="114" t="s">
        <v>1347</v>
      </c>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24">
        <f t="shared" ref="BD91:DB91" si="134">BD90/BC90-1</f>
        <v>0.14084249084249079</v>
      </c>
      <c r="BE91" s="224">
        <f t="shared" si="134"/>
        <v>-3.1305185423021298E-2</v>
      </c>
      <c r="BF91" s="224">
        <f t="shared" si="134"/>
        <v>-0.13440503811733506</v>
      </c>
      <c r="BG91" s="224">
        <f t="shared" si="134"/>
        <v>2.2017997319548233E-2</v>
      </c>
      <c r="BH91" s="224">
        <f t="shared" si="134"/>
        <v>-1.3488197826901471E-2</v>
      </c>
      <c r="BI91" s="224">
        <f t="shared" si="134"/>
        <v>-6.9882263577668136E-2</v>
      </c>
      <c r="BJ91" s="224">
        <f t="shared" si="134"/>
        <v>-3.7566353613719849E-2</v>
      </c>
      <c r="BK91" s="224">
        <f t="shared" si="134"/>
        <v>-0.12388629613916002</v>
      </c>
      <c r="BL91" s="224">
        <f t="shared" si="134"/>
        <v>-0.72106537530266346</v>
      </c>
      <c r="BM91" s="224">
        <f t="shared" si="134"/>
        <v>-0.10763888888888884</v>
      </c>
      <c r="BN91" s="224">
        <f t="shared" si="134"/>
        <v>0.66745414118954982</v>
      </c>
      <c r="BO91" s="224">
        <f t="shared" si="134"/>
        <v>0.19763452509931367</v>
      </c>
      <c r="BP91" s="224">
        <f t="shared" si="134"/>
        <v>0.40093363101278667</v>
      </c>
      <c r="BQ91" s="224">
        <f t="shared" si="134"/>
        <v>9.1098748261474238E-2</v>
      </c>
      <c r="BR91" s="224">
        <f t="shared" si="134"/>
        <v>8.7476099426386122E-2</v>
      </c>
      <c r="BS91" s="224">
        <f t="shared" si="134"/>
        <v>2.0952380952381056E-2</v>
      </c>
      <c r="BT91" s="224">
        <f t="shared" si="134"/>
        <v>5.6959274072498678E-2</v>
      </c>
      <c r="BU91" s="224">
        <f t="shared" si="134"/>
        <v>-8.8485822276582748E-3</v>
      </c>
      <c r="BV91" s="224">
        <f t="shared" si="134"/>
        <v>-9.9731273177260382E-3</v>
      </c>
      <c r="BW91" s="224">
        <f t="shared" si="134"/>
        <v>3.2362747250801238E-2</v>
      </c>
      <c r="BX91" s="224">
        <f t="shared" si="134"/>
        <v>3.6030912161314266E-2</v>
      </c>
      <c r="BY91" s="224">
        <f t="shared" si="134"/>
        <v>1.2582153722654699E-2</v>
      </c>
      <c r="BZ91" s="224">
        <f t="shared" si="134"/>
        <v>-5.3541942335453063E-2</v>
      </c>
      <c r="CA91" s="224">
        <f t="shared" si="134"/>
        <v>6.8134276461386811E-3</v>
      </c>
      <c r="CB91" s="224">
        <f t="shared" si="134"/>
        <v>-4.1276937983657391E-2</v>
      </c>
      <c r="CC91" s="224">
        <f t="shared" si="134"/>
        <v>5.5442286341824687E-3</v>
      </c>
      <c r="CD91" s="224">
        <f t="shared" si="134"/>
        <v>-3.446945032393034E-2</v>
      </c>
      <c r="CE91" s="224">
        <f t="shared" si="134"/>
        <v>3.4257679569845489E-2</v>
      </c>
      <c r="CF91" s="224">
        <f t="shared" si="134"/>
        <v>1.4886803225692802E-2</v>
      </c>
      <c r="CG91" s="224">
        <f t="shared" si="134"/>
        <v>1.5572971066553531E-2</v>
      </c>
      <c r="CH91" s="224">
        <f t="shared" si="134"/>
        <v>-3.4127066182940369E-2</v>
      </c>
      <c r="CI91" s="224">
        <f t="shared" si="134"/>
        <v>3.4690765355468223E-2</v>
      </c>
      <c r="CJ91" s="224">
        <f t="shared" si="134"/>
        <v>1.5628348035004347E-2</v>
      </c>
      <c r="CK91" s="224">
        <f t="shared" si="134"/>
        <v>1.517886176420391E-2</v>
      </c>
      <c r="CL91" s="224">
        <f t="shared" si="134"/>
        <v>-3.4511591983064971E-2</v>
      </c>
      <c r="CM91" s="224">
        <f t="shared" si="134"/>
        <v>3.777793126358242E-2</v>
      </c>
      <c r="CN91" s="224">
        <f t="shared" si="134"/>
        <v>1.5360605229648661E-2</v>
      </c>
      <c r="CO91" s="224">
        <f t="shared" si="134"/>
        <v>1.4627907594454648E-2</v>
      </c>
      <c r="CP91" s="224">
        <f t="shared" si="134"/>
        <v>-3.4972845821007015E-2</v>
      </c>
      <c r="CQ91" s="224">
        <f t="shared" si="134"/>
        <v>5.8503083289009883E-3</v>
      </c>
      <c r="CR91" s="224">
        <f t="shared" si="134"/>
        <v>1.5360605229648661E-2</v>
      </c>
      <c r="CS91" s="224">
        <f t="shared" si="134"/>
        <v>1.4627907594454648E-2</v>
      </c>
      <c r="CT91" s="224">
        <f t="shared" si="134"/>
        <v>-3.4972845821007015E-2</v>
      </c>
      <c r="CU91" s="224">
        <f t="shared" si="134"/>
        <v>5.8503083289009883E-3</v>
      </c>
      <c r="CV91" s="224">
        <f t="shared" si="134"/>
        <v>1.5360605229648661E-2</v>
      </c>
      <c r="CW91" s="224">
        <f t="shared" si="134"/>
        <v>1.4627907594454648E-2</v>
      </c>
      <c r="CX91" s="224">
        <f t="shared" si="134"/>
        <v>-3.4972845821007015E-2</v>
      </c>
      <c r="CY91" s="224">
        <f t="shared" si="134"/>
        <v>5.8503083289009883E-3</v>
      </c>
      <c r="CZ91" s="224">
        <f t="shared" si="134"/>
        <v>1.5360605229648661E-2</v>
      </c>
      <c r="DA91" s="224">
        <f t="shared" si="134"/>
        <v>1.4627907594454648E-2</v>
      </c>
      <c r="DB91" s="224">
        <f t="shared" si="134"/>
        <v>-3.4972845821007015E-2</v>
      </c>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row>
    <row r="92" spans="1:138" ht="12.75" customHeight="1" outlineLevel="1" x14ac:dyDescent="0.25">
      <c r="A92" s="2"/>
      <c r="B92" s="2" t="s">
        <v>1348</v>
      </c>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25">
        <v>0</v>
      </c>
      <c r="BE92" s="225">
        <v>0</v>
      </c>
      <c r="BF92" s="225">
        <v>0</v>
      </c>
      <c r="BG92" s="225">
        <v>0</v>
      </c>
      <c r="BH92" s="225">
        <v>0</v>
      </c>
      <c r="BI92" s="225">
        <v>0</v>
      </c>
      <c r="BJ92" s="225">
        <v>0</v>
      </c>
      <c r="BK92" s="225">
        <v>0</v>
      </c>
      <c r="BL92" s="225">
        <v>0</v>
      </c>
      <c r="BM92" s="225">
        <v>0</v>
      </c>
      <c r="BN92" s="225">
        <v>0</v>
      </c>
      <c r="BO92" s="225">
        <v>0</v>
      </c>
      <c r="BP92" s="225">
        <v>0</v>
      </c>
      <c r="BQ92" s="225">
        <v>0</v>
      </c>
      <c r="BR92" s="225">
        <v>0</v>
      </c>
      <c r="BS92" s="225">
        <v>0</v>
      </c>
      <c r="BT92" s="225">
        <v>5.0000000000000001E-3</v>
      </c>
      <c r="BU92" s="225">
        <v>5.0000000000000001E-3</v>
      </c>
      <c r="BV92" s="225">
        <v>5.0000000000000001E-3</v>
      </c>
      <c r="BW92" s="225">
        <v>5.0000000000000001E-3</v>
      </c>
      <c r="BX92" s="225">
        <v>5.0000000000000001E-3</v>
      </c>
      <c r="BY92" s="225">
        <v>5.0000000000000001E-3</v>
      </c>
      <c r="BZ92" s="225">
        <v>5.0000000000000001E-3</v>
      </c>
      <c r="CA92" s="225">
        <v>5.0000000000000001E-3</v>
      </c>
      <c r="CB92" s="225">
        <v>5.0000000000000001E-3</v>
      </c>
      <c r="CC92" s="225">
        <v>5.0000000000000001E-3</v>
      </c>
      <c r="CD92" s="225">
        <v>5.0000000000000001E-3</v>
      </c>
      <c r="CE92" s="225">
        <v>5.0000000000000001E-3</v>
      </c>
      <c r="CF92" s="225">
        <v>5.0000000000000001E-3</v>
      </c>
      <c r="CG92" s="225">
        <v>5.0000000000000001E-3</v>
      </c>
      <c r="CH92" s="225">
        <v>5.0000000000000001E-3</v>
      </c>
      <c r="CI92" s="225">
        <v>5.0000000000000001E-3</v>
      </c>
      <c r="CJ92" s="225">
        <v>5.0000000000000001E-3</v>
      </c>
      <c r="CK92" s="225">
        <v>5.0000000000000001E-3</v>
      </c>
      <c r="CL92" s="225">
        <v>5.0000000000000001E-3</v>
      </c>
      <c r="CM92" s="225">
        <v>5.0000000000000001E-3</v>
      </c>
      <c r="CN92" s="225">
        <v>5.0000000000000001E-3</v>
      </c>
      <c r="CO92" s="225">
        <v>5.0000000000000001E-3</v>
      </c>
      <c r="CP92" s="225">
        <v>5.0000000000000001E-3</v>
      </c>
      <c r="CQ92" s="225">
        <v>5.0000000000000001E-3</v>
      </c>
      <c r="CR92" s="225">
        <v>5.0000000000000001E-3</v>
      </c>
      <c r="CS92" s="225">
        <v>5.0000000000000001E-3</v>
      </c>
      <c r="CT92" s="225">
        <v>5.0000000000000001E-3</v>
      </c>
      <c r="CU92" s="225">
        <v>5.0000000000000001E-3</v>
      </c>
      <c r="CV92" s="225">
        <v>5.0000000000000001E-3</v>
      </c>
      <c r="CW92" s="225">
        <v>5.0000000000000001E-3</v>
      </c>
      <c r="CX92" s="225">
        <v>5.0000000000000001E-3</v>
      </c>
      <c r="CY92" s="225">
        <v>5.0000000000000001E-3</v>
      </c>
      <c r="CZ92" s="225">
        <v>5.0000000000000001E-3</v>
      </c>
      <c r="DA92" s="225">
        <v>5.0000000000000001E-3</v>
      </c>
      <c r="DB92" s="225">
        <v>5.0000000000000001E-3</v>
      </c>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row>
    <row r="93" spans="1:138" ht="12.75" customHeight="1" outlineLevel="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92"/>
      <c r="DG93" s="92"/>
      <c r="DH93" s="92"/>
      <c r="DI93" s="92"/>
      <c r="DJ93" s="92"/>
      <c r="DK93" s="92"/>
      <c r="DL93" s="92"/>
      <c r="DM93" s="92"/>
      <c r="DN93" s="92"/>
      <c r="DO93" s="92"/>
      <c r="DP93" s="92"/>
      <c r="DQ93" s="92"/>
      <c r="DR93" s="92"/>
      <c r="DS93" s="92"/>
      <c r="DT93" s="92"/>
      <c r="DU93" s="92"/>
      <c r="DV93" s="92"/>
      <c r="DW93" s="92"/>
      <c r="DX93" s="92"/>
      <c r="DY93" s="92"/>
      <c r="DZ93" s="92"/>
      <c r="EA93" s="92"/>
      <c r="EB93" s="92"/>
      <c r="EC93" s="92"/>
      <c r="ED93" s="92"/>
      <c r="EE93" s="92"/>
      <c r="EF93" s="2"/>
      <c r="EG93" s="2"/>
      <c r="EH93" s="2"/>
    </row>
    <row r="94" spans="1:138" ht="12.75" customHeight="1" outlineLevel="1" x14ac:dyDescent="0.25">
      <c r="A94" s="2"/>
      <c r="B94" s="2" t="s">
        <v>1349</v>
      </c>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125">
        <v>458.31700000000001</v>
      </c>
      <c r="BO94" s="23">
        <f t="shared" ref="BO94:BR94" si="135">BN94-BO95+BO96</f>
        <v>465.72346581000005</v>
      </c>
      <c r="BP94" s="23">
        <f t="shared" si="135"/>
        <v>478.92081957000005</v>
      </c>
      <c r="BQ94" s="23">
        <f t="shared" si="135"/>
        <v>492.12788290000003</v>
      </c>
      <c r="BR94" s="23">
        <f t="shared" si="135"/>
        <v>505.67889351000002</v>
      </c>
      <c r="BS94" s="125">
        <v>461.09</v>
      </c>
      <c r="BT94" s="125">
        <v>470.82171155000009</v>
      </c>
      <c r="BU94" s="125">
        <v>507.21506371999976</v>
      </c>
      <c r="BV94" s="23">
        <f t="shared" ref="BV94:DB94" si="136">BU94-BU95+BU96</f>
        <v>550.69858167999973</v>
      </c>
      <c r="BW94" s="23">
        <f t="shared" si="136"/>
        <v>593.63638166679982</v>
      </c>
      <c r="BX94" s="23">
        <f t="shared" si="136"/>
        <v>663.09538166679977</v>
      </c>
      <c r="BY94" s="23">
        <f t="shared" si="136"/>
        <v>758.42338166679974</v>
      </c>
      <c r="BZ94" s="23">
        <f t="shared" si="136"/>
        <v>867.50238166679969</v>
      </c>
      <c r="CA94" s="23">
        <f t="shared" si="136"/>
        <v>998.9203816667997</v>
      </c>
      <c r="CB94" s="23">
        <f t="shared" si="136"/>
        <v>1111.5813816667996</v>
      </c>
      <c r="CC94" s="23">
        <f t="shared" si="136"/>
        <v>1252.3983816667997</v>
      </c>
      <c r="CD94" s="23">
        <f t="shared" si="136"/>
        <v>1364.7433816667997</v>
      </c>
      <c r="CE94" s="23">
        <f t="shared" si="136"/>
        <v>1450.5239766667996</v>
      </c>
      <c r="CF94" s="23">
        <f t="shared" si="136"/>
        <v>1518.413859944578</v>
      </c>
      <c r="CG94" s="23">
        <f t="shared" si="136"/>
        <v>1584.8896403446622</v>
      </c>
      <c r="CH94" s="23">
        <f t="shared" si="136"/>
        <v>1663.301966868479</v>
      </c>
      <c r="CI94" s="23">
        <f t="shared" si="136"/>
        <v>1748.5289383992804</v>
      </c>
      <c r="CJ94" s="23">
        <f t="shared" si="136"/>
        <v>1807.8775688634762</v>
      </c>
      <c r="CK94" s="23">
        <f t="shared" si="136"/>
        <v>1859.8019503667999</v>
      </c>
      <c r="CL94" s="23">
        <f t="shared" si="136"/>
        <v>1904.9950453668</v>
      </c>
      <c r="CM94" s="23">
        <f t="shared" si="136"/>
        <v>1950.1881403668001</v>
      </c>
      <c r="CN94" s="23">
        <f t="shared" si="136"/>
        <v>1995.3812353668002</v>
      </c>
      <c r="CO94" s="23">
        <f t="shared" si="136"/>
        <v>2040.5743303668003</v>
      </c>
      <c r="CP94" s="23">
        <f t="shared" si="136"/>
        <v>2085.7674253668006</v>
      </c>
      <c r="CQ94" s="23">
        <f t="shared" si="136"/>
        <v>2130.9605203668007</v>
      </c>
      <c r="CR94" s="23">
        <f t="shared" si="136"/>
        <v>2176.1536153668008</v>
      </c>
      <c r="CS94" s="23">
        <f t="shared" si="136"/>
        <v>2221.3467103668008</v>
      </c>
      <c r="CT94" s="23">
        <f t="shared" si="136"/>
        <v>2266.5398053668009</v>
      </c>
      <c r="CU94" s="23">
        <f t="shared" si="136"/>
        <v>2311.732900366801</v>
      </c>
      <c r="CV94" s="23">
        <f t="shared" si="136"/>
        <v>2356.9259953668011</v>
      </c>
      <c r="CW94" s="23">
        <f t="shared" si="136"/>
        <v>2402.1190903668012</v>
      </c>
      <c r="CX94" s="23">
        <f t="shared" si="136"/>
        <v>2447.3121853668013</v>
      </c>
      <c r="CY94" s="23">
        <f t="shared" si="136"/>
        <v>2492.5052803668013</v>
      </c>
      <c r="CZ94" s="23">
        <f t="shared" si="136"/>
        <v>2537.6983753668014</v>
      </c>
      <c r="DA94" s="23">
        <f t="shared" si="136"/>
        <v>2582.8914703668015</v>
      </c>
      <c r="DB94" s="23">
        <f t="shared" si="136"/>
        <v>2628.0845653668016</v>
      </c>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row>
    <row r="95" spans="1:138" ht="12.75" customHeight="1" outlineLevel="1" x14ac:dyDescent="0.25">
      <c r="A95" s="2"/>
      <c r="B95" s="2" t="s">
        <v>1350</v>
      </c>
      <c r="C95" s="132"/>
      <c r="D95" s="132"/>
      <c r="E95" s="132"/>
      <c r="F95" s="132"/>
      <c r="G95" s="132"/>
      <c r="H95" s="132"/>
      <c r="I95" s="132"/>
      <c r="J95" s="13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12"/>
      <c r="AU95" s="12"/>
      <c r="AV95" s="12"/>
      <c r="AW95" s="12"/>
      <c r="AX95" s="12"/>
      <c r="AY95" s="12"/>
      <c r="AZ95" s="12"/>
      <c r="BA95" s="12"/>
      <c r="BB95" s="12"/>
      <c r="BC95" s="2"/>
      <c r="BD95" s="2"/>
      <c r="BE95" s="2"/>
      <c r="BF95" s="2"/>
      <c r="BG95" s="2"/>
      <c r="BH95" s="2"/>
      <c r="BI95" s="2"/>
      <c r="BJ95" s="2"/>
      <c r="BK95" s="226">
        <f t="shared" ref="BK95:CC95" si="137">BK27</f>
        <v>-5.6177017600000019</v>
      </c>
      <c r="BL95" s="226">
        <f t="shared" si="137"/>
        <v>-4.7066193900000002</v>
      </c>
      <c r="BM95" s="226">
        <f t="shared" si="137"/>
        <v>-5.4692376500000002</v>
      </c>
      <c r="BN95" s="123">
        <f t="shared" si="137"/>
        <v>-5.7231351900000016</v>
      </c>
      <c r="BO95" s="123">
        <f t="shared" si="137"/>
        <v>-5.6814658100000006</v>
      </c>
      <c r="BP95" s="123">
        <f t="shared" si="137"/>
        <v>-6.1653537599999995</v>
      </c>
      <c r="BQ95" s="123">
        <f t="shared" si="137"/>
        <v>-6.1750633300000004</v>
      </c>
      <c r="BR95" s="123">
        <f t="shared" si="137"/>
        <v>-6.5190106099999996</v>
      </c>
      <c r="BS95" s="123">
        <f t="shared" si="137"/>
        <v>-6.4644720599999994</v>
      </c>
      <c r="BT95" s="123">
        <f t="shared" si="137"/>
        <v>-6.7318501499999988</v>
      </c>
      <c r="BU95" s="123">
        <f t="shared" si="137"/>
        <v>-7.2806602899999993</v>
      </c>
      <c r="BV95" s="123">
        <f t="shared" si="137"/>
        <v>-7.9770084900000002</v>
      </c>
      <c r="BW95" s="123">
        <f t="shared" si="137"/>
        <v>-8.5190000000000001</v>
      </c>
      <c r="BX95" s="123">
        <f t="shared" si="137"/>
        <v>-9.4329999999999998</v>
      </c>
      <c r="BY95" s="123">
        <f t="shared" si="137"/>
        <v>-10.221</v>
      </c>
      <c r="BZ95" s="123">
        <f t="shared" si="137"/>
        <v>-11.625</v>
      </c>
      <c r="CA95" s="123">
        <f t="shared" si="137"/>
        <v>-17.175000000000001</v>
      </c>
      <c r="CB95" s="123">
        <f t="shared" si="137"/>
        <v>-25.027000000000001</v>
      </c>
      <c r="CC95" s="123">
        <f t="shared" si="137"/>
        <v>-26.068999999999999</v>
      </c>
      <c r="CD95" s="125">
        <f>+CC95*1.005</f>
        <v>-26.199344999999997</v>
      </c>
      <c r="CE95" s="125">
        <f t="shared" ref="CE95:DB95" si="138">+CD95</f>
        <v>-26.199344999999997</v>
      </c>
      <c r="CF95" s="125">
        <f t="shared" si="138"/>
        <v>-26.199344999999997</v>
      </c>
      <c r="CG95" s="125">
        <f t="shared" si="138"/>
        <v>-26.199344999999997</v>
      </c>
      <c r="CH95" s="125">
        <f t="shared" si="138"/>
        <v>-26.199344999999997</v>
      </c>
      <c r="CI95" s="125">
        <f t="shared" si="138"/>
        <v>-26.199344999999997</v>
      </c>
      <c r="CJ95" s="125">
        <f t="shared" si="138"/>
        <v>-26.199344999999997</v>
      </c>
      <c r="CK95" s="125">
        <f t="shared" si="138"/>
        <v>-26.199344999999997</v>
      </c>
      <c r="CL95" s="125">
        <f t="shared" si="138"/>
        <v>-26.199344999999997</v>
      </c>
      <c r="CM95" s="125">
        <f t="shared" si="138"/>
        <v>-26.199344999999997</v>
      </c>
      <c r="CN95" s="125">
        <f t="shared" si="138"/>
        <v>-26.199344999999997</v>
      </c>
      <c r="CO95" s="125">
        <f t="shared" si="138"/>
        <v>-26.199344999999997</v>
      </c>
      <c r="CP95" s="125">
        <f t="shared" si="138"/>
        <v>-26.199344999999997</v>
      </c>
      <c r="CQ95" s="125">
        <f t="shared" si="138"/>
        <v>-26.199344999999997</v>
      </c>
      <c r="CR95" s="125">
        <f t="shared" si="138"/>
        <v>-26.199344999999997</v>
      </c>
      <c r="CS95" s="125">
        <f t="shared" si="138"/>
        <v>-26.199344999999997</v>
      </c>
      <c r="CT95" s="125">
        <f t="shared" si="138"/>
        <v>-26.199344999999997</v>
      </c>
      <c r="CU95" s="125">
        <f t="shared" si="138"/>
        <v>-26.199344999999997</v>
      </c>
      <c r="CV95" s="125">
        <f t="shared" si="138"/>
        <v>-26.199344999999997</v>
      </c>
      <c r="CW95" s="125">
        <f t="shared" si="138"/>
        <v>-26.199344999999997</v>
      </c>
      <c r="CX95" s="125">
        <f t="shared" si="138"/>
        <v>-26.199344999999997</v>
      </c>
      <c r="CY95" s="125">
        <f t="shared" si="138"/>
        <v>-26.199344999999997</v>
      </c>
      <c r="CZ95" s="125">
        <f t="shared" si="138"/>
        <v>-26.199344999999997</v>
      </c>
      <c r="DA95" s="125">
        <f t="shared" si="138"/>
        <v>-26.199344999999997</v>
      </c>
      <c r="DB95" s="125">
        <f t="shared" si="138"/>
        <v>-26.199344999999997</v>
      </c>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row>
    <row r="96" spans="1:138" ht="12.75" customHeight="1" outlineLevel="1" x14ac:dyDescent="0.25">
      <c r="A96" s="2"/>
      <c r="B96" s="2" t="s">
        <v>1351</v>
      </c>
      <c r="C96" s="132"/>
      <c r="D96" s="132"/>
      <c r="E96" s="132"/>
      <c r="F96" s="132"/>
      <c r="G96" s="132"/>
      <c r="H96" s="132"/>
      <c r="I96" s="132"/>
      <c r="J96" s="13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27">
        <f>-'Cash Flow'!BK28</f>
        <v>2.383</v>
      </c>
      <c r="BL96" s="227">
        <f>-'Cash Flow'!BL28</f>
        <v>2.383</v>
      </c>
      <c r="BM96" s="227">
        <f>-'Cash Flow'!BM28</f>
        <v>2.383</v>
      </c>
      <c r="BN96" s="23">
        <f>-'Cash Flow'!BN28</f>
        <v>2.383</v>
      </c>
      <c r="BO96" s="23">
        <f>-'Cash Flow'!BO28</f>
        <v>1.7250000000000001</v>
      </c>
      <c r="BP96" s="23">
        <f>-'Cash Flow'!BP28</f>
        <v>7.032</v>
      </c>
      <c r="BQ96" s="23">
        <f>-'Cash Flow'!BQ28</f>
        <v>7.032</v>
      </c>
      <c r="BR96" s="23">
        <f>-'Cash Flow'!BR28</f>
        <v>7.032</v>
      </c>
      <c r="BS96" s="23">
        <f>-'Cash Flow'!BS28</f>
        <v>6.0347149399999598</v>
      </c>
      <c r="BT96" s="23">
        <f>-'Cash Flow'!BT28</f>
        <v>12.393603960000037</v>
      </c>
      <c r="BU96" s="23">
        <f>-'Cash Flow'!BU28</f>
        <v>36.202857669999958</v>
      </c>
      <c r="BV96" s="23">
        <f>-'Cash Flow'!BV28</f>
        <v>34.960791496800098</v>
      </c>
      <c r="BW96" s="23">
        <f>-'Cash Flow'!BW28</f>
        <v>60.94</v>
      </c>
      <c r="BX96" s="23">
        <f>-'Cash Flow'!BX28</f>
        <v>85.894999999999996</v>
      </c>
      <c r="BY96" s="23">
        <f>-'Cash Flow'!BY28</f>
        <v>98.858000000000004</v>
      </c>
      <c r="BZ96" s="23">
        <f>-'Cash Flow'!BZ28</f>
        <v>119.79300000000001</v>
      </c>
      <c r="CA96" s="23">
        <f>-'Cash Flow'!CA28</f>
        <v>95.486000000000004</v>
      </c>
      <c r="CB96" s="23">
        <f>-'Cash Flow'!CB28</f>
        <v>115.79</v>
      </c>
      <c r="CC96" s="23">
        <f>-'Cash Flow'!CC28</f>
        <v>86.275999999999996</v>
      </c>
      <c r="CD96" s="23">
        <f>-'Cash Flow'!CD28</f>
        <v>59.581249999999997</v>
      </c>
      <c r="CE96" s="23">
        <f>-'Cash Flow'!CE28</f>
        <v>41.690538277778316</v>
      </c>
      <c r="CF96" s="23">
        <f>-'Cash Flow'!CF28</f>
        <v>40.276435400084182</v>
      </c>
      <c r="CG96" s="23">
        <f>-'Cash Flow'!CG28</f>
        <v>52.21298152381673</v>
      </c>
      <c r="CH96" s="23">
        <f>-'Cash Flow'!CH28</f>
        <v>59.027626530801363</v>
      </c>
      <c r="CI96" s="23">
        <f>-'Cash Flow'!CI28</f>
        <v>33.149285464195778</v>
      </c>
      <c r="CJ96" s="23">
        <f>-'Cash Flow'!CJ28</f>
        <v>25.725036503323693</v>
      </c>
      <c r="CK96" s="23">
        <f>-'Cash Flow'!CK28</f>
        <v>18.993749999999999</v>
      </c>
      <c r="CL96" s="23">
        <f>-'Cash Flow'!CL28</f>
        <v>18.993749999999999</v>
      </c>
      <c r="CM96" s="23">
        <f>-'Cash Flow'!CM28</f>
        <v>18.993749999999999</v>
      </c>
      <c r="CN96" s="23">
        <f>-'Cash Flow'!CN28</f>
        <v>18.993749999999999</v>
      </c>
      <c r="CO96" s="23">
        <f>-'Cash Flow'!CO28</f>
        <v>18.993749999999999</v>
      </c>
      <c r="CP96" s="23">
        <f>-'Cash Flow'!CP28</f>
        <v>18.993749999999999</v>
      </c>
      <c r="CQ96" s="23">
        <f>-'Cash Flow'!CQ28</f>
        <v>18.993749999999999</v>
      </c>
      <c r="CR96" s="23">
        <f>-'Cash Flow'!CR28</f>
        <v>18.993749999999999</v>
      </c>
      <c r="CS96" s="23">
        <f>-'Cash Flow'!CS28</f>
        <v>18.993749999999999</v>
      </c>
      <c r="CT96" s="23">
        <f>-'Cash Flow'!CT28</f>
        <v>18.993749999999999</v>
      </c>
      <c r="CU96" s="23">
        <f>-'Cash Flow'!CU28</f>
        <v>18.993749999999999</v>
      </c>
      <c r="CV96" s="23">
        <f>-'Cash Flow'!CV28</f>
        <v>18.993749999999999</v>
      </c>
      <c r="CW96" s="23">
        <f>-'Cash Flow'!CW28</f>
        <v>18.993749999999999</v>
      </c>
      <c r="CX96" s="23">
        <f>-'Cash Flow'!CX28</f>
        <v>18.993749999999999</v>
      </c>
      <c r="CY96" s="23">
        <f>-'Cash Flow'!CY28</f>
        <v>18.993749999999999</v>
      </c>
      <c r="CZ96" s="23">
        <f>-'Cash Flow'!CZ28</f>
        <v>18.993749999999999</v>
      </c>
      <c r="DA96" s="23">
        <f>-'Cash Flow'!DA28</f>
        <v>18.993749999999999</v>
      </c>
      <c r="DB96" s="23">
        <f>-'Cash Flow'!DB28</f>
        <v>18.993749999999999</v>
      </c>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row>
    <row r="97" spans="1:138" ht="12.75" customHeight="1" outlineLevel="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62"/>
      <c r="BX97" s="62"/>
      <c r="BY97" s="62"/>
      <c r="BZ97" s="62"/>
      <c r="CA97" s="62"/>
      <c r="CB97" s="62"/>
      <c r="CC97" s="2"/>
      <c r="CD97" s="2"/>
      <c r="CE97" s="2"/>
      <c r="CF97" s="2"/>
      <c r="CG97" s="2"/>
      <c r="CH97" s="2"/>
      <c r="CI97" s="2"/>
      <c r="CJ97" s="2"/>
      <c r="CK97" s="2"/>
      <c r="CL97" s="2"/>
      <c r="CM97" s="2"/>
      <c r="CN97" s="2"/>
      <c r="CO97" s="2"/>
      <c r="CP97" s="2"/>
      <c r="CQ97" s="2"/>
      <c r="CR97" s="2"/>
      <c r="CS97" s="2"/>
      <c r="CT97" s="2"/>
      <c r="CU97" s="2"/>
      <c r="CV97" s="2"/>
      <c r="CW97" s="2"/>
      <c r="CX97" s="2"/>
      <c r="CY97" s="2"/>
      <c r="CZ97" s="2"/>
      <c r="DA97" s="2"/>
      <c r="DB97" s="2"/>
      <c r="DC97" s="2"/>
      <c r="DD97" s="2"/>
      <c r="DE97" s="2"/>
      <c r="DF97" s="92"/>
      <c r="DG97" s="92"/>
      <c r="DH97" s="92"/>
      <c r="DI97" s="92"/>
      <c r="DJ97" s="92"/>
      <c r="DK97" s="92"/>
      <c r="DL97" s="92"/>
      <c r="DM97" s="92"/>
      <c r="DN97" s="92"/>
      <c r="DO97" s="92"/>
      <c r="DP97" s="92"/>
      <c r="DQ97" s="92"/>
      <c r="DR97" s="92"/>
      <c r="DS97" s="92"/>
      <c r="DT97" s="92"/>
      <c r="DU97" s="92"/>
      <c r="DV97" s="92"/>
      <c r="DW97" s="92"/>
      <c r="DX97" s="92"/>
      <c r="DY97" s="92"/>
      <c r="DZ97" s="92"/>
      <c r="EA97" s="92"/>
      <c r="EB97" s="92"/>
      <c r="EC97" s="92"/>
      <c r="ED97" s="92"/>
      <c r="EE97" s="92"/>
      <c r="EF97" s="2"/>
      <c r="EG97" s="2"/>
      <c r="EH97" s="2"/>
    </row>
    <row r="98" spans="1:138" ht="12.75" customHeight="1" outlineLevel="1" x14ac:dyDescent="0.25">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c r="CP98" s="2"/>
      <c r="CQ98" s="2"/>
      <c r="CR98" s="2"/>
      <c r="CS98" s="2"/>
      <c r="CT98" s="2"/>
      <c r="CU98" s="2"/>
      <c r="CV98" s="2"/>
      <c r="CW98" s="2"/>
      <c r="CX98" s="2"/>
      <c r="CY98" s="2"/>
      <c r="CZ98" s="2"/>
      <c r="DA98" s="2"/>
      <c r="DB98" s="2"/>
      <c r="DC98" s="2"/>
      <c r="DD98" s="2"/>
      <c r="DE98" s="2"/>
      <c r="DF98" s="92"/>
      <c r="DG98" s="92"/>
      <c r="DH98" s="92"/>
      <c r="DI98" s="92"/>
      <c r="DJ98" s="92"/>
      <c r="DK98" s="92"/>
      <c r="DL98" s="92"/>
      <c r="DM98" s="92"/>
      <c r="DN98" s="92"/>
      <c r="DO98" s="92"/>
      <c r="DP98" s="92"/>
      <c r="DQ98" s="92"/>
      <c r="DR98" s="92"/>
      <c r="DS98" s="92"/>
      <c r="DT98" s="92"/>
      <c r="DU98" s="92"/>
      <c r="DV98" s="92"/>
      <c r="DW98" s="92"/>
      <c r="DX98" s="92"/>
      <c r="DY98" s="92"/>
      <c r="DZ98" s="92"/>
      <c r="EA98" s="92"/>
      <c r="EB98" s="92"/>
      <c r="EC98" s="92"/>
      <c r="ED98" s="92"/>
      <c r="EE98" s="92"/>
      <c r="EF98" s="2"/>
      <c r="EG98" s="2"/>
      <c r="EH98" s="2"/>
    </row>
    <row r="99" spans="1:138" ht="12.75" customHeight="1" outlineLevel="1" x14ac:dyDescent="0.25">
      <c r="A99" s="2"/>
      <c r="B99" s="228"/>
      <c r="C99" s="229"/>
      <c r="D99" s="229"/>
      <c r="E99" s="229"/>
      <c r="F99" s="229"/>
      <c r="G99" s="229"/>
      <c r="H99" s="229"/>
      <c r="I99" s="229"/>
      <c r="J99" s="229"/>
      <c r="K99" s="229"/>
      <c r="L99" s="229"/>
      <c r="M99" s="229"/>
      <c r="N99" s="229"/>
      <c r="O99" s="229"/>
      <c r="P99" s="229"/>
      <c r="Q99" s="229"/>
      <c r="R99" s="229"/>
      <c r="S99" s="229"/>
      <c r="T99" s="229"/>
      <c r="U99" s="229"/>
      <c r="V99" s="229"/>
      <c r="W99" s="229"/>
      <c r="X99" s="229"/>
      <c r="Y99" s="229"/>
      <c r="Z99" s="229"/>
      <c r="AA99" s="229"/>
      <c r="AB99" s="229"/>
      <c r="AC99" s="229"/>
      <c r="AD99" s="229"/>
      <c r="AE99" s="229"/>
      <c r="AF99" s="229"/>
      <c r="AG99" s="229"/>
      <c r="AH99" s="229"/>
      <c r="AI99" s="229"/>
      <c r="AJ99" s="229"/>
      <c r="AK99" s="229"/>
      <c r="AL99" s="229"/>
      <c r="AM99" s="229"/>
      <c r="AN99" s="229"/>
      <c r="AO99" s="229"/>
      <c r="AP99" s="229"/>
      <c r="AQ99" s="229"/>
      <c r="AR99" s="229"/>
      <c r="AS99" s="229"/>
      <c r="AT99" s="229"/>
      <c r="AU99" s="229"/>
      <c r="AV99" s="229"/>
      <c r="AW99" s="229"/>
      <c r="AX99" s="229"/>
      <c r="AY99" s="230"/>
      <c r="AZ99" s="230"/>
      <c r="BA99" s="230"/>
      <c r="BB99" s="230"/>
      <c r="BC99" s="230"/>
      <c r="BD99" s="230"/>
      <c r="BE99" s="230"/>
      <c r="BF99" s="230"/>
      <c r="BG99" s="230"/>
      <c r="BH99" s="230"/>
      <c r="BI99" s="230"/>
      <c r="BJ99" s="230"/>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c r="CP99" s="2"/>
      <c r="CQ99" s="2"/>
      <c r="CR99" s="2"/>
      <c r="CS99" s="2"/>
      <c r="CT99" s="2"/>
      <c r="CU99" s="2"/>
      <c r="CV99" s="2"/>
      <c r="CW99" s="2"/>
      <c r="CX99" s="2"/>
      <c r="CY99" s="2"/>
      <c r="CZ99" s="2"/>
      <c r="DA99" s="2"/>
      <c r="DB99" s="2"/>
      <c r="DC99" s="2"/>
      <c r="DD99" s="2"/>
      <c r="DE99" s="228"/>
      <c r="DF99" s="229"/>
      <c r="DG99" s="229"/>
      <c r="DH99" s="229"/>
      <c r="DI99" s="229"/>
      <c r="DJ99" s="229"/>
      <c r="DK99" s="229"/>
      <c r="DL99" s="229"/>
      <c r="DM99" s="229"/>
      <c r="DN99" s="229"/>
      <c r="DO99" s="229"/>
      <c r="DP99" s="229"/>
      <c r="DQ99" s="229"/>
      <c r="DR99" s="229"/>
      <c r="DS99" s="229"/>
      <c r="DT99" s="229"/>
      <c r="DU99" s="229"/>
      <c r="DV99" s="229"/>
      <c r="DW99" s="229"/>
      <c r="DX99" s="229"/>
      <c r="DY99" s="229"/>
      <c r="DZ99" s="229"/>
      <c r="EA99" s="229"/>
      <c r="EB99" s="229"/>
      <c r="EC99" s="229"/>
      <c r="ED99" s="229"/>
      <c r="EE99" s="229"/>
      <c r="EF99" s="2"/>
      <c r="EG99" s="2"/>
      <c r="EH99" s="2"/>
    </row>
    <row r="100" spans="1:138" ht="12.7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c r="CS100" s="2"/>
      <c r="CT100" s="2"/>
      <c r="CU100" s="2"/>
      <c r="CV100" s="2"/>
      <c r="CW100" s="2"/>
      <c r="CX100" s="2"/>
      <c r="CY100" s="2"/>
      <c r="CZ100" s="2"/>
      <c r="DA100" s="2"/>
      <c r="DB100" s="2"/>
      <c r="DC100" s="2"/>
      <c r="DD100" s="2"/>
      <c r="DE100" s="2"/>
      <c r="DF100" s="92"/>
      <c r="DG100" s="92"/>
      <c r="DH100" s="92"/>
      <c r="DI100" s="92"/>
      <c r="DJ100" s="92"/>
      <c r="DK100" s="92"/>
      <c r="DL100" s="92"/>
      <c r="DM100" s="92"/>
      <c r="DN100" s="92"/>
      <c r="DO100" s="92"/>
      <c r="DP100" s="92"/>
      <c r="DQ100" s="92"/>
      <c r="DR100" s="92"/>
      <c r="DS100" s="92"/>
      <c r="DT100" s="92"/>
      <c r="DU100" s="92"/>
      <c r="DV100" s="92"/>
      <c r="DW100" s="92"/>
      <c r="DX100" s="92"/>
      <c r="DY100" s="92"/>
      <c r="DZ100" s="92"/>
      <c r="EA100" s="92"/>
      <c r="EB100" s="92"/>
      <c r="EC100" s="92"/>
      <c r="ED100" s="92"/>
      <c r="EE100" s="92"/>
      <c r="EF100" s="2"/>
      <c r="EG100" s="2"/>
      <c r="EH100" s="2"/>
    </row>
    <row r="101" spans="1:138" ht="12.75" hidden="1" customHeight="1" outlineLevel="1" x14ac:dyDescent="0.25">
      <c r="A101" s="2"/>
      <c r="B101" s="231" t="s">
        <v>1352</v>
      </c>
      <c r="C101" s="231"/>
      <c r="D101" s="231"/>
      <c r="E101" s="231"/>
      <c r="F101" s="231"/>
      <c r="G101" s="231"/>
      <c r="H101" s="231"/>
      <c r="I101" s="231"/>
      <c r="J101" s="231"/>
      <c r="K101" s="231"/>
      <c r="L101" s="231"/>
      <c r="M101" s="231"/>
      <c r="N101" s="231"/>
      <c r="O101" s="231"/>
      <c r="P101" s="231"/>
      <c r="Q101" s="231"/>
      <c r="R101" s="231"/>
      <c r="S101" s="231"/>
      <c r="T101" s="231"/>
      <c r="U101" s="231"/>
      <c r="V101" s="231"/>
      <c r="W101" s="231"/>
      <c r="X101" s="231"/>
      <c r="Y101" s="231"/>
      <c r="Z101" s="231"/>
      <c r="AA101" s="231"/>
      <c r="AB101" s="231"/>
      <c r="AC101" s="231"/>
      <c r="AD101" s="231"/>
      <c r="AE101" s="231"/>
      <c r="AF101" s="231"/>
      <c r="AG101" s="231"/>
      <c r="AH101" s="231"/>
      <c r="AI101" s="231"/>
      <c r="AJ101" s="231"/>
      <c r="AK101" s="231"/>
      <c r="AL101" s="231"/>
      <c r="AM101" s="231"/>
      <c r="AN101" s="231"/>
      <c r="AO101" s="231"/>
      <c r="AP101" s="231"/>
      <c r="AQ101" s="231"/>
      <c r="AR101" s="231"/>
      <c r="AS101" s="231"/>
      <c r="AT101" s="231"/>
      <c r="AU101" s="231"/>
      <c r="AV101" s="231"/>
      <c r="AW101" s="231"/>
      <c r="AX101" s="231"/>
      <c r="AY101" s="231"/>
      <c r="AZ101" s="231"/>
      <c r="BA101" s="231"/>
      <c r="BB101" s="231"/>
      <c r="BC101" s="231"/>
      <c r="BD101" s="231"/>
      <c r="BE101" s="231"/>
      <c r="BF101" s="231"/>
      <c r="BG101" s="231"/>
      <c r="BH101" s="231"/>
      <c r="BI101" s="231"/>
      <c r="BJ101" s="231"/>
      <c r="BK101" s="231"/>
      <c r="BL101" s="231"/>
      <c r="BM101" s="231"/>
      <c r="BN101" s="231"/>
      <c r="BO101" s="231"/>
      <c r="BP101" s="231"/>
      <c r="BQ101" s="231"/>
      <c r="BR101" s="231"/>
      <c r="BS101" s="231"/>
      <c r="BT101" s="231"/>
      <c r="BU101" s="231"/>
      <c r="BV101" s="231"/>
      <c r="BW101" s="231"/>
      <c r="BX101" s="231"/>
      <c r="BY101" s="231"/>
      <c r="BZ101" s="231"/>
      <c r="CA101" s="231"/>
      <c r="CB101" s="231"/>
      <c r="CC101" s="231"/>
      <c r="CD101" s="231"/>
      <c r="CE101" s="231"/>
      <c r="CF101" s="231"/>
      <c r="CG101" s="231"/>
      <c r="CH101" s="231"/>
      <c r="CI101" s="232"/>
      <c r="CJ101" s="232"/>
      <c r="CK101" s="232"/>
      <c r="CL101" s="232"/>
      <c r="CM101" s="232"/>
      <c r="CN101" s="232"/>
      <c r="CO101" s="232"/>
      <c r="CP101" s="232"/>
      <c r="CQ101" s="232"/>
      <c r="CR101" s="232"/>
      <c r="CS101" s="232"/>
      <c r="CT101" s="232"/>
      <c r="CU101" s="232"/>
      <c r="CV101" s="232"/>
      <c r="CW101" s="232"/>
      <c r="CX101" s="232"/>
      <c r="CY101" s="232"/>
      <c r="CZ101" s="232"/>
      <c r="DA101" s="232"/>
      <c r="DB101" s="232"/>
      <c r="DC101" s="100"/>
      <c r="DD101" s="100"/>
      <c r="DE101" s="231" t="s">
        <v>1352</v>
      </c>
      <c r="DF101" s="231"/>
      <c r="DG101" s="231"/>
      <c r="DH101" s="231"/>
      <c r="DI101" s="231"/>
      <c r="DJ101" s="231"/>
      <c r="DK101" s="231"/>
      <c r="DL101" s="231"/>
      <c r="DM101" s="231"/>
      <c r="DN101" s="231"/>
      <c r="DO101" s="231"/>
      <c r="DP101" s="231"/>
      <c r="DQ101" s="231"/>
      <c r="DR101" s="231"/>
      <c r="DS101" s="231"/>
      <c r="DT101" s="231"/>
      <c r="DU101" s="231"/>
      <c r="DV101" s="231"/>
      <c r="DW101" s="231"/>
      <c r="DX101" s="231"/>
      <c r="DY101" s="231"/>
      <c r="DZ101" s="231"/>
      <c r="EA101" s="231"/>
      <c r="EB101" s="231"/>
      <c r="EC101" s="231"/>
      <c r="ED101" s="231"/>
      <c r="EE101" s="231"/>
      <c r="EF101" s="2"/>
      <c r="EG101" s="2"/>
      <c r="EH101" s="2"/>
    </row>
    <row r="102" spans="1:138" ht="12.75" hidden="1" customHeight="1" outlineLevel="1" x14ac:dyDescent="0.25">
      <c r="A102" s="2"/>
      <c r="B102" s="2"/>
      <c r="C102" s="92"/>
      <c r="D102" s="92"/>
      <c r="E102" s="92"/>
      <c r="F102" s="92"/>
      <c r="G102" s="92"/>
      <c r="H102" s="92"/>
      <c r="I102" s="92"/>
      <c r="J102" s="92"/>
      <c r="K102" s="92"/>
      <c r="L102" s="92"/>
      <c r="M102" s="92"/>
      <c r="N102" s="92"/>
      <c r="O102" s="92"/>
      <c r="P102" s="92"/>
      <c r="Q102" s="92"/>
      <c r="R102" s="92"/>
      <c r="S102" s="92"/>
      <c r="T102" s="92"/>
      <c r="U102" s="92"/>
      <c r="V102" s="92"/>
      <c r="W102" s="92"/>
      <c r="X102" s="92"/>
      <c r="Y102" s="92"/>
      <c r="Z102" s="92"/>
      <c r="AA102" s="92"/>
      <c r="AB102" s="92"/>
      <c r="AC102" s="92"/>
      <c r="AD102" s="92"/>
      <c r="AE102" s="92"/>
      <c r="AF102" s="92"/>
      <c r="AG102" s="92"/>
      <c r="AH102" s="92"/>
      <c r="AI102" s="92"/>
      <c r="AJ102" s="92"/>
      <c r="AK102" s="92"/>
      <c r="AL102" s="92"/>
      <c r="AM102" s="92"/>
      <c r="AN102" s="92"/>
      <c r="AO102" s="92"/>
      <c r="AP102" s="92"/>
      <c r="AQ102" s="92"/>
      <c r="AR102" s="92"/>
      <c r="AS102" s="92"/>
      <c r="AT102" s="92"/>
      <c r="AU102" s="92"/>
      <c r="AV102" s="92"/>
      <c r="AW102" s="92"/>
      <c r="AX102" s="92"/>
      <c r="AY102" s="92"/>
      <c r="AZ102" s="92"/>
      <c r="BA102" s="92"/>
      <c r="BB102" s="92"/>
      <c r="BC102" s="92"/>
      <c r="BD102" s="92"/>
      <c r="BE102" s="92"/>
      <c r="BF102" s="92"/>
      <c r="BG102" s="92"/>
      <c r="BH102" s="92"/>
      <c r="BI102" s="92"/>
      <c r="BJ102" s="92"/>
      <c r="BK102" s="92"/>
      <c r="BL102" s="92"/>
      <c r="BM102" s="92"/>
      <c r="BN102" s="92"/>
      <c r="BO102" s="92"/>
      <c r="BP102" s="92"/>
      <c r="BQ102" s="92"/>
      <c r="BR102" s="92"/>
      <c r="BS102" s="92"/>
      <c r="BT102" s="92"/>
      <c r="BU102" s="92"/>
      <c r="BV102" s="92"/>
      <c r="BW102" s="92"/>
      <c r="BX102" s="92"/>
      <c r="BY102" s="92"/>
      <c r="BZ102" s="92"/>
      <c r="CA102" s="92"/>
      <c r="CB102" s="92"/>
      <c r="CC102" s="92"/>
      <c r="CD102" s="92"/>
      <c r="CE102" s="92"/>
      <c r="CF102" s="92"/>
      <c r="CG102" s="92"/>
      <c r="CH102" s="92"/>
      <c r="CI102" s="92"/>
      <c r="CJ102" s="92"/>
      <c r="CK102" s="92"/>
      <c r="CL102" s="92"/>
      <c r="CM102" s="92"/>
      <c r="CN102" s="92"/>
      <c r="CO102" s="92"/>
      <c r="CP102" s="92"/>
      <c r="CQ102" s="92"/>
      <c r="CR102" s="92"/>
      <c r="CS102" s="92"/>
      <c r="CT102" s="92"/>
      <c r="CU102" s="92"/>
      <c r="CV102" s="92"/>
      <c r="CW102" s="92"/>
      <c r="CX102" s="92"/>
      <c r="CY102" s="92"/>
      <c r="CZ102" s="92"/>
      <c r="DA102" s="92"/>
      <c r="DB102" s="92"/>
      <c r="DC102" s="2"/>
      <c r="DD102" s="2"/>
      <c r="DE102" s="2"/>
      <c r="DF102" s="92"/>
      <c r="DG102" s="92"/>
      <c r="DH102" s="92"/>
      <c r="DI102" s="92"/>
      <c r="DJ102" s="92"/>
      <c r="DK102" s="92"/>
      <c r="DL102" s="92"/>
      <c r="DM102" s="92"/>
      <c r="DN102" s="92"/>
      <c r="DO102" s="92"/>
      <c r="DP102" s="92"/>
      <c r="DQ102" s="92"/>
      <c r="DR102" s="92"/>
      <c r="DS102" s="92"/>
      <c r="DT102" s="92"/>
      <c r="DU102" s="92"/>
      <c r="DV102" s="92"/>
      <c r="DW102" s="92"/>
      <c r="DX102" s="92"/>
      <c r="DY102" s="92"/>
      <c r="DZ102" s="92"/>
      <c r="EA102" s="92"/>
      <c r="EB102" s="92"/>
      <c r="EC102" s="92"/>
      <c r="ED102" s="92"/>
      <c r="EE102" s="92"/>
      <c r="EF102" s="2"/>
      <c r="EG102" s="2"/>
      <c r="EH102" s="2"/>
    </row>
    <row r="103" spans="1:138" ht="12.75" hidden="1" customHeight="1" outlineLevel="1" x14ac:dyDescent="0.25">
      <c r="A103" s="2"/>
      <c r="B103" s="3" t="s">
        <v>1353</v>
      </c>
      <c r="C103" s="134"/>
      <c r="D103" s="134"/>
      <c r="E103" s="134"/>
      <c r="F103" s="134"/>
      <c r="G103" s="134"/>
      <c r="H103" s="134"/>
      <c r="I103" s="134"/>
      <c r="J103" s="134"/>
      <c r="K103" s="134"/>
      <c r="L103" s="134"/>
      <c r="M103" s="134"/>
      <c r="N103" s="134"/>
      <c r="O103" s="134"/>
      <c r="P103" s="134"/>
      <c r="Q103" s="134"/>
      <c r="R103" s="134"/>
      <c r="S103" s="134"/>
      <c r="T103" s="134"/>
      <c r="U103" s="134"/>
      <c r="V103" s="134"/>
      <c r="W103" s="134"/>
      <c r="X103" s="134"/>
      <c r="Y103" s="134"/>
      <c r="Z103" s="134"/>
      <c r="AA103" s="134"/>
      <c r="AB103" s="134"/>
      <c r="AC103" s="134"/>
      <c r="AD103" s="134"/>
      <c r="AE103" s="134"/>
      <c r="AF103" s="134"/>
      <c r="AG103" s="134"/>
      <c r="AH103" s="134"/>
      <c r="AI103" s="134"/>
      <c r="AJ103" s="134"/>
      <c r="AK103" s="134"/>
      <c r="AL103" s="134"/>
      <c r="AM103" s="134"/>
      <c r="AN103" s="134"/>
      <c r="AO103" s="134"/>
      <c r="AP103" s="134"/>
      <c r="AQ103" s="134"/>
      <c r="AR103" s="134"/>
      <c r="AS103" s="134"/>
      <c r="AT103" s="134"/>
      <c r="AU103" s="134"/>
      <c r="AV103" s="134"/>
      <c r="AW103" s="134"/>
      <c r="AX103" s="134"/>
      <c r="AY103" s="134"/>
      <c r="AZ103" s="134"/>
      <c r="BA103" s="134"/>
      <c r="BB103" s="134"/>
      <c r="BC103" s="134"/>
      <c r="BD103" s="134"/>
      <c r="BE103" s="134"/>
      <c r="BF103" s="134"/>
      <c r="BG103" s="134"/>
      <c r="BH103" s="134"/>
      <c r="BI103" s="134"/>
      <c r="BJ103" s="134"/>
      <c r="BK103" s="134"/>
      <c r="BL103" s="134"/>
      <c r="BM103" s="134"/>
      <c r="BN103" s="134"/>
      <c r="BO103" s="134"/>
      <c r="BP103" s="134"/>
      <c r="BQ103" s="134"/>
      <c r="BR103" s="134"/>
      <c r="BS103" s="134"/>
      <c r="BT103" s="134"/>
      <c r="BU103" s="134"/>
      <c r="BV103" s="134"/>
      <c r="BW103" s="134"/>
      <c r="BX103" s="134"/>
      <c r="BY103" s="134"/>
      <c r="BZ103" s="134"/>
      <c r="CA103" s="134"/>
      <c r="CB103" s="134"/>
      <c r="CC103" s="134"/>
      <c r="CD103" s="134"/>
      <c r="CE103" s="134"/>
      <c r="CF103" s="134"/>
      <c r="CG103" s="134"/>
      <c r="CH103" s="134"/>
      <c r="CI103" s="134"/>
      <c r="CJ103" s="134"/>
      <c r="CK103" s="134"/>
      <c r="CL103" s="134"/>
      <c r="CM103" s="134"/>
      <c r="CN103" s="134"/>
      <c r="CO103" s="134"/>
      <c r="CP103" s="134"/>
      <c r="CQ103" s="134"/>
      <c r="CR103" s="134"/>
      <c r="CS103" s="134"/>
      <c r="CT103" s="134"/>
      <c r="CU103" s="134"/>
      <c r="CV103" s="134"/>
      <c r="CW103" s="134"/>
      <c r="CX103" s="134"/>
      <c r="CY103" s="134"/>
      <c r="CZ103" s="134"/>
      <c r="DA103" s="134"/>
      <c r="DB103" s="134"/>
      <c r="DC103" s="3"/>
      <c r="DD103" s="3"/>
      <c r="DE103" s="3" t="s">
        <v>1353</v>
      </c>
      <c r="DF103" s="134"/>
      <c r="DG103" s="134"/>
      <c r="DH103" s="134"/>
      <c r="DI103" s="134"/>
      <c r="DJ103" s="134"/>
      <c r="DK103" s="134"/>
      <c r="DL103" s="134"/>
      <c r="DM103" s="134"/>
      <c r="DN103" s="134"/>
      <c r="DO103" s="134"/>
      <c r="DP103" s="134"/>
      <c r="DQ103" s="134"/>
      <c r="DR103" s="134"/>
      <c r="DS103" s="134"/>
      <c r="DT103" s="134"/>
      <c r="DU103" s="134"/>
      <c r="DV103" s="134"/>
      <c r="DW103" s="134"/>
      <c r="DX103" s="134"/>
      <c r="DY103" s="134"/>
      <c r="DZ103" s="134"/>
      <c r="EA103" s="134"/>
      <c r="EB103" s="134"/>
      <c r="EC103" s="134"/>
      <c r="ED103" s="134"/>
      <c r="EE103" s="134"/>
      <c r="EF103" s="3"/>
      <c r="EG103" s="3"/>
      <c r="EH103" s="3"/>
    </row>
    <row r="104" spans="1:138" ht="12.75" hidden="1" customHeight="1" outlineLevel="1" x14ac:dyDescent="0.25">
      <c r="A104" s="2"/>
      <c r="B104" s="29" t="s">
        <v>5</v>
      </c>
      <c r="C104" s="182">
        <f t="shared" ref="C104:CH104" si="139">C11</f>
        <v>0</v>
      </c>
      <c r="D104" s="182">
        <f t="shared" si="139"/>
        <v>0</v>
      </c>
      <c r="E104" s="182">
        <f t="shared" si="139"/>
        <v>0</v>
      </c>
      <c r="F104" s="182">
        <f t="shared" si="139"/>
        <v>0</v>
      </c>
      <c r="G104" s="182">
        <f t="shared" si="139"/>
        <v>0</v>
      </c>
      <c r="H104" s="182">
        <f t="shared" si="139"/>
        <v>0</v>
      </c>
      <c r="I104" s="182">
        <f t="shared" si="139"/>
        <v>0</v>
      </c>
      <c r="J104" s="182">
        <f t="shared" si="139"/>
        <v>0</v>
      </c>
      <c r="K104" s="182">
        <f t="shared" si="139"/>
        <v>0</v>
      </c>
      <c r="L104" s="182">
        <f t="shared" si="139"/>
        <v>0</v>
      </c>
      <c r="M104" s="182">
        <f t="shared" si="139"/>
        <v>0</v>
      </c>
      <c r="N104" s="182">
        <f t="shared" si="139"/>
        <v>0</v>
      </c>
      <c r="O104" s="182">
        <f t="shared" si="139"/>
        <v>0</v>
      </c>
      <c r="P104" s="182">
        <f t="shared" si="139"/>
        <v>0</v>
      </c>
      <c r="Q104" s="182">
        <f t="shared" si="139"/>
        <v>0</v>
      </c>
      <c r="R104" s="182">
        <f t="shared" si="139"/>
        <v>0</v>
      </c>
      <c r="S104" s="182">
        <f t="shared" si="139"/>
        <v>0</v>
      </c>
      <c r="T104" s="182">
        <f t="shared" si="139"/>
        <v>0</v>
      </c>
      <c r="U104" s="182">
        <f t="shared" si="139"/>
        <v>0</v>
      </c>
      <c r="V104" s="182">
        <f t="shared" si="139"/>
        <v>0</v>
      </c>
      <c r="W104" s="182">
        <f t="shared" si="139"/>
        <v>0</v>
      </c>
      <c r="X104" s="182">
        <f t="shared" si="139"/>
        <v>0</v>
      </c>
      <c r="Y104" s="182">
        <f t="shared" si="139"/>
        <v>0</v>
      </c>
      <c r="Z104" s="182">
        <f t="shared" si="139"/>
        <v>0</v>
      </c>
      <c r="AA104" s="182">
        <f t="shared" si="139"/>
        <v>0</v>
      </c>
      <c r="AB104" s="182">
        <f t="shared" si="139"/>
        <v>0</v>
      </c>
      <c r="AC104" s="182">
        <f t="shared" si="139"/>
        <v>0</v>
      </c>
      <c r="AD104" s="182">
        <f t="shared" si="139"/>
        <v>0</v>
      </c>
      <c r="AE104" s="182">
        <f t="shared" si="139"/>
        <v>0</v>
      </c>
      <c r="AF104" s="182">
        <f t="shared" si="139"/>
        <v>0</v>
      </c>
      <c r="AG104" s="182">
        <f t="shared" si="139"/>
        <v>0</v>
      </c>
      <c r="AH104" s="182">
        <f t="shared" si="139"/>
        <v>0</v>
      </c>
      <c r="AI104" s="182">
        <f t="shared" si="139"/>
        <v>0</v>
      </c>
      <c r="AJ104" s="182">
        <f t="shared" si="139"/>
        <v>0</v>
      </c>
      <c r="AK104" s="182">
        <f t="shared" si="139"/>
        <v>0</v>
      </c>
      <c r="AL104" s="182">
        <f t="shared" si="139"/>
        <v>0</v>
      </c>
      <c r="AM104" s="182">
        <f t="shared" si="139"/>
        <v>0</v>
      </c>
      <c r="AN104" s="182">
        <f t="shared" si="139"/>
        <v>0</v>
      </c>
      <c r="AO104" s="182">
        <f t="shared" si="139"/>
        <v>0</v>
      </c>
      <c r="AP104" s="182">
        <f t="shared" si="139"/>
        <v>0</v>
      </c>
      <c r="AQ104" s="182">
        <f t="shared" si="139"/>
        <v>0</v>
      </c>
      <c r="AR104" s="182">
        <f t="shared" si="139"/>
        <v>0</v>
      </c>
      <c r="AS104" s="182">
        <f t="shared" si="139"/>
        <v>0</v>
      </c>
      <c r="AT104" s="182">
        <f t="shared" si="139"/>
        <v>0</v>
      </c>
      <c r="AU104" s="182">
        <f t="shared" si="139"/>
        <v>0</v>
      </c>
      <c r="AV104" s="182">
        <f t="shared" si="139"/>
        <v>0</v>
      </c>
      <c r="AW104" s="182">
        <f t="shared" si="139"/>
        <v>0</v>
      </c>
      <c r="AX104" s="182">
        <f t="shared" si="139"/>
        <v>0</v>
      </c>
      <c r="AY104" s="182">
        <f t="shared" si="139"/>
        <v>0</v>
      </c>
      <c r="AZ104" s="182">
        <f t="shared" si="139"/>
        <v>0</v>
      </c>
      <c r="BA104" s="182">
        <f t="shared" si="139"/>
        <v>0</v>
      </c>
      <c r="BB104" s="182">
        <f t="shared" si="139"/>
        <v>0</v>
      </c>
      <c r="BC104" s="182">
        <f t="shared" si="139"/>
        <v>0</v>
      </c>
      <c r="BD104" s="182">
        <f t="shared" si="139"/>
        <v>0</v>
      </c>
      <c r="BE104" s="182">
        <f t="shared" si="139"/>
        <v>0</v>
      </c>
      <c r="BF104" s="182">
        <f t="shared" si="139"/>
        <v>0</v>
      </c>
      <c r="BG104" s="182">
        <f t="shared" si="139"/>
        <v>0</v>
      </c>
      <c r="BH104" s="182">
        <f t="shared" si="139"/>
        <v>0</v>
      </c>
      <c r="BI104" s="182">
        <f t="shared" si="139"/>
        <v>0</v>
      </c>
      <c r="BJ104" s="182">
        <f t="shared" si="139"/>
        <v>0</v>
      </c>
      <c r="BK104" s="182">
        <f t="shared" si="139"/>
        <v>42.722146019999997</v>
      </c>
      <c r="BL104" s="182">
        <f t="shared" si="139"/>
        <v>13.73797882</v>
      </c>
      <c r="BM104" s="182">
        <f t="shared" si="139"/>
        <v>28.99206848</v>
      </c>
      <c r="BN104" s="182">
        <f t="shared" si="139"/>
        <v>26.319435239999997</v>
      </c>
      <c r="BO104" s="182">
        <f t="shared" si="139"/>
        <v>31.8318941</v>
      </c>
      <c r="BP104" s="182">
        <f t="shared" si="139"/>
        <v>44.428786720000005</v>
      </c>
      <c r="BQ104" s="182">
        <f t="shared" si="139"/>
        <v>43.297372580000001</v>
      </c>
      <c r="BR104" s="182">
        <f t="shared" si="139"/>
        <v>52.847608219999998</v>
      </c>
      <c r="BS104" s="182">
        <f t="shared" si="139"/>
        <v>59.853818430000004</v>
      </c>
      <c r="BT104" s="182">
        <f t="shared" si="139"/>
        <v>131.32338053999999</v>
      </c>
      <c r="BU104" s="182">
        <f t="shared" si="139"/>
        <v>141.55213103</v>
      </c>
      <c r="BV104" s="182">
        <f t="shared" si="139"/>
        <v>149.86444391000001</v>
      </c>
      <c r="BW104" s="182">
        <f t="shared" si="139"/>
        <v>153.41800000000001</v>
      </c>
      <c r="BX104" s="182">
        <f t="shared" si="139"/>
        <v>161.78800000000001</v>
      </c>
      <c r="BY104" s="182">
        <f t="shared" si="139"/>
        <v>157.61599999999999</v>
      </c>
      <c r="BZ104" s="182">
        <f t="shared" si="139"/>
        <v>141.13800000000001</v>
      </c>
      <c r="CA104" s="182">
        <f t="shared" si="139"/>
        <v>192.667</v>
      </c>
      <c r="CB104" s="182">
        <f t="shared" si="139"/>
        <v>287.51800000000003</v>
      </c>
      <c r="CC104" s="182">
        <f t="shared" si="139"/>
        <v>304.43399999999997</v>
      </c>
      <c r="CD104" s="182">
        <f t="shared" si="139"/>
        <v>272.82520179752692</v>
      </c>
      <c r="CE104" s="182">
        <f t="shared" si="139"/>
        <v>286.64978549580127</v>
      </c>
      <c r="CF104" s="182">
        <f t="shared" si="139"/>
        <v>330.92098798684032</v>
      </c>
      <c r="CG104" s="182">
        <f t="shared" si="139"/>
        <v>337.31654322184897</v>
      </c>
      <c r="CH104" s="182">
        <f t="shared" si="139"/>
        <v>338.64074430277469</v>
      </c>
      <c r="CI104" s="182"/>
      <c r="CJ104" s="182"/>
      <c r="CK104" s="182"/>
      <c r="CL104" s="182"/>
      <c r="CM104" s="182"/>
      <c r="CN104" s="182"/>
      <c r="CO104" s="182"/>
      <c r="CP104" s="182"/>
      <c r="CQ104" s="182"/>
      <c r="CR104" s="182"/>
      <c r="CS104" s="182"/>
      <c r="CT104" s="182"/>
      <c r="CU104" s="182"/>
      <c r="CV104" s="182"/>
      <c r="CW104" s="182"/>
      <c r="CX104" s="182"/>
      <c r="CY104" s="182"/>
      <c r="CZ104" s="182"/>
      <c r="DA104" s="182"/>
      <c r="DB104" s="182"/>
      <c r="DC104" s="2"/>
      <c r="DD104" s="2"/>
      <c r="DE104" s="29" t="s">
        <v>5</v>
      </c>
      <c r="DF104" s="182">
        <f t="shared" ref="DF104:EE104" si="140">DF11</f>
        <v>0</v>
      </c>
      <c r="DG104" s="182">
        <f t="shared" si="140"/>
        <v>0</v>
      </c>
      <c r="DH104" s="182">
        <f t="shared" si="140"/>
        <v>0</v>
      </c>
      <c r="DI104" s="182">
        <f t="shared" si="140"/>
        <v>0</v>
      </c>
      <c r="DJ104" s="182">
        <f t="shared" si="140"/>
        <v>0</v>
      </c>
      <c r="DK104" s="182">
        <f t="shared" si="140"/>
        <v>0</v>
      </c>
      <c r="DL104" s="182">
        <f t="shared" si="140"/>
        <v>0</v>
      </c>
      <c r="DM104" s="182">
        <f t="shared" si="140"/>
        <v>0</v>
      </c>
      <c r="DN104" s="182">
        <f t="shared" si="140"/>
        <v>0</v>
      </c>
      <c r="DO104" s="182">
        <f t="shared" si="140"/>
        <v>0</v>
      </c>
      <c r="DP104" s="182">
        <f t="shared" si="140"/>
        <v>0</v>
      </c>
      <c r="DQ104" s="182">
        <f t="shared" si="140"/>
        <v>0</v>
      </c>
      <c r="DR104" s="182">
        <f t="shared" si="140"/>
        <v>0</v>
      </c>
      <c r="DS104" s="182">
        <f t="shared" si="140"/>
        <v>0</v>
      </c>
      <c r="DT104" s="182">
        <f t="shared" si="140"/>
        <v>0</v>
      </c>
      <c r="DU104" s="182">
        <f t="shared" si="140"/>
        <v>111.77162855999998</v>
      </c>
      <c r="DV104" s="182">
        <f t="shared" si="140"/>
        <v>172.40566161999999</v>
      </c>
      <c r="DW104" s="182">
        <f t="shared" si="140"/>
        <v>482.59377390999998</v>
      </c>
      <c r="DX104" s="182">
        <f t="shared" si="140"/>
        <v>613.96</v>
      </c>
      <c r="DY104" s="182">
        <f t="shared" si="140"/>
        <v>1057.4442017975271</v>
      </c>
      <c r="DZ104" s="182">
        <f t="shared" si="140"/>
        <v>1293.5280610072653</v>
      </c>
      <c r="EA104" s="182">
        <f t="shared" si="140"/>
        <v>1357.5615747565291</v>
      </c>
      <c r="EB104" s="182">
        <f t="shared" si="140"/>
        <v>1409.0722598495913</v>
      </c>
      <c r="EC104" s="182">
        <f t="shared" si="140"/>
        <v>1430.9988710982618</v>
      </c>
      <c r="ED104" s="182">
        <f t="shared" si="140"/>
        <v>1438.7741885701485</v>
      </c>
      <c r="EE104" s="182">
        <f t="shared" si="140"/>
        <v>1442.8947689906056</v>
      </c>
      <c r="EF104" s="2"/>
      <c r="EG104" s="2"/>
      <c r="EH104" s="2"/>
    </row>
    <row r="105" spans="1:138" ht="12.75" hidden="1" customHeight="1" outlineLevel="1" x14ac:dyDescent="0.25">
      <c r="A105" s="2"/>
      <c r="B105" s="29" t="s">
        <v>44</v>
      </c>
      <c r="C105" s="182">
        <f t="shared" ref="C105:CH105" si="141">C45</f>
        <v>0</v>
      </c>
      <c r="D105" s="182">
        <f t="shared" si="141"/>
        <v>0</v>
      </c>
      <c r="E105" s="182">
        <f t="shared" si="141"/>
        <v>0</v>
      </c>
      <c r="F105" s="182">
        <f t="shared" si="141"/>
        <v>0</v>
      </c>
      <c r="G105" s="182">
        <f t="shared" si="141"/>
        <v>0</v>
      </c>
      <c r="H105" s="182">
        <f t="shared" si="141"/>
        <v>0</v>
      </c>
      <c r="I105" s="182">
        <f t="shared" si="141"/>
        <v>0</v>
      </c>
      <c r="J105" s="182">
        <f t="shared" si="141"/>
        <v>0</v>
      </c>
      <c r="K105" s="182">
        <f t="shared" si="141"/>
        <v>0</v>
      </c>
      <c r="L105" s="182">
        <f t="shared" si="141"/>
        <v>0</v>
      </c>
      <c r="M105" s="182">
        <f t="shared" si="141"/>
        <v>0</v>
      </c>
      <c r="N105" s="182">
        <f t="shared" si="141"/>
        <v>0</v>
      </c>
      <c r="O105" s="182">
        <f t="shared" si="141"/>
        <v>0</v>
      </c>
      <c r="P105" s="182">
        <f t="shared" si="141"/>
        <v>0</v>
      </c>
      <c r="Q105" s="182">
        <f t="shared" si="141"/>
        <v>0</v>
      </c>
      <c r="R105" s="182">
        <f t="shared" si="141"/>
        <v>0</v>
      </c>
      <c r="S105" s="182">
        <f t="shared" si="141"/>
        <v>0</v>
      </c>
      <c r="T105" s="182">
        <f t="shared" si="141"/>
        <v>0</v>
      </c>
      <c r="U105" s="182">
        <f t="shared" si="141"/>
        <v>0</v>
      </c>
      <c r="V105" s="182">
        <f t="shared" si="141"/>
        <v>0</v>
      </c>
      <c r="W105" s="182">
        <f t="shared" si="141"/>
        <v>0</v>
      </c>
      <c r="X105" s="182">
        <f t="shared" si="141"/>
        <v>0</v>
      </c>
      <c r="Y105" s="182">
        <f t="shared" si="141"/>
        <v>0</v>
      </c>
      <c r="Z105" s="182">
        <f t="shared" si="141"/>
        <v>0</v>
      </c>
      <c r="AA105" s="182">
        <f t="shared" si="141"/>
        <v>0</v>
      </c>
      <c r="AB105" s="182">
        <f t="shared" si="141"/>
        <v>0</v>
      </c>
      <c r="AC105" s="182">
        <f t="shared" si="141"/>
        <v>0</v>
      </c>
      <c r="AD105" s="182">
        <f t="shared" si="141"/>
        <v>0</v>
      </c>
      <c r="AE105" s="182">
        <f t="shared" si="141"/>
        <v>0</v>
      </c>
      <c r="AF105" s="182">
        <f t="shared" si="141"/>
        <v>0</v>
      </c>
      <c r="AG105" s="182">
        <f t="shared" si="141"/>
        <v>0</v>
      </c>
      <c r="AH105" s="182">
        <f t="shared" si="141"/>
        <v>0</v>
      </c>
      <c r="AI105" s="182">
        <f t="shared" si="141"/>
        <v>0</v>
      </c>
      <c r="AJ105" s="182">
        <f t="shared" si="141"/>
        <v>0</v>
      </c>
      <c r="AK105" s="182">
        <f t="shared" si="141"/>
        <v>0</v>
      </c>
      <c r="AL105" s="182">
        <f t="shared" si="141"/>
        <v>0</v>
      </c>
      <c r="AM105" s="182">
        <f t="shared" si="141"/>
        <v>0</v>
      </c>
      <c r="AN105" s="182">
        <f t="shared" si="141"/>
        <v>0</v>
      </c>
      <c r="AO105" s="182">
        <f t="shared" si="141"/>
        <v>0</v>
      </c>
      <c r="AP105" s="182">
        <f t="shared" si="141"/>
        <v>0</v>
      </c>
      <c r="AQ105" s="182">
        <f t="shared" si="141"/>
        <v>0</v>
      </c>
      <c r="AR105" s="182">
        <f t="shared" si="141"/>
        <v>0</v>
      </c>
      <c r="AS105" s="182">
        <f t="shared" si="141"/>
        <v>0</v>
      </c>
      <c r="AT105" s="182">
        <f t="shared" si="141"/>
        <v>0</v>
      </c>
      <c r="AU105" s="182">
        <f t="shared" si="141"/>
        <v>0</v>
      </c>
      <c r="AV105" s="182">
        <f t="shared" si="141"/>
        <v>0</v>
      </c>
      <c r="AW105" s="182">
        <f t="shared" si="141"/>
        <v>0</v>
      </c>
      <c r="AX105" s="182">
        <f t="shared" si="141"/>
        <v>0</v>
      </c>
      <c r="AY105" s="182">
        <f t="shared" si="141"/>
        <v>0</v>
      </c>
      <c r="AZ105" s="182">
        <f t="shared" si="141"/>
        <v>0</v>
      </c>
      <c r="BA105" s="182">
        <f t="shared" si="141"/>
        <v>0</v>
      </c>
      <c r="BB105" s="182">
        <f t="shared" si="141"/>
        <v>0</v>
      </c>
      <c r="BC105" s="182">
        <f t="shared" si="141"/>
        <v>0</v>
      </c>
      <c r="BD105" s="182">
        <f t="shared" si="141"/>
        <v>0</v>
      </c>
      <c r="BE105" s="182">
        <f t="shared" si="141"/>
        <v>0</v>
      </c>
      <c r="BF105" s="182">
        <f t="shared" si="141"/>
        <v>0</v>
      </c>
      <c r="BG105" s="182">
        <f t="shared" si="141"/>
        <v>0</v>
      </c>
      <c r="BH105" s="182">
        <f t="shared" si="141"/>
        <v>0</v>
      </c>
      <c r="BI105" s="182">
        <f t="shared" si="141"/>
        <v>0</v>
      </c>
      <c r="BJ105" s="182">
        <f t="shared" si="141"/>
        <v>0</v>
      </c>
      <c r="BK105" s="182">
        <f t="shared" si="141"/>
        <v>20.039409579999997</v>
      </c>
      <c r="BL105" s="182">
        <f t="shared" si="141"/>
        <v>-7.2970976899999975</v>
      </c>
      <c r="BM105" s="182">
        <f t="shared" si="141"/>
        <v>6.9956159900000028</v>
      </c>
      <c r="BN105" s="182">
        <f t="shared" si="141"/>
        <v>3.1593828799999972</v>
      </c>
      <c r="BO105" s="182">
        <f t="shared" si="141"/>
        <v>8.9378805899999989</v>
      </c>
      <c r="BP105" s="182">
        <f t="shared" si="141"/>
        <v>18.759821470000002</v>
      </c>
      <c r="BQ105" s="182">
        <f t="shared" si="141"/>
        <v>17.875274689999998</v>
      </c>
      <c r="BR105" s="182">
        <f t="shared" si="141"/>
        <v>26.1575092</v>
      </c>
      <c r="BS105" s="182">
        <f t="shared" si="141"/>
        <v>30.60301441</v>
      </c>
      <c r="BT105" s="182">
        <f t="shared" si="141"/>
        <v>79.435401899999988</v>
      </c>
      <c r="BU105" s="182">
        <f t="shared" si="141"/>
        <v>75.961561360000005</v>
      </c>
      <c r="BV105" s="182">
        <f t="shared" si="141"/>
        <v>75.111340220000002</v>
      </c>
      <c r="BW105" s="182">
        <f t="shared" si="141"/>
        <v>82.358999999999995</v>
      </c>
      <c r="BX105" s="182">
        <f t="shared" si="141"/>
        <v>86.101000000000028</v>
      </c>
      <c r="BY105" s="182">
        <f t="shared" si="141"/>
        <v>75.544999999999987</v>
      </c>
      <c r="BZ105" s="182">
        <f t="shared" si="141"/>
        <v>60.923000000000016</v>
      </c>
      <c r="CA105" s="182">
        <f t="shared" si="141"/>
        <v>56.852000000000004</v>
      </c>
      <c r="CB105" s="182">
        <f t="shared" si="141"/>
        <v>58.116000000000035</v>
      </c>
      <c r="CC105" s="182">
        <f t="shared" si="141"/>
        <v>53.62399999999996</v>
      </c>
      <c r="CD105" s="182">
        <f t="shared" si="141"/>
        <v>59.165270306104347</v>
      </c>
      <c r="CE105" s="182">
        <f t="shared" si="141"/>
        <v>57.214835935812843</v>
      </c>
      <c r="CF105" s="182">
        <f t="shared" si="141"/>
        <v>89.280261523322693</v>
      </c>
      <c r="CG105" s="182">
        <f t="shared" si="141"/>
        <v>93.375399895533548</v>
      </c>
      <c r="CH105" s="182">
        <f t="shared" si="141"/>
        <v>94.493062064425516</v>
      </c>
      <c r="CI105" s="182"/>
      <c r="CJ105" s="182"/>
      <c r="CK105" s="182"/>
      <c r="CL105" s="182"/>
      <c r="CM105" s="182"/>
      <c r="CN105" s="182"/>
      <c r="CO105" s="182"/>
      <c r="CP105" s="182"/>
      <c r="CQ105" s="182"/>
      <c r="CR105" s="182"/>
      <c r="CS105" s="182"/>
      <c r="CT105" s="182"/>
      <c r="CU105" s="182"/>
      <c r="CV105" s="182"/>
      <c r="CW105" s="182"/>
      <c r="CX105" s="182"/>
      <c r="CY105" s="182"/>
      <c r="CZ105" s="182"/>
      <c r="DA105" s="182"/>
      <c r="DB105" s="182"/>
      <c r="DC105" s="3"/>
      <c r="DD105" s="3"/>
      <c r="DE105" s="29" t="s">
        <v>44</v>
      </c>
      <c r="DF105" s="182">
        <f t="shared" ref="DF105:EE105" si="142">DF45</f>
        <v>0</v>
      </c>
      <c r="DG105" s="182">
        <f t="shared" si="142"/>
        <v>0</v>
      </c>
      <c r="DH105" s="182">
        <f t="shared" si="142"/>
        <v>0</v>
      </c>
      <c r="DI105" s="182">
        <f t="shared" si="142"/>
        <v>0</v>
      </c>
      <c r="DJ105" s="182">
        <f t="shared" si="142"/>
        <v>0</v>
      </c>
      <c r="DK105" s="182">
        <f t="shared" si="142"/>
        <v>0</v>
      </c>
      <c r="DL105" s="182">
        <f t="shared" si="142"/>
        <v>0</v>
      </c>
      <c r="DM105" s="182">
        <f t="shared" si="142"/>
        <v>0</v>
      </c>
      <c r="DN105" s="182">
        <f t="shared" si="142"/>
        <v>0</v>
      </c>
      <c r="DO105" s="182">
        <f t="shared" si="142"/>
        <v>0</v>
      </c>
      <c r="DP105" s="182">
        <f t="shared" si="142"/>
        <v>0</v>
      </c>
      <c r="DQ105" s="182">
        <f t="shared" si="142"/>
        <v>0</v>
      </c>
      <c r="DR105" s="182">
        <f t="shared" si="142"/>
        <v>0</v>
      </c>
      <c r="DS105" s="182">
        <f t="shared" si="142"/>
        <v>0</v>
      </c>
      <c r="DT105" s="182">
        <f t="shared" si="142"/>
        <v>0</v>
      </c>
      <c r="DU105" s="182">
        <f t="shared" si="142"/>
        <v>22.897310759999996</v>
      </c>
      <c r="DV105" s="182">
        <f t="shared" si="142"/>
        <v>71.730485950000002</v>
      </c>
      <c r="DW105" s="182">
        <f t="shared" si="142"/>
        <v>261.11131789000001</v>
      </c>
      <c r="DX105" s="182">
        <f t="shared" si="142"/>
        <v>304.92800000000005</v>
      </c>
      <c r="DY105" s="182">
        <f t="shared" si="142"/>
        <v>227.75727030610437</v>
      </c>
      <c r="DZ105" s="182">
        <f t="shared" si="142"/>
        <v>334.3635594190946</v>
      </c>
      <c r="EA105" s="182">
        <f t="shared" si="142"/>
        <v>400.49163536918331</v>
      </c>
      <c r="EB105" s="182">
        <f t="shared" si="142"/>
        <v>441.7150058523614</v>
      </c>
      <c r="EC105" s="182">
        <f t="shared" si="142"/>
        <v>460.44997220642426</v>
      </c>
      <c r="ED105" s="182">
        <f t="shared" si="142"/>
        <v>468.44041399942961</v>
      </c>
      <c r="EE105" s="182">
        <f t="shared" si="142"/>
        <v>472.15275322204172</v>
      </c>
      <c r="EF105" s="3"/>
      <c r="EG105" s="3"/>
      <c r="EH105" s="3"/>
    </row>
    <row r="106" spans="1:138" ht="12.75" hidden="1" customHeight="1" outlineLevel="1" x14ac:dyDescent="0.25">
      <c r="A106" s="2"/>
      <c r="B106" s="29" t="s">
        <v>186</v>
      </c>
      <c r="C106" s="182">
        <f t="shared" ref="C106:CH106" si="143">C31</f>
        <v>0</v>
      </c>
      <c r="D106" s="182">
        <f t="shared" si="143"/>
        <v>0</v>
      </c>
      <c r="E106" s="182">
        <f t="shared" si="143"/>
        <v>0</v>
      </c>
      <c r="F106" s="182">
        <f t="shared" si="143"/>
        <v>0</v>
      </c>
      <c r="G106" s="182">
        <f t="shared" si="143"/>
        <v>0</v>
      </c>
      <c r="H106" s="182">
        <f t="shared" si="143"/>
        <v>0</v>
      </c>
      <c r="I106" s="182">
        <f t="shared" si="143"/>
        <v>0</v>
      </c>
      <c r="J106" s="182">
        <f t="shared" si="143"/>
        <v>0</v>
      </c>
      <c r="K106" s="182">
        <f t="shared" si="143"/>
        <v>0</v>
      </c>
      <c r="L106" s="182">
        <f t="shared" si="143"/>
        <v>0</v>
      </c>
      <c r="M106" s="182">
        <f t="shared" si="143"/>
        <v>0</v>
      </c>
      <c r="N106" s="182">
        <f t="shared" si="143"/>
        <v>0</v>
      </c>
      <c r="O106" s="182">
        <f t="shared" si="143"/>
        <v>0</v>
      </c>
      <c r="P106" s="182">
        <f t="shared" si="143"/>
        <v>0</v>
      </c>
      <c r="Q106" s="182">
        <f t="shared" si="143"/>
        <v>0</v>
      </c>
      <c r="R106" s="182">
        <f t="shared" si="143"/>
        <v>0</v>
      </c>
      <c r="S106" s="182">
        <f t="shared" si="143"/>
        <v>0</v>
      </c>
      <c r="T106" s="182">
        <f t="shared" si="143"/>
        <v>0</v>
      </c>
      <c r="U106" s="182">
        <f t="shared" si="143"/>
        <v>0</v>
      </c>
      <c r="V106" s="182">
        <f t="shared" si="143"/>
        <v>0</v>
      </c>
      <c r="W106" s="182">
        <f t="shared" si="143"/>
        <v>0</v>
      </c>
      <c r="X106" s="182">
        <f t="shared" si="143"/>
        <v>0</v>
      </c>
      <c r="Y106" s="182">
        <f t="shared" si="143"/>
        <v>0</v>
      </c>
      <c r="Z106" s="182">
        <f t="shared" si="143"/>
        <v>0</v>
      </c>
      <c r="AA106" s="182">
        <f t="shared" si="143"/>
        <v>0</v>
      </c>
      <c r="AB106" s="182">
        <f t="shared" si="143"/>
        <v>0</v>
      </c>
      <c r="AC106" s="182">
        <f t="shared" si="143"/>
        <v>0</v>
      </c>
      <c r="AD106" s="182">
        <f t="shared" si="143"/>
        <v>0</v>
      </c>
      <c r="AE106" s="182">
        <f t="shared" si="143"/>
        <v>0</v>
      </c>
      <c r="AF106" s="182">
        <f t="shared" si="143"/>
        <v>0</v>
      </c>
      <c r="AG106" s="182">
        <f t="shared" si="143"/>
        <v>0</v>
      </c>
      <c r="AH106" s="182">
        <f t="shared" si="143"/>
        <v>0</v>
      </c>
      <c r="AI106" s="182">
        <f t="shared" si="143"/>
        <v>0</v>
      </c>
      <c r="AJ106" s="182">
        <f t="shared" si="143"/>
        <v>0</v>
      </c>
      <c r="AK106" s="182">
        <f t="shared" si="143"/>
        <v>0</v>
      </c>
      <c r="AL106" s="182">
        <f t="shared" si="143"/>
        <v>0</v>
      </c>
      <c r="AM106" s="182">
        <f t="shared" si="143"/>
        <v>0</v>
      </c>
      <c r="AN106" s="182">
        <f t="shared" si="143"/>
        <v>0</v>
      </c>
      <c r="AO106" s="182">
        <f t="shared" si="143"/>
        <v>0</v>
      </c>
      <c r="AP106" s="182">
        <f t="shared" si="143"/>
        <v>0</v>
      </c>
      <c r="AQ106" s="182">
        <f t="shared" si="143"/>
        <v>0</v>
      </c>
      <c r="AR106" s="182">
        <f t="shared" si="143"/>
        <v>0</v>
      </c>
      <c r="AS106" s="182">
        <f t="shared" si="143"/>
        <v>0</v>
      </c>
      <c r="AT106" s="182">
        <f t="shared" si="143"/>
        <v>0</v>
      </c>
      <c r="AU106" s="182">
        <f t="shared" si="143"/>
        <v>0</v>
      </c>
      <c r="AV106" s="182">
        <f t="shared" si="143"/>
        <v>0</v>
      </c>
      <c r="AW106" s="182">
        <f t="shared" si="143"/>
        <v>0</v>
      </c>
      <c r="AX106" s="182">
        <f t="shared" si="143"/>
        <v>0</v>
      </c>
      <c r="AY106" s="182">
        <f t="shared" si="143"/>
        <v>0</v>
      </c>
      <c r="AZ106" s="182">
        <f t="shared" si="143"/>
        <v>0</v>
      </c>
      <c r="BA106" s="182">
        <f t="shared" si="143"/>
        <v>0</v>
      </c>
      <c r="BB106" s="182">
        <f t="shared" si="143"/>
        <v>0</v>
      </c>
      <c r="BC106" s="182">
        <f t="shared" si="143"/>
        <v>0</v>
      </c>
      <c r="BD106" s="182">
        <f t="shared" si="143"/>
        <v>0</v>
      </c>
      <c r="BE106" s="182">
        <f t="shared" si="143"/>
        <v>0</v>
      </c>
      <c r="BF106" s="182">
        <f t="shared" si="143"/>
        <v>0</v>
      </c>
      <c r="BG106" s="182">
        <f t="shared" si="143"/>
        <v>0</v>
      </c>
      <c r="BH106" s="182">
        <f t="shared" si="143"/>
        <v>0</v>
      </c>
      <c r="BI106" s="182">
        <f t="shared" si="143"/>
        <v>0</v>
      </c>
      <c r="BJ106" s="182">
        <f t="shared" si="143"/>
        <v>0</v>
      </c>
      <c r="BK106" s="182">
        <f t="shared" si="143"/>
        <v>14.421707819999995</v>
      </c>
      <c r="BL106" s="182">
        <f t="shared" si="143"/>
        <v>-12.003717079999998</v>
      </c>
      <c r="BM106" s="182">
        <f t="shared" si="143"/>
        <v>1.5263783400000026</v>
      </c>
      <c r="BN106" s="182">
        <f t="shared" si="143"/>
        <v>-2.5637523100000044</v>
      </c>
      <c r="BO106" s="182">
        <f t="shared" si="143"/>
        <v>3.2564147799999983</v>
      </c>
      <c r="BP106" s="182">
        <f t="shared" si="143"/>
        <v>12.594467710000004</v>
      </c>
      <c r="BQ106" s="182">
        <f t="shared" si="143"/>
        <v>11.700211359999997</v>
      </c>
      <c r="BR106" s="182">
        <f t="shared" si="143"/>
        <v>19.638498590000001</v>
      </c>
      <c r="BS106" s="182">
        <f t="shared" si="143"/>
        <v>24.138542350000002</v>
      </c>
      <c r="BT106" s="182">
        <f t="shared" si="143"/>
        <v>72.703551749999988</v>
      </c>
      <c r="BU106" s="182">
        <f t="shared" si="143"/>
        <v>68.680901070000004</v>
      </c>
      <c r="BV106" s="182">
        <f t="shared" si="143"/>
        <v>67.13433173</v>
      </c>
      <c r="BW106" s="182">
        <f t="shared" si="143"/>
        <v>73.839999999999989</v>
      </c>
      <c r="BX106" s="182">
        <f t="shared" si="143"/>
        <v>76.668000000000035</v>
      </c>
      <c r="BY106" s="182">
        <f t="shared" si="143"/>
        <v>65.323999999999984</v>
      </c>
      <c r="BZ106" s="182">
        <f t="shared" si="143"/>
        <v>49.298000000000016</v>
      </c>
      <c r="CA106" s="182">
        <f t="shared" si="143"/>
        <v>39.677000000000007</v>
      </c>
      <c r="CB106" s="182">
        <f t="shared" si="143"/>
        <v>28.223000000000035</v>
      </c>
      <c r="CC106" s="182">
        <f t="shared" si="143"/>
        <v>15.236999999999961</v>
      </c>
      <c r="CD106" s="182">
        <f t="shared" si="143"/>
        <v>32.965925306104353</v>
      </c>
      <c r="CE106" s="182">
        <f t="shared" si="143"/>
        <v>31.015490935812846</v>
      </c>
      <c r="CF106" s="182">
        <f t="shared" si="143"/>
        <v>63.080916523322699</v>
      </c>
      <c r="CG106" s="182">
        <f t="shared" si="143"/>
        <v>67.176054895533554</v>
      </c>
      <c r="CH106" s="182">
        <f t="shared" si="143"/>
        <v>68.293717064425522</v>
      </c>
      <c r="CI106" s="182"/>
      <c r="CJ106" s="182"/>
      <c r="CK106" s="182"/>
      <c r="CL106" s="182"/>
      <c r="CM106" s="182"/>
      <c r="CN106" s="182"/>
      <c r="CO106" s="182"/>
      <c r="CP106" s="182"/>
      <c r="CQ106" s="182"/>
      <c r="CR106" s="182"/>
      <c r="CS106" s="182"/>
      <c r="CT106" s="182"/>
      <c r="CU106" s="182"/>
      <c r="CV106" s="182"/>
      <c r="CW106" s="182"/>
      <c r="CX106" s="182"/>
      <c r="CY106" s="182"/>
      <c r="CZ106" s="182"/>
      <c r="DA106" s="182"/>
      <c r="DB106" s="182"/>
      <c r="DC106" s="2"/>
      <c r="DD106" s="2"/>
      <c r="DE106" s="29" t="s">
        <v>186</v>
      </c>
      <c r="DF106" s="182">
        <f t="shared" ref="DF106:EE106" si="144">DF31</f>
        <v>0</v>
      </c>
      <c r="DG106" s="182">
        <f t="shared" si="144"/>
        <v>0</v>
      </c>
      <c r="DH106" s="182">
        <f t="shared" si="144"/>
        <v>0</v>
      </c>
      <c r="DI106" s="182">
        <f t="shared" si="144"/>
        <v>0</v>
      </c>
      <c r="DJ106" s="182">
        <f t="shared" si="144"/>
        <v>0</v>
      </c>
      <c r="DK106" s="182">
        <f t="shared" si="144"/>
        <v>0</v>
      </c>
      <c r="DL106" s="182">
        <f t="shared" si="144"/>
        <v>0</v>
      </c>
      <c r="DM106" s="182">
        <f t="shared" si="144"/>
        <v>0</v>
      </c>
      <c r="DN106" s="182">
        <f t="shared" si="144"/>
        <v>0</v>
      </c>
      <c r="DO106" s="182">
        <f t="shared" si="144"/>
        <v>0</v>
      </c>
      <c r="DP106" s="182">
        <f t="shared" si="144"/>
        <v>0</v>
      </c>
      <c r="DQ106" s="182">
        <f t="shared" si="144"/>
        <v>0</v>
      </c>
      <c r="DR106" s="182">
        <f t="shared" si="144"/>
        <v>0</v>
      </c>
      <c r="DS106" s="182">
        <f t="shared" si="144"/>
        <v>0</v>
      </c>
      <c r="DT106" s="182">
        <f t="shared" si="144"/>
        <v>0</v>
      </c>
      <c r="DU106" s="182">
        <f t="shared" si="144"/>
        <v>1.3806167699999952</v>
      </c>
      <c r="DV106" s="182">
        <f t="shared" si="144"/>
        <v>47.189592439999998</v>
      </c>
      <c r="DW106" s="182">
        <f t="shared" si="144"/>
        <v>232.65732689999999</v>
      </c>
      <c r="DX106" s="182">
        <f t="shared" si="144"/>
        <v>265.13000000000005</v>
      </c>
      <c r="DY106" s="182">
        <f t="shared" si="144"/>
        <v>116.10292530610435</v>
      </c>
      <c r="DZ106" s="182">
        <f t="shared" si="144"/>
        <v>229.56617941909462</v>
      </c>
      <c r="EA106" s="182">
        <f t="shared" si="144"/>
        <v>295.69425536918334</v>
      </c>
      <c r="EB106" s="182">
        <f t="shared" si="144"/>
        <v>336.91762585236143</v>
      </c>
      <c r="EC106" s="182">
        <f t="shared" si="144"/>
        <v>355.65259220642429</v>
      </c>
      <c r="ED106" s="182">
        <f t="shared" si="144"/>
        <v>363.64303399942963</v>
      </c>
      <c r="EE106" s="182">
        <f t="shared" si="144"/>
        <v>367.35537322204175</v>
      </c>
      <c r="EF106" s="2"/>
      <c r="EG106" s="2"/>
      <c r="EH106" s="2"/>
    </row>
    <row r="107" spans="1:138" ht="12.75" hidden="1" customHeight="1" outlineLevel="1" x14ac:dyDescent="0.25">
      <c r="A107" s="2"/>
      <c r="B107" s="29" t="s">
        <v>1354</v>
      </c>
      <c r="C107" s="182" t="e">
        <f t="shared" ref="C107:CH107" si="145">#REF!+C32</f>
        <v>#REF!</v>
      </c>
      <c r="D107" s="182" t="e">
        <f t="shared" si="145"/>
        <v>#REF!</v>
      </c>
      <c r="E107" s="182" t="e">
        <f t="shared" si="145"/>
        <v>#REF!</v>
      </c>
      <c r="F107" s="182" t="e">
        <f t="shared" si="145"/>
        <v>#REF!</v>
      </c>
      <c r="G107" s="182" t="e">
        <f t="shared" si="145"/>
        <v>#REF!</v>
      </c>
      <c r="H107" s="182" t="e">
        <f t="shared" si="145"/>
        <v>#REF!</v>
      </c>
      <c r="I107" s="182" t="e">
        <f t="shared" si="145"/>
        <v>#REF!</v>
      </c>
      <c r="J107" s="182" t="e">
        <f t="shared" si="145"/>
        <v>#REF!</v>
      </c>
      <c r="K107" s="182" t="e">
        <f t="shared" si="145"/>
        <v>#REF!</v>
      </c>
      <c r="L107" s="182" t="e">
        <f t="shared" si="145"/>
        <v>#REF!</v>
      </c>
      <c r="M107" s="182" t="e">
        <f t="shared" si="145"/>
        <v>#REF!</v>
      </c>
      <c r="N107" s="182" t="e">
        <f t="shared" si="145"/>
        <v>#REF!</v>
      </c>
      <c r="O107" s="182" t="e">
        <f t="shared" si="145"/>
        <v>#REF!</v>
      </c>
      <c r="P107" s="182" t="e">
        <f t="shared" si="145"/>
        <v>#REF!</v>
      </c>
      <c r="Q107" s="182" t="e">
        <f t="shared" si="145"/>
        <v>#REF!</v>
      </c>
      <c r="R107" s="182" t="e">
        <f t="shared" si="145"/>
        <v>#REF!</v>
      </c>
      <c r="S107" s="182" t="e">
        <f t="shared" si="145"/>
        <v>#REF!</v>
      </c>
      <c r="T107" s="182" t="e">
        <f t="shared" si="145"/>
        <v>#REF!</v>
      </c>
      <c r="U107" s="182" t="e">
        <f t="shared" si="145"/>
        <v>#REF!</v>
      </c>
      <c r="V107" s="182" t="e">
        <f t="shared" si="145"/>
        <v>#REF!</v>
      </c>
      <c r="W107" s="182" t="e">
        <f t="shared" si="145"/>
        <v>#REF!</v>
      </c>
      <c r="X107" s="182" t="e">
        <f t="shared" si="145"/>
        <v>#REF!</v>
      </c>
      <c r="Y107" s="182" t="e">
        <f t="shared" si="145"/>
        <v>#REF!</v>
      </c>
      <c r="Z107" s="182" t="e">
        <f t="shared" si="145"/>
        <v>#REF!</v>
      </c>
      <c r="AA107" s="182" t="e">
        <f t="shared" si="145"/>
        <v>#REF!</v>
      </c>
      <c r="AB107" s="182" t="e">
        <f t="shared" si="145"/>
        <v>#REF!</v>
      </c>
      <c r="AC107" s="182" t="e">
        <f t="shared" si="145"/>
        <v>#REF!</v>
      </c>
      <c r="AD107" s="182" t="e">
        <f t="shared" si="145"/>
        <v>#REF!</v>
      </c>
      <c r="AE107" s="182" t="e">
        <f t="shared" si="145"/>
        <v>#REF!</v>
      </c>
      <c r="AF107" s="182" t="e">
        <f t="shared" si="145"/>
        <v>#REF!</v>
      </c>
      <c r="AG107" s="182" t="e">
        <f t="shared" si="145"/>
        <v>#REF!</v>
      </c>
      <c r="AH107" s="182" t="e">
        <f t="shared" si="145"/>
        <v>#REF!</v>
      </c>
      <c r="AI107" s="182" t="e">
        <f t="shared" si="145"/>
        <v>#REF!</v>
      </c>
      <c r="AJ107" s="182" t="e">
        <f t="shared" si="145"/>
        <v>#REF!</v>
      </c>
      <c r="AK107" s="182" t="e">
        <f t="shared" si="145"/>
        <v>#REF!</v>
      </c>
      <c r="AL107" s="182" t="e">
        <f t="shared" si="145"/>
        <v>#REF!</v>
      </c>
      <c r="AM107" s="182" t="e">
        <f t="shared" si="145"/>
        <v>#REF!</v>
      </c>
      <c r="AN107" s="182" t="e">
        <f t="shared" si="145"/>
        <v>#REF!</v>
      </c>
      <c r="AO107" s="182" t="e">
        <f t="shared" si="145"/>
        <v>#REF!</v>
      </c>
      <c r="AP107" s="182" t="e">
        <f t="shared" si="145"/>
        <v>#REF!</v>
      </c>
      <c r="AQ107" s="182" t="e">
        <f t="shared" si="145"/>
        <v>#REF!</v>
      </c>
      <c r="AR107" s="182" t="e">
        <f t="shared" si="145"/>
        <v>#REF!</v>
      </c>
      <c r="AS107" s="182" t="e">
        <f t="shared" si="145"/>
        <v>#REF!</v>
      </c>
      <c r="AT107" s="182" t="e">
        <f t="shared" si="145"/>
        <v>#REF!</v>
      </c>
      <c r="AU107" s="182" t="e">
        <f t="shared" si="145"/>
        <v>#REF!</v>
      </c>
      <c r="AV107" s="182" t="e">
        <f t="shared" si="145"/>
        <v>#REF!</v>
      </c>
      <c r="AW107" s="182" t="e">
        <f t="shared" si="145"/>
        <v>#REF!</v>
      </c>
      <c r="AX107" s="182" t="e">
        <f t="shared" si="145"/>
        <v>#REF!</v>
      </c>
      <c r="AY107" s="182" t="e">
        <f t="shared" si="145"/>
        <v>#REF!</v>
      </c>
      <c r="AZ107" s="182" t="e">
        <f t="shared" si="145"/>
        <v>#REF!</v>
      </c>
      <c r="BA107" s="182" t="e">
        <f t="shared" si="145"/>
        <v>#REF!</v>
      </c>
      <c r="BB107" s="182" t="e">
        <f t="shared" si="145"/>
        <v>#REF!</v>
      </c>
      <c r="BC107" s="182" t="e">
        <f t="shared" si="145"/>
        <v>#REF!</v>
      </c>
      <c r="BD107" s="182" t="e">
        <f t="shared" si="145"/>
        <v>#REF!</v>
      </c>
      <c r="BE107" s="182" t="e">
        <f t="shared" si="145"/>
        <v>#REF!</v>
      </c>
      <c r="BF107" s="182" t="e">
        <f t="shared" si="145"/>
        <v>#REF!</v>
      </c>
      <c r="BG107" s="182" t="e">
        <f t="shared" si="145"/>
        <v>#REF!</v>
      </c>
      <c r="BH107" s="182" t="e">
        <f t="shared" si="145"/>
        <v>#REF!</v>
      </c>
      <c r="BI107" s="182" t="e">
        <f t="shared" si="145"/>
        <v>#REF!</v>
      </c>
      <c r="BJ107" s="182" t="e">
        <f t="shared" si="145"/>
        <v>#REF!</v>
      </c>
      <c r="BK107" s="182" t="e">
        <f t="shared" si="145"/>
        <v>#REF!</v>
      </c>
      <c r="BL107" s="182" t="e">
        <f t="shared" si="145"/>
        <v>#REF!</v>
      </c>
      <c r="BM107" s="182" t="e">
        <f t="shared" si="145"/>
        <v>#REF!</v>
      </c>
      <c r="BN107" s="182" t="e">
        <f t="shared" si="145"/>
        <v>#REF!</v>
      </c>
      <c r="BO107" s="182" t="e">
        <f t="shared" si="145"/>
        <v>#REF!</v>
      </c>
      <c r="BP107" s="182" t="e">
        <f t="shared" si="145"/>
        <v>#REF!</v>
      </c>
      <c r="BQ107" s="182" t="e">
        <f t="shared" si="145"/>
        <v>#REF!</v>
      </c>
      <c r="BR107" s="182" t="e">
        <f t="shared" si="145"/>
        <v>#REF!</v>
      </c>
      <c r="BS107" s="182" t="e">
        <f t="shared" si="145"/>
        <v>#REF!</v>
      </c>
      <c r="BT107" s="182" t="e">
        <f t="shared" si="145"/>
        <v>#REF!</v>
      </c>
      <c r="BU107" s="182" t="e">
        <f t="shared" si="145"/>
        <v>#REF!</v>
      </c>
      <c r="BV107" s="182" t="e">
        <f t="shared" si="145"/>
        <v>#REF!</v>
      </c>
      <c r="BW107" s="182" t="e">
        <f t="shared" si="145"/>
        <v>#REF!</v>
      </c>
      <c r="BX107" s="182" t="e">
        <f t="shared" si="145"/>
        <v>#REF!</v>
      </c>
      <c r="BY107" s="182" t="e">
        <f t="shared" si="145"/>
        <v>#REF!</v>
      </c>
      <c r="BZ107" s="182" t="e">
        <f t="shared" si="145"/>
        <v>#REF!</v>
      </c>
      <c r="CA107" s="182" t="e">
        <f t="shared" si="145"/>
        <v>#REF!</v>
      </c>
      <c r="CB107" s="182" t="e">
        <f t="shared" si="145"/>
        <v>#REF!</v>
      </c>
      <c r="CC107" s="182" t="e">
        <f t="shared" si="145"/>
        <v>#REF!</v>
      </c>
      <c r="CD107" s="182" t="e">
        <f t="shared" si="145"/>
        <v>#REF!</v>
      </c>
      <c r="CE107" s="182" t="e">
        <f t="shared" si="145"/>
        <v>#REF!</v>
      </c>
      <c r="CF107" s="182" t="e">
        <f t="shared" si="145"/>
        <v>#REF!</v>
      </c>
      <c r="CG107" s="182" t="e">
        <f t="shared" si="145"/>
        <v>#REF!</v>
      </c>
      <c r="CH107" s="182" t="e">
        <f t="shared" si="145"/>
        <v>#REF!</v>
      </c>
      <c r="CI107" s="182"/>
      <c r="CJ107" s="182"/>
      <c r="CK107" s="182"/>
      <c r="CL107" s="182"/>
      <c r="CM107" s="182"/>
      <c r="CN107" s="182"/>
      <c r="CO107" s="182"/>
      <c r="CP107" s="182"/>
      <c r="CQ107" s="182"/>
      <c r="CR107" s="182"/>
      <c r="CS107" s="182"/>
      <c r="CT107" s="182"/>
      <c r="CU107" s="182"/>
      <c r="CV107" s="182"/>
      <c r="CW107" s="182"/>
      <c r="CX107" s="182"/>
      <c r="CY107" s="182"/>
      <c r="CZ107" s="182"/>
      <c r="DA107" s="182"/>
      <c r="DB107" s="182"/>
      <c r="DC107" s="2"/>
      <c r="DD107" s="2"/>
      <c r="DE107" s="29" t="s">
        <v>13</v>
      </c>
      <c r="DF107" s="182" t="e">
        <f t="shared" ref="DF107:EE107" si="146">#REF!+DF32</f>
        <v>#REF!</v>
      </c>
      <c r="DG107" s="182" t="e">
        <f t="shared" si="146"/>
        <v>#REF!</v>
      </c>
      <c r="DH107" s="182" t="e">
        <f t="shared" si="146"/>
        <v>#REF!</v>
      </c>
      <c r="DI107" s="182" t="e">
        <f t="shared" si="146"/>
        <v>#REF!</v>
      </c>
      <c r="DJ107" s="182" t="e">
        <f t="shared" si="146"/>
        <v>#REF!</v>
      </c>
      <c r="DK107" s="182" t="e">
        <f t="shared" si="146"/>
        <v>#REF!</v>
      </c>
      <c r="DL107" s="182" t="e">
        <f t="shared" si="146"/>
        <v>#REF!</v>
      </c>
      <c r="DM107" s="182" t="e">
        <f t="shared" si="146"/>
        <v>#REF!</v>
      </c>
      <c r="DN107" s="182" t="e">
        <f t="shared" si="146"/>
        <v>#REF!</v>
      </c>
      <c r="DO107" s="182" t="e">
        <f t="shared" si="146"/>
        <v>#REF!</v>
      </c>
      <c r="DP107" s="182" t="e">
        <f t="shared" si="146"/>
        <v>#REF!</v>
      </c>
      <c r="DQ107" s="182" t="e">
        <f t="shared" si="146"/>
        <v>#REF!</v>
      </c>
      <c r="DR107" s="182" t="e">
        <f t="shared" si="146"/>
        <v>#REF!</v>
      </c>
      <c r="DS107" s="182" t="e">
        <f t="shared" si="146"/>
        <v>#REF!</v>
      </c>
      <c r="DT107" s="182" t="e">
        <f t="shared" si="146"/>
        <v>#REF!</v>
      </c>
      <c r="DU107" s="182" t="e">
        <f t="shared" si="146"/>
        <v>#REF!</v>
      </c>
      <c r="DV107" s="182" t="e">
        <f t="shared" si="146"/>
        <v>#REF!</v>
      </c>
      <c r="DW107" s="182" t="e">
        <f t="shared" si="146"/>
        <v>#REF!</v>
      </c>
      <c r="DX107" s="182" t="e">
        <f t="shared" si="146"/>
        <v>#REF!</v>
      </c>
      <c r="DY107" s="182" t="e">
        <f t="shared" si="146"/>
        <v>#REF!</v>
      </c>
      <c r="DZ107" s="182" t="e">
        <f t="shared" si="146"/>
        <v>#REF!</v>
      </c>
      <c r="EA107" s="182" t="e">
        <f t="shared" si="146"/>
        <v>#REF!</v>
      </c>
      <c r="EB107" s="182" t="e">
        <f t="shared" si="146"/>
        <v>#REF!</v>
      </c>
      <c r="EC107" s="182" t="e">
        <f t="shared" si="146"/>
        <v>#REF!</v>
      </c>
      <c r="ED107" s="182" t="e">
        <f t="shared" si="146"/>
        <v>#REF!</v>
      </c>
      <c r="EE107" s="182" t="e">
        <f t="shared" si="146"/>
        <v>#REF!</v>
      </c>
      <c r="EF107" s="2"/>
      <c r="EG107" s="2"/>
      <c r="EH107" s="2"/>
    </row>
    <row r="108" spans="1:138" ht="12.75" hidden="1" customHeight="1" outlineLevel="1" x14ac:dyDescent="0.25">
      <c r="A108" s="2"/>
      <c r="B108" s="29" t="s">
        <v>18</v>
      </c>
      <c r="C108" s="182">
        <f t="shared" ref="C108:CH108" si="147">C39</f>
        <v>0</v>
      </c>
      <c r="D108" s="182">
        <f t="shared" si="147"/>
        <v>0</v>
      </c>
      <c r="E108" s="182">
        <f t="shared" si="147"/>
        <v>0</v>
      </c>
      <c r="F108" s="182">
        <f t="shared" si="147"/>
        <v>0</v>
      </c>
      <c r="G108" s="182">
        <f t="shared" si="147"/>
        <v>0</v>
      </c>
      <c r="H108" s="182">
        <f t="shared" si="147"/>
        <v>0</v>
      </c>
      <c r="I108" s="182">
        <f t="shared" si="147"/>
        <v>0</v>
      </c>
      <c r="J108" s="182">
        <f t="shared" si="147"/>
        <v>0</v>
      </c>
      <c r="K108" s="182">
        <f t="shared" si="147"/>
        <v>0</v>
      </c>
      <c r="L108" s="182">
        <f t="shared" si="147"/>
        <v>0</v>
      </c>
      <c r="M108" s="182">
        <f t="shared" si="147"/>
        <v>0</v>
      </c>
      <c r="N108" s="182">
        <f t="shared" si="147"/>
        <v>0</v>
      </c>
      <c r="O108" s="182">
        <f t="shared" si="147"/>
        <v>0</v>
      </c>
      <c r="P108" s="182">
        <f t="shared" si="147"/>
        <v>0</v>
      </c>
      <c r="Q108" s="182">
        <f t="shared" si="147"/>
        <v>0</v>
      </c>
      <c r="R108" s="182">
        <f t="shared" si="147"/>
        <v>0</v>
      </c>
      <c r="S108" s="182">
        <f t="shared" si="147"/>
        <v>0</v>
      </c>
      <c r="T108" s="182">
        <f t="shared" si="147"/>
        <v>0</v>
      </c>
      <c r="U108" s="182">
        <f t="shared" si="147"/>
        <v>0</v>
      </c>
      <c r="V108" s="182">
        <f t="shared" si="147"/>
        <v>0</v>
      </c>
      <c r="W108" s="182">
        <f t="shared" si="147"/>
        <v>0</v>
      </c>
      <c r="X108" s="182">
        <f t="shared" si="147"/>
        <v>0</v>
      </c>
      <c r="Y108" s="182">
        <f t="shared" si="147"/>
        <v>0</v>
      </c>
      <c r="Z108" s="182">
        <f t="shared" si="147"/>
        <v>0</v>
      </c>
      <c r="AA108" s="182">
        <f t="shared" si="147"/>
        <v>0</v>
      </c>
      <c r="AB108" s="182">
        <f t="shared" si="147"/>
        <v>0</v>
      </c>
      <c r="AC108" s="182">
        <f t="shared" si="147"/>
        <v>0</v>
      </c>
      <c r="AD108" s="182">
        <f t="shared" si="147"/>
        <v>0</v>
      </c>
      <c r="AE108" s="182">
        <f t="shared" si="147"/>
        <v>0</v>
      </c>
      <c r="AF108" s="182">
        <f t="shared" si="147"/>
        <v>0</v>
      </c>
      <c r="AG108" s="182">
        <f t="shared" si="147"/>
        <v>0</v>
      </c>
      <c r="AH108" s="182">
        <f t="shared" si="147"/>
        <v>0</v>
      </c>
      <c r="AI108" s="182">
        <f t="shared" si="147"/>
        <v>0</v>
      </c>
      <c r="AJ108" s="182">
        <f t="shared" si="147"/>
        <v>0</v>
      </c>
      <c r="AK108" s="182">
        <f t="shared" si="147"/>
        <v>0</v>
      </c>
      <c r="AL108" s="182">
        <f t="shared" si="147"/>
        <v>0</v>
      </c>
      <c r="AM108" s="182">
        <f t="shared" si="147"/>
        <v>0</v>
      </c>
      <c r="AN108" s="182">
        <f t="shared" si="147"/>
        <v>0</v>
      </c>
      <c r="AO108" s="182">
        <f t="shared" si="147"/>
        <v>0</v>
      </c>
      <c r="AP108" s="182">
        <f t="shared" si="147"/>
        <v>0</v>
      </c>
      <c r="AQ108" s="182">
        <f t="shared" si="147"/>
        <v>0</v>
      </c>
      <c r="AR108" s="182">
        <f t="shared" si="147"/>
        <v>0</v>
      </c>
      <c r="AS108" s="182">
        <f t="shared" si="147"/>
        <v>0</v>
      </c>
      <c r="AT108" s="182">
        <f t="shared" si="147"/>
        <v>0</v>
      </c>
      <c r="AU108" s="182">
        <f t="shared" si="147"/>
        <v>0</v>
      </c>
      <c r="AV108" s="182">
        <f t="shared" si="147"/>
        <v>0</v>
      </c>
      <c r="AW108" s="182">
        <f t="shared" si="147"/>
        <v>0</v>
      </c>
      <c r="AX108" s="182">
        <f t="shared" si="147"/>
        <v>0</v>
      </c>
      <c r="AY108" s="182">
        <f t="shared" si="147"/>
        <v>0</v>
      </c>
      <c r="AZ108" s="182">
        <f t="shared" si="147"/>
        <v>0</v>
      </c>
      <c r="BA108" s="182">
        <f t="shared" si="147"/>
        <v>0</v>
      </c>
      <c r="BB108" s="182">
        <f t="shared" si="147"/>
        <v>0</v>
      </c>
      <c r="BC108" s="182">
        <f t="shared" si="147"/>
        <v>0</v>
      </c>
      <c r="BD108" s="182">
        <f t="shared" si="147"/>
        <v>0</v>
      </c>
      <c r="BE108" s="182">
        <f t="shared" si="147"/>
        <v>0</v>
      </c>
      <c r="BF108" s="182">
        <f t="shared" si="147"/>
        <v>0</v>
      </c>
      <c r="BG108" s="182">
        <f t="shared" si="147"/>
        <v>0</v>
      </c>
      <c r="BH108" s="182">
        <f t="shared" si="147"/>
        <v>0</v>
      </c>
      <c r="BI108" s="182">
        <f t="shared" si="147"/>
        <v>0</v>
      </c>
      <c r="BJ108" s="182">
        <f t="shared" si="147"/>
        <v>0</v>
      </c>
      <c r="BK108" s="182">
        <f t="shared" si="147"/>
        <v>5.6675487499999946</v>
      </c>
      <c r="BL108" s="182">
        <f t="shared" si="147"/>
        <v>-22.237889159999998</v>
      </c>
      <c r="BM108" s="182">
        <f t="shared" si="147"/>
        <v>-7.0995790199999984</v>
      </c>
      <c r="BN108" s="182">
        <f t="shared" si="147"/>
        <v>-12.022989800000005</v>
      </c>
      <c r="BO108" s="182">
        <f t="shared" si="147"/>
        <v>-5.334749750000003</v>
      </c>
      <c r="BP108" s="182">
        <f t="shared" si="147"/>
        <v>8.4579566000000028</v>
      </c>
      <c r="BQ108" s="182">
        <f t="shared" si="147"/>
        <v>3.3752409999999951</v>
      </c>
      <c r="BR108" s="182">
        <f t="shared" si="147"/>
        <v>14.535326060000001</v>
      </c>
      <c r="BS108" s="182">
        <f t="shared" si="147"/>
        <v>19.923692120000002</v>
      </c>
      <c r="BT108" s="182">
        <f t="shared" si="147"/>
        <v>68.227221493871156</v>
      </c>
      <c r="BU108" s="182">
        <f t="shared" si="147"/>
        <v>64.224102140000014</v>
      </c>
      <c r="BV108" s="182">
        <f t="shared" si="147"/>
        <v>62.513217347225002</v>
      </c>
      <c r="BW108" s="182">
        <f t="shared" si="147"/>
        <v>62.904999999999994</v>
      </c>
      <c r="BX108" s="182">
        <f t="shared" si="147"/>
        <v>71.211000000000027</v>
      </c>
      <c r="BY108" s="182">
        <f t="shared" si="147"/>
        <v>56.326999999999984</v>
      </c>
      <c r="BZ108" s="182">
        <f t="shared" si="147"/>
        <v>36.050000000000018</v>
      </c>
      <c r="CA108" s="182">
        <f t="shared" si="147"/>
        <v>26.78700000000001</v>
      </c>
      <c r="CB108" s="182">
        <f t="shared" si="147"/>
        <v>14.837000000000039</v>
      </c>
      <c r="CC108" s="182">
        <f t="shared" si="147"/>
        <v>3.9179999999999611</v>
      </c>
      <c r="CD108" s="182">
        <f t="shared" si="147"/>
        <v>17.418340244883485</v>
      </c>
      <c r="CE108" s="182">
        <f t="shared" si="147"/>
        <v>17.428261839292148</v>
      </c>
      <c r="CF108" s="182">
        <f t="shared" si="147"/>
        <v>44.174743253424936</v>
      </c>
      <c r="CG108" s="182">
        <f t="shared" si="147"/>
        <v>49.107656807471514</v>
      </c>
      <c r="CH108" s="182">
        <f t="shared" si="147"/>
        <v>51.377109216896159</v>
      </c>
      <c r="CI108" s="182"/>
      <c r="CJ108" s="182"/>
      <c r="CK108" s="182"/>
      <c r="CL108" s="182"/>
      <c r="CM108" s="182"/>
      <c r="CN108" s="182"/>
      <c r="CO108" s="182"/>
      <c r="CP108" s="182"/>
      <c r="CQ108" s="182"/>
      <c r="CR108" s="182"/>
      <c r="CS108" s="182"/>
      <c r="CT108" s="182"/>
      <c r="CU108" s="182"/>
      <c r="CV108" s="182"/>
      <c r="CW108" s="182"/>
      <c r="CX108" s="182"/>
      <c r="CY108" s="182"/>
      <c r="CZ108" s="182"/>
      <c r="DA108" s="182"/>
      <c r="DB108" s="182"/>
      <c r="DC108" s="2"/>
      <c r="DD108" s="2"/>
      <c r="DE108" s="29" t="s">
        <v>18</v>
      </c>
      <c r="DF108" s="182">
        <f t="shared" ref="DF108:EE108" si="148">DF39</f>
        <v>0</v>
      </c>
      <c r="DG108" s="182">
        <f t="shared" si="148"/>
        <v>0</v>
      </c>
      <c r="DH108" s="182">
        <f t="shared" si="148"/>
        <v>0</v>
      </c>
      <c r="DI108" s="182">
        <f t="shared" si="148"/>
        <v>0</v>
      </c>
      <c r="DJ108" s="182">
        <f t="shared" si="148"/>
        <v>0</v>
      </c>
      <c r="DK108" s="182">
        <f t="shared" si="148"/>
        <v>0</v>
      </c>
      <c r="DL108" s="182">
        <f t="shared" si="148"/>
        <v>0</v>
      </c>
      <c r="DM108" s="182">
        <f t="shared" si="148"/>
        <v>0</v>
      </c>
      <c r="DN108" s="182">
        <f t="shared" si="148"/>
        <v>0</v>
      </c>
      <c r="DO108" s="182">
        <f t="shared" si="148"/>
        <v>0</v>
      </c>
      <c r="DP108" s="182">
        <f t="shared" si="148"/>
        <v>0</v>
      </c>
      <c r="DQ108" s="182">
        <f t="shared" si="148"/>
        <v>0</v>
      </c>
      <c r="DR108" s="182">
        <f t="shared" si="148"/>
        <v>0</v>
      </c>
      <c r="DS108" s="182">
        <f t="shared" si="148"/>
        <v>0</v>
      </c>
      <c r="DT108" s="182">
        <f t="shared" si="148"/>
        <v>0</v>
      </c>
      <c r="DU108" s="182">
        <f t="shared" si="148"/>
        <v>-35.692909230000005</v>
      </c>
      <c r="DV108" s="182">
        <f t="shared" si="148"/>
        <v>21.033773909999994</v>
      </c>
      <c r="DW108" s="182">
        <f t="shared" si="148"/>
        <v>214.88823310109618</v>
      </c>
      <c r="DX108" s="182">
        <f t="shared" si="148"/>
        <v>226.49299999999999</v>
      </c>
      <c r="DY108" s="182">
        <f t="shared" si="148"/>
        <v>62.960340244883497</v>
      </c>
      <c r="DZ108" s="182">
        <f t="shared" si="148"/>
        <v>162.08777111708474</v>
      </c>
      <c r="EA108" s="182">
        <f t="shared" si="148"/>
        <v>223.29875268565485</v>
      </c>
      <c r="EB108" s="182">
        <f t="shared" si="148"/>
        <v>255.86521536736552</v>
      </c>
      <c r="EC108" s="182">
        <f t="shared" si="148"/>
        <v>270.66583878707519</v>
      </c>
      <c r="ED108" s="182">
        <f t="shared" si="148"/>
        <v>276.97828780354939</v>
      </c>
      <c r="EE108" s="182">
        <f t="shared" si="148"/>
        <v>279.91103578941301</v>
      </c>
      <c r="EF108" s="2"/>
      <c r="EG108" s="2"/>
      <c r="EH108" s="2"/>
    </row>
    <row r="109" spans="1:138" ht="12.75" hidden="1" customHeight="1" outlineLevel="1" x14ac:dyDescent="0.25">
      <c r="A109" s="2"/>
      <c r="B109" s="29" t="s">
        <v>1355</v>
      </c>
      <c r="C109" s="182">
        <f t="shared" ref="C109:DB109" si="149">C58</f>
        <v>0</v>
      </c>
      <c r="D109" s="182">
        <f t="shared" si="149"/>
        <v>0</v>
      </c>
      <c r="E109" s="182">
        <f t="shared" si="149"/>
        <v>0</v>
      </c>
      <c r="F109" s="182">
        <f t="shared" si="149"/>
        <v>0</v>
      </c>
      <c r="G109" s="182">
        <f t="shared" si="149"/>
        <v>0</v>
      </c>
      <c r="H109" s="182">
        <f t="shared" si="149"/>
        <v>0</v>
      </c>
      <c r="I109" s="182">
        <f t="shared" si="149"/>
        <v>0</v>
      </c>
      <c r="J109" s="182">
        <f t="shared" si="149"/>
        <v>0</v>
      </c>
      <c r="K109" s="182">
        <f t="shared" si="149"/>
        <v>0</v>
      </c>
      <c r="L109" s="182">
        <f t="shared" si="149"/>
        <v>0</v>
      </c>
      <c r="M109" s="182">
        <f t="shared" si="149"/>
        <v>0</v>
      </c>
      <c r="N109" s="182">
        <f t="shared" si="149"/>
        <v>0</v>
      </c>
      <c r="O109" s="182">
        <f t="shared" si="149"/>
        <v>0</v>
      </c>
      <c r="P109" s="182">
        <f t="shared" si="149"/>
        <v>0</v>
      </c>
      <c r="Q109" s="182">
        <f t="shared" si="149"/>
        <v>0</v>
      </c>
      <c r="R109" s="182">
        <f t="shared" si="149"/>
        <v>0</v>
      </c>
      <c r="S109" s="182">
        <f t="shared" si="149"/>
        <v>0</v>
      </c>
      <c r="T109" s="182">
        <f t="shared" si="149"/>
        <v>0</v>
      </c>
      <c r="U109" s="182">
        <f t="shared" si="149"/>
        <v>0</v>
      </c>
      <c r="V109" s="182">
        <f t="shared" si="149"/>
        <v>0</v>
      </c>
      <c r="W109" s="182">
        <f t="shared" si="149"/>
        <v>0</v>
      </c>
      <c r="X109" s="182">
        <f t="shared" si="149"/>
        <v>0</v>
      </c>
      <c r="Y109" s="182">
        <f t="shared" si="149"/>
        <v>0</v>
      </c>
      <c r="Z109" s="182">
        <f t="shared" si="149"/>
        <v>0</v>
      </c>
      <c r="AA109" s="182">
        <f t="shared" si="149"/>
        <v>0</v>
      </c>
      <c r="AB109" s="182">
        <f t="shared" si="149"/>
        <v>0</v>
      </c>
      <c r="AC109" s="182">
        <f t="shared" si="149"/>
        <v>0</v>
      </c>
      <c r="AD109" s="182">
        <f t="shared" si="149"/>
        <v>0</v>
      </c>
      <c r="AE109" s="182">
        <f t="shared" si="149"/>
        <v>0</v>
      </c>
      <c r="AF109" s="182">
        <f t="shared" si="149"/>
        <v>0</v>
      </c>
      <c r="AG109" s="182">
        <f t="shared" si="149"/>
        <v>0</v>
      </c>
      <c r="AH109" s="182">
        <f t="shared" si="149"/>
        <v>0</v>
      </c>
      <c r="AI109" s="182">
        <f t="shared" si="149"/>
        <v>0</v>
      </c>
      <c r="AJ109" s="182">
        <f t="shared" si="149"/>
        <v>0</v>
      </c>
      <c r="AK109" s="182">
        <f t="shared" si="149"/>
        <v>0</v>
      </c>
      <c r="AL109" s="182">
        <f t="shared" si="149"/>
        <v>0</v>
      </c>
      <c r="AM109" s="182">
        <f t="shared" si="149"/>
        <v>0</v>
      </c>
      <c r="AN109" s="182">
        <f t="shared" si="149"/>
        <v>0</v>
      </c>
      <c r="AO109" s="182">
        <f t="shared" si="149"/>
        <v>0</v>
      </c>
      <c r="AP109" s="182">
        <f t="shared" si="149"/>
        <v>0</v>
      </c>
      <c r="AQ109" s="182">
        <f t="shared" si="149"/>
        <v>0</v>
      </c>
      <c r="AR109" s="182">
        <f t="shared" si="149"/>
        <v>0</v>
      </c>
      <c r="AS109" s="182">
        <f t="shared" si="149"/>
        <v>0</v>
      </c>
      <c r="AT109" s="182">
        <f t="shared" si="149"/>
        <v>0</v>
      </c>
      <c r="AU109" s="182">
        <f t="shared" si="149"/>
        <v>0</v>
      </c>
      <c r="AV109" s="182">
        <f t="shared" si="149"/>
        <v>0</v>
      </c>
      <c r="AW109" s="182">
        <f t="shared" si="149"/>
        <v>0</v>
      </c>
      <c r="AX109" s="182">
        <f t="shared" si="149"/>
        <v>0</v>
      </c>
      <c r="AY109" s="182">
        <f t="shared" si="149"/>
        <v>0</v>
      </c>
      <c r="AZ109" s="182">
        <f t="shared" si="149"/>
        <v>0</v>
      </c>
      <c r="BA109" s="182">
        <f t="shared" si="149"/>
        <v>0</v>
      </c>
      <c r="BB109" s="182">
        <f t="shared" si="149"/>
        <v>0</v>
      </c>
      <c r="BC109" s="182">
        <f t="shared" si="149"/>
        <v>0</v>
      </c>
      <c r="BD109" s="182">
        <f t="shared" si="149"/>
        <v>0</v>
      </c>
      <c r="BE109" s="182">
        <f t="shared" si="149"/>
        <v>0</v>
      </c>
      <c r="BF109" s="182">
        <f t="shared" si="149"/>
        <v>0</v>
      </c>
      <c r="BG109" s="182">
        <f t="shared" si="149"/>
        <v>0</v>
      </c>
      <c r="BH109" s="182">
        <f t="shared" si="149"/>
        <v>0</v>
      </c>
      <c r="BI109" s="182">
        <f t="shared" si="149"/>
        <v>0</v>
      </c>
      <c r="BJ109" s="182">
        <f t="shared" si="149"/>
        <v>0</v>
      </c>
      <c r="BK109" s="182">
        <f t="shared" si="149"/>
        <v>0</v>
      </c>
      <c r="BL109" s="182">
        <f t="shared" si="149"/>
        <v>0</v>
      </c>
      <c r="BM109" s="182">
        <f t="shared" si="149"/>
        <v>0</v>
      </c>
      <c r="BN109" s="182">
        <f t="shared" si="149"/>
        <v>0</v>
      </c>
      <c r="BO109" s="182">
        <f t="shared" si="149"/>
        <v>0</v>
      </c>
      <c r="BP109" s="182">
        <f t="shared" si="149"/>
        <v>0</v>
      </c>
      <c r="BQ109" s="182">
        <f t="shared" si="149"/>
        <v>0</v>
      </c>
      <c r="BR109" s="182">
        <f t="shared" si="149"/>
        <v>0</v>
      </c>
      <c r="BS109" s="182">
        <f t="shared" si="149"/>
        <v>0</v>
      </c>
      <c r="BT109" s="182">
        <f t="shared" si="149"/>
        <v>0</v>
      </c>
      <c r="BU109" s="182">
        <f t="shared" si="149"/>
        <v>0</v>
      </c>
      <c r="BV109" s="182">
        <f t="shared" si="149"/>
        <v>0</v>
      </c>
      <c r="BW109" s="182">
        <f t="shared" si="149"/>
        <v>100</v>
      </c>
      <c r="BX109" s="182">
        <f t="shared" si="149"/>
        <v>100</v>
      </c>
      <c r="BY109" s="182">
        <f t="shared" si="149"/>
        <v>100</v>
      </c>
      <c r="BZ109" s="182">
        <f t="shared" si="149"/>
        <v>99.566000000000003</v>
      </c>
      <c r="CA109" s="182">
        <f t="shared" si="149"/>
        <v>102.931</v>
      </c>
      <c r="CB109" s="182">
        <f t="shared" si="149"/>
        <v>111.06399999999999</v>
      </c>
      <c r="CC109" s="182">
        <f t="shared" si="149"/>
        <v>109.883</v>
      </c>
      <c r="CD109" s="182">
        <f t="shared" si="149"/>
        <v>109.883</v>
      </c>
      <c r="CE109" s="182">
        <f t="shared" si="149"/>
        <v>109.883</v>
      </c>
      <c r="CF109" s="182">
        <f t="shared" si="149"/>
        <v>109.883</v>
      </c>
      <c r="CG109" s="182">
        <f t="shared" si="149"/>
        <v>109.883</v>
      </c>
      <c r="CH109" s="182">
        <f t="shared" si="149"/>
        <v>109.883</v>
      </c>
      <c r="CI109" s="182">
        <f t="shared" si="149"/>
        <v>109.883</v>
      </c>
      <c r="CJ109" s="182">
        <f t="shared" si="149"/>
        <v>109.883</v>
      </c>
      <c r="CK109" s="182">
        <f t="shared" si="149"/>
        <v>109.883</v>
      </c>
      <c r="CL109" s="182">
        <f t="shared" si="149"/>
        <v>109.883</v>
      </c>
      <c r="CM109" s="182">
        <f t="shared" si="149"/>
        <v>109.883</v>
      </c>
      <c r="CN109" s="182">
        <f t="shared" si="149"/>
        <v>109.883</v>
      </c>
      <c r="CO109" s="182">
        <f t="shared" si="149"/>
        <v>109.883</v>
      </c>
      <c r="CP109" s="182">
        <f t="shared" si="149"/>
        <v>109.883</v>
      </c>
      <c r="CQ109" s="182">
        <f t="shared" si="149"/>
        <v>109.883</v>
      </c>
      <c r="CR109" s="182">
        <f t="shared" si="149"/>
        <v>109.883</v>
      </c>
      <c r="CS109" s="182">
        <f t="shared" si="149"/>
        <v>109.883</v>
      </c>
      <c r="CT109" s="182">
        <f t="shared" si="149"/>
        <v>109.883</v>
      </c>
      <c r="CU109" s="182">
        <f t="shared" si="149"/>
        <v>109.883</v>
      </c>
      <c r="CV109" s="182">
        <f t="shared" si="149"/>
        <v>109.883</v>
      </c>
      <c r="CW109" s="182">
        <f t="shared" si="149"/>
        <v>109.883</v>
      </c>
      <c r="CX109" s="182">
        <f t="shared" si="149"/>
        <v>109.883</v>
      </c>
      <c r="CY109" s="182">
        <f t="shared" si="149"/>
        <v>109.883</v>
      </c>
      <c r="CZ109" s="182">
        <f t="shared" si="149"/>
        <v>109.883</v>
      </c>
      <c r="DA109" s="182">
        <f t="shared" si="149"/>
        <v>109.883</v>
      </c>
      <c r="DB109" s="182">
        <f t="shared" si="149"/>
        <v>109.883</v>
      </c>
      <c r="DC109" s="2"/>
      <c r="DD109" s="2"/>
      <c r="DE109" s="29" t="s">
        <v>1355</v>
      </c>
      <c r="DF109" s="182" t="e">
        <f t="shared" ref="DF109:EE109" si="150">DF58</f>
        <v>#DIV/0!</v>
      </c>
      <c r="DG109" s="182" t="e">
        <f t="shared" si="150"/>
        <v>#DIV/0!</v>
      </c>
      <c r="DH109" s="182" t="e">
        <f t="shared" si="150"/>
        <v>#DIV/0!</v>
      </c>
      <c r="DI109" s="182" t="e">
        <f t="shared" si="150"/>
        <v>#DIV/0!</v>
      </c>
      <c r="DJ109" s="182" t="e">
        <f t="shared" si="150"/>
        <v>#DIV/0!</v>
      </c>
      <c r="DK109" s="182" t="e">
        <f t="shared" si="150"/>
        <v>#DIV/0!</v>
      </c>
      <c r="DL109" s="182" t="e">
        <f t="shared" si="150"/>
        <v>#DIV/0!</v>
      </c>
      <c r="DM109" s="182" t="e">
        <f t="shared" si="150"/>
        <v>#DIV/0!</v>
      </c>
      <c r="DN109" s="182" t="e">
        <f t="shared" si="150"/>
        <v>#DIV/0!</v>
      </c>
      <c r="DO109" s="182" t="e">
        <f t="shared" si="150"/>
        <v>#DIV/0!</v>
      </c>
      <c r="DP109" s="182" t="e">
        <f t="shared" si="150"/>
        <v>#DIV/0!</v>
      </c>
      <c r="DQ109" s="182" t="e">
        <f t="shared" si="150"/>
        <v>#DIV/0!</v>
      </c>
      <c r="DR109" s="182" t="e">
        <f t="shared" si="150"/>
        <v>#DIV/0!</v>
      </c>
      <c r="DS109" s="182" t="e">
        <f t="shared" si="150"/>
        <v>#DIV/0!</v>
      </c>
      <c r="DT109" s="182" t="e">
        <f t="shared" si="150"/>
        <v>#DIV/0!</v>
      </c>
      <c r="DU109" s="182">
        <f t="shared" si="150"/>
        <v>0</v>
      </c>
      <c r="DV109" s="182">
        <f t="shared" si="150"/>
        <v>0</v>
      </c>
      <c r="DW109" s="182">
        <f t="shared" si="150"/>
        <v>0</v>
      </c>
      <c r="DX109" s="182">
        <f t="shared" si="150"/>
        <v>99.566000000000003</v>
      </c>
      <c r="DY109" s="182">
        <f t="shared" si="150"/>
        <v>109.883</v>
      </c>
      <c r="DZ109" s="182">
        <f t="shared" si="150"/>
        <v>109.883</v>
      </c>
      <c r="EA109" s="182">
        <f t="shared" si="150"/>
        <v>109.883</v>
      </c>
      <c r="EB109" s="182">
        <f t="shared" si="150"/>
        <v>109.883</v>
      </c>
      <c r="EC109" s="182">
        <f t="shared" si="150"/>
        <v>109.883</v>
      </c>
      <c r="ED109" s="182">
        <f t="shared" si="150"/>
        <v>109.883</v>
      </c>
      <c r="EE109" s="182">
        <f t="shared" si="150"/>
        <v>109.883</v>
      </c>
      <c r="EF109" s="2"/>
      <c r="EG109" s="2"/>
      <c r="EH109" s="2"/>
    </row>
    <row r="110" spans="1:138" ht="12.75" hidden="1" customHeight="1" outlineLevel="1" x14ac:dyDescent="0.25">
      <c r="A110" s="2"/>
      <c r="B110" s="29" t="s">
        <v>19</v>
      </c>
      <c r="C110" s="182">
        <f t="shared" ref="C110:DB110" si="151">C59</f>
        <v>0</v>
      </c>
      <c r="D110" s="182">
        <f t="shared" si="151"/>
        <v>0</v>
      </c>
      <c r="E110" s="182">
        <f t="shared" si="151"/>
        <v>0</v>
      </c>
      <c r="F110" s="182">
        <f t="shared" si="151"/>
        <v>0</v>
      </c>
      <c r="G110" s="182">
        <f t="shared" si="151"/>
        <v>0</v>
      </c>
      <c r="H110" s="182">
        <f t="shared" si="151"/>
        <v>0</v>
      </c>
      <c r="I110" s="182">
        <f t="shared" si="151"/>
        <v>0</v>
      </c>
      <c r="J110" s="182">
        <f t="shared" si="151"/>
        <v>0</v>
      </c>
      <c r="K110" s="182">
        <f t="shared" si="151"/>
        <v>0</v>
      </c>
      <c r="L110" s="182">
        <f t="shared" si="151"/>
        <v>0</v>
      </c>
      <c r="M110" s="182">
        <f t="shared" si="151"/>
        <v>0</v>
      </c>
      <c r="N110" s="182">
        <f t="shared" si="151"/>
        <v>0</v>
      </c>
      <c r="O110" s="182">
        <f t="shared" si="151"/>
        <v>0</v>
      </c>
      <c r="P110" s="182">
        <f t="shared" si="151"/>
        <v>0</v>
      </c>
      <c r="Q110" s="182">
        <f t="shared" si="151"/>
        <v>0</v>
      </c>
      <c r="R110" s="182">
        <f t="shared" si="151"/>
        <v>0</v>
      </c>
      <c r="S110" s="182">
        <f t="shared" si="151"/>
        <v>0</v>
      </c>
      <c r="T110" s="182">
        <f t="shared" si="151"/>
        <v>0</v>
      </c>
      <c r="U110" s="182">
        <f t="shared" si="151"/>
        <v>0</v>
      </c>
      <c r="V110" s="182">
        <f t="shared" si="151"/>
        <v>0</v>
      </c>
      <c r="W110" s="182">
        <f t="shared" si="151"/>
        <v>0</v>
      </c>
      <c r="X110" s="182">
        <f t="shared" si="151"/>
        <v>0</v>
      </c>
      <c r="Y110" s="182">
        <f t="shared" si="151"/>
        <v>0</v>
      </c>
      <c r="Z110" s="182">
        <f t="shared" si="151"/>
        <v>0</v>
      </c>
      <c r="AA110" s="182">
        <f t="shared" si="151"/>
        <v>0</v>
      </c>
      <c r="AB110" s="182">
        <f t="shared" si="151"/>
        <v>0</v>
      </c>
      <c r="AC110" s="182">
        <f t="shared" si="151"/>
        <v>0</v>
      </c>
      <c r="AD110" s="182">
        <f t="shared" si="151"/>
        <v>0</v>
      </c>
      <c r="AE110" s="182">
        <f t="shared" si="151"/>
        <v>0</v>
      </c>
      <c r="AF110" s="182">
        <f t="shared" si="151"/>
        <v>0</v>
      </c>
      <c r="AG110" s="182">
        <f t="shared" si="151"/>
        <v>0</v>
      </c>
      <c r="AH110" s="182">
        <f t="shared" si="151"/>
        <v>0</v>
      </c>
      <c r="AI110" s="182">
        <f t="shared" si="151"/>
        <v>0</v>
      </c>
      <c r="AJ110" s="182">
        <f t="shared" si="151"/>
        <v>0</v>
      </c>
      <c r="AK110" s="182">
        <f t="shared" si="151"/>
        <v>0</v>
      </c>
      <c r="AL110" s="182">
        <f t="shared" si="151"/>
        <v>0</v>
      </c>
      <c r="AM110" s="182">
        <f t="shared" si="151"/>
        <v>0</v>
      </c>
      <c r="AN110" s="182">
        <f t="shared" si="151"/>
        <v>0</v>
      </c>
      <c r="AO110" s="182">
        <f t="shared" si="151"/>
        <v>0</v>
      </c>
      <c r="AP110" s="182">
        <f t="shared" si="151"/>
        <v>0</v>
      </c>
      <c r="AQ110" s="182">
        <f t="shared" si="151"/>
        <v>0</v>
      </c>
      <c r="AR110" s="182">
        <f t="shared" si="151"/>
        <v>0</v>
      </c>
      <c r="AS110" s="182">
        <f t="shared" si="151"/>
        <v>0</v>
      </c>
      <c r="AT110" s="182">
        <f t="shared" si="151"/>
        <v>0</v>
      </c>
      <c r="AU110" s="182">
        <f t="shared" si="151"/>
        <v>0</v>
      </c>
      <c r="AV110" s="182">
        <f t="shared" si="151"/>
        <v>0</v>
      </c>
      <c r="AW110" s="182">
        <f t="shared" si="151"/>
        <v>0</v>
      </c>
      <c r="AX110" s="182">
        <f t="shared" si="151"/>
        <v>0</v>
      </c>
      <c r="AY110" s="182">
        <f t="shared" si="151"/>
        <v>0</v>
      </c>
      <c r="AZ110" s="182">
        <f t="shared" si="151"/>
        <v>0</v>
      </c>
      <c r="BA110" s="182">
        <f t="shared" si="151"/>
        <v>0</v>
      </c>
      <c r="BB110" s="182">
        <f t="shared" si="151"/>
        <v>0</v>
      </c>
      <c r="BC110" s="182">
        <f t="shared" si="151"/>
        <v>0</v>
      </c>
      <c r="BD110" s="182">
        <f t="shared" si="151"/>
        <v>0</v>
      </c>
      <c r="BE110" s="182">
        <f t="shared" si="151"/>
        <v>0</v>
      </c>
      <c r="BF110" s="182">
        <f t="shared" si="151"/>
        <v>0</v>
      </c>
      <c r="BG110" s="182">
        <f t="shared" si="151"/>
        <v>0</v>
      </c>
      <c r="BH110" s="182">
        <f t="shared" si="151"/>
        <v>0</v>
      </c>
      <c r="BI110" s="182">
        <f t="shared" si="151"/>
        <v>0</v>
      </c>
      <c r="BJ110" s="182">
        <f t="shared" si="151"/>
        <v>0</v>
      </c>
      <c r="BK110" s="182">
        <f t="shared" si="151"/>
        <v>0</v>
      </c>
      <c r="BL110" s="182">
        <f t="shared" si="151"/>
        <v>0</v>
      </c>
      <c r="BM110" s="182">
        <f t="shared" si="151"/>
        <v>0</v>
      </c>
      <c r="BN110" s="182">
        <f t="shared" si="151"/>
        <v>0</v>
      </c>
      <c r="BO110" s="182">
        <f t="shared" si="151"/>
        <v>0</v>
      </c>
      <c r="BP110" s="182">
        <f t="shared" si="151"/>
        <v>0</v>
      </c>
      <c r="BQ110" s="182">
        <f t="shared" si="151"/>
        <v>0</v>
      </c>
      <c r="BR110" s="182">
        <f t="shared" si="151"/>
        <v>0</v>
      </c>
      <c r="BS110" s="182">
        <f t="shared" si="151"/>
        <v>0</v>
      </c>
      <c r="BT110" s="182">
        <f t="shared" si="151"/>
        <v>0</v>
      </c>
      <c r="BU110" s="182">
        <f t="shared" si="151"/>
        <v>0</v>
      </c>
      <c r="BV110" s="182">
        <f t="shared" si="151"/>
        <v>0</v>
      </c>
      <c r="BW110" s="182">
        <f t="shared" si="151"/>
        <v>100</v>
      </c>
      <c r="BX110" s="182">
        <f t="shared" si="151"/>
        <v>100</v>
      </c>
      <c r="BY110" s="182">
        <f t="shared" si="151"/>
        <v>100</v>
      </c>
      <c r="BZ110" s="182">
        <f t="shared" si="151"/>
        <v>100.242</v>
      </c>
      <c r="CA110" s="182">
        <f t="shared" si="151"/>
        <v>103.822</v>
      </c>
      <c r="CB110" s="182">
        <f t="shared" si="151"/>
        <v>112.023</v>
      </c>
      <c r="CC110" s="182">
        <f t="shared" si="151"/>
        <v>111.078</v>
      </c>
      <c r="CD110" s="182">
        <f t="shared" si="151"/>
        <v>111.078</v>
      </c>
      <c r="CE110" s="182">
        <f t="shared" si="151"/>
        <v>111.078</v>
      </c>
      <c r="CF110" s="182">
        <f t="shared" si="151"/>
        <v>111.078</v>
      </c>
      <c r="CG110" s="182">
        <f t="shared" si="151"/>
        <v>111.078</v>
      </c>
      <c r="CH110" s="182">
        <f t="shared" si="151"/>
        <v>111.078</v>
      </c>
      <c r="CI110" s="182">
        <f t="shared" si="151"/>
        <v>111.078</v>
      </c>
      <c r="CJ110" s="182">
        <f t="shared" si="151"/>
        <v>111.078</v>
      </c>
      <c r="CK110" s="182">
        <f t="shared" si="151"/>
        <v>111.078</v>
      </c>
      <c r="CL110" s="182">
        <f t="shared" si="151"/>
        <v>111.078</v>
      </c>
      <c r="CM110" s="182">
        <f t="shared" si="151"/>
        <v>111.078</v>
      </c>
      <c r="CN110" s="182">
        <f t="shared" si="151"/>
        <v>111.078</v>
      </c>
      <c r="CO110" s="182">
        <f t="shared" si="151"/>
        <v>111.078</v>
      </c>
      <c r="CP110" s="182">
        <f t="shared" si="151"/>
        <v>111.078</v>
      </c>
      <c r="CQ110" s="182">
        <f t="shared" si="151"/>
        <v>111.078</v>
      </c>
      <c r="CR110" s="182">
        <f t="shared" si="151"/>
        <v>111.078</v>
      </c>
      <c r="CS110" s="182">
        <f t="shared" si="151"/>
        <v>111.078</v>
      </c>
      <c r="CT110" s="182">
        <f t="shared" si="151"/>
        <v>111.078</v>
      </c>
      <c r="CU110" s="182">
        <f t="shared" si="151"/>
        <v>111.078</v>
      </c>
      <c r="CV110" s="182">
        <f t="shared" si="151"/>
        <v>111.078</v>
      </c>
      <c r="CW110" s="182">
        <f t="shared" si="151"/>
        <v>111.078</v>
      </c>
      <c r="CX110" s="182">
        <f t="shared" si="151"/>
        <v>111.078</v>
      </c>
      <c r="CY110" s="182">
        <f t="shared" si="151"/>
        <v>111.078</v>
      </c>
      <c r="CZ110" s="182">
        <f t="shared" si="151"/>
        <v>111.078</v>
      </c>
      <c r="DA110" s="182">
        <f t="shared" si="151"/>
        <v>111.078</v>
      </c>
      <c r="DB110" s="182">
        <f t="shared" si="151"/>
        <v>111.078</v>
      </c>
      <c r="DC110" s="2"/>
      <c r="DD110" s="2"/>
      <c r="DE110" s="29" t="s">
        <v>19</v>
      </c>
      <c r="DF110" s="182" t="e">
        <f t="shared" ref="DF110:EE110" si="152">DF59</f>
        <v>#DIV/0!</v>
      </c>
      <c r="DG110" s="182" t="e">
        <f t="shared" si="152"/>
        <v>#DIV/0!</v>
      </c>
      <c r="DH110" s="182" t="e">
        <f t="shared" si="152"/>
        <v>#DIV/0!</v>
      </c>
      <c r="DI110" s="182" t="e">
        <f t="shared" si="152"/>
        <v>#DIV/0!</v>
      </c>
      <c r="DJ110" s="182" t="e">
        <f t="shared" si="152"/>
        <v>#DIV/0!</v>
      </c>
      <c r="DK110" s="182" t="e">
        <f t="shared" si="152"/>
        <v>#DIV/0!</v>
      </c>
      <c r="DL110" s="182" t="e">
        <f t="shared" si="152"/>
        <v>#DIV/0!</v>
      </c>
      <c r="DM110" s="182" t="e">
        <f t="shared" si="152"/>
        <v>#DIV/0!</v>
      </c>
      <c r="DN110" s="182" t="e">
        <f t="shared" si="152"/>
        <v>#DIV/0!</v>
      </c>
      <c r="DO110" s="182" t="e">
        <f t="shared" si="152"/>
        <v>#DIV/0!</v>
      </c>
      <c r="DP110" s="182" t="e">
        <f t="shared" si="152"/>
        <v>#DIV/0!</v>
      </c>
      <c r="DQ110" s="182" t="e">
        <f t="shared" si="152"/>
        <v>#DIV/0!</v>
      </c>
      <c r="DR110" s="182" t="e">
        <f t="shared" si="152"/>
        <v>#DIV/0!</v>
      </c>
      <c r="DS110" s="182" t="e">
        <f t="shared" si="152"/>
        <v>#DIV/0!</v>
      </c>
      <c r="DT110" s="182" t="e">
        <f t="shared" si="152"/>
        <v>#DIV/0!</v>
      </c>
      <c r="DU110" s="182">
        <f t="shared" si="152"/>
        <v>0</v>
      </c>
      <c r="DV110" s="182">
        <f t="shared" si="152"/>
        <v>0</v>
      </c>
      <c r="DW110" s="182">
        <f t="shared" si="152"/>
        <v>0</v>
      </c>
      <c r="DX110" s="182">
        <f t="shared" si="152"/>
        <v>100.242</v>
      </c>
      <c r="DY110" s="182">
        <f t="shared" si="152"/>
        <v>111.078</v>
      </c>
      <c r="DZ110" s="182">
        <f t="shared" si="152"/>
        <v>111.078</v>
      </c>
      <c r="EA110" s="182">
        <f t="shared" si="152"/>
        <v>111.078</v>
      </c>
      <c r="EB110" s="182">
        <f t="shared" si="152"/>
        <v>111.078</v>
      </c>
      <c r="EC110" s="182">
        <f t="shared" si="152"/>
        <v>111.078</v>
      </c>
      <c r="ED110" s="182">
        <f t="shared" si="152"/>
        <v>111.078</v>
      </c>
      <c r="EE110" s="182">
        <f t="shared" si="152"/>
        <v>111.078</v>
      </c>
      <c r="EF110" s="2"/>
      <c r="EG110" s="2"/>
      <c r="EH110" s="2"/>
    </row>
    <row r="111" spans="1:138" ht="12.75" hidden="1" customHeight="1" outlineLevel="1" x14ac:dyDescent="0.25">
      <c r="A111" s="2"/>
      <c r="B111" s="29" t="s">
        <v>1356</v>
      </c>
      <c r="C111" s="182">
        <f>'Balance Sheet'!C37+'Balance Sheet'!C31</f>
        <v>0</v>
      </c>
      <c r="D111" s="182">
        <f>'Balance Sheet'!D37+'Balance Sheet'!D31</f>
        <v>0</v>
      </c>
      <c r="E111" s="182">
        <f>'Balance Sheet'!E37+'Balance Sheet'!E31</f>
        <v>0</v>
      </c>
      <c r="F111" s="182">
        <f>'Balance Sheet'!F37+'Balance Sheet'!F31</f>
        <v>0</v>
      </c>
      <c r="G111" s="182">
        <f>'Balance Sheet'!G37+'Balance Sheet'!G31</f>
        <v>0</v>
      </c>
      <c r="H111" s="182">
        <f>'Balance Sheet'!H37+'Balance Sheet'!H31</f>
        <v>0</v>
      </c>
      <c r="I111" s="182">
        <f>'Balance Sheet'!I37+'Balance Sheet'!I31</f>
        <v>0</v>
      </c>
      <c r="J111" s="182">
        <f>'Balance Sheet'!J37+'Balance Sheet'!J31</f>
        <v>0</v>
      </c>
      <c r="K111" s="182">
        <f>'Balance Sheet'!K37+'Balance Sheet'!K31</f>
        <v>0</v>
      </c>
      <c r="L111" s="182">
        <f>'Balance Sheet'!L37+'Balance Sheet'!L31</f>
        <v>0</v>
      </c>
      <c r="M111" s="182">
        <f>'Balance Sheet'!M37+'Balance Sheet'!M31</f>
        <v>0</v>
      </c>
      <c r="N111" s="182">
        <f>'Balance Sheet'!N37+'Balance Sheet'!N31</f>
        <v>0</v>
      </c>
      <c r="O111" s="182">
        <f>'Balance Sheet'!O37+'Balance Sheet'!O31</f>
        <v>0</v>
      </c>
      <c r="P111" s="182">
        <f>'Balance Sheet'!P37+'Balance Sheet'!P31</f>
        <v>0</v>
      </c>
      <c r="Q111" s="182">
        <f>'Balance Sheet'!Q37+'Balance Sheet'!Q31</f>
        <v>0</v>
      </c>
      <c r="R111" s="182">
        <f>'Balance Sheet'!R37+'Balance Sheet'!R31</f>
        <v>0</v>
      </c>
      <c r="S111" s="182">
        <f>'Balance Sheet'!S37+'Balance Sheet'!S31</f>
        <v>0</v>
      </c>
      <c r="T111" s="182">
        <f>'Balance Sheet'!T37+'Balance Sheet'!T31</f>
        <v>0</v>
      </c>
      <c r="U111" s="182">
        <f>'Balance Sheet'!U37+'Balance Sheet'!U31</f>
        <v>0</v>
      </c>
      <c r="V111" s="182">
        <f>'Balance Sheet'!V37+'Balance Sheet'!V31</f>
        <v>0</v>
      </c>
      <c r="W111" s="182">
        <f>'Balance Sheet'!W37+'Balance Sheet'!W31</f>
        <v>0</v>
      </c>
      <c r="X111" s="182">
        <f>'Balance Sheet'!X37+'Balance Sheet'!X31</f>
        <v>0</v>
      </c>
      <c r="Y111" s="182">
        <f>'Balance Sheet'!Y37+'Balance Sheet'!Y31</f>
        <v>0</v>
      </c>
      <c r="Z111" s="182">
        <f>'Balance Sheet'!Z37+'Balance Sheet'!Z31</f>
        <v>0</v>
      </c>
      <c r="AA111" s="182">
        <f>'Balance Sheet'!AA37+'Balance Sheet'!AA31</f>
        <v>0</v>
      </c>
      <c r="AB111" s="182">
        <f>'Balance Sheet'!AB37+'Balance Sheet'!AB31</f>
        <v>0</v>
      </c>
      <c r="AC111" s="182">
        <f>'Balance Sheet'!AC37+'Balance Sheet'!AC31</f>
        <v>0</v>
      </c>
      <c r="AD111" s="182">
        <f>'Balance Sheet'!AD37+'Balance Sheet'!AD31</f>
        <v>0</v>
      </c>
      <c r="AE111" s="182">
        <f>'Balance Sheet'!AE37+'Balance Sheet'!AE31</f>
        <v>0</v>
      </c>
      <c r="AF111" s="182">
        <f>'Balance Sheet'!AF37+'Balance Sheet'!AF31</f>
        <v>0</v>
      </c>
      <c r="AG111" s="182">
        <f>'Balance Sheet'!AG37+'Balance Sheet'!AG31</f>
        <v>0</v>
      </c>
      <c r="AH111" s="182">
        <f>'Balance Sheet'!AH37+'Balance Sheet'!AH31</f>
        <v>0</v>
      </c>
      <c r="AI111" s="182">
        <f>'Balance Sheet'!AI37+'Balance Sheet'!AI31</f>
        <v>0</v>
      </c>
      <c r="AJ111" s="182">
        <f>'Balance Sheet'!AJ37+'Balance Sheet'!AJ31</f>
        <v>0</v>
      </c>
      <c r="AK111" s="182">
        <f>'Balance Sheet'!AK37+'Balance Sheet'!AK31</f>
        <v>0</v>
      </c>
      <c r="AL111" s="182">
        <f>'Balance Sheet'!AL37+'Balance Sheet'!AL31</f>
        <v>0</v>
      </c>
      <c r="AM111" s="182">
        <f>'Balance Sheet'!AM37+'Balance Sheet'!AM31</f>
        <v>0</v>
      </c>
      <c r="AN111" s="182">
        <f>'Balance Sheet'!AN37+'Balance Sheet'!AN31</f>
        <v>0</v>
      </c>
      <c r="AO111" s="182">
        <f>'Balance Sheet'!AO37+'Balance Sheet'!AO31</f>
        <v>0</v>
      </c>
      <c r="AP111" s="182">
        <f>'Balance Sheet'!AP37+'Balance Sheet'!AP31</f>
        <v>0</v>
      </c>
      <c r="AQ111" s="182">
        <f>'Balance Sheet'!AQ37+'Balance Sheet'!AQ31</f>
        <v>0</v>
      </c>
      <c r="AR111" s="182">
        <f>'Balance Sheet'!AR37+'Balance Sheet'!AR31</f>
        <v>0</v>
      </c>
      <c r="AS111" s="182">
        <f>'Balance Sheet'!AS37+'Balance Sheet'!AS31</f>
        <v>0</v>
      </c>
      <c r="AT111" s="182">
        <f>'Balance Sheet'!AT37+'Balance Sheet'!AT31</f>
        <v>0</v>
      </c>
      <c r="AU111" s="182">
        <f>'Balance Sheet'!AU37+'Balance Sheet'!AU31</f>
        <v>0</v>
      </c>
      <c r="AV111" s="182">
        <f>'Balance Sheet'!AV37+'Balance Sheet'!AV31</f>
        <v>0</v>
      </c>
      <c r="AW111" s="182">
        <f>'Balance Sheet'!AW37+'Balance Sheet'!AW31</f>
        <v>0</v>
      </c>
      <c r="AX111" s="182">
        <f>'Balance Sheet'!AX37+'Balance Sheet'!AX31</f>
        <v>0</v>
      </c>
      <c r="AY111" s="182">
        <f>'Balance Sheet'!AY37+'Balance Sheet'!AY31</f>
        <v>0</v>
      </c>
      <c r="AZ111" s="182">
        <f>'Balance Sheet'!AZ37+'Balance Sheet'!AZ31</f>
        <v>0</v>
      </c>
      <c r="BA111" s="182">
        <f>'Balance Sheet'!BA37+'Balance Sheet'!BA31</f>
        <v>0</v>
      </c>
      <c r="BB111" s="182">
        <f>'Balance Sheet'!BB37+'Balance Sheet'!BB31</f>
        <v>0</v>
      </c>
      <c r="BC111" s="182">
        <f>'Balance Sheet'!BC37+'Balance Sheet'!BC31</f>
        <v>0</v>
      </c>
      <c r="BD111" s="182">
        <f>'Balance Sheet'!BD37+'Balance Sheet'!BD31</f>
        <v>0</v>
      </c>
      <c r="BE111" s="182">
        <f>'Balance Sheet'!BE37+'Balance Sheet'!BE31</f>
        <v>0</v>
      </c>
      <c r="BF111" s="182">
        <f>'Balance Sheet'!BF37+'Balance Sheet'!BF31</f>
        <v>0</v>
      </c>
      <c r="BG111" s="182">
        <f>'Balance Sheet'!BG37+'Balance Sheet'!BG31</f>
        <v>0</v>
      </c>
      <c r="BH111" s="182">
        <f>'Balance Sheet'!BH37+'Balance Sheet'!BH31</f>
        <v>0</v>
      </c>
      <c r="BI111" s="182">
        <f>'Balance Sheet'!BI37+'Balance Sheet'!BI31</f>
        <v>0</v>
      </c>
      <c r="BJ111" s="182">
        <f>'Balance Sheet'!BJ37+'Balance Sheet'!BJ31</f>
        <v>0</v>
      </c>
      <c r="BK111" s="182">
        <f>'Balance Sheet'!BK37+'Balance Sheet'!BK31</f>
        <v>0</v>
      </c>
      <c r="BL111" s="182">
        <f>'Balance Sheet'!BL37+'Balance Sheet'!BL31</f>
        <v>0</v>
      </c>
      <c r="BM111" s="182">
        <f>'Balance Sheet'!BM37+'Balance Sheet'!BM31</f>
        <v>0</v>
      </c>
      <c r="BN111" s="182">
        <f>'Balance Sheet'!BN37+'Balance Sheet'!BN31</f>
        <v>0</v>
      </c>
      <c r="BO111" s="182">
        <f>'Balance Sheet'!BO37+'Balance Sheet'!BO31</f>
        <v>0</v>
      </c>
      <c r="BP111" s="182">
        <f>'Balance Sheet'!BP37+'Balance Sheet'!BP31</f>
        <v>0</v>
      </c>
      <c r="BQ111" s="182">
        <f>'Balance Sheet'!BQ37+'Balance Sheet'!BQ31</f>
        <v>0</v>
      </c>
      <c r="BR111" s="182">
        <f>'Balance Sheet'!BR37+'Balance Sheet'!BR31</f>
        <v>0</v>
      </c>
      <c r="BS111" s="182">
        <f>'Balance Sheet'!BS37+'Balance Sheet'!BS31</f>
        <v>173.7203963152393</v>
      </c>
      <c r="BT111" s="182">
        <f>'Balance Sheet'!BT37+'Balance Sheet'!BT31</f>
        <v>164.82700131853744</v>
      </c>
      <c r="BU111" s="182">
        <f>'Balance Sheet'!BU37+'Balance Sheet'!BU31</f>
        <v>156.98195179999999</v>
      </c>
      <c r="BV111" s="182">
        <f>'Balance Sheet'!BV37+'Balance Sheet'!BV31</f>
        <v>147.17383438000002</v>
      </c>
      <c r="BW111" s="182">
        <f>'Balance Sheet'!BW37+'Balance Sheet'!BW31</f>
        <v>139.12</v>
      </c>
      <c r="BX111" s="182">
        <f>'Balance Sheet'!BX37+'Balance Sheet'!BX31</f>
        <v>130.947</v>
      </c>
      <c r="BY111" s="182">
        <f>'Balance Sheet'!BY37+'Balance Sheet'!BY31</f>
        <v>172.511</v>
      </c>
      <c r="BZ111" s="182">
        <f>'Balance Sheet'!BZ37+'Balance Sheet'!BZ31</f>
        <v>172.82</v>
      </c>
      <c r="CA111" s="182">
        <f>'Balance Sheet'!CA37+'Balance Sheet'!CA31</f>
        <v>481.29900000000004</v>
      </c>
      <c r="CB111" s="182">
        <f>'Balance Sheet'!CB37+'Balance Sheet'!CB31</f>
        <v>478.00299999999999</v>
      </c>
      <c r="CC111" s="182">
        <f>'Balance Sheet'!CC37+'Balance Sheet'!CC31</f>
        <v>475.262</v>
      </c>
      <c r="CD111" s="182">
        <f>'Balance Sheet'!CD37+'Balance Sheet'!CD31</f>
        <v>467.262</v>
      </c>
      <c r="CE111" s="182">
        <f>'Balance Sheet'!CE37+'Balance Sheet'!CE31</f>
        <v>459.262</v>
      </c>
      <c r="CF111" s="182">
        <f>'Balance Sheet'!CF37+'Balance Sheet'!CF31</f>
        <v>451.262</v>
      </c>
      <c r="CG111" s="182">
        <f>'Balance Sheet'!CG37+'Balance Sheet'!CG31</f>
        <v>443.262</v>
      </c>
      <c r="CH111" s="182">
        <f>'Balance Sheet'!CH37+'Balance Sheet'!CH31</f>
        <v>435.262</v>
      </c>
      <c r="CI111" s="182"/>
      <c r="CJ111" s="182"/>
      <c r="CK111" s="182"/>
      <c r="CL111" s="182"/>
      <c r="CM111" s="182"/>
      <c r="CN111" s="182"/>
      <c r="CO111" s="182"/>
      <c r="CP111" s="182"/>
      <c r="CQ111" s="182"/>
      <c r="CR111" s="182"/>
      <c r="CS111" s="182"/>
      <c r="CT111" s="182"/>
      <c r="CU111" s="182"/>
      <c r="CV111" s="182"/>
      <c r="CW111" s="182"/>
      <c r="CX111" s="182"/>
      <c r="CY111" s="182"/>
      <c r="CZ111" s="182"/>
      <c r="DA111" s="182"/>
      <c r="DB111" s="182"/>
      <c r="DC111" s="2"/>
      <c r="DD111" s="2"/>
      <c r="DE111" s="29" t="s">
        <v>1356</v>
      </c>
      <c r="DF111" s="182">
        <f>'Balance Sheet'!DF37+'Balance Sheet'!DF31</f>
        <v>0</v>
      </c>
      <c r="DG111" s="182">
        <f>'Balance Sheet'!DG37+'Balance Sheet'!DG31</f>
        <v>0</v>
      </c>
      <c r="DH111" s="182">
        <f>'Balance Sheet'!DH37+'Balance Sheet'!DH31</f>
        <v>0</v>
      </c>
      <c r="DI111" s="182">
        <f>'Balance Sheet'!DI37+'Balance Sheet'!DI31</f>
        <v>0</v>
      </c>
      <c r="DJ111" s="182">
        <f>'Balance Sheet'!DJ37+'Balance Sheet'!DJ31</f>
        <v>0</v>
      </c>
      <c r="DK111" s="182">
        <f>'Balance Sheet'!DK37+'Balance Sheet'!DK31</f>
        <v>0</v>
      </c>
      <c r="DL111" s="182">
        <f>'Balance Sheet'!DL37+'Balance Sheet'!DL31</f>
        <v>0</v>
      </c>
      <c r="DM111" s="182">
        <f>'Balance Sheet'!DM37+'Balance Sheet'!DM31</f>
        <v>0</v>
      </c>
      <c r="DN111" s="182">
        <f>'Balance Sheet'!DN37+'Balance Sheet'!DN31</f>
        <v>0</v>
      </c>
      <c r="DO111" s="182">
        <f>'Balance Sheet'!DO37+'Balance Sheet'!DO31</f>
        <v>0</v>
      </c>
      <c r="DP111" s="182">
        <f>'Balance Sheet'!DP37+'Balance Sheet'!DP31</f>
        <v>0</v>
      </c>
      <c r="DQ111" s="182">
        <f>'Balance Sheet'!DQ37+'Balance Sheet'!DQ31</f>
        <v>0</v>
      </c>
      <c r="DR111" s="182">
        <f>'Balance Sheet'!DR37+'Balance Sheet'!DR31</f>
        <v>0</v>
      </c>
      <c r="DS111" s="182">
        <f>'Balance Sheet'!DS37+'Balance Sheet'!DS31</f>
        <v>0</v>
      </c>
      <c r="DT111" s="182">
        <f>'Balance Sheet'!DT37+'Balance Sheet'!DT31</f>
        <v>0</v>
      </c>
      <c r="DU111" s="182">
        <f>'Balance Sheet'!DU37+'Balance Sheet'!DU31</f>
        <v>173.11224361000004</v>
      </c>
      <c r="DV111" s="182">
        <f>'Balance Sheet'!DV37+'Balance Sheet'!DV31</f>
        <v>177.53899179145057</v>
      </c>
      <c r="DW111" s="182">
        <f>'Balance Sheet'!DW37+'Balance Sheet'!DW31</f>
        <v>147.17383438000002</v>
      </c>
      <c r="DX111" s="182">
        <f>'Balance Sheet'!DX37+'Balance Sheet'!DX31</f>
        <v>172.82</v>
      </c>
      <c r="DY111" s="182">
        <f>'Balance Sheet'!DY37+'Balance Sheet'!DY31</f>
        <v>467.262</v>
      </c>
      <c r="DZ111" s="182">
        <f>'Balance Sheet'!DZ37+'Balance Sheet'!DZ31</f>
        <v>435.262</v>
      </c>
      <c r="EA111" s="182">
        <f>'Balance Sheet'!EA37+'Balance Sheet'!EA31</f>
        <v>403.262</v>
      </c>
      <c r="EB111" s="182">
        <f>'Balance Sheet'!EB37+'Balance Sheet'!EB31</f>
        <v>371.262</v>
      </c>
      <c r="EC111" s="182">
        <f>'Balance Sheet'!EC37+'Balance Sheet'!EC31</f>
        <v>339.262</v>
      </c>
      <c r="ED111" s="182">
        <f>'Balance Sheet'!ED37+'Balance Sheet'!ED31</f>
        <v>307.262</v>
      </c>
      <c r="EE111" s="182">
        <f>'Balance Sheet'!EE37+'Balance Sheet'!EE31</f>
        <v>275.262</v>
      </c>
      <c r="EF111" s="2"/>
      <c r="EG111" s="2"/>
      <c r="EH111" s="2"/>
    </row>
    <row r="112" spans="1:138" ht="12.75" hidden="1" customHeight="1" outlineLevel="1" x14ac:dyDescent="0.25">
      <c r="A112" s="2"/>
      <c r="B112" s="29" t="s">
        <v>1357</v>
      </c>
      <c r="C112" s="182">
        <f>'Balance Sheet'!C10</f>
        <v>0</v>
      </c>
      <c r="D112" s="182">
        <f>'Balance Sheet'!D10</f>
        <v>0</v>
      </c>
      <c r="E112" s="182">
        <f>'Balance Sheet'!E10</f>
        <v>0</v>
      </c>
      <c r="F112" s="182">
        <f>'Balance Sheet'!F10</f>
        <v>0</v>
      </c>
      <c r="G112" s="182">
        <f>'Balance Sheet'!G10</f>
        <v>0</v>
      </c>
      <c r="H112" s="182">
        <f>'Balance Sheet'!H10</f>
        <v>0</v>
      </c>
      <c r="I112" s="182">
        <f>'Balance Sheet'!I10</f>
        <v>0</v>
      </c>
      <c r="J112" s="182">
        <f>'Balance Sheet'!J10</f>
        <v>0</v>
      </c>
      <c r="K112" s="182">
        <f>'Balance Sheet'!K10</f>
        <v>0</v>
      </c>
      <c r="L112" s="182">
        <f>'Balance Sheet'!L10</f>
        <v>0</v>
      </c>
      <c r="M112" s="182">
        <f>'Balance Sheet'!M10</f>
        <v>0</v>
      </c>
      <c r="N112" s="182">
        <f>'Balance Sheet'!N10</f>
        <v>0</v>
      </c>
      <c r="O112" s="182">
        <f>'Balance Sheet'!O10</f>
        <v>0</v>
      </c>
      <c r="P112" s="182">
        <f>'Balance Sheet'!P10</f>
        <v>0</v>
      </c>
      <c r="Q112" s="182">
        <f>'Balance Sheet'!Q10</f>
        <v>0</v>
      </c>
      <c r="R112" s="182">
        <f>'Balance Sheet'!R10</f>
        <v>0</v>
      </c>
      <c r="S112" s="182">
        <f>'Balance Sheet'!S10</f>
        <v>0</v>
      </c>
      <c r="T112" s="182">
        <f>'Balance Sheet'!T10</f>
        <v>0</v>
      </c>
      <c r="U112" s="182">
        <f>'Balance Sheet'!U10</f>
        <v>0</v>
      </c>
      <c r="V112" s="182">
        <f>'Balance Sheet'!V10</f>
        <v>0</v>
      </c>
      <c r="W112" s="182">
        <f>'Balance Sheet'!W10</f>
        <v>0</v>
      </c>
      <c r="X112" s="182">
        <f>'Balance Sheet'!X10</f>
        <v>0</v>
      </c>
      <c r="Y112" s="182">
        <f>'Balance Sheet'!Y10</f>
        <v>0</v>
      </c>
      <c r="Z112" s="182">
        <f>'Balance Sheet'!Z10</f>
        <v>0</v>
      </c>
      <c r="AA112" s="182">
        <f>'Balance Sheet'!AA10</f>
        <v>0</v>
      </c>
      <c r="AB112" s="182">
        <f>'Balance Sheet'!AB10</f>
        <v>0</v>
      </c>
      <c r="AC112" s="182">
        <f>'Balance Sheet'!AC10</f>
        <v>0</v>
      </c>
      <c r="AD112" s="182">
        <f>'Balance Sheet'!AD10</f>
        <v>0</v>
      </c>
      <c r="AE112" s="182">
        <f>'Balance Sheet'!AE10</f>
        <v>0</v>
      </c>
      <c r="AF112" s="182">
        <f>'Balance Sheet'!AF10</f>
        <v>0</v>
      </c>
      <c r="AG112" s="182">
        <f>'Balance Sheet'!AG10</f>
        <v>0</v>
      </c>
      <c r="AH112" s="182">
        <f>'Balance Sheet'!AH10</f>
        <v>0</v>
      </c>
      <c r="AI112" s="182">
        <f>'Balance Sheet'!AI10</f>
        <v>0</v>
      </c>
      <c r="AJ112" s="182">
        <f>'Balance Sheet'!AJ10</f>
        <v>0</v>
      </c>
      <c r="AK112" s="182">
        <f>'Balance Sheet'!AK10</f>
        <v>0</v>
      </c>
      <c r="AL112" s="182">
        <f>'Balance Sheet'!AL10</f>
        <v>0</v>
      </c>
      <c r="AM112" s="182">
        <f>'Balance Sheet'!AM10</f>
        <v>0</v>
      </c>
      <c r="AN112" s="182">
        <f>'Balance Sheet'!AN10</f>
        <v>0</v>
      </c>
      <c r="AO112" s="182">
        <f>'Balance Sheet'!AO10</f>
        <v>0</v>
      </c>
      <c r="AP112" s="182">
        <f>'Balance Sheet'!AP10</f>
        <v>0</v>
      </c>
      <c r="AQ112" s="182">
        <f>'Balance Sheet'!AQ10</f>
        <v>0</v>
      </c>
      <c r="AR112" s="182">
        <f>'Balance Sheet'!AR10</f>
        <v>0</v>
      </c>
      <c r="AS112" s="182">
        <f>'Balance Sheet'!AS10</f>
        <v>0</v>
      </c>
      <c r="AT112" s="182">
        <f>'Balance Sheet'!AT10</f>
        <v>0</v>
      </c>
      <c r="AU112" s="182">
        <f>'Balance Sheet'!AU10</f>
        <v>0</v>
      </c>
      <c r="AV112" s="182">
        <f>'Balance Sheet'!AV10</f>
        <v>0</v>
      </c>
      <c r="AW112" s="182">
        <f>'Balance Sheet'!AW10</f>
        <v>0</v>
      </c>
      <c r="AX112" s="182">
        <f>'Balance Sheet'!AX10</f>
        <v>0</v>
      </c>
      <c r="AY112" s="182">
        <f>'Balance Sheet'!AY10</f>
        <v>0</v>
      </c>
      <c r="AZ112" s="182">
        <f>'Balance Sheet'!AZ10</f>
        <v>0</v>
      </c>
      <c r="BA112" s="182">
        <f>'Balance Sheet'!BA10</f>
        <v>0</v>
      </c>
      <c r="BB112" s="182">
        <f>'Balance Sheet'!BB10</f>
        <v>0</v>
      </c>
      <c r="BC112" s="182">
        <f>'Balance Sheet'!BC10</f>
        <v>0</v>
      </c>
      <c r="BD112" s="182">
        <f>'Balance Sheet'!BD10</f>
        <v>0</v>
      </c>
      <c r="BE112" s="182">
        <f>'Balance Sheet'!BE10</f>
        <v>0</v>
      </c>
      <c r="BF112" s="182">
        <f>'Balance Sheet'!BF10</f>
        <v>0</v>
      </c>
      <c r="BG112" s="182">
        <f>'Balance Sheet'!BG10</f>
        <v>0</v>
      </c>
      <c r="BH112" s="182">
        <f>'Balance Sheet'!BH10</f>
        <v>0</v>
      </c>
      <c r="BI112" s="182">
        <f>'Balance Sheet'!BI10</f>
        <v>0</v>
      </c>
      <c r="BJ112" s="182">
        <f>'Balance Sheet'!BJ10</f>
        <v>0</v>
      </c>
      <c r="BK112" s="182">
        <f>'Balance Sheet'!BK10</f>
        <v>0</v>
      </c>
      <c r="BL112" s="182">
        <f>'Balance Sheet'!BL10</f>
        <v>0</v>
      </c>
      <c r="BM112" s="182">
        <f>'Balance Sheet'!BM10</f>
        <v>0</v>
      </c>
      <c r="BN112" s="182">
        <f>'Balance Sheet'!BN10</f>
        <v>0</v>
      </c>
      <c r="BO112" s="182">
        <f>'Balance Sheet'!BO10</f>
        <v>0</v>
      </c>
      <c r="BP112" s="182">
        <f>'Balance Sheet'!BP10</f>
        <v>0</v>
      </c>
      <c r="BQ112" s="182">
        <f>'Balance Sheet'!BQ10</f>
        <v>0</v>
      </c>
      <c r="BR112" s="182">
        <f>'Balance Sheet'!BR10</f>
        <v>0</v>
      </c>
      <c r="BS112" s="182">
        <f>'Balance Sheet'!BS10</f>
        <v>53.836380419999998</v>
      </c>
      <c r="BT112" s="182">
        <f>'Balance Sheet'!BT10</f>
        <v>69.00933243999998</v>
      </c>
      <c r="BU112" s="182">
        <f>'Balance Sheet'!BU10</f>
        <v>90.719618909999994</v>
      </c>
      <c r="BV112" s="182">
        <f>'Balance Sheet'!BV10</f>
        <v>82.010040650000022</v>
      </c>
      <c r="BW112" s="182">
        <f>'Balance Sheet'!BW10</f>
        <v>352.65600000000001</v>
      </c>
      <c r="BX112" s="182">
        <f>'Balance Sheet'!BX10</f>
        <v>341.67399999999998</v>
      </c>
      <c r="BY112" s="182">
        <f>'Balance Sheet'!BY10</f>
        <v>264.53800000000001</v>
      </c>
      <c r="BZ112" s="182">
        <f>'Balance Sheet'!BZ10</f>
        <v>210.17400000000001</v>
      </c>
      <c r="CA112" s="182">
        <f>'Balance Sheet'!CA10</f>
        <v>187.12</v>
      </c>
      <c r="CB112" s="182">
        <f>'Balance Sheet'!CB10</f>
        <v>104.723</v>
      </c>
      <c r="CC112" s="182">
        <f>'Balance Sheet'!CC10</f>
        <v>78.637</v>
      </c>
      <c r="CD112" s="182">
        <f>'Balance Sheet'!CD10</f>
        <v>52.352939602249791</v>
      </c>
      <c r="CE112" s="182">
        <f>'Balance Sheet'!CE10</f>
        <v>19.258340233845004</v>
      </c>
      <c r="CF112" s="182">
        <f>'Balance Sheet'!CF10</f>
        <v>21.833884965878653</v>
      </c>
      <c r="CG112" s="182">
        <f>'Balance Sheet'!CG10</f>
        <v>95.915836335399561</v>
      </c>
      <c r="CH112" s="182">
        <f>'Balance Sheet'!CH10</f>
        <v>156.85386701571838</v>
      </c>
      <c r="CI112" s="182"/>
      <c r="CJ112" s="182"/>
      <c r="CK112" s="182"/>
      <c r="CL112" s="182"/>
      <c r="CM112" s="182"/>
      <c r="CN112" s="182"/>
      <c r="CO112" s="182"/>
      <c r="CP112" s="182"/>
      <c r="CQ112" s="182"/>
      <c r="CR112" s="182"/>
      <c r="CS112" s="182"/>
      <c r="CT112" s="182"/>
      <c r="CU112" s="182"/>
      <c r="CV112" s="182"/>
      <c r="CW112" s="182"/>
      <c r="CX112" s="182"/>
      <c r="CY112" s="182"/>
      <c r="CZ112" s="182"/>
      <c r="DA112" s="182"/>
      <c r="DB112" s="182"/>
      <c r="DC112" s="2"/>
      <c r="DD112" s="2"/>
      <c r="DE112" s="29" t="s">
        <v>1357</v>
      </c>
      <c r="DF112" s="182">
        <f>'Balance Sheet'!DF10</f>
        <v>0</v>
      </c>
      <c r="DG112" s="182">
        <f>'Balance Sheet'!DG10</f>
        <v>0</v>
      </c>
      <c r="DH112" s="182">
        <f>'Balance Sheet'!DH10</f>
        <v>0</v>
      </c>
      <c r="DI112" s="182">
        <f>'Balance Sheet'!DI10</f>
        <v>0</v>
      </c>
      <c r="DJ112" s="182">
        <f>'Balance Sheet'!DJ10</f>
        <v>0</v>
      </c>
      <c r="DK112" s="182">
        <f>'Balance Sheet'!DK10</f>
        <v>0</v>
      </c>
      <c r="DL112" s="182">
        <f>'Balance Sheet'!DL10</f>
        <v>0</v>
      </c>
      <c r="DM112" s="182">
        <f>'Balance Sheet'!DM10</f>
        <v>0</v>
      </c>
      <c r="DN112" s="182">
        <f>'Balance Sheet'!DN10</f>
        <v>0</v>
      </c>
      <c r="DO112" s="182">
        <f>'Balance Sheet'!DO10</f>
        <v>0</v>
      </c>
      <c r="DP112" s="182">
        <f>'Balance Sheet'!DP10</f>
        <v>0</v>
      </c>
      <c r="DQ112" s="182">
        <f>'Balance Sheet'!DQ10</f>
        <v>0</v>
      </c>
      <c r="DR112" s="182">
        <f>'Balance Sheet'!DR10</f>
        <v>0</v>
      </c>
      <c r="DS112" s="182">
        <f>'Balance Sheet'!DS10</f>
        <v>0</v>
      </c>
      <c r="DT112" s="182">
        <f>'Balance Sheet'!DT10</f>
        <v>0</v>
      </c>
      <c r="DU112" s="182">
        <f>'Balance Sheet'!DU10</f>
        <v>36.072471570000005</v>
      </c>
      <c r="DV112" s="182">
        <f>'Balance Sheet'!DV10</f>
        <v>40.400984560000005</v>
      </c>
      <c r="DW112" s="182">
        <f>'Balance Sheet'!DW10</f>
        <v>82.010040650000022</v>
      </c>
      <c r="DX112" s="182">
        <f>'Balance Sheet'!DX10</f>
        <v>210.17400000000001</v>
      </c>
      <c r="DY112" s="182">
        <f>'Balance Sheet'!DY10</f>
        <v>52.352939602249791</v>
      </c>
      <c r="DZ112" s="182">
        <f>'Balance Sheet'!DZ10</f>
        <v>156.85386701571838</v>
      </c>
      <c r="EA112" s="182">
        <f>'Balance Sheet'!EA10</f>
        <v>324.39943613061314</v>
      </c>
      <c r="EB112" s="182">
        <f>'Balance Sheet'!EB10</f>
        <v>520.10408849737212</v>
      </c>
      <c r="EC112" s="182">
        <f>'Balance Sheet'!EC10</f>
        <v>203.92196758055354</v>
      </c>
      <c r="ED112" s="182">
        <f>'Balance Sheet'!ED10</f>
        <v>969.69754777670744</v>
      </c>
      <c r="EE112" s="182">
        <f>'Balance Sheet'!EE10</f>
        <v>1200.9385195175257</v>
      </c>
      <c r="EF112" s="2"/>
      <c r="EG112" s="2"/>
      <c r="EH112" s="2"/>
    </row>
    <row r="113" spans="1:138" ht="12.75" hidden="1" customHeight="1" outlineLevel="1" x14ac:dyDescent="0.25">
      <c r="A113" s="2"/>
      <c r="B113" s="29" t="s">
        <v>30</v>
      </c>
      <c r="C113" s="182">
        <f t="shared" ref="C113:CH113" si="153">C111-C112</f>
        <v>0</v>
      </c>
      <c r="D113" s="182">
        <f t="shared" si="153"/>
        <v>0</v>
      </c>
      <c r="E113" s="182">
        <f t="shared" si="153"/>
        <v>0</v>
      </c>
      <c r="F113" s="182">
        <f t="shared" si="153"/>
        <v>0</v>
      </c>
      <c r="G113" s="182">
        <f t="shared" si="153"/>
        <v>0</v>
      </c>
      <c r="H113" s="182">
        <f t="shared" si="153"/>
        <v>0</v>
      </c>
      <c r="I113" s="182">
        <f t="shared" si="153"/>
        <v>0</v>
      </c>
      <c r="J113" s="182">
        <f t="shared" si="153"/>
        <v>0</v>
      </c>
      <c r="K113" s="182">
        <f t="shared" si="153"/>
        <v>0</v>
      </c>
      <c r="L113" s="182">
        <f t="shared" si="153"/>
        <v>0</v>
      </c>
      <c r="M113" s="182">
        <f t="shared" si="153"/>
        <v>0</v>
      </c>
      <c r="N113" s="182">
        <f t="shared" si="153"/>
        <v>0</v>
      </c>
      <c r="O113" s="182">
        <f t="shared" si="153"/>
        <v>0</v>
      </c>
      <c r="P113" s="182">
        <f t="shared" si="153"/>
        <v>0</v>
      </c>
      <c r="Q113" s="182">
        <f t="shared" si="153"/>
        <v>0</v>
      </c>
      <c r="R113" s="182">
        <f t="shared" si="153"/>
        <v>0</v>
      </c>
      <c r="S113" s="182">
        <f t="shared" si="153"/>
        <v>0</v>
      </c>
      <c r="T113" s="182">
        <f t="shared" si="153"/>
        <v>0</v>
      </c>
      <c r="U113" s="182">
        <f t="shared" si="153"/>
        <v>0</v>
      </c>
      <c r="V113" s="182">
        <f t="shared" si="153"/>
        <v>0</v>
      </c>
      <c r="W113" s="182">
        <f t="shared" si="153"/>
        <v>0</v>
      </c>
      <c r="X113" s="182">
        <f t="shared" si="153"/>
        <v>0</v>
      </c>
      <c r="Y113" s="182">
        <f t="shared" si="153"/>
        <v>0</v>
      </c>
      <c r="Z113" s="182">
        <f t="shared" si="153"/>
        <v>0</v>
      </c>
      <c r="AA113" s="182">
        <f t="shared" si="153"/>
        <v>0</v>
      </c>
      <c r="AB113" s="182">
        <f t="shared" si="153"/>
        <v>0</v>
      </c>
      <c r="AC113" s="182">
        <f t="shared" si="153"/>
        <v>0</v>
      </c>
      <c r="AD113" s="182">
        <f t="shared" si="153"/>
        <v>0</v>
      </c>
      <c r="AE113" s="182">
        <f t="shared" si="153"/>
        <v>0</v>
      </c>
      <c r="AF113" s="182">
        <f t="shared" si="153"/>
        <v>0</v>
      </c>
      <c r="AG113" s="182">
        <f t="shared" si="153"/>
        <v>0</v>
      </c>
      <c r="AH113" s="182">
        <f t="shared" si="153"/>
        <v>0</v>
      </c>
      <c r="AI113" s="182">
        <f t="shared" si="153"/>
        <v>0</v>
      </c>
      <c r="AJ113" s="182">
        <f t="shared" si="153"/>
        <v>0</v>
      </c>
      <c r="AK113" s="182">
        <f t="shared" si="153"/>
        <v>0</v>
      </c>
      <c r="AL113" s="182">
        <f t="shared" si="153"/>
        <v>0</v>
      </c>
      <c r="AM113" s="182">
        <f t="shared" si="153"/>
        <v>0</v>
      </c>
      <c r="AN113" s="182">
        <f t="shared" si="153"/>
        <v>0</v>
      </c>
      <c r="AO113" s="182">
        <f t="shared" si="153"/>
        <v>0</v>
      </c>
      <c r="AP113" s="182">
        <f t="shared" si="153"/>
        <v>0</v>
      </c>
      <c r="AQ113" s="182">
        <f t="shared" si="153"/>
        <v>0</v>
      </c>
      <c r="AR113" s="182">
        <f t="shared" si="153"/>
        <v>0</v>
      </c>
      <c r="AS113" s="182">
        <f t="shared" si="153"/>
        <v>0</v>
      </c>
      <c r="AT113" s="182">
        <f t="shared" si="153"/>
        <v>0</v>
      </c>
      <c r="AU113" s="182">
        <f t="shared" si="153"/>
        <v>0</v>
      </c>
      <c r="AV113" s="182">
        <f t="shared" si="153"/>
        <v>0</v>
      </c>
      <c r="AW113" s="182">
        <f t="shared" si="153"/>
        <v>0</v>
      </c>
      <c r="AX113" s="182">
        <f t="shared" si="153"/>
        <v>0</v>
      </c>
      <c r="AY113" s="182">
        <f t="shared" si="153"/>
        <v>0</v>
      </c>
      <c r="AZ113" s="182">
        <f t="shared" si="153"/>
        <v>0</v>
      </c>
      <c r="BA113" s="182">
        <f t="shared" si="153"/>
        <v>0</v>
      </c>
      <c r="BB113" s="182">
        <f t="shared" si="153"/>
        <v>0</v>
      </c>
      <c r="BC113" s="182">
        <f t="shared" si="153"/>
        <v>0</v>
      </c>
      <c r="BD113" s="182">
        <f t="shared" si="153"/>
        <v>0</v>
      </c>
      <c r="BE113" s="182">
        <f t="shared" si="153"/>
        <v>0</v>
      </c>
      <c r="BF113" s="182">
        <f t="shared" si="153"/>
        <v>0</v>
      </c>
      <c r="BG113" s="182">
        <f t="shared" si="153"/>
        <v>0</v>
      </c>
      <c r="BH113" s="182">
        <f t="shared" si="153"/>
        <v>0</v>
      </c>
      <c r="BI113" s="182">
        <f t="shared" si="153"/>
        <v>0</v>
      </c>
      <c r="BJ113" s="182">
        <f t="shared" si="153"/>
        <v>0</v>
      </c>
      <c r="BK113" s="182">
        <f t="shared" si="153"/>
        <v>0</v>
      </c>
      <c r="BL113" s="182">
        <f t="shared" si="153"/>
        <v>0</v>
      </c>
      <c r="BM113" s="182">
        <f t="shared" si="153"/>
        <v>0</v>
      </c>
      <c r="BN113" s="182">
        <f t="shared" si="153"/>
        <v>0</v>
      </c>
      <c r="BO113" s="182">
        <f t="shared" si="153"/>
        <v>0</v>
      </c>
      <c r="BP113" s="182">
        <f t="shared" si="153"/>
        <v>0</v>
      </c>
      <c r="BQ113" s="182">
        <f t="shared" si="153"/>
        <v>0</v>
      </c>
      <c r="BR113" s="182">
        <f t="shared" si="153"/>
        <v>0</v>
      </c>
      <c r="BS113" s="182">
        <f t="shared" si="153"/>
        <v>119.8840158952393</v>
      </c>
      <c r="BT113" s="182">
        <f t="shared" si="153"/>
        <v>95.817668878537461</v>
      </c>
      <c r="BU113" s="182">
        <f t="shared" si="153"/>
        <v>66.262332889999996</v>
      </c>
      <c r="BV113" s="182">
        <f t="shared" si="153"/>
        <v>65.163793729999995</v>
      </c>
      <c r="BW113" s="182">
        <f t="shared" si="153"/>
        <v>-213.536</v>
      </c>
      <c r="BX113" s="182">
        <f t="shared" si="153"/>
        <v>-210.72699999999998</v>
      </c>
      <c r="BY113" s="182">
        <f t="shared" si="153"/>
        <v>-92.027000000000015</v>
      </c>
      <c r="BZ113" s="182">
        <f t="shared" si="153"/>
        <v>-37.354000000000013</v>
      </c>
      <c r="CA113" s="182">
        <f t="shared" si="153"/>
        <v>294.17900000000003</v>
      </c>
      <c r="CB113" s="182">
        <f t="shared" si="153"/>
        <v>373.28</v>
      </c>
      <c r="CC113" s="182">
        <f t="shared" si="153"/>
        <v>396.625</v>
      </c>
      <c r="CD113" s="182">
        <f t="shared" si="153"/>
        <v>414.90906039775018</v>
      </c>
      <c r="CE113" s="182">
        <f t="shared" si="153"/>
        <v>440.00365976615501</v>
      </c>
      <c r="CF113" s="182">
        <f t="shared" si="153"/>
        <v>429.42811503412133</v>
      </c>
      <c r="CG113" s="182">
        <f t="shared" si="153"/>
        <v>347.34616366460045</v>
      </c>
      <c r="CH113" s="182">
        <f t="shared" si="153"/>
        <v>278.40813298428162</v>
      </c>
      <c r="CI113" s="182"/>
      <c r="CJ113" s="182"/>
      <c r="CK113" s="182"/>
      <c r="CL113" s="182"/>
      <c r="CM113" s="182"/>
      <c r="CN113" s="182"/>
      <c r="CO113" s="182"/>
      <c r="CP113" s="182"/>
      <c r="CQ113" s="182"/>
      <c r="CR113" s="182"/>
      <c r="CS113" s="182"/>
      <c r="CT113" s="182"/>
      <c r="CU113" s="182"/>
      <c r="CV113" s="182"/>
      <c r="CW113" s="182"/>
      <c r="CX113" s="182"/>
      <c r="CY113" s="182"/>
      <c r="CZ113" s="182"/>
      <c r="DA113" s="182"/>
      <c r="DB113" s="182"/>
      <c r="DC113" s="2"/>
      <c r="DD113" s="2"/>
      <c r="DE113" s="29" t="s">
        <v>30</v>
      </c>
      <c r="DF113" s="182">
        <f t="shared" ref="DF113:EE113" si="154">DF111-DF112</f>
        <v>0</v>
      </c>
      <c r="DG113" s="182">
        <f t="shared" si="154"/>
        <v>0</v>
      </c>
      <c r="DH113" s="182">
        <f t="shared" si="154"/>
        <v>0</v>
      </c>
      <c r="DI113" s="182">
        <f t="shared" si="154"/>
        <v>0</v>
      </c>
      <c r="DJ113" s="182">
        <f t="shared" si="154"/>
        <v>0</v>
      </c>
      <c r="DK113" s="182">
        <f t="shared" si="154"/>
        <v>0</v>
      </c>
      <c r="DL113" s="182">
        <f t="shared" si="154"/>
        <v>0</v>
      </c>
      <c r="DM113" s="182">
        <f t="shared" si="154"/>
        <v>0</v>
      </c>
      <c r="DN113" s="182">
        <f t="shared" si="154"/>
        <v>0</v>
      </c>
      <c r="DO113" s="182">
        <f t="shared" si="154"/>
        <v>0</v>
      </c>
      <c r="DP113" s="182">
        <f t="shared" si="154"/>
        <v>0</v>
      </c>
      <c r="DQ113" s="182">
        <f t="shared" si="154"/>
        <v>0</v>
      </c>
      <c r="DR113" s="182">
        <f t="shared" si="154"/>
        <v>0</v>
      </c>
      <c r="DS113" s="182">
        <f t="shared" si="154"/>
        <v>0</v>
      </c>
      <c r="DT113" s="182">
        <f t="shared" si="154"/>
        <v>0</v>
      </c>
      <c r="DU113" s="182">
        <f t="shared" si="154"/>
        <v>137.03977204000003</v>
      </c>
      <c r="DV113" s="182">
        <f t="shared" si="154"/>
        <v>137.13800723145056</v>
      </c>
      <c r="DW113" s="182">
        <f t="shared" si="154"/>
        <v>65.163793729999995</v>
      </c>
      <c r="DX113" s="182">
        <f t="shared" si="154"/>
        <v>-37.354000000000013</v>
      </c>
      <c r="DY113" s="182">
        <f t="shared" si="154"/>
        <v>414.90906039775018</v>
      </c>
      <c r="DZ113" s="182">
        <f t="shared" si="154"/>
        <v>278.40813298428162</v>
      </c>
      <c r="EA113" s="182">
        <f t="shared" si="154"/>
        <v>78.862563869386861</v>
      </c>
      <c r="EB113" s="182">
        <f t="shared" si="154"/>
        <v>-148.84208849737212</v>
      </c>
      <c r="EC113" s="182">
        <f t="shared" si="154"/>
        <v>135.34003241944646</v>
      </c>
      <c r="ED113" s="182">
        <f t="shared" si="154"/>
        <v>-662.43554777670738</v>
      </c>
      <c r="EE113" s="182">
        <f t="shared" si="154"/>
        <v>-925.67651951752578</v>
      </c>
      <c r="EF113" s="2"/>
      <c r="EG113" s="2"/>
      <c r="EH113" s="2"/>
    </row>
    <row r="114" spans="1:138" ht="12.75" hidden="1" customHeight="1" outlineLevel="1" x14ac:dyDescent="0.25">
      <c r="A114" s="2"/>
      <c r="B114" s="29" t="s">
        <v>1358</v>
      </c>
      <c r="C114" s="182">
        <f>'Balance Sheet'!C25</f>
        <v>0</v>
      </c>
      <c r="D114" s="182">
        <f>'Balance Sheet'!D25</f>
        <v>0</v>
      </c>
      <c r="E114" s="182">
        <f>'Balance Sheet'!E25</f>
        <v>0</v>
      </c>
      <c r="F114" s="182">
        <f>'Balance Sheet'!F25</f>
        <v>0</v>
      </c>
      <c r="G114" s="182">
        <f>'Balance Sheet'!G25</f>
        <v>0</v>
      </c>
      <c r="H114" s="182">
        <f>'Balance Sheet'!H25</f>
        <v>0</v>
      </c>
      <c r="I114" s="182">
        <f>'Balance Sheet'!I25</f>
        <v>0</v>
      </c>
      <c r="J114" s="182">
        <f>'Balance Sheet'!J25</f>
        <v>0</v>
      </c>
      <c r="K114" s="182">
        <f>'Balance Sheet'!K25</f>
        <v>0</v>
      </c>
      <c r="L114" s="182">
        <f>'Balance Sheet'!L25</f>
        <v>0</v>
      </c>
      <c r="M114" s="182">
        <f>'Balance Sheet'!M25</f>
        <v>0</v>
      </c>
      <c r="N114" s="182">
        <f>'Balance Sheet'!N25</f>
        <v>0</v>
      </c>
      <c r="O114" s="182">
        <f>'Balance Sheet'!O25</f>
        <v>0</v>
      </c>
      <c r="P114" s="182">
        <f>'Balance Sheet'!P25</f>
        <v>0</v>
      </c>
      <c r="Q114" s="182">
        <f>'Balance Sheet'!Q25</f>
        <v>0</v>
      </c>
      <c r="R114" s="182">
        <f>'Balance Sheet'!R25</f>
        <v>0</v>
      </c>
      <c r="S114" s="182">
        <f>'Balance Sheet'!S25</f>
        <v>0</v>
      </c>
      <c r="T114" s="182">
        <f>'Balance Sheet'!T25</f>
        <v>0</v>
      </c>
      <c r="U114" s="182">
        <f>'Balance Sheet'!U25</f>
        <v>0</v>
      </c>
      <c r="V114" s="182">
        <f>'Balance Sheet'!V25</f>
        <v>0</v>
      </c>
      <c r="W114" s="182">
        <f>'Balance Sheet'!W25</f>
        <v>0</v>
      </c>
      <c r="X114" s="182">
        <f>'Balance Sheet'!X25</f>
        <v>0</v>
      </c>
      <c r="Y114" s="182">
        <f>'Balance Sheet'!Y25</f>
        <v>0</v>
      </c>
      <c r="Z114" s="182">
        <f>'Balance Sheet'!Z25</f>
        <v>0</v>
      </c>
      <c r="AA114" s="182">
        <f>'Balance Sheet'!AA25</f>
        <v>0</v>
      </c>
      <c r="AB114" s="182">
        <f>'Balance Sheet'!AB25</f>
        <v>0</v>
      </c>
      <c r="AC114" s="182">
        <f>'Balance Sheet'!AC25</f>
        <v>0</v>
      </c>
      <c r="AD114" s="182">
        <f>'Balance Sheet'!AD25</f>
        <v>0</v>
      </c>
      <c r="AE114" s="182">
        <f>'Balance Sheet'!AE25</f>
        <v>0</v>
      </c>
      <c r="AF114" s="182">
        <f>'Balance Sheet'!AF25</f>
        <v>0</v>
      </c>
      <c r="AG114" s="182">
        <f>'Balance Sheet'!AG25</f>
        <v>0</v>
      </c>
      <c r="AH114" s="182">
        <f>'Balance Sheet'!AH25</f>
        <v>0</v>
      </c>
      <c r="AI114" s="182">
        <f>'Balance Sheet'!AI25</f>
        <v>0</v>
      </c>
      <c r="AJ114" s="182">
        <f>'Balance Sheet'!AJ25</f>
        <v>0</v>
      </c>
      <c r="AK114" s="182">
        <f>'Balance Sheet'!AK25</f>
        <v>0</v>
      </c>
      <c r="AL114" s="182">
        <f>'Balance Sheet'!AL25</f>
        <v>0</v>
      </c>
      <c r="AM114" s="182">
        <f>'Balance Sheet'!AM25</f>
        <v>0</v>
      </c>
      <c r="AN114" s="182">
        <f>'Balance Sheet'!AN25</f>
        <v>0</v>
      </c>
      <c r="AO114" s="182">
        <f>'Balance Sheet'!AO25</f>
        <v>0</v>
      </c>
      <c r="AP114" s="182">
        <f>'Balance Sheet'!AP25</f>
        <v>0</v>
      </c>
      <c r="AQ114" s="182">
        <f>'Balance Sheet'!AQ25</f>
        <v>0</v>
      </c>
      <c r="AR114" s="182">
        <f>'Balance Sheet'!AR25</f>
        <v>0</v>
      </c>
      <c r="AS114" s="182">
        <f>'Balance Sheet'!AS25</f>
        <v>0</v>
      </c>
      <c r="AT114" s="182">
        <f>'Balance Sheet'!AT25</f>
        <v>0</v>
      </c>
      <c r="AU114" s="182">
        <f>'Balance Sheet'!AU25</f>
        <v>0</v>
      </c>
      <c r="AV114" s="182">
        <f>'Balance Sheet'!AV25</f>
        <v>0</v>
      </c>
      <c r="AW114" s="182">
        <f>'Balance Sheet'!AW25</f>
        <v>0</v>
      </c>
      <c r="AX114" s="182">
        <f>'Balance Sheet'!AX25</f>
        <v>0</v>
      </c>
      <c r="AY114" s="182">
        <f>'Balance Sheet'!AY25</f>
        <v>0</v>
      </c>
      <c r="AZ114" s="182">
        <f>'Balance Sheet'!AZ25</f>
        <v>0</v>
      </c>
      <c r="BA114" s="182">
        <f>'Balance Sheet'!BA25</f>
        <v>0</v>
      </c>
      <c r="BB114" s="182">
        <f>'Balance Sheet'!BB25</f>
        <v>0</v>
      </c>
      <c r="BC114" s="182">
        <f>'Balance Sheet'!BC25</f>
        <v>0</v>
      </c>
      <c r="BD114" s="182">
        <f>'Balance Sheet'!BD25</f>
        <v>0</v>
      </c>
      <c r="BE114" s="182">
        <f>'Balance Sheet'!BE25</f>
        <v>0</v>
      </c>
      <c r="BF114" s="182">
        <f>'Balance Sheet'!BF25</f>
        <v>0</v>
      </c>
      <c r="BG114" s="182">
        <f>'Balance Sheet'!BG25</f>
        <v>0</v>
      </c>
      <c r="BH114" s="182">
        <f>'Balance Sheet'!BH25</f>
        <v>0</v>
      </c>
      <c r="BI114" s="182">
        <f>'Balance Sheet'!BI25</f>
        <v>0</v>
      </c>
      <c r="BJ114" s="182">
        <f>'Balance Sheet'!BJ25</f>
        <v>0</v>
      </c>
      <c r="BK114" s="182">
        <f>'Balance Sheet'!BK25</f>
        <v>0</v>
      </c>
      <c r="BL114" s="182">
        <f>'Balance Sheet'!BL25</f>
        <v>0</v>
      </c>
      <c r="BM114" s="182">
        <f>'Balance Sheet'!BM25</f>
        <v>0</v>
      </c>
      <c r="BN114" s="182">
        <f>'Balance Sheet'!BN25</f>
        <v>0</v>
      </c>
      <c r="BO114" s="182">
        <f>'Balance Sheet'!BO25</f>
        <v>0</v>
      </c>
      <c r="BP114" s="182">
        <f>'Balance Sheet'!BP25</f>
        <v>0</v>
      </c>
      <c r="BQ114" s="182">
        <f>'Balance Sheet'!BQ25</f>
        <v>0</v>
      </c>
      <c r="BR114" s="182">
        <f>'Balance Sheet'!BR25</f>
        <v>0</v>
      </c>
      <c r="BS114" s="182">
        <f>'Balance Sheet'!BS25</f>
        <v>572.13339346000009</v>
      </c>
      <c r="BT114" s="182">
        <f>'Balance Sheet'!BT25</f>
        <v>639.83349902000009</v>
      </c>
      <c r="BU114" s="182">
        <f>'Balance Sheet'!BU25</f>
        <v>706.76552662999984</v>
      </c>
      <c r="BV114" s="182">
        <f>'Balance Sheet'!BV25</f>
        <v>750.99958812999989</v>
      </c>
      <c r="BW114" s="182">
        <f>'Balance Sheet'!BW25</f>
        <v>1103.8680000000002</v>
      </c>
      <c r="BX114" s="182">
        <f>'Balance Sheet'!BX25</f>
        <v>1198.6199999999999</v>
      </c>
      <c r="BY114" s="182">
        <f>'Balance Sheet'!BY25</f>
        <v>1239.271</v>
      </c>
      <c r="BZ114" s="182">
        <f>'Balance Sheet'!BZ25</f>
        <v>1261.6859999999999</v>
      </c>
      <c r="CA114" s="182">
        <f>'Balance Sheet'!CA25</f>
        <v>1941.6840000000002</v>
      </c>
      <c r="CB114" s="182">
        <f>'Balance Sheet'!CB25</f>
        <v>1982.329</v>
      </c>
      <c r="CC114" s="182">
        <f>'Balance Sheet'!CC25</f>
        <v>1973.4899999999998</v>
      </c>
      <c r="CD114" s="182">
        <f>'Balance Sheet'!CD25</f>
        <v>1955.2132635740227</v>
      </c>
      <c r="CE114" s="182">
        <f>'Balance Sheet'!CE25</f>
        <v>1959.2732644666833</v>
      </c>
      <c r="CF114" s="182">
        <f>'Balance Sheet'!CF25</f>
        <v>2007.892143846062</v>
      </c>
      <c r="CG114" s="182">
        <f>'Balance Sheet'!CG25</f>
        <v>2056.2810287263865</v>
      </c>
      <c r="CH114" s="182">
        <f>'Balance Sheet'!CH25</f>
        <v>2122.2441417961882</v>
      </c>
      <c r="CI114" s="182"/>
      <c r="CJ114" s="182"/>
      <c r="CK114" s="182"/>
      <c r="CL114" s="182"/>
      <c r="CM114" s="182"/>
      <c r="CN114" s="182"/>
      <c r="CO114" s="182"/>
      <c r="CP114" s="182"/>
      <c r="CQ114" s="182"/>
      <c r="CR114" s="182"/>
      <c r="CS114" s="182"/>
      <c r="CT114" s="182"/>
      <c r="CU114" s="182"/>
      <c r="CV114" s="182"/>
      <c r="CW114" s="182"/>
      <c r="CX114" s="182"/>
      <c r="CY114" s="182"/>
      <c r="CZ114" s="182"/>
      <c r="DA114" s="182"/>
      <c r="DB114" s="182"/>
      <c r="DC114" s="3"/>
      <c r="DD114" s="3"/>
      <c r="DE114" s="29" t="s">
        <v>1358</v>
      </c>
      <c r="DF114" s="182">
        <f>'Balance Sheet'!DF25</f>
        <v>0</v>
      </c>
      <c r="DG114" s="182">
        <f>'Balance Sheet'!DG25</f>
        <v>0</v>
      </c>
      <c r="DH114" s="182">
        <f>'Balance Sheet'!DH25</f>
        <v>0</v>
      </c>
      <c r="DI114" s="182">
        <f>'Balance Sheet'!DI25</f>
        <v>0</v>
      </c>
      <c r="DJ114" s="182">
        <f>'Balance Sheet'!DJ25</f>
        <v>0</v>
      </c>
      <c r="DK114" s="182">
        <f>'Balance Sheet'!DK25</f>
        <v>0</v>
      </c>
      <c r="DL114" s="182">
        <f>'Balance Sheet'!DL25</f>
        <v>0</v>
      </c>
      <c r="DM114" s="182">
        <f>'Balance Sheet'!DM25</f>
        <v>0</v>
      </c>
      <c r="DN114" s="182">
        <f>'Balance Sheet'!DN25</f>
        <v>0</v>
      </c>
      <c r="DO114" s="182">
        <f>'Balance Sheet'!DO25</f>
        <v>0</v>
      </c>
      <c r="DP114" s="182">
        <f>'Balance Sheet'!DP25</f>
        <v>0</v>
      </c>
      <c r="DQ114" s="182">
        <f>'Balance Sheet'!DQ25</f>
        <v>0</v>
      </c>
      <c r="DR114" s="182">
        <f>'Balance Sheet'!DR25</f>
        <v>0</v>
      </c>
      <c r="DS114" s="182">
        <f>'Balance Sheet'!DS25</f>
        <v>0</v>
      </c>
      <c r="DT114" s="182">
        <f>'Balance Sheet'!DT25</f>
        <v>0</v>
      </c>
      <c r="DU114" s="182">
        <f>'Balance Sheet'!DU25</f>
        <v>521.74236512000004</v>
      </c>
      <c r="DV114" s="182">
        <f>'Balance Sheet'!DV25</f>
        <v>543.75479374999998</v>
      </c>
      <c r="DW114" s="182">
        <f>'Balance Sheet'!DW25</f>
        <v>750.99958812999989</v>
      </c>
      <c r="DX114" s="182">
        <f>'Balance Sheet'!DX25</f>
        <v>1261.6859999999999</v>
      </c>
      <c r="DY114" s="182">
        <f>'Balance Sheet'!DY25</f>
        <v>1955.2132635740227</v>
      </c>
      <c r="DZ114" s="182">
        <f>'Balance Sheet'!DZ25</f>
        <v>2122.2441417961882</v>
      </c>
      <c r="EA114" s="182">
        <f>'Balance Sheet'!EA25</f>
        <v>2348.462899654663</v>
      </c>
      <c r="EB114" s="182">
        <f>'Balance Sheet'!EB25</f>
        <v>2528.2005103173674</v>
      </c>
      <c r="EC114" s="182">
        <f>'Balance Sheet'!EC25</f>
        <v>2142.5370529340648</v>
      </c>
      <c r="ED114" s="182">
        <f>'Balance Sheet'!ED25</f>
        <v>2964.0994075490571</v>
      </c>
      <c r="EE114" s="182">
        <f>'Balance Sheet'!EE25</f>
        <v>3178.2344494689132</v>
      </c>
      <c r="EF114" s="3"/>
      <c r="EG114" s="3"/>
      <c r="EH114" s="3"/>
    </row>
    <row r="115" spans="1:138" ht="12.75" hidden="1" customHeight="1" outlineLevel="1" x14ac:dyDescent="0.25">
      <c r="A115" s="2"/>
      <c r="B115" s="29" t="s">
        <v>36</v>
      </c>
      <c r="C115" s="182">
        <f>'Balance Sheet'!C49</f>
        <v>0</v>
      </c>
      <c r="D115" s="182">
        <f>'Balance Sheet'!D49</f>
        <v>0</v>
      </c>
      <c r="E115" s="182">
        <f>'Balance Sheet'!E49</f>
        <v>0</v>
      </c>
      <c r="F115" s="182">
        <f>'Balance Sheet'!F49</f>
        <v>0</v>
      </c>
      <c r="G115" s="182">
        <f>'Balance Sheet'!G49</f>
        <v>0</v>
      </c>
      <c r="H115" s="182">
        <f>'Balance Sheet'!H49</f>
        <v>0</v>
      </c>
      <c r="I115" s="182">
        <f>'Balance Sheet'!I49</f>
        <v>0</v>
      </c>
      <c r="J115" s="182">
        <f>'Balance Sheet'!J49</f>
        <v>0</v>
      </c>
      <c r="K115" s="182">
        <f>'Balance Sheet'!K49</f>
        <v>0</v>
      </c>
      <c r="L115" s="182">
        <f>'Balance Sheet'!L49</f>
        <v>0</v>
      </c>
      <c r="M115" s="182">
        <f>'Balance Sheet'!M49</f>
        <v>0</v>
      </c>
      <c r="N115" s="182">
        <f>'Balance Sheet'!N49</f>
        <v>0</v>
      </c>
      <c r="O115" s="182">
        <f>'Balance Sheet'!O49</f>
        <v>0</v>
      </c>
      <c r="P115" s="182">
        <f>'Balance Sheet'!P49</f>
        <v>0</v>
      </c>
      <c r="Q115" s="182">
        <f>'Balance Sheet'!Q49</f>
        <v>0</v>
      </c>
      <c r="R115" s="182">
        <f>'Balance Sheet'!R49</f>
        <v>0</v>
      </c>
      <c r="S115" s="182">
        <f>'Balance Sheet'!S49</f>
        <v>0</v>
      </c>
      <c r="T115" s="182">
        <f>'Balance Sheet'!T49</f>
        <v>0</v>
      </c>
      <c r="U115" s="182">
        <f>'Balance Sheet'!U49</f>
        <v>0</v>
      </c>
      <c r="V115" s="182">
        <f>'Balance Sheet'!V49</f>
        <v>0</v>
      </c>
      <c r="W115" s="182">
        <f>'Balance Sheet'!W49</f>
        <v>0</v>
      </c>
      <c r="X115" s="182">
        <f>'Balance Sheet'!X49</f>
        <v>0</v>
      </c>
      <c r="Y115" s="182">
        <f>'Balance Sheet'!Y49</f>
        <v>0</v>
      </c>
      <c r="Z115" s="182">
        <f>'Balance Sheet'!Z49</f>
        <v>0</v>
      </c>
      <c r="AA115" s="182">
        <f>'Balance Sheet'!AA49</f>
        <v>0</v>
      </c>
      <c r="AB115" s="182">
        <f>'Balance Sheet'!AB49</f>
        <v>0</v>
      </c>
      <c r="AC115" s="182">
        <f>'Balance Sheet'!AC49</f>
        <v>0</v>
      </c>
      <c r="AD115" s="182">
        <f>'Balance Sheet'!AD49</f>
        <v>0</v>
      </c>
      <c r="AE115" s="182">
        <f>'Balance Sheet'!AE49</f>
        <v>0</v>
      </c>
      <c r="AF115" s="182">
        <f>'Balance Sheet'!AF49</f>
        <v>0</v>
      </c>
      <c r="AG115" s="182">
        <f>'Balance Sheet'!AG49</f>
        <v>0</v>
      </c>
      <c r="AH115" s="182">
        <f>'Balance Sheet'!AH49</f>
        <v>0</v>
      </c>
      <c r="AI115" s="182">
        <f>'Balance Sheet'!AI49</f>
        <v>0</v>
      </c>
      <c r="AJ115" s="182">
        <f>'Balance Sheet'!AJ49</f>
        <v>0</v>
      </c>
      <c r="AK115" s="182">
        <f>'Balance Sheet'!AK49</f>
        <v>0</v>
      </c>
      <c r="AL115" s="182">
        <f>'Balance Sheet'!AL49</f>
        <v>0</v>
      </c>
      <c r="AM115" s="182">
        <f>'Balance Sheet'!AM49</f>
        <v>0</v>
      </c>
      <c r="AN115" s="182">
        <f>'Balance Sheet'!AN49</f>
        <v>0</v>
      </c>
      <c r="AO115" s="182">
        <f>'Balance Sheet'!AO49</f>
        <v>0</v>
      </c>
      <c r="AP115" s="182">
        <f>'Balance Sheet'!AP49</f>
        <v>0</v>
      </c>
      <c r="AQ115" s="182">
        <f>'Balance Sheet'!AQ49</f>
        <v>0</v>
      </c>
      <c r="AR115" s="182">
        <f>'Balance Sheet'!AR49</f>
        <v>0</v>
      </c>
      <c r="AS115" s="182">
        <f>'Balance Sheet'!AS49</f>
        <v>0</v>
      </c>
      <c r="AT115" s="182">
        <f>'Balance Sheet'!AT49</f>
        <v>0</v>
      </c>
      <c r="AU115" s="182">
        <f>'Balance Sheet'!AU49</f>
        <v>0</v>
      </c>
      <c r="AV115" s="182">
        <f>'Balance Sheet'!AV49</f>
        <v>0</v>
      </c>
      <c r="AW115" s="182">
        <f>'Balance Sheet'!AW49</f>
        <v>0</v>
      </c>
      <c r="AX115" s="182">
        <f>'Balance Sheet'!AX49</f>
        <v>0</v>
      </c>
      <c r="AY115" s="182">
        <f>'Balance Sheet'!AY49</f>
        <v>0</v>
      </c>
      <c r="AZ115" s="182">
        <f>'Balance Sheet'!AZ49</f>
        <v>0</v>
      </c>
      <c r="BA115" s="182">
        <f>'Balance Sheet'!BA49</f>
        <v>0</v>
      </c>
      <c r="BB115" s="182">
        <f>'Balance Sheet'!BB49</f>
        <v>0</v>
      </c>
      <c r="BC115" s="182">
        <f>'Balance Sheet'!BC49</f>
        <v>0</v>
      </c>
      <c r="BD115" s="182">
        <f>'Balance Sheet'!BD49</f>
        <v>0</v>
      </c>
      <c r="BE115" s="182">
        <f>'Balance Sheet'!BE49</f>
        <v>0</v>
      </c>
      <c r="BF115" s="182">
        <f>'Balance Sheet'!BF49</f>
        <v>0</v>
      </c>
      <c r="BG115" s="182">
        <f>'Balance Sheet'!BG49</f>
        <v>0</v>
      </c>
      <c r="BH115" s="182">
        <f>'Balance Sheet'!BH49</f>
        <v>0</v>
      </c>
      <c r="BI115" s="182">
        <f>'Balance Sheet'!BI49</f>
        <v>0</v>
      </c>
      <c r="BJ115" s="182">
        <f>'Balance Sheet'!BJ49</f>
        <v>0</v>
      </c>
      <c r="BK115" s="182">
        <f>'Balance Sheet'!BK49</f>
        <v>0</v>
      </c>
      <c r="BL115" s="182">
        <f>'Balance Sheet'!BL49</f>
        <v>0</v>
      </c>
      <c r="BM115" s="182">
        <f>'Balance Sheet'!BM49</f>
        <v>0</v>
      </c>
      <c r="BN115" s="182">
        <f>'Balance Sheet'!BN49</f>
        <v>0</v>
      </c>
      <c r="BO115" s="182">
        <f>'Balance Sheet'!BO49</f>
        <v>0</v>
      </c>
      <c r="BP115" s="182">
        <f>'Balance Sheet'!BP49</f>
        <v>0</v>
      </c>
      <c r="BQ115" s="182">
        <f>'Balance Sheet'!BQ49</f>
        <v>0</v>
      </c>
      <c r="BR115" s="182">
        <f>'Balance Sheet'!BR49</f>
        <v>0</v>
      </c>
      <c r="BS115" s="182">
        <f>'Balance Sheet'!BS49</f>
        <v>359.91405855000005</v>
      </c>
      <c r="BT115" s="182">
        <f>'Balance Sheet'!BT49</f>
        <v>413.41183526000009</v>
      </c>
      <c r="BU115" s="182">
        <f>'Balance Sheet'!BU49</f>
        <v>463.66221769999999</v>
      </c>
      <c r="BV115" s="182">
        <f>'Balance Sheet'!BV49</f>
        <v>511.15965683999991</v>
      </c>
      <c r="BW115" s="182">
        <f>'Balance Sheet'!BW49</f>
        <v>834.42000000000007</v>
      </c>
      <c r="BX115" s="182">
        <f>'Balance Sheet'!BX49</f>
        <v>879.12900000000002</v>
      </c>
      <c r="BY115" s="182">
        <f>'Balance Sheet'!BY49</f>
        <v>911.15899999999999</v>
      </c>
      <c r="BZ115" s="182">
        <f>'Balance Sheet'!BZ49</f>
        <v>867.82399999999996</v>
      </c>
      <c r="CA115" s="182">
        <f>'Balance Sheet'!CA49</f>
        <v>1066.43</v>
      </c>
      <c r="CB115" s="182">
        <f>'Balance Sheet'!CB49</f>
        <v>1061.96</v>
      </c>
      <c r="CC115" s="182">
        <f>'Balance Sheet'!CC49</f>
        <v>1046.181</v>
      </c>
      <c r="CD115" s="182">
        <f>'Balance Sheet'!CD49</f>
        <v>1043.2296202448836</v>
      </c>
      <c r="CE115" s="182">
        <f>'Balance Sheet'!CE49</f>
        <v>1038.9552260841758</v>
      </c>
      <c r="CF115" s="182">
        <f>'Balance Sheet'!CF49</f>
        <v>1061.4273133376009</v>
      </c>
      <c r="CG115" s="182">
        <f>'Balance Sheet'!CG49</f>
        <v>1088.8323141450726</v>
      </c>
      <c r="CH115" s="182">
        <f>'Balance Sheet'!CH49</f>
        <v>1118.5067673619687</v>
      </c>
      <c r="CI115" s="182"/>
      <c r="CJ115" s="182"/>
      <c r="CK115" s="182"/>
      <c r="CL115" s="182"/>
      <c r="CM115" s="182"/>
      <c r="CN115" s="182"/>
      <c r="CO115" s="182"/>
      <c r="CP115" s="182"/>
      <c r="CQ115" s="182"/>
      <c r="CR115" s="182"/>
      <c r="CS115" s="182"/>
      <c r="CT115" s="182"/>
      <c r="CU115" s="182"/>
      <c r="CV115" s="182"/>
      <c r="CW115" s="182"/>
      <c r="CX115" s="182"/>
      <c r="CY115" s="182"/>
      <c r="CZ115" s="182"/>
      <c r="DA115" s="182"/>
      <c r="DB115" s="182"/>
      <c r="DC115" s="2"/>
      <c r="DD115" s="2"/>
      <c r="DE115" s="29" t="s">
        <v>36</v>
      </c>
      <c r="DF115" s="182">
        <f>'Balance Sheet'!DF49</f>
        <v>0</v>
      </c>
      <c r="DG115" s="182">
        <f>'Balance Sheet'!DG49</f>
        <v>0</v>
      </c>
      <c r="DH115" s="182">
        <f>'Balance Sheet'!DH49</f>
        <v>0</v>
      </c>
      <c r="DI115" s="182">
        <f>'Balance Sheet'!DI49</f>
        <v>0</v>
      </c>
      <c r="DJ115" s="182">
        <f>'Balance Sheet'!DJ49</f>
        <v>0</v>
      </c>
      <c r="DK115" s="182">
        <f>'Balance Sheet'!DK49</f>
        <v>0</v>
      </c>
      <c r="DL115" s="182">
        <f>'Balance Sheet'!DL49</f>
        <v>0</v>
      </c>
      <c r="DM115" s="182">
        <f>'Balance Sheet'!DM49</f>
        <v>0</v>
      </c>
      <c r="DN115" s="182">
        <f>'Balance Sheet'!DN49</f>
        <v>0</v>
      </c>
      <c r="DO115" s="182">
        <f>'Balance Sheet'!DO49</f>
        <v>0</v>
      </c>
      <c r="DP115" s="182">
        <f>'Balance Sheet'!DP49</f>
        <v>0</v>
      </c>
      <c r="DQ115" s="182">
        <f>'Balance Sheet'!DQ49</f>
        <v>0</v>
      </c>
      <c r="DR115" s="182">
        <f>'Balance Sheet'!DR49</f>
        <v>0</v>
      </c>
      <c r="DS115" s="182">
        <f>'Balance Sheet'!DS49</f>
        <v>0</v>
      </c>
      <c r="DT115" s="182">
        <f>'Balance Sheet'!DT49</f>
        <v>0</v>
      </c>
      <c r="DU115" s="182">
        <f>'Balance Sheet'!DU49</f>
        <v>331.69404826000061</v>
      </c>
      <c r="DV115" s="182">
        <f>'Balance Sheet'!DV49</f>
        <v>339.36463937999997</v>
      </c>
      <c r="DW115" s="182">
        <f>'Balance Sheet'!DW49</f>
        <v>511.15965683999991</v>
      </c>
      <c r="DX115" s="182">
        <f>'Balance Sheet'!DX49</f>
        <v>867.82399999999996</v>
      </c>
      <c r="DY115" s="182">
        <f>'Balance Sheet'!DY49</f>
        <v>1043.2296202448836</v>
      </c>
      <c r="DZ115" s="182">
        <f>'Balance Sheet'!DZ49</f>
        <v>1118.5067673619687</v>
      </c>
      <c r="EA115" s="182">
        <f>'Balance Sheet'!EA49</f>
        <v>1249.3965648476233</v>
      </c>
      <c r="EB115" s="182">
        <f>'Balance Sheet'!EB49</f>
        <v>1406.9745772549886</v>
      </c>
      <c r="EC115" s="182">
        <f>'Balance Sheet'!EC49</f>
        <v>1573.1810529340639</v>
      </c>
      <c r="ED115" s="182">
        <f>'Balance Sheet'!ED49</f>
        <v>1739.2192094742134</v>
      </c>
      <c r="EE115" s="182">
        <f>'Balance Sheet'!EE49</f>
        <v>1901.3853074370563</v>
      </c>
      <c r="EF115" s="2"/>
      <c r="EG115" s="2"/>
      <c r="EH115" s="2"/>
    </row>
    <row r="116" spans="1:138" ht="12.75" hidden="1" customHeight="1" outlineLevel="1" x14ac:dyDescent="0.25">
      <c r="A116" s="2"/>
      <c r="B116" s="29"/>
      <c r="C116" s="182"/>
      <c r="D116" s="182"/>
      <c r="E116" s="182"/>
      <c r="F116" s="182"/>
      <c r="G116" s="182"/>
      <c r="H116" s="182"/>
      <c r="I116" s="182"/>
      <c r="J116" s="182"/>
      <c r="K116" s="182"/>
      <c r="L116" s="182"/>
      <c r="M116" s="182"/>
      <c r="N116" s="182"/>
      <c r="O116" s="182"/>
      <c r="P116" s="182"/>
      <c r="Q116" s="182"/>
      <c r="R116" s="182"/>
      <c r="S116" s="182"/>
      <c r="T116" s="182"/>
      <c r="U116" s="182"/>
      <c r="V116" s="182"/>
      <c r="W116" s="182"/>
      <c r="X116" s="182"/>
      <c r="Y116" s="182"/>
      <c r="Z116" s="182"/>
      <c r="AA116" s="182"/>
      <c r="AB116" s="182"/>
      <c r="AC116" s="182"/>
      <c r="AD116" s="182"/>
      <c r="AE116" s="182"/>
      <c r="AF116" s="182"/>
      <c r="AG116" s="182"/>
      <c r="AH116" s="182"/>
      <c r="AI116" s="182"/>
      <c r="AJ116" s="182"/>
      <c r="AK116" s="182"/>
      <c r="AL116" s="182"/>
      <c r="AM116" s="182"/>
      <c r="AN116" s="182"/>
      <c r="AO116" s="182"/>
      <c r="AP116" s="182"/>
      <c r="AQ116" s="182"/>
      <c r="AR116" s="182"/>
      <c r="AS116" s="182"/>
      <c r="AT116" s="182"/>
      <c r="AU116" s="182"/>
      <c r="AV116" s="182"/>
      <c r="AW116" s="182"/>
      <c r="AX116" s="182"/>
      <c r="AY116" s="182"/>
      <c r="AZ116" s="182"/>
      <c r="BA116" s="182"/>
      <c r="BB116" s="182"/>
      <c r="BC116" s="182"/>
      <c r="BD116" s="182"/>
      <c r="BE116" s="182"/>
      <c r="BF116" s="182"/>
      <c r="BG116" s="182"/>
      <c r="BH116" s="182"/>
      <c r="BI116" s="182"/>
      <c r="BJ116" s="182"/>
      <c r="BK116" s="182"/>
      <c r="BL116" s="182"/>
      <c r="BM116" s="182"/>
      <c r="BN116" s="182"/>
      <c r="BO116" s="182"/>
      <c r="BP116" s="182"/>
      <c r="BQ116" s="182"/>
      <c r="BR116" s="182"/>
      <c r="BS116" s="182"/>
      <c r="BT116" s="182"/>
      <c r="BU116" s="182"/>
      <c r="BV116" s="182"/>
      <c r="BW116" s="182"/>
      <c r="BX116" s="182"/>
      <c r="BY116" s="182"/>
      <c r="BZ116" s="182"/>
      <c r="CA116" s="182"/>
      <c r="CB116" s="182"/>
      <c r="CC116" s="182"/>
      <c r="CD116" s="182"/>
      <c r="CE116" s="182"/>
      <c r="CF116" s="182"/>
      <c r="CG116" s="182"/>
      <c r="CH116" s="182"/>
      <c r="CI116" s="182"/>
      <c r="CJ116" s="182"/>
      <c r="CK116" s="182"/>
      <c r="CL116" s="182"/>
      <c r="CM116" s="182"/>
      <c r="CN116" s="182"/>
      <c r="CO116" s="182"/>
      <c r="CP116" s="182"/>
      <c r="CQ116" s="182"/>
      <c r="CR116" s="182"/>
      <c r="CS116" s="182"/>
      <c r="CT116" s="182"/>
      <c r="CU116" s="182"/>
      <c r="CV116" s="182"/>
      <c r="CW116" s="182"/>
      <c r="CX116" s="182"/>
      <c r="CY116" s="182"/>
      <c r="CZ116" s="182"/>
      <c r="DA116" s="182"/>
      <c r="DB116" s="182"/>
      <c r="DC116" s="2"/>
      <c r="DD116" s="2"/>
      <c r="DE116" s="29"/>
      <c r="DF116" s="182"/>
      <c r="DG116" s="182"/>
      <c r="DH116" s="182"/>
      <c r="DI116" s="182"/>
      <c r="DJ116" s="182"/>
      <c r="DK116" s="182"/>
      <c r="DL116" s="182"/>
      <c r="DM116" s="182"/>
      <c r="DN116" s="182"/>
      <c r="DO116" s="182"/>
      <c r="DP116" s="182"/>
      <c r="DQ116" s="182"/>
      <c r="DR116" s="182"/>
      <c r="DS116" s="182"/>
      <c r="DT116" s="182"/>
      <c r="DU116" s="182"/>
      <c r="DV116" s="182"/>
      <c r="DW116" s="182"/>
      <c r="DX116" s="182"/>
      <c r="DY116" s="182"/>
      <c r="DZ116" s="182"/>
      <c r="EA116" s="182"/>
      <c r="EB116" s="182"/>
      <c r="EC116" s="182"/>
      <c r="ED116" s="182"/>
      <c r="EE116" s="182"/>
      <c r="EF116" s="2"/>
      <c r="EG116" s="2"/>
      <c r="EH116" s="2"/>
    </row>
    <row r="117" spans="1:138" ht="12.75" hidden="1" customHeight="1" outlineLevel="1" x14ac:dyDescent="0.25">
      <c r="A117" s="2"/>
      <c r="B117" s="2" t="s">
        <v>1359</v>
      </c>
      <c r="C117" s="233" t="e">
        <f t="shared" ref="C117:CH117" si="155">-C107*4/C111</f>
        <v>#REF!</v>
      </c>
      <c r="D117" s="233" t="e">
        <f t="shared" si="155"/>
        <v>#REF!</v>
      </c>
      <c r="E117" s="233" t="e">
        <f t="shared" si="155"/>
        <v>#REF!</v>
      </c>
      <c r="F117" s="233" t="e">
        <f t="shared" si="155"/>
        <v>#REF!</v>
      </c>
      <c r="G117" s="233" t="e">
        <f t="shared" si="155"/>
        <v>#REF!</v>
      </c>
      <c r="H117" s="233" t="e">
        <f t="shared" si="155"/>
        <v>#REF!</v>
      </c>
      <c r="I117" s="233" t="e">
        <f t="shared" si="155"/>
        <v>#REF!</v>
      </c>
      <c r="J117" s="233" t="e">
        <f t="shared" si="155"/>
        <v>#REF!</v>
      </c>
      <c r="K117" s="233" t="e">
        <f t="shared" si="155"/>
        <v>#REF!</v>
      </c>
      <c r="L117" s="233" t="e">
        <f t="shared" si="155"/>
        <v>#REF!</v>
      </c>
      <c r="M117" s="233" t="e">
        <f t="shared" si="155"/>
        <v>#REF!</v>
      </c>
      <c r="N117" s="233" t="e">
        <f t="shared" si="155"/>
        <v>#REF!</v>
      </c>
      <c r="O117" s="233" t="e">
        <f t="shared" si="155"/>
        <v>#REF!</v>
      </c>
      <c r="P117" s="233" t="e">
        <f t="shared" si="155"/>
        <v>#REF!</v>
      </c>
      <c r="Q117" s="233" t="e">
        <f t="shared" si="155"/>
        <v>#REF!</v>
      </c>
      <c r="R117" s="233" t="e">
        <f t="shared" si="155"/>
        <v>#REF!</v>
      </c>
      <c r="S117" s="233" t="e">
        <f t="shared" si="155"/>
        <v>#REF!</v>
      </c>
      <c r="T117" s="233" t="e">
        <f t="shared" si="155"/>
        <v>#REF!</v>
      </c>
      <c r="U117" s="233" t="e">
        <f t="shared" si="155"/>
        <v>#REF!</v>
      </c>
      <c r="V117" s="233" t="e">
        <f t="shared" si="155"/>
        <v>#REF!</v>
      </c>
      <c r="W117" s="233" t="e">
        <f t="shared" si="155"/>
        <v>#REF!</v>
      </c>
      <c r="X117" s="233" t="e">
        <f t="shared" si="155"/>
        <v>#REF!</v>
      </c>
      <c r="Y117" s="233" t="e">
        <f t="shared" si="155"/>
        <v>#REF!</v>
      </c>
      <c r="Z117" s="233" t="e">
        <f t="shared" si="155"/>
        <v>#REF!</v>
      </c>
      <c r="AA117" s="233" t="e">
        <f t="shared" si="155"/>
        <v>#REF!</v>
      </c>
      <c r="AB117" s="233" t="e">
        <f t="shared" si="155"/>
        <v>#REF!</v>
      </c>
      <c r="AC117" s="233" t="e">
        <f t="shared" si="155"/>
        <v>#REF!</v>
      </c>
      <c r="AD117" s="233" t="e">
        <f t="shared" si="155"/>
        <v>#REF!</v>
      </c>
      <c r="AE117" s="233" t="e">
        <f t="shared" si="155"/>
        <v>#REF!</v>
      </c>
      <c r="AF117" s="233" t="e">
        <f t="shared" si="155"/>
        <v>#REF!</v>
      </c>
      <c r="AG117" s="233" t="e">
        <f t="shared" si="155"/>
        <v>#REF!</v>
      </c>
      <c r="AH117" s="233" t="e">
        <f t="shared" si="155"/>
        <v>#REF!</v>
      </c>
      <c r="AI117" s="233" t="e">
        <f t="shared" si="155"/>
        <v>#REF!</v>
      </c>
      <c r="AJ117" s="233" t="e">
        <f t="shared" si="155"/>
        <v>#REF!</v>
      </c>
      <c r="AK117" s="233" t="e">
        <f t="shared" si="155"/>
        <v>#REF!</v>
      </c>
      <c r="AL117" s="233" t="e">
        <f t="shared" si="155"/>
        <v>#REF!</v>
      </c>
      <c r="AM117" s="233" t="e">
        <f t="shared" si="155"/>
        <v>#REF!</v>
      </c>
      <c r="AN117" s="233" t="e">
        <f t="shared" si="155"/>
        <v>#REF!</v>
      </c>
      <c r="AO117" s="233" t="e">
        <f t="shared" si="155"/>
        <v>#REF!</v>
      </c>
      <c r="AP117" s="233" t="e">
        <f t="shared" si="155"/>
        <v>#REF!</v>
      </c>
      <c r="AQ117" s="233" t="e">
        <f t="shared" si="155"/>
        <v>#REF!</v>
      </c>
      <c r="AR117" s="233" t="e">
        <f t="shared" si="155"/>
        <v>#REF!</v>
      </c>
      <c r="AS117" s="233" t="e">
        <f t="shared" si="155"/>
        <v>#REF!</v>
      </c>
      <c r="AT117" s="233" t="e">
        <f t="shared" si="155"/>
        <v>#REF!</v>
      </c>
      <c r="AU117" s="233" t="e">
        <f t="shared" si="155"/>
        <v>#REF!</v>
      </c>
      <c r="AV117" s="233" t="e">
        <f t="shared" si="155"/>
        <v>#REF!</v>
      </c>
      <c r="AW117" s="233" t="e">
        <f t="shared" si="155"/>
        <v>#REF!</v>
      </c>
      <c r="AX117" s="233" t="e">
        <f t="shared" si="155"/>
        <v>#REF!</v>
      </c>
      <c r="AY117" s="233" t="e">
        <f t="shared" si="155"/>
        <v>#REF!</v>
      </c>
      <c r="AZ117" s="233" t="e">
        <f t="shared" si="155"/>
        <v>#REF!</v>
      </c>
      <c r="BA117" s="233" t="e">
        <f t="shared" si="155"/>
        <v>#REF!</v>
      </c>
      <c r="BB117" s="233" t="e">
        <f t="shared" si="155"/>
        <v>#REF!</v>
      </c>
      <c r="BC117" s="233" t="e">
        <f t="shared" si="155"/>
        <v>#REF!</v>
      </c>
      <c r="BD117" s="233" t="e">
        <f t="shared" si="155"/>
        <v>#REF!</v>
      </c>
      <c r="BE117" s="233" t="e">
        <f t="shared" si="155"/>
        <v>#REF!</v>
      </c>
      <c r="BF117" s="233" t="e">
        <f t="shared" si="155"/>
        <v>#REF!</v>
      </c>
      <c r="BG117" s="233" t="e">
        <f t="shared" si="155"/>
        <v>#REF!</v>
      </c>
      <c r="BH117" s="233" t="e">
        <f t="shared" si="155"/>
        <v>#REF!</v>
      </c>
      <c r="BI117" s="233" t="e">
        <f t="shared" si="155"/>
        <v>#REF!</v>
      </c>
      <c r="BJ117" s="233" t="e">
        <f t="shared" si="155"/>
        <v>#REF!</v>
      </c>
      <c r="BK117" s="233" t="e">
        <f t="shared" si="155"/>
        <v>#REF!</v>
      </c>
      <c r="BL117" s="233" t="e">
        <f t="shared" si="155"/>
        <v>#REF!</v>
      </c>
      <c r="BM117" s="233" t="e">
        <f t="shared" si="155"/>
        <v>#REF!</v>
      </c>
      <c r="BN117" s="233" t="e">
        <f t="shared" si="155"/>
        <v>#REF!</v>
      </c>
      <c r="BO117" s="233" t="e">
        <f t="shared" si="155"/>
        <v>#REF!</v>
      </c>
      <c r="BP117" s="233" t="e">
        <f t="shared" si="155"/>
        <v>#REF!</v>
      </c>
      <c r="BQ117" s="233" t="e">
        <f t="shared" si="155"/>
        <v>#REF!</v>
      </c>
      <c r="BR117" s="233" t="e">
        <f t="shared" si="155"/>
        <v>#REF!</v>
      </c>
      <c r="BS117" s="233" t="e">
        <f t="shared" si="155"/>
        <v>#REF!</v>
      </c>
      <c r="BT117" s="233" t="e">
        <f t="shared" si="155"/>
        <v>#REF!</v>
      </c>
      <c r="BU117" s="233" t="e">
        <f t="shared" si="155"/>
        <v>#REF!</v>
      </c>
      <c r="BV117" s="233" t="e">
        <f t="shared" si="155"/>
        <v>#REF!</v>
      </c>
      <c r="BW117" s="233" t="e">
        <f t="shared" si="155"/>
        <v>#REF!</v>
      </c>
      <c r="BX117" s="233" t="e">
        <f t="shared" si="155"/>
        <v>#REF!</v>
      </c>
      <c r="BY117" s="233" t="e">
        <f t="shared" si="155"/>
        <v>#REF!</v>
      </c>
      <c r="BZ117" s="233" t="e">
        <f t="shared" si="155"/>
        <v>#REF!</v>
      </c>
      <c r="CA117" s="233" t="e">
        <f t="shared" si="155"/>
        <v>#REF!</v>
      </c>
      <c r="CB117" s="233" t="e">
        <f t="shared" si="155"/>
        <v>#REF!</v>
      </c>
      <c r="CC117" s="233" t="e">
        <f t="shared" si="155"/>
        <v>#REF!</v>
      </c>
      <c r="CD117" s="233" t="e">
        <f t="shared" si="155"/>
        <v>#REF!</v>
      </c>
      <c r="CE117" s="233" t="e">
        <f t="shared" si="155"/>
        <v>#REF!</v>
      </c>
      <c r="CF117" s="233" t="e">
        <f t="shared" si="155"/>
        <v>#REF!</v>
      </c>
      <c r="CG117" s="233" t="e">
        <f t="shared" si="155"/>
        <v>#REF!</v>
      </c>
      <c r="CH117" s="233" t="e">
        <f t="shared" si="155"/>
        <v>#REF!</v>
      </c>
      <c r="CI117" s="233"/>
      <c r="CJ117" s="233"/>
      <c r="CK117" s="233"/>
      <c r="CL117" s="233"/>
      <c r="CM117" s="233"/>
      <c r="CN117" s="233"/>
      <c r="CO117" s="233"/>
      <c r="CP117" s="233"/>
      <c r="CQ117" s="233"/>
      <c r="CR117" s="233"/>
      <c r="CS117" s="233"/>
      <c r="CT117" s="233"/>
      <c r="CU117" s="233"/>
      <c r="CV117" s="233"/>
      <c r="CW117" s="233"/>
      <c r="CX117" s="233"/>
      <c r="CY117" s="233"/>
      <c r="CZ117" s="233"/>
      <c r="DA117" s="233"/>
      <c r="DB117" s="233"/>
      <c r="DC117" s="2"/>
      <c r="DD117" s="2"/>
      <c r="DE117" s="2" t="s">
        <v>1359</v>
      </c>
      <c r="DF117" s="233" t="e">
        <f t="shared" ref="DF117:EE117" si="156">-DF107/DF111</f>
        <v>#REF!</v>
      </c>
      <c r="DG117" s="233" t="e">
        <f t="shared" si="156"/>
        <v>#REF!</v>
      </c>
      <c r="DH117" s="233" t="e">
        <f t="shared" si="156"/>
        <v>#REF!</v>
      </c>
      <c r="DI117" s="233" t="e">
        <f t="shared" si="156"/>
        <v>#REF!</v>
      </c>
      <c r="DJ117" s="233" t="e">
        <f t="shared" si="156"/>
        <v>#REF!</v>
      </c>
      <c r="DK117" s="233" t="e">
        <f t="shared" si="156"/>
        <v>#REF!</v>
      </c>
      <c r="DL117" s="233" t="e">
        <f t="shared" si="156"/>
        <v>#REF!</v>
      </c>
      <c r="DM117" s="233" t="e">
        <f t="shared" si="156"/>
        <v>#REF!</v>
      </c>
      <c r="DN117" s="233" t="e">
        <f t="shared" si="156"/>
        <v>#REF!</v>
      </c>
      <c r="DO117" s="233" t="e">
        <f t="shared" si="156"/>
        <v>#REF!</v>
      </c>
      <c r="DP117" s="233" t="e">
        <f t="shared" si="156"/>
        <v>#REF!</v>
      </c>
      <c r="DQ117" s="233" t="e">
        <f t="shared" si="156"/>
        <v>#REF!</v>
      </c>
      <c r="DR117" s="233" t="e">
        <f t="shared" si="156"/>
        <v>#REF!</v>
      </c>
      <c r="DS117" s="233" t="e">
        <f t="shared" si="156"/>
        <v>#REF!</v>
      </c>
      <c r="DT117" s="233" t="e">
        <f t="shared" si="156"/>
        <v>#REF!</v>
      </c>
      <c r="DU117" s="233" t="e">
        <f t="shared" si="156"/>
        <v>#REF!</v>
      </c>
      <c r="DV117" s="233" t="e">
        <f t="shared" si="156"/>
        <v>#REF!</v>
      </c>
      <c r="DW117" s="233" t="e">
        <f t="shared" si="156"/>
        <v>#REF!</v>
      </c>
      <c r="DX117" s="233" t="e">
        <f t="shared" si="156"/>
        <v>#REF!</v>
      </c>
      <c r="DY117" s="233" t="e">
        <f t="shared" si="156"/>
        <v>#REF!</v>
      </c>
      <c r="DZ117" s="233" t="e">
        <f t="shared" si="156"/>
        <v>#REF!</v>
      </c>
      <c r="EA117" s="233" t="e">
        <f t="shared" si="156"/>
        <v>#REF!</v>
      </c>
      <c r="EB117" s="233" t="e">
        <f t="shared" si="156"/>
        <v>#REF!</v>
      </c>
      <c r="EC117" s="233" t="e">
        <f t="shared" si="156"/>
        <v>#REF!</v>
      </c>
      <c r="ED117" s="233" t="e">
        <f t="shared" si="156"/>
        <v>#REF!</v>
      </c>
      <c r="EE117" s="233" t="e">
        <f t="shared" si="156"/>
        <v>#REF!</v>
      </c>
      <c r="EF117" s="2"/>
      <c r="EG117" s="2"/>
      <c r="EH117" s="2"/>
    </row>
    <row r="118" spans="1:138" ht="12.75" hidden="1" customHeight="1" outlineLevel="1" x14ac:dyDescent="0.25">
      <c r="A118" s="2"/>
      <c r="B118" s="2"/>
      <c r="C118" s="234"/>
      <c r="D118" s="234"/>
      <c r="E118" s="234"/>
      <c r="F118" s="234"/>
      <c r="G118" s="234"/>
      <c r="H118" s="234"/>
      <c r="I118" s="234"/>
      <c r="J118" s="234"/>
      <c r="K118" s="234"/>
      <c r="L118" s="234"/>
      <c r="M118" s="234"/>
      <c r="N118" s="234"/>
      <c r="O118" s="234"/>
      <c r="P118" s="234"/>
      <c r="Q118" s="234"/>
      <c r="R118" s="234"/>
      <c r="S118" s="234"/>
      <c r="T118" s="234"/>
      <c r="U118" s="234"/>
      <c r="V118" s="234"/>
      <c r="W118" s="234"/>
      <c r="X118" s="234"/>
      <c r="Y118" s="234"/>
      <c r="Z118" s="234"/>
      <c r="AA118" s="234"/>
      <c r="AB118" s="234"/>
      <c r="AC118" s="234"/>
      <c r="AD118" s="234"/>
      <c r="AE118" s="234"/>
      <c r="AF118" s="234"/>
      <c r="AG118" s="234"/>
      <c r="AH118" s="234"/>
      <c r="AI118" s="234"/>
      <c r="AJ118" s="234"/>
      <c r="AK118" s="234"/>
      <c r="AL118" s="234"/>
      <c r="AM118" s="234"/>
      <c r="AN118" s="234"/>
      <c r="AO118" s="234"/>
      <c r="AP118" s="234"/>
      <c r="AQ118" s="234"/>
      <c r="AR118" s="234"/>
      <c r="AS118" s="234"/>
      <c r="AT118" s="234"/>
      <c r="AU118" s="234"/>
      <c r="AV118" s="234"/>
      <c r="AW118" s="234"/>
      <c r="AX118" s="234"/>
      <c r="AY118" s="234"/>
      <c r="AZ118" s="234"/>
      <c r="BA118" s="234"/>
      <c r="BB118" s="234"/>
      <c r="BC118" s="234"/>
      <c r="BD118" s="234"/>
      <c r="BE118" s="234"/>
      <c r="BF118" s="234"/>
      <c r="BG118" s="234"/>
      <c r="BH118" s="234"/>
      <c r="BI118" s="234"/>
      <c r="BJ118" s="234"/>
      <c r="BK118" s="234"/>
      <c r="BL118" s="234"/>
      <c r="BM118" s="234"/>
      <c r="BN118" s="234"/>
      <c r="BO118" s="234"/>
      <c r="BP118" s="234"/>
      <c r="BQ118" s="234"/>
      <c r="BR118" s="234"/>
      <c r="BS118" s="234"/>
      <c r="BT118" s="234"/>
      <c r="BU118" s="234"/>
      <c r="BV118" s="234"/>
      <c r="BW118" s="234"/>
      <c r="BX118" s="234"/>
      <c r="BY118" s="234"/>
      <c r="BZ118" s="234"/>
      <c r="CA118" s="234"/>
      <c r="CB118" s="234"/>
      <c r="CC118" s="234"/>
      <c r="CD118" s="234"/>
      <c r="CE118" s="234"/>
      <c r="CF118" s="234"/>
      <c r="CG118" s="234"/>
      <c r="CH118" s="234"/>
      <c r="CI118" s="234"/>
      <c r="CJ118" s="234"/>
      <c r="CK118" s="234"/>
      <c r="CL118" s="234"/>
      <c r="CM118" s="234"/>
      <c r="CN118" s="234"/>
      <c r="CO118" s="234"/>
      <c r="CP118" s="234"/>
      <c r="CQ118" s="234"/>
      <c r="CR118" s="234"/>
      <c r="CS118" s="234"/>
      <c r="CT118" s="234"/>
      <c r="CU118" s="234"/>
      <c r="CV118" s="234"/>
      <c r="CW118" s="234"/>
      <c r="CX118" s="234"/>
      <c r="CY118" s="234"/>
      <c r="CZ118" s="234"/>
      <c r="DA118" s="234"/>
      <c r="DB118" s="234"/>
      <c r="DC118" s="2"/>
      <c r="DD118" s="2"/>
      <c r="DE118" s="2"/>
      <c r="DF118" s="234"/>
      <c r="DG118" s="234"/>
      <c r="DH118" s="234"/>
      <c r="DI118" s="234"/>
      <c r="DJ118" s="234"/>
      <c r="DK118" s="234"/>
      <c r="DL118" s="234"/>
      <c r="DM118" s="234"/>
      <c r="DN118" s="234"/>
      <c r="DO118" s="234"/>
      <c r="DP118" s="234"/>
      <c r="DQ118" s="234"/>
      <c r="DR118" s="234"/>
      <c r="DS118" s="234"/>
      <c r="DT118" s="234"/>
      <c r="DU118" s="234"/>
      <c r="DV118" s="234"/>
      <c r="DW118" s="234"/>
      <c r="DX118" s="234"/>
      <c r="DY118" s="234"/>
      <c r="DZ118" s="234"/>
      <c r="EA118" s="234"/>
      <c r="EB118" s="234"/>
      <c r="EC118" s="234"/>
      <c r="ED118" s="234"/>
      <c r="EE118" s="234"/>
      <c r="EF118" s="2"/>
      <c r="EG118" s="2"/>
      <c r="EH118" s="2"/>
    </row>
    <row r="119" spans="1:138" ht="12.75" hidden="1" customHeight="1" outlineLevel="1" x14ac:dyDescent="0.25">
      <c r="A119" s="2"/>
      <c r="B119" s="3" t="s">
        <v>1360</v>
      </c>
      <c r="C119" s="92"/>
      <c r="D119" s="92"/>
      <c r="E119" s="92"/>
      <c r="F119" s="92"/>
      <c r="G119" s="92"/>
      <c r="H119" s="92"/>
      <c r="I119" s="92"/>
      <c r="J119" s="92"/>
      <c r="K119" s="92"/>
      <c r="L119" s="92"/>
      <c r="M119" s="92"/>
      <c r="N119" s="92"/>
      <c r="O119" s="92"/>
      <c r="P119" s="92"/>
      <c r="Q119" s="92"/>
      <c r="R119" s="92"/>
      <c r="S119" s="92"/>
      <c r="T119" s="92"/>
      <c r="U119" s="92"/>
      <c r="V119" s="92"/>
      <c r="W119" s="92"/>
      <c r="X119" s="92"/>
      <c r="Y119" s="92"/>
      <c r="Z119" s="92"/>
      <c r="AA119" s="92"/>
      <c r="AB119" s="92"/>
      <c r="AC119" s="92"/>
      <c r="AD119" s="92"/>
      <c r="AE119" s="92"/>
      <c r="AF119" s="92"/>
      <c r="AG119" s="92"/>
      <c r="AH119" s="92"/>
      <c r="AI119" s="92"/>
      <c r="AJ119" s="92"/>
      <c r="AK119" s="92"/>
      <c r="AL119" s="92"/>
      <c r="AM119" s="92"/>
      <c r="AN119" s="92"/>
      <c r="AO119" s="92"/>
      <c r="AP119" s="92"/>
      <c r="AQ119" s="92"/>
      <c r="AR119" s="92"/>
      <c r="AS119" s="92"/>
      <c r="AT119" s="92"/>
      <c r="AU119" s="92"/>
      <c r="AV119" s="92"/>
      <c r="AW119" s="92"/>
      <c r="AX119" s="92"/>
      <c r="AY119" s="92"/>
      <c r="AZ119" s="92"/>
      <c r="BA119" s="92"/>
      <c r="BB119" s="92"/>
      <c r="BC119" s="92"/>
      <c r="BD119" s="92"/>
      <c r="BE119" s="92"/>
      <c r="BF119" s="92"/>
      <c r="BG119" s="92"/>
      <c r="BH119" s="92"/>
      <c r="BI119" s="92"/>
      <c r="BJ119" s="92"/>
      <c r="BK119" s="92"/>
      <c r="BL119" s="92"/>
      <c r="BM119" s="92"/>
      <c r="BN119" s="92"/>
      <c r="BO119" s="92"/>
      <c r="BP119" s="92"/>
      <c r="BQ119" s="92"/>
      <c r="BR119" s="92"/>
      <c r="BS119" s="92"/>
      <c r="BT119" s="92"/>
      <c r="BU119" s="92"/>
      <c r="BV119" s="92"/>
      <c r="BW119" s="92"/>
      <c r="BX119" s="92"/>
      <c r="BY119" s="92"/>
      <c r="BZ119" s="92"/>
      <c r="CA119" s="92"/>
      <c r="CB119" s="92"/>
      <c r="CC119" s="92"/>
      <c r="CD119" s="92"/>
      <c r="CE119" s="92"/>
      <c r="CF119" s="92"/>
      <c r="CG119" s="92"/>
      <c r="CH119" s="92"/>
      <c r="CI119" s="92"/>
      <c r="CJ119" s="92"/>
      <c r="CK119" s="92"/>
      <c r="CL119" s="92"/>
      <c r="CM119" s="92"/>
      <c r="CN119" s="92"/>
      <c r="CO119" s="92"/>
      <c r="CP119" s="92"/>
      <c r="CQ119" s="92"/>
      <c r="CR119" s="92"/>
      <c r="CS119" s="92"/>
      <c r="CT119" s="92"/>
      <c r="CU119" s="92"/>
      <c r="CV119" s="92"/>
      <c r="CW119" s="92"/>
      <c r="CX119" s="92"/>
      <c r="CY119" s="92"/>
      <c r="CZ119" s="92"/>
      <c r="DA119" s="92"/>
      <c r="DB119" s="92"/>
      <c r="DC119" s="2"/>
      <c r="DD119" s="2"/>
      <c r="DE119" s="3" t="s">
        <v>1360</v>
      </c>
      <c r="DF119" s="92"/>
      <c r="DG119" s="92"/>
      <c r="DH119" s="92"/>
      <c r="DI119" s="92"/>
      <c r="DJ119" s="92"/>
      <c r="DK119" s="92"/>
      <c r="DL119" s="92"/>
      <c r="DM119" s="92"/>
      <c r="DN119" s="92"/>
      <c r="DO119" s="92"/>
      <c r="DP119" s="92"/>
      <c r="DQ119" s="92"/>
      <c r="DR119" s="92"/>
      <c r="DS119" s="92"/>
      <c r="DT119" s="92"/>
      <c r="DU119" s="92"/>
      <c r="DV119" s="92"/>
      <c r="DW119" s="92"/>
      <c r="DX119" s="92"/>
      <c r="DY119" s="92"/>
      <c r="DZ119" s="92"/>
      <c r="EA119" s="92"/>
      <c r="EB119" s="92"/>
      <c r="EC119" s="92"/>
      <c r="ED119" s="92"/>
      <c r="EE119" s="92"/>
      <c r="EF119" s="2"/>
      <c r="EG119" s="2"/>
      <c r="EH119" s="2"/>
    </row>
    <row r="120" spans="1:138" ht="12.75" hidden="1" customHeight="1" outlineLevel="1" x14ac:dyDescent="0.25">
      <c r="A120" s="2"/>
      <c r="B120" s="29" t="s">
        <v>1361</v>
      </c>
      <c r="C120" s="233" t="e">
        <f t="shared" ref="C120:CH120" si="157">C111/(C111+C115)</f>
        <v>#DIV/0!</v>
      </c>
      <c r="D120" s="233" t="e">
        <f t="shared" si="157"/>
        <v>#DIV/0!</v>
      </c>
      <c r="E120" s="233" t="e">
        <f t="shared" si="157"/>
        <v>#DIV/0!</v>
      </c>
      <c r="F120" s="233" t="e">
        <f t="shared" si="157"/>
        <v>#DIV/0!</v>
      </c>
      <c r="G120" s="233" t="e">
        <f t="shared" si="157"/>
        <v>#DIV/0!</v>
      </c>
      <c r="H120" s="233" t="e">
        <f t="shared" si="157"/>
        <v>#DIV/0!</v>
      </c>
      <c r="I120" s="233" t="e">
        <f t="shared" si="157"/>
        <v>#DIV/0!</v>
      </c>
      <c r="J120" s="233" t="e">
        <f t="shared" si="157"/>
        <v>#DIV/0!</v>
      </c>
      <c r="K120" s="233" t="e">
        <f t="shared" si="157"/>
        <v>#DIV/0!</v>
      </c>
      <c r="L120" s="233" t="e">
        <f t="shared" si="157"/>
        <v>#DIV/0!</v>
      </c>
      <c r="M120" s="233" t="e">
        <f t="shared" si="157"/>
        <v>#DIV/0!</v>
      </c>
      <c r="N120" s="233" t="e">
        <f t="shared" si="157"/>
        <v>#DIV/0!</v>
      </c>
      <c r="O120" s="233" t="e">
        <f t="shared" si="157"/>
        <v>#DIV/0!</v>
      </c>
      <c r="P120" s="233" t="e">
        <f t="shared" si="157"/>
        <v>#DIV/0!</v>
      </c>
      <c r="Q120" s="233" t="e">
        <f t="shared" si="157"/>
        <v>#DIV/0!</v>
      </c>
      <c r="R120" s="233" t="e">
        <f t="shared" si="157"/>
        <v>#DIV/0!</v>
      </c>
      <c r="S120" s="233" t="e">
        <f t="shared" si="157"/>
        <v>#DIV/0!</v>
      </c>
      <c r="T120" s="233" t="e">
        <f t="shared" si="157"/>
        <v>#DIV/0!</v>
      </c>
      <c r="U120" s="233" t="e">
        <f t="shared" si="157"/>
        <v>#DIV/0!</v>
      </c>
      <c r="V120" s="233" t="e">
        <f t="shared" si="157"/>
        <v>#DIV/0!</v>
      </c>
      <c r="W120" s="233" t="e">
        <f t="shared" si="157"/>
        <v>#DIV/0!</v>
      </c>
      <c r="X120" s="233" t="e">
        <f t="shared" si="157"/>
        <v>#DIV/0!</v>
      </c>
      <c r="Y120" s="233" t="e">
        <f t="shared" si="157"/>
        <v>#DIV/0!</v>
      </c>
      <c r="Z120" s="233" t="e">
        <f t="shared" si="157"/>
        <v>#DIV/0!</v>
      </c>
      <c r="AA120" s="233" t="e">
        <f t="shared" si="157"/>
        <v>#DIV/0!</v>
      </c>
      <c r="AB120" s="233" t="e">
        <f t="shared" si="157"/>
        <v>#DIV/0!</v>
      </c>
      <c r="AC120" s="233" t="e">
        <f t="shared" si="157"/>
        <v>#DIV/0!</v>
      </c>
      <c r="AD120" s="233" t="e">
        <f t="shared" si="157"/>
        <v>#DIV/0!</v>
      </c>
      <c r="AE120" s="233" t="e">
        <f t="shared" si="157"/>
        <v>#DIV/0!</v>
      </c>
      <c r="AF120" s="233" t="e">
        <f t="shared" si="157"/>
        <v>#DIV/0!</v>
      </c>
      <c r="AG120" s="233" t="e">
        <f t="shared" si="157"/>
        <v>#DIV/0!</v>
      </c>
      <c r="AH120" s="233" t="e">
        <f t="shared" si="157"/>
        <v>#DIV/0!</v>
      </c>
      <c r="AI120" s="233" t="e">
        <f t="shared" si="157"/>
        <v>#DIV/0!</v>
      </c>
      <c r="AJ120" s="233" t="e">
        <f t="shared" si="157"/>
        <v>#DIV/0!</v>
      </c>
      <c r="AK120" s="233" t="e">
        <f t="shared" si="157"/>
        <v>#DIV/0!</v>
      </c>
      <c r="AL120" s="233" t="e">
        <f t="shared" si="157"/>
        <v>#DIV/0!</v>
      </c>
      <c r="AM120" s="233" t="e">
        <f t="shared" si="157"/>
        <v>#DIV/0!</v>
      </c>
      <c r="AN120" s="233" t="e">
        <f t="shared" si="157"/>
        <v>#DIV/0!</v>
      </c>
      <c r="AO120" s="233" t="e">
        <f t="shared" si="157"/>
        <v>#DIV/0!</v>
      </c>
      <c r="AP120" s="233" t="e">
        <f t="shared" si="157"/>
        <v>#DIV/0!</v>
      </c>
      <c r="AQ120" s="233" t="e">
        <f t="shared" si="157"/>
        <v>#DIV/0!</v>
      </c>
      <c r="AR120" s="233" t="e">
        <f t="shared" si="157"/>
        <v>#DIV/0!</v>
      </c>
      <c r="AS120" s="233" t="e">
        <f t="shared" si="157"/>
        <v>#DIV/0!</v>
      </c>
      <c r="AT120" s="233" t="e">
        <f t="shared" si="157"/>
        <v>#DIV/0!</v>
      </c>
      <c r="AU120" s="233" t="e">
        <f t="shared" si="157"/>
        <v>#DIV/0!</v>
      </c>
      <c r="AV120" s="233" t="e">
        <f t="shared" si="157"/>
        <v>#DIV/0!</v>
      </c>
      <c r="AW120" s="233" t="e">
        <f t="shared" si="157"/>
        <v>#DIV/0!</v>
      </c>
      <c r="AX120" s="233" t="e">
        <f t="shared" si="157"/>
        <v>#DIV/0!</v>
      </c>
      <c r="AY120" s="233" t="e">
        <f t="shared" si="157"/>
        <v>#DIV/0!</v>
      </c>
      <c r="AZ120" s="233" t="e">
        <f t="shared" si="157"/>
        <v>#DIV/0!</v>
      </c>
      <c r="BA120" s="233" t="e">
        <f t="shared" si="157"/>
        <v>#DIV/0!</v>
      </c>
      <c r="BB120" s="233" t="e">
        <f t="shared" si="157"/>
        <v>#DIV/0!</v>
      </c>
      <c r="BC120" s="233" t="e">
        <f t="shared" si="157"/>
        <v>#DIV/0!</v>
      </c>
      <c r="BD120" s="233" t="e">
        <f t="shared" si="157"/>
        <v>#DIV/0!</v>
      </c>
      <c r="BE120" s="233" t="e">
        <f t="shared" si="157"/>
        <v>#DIV/0!</v>
      </c>
      <c r="BF120" s="233" t="e">
        <f t="shared" si="157"/>
        <v>#DIV/0!</v>
      </c>
      <c r="BG120" s="233" t="e">
        <f t="shared" si="157"/>
        <v>#DIV/0!</v>
      </c>
      <c r="BH120" s="233" t="e">
        <f t="shared" si="157"/>
        <v>#DIV/0!</v>
      </c>
      <c r="BI120" s="233" t="e">
        <f t="shared" si="157"/>
        <v>#DIV/0!</v>
      </c>
      <c r="BJ120" s="233" t="e">
        <f t="shared" si="157"/>
        <v>#DIV/0!</v>
      </c>
      <c r="BK120" s="233" t="e">
        <f t="shared" si="157"/>
        <v>#DIV/0!</v>
      </c>
      <c r="BL120" s="233" t="e">
        <f t="shared" si="157"/>
        <v>#DIV/0!</v>
      </c>
      <c r="BM120" s="233" t="e">
        <f t="shared" si="157"/>
        <v>#DIV/0!</v>
      </c>
      <c r="BN120" s="233" t="e">
        <f t="shared" si="157"/>
        <v>#DIV/0!</v>
      </c>
      <c r="BO120" s="233" t="e">
        <f t="shared" si="157"/>
        <v>#DIV/0!</v>
      </c>
      <c r="BP120" s="233" t="e">
        <f t="shared" si="157"/>
        <v>#DIV/0!</v>
      </c>
      <c r="BQ120" s="233" t="e">
        <f t="shared" si="157"/>
        <v>#DIV/0!</v>
      </c>
      <c r="BR120" s="233" t="e">
        <f t="shared" si="157"/>
        <v>#DIV/0!</v>
      </c>
      <c r="BS120" s="233">
        <f t="shared" si="157"/>
        <v>0.32554194117602381</v>
      </c>
      <c r="BT120" s="233">
        <f t="shared" si="157"/>
        <v>0.28505003623386044</v>
      </c>
      <c r="BU120" s="233">
        <f t="shared" si="157"/>
        <v>0.25293390241056635</v>
      </c>
      <c r="BV120" s="233">
        <f t="shared" si="157"/>
        <v>0.22355513784854356</v>
      </c>
      <c r="BW120" s="233">
        <f t="shared" si="157"/>
        <v>0.1429011648211681</v>
      </c>
      <c r="BX120" s="233">
        <f t="shared" si="157"/>
        <v>0.12964073990472005</v>
      </c>
      <c r="BY120" s="233">
        <f t="shared" si="157"/>
        <v>0.15919145127206621</v>
      </c>
      <c r="BZ120" s="233">
        <f t="shared" si="157"/>
        <v>0.16607024111992189</v>
      </c>
      <c r="CA120" s="233">
        <f t="shared" si="157"/>
        <v>0.31097110669891176</v>
      </c>
      <c r="CB120" s="233">
        <f t="shared" si="157"/>
        <v>0.3103990160802565</v>
      </c>
      <c r="CC120" s="233">
        <f t="shared" si="157"/>
        <v>0.31237581690539834</v>
      </c>
      <c r="CD120" s="233">
        <f t="shared" si="157"/>
        <v>0.30934431792759409</v>
      </c>
      <c r="CE120" s="233">
        <f t="shared" si="157"/>
        <v>0.30653899314744421</v>
      </c>
      <c r="CF120" s="233">
        <f t="shared" si="157"/>
        <v>0.29831770213563191</v>
      </c>
      <c r="CG120" s="233">
        <f t="shared" si="157"/>
        <v>0.28931769794299228</v>
      </c>
      <c r="CH120" s="233">
        <f t="shared" si="157"/>
        <v>0.28013306042893354</v>
      </c>
      <c r="CI120" s="233"/>
      <c r="CJ120" s="233"/>
      <c r="CK120" s="233"/>
      <c r="CL120" s="233"/>
      <c r="CM120" s="233"/>
      <c r="CN120" s="233"/>
      <c r="CO120" s="233"/>
      <c r="CP120" s="233"/>
      <c r="CQ120" s="233"/>
      <c r="CR120" s="233"/>
      <c r="CS120" s="233"/>
      <c r="CT120" s="233"/>
      <c r="CU120" s="233"/>
      <c r="CV120" s="233"/>
      <c r="CW120" s="233"/>
      <c r="CX120" s="233"/>
      <c r="CY120" s="233"/>
      <c r="CZ120" s="233"/>
      <c r="DA120" s="233"/>
      <c r="DB120" s="233"/>
      <c r="DC120" s="2"/>
      <c r="DD120" s="2"/>
      <c r="DE120" s="29" t="s">
        <v>1361</v>
      </c>
      <c r="DF120" s="233" t="e">
        <f t="shared" ref="DF120:EE120" si="158">DF111/(DF111+DF115)</f>
        <v>#DIV/0!</v>
      </c>
      <c r="DG120" s="233" t="e">
        <f t="shared" si="158"/>
        <v>#DIV/0!</v>
      </c>
      <c r="DH120" s="233" t="e">
        <f t="shared" si="158"/>
        <v>#DIV/0!</v>
      </c>
      <c r="DI120" s="233" t="e">
        <f t="shared" si="158"/>
        <v>#DIV/0!</v>
      </c>
      <c r="DJ120" s="233" t="e">
        <f t="shared" si="158"/>
        <v>#DIV/0!</v>
      </c>
      <c r="DK120" s="233" t="e">
        <f t="shared" si="158"/>
        <v>#DIV/0!</v>
      </c>
      <c r="DL120" s="233" t="e">
        <f t="shared" si="158"/>
        <v>#DIV/0!</v>
      </c>
      <c r="DM120" s="233" t="e">
        <f t="shared" si="158"/>
        <v>#DIV/0!</v>
      </c>
      <c r="DN120" s="233" t="e">
        <f t="shared" si="158"/>
        <v>#DIV/0!</v>
      </c>
      <c r="DO120" s="233" t="e">
        <f t="shared" si="158"/>
        <v>#DIV/0!</v>
      </c>
      <c r="DP120" s="233" t="e">
        <f t="shared" si="158"/>
        <v>#DIV/0!</v>
      </c>
      <c r="DQ120" s="233" t="e">
        <f t="shared" si="158"/>
        <v>#DIV/0!</v>
      </c>
      <c r="DR120" s="233" t="e">
        <f t="shared" si="158"/>
        <v>#DIV/0!</v>
      </c>
      <c r="DS120" s="233" t="e">
        <f t="shared" si="158"/>
        <v>#DIV/0!</v>
      </c>
      <c r="DT120" s="233" t="e">
        <f t="shared" si="158"/>
        <v>#DIV/0!</v>
      </c>
      <c r="DU120" s="233">
        <f t="shared" si="158"/>
        <v>0.34292806250239932</v>
      </c>
      <c r="DV120" s="233">
        <f t="shared" si="158"/>
        <v>0.34346632734828492</v>
      </c>
      <c r="DW120" s="233">
        <f t="shared" si="158"/>
        <v>0.22355513784854356</v>
      </c>
      <c r="DX120" s="233">
        <f t="shared" si="158"/>
        <v>0.16607024111992189</v>
      </c>
      <c r="DY120" s="233">
        <f t="shared" si="158"/>
        <v>0.30934431792759409</v>
      </c>
      <c r="DZ120" s="233">
        <f t="shared" si="158"/>
        <v>0.28013306042893354</v>
      </c>
      <c r="EA120" s="233">
        <f t="shared" si="158"/>
        <v>0.24400805379735599</v>
      </c>
      <c r="EB120" s="233">
        <f t="shared" si="158"/>
        <v>0.20878099390639362</v>
      </c>
      <c r="EC120" s="233">
        <f t="shared" si="158"/>
        <v>0.17739717764641691</v>
      </c>
      <c r="ED120" s="233">
        <f t="shared" si="158"/>
        <v>0.15014161800143891</v>
      </c>
      <c r="EE120" s="233">
        <f t="shared" si="158"/>
        <v>0.12646146165228467</v>
      </c>
      <c r="EF120" s="2"/>
      <c r="EG120" s="2"/>
      <c r="EH120" s="2"/>
    </row>
    <row r="121" spans="1:138" ht="12.75" hidden="1" customHeight="1" outlineLevel="1" x14ac:dyDescent="0.25">
      <c r="A121" s="2"/>
      <c r="B121" s="29" t="s">
        <v>1362</v>
      </c>
      <c r="C121" s="233" t="e">
        <f t="shared" ref="C121:CH121" si="159">C113/(C111+C115)</f>
        <v>#DIV/0!</v>
      </c>
      <c r="D121" s="233" t="e">
        <f t="shared" si="159"/>
        <v>#DIV/0!</v>
      </c>
      <c r="E121" s="233" t="e">
        <f t="shared" si="159"/>
        <v>#DIV/0!</v>
      </c>
      <c r="F121" s="233" t="e">
        <f t="shared" si="159"/>
        <v>#DIV/0!</v>
      </c>
      <c r="G121" s="233" t="e">
        <f t="shared" si="159"/>
        <v>#DIV/0!</v>
      </c>
      <c r="H121" s="233" t="e">
        <f t="shared" si="159"/>
        <v>#DIV/0!</v>
      </c>
      <c r="I121" s="233" t="e">
        <f t="shared" si="159"/>
        <v>#DIV/0!</v>
      </c>
      <c r="J121" s="233" t="e">
        <f t="shared" si="159"/>
        <v>#DIV/0!</v>
      </c>
      <c r="K121" s="233" t="e">
        <f t="shared" si="159"/>
        <v>#DIV/0!</v>
      </c>
      <c r="L121" s="233" t="e">
        <f t="shared" si="159"/>
        <v>#DIV/0!</v>
      </c>
      <c r="M121" s="233" t="e">
        <f t="shared" si="159"/>
        <v>#DIV/0!</v>
      </c>
      <c r="N121" s="233" t="e">
        <f t="shared" si="159"/>
        <v>#DIV/0!</v>
      </c>
      <c r="O121" s="233" t="e">
        <f t="shared" si="159"/>
        <v>#DIV/0!</v>
      </c>
      <c r="P121" s="233" t="e">
        <f t="shared" si="159"/>
        <v>#DIV/0!</v>
      </c>
      <c r="Q121" s="233" t="e">
        <f t="shared" si="159"/>
        <v>#DIV/0!</v>
      </c>
      <c r="R121" s="233" t="e">
        <f t="shared" si="159"/>
        <v>#DIV/0!</v>
      </c>
      <c r="S121" s="233" t="e">
        <f t="shared" si="159"/>
        <v>#DIV/0!</v>
      </c>
      <c r="T121" s="233" t="e">
        <f t="shared" si="159"/>
        <v>#DIV/0!</v>
      </c>
      <c r="U121" s="233" t="e">
        <f t="shared" si="159"/>
        <v>#DIV/0!</v>
      </c>
      <c r="V121" s="233" t="e">
        <f t="shared" si="159"/>
        <v>#DIV/0!</v>
      </c>
      <c r="W121" s="233" t="e">
        <f t="shared" si="159"/>
        <v>#DIV/0!</v>
      </c>
      <c r="X121" s="233" t="e">
        <f t="shared" si="159"/>
        <v>#DIV/0!</v>
      </c>
      <c r="Y121" s="233" t="e">
        <f t="shared" si="159"/>
        <v>#DIV/0!</v>
      </c>
      <c r="Z121" s="233" t="e">
        <f t="shared" si="159"/>
        <v>#DIV/0!</v>
      </c>
      <c r="AA121" s="233" t="e">
        <f t="shared" si="159"/>
        <v>#DIV/0!</v>
      </c>
      <c r="AB121" s="233" t="e">
        <f t="shared" si="159"/>
        <v>#DIV/0!</v>
      </c>
      <c r="AC121" s="233" t="e">
        <f t="shared" si="159"/>
        <v>#DIV/0!</v>
      </c>
      <c r="AD121" s="233" t="e">
        <f t="shared" si="159"/>
        <v>#DIV/0!</v>
      </c>
      <c r="AE121" s="233" t="e">
        <f t="shared" si="159"/>
        <v>#DIV/0!</v>
      </c>
      <c r="AF121" s="233" t="e">
        <f t="shared" si="159"/>
        <v>#DIV/0!</v>
      </c>
      <c r="AG121" s="233" t="e">
        <f t="shared" si="159"/>
        <v>#DIV/0!</v>
      </c>
      <c r="AH121" s="233" t="e">
        <f t="shared" si="159"/>
        <v>#DIV/0!</v>
      </c>
      <c r="AI121" s="233" t="e">
        <f t="shared" si="159"/>
        <v>#DIV/0!</v>
      </c>
      <c r="AJ121" s="233" t="e">
        <f t="shared" si="159"/>
        <v>#DIV/0!</v>
      </c>
      <c r="AK121" s="233" t="e">
        <f t="shared" si="159"/>
        <v>#DIV/0!</v>
      </c>
      <c r="AL121" s="233" t="e">
        <f t="shared" si="159"/>
        <v>#DIV/0!</v>
      </c>
      <c r="AM121" s="233" t="e">
        <f t="shared" si="159"/>
        <v>#DIV/0!</v>
      </c>
      <c r="AN121" s="233" t="e">
        <f t="shared" si="159"/>
        <v>#DIV/0!</v>
      </c>
      <c r="AO121" s="233" t="e">
        <f t="shared" si="159"/>
        <v>#DIV/0!</v>
      </c>
      <c r="AP121" s="233" t="e">
        <f t="shared" si="159"/>
        <v>#DIV/0!</v>
      </c>
      <c r="AQ121" s="233" t="e">
        <f t="shared" si="159"/>
        <v>#DIV/0!</v>
      </c>
      <c r="AR121" s="233" t="e">
        <f t="shared" si="159"/>
        <v>#DIV/0!</v>
      </c>
      <c r="AS121" s="233" t="e">
        <f t="shared" si="159"/>
        <v>#DIV/0!</v>
      </c>
      <c r="AT121" s="233" t="e">
        <f t="shared" si="159"/>
        <v>#DIV/0!</v>
      </c>
      <c r="AU121" s="233" t="e">
        <f t="shared" si="159"/>
        <v>#DIV/0!</v>
      </c>
      <c r="AV121" s="233" t="e">
        <f t="shared" si="159"/>
        <v>#DIV/0!</v>
      </c>
      <c r="AW121" s="233" t="e">
        <f t="shared" si="159"/>
        <v>#DIV/0!</v>
      </c>
      <c r="AX121" s="233" t="e">
        <f t="shared" si="159"/>
        <v>#DIV/0!</v>
      </c>
      <c r="AY121" s="233" t="e">
        <f t="shared" si="159"/>
        <v>#DIV/0!</v>
      </c>
      <c r="AZ121" s="233" t="e">
        <f t="shared" si="159"/>
        <v>#DIV/0!</v>
      </c>
      <c r="BA121" s="233" t="e">
        <f t="shared" si="159"/>
        <v>#DIV/0!</v>
      </c>
      <c r="BB121" s="233" t="e">
        <f t="shared" si="159"/>
        <v>#DIV/0!</v>
      </c>
      <c r="BC121" s="233" t="e">
        <f t="shared" si="159"/>
        <v>#DIV/0!</v>
      </c>
      <c r="BD121" s="233" t="e">
        <f t="shared" si="159"/>
        <v>#DIV/0!</v>
      </c>
      <c r="BE121" s="233" t="e">
        <f t="shared" si="159"/>
        <v>#DIV/0!</v>
      </c>
      <c r="BF121" s="233" t="e">
        <f t="shared" si="159"/>
        <v>#DIV/0!</v>
      </c>
      <c r="BG121" s="233" t="e">
        <f t="shared" si="159"/>
        <v>#DIV/0!</v>
      </c>
      <c r="BH121" s="233" t="e">
        <f t="shared" si="159"/>
        <v>#DIV/0!</v>
      </c>
      <c r="BI121" s="233" t="e">
        <f t="shared" si="159"/>
        <v>#DIV/0!</v>
      </c>
      <c r="BJ121" s="233" t="e">
        <f t="shared" si="159"/>
        <v>#DIV/0!</v>
      </c>
      <c r="BK121" s="233" t="e">
        <f t="shared" si="159"/>
        <v>#DIV/0!</v>
      </c>
      <c r="BL121" s="233" t="e">
        <f t="shared" si="159"/>
        <v>#DIV/0!</v>
      </c>
      <c r="BM121" s="233" t="e">
        <f t="shared" si="159"/>
        <v>#DIV/0!</v>
      </c>
      <c r="BN121" s="233" t="e">
        <f t="shared" si="159"/>
        <v>#DIV/0!</v>
      </c>
      <c r="BO121" s="233" t="e">
        <f t="shared" si="159"/>
        <v>#DIV/0!</v>
      </c>
      <c r="BP121" s="233" t="e">
        <f t="shared" si="159"/>
        <v>#DIV/0!</v>
      </c>
      <c r="BQ121" s="233" t="e">
        <f t="shared" si="159"/>
        <v>#DIV/0!</v>
      </c>
      <c r="BR121" s="233" t="e">
        <f t="shared" si="159"/>
        <v>#DIV/0!</v>
      </c>
      <c r="BS121" s="233">
        <f t="shared" si="159"/>
        <v>0.22465568855653079</v>
      </c>
      <c r="BT121" s="233">
        <f t="shared" si="159"/>
        <v>0.16570604189350971</v>
      </c>
      <c r="BU121" s="233">
        <f t="shared" si="159"/>
        <v>0.10676380468277323</v>
      </c>
      <c r="BV121" s="233">
        <f t="shared" si="159"/>
        <v>9.8982954078852645E-2</v>
      </c>
      <c r="BW121" s="233">
        <f t="shared" si="159"/>
        <v>-0.21933972923557327</v>
      </c>
      <c r="BX121" s="233">
        <f t="shared" si="159"/>
        <v>-0.20862489555241384</v>
      </c>
      <c r="BY121" s="233">
        <f t="shared" si="159"/>
        <v>-8.4921608976902568E-2</v>
      </c>
      <c r="BZ121" s="233">
        <f t="shared" si="159"/>
        <v>-3.5895080354088442E-2</v>
      </c>
      <c r="CA121" s="233">
        <f t="shared" si="159"/>
        <v>0.19007138846658558</v>
      </c>
      <c r="CB121" s="233">
        <f t="shared" si="159"/>
        <v>0.24239543417601592</v>
      </c>
      <c r="CC121" s="233">
        <f t="shared" si="159"/>
        <v>0.26069001599139763</v>
      </c>
      <c r="CD121" s="233">
        <f t="shared" si="159"/>
        <v>0.27468478132337099</v>
      </c>
      <c r="CE121" s="233">
        <f t="shared" si="159"/>
        <v>0.29368482227118237</v>
      </c>
      <c r="CF121" s="233">
        <f t="shared" si="159"/>
        <v>0.28388388233313439</v>
      </c>
      <c r="CG121" s="233">
        <f t="shared" si="159"/>
        <v>0.22671330378144761</v>
      </c>
      <c r="CH121" s="233">
        <f t="shared" si="159"/>
        <v>0.17918247478804109</v>
      </c>
      <c r="CI121" s="233"/>
      <c r="CJ121" s="233"/>
      <c r="CK121" s="233"/>
      <c r="CL121" s="233"/>
      <c r="CM121" s="233"/>
      <c r="CN121" s="233"/>
      <c r="CO121" s="233"/>
      <c r="CP121" s="233"/>
      <c r="CQ121" s="233"/>
      <c r="CR121" s="233"/>
      <c r="CS121" s="233"/>
      <c r="CT121" s="233"/>
      <c r="CU121" s="233"/>
      <c r="CV121" s="233"/>
      <c r="CW121" s="233"/>
      <c r="CX121" s="233"/>
      <c r="CY121" s="233"/>
      <c r="CZ121" s="233"/>
      <c r="DA121" s="233"/>
      <c r="DB121" s="233"/>
      <c r="DC121" s="2"/>
      <c r="DD121" s="2"/>
      <c r="DE121" s="29" t="s">
        <v>1362</v>
      </c>
      <c r="DF121" s="233" t="e">
        <f t="shared" ref="DF121:EE121" si="160">DF113/(DF111+DF115)</f>
        <v>#DIV/0!</v>
      </c>
      <c r="DG121" s="233" t="e">
        <f t="shared" si="160"/>
        <v>#DIV/0!</v>
      </c>
      <c r="DH121" s="233" t="e">
        <f t="shared" si="160"/>
        <v>#DIV/0!</v>
      </c>
      <c r="DI121" s="233" t="e">
        <f t="shared" si="160"/>
        <v>#DIV/0!</v>
      </c>
      <c r="DJ121" s="233" t="e">
        <f t="shared" si="160"/>
        <v>#DIV/0!</v>
      </c>
      <c r="DK121" s="233" t="e">
        <f t="shared" si="160"/>
        <v>#DIV/0!</v>
      </c>
      <c r="DL121" s="233" t="e">
        <f t="shared" si="160"/>
        <v>#DIV/0!</v>
      </c>
      <c r="DM121" s="233" t="e">
        <f t="shared" si="160"/>
        <v>#DIV/0!</v>
      </c>
      <c r="DN121" s="233" t="e">
        <f t="shared" si="160"/>
        <v>#DIV/0!</v>
      </c>
      <c r="DO121" s="233" t="e">
        <f t="shared" si="160"/>
        <v>#DIV/0!</v>
      </c>
      <c r="DP121" s="233" t="e">
        <f t="shared" si="160"/>
        <v>#DIV/0!</v>
      </c>
      <c r="DQ121" s="233" t="e">
        <f t="shared" si="160"/>
        <v>#DIV/0!</v>
      </c>
      <c r="DR121" s="233" t="e">
        <f t="shared" si="160"/>
        <v>#DIV/0!</v>
      </c>
      <c r="DS121" s="233" t="e">
        <f t="shared" si="160"/>
        <v>#DIV/0!</v>
      </c>
      <c r="DT121" s="233" t="e">
        <f t="shared" si="160"/>
        <v>#DIV/0!</v>
      </c>
      <c r="DU121" s="233">
        <f t="shared" si="160"/>
        <v>0.27147001582003055</v>
      </c>
      <c r="DV121" s="233">
        <f t="shared" si="160"/>
        <v>0.26530672055960769</v>
      </c>
      <c r="DW121" s="233">
        <f t="shared" si="160"/>
        <v>9.8982954078852645E-2</v>
      </c>
      <c r="DX121" s="233">
        <f t="shared" si="160"/>
        <v>-3.5895080354088442E-2</v>
      </c>
      <c r="DY121" s="233">
        <f t="shared" si="160"/>
        <v>0.27468478132337099</v>
      </c>
      <c r="DZ121" s="233">
        <f t="shared" si="160"/>
        <v>0.17918247478804109</v>
      </c>
      <c r="EA121" s="233">
        <f t="shared" si="160"/>
        <v>4.7718606581425405E-2</v>
      </c>
      <c r="EB121" s="233">
        <f t="shared" si="160"/>
        <v>-8.3702073391795404E-2</v>
      </c>
      <c r="EC121" s="233">
        <f t="shared" si="160"/>
        <v>7.0768137232535222E-2</v>
      </c>
      <c r="ED121" s="233">
        <f t="shared" si="160"/>
        <v>-0.3236949084652978</v>
      </c>
      <c r="EE121" s="233">
        <f t="shared" si="160"/>
        <v>-0.42527630285105072</v>
      </c>
      <c r="EF121" s="2"/>
      <c r="EG121" s="2"/>
      <c r="EH121" s="2"/>
    </row>
    <row r="122" spans="1:138" ht="12.75" hidden="1" customHeight="1" outlineLevel="1" x14ac:dyDescent="0.25">
      <c r="A122" s="2"/>
      <c r="B122" s="235" t="s">
        <v>31</v>
      </c>
      <c r="C122" s="236" t="e">
        <f t="shared" ref="C122:CH122" si="161">C113/(C105*4)</f>
        <v>#DIV/0!</v>
      </c>
      <c r="D122" s="236" t="e">
        <f t="shared" si="161"/>
        <v>#DIV/0!</v>
      </c>
      <c r="E122" s="236" t="e">
        <f t="shared" si="161"/>
        <v>#DIV/0!</v>
      </c>
      <c r="F122" s="236" t="e">
        <f t="shared" si="161"/>
        <v>#DIV/0!</v>
      </c>
      <c r="G122" s="236" t="e">
        <f t="shared" si="161"/>
        <v>#DIV/0!</v>
      </c>
      <c r="H122" s="236" t="e">
        <f t="shared" si="161"/>
        <v>#DIV/0!</v>
      </c>
      <c r="I122" s="236" t="e">
        <f t="shared" si="161"/>
        <v>#DIV/0!</v>
      </c>
      <c r="J122" s="236" t="e">
        <f t="shared" si="161"/>
        <v>#DIV/0!</v>
      </c>
      <c r="K122" s="236" t="e">
        <f t="shared" si="161"/>
        <v>#DIV/0!</v>
      </c>
      <c r="L122" s="236" t="e">
        <f t="shared" si="161"/>
        <v>#DIV/0!</v>
      </c>
      <c r="M122" s="236" t="e">
        <f t="shared" si="161"/>
        <v>#DIV/0!</v>
      </c>
      <c r="N122" s="236" t="e">
        <f t="shared" si="161"/>
        <v>#DIV/0!</v>
      </c>
      <c r="O122" s="236" t="e">
        <f t="shared" si="161"/>
        <v>#DIV/0!</v>
      </c>
      <c r="P122" s="236" t="e">
        <f t="shared" si="161"/>
        <v>#DIV/0!</v>
      </c>
      <c r="Q122" s="236" t="e">
        <f t="shared" si="161"/>
        <v>#DIV/0!</v>
      </c>
      <c r="R122" s="236" t="e">
        <f t="shared" si="161"/>
        <v>#DIV/0!</v>
      </c>
      <c r="S122" s="236" t="e">
        <f t="shared" si="161"/>
        <v>#DIV/0!</v>
      </c>
      <c r="T122" s="236" t="e">
        <f t="shared" si="161"/>
        <v>#DIV/0!</v>
      </c>
      <c r="U122" s="236" t="e">
        <f t="shared" si="161"/>
        <v>#DIV/0!</v>
      </c>
      <c r="V122" s="236" t="e">
        <f t="shared" si="161"/>
        <v>#DIV/0!</v>
      </c>
      <c r="W122" s="236" t="e">
        <f t="shared" si="161"/>
        <v>#DIV/0!</v>
      </c>
      <c r="X122" s="236" t="e">
        <f t="shared" si="161"/>
        <v>#DIV/0!</v>
      </c>
      <c r="Y122" s="236" t="e">
        <f t="shared" si="161"/>
        <v>#DIV/0!</v>
      </c>
      <c r="Z122" s="236" t="e">
        <f t="shared" si="161"/>
        <v>#DIV/0!</v>
      </c>
      <c r="AA122" s="236" t="e">
        <f t="shared" si="161"/>
        <v>#DIV/0!</v>
      </c>
      <c r="AB122" s="236" t="e">
        <f t="shared" si="161"/>
        <v>#DIV/0!</v>
      </c>
      <c r="AC122" s="236" t="e">
        <f t="shared" si="161"/>
        <v>#DIV/0!</v>
      </c>
      <c r="AD122" s="236" t="e">
        <f t="shared" si="161"/>
        <v>#DIV/0!</v>
      </c>
      <c r="AE122" s="236" t="e">
        <f t="shared" si="161"/>
        <v>#DIV/0!</v>
      </c>
      <c r="AF122" s="236" t="e">
        <f t="shared" si="161"/>
        <v>#DIV/0!</v>
      </c>
      <c r="AG122" s="236" t="e">
        <f t="shared" si="161"/>
        <v>#DIV/0!</v>
      </c>
      <c r="AH122" s="236" t="e">
        <f t="shared" si="161"/>
        <v>#DIV/0!</v>
      </c>
      <c r="AI122" s="236" t="e">
        <f t="shared" si="161"/>
        <v>#DIV/0!</v>
      </c>
      <c r="AJ122" s="236" t="e">
        <f t="shared" si="161"/>
        <v>#DIV/0!</v>
      </c>
      <c r="AK122" s="236" t="e">
        <f t="shared" si="161"/>
        <v>#DIV/0!</v>
      </c>
      <c r="AL122" s="236" t="e">
        <f t="shared" si="161"/>
        <v>#DIV/0!</v>
      </c>
      <c r="AM122" s="236" t="e">
        <f t="shared" si="161"/>
        <v>#DIV/0!</v>
      </c>
      <c r="AN122" s="236" t="e">
        <f t="shared" si="161"/>
        <v>#DIV/0!</v>
      </c>
      <c r="AO122" s="236" t="e">
        <f t="shared" si="161"/>
        <v>#DIV/0!</v>
      </c>
      <c r="AP122" s="236" t="e">
        <f t="shared" si="161"/>
        <v>#DIV/0!</v>
      </c>
      <c r="AQ122" s="236" t="e">
        <f t="shared" si="161"/>
        <v>#DIV/0!</v>
      </c>
      <c r="AR122" s="236" t="e">
        <f t="shared" si="161"/>
        <v>#DIV/0!</v>
      </c>
      <c r="AS122" s="236" t="e">
        <f t="shared" si="161"/>
        <v>#DIV/0!</v>
      </c>
      <c r="AT122" s="236" t="e">
        <f t="shared" si="161"/>
        <v>#DIV/0!</v>
      </c>
      <c r="AU122" s="236" t="e">
        <f t="shared" si="161"/>
        <v>#DIV/0!</v>
      </c>
      <c r="AV122" s="236" t="e">
        <f t="shared" si="161"/>
        <v>#DIV/0!</v>
      </c>
      <c r="AW122" s="236" t="e">
        <f t="shared" si="161"/>
        <v>#DIV/0!</v>
      </c>
      <c r="AX122" s="236" t="e">
        <f t="shared" si="161"/>
        <v>#DIV/0!</v>
      </c>
      <c r="AY122" s="236" t="e">
        <f t="shared" si="161"/>
        <v>#DIV/0!</v>
      </c>
      <c r="AZ122" s="236" t="e">
        <f t="shared" si="161"/>
        <v>#DIV/0!</v>
      </c>
      <c r="BA122" s="236" t="e">
        <f t="shared" si="161"/>
        <v>#DIV/0!</v>
      </c>
      <c r="BB122" s="236" t="e">
        <f t="shared" si="161"/>
        <v>#DIV/0!</v>
      </c>
      <c r="BC122" s="236" t="e">
        <f t="shared" si="161"/>
        <v>#DIV/0!</v>
      </c>
      <c r="BD122" s="236" t="e">
        <f t="shared" si="161"/>
        <v>#DIV/0!</v>
      </c>
      <c r="BE122" s="236" t="e">
        <f t="shared" si="161"/>
        <v>#DIV/0!</v>
      </c>
      <c r="BF122" s="236" t="e">
        <f t="shared" si="161"/>
        <v>#DIV/0!</v>
      </c>
      <c r="BG122" s="236" t="e">
        <f t="shared" si="161"/>
        <v>#DIV/0!</v>
      </c>
      <c r="BH122" s="236" t="e">
        <f t="shared" si="161"/>
        <v>#DIV/0!</v>
      </c>
      <c r="BI122" s="236" t="e">
        <f t="shared" si="161"/>
        <v>#DIV/0!</v>
      </c>
      <c r="BJ122" s="236" t="e">
        <f t="shared" si="161"/>
        <v>#DIV/0!</v>
      </c>
      <c r="BK122" s="236">
        <f t="shared" si="161"/>
        <v>0</v>
      </c>
      <c r="BL122" s="236">
        <f t="shared" si="161"/>
        <v>0</v>
      </c>
      <c r="BM122" s="236">
        <f t="shared" si="161"/>
        <v>0</v>
      </c>
      <c r="BN122" s="236">
        <f t="shared" si="161"/>
        <v>0</v>
      </c>
      <c r="BO122" s="236">
        <f t="shared" si="161"/>
        <v>0</v>
      </c>
      <c r="BP122" s="236">
        <f t="shared" si="161"/>
        <v>0</v>
      </c>
      <c r="BQ122" s="236">
        <f t="shared" si="161"/>
        <v>0</v>
      </c>
      <c r="BR122" s="236">
        <f t="shared" si="161"/>
        <v>0</v>
      </c>
      <c r="BS122" s="236">
        <f t="shared" si="161"/>
        <v>0.9793480985982983</v>
      </c>
      <c r="BT122" s="236">
        <f t="shared" si="161"/>
        <v>0.30155845689293814</v>
      </c>
      <c r="BU122" s="236">
        <f t="shared" si="161"/>
        <v>0.21807849820242292</v>
      </c>
      <c r="BV122" s="236">
        <f t="shared" si="161"/>
        <v>0.21689066371048701</v>
      </c>
      <c r="BW122" s="236">
        <f t="shared" si="161"/>
        <v>-0.64818659770031206</v>
      </c>
      <c r="BX122" s="236">
        <f t="shared" si="161"/>
        <v>-0.61185990871186136</v>
      </c>
      <c r="BY122" s="236">
        <f t="shared" si="161"/>
        <v>-0.30454364948044221</v>
      </c>
      <c r="BZ122" s="236">
        <f t="shared" si="161"/>
        <v>-0.15328365313592568</v>
      </c>
      <c r="CA122" s="236">
        <f t="shared" si="161"/>
        <v>1.2936176387813973</v>
      </c>
      <c r="CB122" s="236">
        <f t="shared" si="161"/>
        <v>1.6057540092229323</v>
      </c>
      <c r="CC122" s="236">
        <f t="shared" si="161"/>
        <v>1.8491020811576919</v>
      </c>
      <c r="CD122" s="236">
        <f t="shared" si="161"/>
        <v>1.7531782507336156</v>
      </c>
      <c r="CE122" s="236">
        <f t="shared" si="161"/>
        <v>1.9225942562335512</v>
      </c>
      <c r="CF122" s="236">
        <f t="shared" si="161"/>
        <v>1.2024721581991047</v>
      </c>
      <c r="CG122" s="236">
        <f t="shared" si="161"/>
        <v>0.92997235902926279</v>
      </c>
      <c r="CH122" s="236">
        <f t="shared" si="161"/>
        <v>0.73658353031903689</v>
      </c>
      <c r="CI122" s="236"/>
      <c r="CJ122" s="236"/>
      <c r="CK122" s="236"/>
      <c r="CL122" s="236"/>
      <c r="CM122" s="236"/>
      <c r="CN122" s="236"/>
      <c r="CO122" s="236"/>
      <c r="CP122" s="236"/>
      <c r="CQ122" s="236"/>
      <c r="CR122" s="236"/>
      <c r="CS122" s="236"/>
      <c r="CT122" s="236"/>
      <c r="CU122" s="236"/>
      <c r="CV122" s="236"/>
      <c r="CW122" s="236"/>
      <c r="CX122" s="236"/>
      <c r="CY122" s="236"/>
      <c r="CZ122" s="236"/>
      <c r="DA122" s="236"/>
      <c r="DB122" s="236"/>
      <c r="DC122" s="2"/>
      <c r="DD122" s="2"/>
      <c r="DE122" s="235" t="s">
        <v>31</v>
      </c>
      <c r="DF122" s="236" t="e">
        <f t="shared" ref="DF122:EE122" si="162">DF113/(DF105)</f>
        <v>#DIV/0!</v>
      </c>
      <c r="DG122" s="236" t="e">
        <f t="shared" si="162"/>
        <v>#DIV/0!</v>
      </c>
      <c r="DH122" s="236" t="e">
        <f t="shared" si="162"/>
        <v>#DIV/0!</v>
      </c>
      <c r="DI122" s="236" t="e">
        <f t="shared" si="162"/>
        <v>#DIV/0!</v>
      </c>
      <c r="DJ122" s="236" t="e">
        <f t="shared" si="162"/>
        <v>#DIV/0!</v>
      </c>
      <c r="DK122" s="236" t="e">
        <f t="shared" si="162"/>
        <v>#DIV/0!</v>
      </c>
      <c r="DL122" s="236" t="e">
        <f t="shared" si="162"/>
        <v>#DIV/0!</v>
      </c>
      <c r="DM122" s="236" t="e">
        <f t="shared" si="162"/>
        <v>#DIV/0!</v>
      </c>
      <c r="DN122" s="236" t="e">
        <f t="shared" si="162"/>
        <v>#DIV/0!</v>
      </c>
      <c r="DO122" s="236" t="e">
        <f t="shared" si="162"/>
        <v>#DIV/0!</v>
      </c>
      <c r="DP122" s="236" t="e">
        <f t="shared" si="162"/>
        <v>#DIV/0!</v>
      </c>
      <c r="DQ122" s="236" t="e">
        <f t="shared" si="162"/>
        <v>#DIV/0!</v>
      </c>
      <c r="DR122" s="236" t="e">
        <f t="shared" si="162"/>
        <v>#DIV/0!</v>
      </c>
      <c r="DS122" s="236" t="e">
        <f t="shared" si="162"/>
        <v>#DIV/0!</v>
      </c>
      <c r="DT122" s="236" t="e">
        <f t="shared" si="162"/>
        <v>#DIV/0!</v>
      </c>
      <c r="DU122" s="236">
        <f t="shared" si="162"/>
        <v>5.9849723610075181</v>
      </c>
      <c r="DV122" s="236">
        <f t="shared" si="162"/>
        <v>1.9118510827745279</v>
      </c>
      <c r="DW122" s="236">
        <f t="shared" si="162"/>
        <v>0.24956326771500556</v>
      </c>
      <c r="DX122" s="236">
        <f t="shared" si="162"/>
        <v>-0.12250104942806173</v>
      </c>
      <c r="DY122" s="236">
        <f t="shared" si="162"/>
        <v>1.8217159866735098</v>
      </c>
      <c r="DZ122" s="236">
        <f t="shared" si="162"/>
        <v>0.83265094278806295</v>
      </c>
      <c r="EA122" s="236">
        <f t="shared" si="162"/>
        <v>0.19691438448318491</v>
      </c>
      <c r="EB122" s="236">
        <f t="shared" si="162"/>
        <v>-0.33696407530950173</v>
      </c>
      <c r="EC122" s="236">
        <f t="shared" si="162"/>
        <v>0.29392993938280049</v>
      </c>
      <c r="ED122" s="236">
        <f t="shared" si="162"/>
        <v>-1.4141297974719875</v>
      </c>
      <c r="EE122" s="236">
        <f t="shared" si="162"/>
        <v>-1.9605445763062257</v>
      </c>
      <c r="EF122" s="2"/>
      <c r="EG122" s="2"/>
      <c r="EH122" s="2"/>
    </row>
    <row r="123" spans="1:138" ht="12.75" hidden="1" customHeight="1" outlineLevel="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9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row>
    <row r="124" spans="1:138" ht="12.75" hidden="1" customHeight="1" outlineLevel="1" x14ac:dyDescent="0.25">
      <c r="A124" s="2"/>
      <c r="B124" s="3" t="s">
        <v>1363</v>
      </c>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3" t="s">
        <v>1363</v>
      </c>
      <c r="DF124" s="9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row>
    <row r="125" spans="1:138" ht="12.75" hidden="1" customHeight="1" outlineLevel="1" x14ac:dyDescent="0.25">
      <c r="A125" s="2"/>
      <c r="B125" s="29" t="s">
        <v>1364</v>
      </c>
      <c r="C125" s="237" t="e">
        <f t="shared" ref="C125:CH125" si="163">C106/-C107</f>
        <v>#REF!</v>
      </c>
      <c r="D125" s="237" t="e">
        <f t="shared" si="163"/>
        <v>#REF!</v>
      </c>
      <c r="E125" s="237" t="e">
        <f t="shared" si="163"/>
        <v>#REF!</v>
      </c>
      <c r="F125" s="237" t="e">
        <f t="shared" si="163"/>
        <v>#REF!</v>
      </c>
      <c r="G125" s="237" t="e">
        <f t="shared" si="163"/>
        <v>#REF!</v>
      </c>
      <c r="H125" s="237" t="e">
        <f t="shared" si="163"/>
        <v>#REF!</v>
      </c>
      <c r="I125" s="237" t="e">
        <f t="shared" si="163"/>
        <v>#REF!</v>
      </c>
      <c r="J125" s="237" t="e">
        <f t="shared" si="163"/>
        <v>#REF!</v>
      </c>
      <c r="K125" s="237" t="e">
        <f t="shared" si="163"/>
        <v>#REF!</v>
      </c>
      <c r="L125" s="237" t="e">
        <f t="shared" si="163"/>
        <v>#REF!</v>
      </c>
      <c r="M125" s="237" t="e">
        <f t="shared" si="163"/>
        <v>#REF!</v>
      </c>
      <c r="N125" s="237" t="e">
        <f t="shared" si="163"/>
        <v>#REF!</v>
      </c>
      <c r="O125" s="237" t="e">
        <f t="shared" si="163"/>
        <v>#REF!</v>
      </c>
      <c r="P125" s="237" t="e">
        <f t="shared" si="163"/>
        <v>#REF!</v>
      </c>
      <c r="Q125" s="237" t="e">
        <f t="shared" si="163"/>
        <v>#REF!</v>
      </c>
      <c r="R125" s="237" t="e">
        <f t="shared" si="163"/>
        <v>#REF!</v>
      </c>
      <c r="S125" s="237" t="e">
        <f t="shared" si="163"/>
        <v>#REF!</v>
      </c>
      <c r="T125" s="237" t="e">
        <f t="shared" si="163"/>
        <v>#REF!</v>
      </c>
      <c r="U125" s="237" t="e">
        <f t="shared" si="163"/>
        <v>#REF!</v>
      </c>
      <c r="V125" s="237" t="e">
        <f t="shared" si="163"/>
        <v>#REF!</v>
      </c>
      <c r="W125" s="237" t="e">
        <f t="shared" si="163"/>
        <v>#REF!</v>
      </c>
      <c r="X125" s="237" t="e">
        <f t="shared" si="163"/>
        <v>#REF!</v>
      </c>
      <c r="Y125" s="237" t="e">
        <f t="shared" si="163"/>
        <v>#REF!</v>
      </c>
      <c r="Z125" s="237" t="e">
        <f t="shared" si="163"/>
        <v>#REF!</v>
      </c>
      <c r="AA125" s="237" t="e">
        <f t="shared" si="163"/>
        <v>#REF!</v>
      </c>
      <c r="AB125" s="237" t="e">
        <f t="shared" si="163"/>
        <v>#REF!</v>
      </c>
      <c r="AC125" s="237" t="e">
        <f t="shared" si="163"/>
        <v>#REF!</v>
      </c>
      <c r="AD125" s="237" t="e">
        <f t="shared" si="163"/>
        <v>#REF!</v>
      </c>
      <c r="AE125" s="237" t="e">
        <f t="shared" si="163"/>
        <v>#REF!</v>
      </c>
      <c r="AF125" s="237" t="e">
        <f t="shared" si="163"/>
        <v>#REF!</v>
      </c>
      <c r="AG125" s="237" t="e">
        <f t="shared" si="163"/>
        <v>#REF!</v>
      </c>
      <c r="AH125" s="237" t="e">
        <f t="shared" si="163"/>
        <v>#REF!</v>
      </c>
      <c r="AI125" s="237" t="e">
        <f t="shared" si="163"/>
        <v>#REF!</v>
      </c>
      <c r="AJ125" s="237" t="e">
        <f t="shared" si="163"/>
        <v>#REF!</v>
      </c>
      <c r="AK125" s="237" t="e">
        <f t="shared" si="163"/>
        <v>#REF!</v>
      </c>
      <c r="AL125" s="237" t="e">
        <f t="shared" si="163"/>
        <v>#REF!</v>
      </c>
      <c r="AM125" s="237" t="e">
        <f t="shared" si="163"/>
        <v>#REF!</v>
      </c>
      <c r="AN125" s="237" t="e">
        <f t="shared" si="163"/>
        <v>#REF!</v>
      </c>
      <c r="AO125" s="237" t="e">
        <f t="shared" si="163"/>
        <v>#REF!</v>
      </c>
      <c r="AP125" s="237" t="e">
        <f t="shared" si="163"/>
        <v>#REF!</v>
      </c>
      <c r="AQ125" s="237" t="e">
        <f t="shared" si="163"/>
        <v>#REF!</v>
      </c>
      <c r="AR125" s="237" t="e">
        <f t="shared" si="163"/>
        <v>#REF!</v>
      </c>
      <c r="AS125" s="237" t="e">
        <f t="shared" si="163"/>
        <v>#REF!</v>
      </c>
      <c r="AT125" s="237" t="e">
        <f t="shared" si="163"/>
        <v>#REF!</v>
      </c>
      <c r="AU125" s="237" t="e">
        <f t="shared" si="163"/>
        <v>#REF!</v>
      </c>
      <c r="AV125" s="237" t="e">
        <f t="shared" si="163"/>
        <v>#REF!</v>
      </c>
      <c r="AW125" s="237" t="e">
        <f t="shared" si="163"/>
        <v>#REF!</v>
      </c>
      <c r="AX125" s="237" t="e">
        <f t="shared" si="163"/>
        <v>#REF!</v>
      </c>
      <c r="AY125" s="237" t="e">
        <f t="shared" si="163"/>
        <v>#REF!</v>
      </c>
      <c r="AZ125" s="237" t="e">
        <f t="shared" si="163"/>
        <v>#REF!</v>
      </c>
      <c r="BA125" s="237" t="e">
        <f t="shared" si="163"/>
        <v>#REF!</v>
      </c>
      <c r="BB125" s="237" t="e">
        <f t="shared" si="163"/>
        <v>#REF!</v>
      </c>
      <c r="BC125" s="237" t="e">
        <f t="shared" si="163"/>
        <v>#REF!</v>
      </c>
      <c r="BD125" s="237" t="e">
        <f t="shared" si="163"/>
        <v>#REF!</v>
      </c>
      <c r="BE125" s="237" t="e">
        <f t="shared" si="163"/>
        <v>#REF!</v>
      </c>
      <c r="BF125" s="237" t="e">
        <f t="shared" si="163"/>
        <v>#REF!</v>
      </c>
      <c r="BG125" s="237" t="e">
        <f t="shared" si="163"/>
        <v>#REF!</v>
      </c>
      <c r="BH125" s="237" t="e">
        <f t="shared" si="163"/>
        <v>#REF!</v>
      </c>
      <c r="BI125" s="237" t="e">
        <f t="shared" si="163"/>
        <v>#REF!</v>
      </c>
      <c r="BJ125" s="237" t="e">
        <f t="shared" si="163"/>
        <v>#REF!</v>
      </c>
      <c r="BK125" s="237" t="e">
        <f t="shared" si="163"/>
        <v>#REF!</v>
      </c>
      <c r="BL125" s="237" t="e">
        <f t="shared" si="163"/>
        <v>#REF!</v>
      </c>
      <c r="BM125" s="237" t="e">
        <f t="shared" si="163"/>
        <v>#REF!</v>
      </c>
      <c r="BN125" s="237" t="e">
        <f t="shared" si="163"/>
        <v>#REF!</v>
      </c>
      <c r="BO125" s="237" t="e">
        <f t="shared" si="163"/>
        <v>#REF!</v>
      </c>
      <c r="BP125" s="237" t="e">
        <f t="shared" si="163"/>
        <v>#REF!</v>
      </c>
      <c r="BQ125" s="237" t="e">
        <f t="shared" si="163"/>
        <v>#REF!</v>
      </c>
      <c r="BR125" s="237" t="e">
        <f t="shared" si="163"/>
        <v>#REF!</v>
      </c>
      <c r="BS125" s="237" t="e">
        <f t="shared" si="163"/>
        <v>#REF!</v>
      </c>
      <c r="BT125" s="237" t="e">
        <f t="shared" si="163"/>
        <v>#REF!</v>
      </c>
      <c r="BU125" s="237" t="e">
        <f t="shared" si="163"/>
        <v>#REF!</v>
      </c>
      <c r="BV125" s="237" t="e">
        <f t="shared" si="163"/>
        <v>#REF!</v>
      </c>
      <c r="BW125" s="237" t="e">
        <f t="shared" si="163"/>
        <v>#REF!</v>
      </c>
      <c r="BX125" s="237" t="e">
        <f t="shared" si="163"/>
        <v>#REF!</v>
      </c>
      <c r="BY125" s="237" t="e">
        <f t="shared" si="163"/>
        <v>#REF!</v>
      </c>
      <c r="BZ125" s="237" t="e">
        <f t="shared" si="163"/>
        <v>#REF!</v>
      </c>
      <c r="CA125" s="237" t="e">
        <f t="shared" si="163"/>
        <v>#REF!</v>
      </c>
      <c r="CB125" s="237" t="e">
        <f t="shared" si="163"/>
        <v>#REF!</v>
      </c>
      <c r="CC125" s="237" t="e">
        <f t="shared" si="163"/>
        <v>#REF!</v>
      </c>
      <c r="CD125" s="237" t="e">
        <f t="shared" si="163"/>
        <v>#REF!</v>
      </c>
      <c r="CE125" s="237" t="e">
        <f t="shared" si="163"/>
        <v>#REF!</v>
      </c>
      <c r="CF125" s="237" t="e">
        <f t="shared" si="163"/>
        <v>#REF!</v>
      </c>
      <c r="CG125" s="237" t="e">
        <f t="shared" si="163"/>
        <v>#REF!</v>
      </c>
      <c r="CH125" s="237" t="e">
        <f t="shared" si="163"/>
        <v>#REF!</v>
      </c>
      <c r="CI125" s="237"/>
      <c r="CJ125" s="237"/>
      <c r="CK125" s="237"/>
      <c r="CL125" s="237"/>
      <c r="CM125" s="237"/>
      <c r="CN125" s="237"/>
      <c r="CO125" s="237"/>
      <c r="CP125" s="237"/>
      <c r="CQ125" s="237"/>
      <c r="CR125" s="237"/>
      <c r="CS125" s="237"/>
      <c r="CT125" s="237"/>
      <c r="CU125" s="237"/>
      <c r="CV125" s="237"/>
      <c r="CW125" s="237"/>
      <c r="CX125" s="237"/>
      <c r="CY125" s="237"/>
      <c r="CZ125" s="237"/>
      <c r="DA125" s="237"/>
      <c r="DB125" s="237"/>
      <c r="DC125" s="2"/>
      <c r="DD125" s="2"/>
      <c r="DE125" s="29" t="s">
        <v>1364</v>
      </c>
      <c r="DF125" s="237" t="e">
        <f t="shared" ref="DF125:EE125" si="164">DF106/-DF107</f>
        <v>#REF!</v>
      </c>
      <c r="DG125" s="237" t="e">
        <f t="shared" si="164"/>
        <v>#REF!</v>
      </c>
      <c r="DH125" s="237" t="e">
        <f t="shared" si="164"/>
        <v>#REF!</v>
      </c>
      <c r="DI125" s="237" t="e">
        <f t="shared" si="164"/>
        <v>#REF!</v>
      </c>
      <c r="DJ125" s="237" t="e">
        <f t="shared" si="164"/>
        <v>#REF!</v>
      </c>
      <c r="DK125" s="237" t="e">
        <f t="shared" si="164"/>
        <v>#REF!</v>
      </c>
      <c r="DL125" s="237" t="e">
        <f t="shared" si="164"/>
        <v>#REF!</v>
      </c>
      <c r="DM125" s="237" t="e">
        <f t="shared" si="164"/>
        <v>#REF!</v>
      </c>
      <c r="DN125" s="237" t="e">
        <f t="shared" si="164"/>
        <v>#REF!</v>
      </c>
      <c r="DO125" s="237" t="e">
        <f t="shared" si="164"/>
        <v>#REF!</v>
      </c>
      <c r="DP125" s="237" t="e">
        <f t="shared" si="164"/>
        <v>#REF!</v>
      </c>
      <c r="DQ125" s="237" t="e">
        <f t="shared" si="164"/>
        <v>#REF!</v>
      </c>
      <c r="DR125" s="237" t="e">
        <f t="shared" si="164"/>
        <v>#REF!</v>
      </c>
      <c r="DS125" s="237" t="e">
        <f t="shared" si="164"/>
        <v>#REF!</v>
      </c>
      <c r="DT125" s="237" t="e">
        <f t="shared" si="164"/>
        <v>#REF!</v>
      </c>
      <c r="DU125" s="237" t="e">
        <f t="shared" si="164"/>
        <v>#REF!</v>
      </c>
      <c r="DV125" s="237" t="e">
        <f t="shared" si="164"/>
        <v>#REF!</v>
      </c>
      <c r="DW125" s="237" t="e">
        <f t="shared" si="164"/>
        <v>#REF!</v>
      </c>
      <c r="DX125" s="237" t="e">
        <f t="shared" si="164"/>
        <v>#REF!</v>
      </c>
      <c r="DY125" s="237" t="e">
        <f t="shared" si="164"/>
        <v>#REF!</v>
      </c>
      <c r="DZ125" s="237" t="e">
        <f t="shared" si="164"/>
        <v>#REF!</v>
      </c>
      <c r="EA125" s="237" t="e">
        <f t="shared" si="164"/>
        <v>#REF!</v>
      </c>
      <c r="EB125" s="237" t="e">
        <f t="shared" si="164"/>
        <v>#REF!</v>
      </c>
      <c r="EC125" s="237" t="e">
        <f t="shared" si="164"/>
        <v>#REF!</v>
      </c>
      <c r="ED125" s="237" t="e">
        <f t="shared" si="164"/>
        <v>#REF!</v>
      </c>
      <c r="EE125" s="237" t="e">
        <f t="shared" si="164"/>
        <v>#REF!</v>
      </c>
      <c r="EF125" s="2"/>
      <c r="EG125" s="2"/>
      <c r="EH125" s="2"/>
    </row>
    <row r="126" spans="1:138" ht="12.75" hidden="1" customHeight="1" outlineLevel="1" x14ac:dyDescent="0.25">
      <c r="A126" s="2"/>
      <c r="B126" s="29" t="s">
        <v>1365</v>
      </c>
      <c r="C126" s="237" t="e">
        <f t="shared" ref="C126:CH126" si="165">C105/-C107</f>
        <v>#REF!</v>
      </c>
      <c r="D126" s="237" t="e">
        <f t="shared" si="165"/>
        <v>#REF!</v>
      </c>
      <c r="E126" s="237" t="e">
        <f t="shared" si="165"/>
        <v>#REF!</v>
      </c>
      <c r="F126" s="237" t="e">
        <f t="shared" si="165"/>
        <v>#REF!</v>
      </c>
      <c r="G126" s="237" t="e">
        <f t="shared" si="165"/>
        <v>#REF!</v>
      </c>
      <c r="H126" s="237" t="e">
        <f t="shared" si="165"/>
        <v>#REF!</v>
      </c>
      <c r="I126" s="237" t="e">
        <f t="shared" si="165"/>
        <v>#REF!</v>
      </c>
      <c r="J126" s="237" t="e">
        <f t="shared" si="165"/>
        <v>#REF!</v>
      </c>
      <c r="K126" s="237" t="e">
        <f t="shared" si="165"/>
        <v>#REF!</v>
      </c>
      <c r="L126" s="237" t="e">
        <f t="shared" si="165"/>
        <v>#REF!</v>
      </c>
      <c r="M126" s="237" t="e">
        <f t="shared" si="165"/>
        <v>#REF!</v>
      </c>
      <c r="N126" s="237" t="e">
        <f t="shared" si="165"/>
        <v>#REF!</v>
      </c>
      <c r="O126" s="237" t="e">
        <f t="shared" si="165"/>
        <v>#REF!</v>
      </c>
      <c r="P126" s="237" t="e">
        <f t="shared" si="165"/>
        <v>#REF!</v>
      </c>
      <c r="Q126" s="237" t="e">
        <f t="shared" si="165"/>
        <v>#REF!</v>
      </c>
      <c r="R126" s="237" t="e">
        <f t="shared" si="165"/>
        <v>#REF!</v>
      </c>
      <c r="S126" s="237" t="e">
        <f t="shared" si="165"/>
        <v>#REF!</v>
      </c>
      <c r="T126" s="237" t="e">
        <f t="shared" si="165"/>
        <v>#REF!</v>
      </c>
      <c r="U126" s="237" t="e">
        <f t="shared" si="165"/>
        <v>#REF!</v>
      </c>
      <c r="V126" s="237" t="e">
        <f t="shared" si="165"/>
        <v>#REF!</v>
      </c>
      <c r="W126" s="237" t="e">
        <f t="shared" si="165"/>
        <v>#REF!</v>
      </c>
      <c r="X126" s="237" t="e">
        <f t="shared" si="165"/>
        <v>#REF!</v>
      </c>
      <c r="Y126" s="237" t="e">
        <f t="shared" si="165"/>
        <v>#REF!</v>
      </c>
      <c r="Z126" s="237" t="e">
        <f t="shared" si="165"/>
        <v>#REF!</v>
      </c>
      <c r="AA126" s="237" t="e">
        <f t="shared" si="165"/>
        <v>#REF!</v>
      </c>
      <c r="AB126" s="237" t="e">
        <f t="shared" si="165"/>
        <v>#REF!</v>
      </c>
      <c r="AC126" s="237" t="e">
        <f t="shared" si="165"/>
        <v>#REF!</v>
      </c>
      <c r="AD126" s="237" t="e">
        <f t="shared" si="165"/>
        <v>#REF!</v>
      </c>
      <c r="AE126" s="237" t="e">
        <f t="shared" si="165"/>
        <v>#REF!</v>
      </c>
      <c r="AF126" s="237" t="e">
        <f t="shared" si="165"/>
        <v>#REF!</v>
      </c>
      <c r="AG126" s="237" t="e">
        <f t="shared" si="165"/>
        <v>#REF!</v>
      </c>
      <c r="AH126" s="237" t="e">
        <f t="shared" si="165"/>
        <v>#REF!</v>
      </c>
      <c r="AI126" s="237" t="e">
        <f t="shared" si="165"/>
        <v>#REF!</v>
      </c>
      <c r="AJ126" s="237" t="e">
        <f t="shared" si="165"/>
        <v>#REF!</v>
      </c>
      <c r="AK126" s="237" t="e">
        <f t="shared" si="165"/>
        <v>#REF!</v>
      </c>
      <c r="AL126" s="237" t="e">
        <f t="shared" si="165"/>
        <v>#REF!</v>
      </c>
      <c r="AM126" s="237" t="e">
        <f t="shared" si="165"/>
        <v>#REF!</v>
      </c>
      <c r="AN126" s="237" t="e">
        <f t="shared" si="165"/>
        <v>#REF!</v>
      </c>
      <c r="AO126" s="237" t="e">
        <f t="shared" si="165"/>
        <v>#REF!</v>
      </c>
      <c r="AP126" s="237" t="e">
        <f t="shared" si="165"/>
        <v>#REF!</v>
      </c>
      <c r="AQ126" s="237" t="e">
        <f t="shared" si="165"/>
        <v>#REF!</v>
      </c>
      <c r="AR126" s="237" t="e">
        <f t="shared" si="165"/>
        <v>#REF!</v>
      </c>
      <c r="AS126" s="237" t="e">
        <f t="shared" si="165"/>
        <v>#REF!</v>
      </c>
      <c r="AT126" s="237" t="e">
        <f t="shared" si="165"/>
        <v>#REF!</v>
      </c>
      <c r="AU126" s="237" t="e">
        <f t="shared" si="165"/>
        <v>#REF!</v>
      </c>
      <c r="AV126" s="237" t="e">
        <f t="shared" si="165"/>
        <v>#REF!</v>
      </c>
      <c r="AW126" s="237" t="e">
        <f t="shared" si="165"/>
        <v>#REF!</v>
      </c>
      <c r="AX126" s="237" t="e">
        <f t="shared" si="165"/>
        <v>#REF!</v>
      </c>
      <c r="AY126" s="237" t="e">
        <f t="shared" si="165"/>
        <v>#REF!</v>
      </c>
      <c r="AZ126" s="237" t="e">
        <f t="shared" si="165"/>
        <v>#REF!</v>
      </c>
      <c r="BA126" s="237" t="e">
        <f t="shared" si="165"/>
        <v>#REF!</v>
      </c>
      <c r="BB126" s="237" t="e">
        <f t="shared" si="165"/>
        <v>#REF!</v>
      </c>
      <c r="BC126" s="237" t="e">
        <f t="shared" si="165"/>
        <v>#REF!</v>
      </c>
      <c r="BD126" s="237" t="e">
        <f t="shared" si="165"/>
        <v>#REF!</v>
      </c>
      <c r="BE126" s="237" t="e">
        <f t="shared" si="165"/>
        <v>#REF!</v>
      </c>
      <c r="BF126" s="237" t="e">
        <f t="shared" si="165"/>
        <v>#REF!</v>
      </c>
      <c r="BG126" s="237" t="e">
        <f t="shared" si="165"/>
        <v>#REF!</v>
      </c>
      <c r="BH126" s="237" t="e">
        <f t="shared" si="165"/>
        <v>#REF!</v>
      </c>
      <c r="BI126" s="237" t="e">
        <f t="shared" si="165"/>
        <v>#REF!</v>
      </c>
      <c r="BJ126" s="237" t="e">
        <f t="shared" si="165"/>
        <v>#REF!</v>
      </c>
      <c r="BK126" s="237" t="e">
        <f t="shared" si="165"/>
        <v>#REF!</v>
      </c>
      <c r="BL126" s="237" t="e">
        <f t="shared" si="165"/>
        <v>#REF!</v>
      </c>
      <c r="BM126" s="237" t="e">
        <f t="shared" si="165"/>
        <v>#REF!</v>
      </c>
      <c r="BN126" s="237" t="e">
        <f t="shared" si="165"/>
        <v>#REF!</v>
      </c>
      <c r="BO126" s="237" t="e">
        <f t="shared" si="165"/>
        <v>#REF!</v>
      </c>
      <c r="BP126" s="237" t="e">
        <f t="shared" si="165"/>
        <v>#REF!</v>
      </c>
      <c r="BQ126" s="237" t="e">
        <f t="shared" si="165"/>
        <v>#REF!</v>
      </c>
      <c r="BR126" s="237" t="e">
        <f t="shared" si="165"/>
        <v>#REF!</v>
      </c>
      <c r="BS126" s="237" t="e">
        <f t="shared" si="165"/>
        <v>#REF!</v>
      </c>
      <c r="BT126" s="237" t="e">
        <f t="shared" si="165"/>
        <v>#REF!</v>
      </c>
      <c r="BU126" s="237" t="e">
        <f t="shared" si="165"/>
        <v>#REF!</v>
      </c>
      <c r="BV126" s="237" t="e">
        <f t="shared" si="165"/>
        <v>#REF!</v>
      </c>
      <c r="BW126" s="237" t="e">
        <f t="shared" si="165"/>
        <v>#REF!</v>
      </c>
      <c r="BX126" s="237" t="e">
        <f t="shared" si="165"/>
        <v>#REF!</v>
      </c>
      <c r="BY126" s="237" t="e">
        <f t="shared" si="165"/>
        <v>#REF!</v>
      </c>
      <c r="BZ126" s="237" t="e">
        <f t="shared" si="165"/>
        <v>#REF!</v>
      </c>
      <c r="CA126" s="237" t="e">
        <f t="shared" si="165"/>
        <v>#REF!</v>
      </c>
      <c r="CB126" s="237" t="e">
        <f t="shared" si="165"/>
        <v>#REF!</v>
      </c>
      <c r="CC126" s="237" t="e">
        <f t="shared" si="165"/>
        <v>#REF!</v>
      </c>
      <c r="CD126" s="237" t="e">
        <f t="shared" si="165"/>
        <v>#REF!</v>
      </c>
      <c r="CE126" s="237" t="e">
        <f t="shared" si="165"/>
        <v>#REF!</v>
      </c>
      <c r="CF126" s="237" t="e">
        <f t="shared" si="165"/>
        <v>#REF!</v>
      </c>
      <c r="CG126" s="237" t="e">
        <f t="shared" si="165"/>
        <v>#REF!</v>
      </c>
      <c r="CH126" s="237" t="e">
        <f t="shared" si="165"/>
        <v>#REF!</v>
      </c>
      <c r="CI126" s="237"/>
      <c r="CJ126" s="237"/>
      <c r="CK126" s="237"/>
      <c r="CL126" s="237"/>
      <c r="CM126" s="237"/>
      <c r="CN126" s="237"/>
      <c r="CO126" s="237"/>
      <c r="CP126" s="237"/>
      <c r="CQ126" s="237"/>
      <c r="CR126" s="237"/>
      <c r="CS126" s="237"/>
      <c r="CT126" s="237"/>
      <c r="CU126" s="237"/>
      <c r="CV126" s="237"/>
      <c r="CW126" s="237"/>
      <c r="CX126" s="237"/>
      <c r="CY126" s="237"/>
      <c r="CZ126" s="237"/>
      <c r="DA126" s="237"/>
      <c r="DB126" s="237"/>
      <c r="DC126" s="2"/>
      <c r="DD126" s="2"/>
      <c r="DE126" s="29" t="s">
        <v>1365</v>
      </c>
      <c r="DF126" s="237" t="e">
        <f t="shared" ref="DF126:EE126" si="166">DF105/-DF107</f>
        <v>#REF!</v>
      </c>
      <c r="DG126" s="237" t="e">
        <f t="shared" si="166"/>
        <v>#REF!</v>
      </c>
      <c r="DH126" s="237" t="e">
        <f t="shared" si="166"/>
        <v>#REF!</v>
      </c>
      <c r="DI126" s="237" t="e">
        <f t="shared" si="166"/>
        <v>#REF!</v>
      </c>
      <c r="DJ126" s="237" t="e">
        <f t="shared" si="166"/>
        <v>#REF!</v>
      </c>
      <c r="DK126" s="237" t="e">
        <f t="shared" si="166"/>
        <v>#REF!</v>
      </c>
      <c r="DL126" s="237" t="e">
        <f t="shared" si="166"/>
        <v>#REF!</v>
      </c>
      <c r="DM126" s="237" t="e">
        <f t="shared" si="166"/>
        <v>#REF!</v>
      </c>
      <c r="DN126" s="237" t="e">
        <f t="shared" si="166"/>
        <v>#REF!</v>
      </c>
      <c r="DO126" s="237" t="e">
        <f t="shared" si="166"/>
        <v>#REF!</v>
      </c>
      <c r="DP126" s="237" t="e">
        <f t="shared" si="166"/>
        <v>#REF!</v>
      </c>
      <c r="DQ126" s="237" t="e">
        <f t="shared" si="166"/>
        <v>#REF!</v>
      </c>
      <c r="DR126" s="237" t="e">
        <f t="shared" si="166"/>
        <v>#REF!</v>
      </c>
      <c r="DS126" s="237" t="e">
        <f t="shared" si="166"/>
        <v>#REF!</v>
      </c>
      <c r="DT126" s="237" t="e">
        <f t="shared" si="166"/>
        <v>#REF!</v>
      </c>
      <c r="DU126" s="237" t="e">
        <f t="shared" si="166"/>
        <v>#REF!</v>
      </c>
      <c r="DV126" s="237" t="e">
        <f t="shared" si="166"/>
        <v>#REF!</v>
      </c>
      <c r="DW126" s="237" t="e">
        <f t="shared" si="166"/>
        <v>#REF!</v>
      </c>
      <c r="DX126" s="237" t="e">
        <f t="shared" si="166"/>
        <v>#REF!</v>
      </c>
      <c r="DY126" s="237" t="e">
        <f t="shared" si="166"/>
        <v>#REF!</v>
      </c>
      <c r="DZ126" s="237" t="e">
        <f t="shared" si="166"/>
        <v>#REF!</v>
      </c>
      <c r="EA126" s="237" t="e">
        <f t="shared" si="166"/>
        <v>#REF!</v>
      </c>
      <c r="EB126" s="237" t="e">
        <f t="shared" si="166"/>
        <v>#REF!</v>
      </c>
      <c r="EC126" s="237" t="e">
        <f t="shared" si="166"/>
        <v>#REF!</v>
      </c>
      <c r="ED126" s="237" t="e">
        <f t="shared" si="166"/>
        <v>#REF!</v>
      </c>
      <c r="EE126" s="237" t="e">
        <f t="shared" si="166"/>
        <v>#REF!</v>
      </c>
      <c r="EF126" s="2"/>
      <c r="EG126" s="2"/>
      <c r="EH126" s="2"/>
    </row>
    <row r="127" spans="1:138" ht="12.75" hidden="1" customHeight="1" outlineLevel="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row>
    <row r="128" spans="1:138" ht="12.75" hidden="1" customHeight="1" outlineLevel="1" x14ac:dyDescent="0.25">
      <c r="A128" s="2"/>
      <c r="B128" s="2" t="s">
        <v>1366</v>
      </c>
      <c r="C128" s="106" t="e">
        <f>'Balance Sheet'!C48/C109</f>
        <v>#DIV/0!</v>
      </c>
      <c r="D128" s="106" t="e">
        <f>'Balance Sheet'!D48/D109</f>
        <v>#DIV/0!</v>
      </c>
      <c r="E128" s="106" t="e">
        <f>'Balance Sheet'!E48/E109</f>
        <v>#DIV/0!</v>
      </c>
      <c r="F128" s="106" t="e">
        <f>'Balance Sheet'!F48/F109</f>
        <v>#DIV/0!</v>
      </c>
      <c r="G128" s="106" t="e">
        <f>'Balance Sheet'!G48/G109</f>
        <v>#DIV/0!</v>
      </c>
      <c r="H128" s="106" t="e">
        <f>'Balance Sheet'!H48/H109</f>
        <v>#DIV/0!</v>
      </c>
      <c r="I128" s="106" t="e">
        <f>'Balance Sheet'!I48/I109</f>
        <v>#DIV/0!</v>
      </c>
      <c r="J128" s="106" t="e">
        <f>'Balance Sheet'!J48/J109</f>
        <v>#DIV/0!</v>
      </c>
      <c r="K128" s="106" t="e">
        <f>'Balance Sheet'!K48/K109</f>
        <v>#DIV/0!</v>
      </c>
      <c r="L128" s="106" t="e">
        <f>'Balance Sheet'!L48/L109</f>
        <v>#DIV/0!</v>
      </c>
      <c r="M128" s="106" t="e">
        <f>'Balance Sheet'!M48/M109</f>
        <v>#DIV/0!</v>
      </c>
      <c r="N128" s="106" t="e">
        <f>'Balance Sheet'!N48/N109</f>
        <v>#DIV/0!</v>
      </c>
      <c r="O128" s="106" t="e">
        <f>'Balance Sheet'!O48/O109</f>
        <v>#DIV/0!</v>
      </c>
      <c r="P128" s="106" t="e">
        <f>'Balance Sheet'!P48/P109</f>
        <v>#DIV/0!</v>
      </c>
      <c r="Q128" s="106" t="e">
        <f>'Balance Sheet'!Q48/Q109</f>
        <v>#DIV/0!</v>
      </c>
      <c r="R128" s="106" t="e">
        <f>'Balance Sheet'!R48/R109</f>
        <v>#DIV/0!</v>
      </c>
      <c r="S128" s="106" t="e">
        <f>'Balance Sheet'!S48/S109</f>
        <v>#DIV/0!</v>
      </c>
      <c r="T128" s="106" t="e">
        <f>'Balance Sheet'!T48/T109</f>
        <v>#DIV/0!</v>
      </c>
      <c r="U128" s="106" t="e">
        <f>'Balance Sheet'!U48/U109</f>
        <v>#DIV/0!</v>
      </c>
      <c r="V128" s="106" t="e">
        <f>'Balance Sheet'!V48/V109</f>
        <v>#DIV/0!</v>
      </c>
      <c r="W128" s="106" t="e">
        <f>'Balance Sheet'!W48/W109</f>
        <v>#DIV/0!</v>
      </c>
      <c r="X128" s="106" t="e">
        <f>'Balance Sheet'!X48/X109</f>
        <v>#DIV/0!</v>
      </c>
      <c r="Y128" s="106" t="e">
        <f>'Balance Sheet'!Y48/Y109</f>
        <v>#DIV/0!</v>
      </c>
      <c r="Z128" s="106" t="e">
        <f>'Balance Sheet'!Z48/Z109</f>
        <v>#DIV/0!</v>
      </c>
      <c r="AA128" s="106" t="e">
        <f>'Balance Sheet'!AA48/AA109</f>
        <v>#DIV/0!</v>
      </c>
      <c r="AB128" s="106" t="e">
        <f>'Balance Sheet'!AB48/AB109</f>
        <v>#DIV/0!</v>
      </c>
      <c r="AC128" s="106" t="e">
        <f>'Balance Sheet'!AC48/AC109</f>
        <v>#DIV/0!</v>
      </c>
      <c r="AD128" s="106" t="e">
        <f>'Balance Sheet'!AD48/AD109</f>
        <v>#DIV/0!</v>
      </c>
      <c r="AE128" s="106" t="e">
        <f>'Balance Sheet'!AE48/AE109</f>
        <v>#DIV/0!</v>
      </c>
      <c r="AF128" s="106" t="e">
        <f>'Balance Sheet'!AF48/AF109</f>
        <v>#DIV/0!</v>
      </c>
      <c r="AG128" s="106" t="e">
        <f>'Balance Sheet'!AG48/AG109</f>
        <v>#DIV/0!</v>
      </c>
      <c r="AH128" s="106" t="e">
        <f>'Balance Sheet'!AH48/AH109</f>
        <v>#DIV/0!</v>
      </c>
      <c r="AI128" s="106" t="e">
        <f>'Balance Sheet'!AI48/AI109</f>
        <v>#DIV/0!</v>
      </c>
      <c r="AJ128" s="106" t="e">
        <f>'Balance Sheet'!AJ48/AJ109</f>
        <v>#DIV/0!</v>
      </c>
      <c r="AK128" s="106" t="e">
        <f>'Balance Sheet'!AK48/AK109</f>
        <v>#DIV/0!</v>
      </c>
      <c r="AL128" s="106" t="e">
        <f>'Balance Sheet'!AL48/AL109</f>
        <v>#DIV/0!</v>
      </c>
      <c r="AM128" s="106" t="e">
        <f>'Balance Sheet'!AM48/AM109</f>
        <v>#DIV/0!</v>
      </c>
      <c r="AN128" s="106" t="e">
        <f>'Balance Sheet'!AN48/AN109</f>
        <v>#DIV/0!</v>
      </c>
      <c r="AO128" s="106" t="e">
        <f>'Balance Sheet'!AO48/AO109</f>
        <v>#DIV/0!</v>
      </c>
      <c r="AP128" s="106" t="e">
        <f>'Balance Sheet'!AP48/AP109</f>
        <v>#DIV/0!</v>
      </c>
      <c r="AQ128" s="106" t="e">
        <f>'Balance Sheet'!AQ48/AQ109</f>
        <v>#DIV/0!</v>
      </c>
      <c r="AR128" s="106" t="e">
        <f>'Balance Sheet'!AR48/AR109</f>
        <v>#DIV/0!</v>
      </c>
      <c r="AS128" s="106" t="e">
        <f>'Balance Sheet'!AS48/AS109</f>
        <v>#DIV/0!</v>
      </c>
      <c r="AT128" s="106" t="e">
        <f>'Balance Sheet'!AT48/AT109</f>
        <v>#DIV/0!</v>
      </c>
      <c r="AU128" s="106" t="e">
        <f>'Balance Sheet'!AU48/AU109</f>
        <v>#DIV/0!</v>
      </c>
      <c r="AV128" s="106" t="e">
        <f>'Balance Sheet'!AV48/AV109</f>
        <v>#DIV/0!</v>
      </c>
      <c r="AW128" s="106" t="e">
        <f>'Balance Sheet'!AW48/AW109</f>
        <v>#DIV/0!</v>
      </c>
      <c r="AX128" s="106" t="e">
        <f>'Balance Sheet'!AX48/AX109</f>
        <v>#DIV/0!</v>
      </c>
      <c r="AY128" s="106" t="e">
        <f>'Balance Sheet'!AY48/AY109</f>
        <v>#DIV/0!</v>
      </c>
      <c r="AZ128" s="106" t="e">
        <f>'Balance Sheet'!AZ48/AZ109</f>
        <v>#DIV/0!</v>
      </c>
      <c r="BA128" s="106" t="e">
        <f>'Balance Sheet'!BA48/BA109</f>
        <v>#DIV/0!</v>
      </c>
      <c r="BB128" s="106" t="e">
        <f>'Balance Sheet'!BB48/BB109</f>
        <v>#DIV/0!</v>
      </c>
      <c r="BC128" s="106" t="e">
        <f>'Balance Sheet'!BC48/BC109</f>
        <v>#DIV/0!</v>
      </c>
      <c r="BD128" s="106" t="e">
        <f>'Balance Sheet'!BD48/BD109</f>
        <v>#DIV/0!</v>
      </c>
      <c r="BE128" s="106" t="e">
        <f>'Balance Sheet'!BE48/BE109</f>
        <v>#DIV/0!</v>
      </c>
      <c r="BF128" s="106" t="e">
        <f>'Balance Sheet'!BF48/BF109</f>
        <v>#DIV/0!</v>
      </c>
      <c r="BG128" s="106" t="e">
        <f>'Balance Sheet'!BG48/BG109</f>
        <v>#DIV/0!</v>
      </c>
      <c r="BH128" s="106" t="e">
        <f>'Balance Sheet'!BH48/BH109</f>
        <v>#DIV/0!</v>
      </c>
      <c r="BI128" s="106" t="e">
        <f>'Balance Sheet'!BI48/BI109</f>
        <v>#DIV/0!</v>
      </c>
      <c r="BJ128" s="106" t="e">
        <f>'Balance Sheet'!BJ48/BJ109</f>
        <v>#DIV/0!</v>
      </c>
      <c r="BK128" s="106" t="e">
        <f>'Balance Sheet'!BK48/BK109</f>
        <v>#DIV/0!</v>
      </c>
      <c r="BL128" s="106" t="e">
        <f>'Balance Sheet'!BL48/BL109</f>
        <v>#DIV/0!</v>
      </c>
      <c r="BM128" s="106" t="e">
        <f>'Balance Sheet'!BM48/BM109</f>
        <v>#DIV/0!</v>
      </c>
      <c r="BN128" s="106" t="e">
        <f>'Balance Sheet'!BN48/BN109</f>
        <v>#DIV/0!</v>
      </c>
      <c r="BO128" s="106" t="e">
        <f>'Balance Sheet'!BO48/BO109</f>
        <v>#DIV/0!</v>
      </c>
      <c r="BP128" s="106" t="e">
        <f>'Balance Sheet'!BP48/BP109</f>
        <v>#DIV/0!</v>
      </c>
      <c r="BQ128" s="106" t="e">
        <f>'Balance Sheet'!BQ48/BQ109</f>
        <v>#DIV/0!</v>
      </c>
      <c r="BR128" s="106" t="e">
        <f>'Balance Sheet'!BR48/BR109</f>
        <v>#DIV/0!</v>
      </c>
      <c r="BS128" s="106" t="e">
        <f>'Balance Sheet'!BS48/BS109</f>
        <v>#DIV/0!</v>
      </c>
      <c r="BT128" s="106" t="e">
        <f>'Balance Sheet'!BT48/BT109</f>
        <v>#DIV/0!</v>
      </c>
      <c r="BU128" s="106" t="e">
        <f>'Balance Sheet'!BU48/BU109</f>
        <v>#DIV/0!</v>
      </c>
      <c r="BV128" s="106" t="e">
        <f>'Balance Sheet'!BV48/BV109</f>
        <v>#DIV/0!</v>
      </c>
      <c r="BW128" s="106">
        <f>'Balance Sheet'!BW48/BW109</f>
        <v>0.56464999999999999</v>
      </c>
      <c r="BX128" s="106">
        <f>'Balance Sheet'!BX48/BX109</f>
        <v>0.7668600000000001</v>
      </c>
      <c r="BY128" s="106">
        <f>'Balance Sheet'!BY48/BY109</f>
        <v>-0.75992000000000004</v>
      </c>
      <c r="BZ128" s="106">
        <f>'Balance Sheet'!BZ48/BZ109</f>
        <v>8.71606773396541</v>
      </c>
      <c r="CA128" s="106">
        <f>'Balance Sheet'!CA48/CA109</f>
        <v>10.360629936559443</v>
      </c>
      <c r="CB128" s="106">
        <f>'Balance Sheet'!CB48/CB109</f>
        <v>9.5616941583231299</v>
      </c>
      <c r="CC128" s="106">
        <f>'Balance Sheet'!CC48/CC109</f>
        <v>9.5208630998425612</v>
      </c>
      <c r="CD128" s="106">
        <f>'Balance Sheet'!CD48/CD109</f>
        <v>9.4940038062747067</v>
      </c>
      <c r="CE128" s="106">
        <f>'Balance Sheet'!CE48/CE109</f>
        <v>9.4551043026143802</v>
      </c>
      <c r="CF128" s="106">
        <f>'Balance Sheet'!CF48/CF109</f>
        <v>9.6596135283674549</v>
      </c>
      <c r="CG128" s="106">
        <f>'Balance Sheet'!CG48/CG109</f>
        <v>9.9090151720017889</v>
      </c>
      <c r="CH128" s="106">
        <f>'Balance Sheet'!CH48/CH109</f>
        <v>10.179070168833839</v>
      </c>
      <c r="CI128" s="106"/>
      <c r="CJ128" s="106"/>
      <c r="CK128" s="106"/>
      <c r="CL128" s="106"/>
      <c r="CM128" s="106"/>
      <c r="CN128" s="106"/>
      <c r="CO128" s="106"/>
      <c r="CP128" s="106"/>
      <c r="CQ128" s="106"/>
      <c r="CR128" s="106"/>
      <c r="CS128" s="106"/>
      <c r="CT128" s="106"/>
      <c r="CU128" s="106"/>
      <c r="CV128" s="106"/>
      <c r="CW128" s="106"/>
      <c r="CX128" s="106"/>
      <c r="CY128" s="106"/>
      <c r="CZ128" s="106"/>
      <c r="DA128" s="106"/>
      <c r="DB128" s="106"/>
      <c r="DC128" s="2"/>
      <c r="DD128" s="2"/>
      <c r="DE128" s="2" t="s">
        <v>1366</v>
      </c>
      <c r="DF128" s="106" t="e">
        <f>'Balance Sheet'!DF48/DF109</f>
        <v>#DIV/0!</v>
      </c>
      <c r="DG128" s="106" t="e">
        <f>'Balance Sheet'!DG48/DG109</f>
        <v>#DIV/0!</v>
      </c>
      <c r="DH128" s="106" t="e">
        <f>'Balance Sheet'!DH48/DH109</f>
        <v>#DIV/0!</v>
      </c>
      <c r="DI128" s="106" t="e">
        <f>'Balance Sheet'!DI48/DI109</f>
        <v>#DIV/0!</v>
      </c>
      <c r="DJ128" s="106" t="e">
        <f>'Balance Sheet'!DJ48/DJ109</f>
        <v>#DIV/0!</v>
      </c>
      <c r="DK128" s="106" t="e">
        <f>'Balance Sheet'!DK48/DK109</f>
        <v>#DIV/0!</v>
      </c>
      <c r="DL128" s="106" t="e">
        <f>'Balance Sheet'!DL48/DL109</f>
        <v>#DIV/0!</v>
      </c>
      <c r="DM128" s="106" t="e">
        <f>'Balance Sheet'!DM48/DM109</f>
        <v>#DIV/0!</v>
      </c>
      <c r="DN128" s="106" t="e">
        <f>'Balance Sheet'!DN48/DN109</f>
        <v>#DIV/0!</v>
      </c>
      <c r="DO128" s="106" t="e">
        <f>'Balance Sheet'!DO48/DO109</f>
        <v>#DIV/0!</v>
      </c>
      <c r="DP128" s="106" t="e">
        <f>'Balance Sheet'!DP48/DP109</f>
        <v>#DIV/0!</v>
      </c>
      <c r="DQ128" s="106" t="e">
        <f>'Balance Sheet'!DQ48/DQ109</f>
        <v>#DIV/0!</v>
      </c>
      <c r="DR128" s="106" t="e">
        <f>'Balance Sheet'!DR48/DR109</f>
        <v>#DIV/0!</v>
      </c>
      <c r="DS128" s="106" t="e">
        <f>'Balance Sheet'!DS48/DS109</f>
        <v>#DIV/0!</v>
      </c>
      <c r="DT128" s="106" t="e">
        <f>'Balance Sheet'!DT48/DT109</f>
        <v>#DIV/0!</v>
      </c>
      <c r="DU128" s="106" t="e">
        <f>'Balance Sheet'!DU48/DU109</f>
        <v>#DIV/0!</v>
      </c>
      <c r="DV128" s="106" t="e">
        <f>'Balance Sheet'!DV48/DV109</f>
        <v>#DIV/0!</v>
      </c>
      <c r="DW128" s="106" t="e">
        <f>'Balance Sheet'!DW48/DW109</f>
        <v>#DIV/0!</v>
      </c>
      <c r="DX128" s="106">
        <f>'Balance Sheet'!DX48/DX109</f>
        <v>8.71606773396541</v>
      </c>
      <c r="DY128" s="106">
        <f>'Balance Sheet'!DY48/DY109</f>
        <v>9.4940038062747067</v>
      </c>
      <c r="DZ128" s="106">
        <f>'Balance Sheet'!DZ48/DZ109</f>
        <v>10.179070168833839</v>
      </c>
      <c r="EA128" s="106">
        <f>'Balance Sheet'!EA48/EA109</f>
        <v>11.370244394925724</v>
      </c>
      <c r="EB128" s="106">
        <f>'Balance Sheet'!EB48/EB109</f>
        <v>12.804297091042187</v>
      </c>
      <c r="EC128" s="106">
        <f>'Balance Sheet'!EC48/EC109</f>
        <v>14.316873883440241</v>
      </c>
      <c r="ED128" s="106">
        <f>'Balance Sheet'!ED48/ED109</f>
        <v>15.827918872566396</v>
      </c>
      <c r="EE128" s="106">
        <f>'Balance Sheet'!EE48/EE109</f>
        <v>17.303725848739628</v>
      </c>
      <c r="EF128" s="2"/>
      <c r="EG128" s="2"/>
      <c r="EH128" s="2"/>
    </row>
    <row r="129" spans="1:138" ht="12.75" hidden="1" customHeight="1" outlineLevel="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row>
    <row r="130" spans="1:138" ht="12.75" hidden="1" customHeight="1" outlineLevel="1" x14ac:dyDescent="0.25">
      <c r="A130" s="2"/>
      <c r="B130" s="3" t="s">
        <v>1367</v>
      </c>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3" t="s">
        <v>1367</v>
      </c>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row>
    <row r="131" spans="1:138" ht="12.75" hidden="1" customHeight="1" outlineLevel="1" x14ac:dyDescent="0.25">
      <c r="A131" s="2"/>
      <c r="B131" s="29" t="s">
        <v>1368</v>
      </c>
      <c r="C131" s="233" t="e">
        <f t="shared" ref="C131:CH131" si="167">C108*4/(C111+C115)</f>
        <v>#DIV/0!</v>
      </c>
      <c r="D131" s="233" t="e">
        <f t="shared" si="167"/>
        <v>#DIV/0!</v>
      </c>
      <c r="E131" s="233" t="e">
        <f t="shared" si="167"/>
        <v>#DIV/0!</v>
      </c>
      <c r="F131" s="233" t="e">
        <f t="shared" si="167"/>
        <v>#DIV/0!</v>
      </c>
      <c r="G131" s="233" t="e">
        <f t="shared" si="167"/>
        <v>#DIV/0!</v>
      </c>
      <c r="H131" s="233" t="e">
        <f t="shared" si="167"/>
        <v>#DIV/0!</v>
      </c>
      <c r="I131" s="233" t="e">
        <f t="shared" si="167"/>
        <v>#DIV/0!</v>
      </c>
      <c r="J131" s="233" t="e">
        <f t="shared" si="167"/>
        <v>#DIV/0!</v>
      </c>
      <c r="K131" s="233" t="e">
        <f t="shared" si="167"/>
        <v>#DIV/0!</v>
      </c>
      <c r="L131" s="233" t="e">
        <f t="shared" si="167"/>
        <v>#DIV/0!</v>
      </c>
      <c r="M131" s="233" t="e">
        <f t="shared" si="167"/>
        <v>#DIV/0!</v>
      </c>
      <c r="N131" s="233" t="e">
        <f t="shared" si="167"/>
        <v>#DIV/0!</v>
      </c>
      <c r="O131" s="233" t="e">
        <f t="shared" si="167"/>
        <v>#DIV/0!</v>
      </c>
      <c r="P131" s="233" t="e">
        <f t="shared" si="167"/>
        <v>#DIV/0!</v>
      </c>
      <c r="Q131" s="233" t="e">
        <f t="shared" si="167"/>
        <v>#DIV/0!</v>
      </c>
      <c r="R131" s="233" t="e">
        <f t="shared" si="167"/>
        <v>#DIV/0!</v>
      </c>
      <c r="S131" s="233" t="e">
        <f t="shared" si="167"/>
        <v>#DIV/0!</v>
      </c>
      <c r="T131" s="233" t="e">
        <f t="shared" si="167"/>
        <v>#DIV/0!</v>
      </c>
      <c r="U131" s="233" t="e">
        <f t="shared" si="167"/>
        <v>#DIV/0!</v>
      </c>
      <c r="V131" s="233" t="e">
        <f t="shared" si="167"/>
        <v>#DIV/0!</v>
      </c>
      <c r="W131" s="233" t="e">
        <f t="shared" si="167"/>
        <v>#DIV/0!</v>
      </c>
      <c r="X131" s="233" t="e">
        <f t="shared" si="167"/>
        <v>#DIV/0!</v>
      </c>
      <c r="Y131" s="233" t="e">
        <f t="shared" si="167"/>
        <v>#DIV/0!</v>
      </c>
      <c r="Z131" s="233" t="e">
        <f t="shared" si="167"/>
        <v>#DIV/0!</v>
      </c>
      <c r="AA131" s="233" t="e">
        <f t="shared" si="167"/>
        <v>#DIV/0!</v>
      </c>
      <c r="AB131" s="233" t="e">
        <f t="shared" si="167"/>
        <v>#DIV/0!</v>
      </c>
      <c r="AC131" s="233" t="e">
        <f t="shared" si="167"/>
        <v>#DIV/0!</v>
      </c>
      <c r="AD131" s="233" t="e">
        <f t="shared" si="167"/>
        <v>#DIV/0!</v>
      </c>
      <c r="AE131" s="233" t="e">
        <f t="shared" si="167"/>
        <v>#DIV/0!</v>
      </c>
      <c r="AF131" s="233" t="e">
        <f t="shared" si="167"/>
        <v>#DIV/0!</v>
      </c>
      <c r="AG131" s="233" t="e">
        <f t="shared" si="167"/>
        <v>#DIV/0!</v>
      </c>
      <c r="AH131" s="233" t="e">
        <f t="shared" si="167"/>
        <v>#DIV/0!</v>
      </c>
      <c r="AI131" s="233" t="e">
        <f t="shared" si="167"/>
        <v>#DIV/0!</v>
      </c>
      <c r="AJ131" s="233" t="e">
        <f t="shared" si="167"/>
        <v>#DIV/0!</v>
      </c>
      <c r="AK131" s="233" t="e">
        <f t="shared" si="167"/>
        <v>#DIV/0!</v>
      </c>
      <c r="AL131" s="233" t="e">
        <f t="shared" si="167"/>
        <v>#DIV/0!</v>
      </c>
      <c r="AM131" s="233" t="e">
        <f t="shared" si="167"/>
        <v>#DIV/0!</v>
      </c>
      <c r="AN131" s="233" t="e">
        <f t="shared" si="167"/>
        <v>#DIV/0!</v>
      </c>
      <c r="AO131" s="233" t="e">
        <f t="shared" si="167"/>
        <v>#DIV/0!</v>
      </c>
      <c r="AP131" s="233" t="e">
        <f t="shared" si="167"/>
        <v>#DIV/0!</v>
      </c>
      <c r="AQ131" s="233" t="e">
        <f t="shared" si="167"/>
        <v>#DIV/0!</v>
      </c>
      <c r="AR131" s="233" t="e">
        <f t="shared" si="167"/>
        <v>#DIV/0!</v>
      </c>
      <c r="AS131" s="233" t="e">
        <f t="shared" si="167"/>
        <v>#DIV/0!</v>
      </c>
      <c r="AT131" s="233" t="e">
        <f t="shared" si="167"/>
        <v>#DIV/0!</v>
      </c>
      <c r="AU131" s="233" t="e">
        <f t="shared" si="167"/>
        <v>#DIV/0!</v>
      </c>
      <c r="AV131" s="233" t="e">
        <f t="shared" si="167"/>
        <v>#DIV/0!</v>
      </c>
      <c r="AW131" s="233" t="e">
        <f t="shared" si="167"/>
        <v>#DIV/0!</v>
      </c>
      <c r="AX131" s="233" t="e">
        <f t="shared" si="167"/>
        <v>#DIV/0!</v>
      </c>
      <c r="AY131" s="233" t="e">
        <f t="shared" si="167"/>
        <v>#DIV/0!</v>
      </c>
      <c r="AZ131" s="233" t="e">
        <f t="shared" si="167"/>
        <v>#DIV/0!</v>
      </c>
      <c r="BA131" s="233" t="e">
        <f t="shared" si="167"/>
        <v>#DIV/0!</v>
      </c>
      <c r="BB131" s="233" t="e">
        <f t="shared" si="167"/>
        <v>#DIV/0!</v>
      </c>
      <c r="BC131" s="233" t="e">
        <f t="shared" si="167"/>
        <v>#DIV/0!</v>
      </c>
      <c r="BD131" s="233" t="e">
        <f t="shared" si="167"/>
        <v>#DIV/0!</v>
      </c>
      <c r="BE131" s="233" t="e">
        <f t="shared" si="167"/>
        <v>#DIV/0!</v>
      </c>
      <c r="BF131" s="233" t="e">
        <f t="shared" si="167"/>
        <v>#DIV/0!</v>
      </c>
      <c r="BG131" s="233" t="e">
        <f t="shared" si="167"/>
        <v>#DIV/0!</v>
      </c>
      <c r="BH131" s="233" t="e">
        <f t="shared" si="167"/>
        <v>#DIV/0!</v>
      </c>
      <c r="BI131" s="233" t="e">
        <f t="shared" si="167"/>
        <v>#DIV/0!</v>
      </c>
      <c r="BJ131" s="233" t="e">
        <f t="shared" si="167"/>
        <v>#DIV/0!</v>
      </c>
      <c r="BK131" s="233" t="e">
        <f t="shared" si="167"/>
        <v>#DIV/0!</v>
      </c>
      <c r="BL131" s="233" t="e">
        <f t="shared" si="167"/>
        <v>#DIV/0!</v>
      </c>
      <c r="BM131" s="233" t="e">
        <f t="shared" si="167"/>
        <v>#DIV/0!</v>
      </c>
      <c r="BN131" s="233" t="e">
        <f t="shared" si="167"/>
        <v>#DIV/0!</v>
      </c>
      <c r="BO131" s="233" t="e">
        <f t="shared" si="167"/>
        <v>#DIV/0!</v>
      </c>
      <c r="BP131" s="233" t="e">
        <f t="shared" si="167"/>
        <v>#DIV/0!</v>
      </c>
      <c r="BQ131" s="233" t="e">
        <f t="shared" si="167"/>
        <v>#DIV/0!</v>
      </c>
      <c r="BR131" s="233" t="e">
        <f t="shared" si="167"/>
        <v>#DIV/0!</v>
      </c>
      <c r="BS131" s="233">
        <f t="shared" si="167"/>
        <v>0.1493433712036559</v>
      </c>
      <c r="BT131" s="233">
        <f t="shared" si="167"/>
        <v>0.47196568046224202</v>
      </c>
      <c r="BU131" s="233">
        <f t="shared" si="167"/>
        <v>0.41391899124253362</v>
      </c>
      <c r="BV131" s="233">
        <f t="shared" si="167"/>
        <v>0.37982705228243974</v>
      </c>
      <c r="BW131" s="233">
        <f t="shared" si="167"/>
        <v>0.25845882038745194</v>
      </c>
      <c r="BX131" s="233">
        <f t="shared" si="167"/>
        <v>0.28200254238294953</v>
      </c>
      <c r="BY131" s="233">
        <f t="shared" si="167"/>
        <v>0.20791200273145877</v>
      </c>
      <c r="BZ131" s="233">
        <f t="shared" si="167"/>
        <v>0.13856804055949976</v>
      </c>
      <c r="CA131" s="233">
        <f t="shared" si="167"/>
        <v>6.9229173841156968E-2</v>
      </c>
      <c r="CB131" s="233">
        <f t="shared" si="167"/>
        <v>3.853858826478309E-2</v>
      </c>
      <c r="CC131" s="233">
        <f t="shared" si="167"/>
        <v>1.0300747382583405E-2</v>
      </c>
      <c r="CD131" s="233">
        <f t="shared" si="167"/>
        <v>4.6126281037056252E-2</v>
      </c>
      <c r="CE131" s="233">
        <f t="shared" si="167"/>
        <v>4.6530667344797862E-2</v>
      </c>
      <c r="CF131" s="233">
        <f t="shared" si="167"/>
        <v>0.11681114651615457</v>
      </c>
      <c r="CG131" s="233">
        <f t="shared" si="167"/>
        <v>0.12821053209083721</v>
      </c>
      <c r="CH131" s="233">
        <f t="shared" si="167"/>
        <v>0.13226449210747265</v>
      </c>
      <c r="CI131" s="233"/>
      <c r="CJ131" s="233"/>
      <c r="CK131" s="233"/>
      <c r="CL131" s="233"/>
      <c r="CM131" s="233"/>
      <c r="CN131" s="233"/>
      <c r="CO131" s="233"/>
      <c r="CP131" s="233"/>
      <c r="CQ131" s="233"/>
      <c r="CR131" s="233"/>
      <c r="CS131" s="233"/>
      <c r="CT131" s="233"/>
      <c r="CU131" s="233"/>
      <c r="CV131" s="233"/>
      <c r="CW131" s="233"/>
      <c r="CX131" s="233"/>
      <c r="CY131" s="233"/>
      <c r="CZ131" s="233"/>
      <c r="DA131" s="233"/>
      <c r="DB131" s="233"/>
      <c r="DC131" s="2"/>
      <c r="DD131" s="2"/>
      <c r="DE131" s="29" t="s">
        <v>1368</v>
      </c>
      <c r="DF131" s="233" t="e">
        <f t="shared" ref="DF131:EE131" si="168">DF108/(DF111+DF115)</f>
        <v>#DIV/0!</v>
      </c>
      <c r="DG131" s="233" t="e">
        <f t="shared" si="168"/>
        <v>#DIV/0!</v>
      </c>
      <c r="DH131" s="233" t="e">
        <f t="shared" si="168"/>
        <v>#DIV/0!</v>
      </c>
      <c r="DI131" s="233" t="e">
        <f t="shared" si="168"/>
        <v>#DIV/0!</v>
      </c>
      <c r="DJ131" s="233" t="e">
        <f t="shared" si="168"/>
        <v>#DIV/0!</v>
      </c>
      <c r="DK131" s="233" t="e">
        <f t="shared" si="168"/>
        <v>#DIV/0!</v>
      </c>
      <c r="DL131" s="233" t="e">
        <f t="shared" si="168"/>
        <v>#DIV/0!</v>
      </c>
      <c r="DM131" s="233" t="e">
        <f t="shared" si="168"/>
        <v>#DIV/0!</v>
      </c>
      <c r="DN131" s="233" t="e">
        <f t="shared" si="168"/>
        <v>#DIV/0!</v>
      </c>
      <c r="DO131" s="233" t="e">
        <f t="shared" si="168"/>
        <v>#DIV/0!</v>
      </c>
      <c r="DP131" s="233" t="e">
        <f t="shared" si="168"/>
        <v>#DIV/0!</v>
      </c>
      <c r="DQ131" s="233" t="e">
        <f t="shared" si="168"/>
        <v>#DIV/0!</v>
      </c>
      <c r="DR131" s="233" t="e">
        <f t="shared" si="168"/>
        <v>#DIV/0!</v>
      </c>
      <c r="DS131" s="233" t="e">
        <f t="shared" si="168"/>
        <v>#DIV/0!</v>
      </c>
      <c r="DT131" s="233" t="e">
        <f t="shared" si="168"/>
        <v>#DIV/0!</v>
      </c>
      <c r="DU131" s="233">
        <f t="shared" si="168"/>
        <v>-7.0706149675312996E-2</v>
      </c>
      <c r="DV131" s="233">
        <f t="shared" si="168"/>
        <v>4.0691867190662763E-2</v>
      </c>
      <c r="DW131" s="233">
        <f t="shared" si="168"/>
        <v>0.32641242769355855</v>
      </c>
      <c r="DX131" s="233">
        <f t="shared" si="168"/>
        <v>0.21764695707657949</v>
      </c>
      <c r="DY131" s="233">
        <f t="shared" si="168"/>
        <v>4.1682018887781884E-2</v>
      </c>
      <c r="DZ131" s="233">
        <f t="shared" si="168"/>
        <v>0.10431910752864586</v>
      </c>
      <c r="EA131" s="233">
        <f t="shared" si="168"/>
        <v>0.13511487335331313</v>
      </c>
      <c r="EB131" s="233">
        <f t="shared" si="168"/>
        <v>0.14388705003601776</v>
      </c>
      <c r="EC131" s="233">
        <f t="shared" si="168"/>
        <v>0.14152883578510772</v>
      </c>
      <c r="ED131" s="233">
        <f t="shared" si="168"/>
        <v>0.13534367504635494</v>
      </c>
      <c r="EE131" s="233">
        <f t="shared" si="168"/>
        <v>0.12859733170046769</v>
      </c>
      <c r="EF131" s="2"/>
      <c r="EG131" s="2"/>
      <c r="EH131" s="2"/>
    </row>
    <row r="132" spans="1:138" ht="12.75" hidden="1" customHeight="1" outlineLevel="1" x14ac:dyDescent="0.25">
      <c r="A132" s="2"/>
      <c r="B132" s="29" t="s">
        <v>34</v>
      </c>
      <c r="C132" s="233" t="e">
        <f t="shared" ref="C132:CH132" si="169">C106*4/(C114-C115)</f>
        <v>#DIV/0!</v>
      </c>
      <c r="D132" s="233" t="e">
        <f t="shared" si="169"/>
        <v>#DIV/0!</v>
      </c>
      <c r="E132" s="233" t="e">
        <f t="shared" si="169"/>
        <v>#DIV/0!</v>
      </c>
      <c r="F132" s="233" t="e">
        <f t="shared" si="169"/>
        <v>#DIV/0!</v>
      </c>
      <c r="G132" s="233" t="e">
        <f t="shared" si="169"/>
        <v>#DIV/0!</v>
      </c>
      <c r="H132" s="233" t="e">
        <f t="shared" si="169"/>
        <v>#DIV/0!</v>
      </c>
      <c r="I132" s="233" t="e">
        <f t="shared" si="169"/>
        <v>#DIV/0!</v>
      </c>
      <c r="J132" s="233" t="e">
        <f t="shared" si="169"/>
        <v>#DIV/0!</v>
      </c>
      <c r="K132" s="233" t="e">
        <f t="shared" si="169"/>
        <v>#DIV/0!</v>
      </c>
      <c r="L132" s="233" t="e">
        <f t="shared" si="169"/>
        <v>#DIV/0!</v>
      </c>
      <c r="M132" s="233" t="e">
        <f t="shared" si="169"/>
        <v>#DIV/0!</v>
      </c>
      <c r="N132" s="233" t="e">
        <f t="shared" si="169"/>
        <v>#DIV/0!</v>
      </c>
      <c r="O132" s="233" t="e">
        <f t="shared" si="169"/>
        <v>#DIV/0!</v>
      </c>
      <c r="P132" s="233" t="e">
        <f t="shared" si="169"/>
        <v>#DIV/0!</v>
      </c>
      <c r="Q132" s="233" t="e">
        <f t="shared" si="169"/>
        <v>#DIV/0!</v>
      </c>
      <c r="R132" s="233" t="e">
        <f t="shared" si="169"/>
        <v>#DIV/0!</v>
      </c>
      <c r="S132" s="233" t="e">
        <f t="shared" si="169"/>
        <v>#DIV/0!</v>
      </c>
      <c r="T132" s="233" t="e">
        <f t="shared" si="169"/>
        <v>#DIV/0!</v>
      </c>
      <c r="U132" s="233" t="e">
        <f t="shared" si="169"/>
        <v>#DIV/0!</v>
      </c>
      <c r="V132" s="233" t="e">
        <f t="shared" si="169"/>
        <v>#DIV/0!</v>
      </c>
      <c r="W132" s="233" t="e">
        <f t="shared" si="169"/>
        <v>#DIV/0!</v>
      </c>
      <c r="X132" s="233" t="e">
        <f t="shared" si="169"/>
        <v>#DIV/0!</v>
      </c>
      <c r="Y132" s="233" t="e">
        <f t="shared" si="169"/>
        <v>#DIV/0!</v>
      </c>
      <c r="Z132" s="233" t="e">
        <f t="shared" si="169"/>
        <v>#DIV/0!</v>
      </c>
      <c r="AA132" s="233" t="e">
        <f t="shared" si="169"/>
        <v>#DIV/0!</v>
      </c>
      <c r="AB132" s="233" t="e">
        <f t="shared" si="169"/>
        <v>#DIV/0!</v>
      </c>
      <c r="AC132" s="233" t="e">
        <f t="shared" si="169"/>
        <v>#DIV/0!</v>
      </c>
      <c r="AD132" s="233" t="e">
        <f t="shared" si="169"/>
        <v>#DIV/0!</v>
      </c>
      <c r="AE132" s="233" t="e">
        <f t="shared" si="169"/>
        <v>#DIV/0!</v>
      </c>
      <c r="AF132" s="233" t="e">
        <f t="shared" si="169"/>
        <v>#DIV/0!</v>
      </c>
      <c r="AG132" s="233" t="e">
        <f t="shared" si="169"/>
        <v>#DIV/0!</v>
      </c>
      <c r="AH132" s="233" t="e">
        <f t="shared" si="169"/>
        <v>#DIV/0!</v>
      </c>
      <c r="AI132" s="233" t="e">
        <f t="shared" si="169"/>
        <v>#DIV/0!</v>
      </c>
      <c r="AJ132" s="233" t="e">
        <f t="shared" si="169"/>
        <v>#DIV/0!</v>
      </c>
      <c r="AK132" s="233" t="e">
        <f t="shared" si="169"/>
        <v>#DIV/0!</v>
      </c>
      <c r="AL132" s="233" t="e">
        <f t="shared" si="169"/>
        <v>#DIV/0!</v>
      </c>
      <c r="AM132" s="233" t="e">
        <f t="shared" si="169"/>
        <v>#DIV/0!</v>
      </c>
      <c r="AN132" s="233" t="e">
        <f t="shared" si="169"/>
        <v>#DIV/0!</v>
      </c>
      <c r="AO132" s="233" t="e">
        <f t="shared" si="169"/>
        <v>#DIV/0!</v>
      </c>
      <c r="AP132" s="233" t="e">
        <f t="shared" si="169"/>
        <v>#DIV/0!</v>
      </c>
      <c r="AQ132" s="233" t="e">
        <f t="shared" si="169"/>
        <v>#DIV/0!</v>
      </c>
      <c r="AR132" s="233" t="e">
        <f t="shared" si="169"/>
        <v>#DIV/0!</v>
      </c>
      <c r="AS132" s="233" t="e">
        <f t="shared" si="169"/>
        <v>#DIV/0!</v>
      </c>
      <c r="AT132" s="233" t="e">
        <f t="shared" si="169"/>
        <v>#DIV/0!</v>
      </c>
      <c r="AU132" s="233" t="e">
        <f t="shared" si="169"/>
        <v>#DIV/0!</v>
      </c>
      <c r="AV132" s="233" t="e">
        <f t="shared" si="169"/>
        <v>#DIV/0!</v>
      </c>
      <c r="AW132" s="233" t="e">
        <f t="shared" si="169"/>
        <v>#DIV/0!</v>
      </c>
      <c r="AX132" s="233" t="e">
        <f t="shared" si="169"/>
        <v>#DIV/0!</v>
      </c>
      <c r="AY132" s="233" t="e">
        <f t="shared" si="169"/>
        <v>#DIV/0!</v>
      </c>
      <c r="AZ132" s="233" t="e">
        <f t="shared" si="169"/>
        <v>#DIV/0!</v>
      </c>
      <c r="BA132" s="233" t="e">
        <f t="shared" si="169"/>
        <v>#DIV/0!</v>
      </c>
      <c r="BB132" s="233" t="e">
        <f t="shared" si="169"/>
        <v>#DIV/0!</v>
      </c>
      <c r="BC132" s="233" t="e">
        <f t="shared" si="169"/>
        <v>#DIV/0!</v>
      </c>
      <c r="BD132" s="233" t="e">
        <f t="shared" si="169"/>
        <v>#DIV/0!</v>
      </c>
      <c r="BE132" s="233" t="e">
        <f t="shared" si="169"/>
        <v>#DIV/0!</v>
      </c>
      <c r="BF132" s="233" t="e">
        <f t="shared" si="169"/>
        <v>#DIV/0!</v>
      </c>
      <c r="BG132" s="233" t="e">
        <f t="shared" si="169"/>
        <v>#DIV/0!</v>
      </c>
      <c r="BH132" s="233" t="e">
        <f t="shared" si="169"/>
        <v>#DIV/0!</v>
      </c>
      <c r="BI132" s="233" t="e">
        <f t="shared" si="169"/>
        <v>#DIV/0!</v>
      </c>
      <c r="BJ132" s="233" t="e">
        <f t="shared" si="169"/>
        <v>#DIV/0!</v>
      </c>
      <c r="BK132" s="233" t="e">
        <f t="shared" si="169"/>
        <v>#DIV/0!</v>
      </c>
      <c r="BL132" s="233" t="e">
        <f t="shared" si="169"/>
        <v>#DIV/0!</v>
      </c>
      <c r="BM132" s="233" t="e">
        <f t="shared" si="169"/>
        <v>#DIV/0!</v>
      </c>
      <c r="BN132" s="233" t="e">
        <f t="shared" si="169"/>
        <v>#DIV/0!</v>
      </c>
      <c r="BO132" s="233" t="e">
        <f t="shared" si="169"/>
        <v>#DIV/0!</v>
      </c>
      <c r="BP132" s="233" t="e">
        <f t="shared" si="169"/>
        <v>#DIV/0!</v>
      </c>
      <c r="BQ132" s="233" t="e">
        <f t="shared" si="169"/>
        <v>#DIV/0!</v>
      </c>
      <c r="BR132" s="233" t="e">
        <f t="shared" si="169"/>
        <v>#DIV/0!</v>
      </c>
      <c r="BS132" s="233">
        <f t="shared" si="169"/>
        <v>0.45497348034262569</v>
      </c>
      <c r="BT132" s="233">
        <f t="shared" si="169"/>
        <v>1.2843921476888982</v>
      </c>
      <c r="BU132" s="233">
        <f t="shared" si="169"/>
        <v>1.1300693745764894</v>
      </c>
      <c r="BV132" s="233">
        <f t="shared" si="169"/>
        <v>1.1196522842366097</v>
      </c>
      <c r="BW132" s="233">
        <f t="shared" si="169"/>
        <v>1.0961669784151296</v>
      </c>
      <c r="BX132" s="233">
        <f t="shared" si="169"/>
        <v>0.95987680404142917</v>
      </c>
      <c r="BY132" s="233">
        <f t="shared" si="169"/>
        <v>0.79636221777929472</v>
      </c>
      <c r="BZ132" s="233">
        <f t="shared" si="169"/>
        <v>0.50066266865044118</v>
      </c>
      <c r="CA132" s="233">
        <f t="shared" si="169"/>
        <v>0.18132793451957946</v>
      </c>
      <c r="CB132" s="233">
        <f t="shared" si="169"/>
        <v>0.12265949852722131</v>
      </c>
      <c r="CC132" s="233">
        <f t="shared" si="169"/>
        <v>6.5725664260780234E-2</v>
      </c>
      <c r="CD132" s="233">
        <f t="shared" si="169"/>
        <v>0.14458998490702885</v>
      </c>
      <c r="CE132" s="233">
        <f t="shared" si="169"/>
        <v>0.13480335989208123</v>
      </c>
      <c r="CF132" s="233">
        <f t="shared" si="169"/>
        <v>0.26659592407436539</v>
      </c>
      <c r="CG132" s="233">
        <f t="shared" si="169"/>
        <v>0.27774518228433664</v>
      </c>
      <c r="CH132" s="233">
        <f t="shared" si="169"/>
        <v>0.27215771297913821</v>
      </c>
      <c r="CI132" s="233"/>
      <c r="CJ132" s="233"/>
      <c r="CK132" s="233"/>
      <c r="CL132" s="233"/>
      <c r="CM132" s="233"/>
      <c r="CN132" s="233"/>
      <c r="CO132" s="233"/>
      <c r="CP132" s="233"/>
      <c r="CQ132" s="233"/>
      <c r="CR132" s="233"/>
      <c r="CS132" s="233"/>
      <c r="CT132" s="233"/>
      <c r="CU132" s="233"/>
      <c r="CV132" s="233"/>
      <c r="CW132" s="233"/>
      <c r="CX132" s="233"/>
      <c r="CY132" s="233"/>
      <c r="CZ132" s="233"/>
      <c r="DA132" s="233"/>
      <c r="DB132" s="233"/>
      <c r="DC132" s="2"/>
      <c r="DD132" s="2"/>
      <c r="DE132" s="29" t="s">
        <v>34</v>
      </c>
      <c r="DF132" s="233" t="e">
        <f t="shared" ref="DF132:EE132" si="170">DF106/(DF114-DF115)</f>
        <v>#DIV/0!</v>
      </c>
      <c r="DG132" s="233" t="e">
        <f t="shared" si="170"/>
        <v>#DIV/0!</v>
      </c>
      <c r="DH132" s="233" t="e">
        <f t="shared" si="170"/>
        <v>#DIV/0!</v>
      </c>
      <c r="DI132" s="233" t="e">
        <f t="shared" si="170"/>
        <v>#DIV/0!</v>
      </c>
      <c r="DJ132" s="233" t="e">
        <f t="shared" si="170"/>
        <v>#DIV/0!</v>
      </c>
      <c r="DK132" s="233" t="e">
        <f t="shared" si="170"/>
        <v>#DIV/0!</v>
      </c>
      <c r="DL132" s="233" t="e">
        <f t="shared" si="170"/>
        <v>#DIV/0!</v>
      </c>
      <c r="DM132" s="233" t="e">
        <f t="shared" si="170"/>
        <v>#DIV/0!</v>
      </c>
      <c r="DN132" s="233" t="e">
        <f t="shared" si="170"/>
        <v>#DIV/0!</v>
      </c>
      <c r="DO132" s="233" t="e">
        <f t="shared" si="170"/>
        <v>#DIV/0!</v>
      </c>
      <c r="DP132" s="233" t="e">
        <f t="shared" si="170"/>
        <v>#DIV/0!</v>
      </c>
      <c r="DQ132" s="233" t="e">
        <f t="shared" si="170"/>
        <v>#DIV/0!</v>
      </c>
      <c r="DR132" s="233" t="e">
        <f t="shared" si="170"/>
        <v>#DIV/0!</v>
      </c>
      <c r="DS132" s="233" t="e">
        <f t="shared" si="170"/>
        <v>#DIV/0!</v>
      </c>
      <c r="DT132" s="233" t="e">
        <f t="shared" si="170"/>
        <v>#DIV/0!</v>
      </c>
      <c r="DU132" s="233">
        <f t="shared" si="170"/>
        <v>7.2645566812203719E-3</v>
      </c>
      <c r="DV132" s="233">
        <f t="shared" si="170"/>
        <v>0.23087996868271066</v>
      </c>
      <c r="DW132" s="233">
        <f t="shared" si="170"/>
        <v>0.97005250814004274</v>
      </c>
      <c r="DX132" s="233">
        <f t="shared" si="170"/>
        <v>0.67315455667213409</v>
      </c>
      <c r="DY132" s="233">
        <f t="shared" si="170"/>
        <v>0.12730812241574629</v>
      </c>
      <c r="DZ132" s="233">
        <f t="shared" si="170"/>
        <v>0.22871139928260129</v>
      </c>
      <c r="EA132" s="233">
        <f t="shared" si="170"/>
        <v>0.26904131807576254</v>
      </c>
      <c r="EB132" s="233">
        <f t="shared" si="170"/>
        <v>0.30049039708896674</v>
      </c>
      <c r="EC132" s="233">
        <f t="shared" si="170"/>
        <v>0.62465766972934988</v>
      </c>
      <c r="ED132" s="233">
        <f t="shared" si="170"/>
        <v>0.29688049049284243</v>
      </c>
      <c r="EE132" s="233">
        <f t="shared" si="170"/>
        <v>0.28770460121660668</v>
      </c>
      <c r="EF132" s="2"/>
      <c r="EG132" s="2"/>
      <c r="EH132" s="2"/>
    </row>
    <row r="133" spans="1:138" ht="12.75" hidden="1" customHeight="1" outlineLevel="1" x14ac:dyDescent="0.25">
      <c r="A133" s="2"/>
      <c r="B133" s="29" t="s">
        <v>1369</v>
      </c>
      <c r="C133" s="15">
        <f t="shared" ref="C133:CH133" si="171">C106*(1-C37)</f>
        <v>0</v>
      </c>
      <c r="D133" s="15">
        <f t="shared" si="171"/>
        <v>0</v>
      </c>
      <c r="E133" s="15">
        <f t="shared" si="171"/>
        <v>0</v>
      </c>
      <c r="F133" s="15">
        <f t="shared" si="171"/>
        <v>0</v>
      </c>
      <c r="G133" s="15">
        <f t="shared" si="171"/>
        <v>0</v>
      </c>
      <c r="H133" s="15">
        <f t="shared" si="171"/>
        <v>0</v>
      </c>
      <c r="I133" s="15">
        <f t="shared" si="171"/>
        <v>0</v>
      </c>
      <c r="J133" s="15">
        <f t="shared" si="171"/>
        <v>0</v>
      </c>
      <c r="K133" s="15">
        <f t="shared" si="171"/>
        <v>0</v>
      </c>
      <c r="L133" s="15">
        <f t="shared" si="171"/>
        <v>0</v>
      </c>
      <c r="M133" s="15">
        <f t="shared" si="171"/>
        <v>0</v>
      </c>
      <c r="N133" s="15">
        <f t="shared" si="171"/>
        <v>0</v>
      </c>
      <c r="O133" s="15">
        <f t="shared" si="171"/>
        <v>0</v>
      </c>
      <c r="P133" s="15">
        <f t="shared" si="171"/>
        <v>0</v>
      </c>
      <c r="Q133" s="15">
        <f t="shared" si="171"/>
        <v>0</v>
      </c>
      <c r="R133" s="15">
        <f t="shared" si="171"/>
        <v>0</v>
      </c>
      <c r="S133" s="15">
        <f t="shared" si="171"/>
        <v>0</v>
      </c>
      <c r="T133" s="15">
        <f t="shared" si="171"/>
        <v>0</v>
      </c>
      <c r="U133" s="15">
        <f t="shared" si="171"/>
        <v>0</v>
      </c>
      <c r="V133" s="15">
        <f t="shared" si="171"/>
        <v>0</v>
      </c>
      <c r="W133" s="15">
        <f t="shared" si="171"/>
        <v>0</v>
      </c>
      <c r="X133" s="15">
        <f t="shared" si="171"/>
        <v>0</v>
      </c>
      <c r="Y133" s="15">
        <f t="shared" si="171"/>
        <v>0</v>
      </c>
      <c r="Z133" s="15">
        <f t="shared" si="171"/>
        <v>0</v>
      </c>
      <c r="AA133" s="15">
        <f t="shared" si="171"/>
        <v>0</v>
      </c>
      <c r="AB133" s="15">
        <f t="shared" si="171"/>
        <v>0</v>
      </c>
      <c r="AC133" s="15">
        <f t="shared" si="171"/>
        <v>0</v>
      </c>
      <c r="AD133" s="15">
        <f t="shared" si="171"/>
        <v>0</v>
      </c>
      <c r="AE133" s="15">
        <f t="shared" si="171"/>
        <v>0</v>
      </c>
      <c r="AF133" s="15">
        <f t="shared" si="171"/>
        <v>0</v>
      </c>
      <c r="AG133" s="15">
        <f t="shared" si="171"/>
        <v>0</v>
      </c>
      <c r="AH133" s="15">
        <f t="shared" si="171"/>
        <v>0</v>
      </c>
      <c r="AI133" s="15">
        <f t="shared" si="171"/>
        <v>0</v>
      </c>
      <c r="AJ133" s="15">
        <f t="shared" si="171"/>
        <v>0</v>
      </c>
      <c r="AK133" s="15">
        <f t="shared" si="171"/>
        <v>0</v>
      </c>
      <c r="AL133" s="15">
        <f t="shared" si="171"/>
        <v>0</v>
      </c>
      <c r="AM133" s="15">
        <f t="shared" si="171"/>
        <v>0</v>
      </c>
      <c r="AN133" s="15">
        <f t="shared" si="171"/>
        <v>0</v>
      </c>
      <c r="AO133" s="15">
        <f t="shared" si="171"/>
        <v>0</v>
      </c>
      <c r="AP133" s="15">
        <f t="shared" si="171"/>
        <v>0</v>
      </c>
      <c r="AQ133" s="15">
        <f t="shared" si="171"/>
        <v>0</v>
      </c>
      <c r="AR133" s="15">
        <f t="shared" si="171"/>
        <v>0</v>
      </c>
      <c r="AS133" s="15">
        <f t="shared" si="171"/>
        <v>0</v>
      </c>
      <c r="AT133" s="15">
        <f t="shared" si="171"/>
        <v>0</v>
      </c>
      <c r="AU133" s="15">
        <f t="shared" si="171"/>
        <v>0</v>
      </c>
      <c r="AV133" s="15">
        <f t="shared" si="171"/>
        <v>0</v>
      </c>
      <c r="AW133" s="15">
        <f t="shared" si="171"/>
        <v>0</v>
      </c>
      <c r="AX133" s="15">
        <f t="shared" si="171"/>
        <v>0</v>
      </c>
      <c r="AY133" s="15">
        <f t="shared" si="171"/>
        <v>0</v>
      </c>
      <c r="AZ133" s="15">
        <f t="shared" si="171"/>
        <v>0</v>
      </c>
      <c r="BA133" s="15">
        <f t="shared" si="171"/>
        <v>0</v>
      </c>
      <c r="BB133" s="15">
        <f t="shared" si="171"/>
        <v>0</v>
      </c>
      <c r="BC133" s="15">
        <f t="shared" si="171"/>
        <v>0</v>
      </c>
      <c r="BD133" s="15">
        <f t="shared" si="171"/>
        <v>0</v>
      </c>
      <c r="BE133" s="15">
        <f t="shared" si="171"/>
        <v>0</v>
      </c>
      <c r="BF133" s="15">
        <f t="shared" si="171"/>
        <v>0</v>
      </c>
      <c r="BG133" s="15">
        <f t="shared" si="171"/>
        <v>0</v>
      </c>
      <c r="BH133" s="15">
        <f t="shared" si="171"/>
        <v>0</v>
      </c>
      <c r="BI133" s="15">
        <f t="shared" si="171"/>
        <v>0</v>
      </c>
      <c r="BJ133" s="15">
        <f t="shared" si="171"/>
        <v>0</v>
      </c>
      <c r="BK133" s="15">
        <f t="shared" si="171"/>
        <v>14.20665463361941</v>
      </c>
      <c r="BL133" s="15">
        <f t="shared" si="171"/>
        <v>-11.996600165865321</v>
      </c>
      <c r="BM133" s="15">
        <f t="shared" si="171"/>
        <v>1.5318528811124452</v>
      </c>
      <c r="BN133" s="15">
        <f t="shared" si="171"/>
        <v>-2.6237543472240223</v>
      </c>
      <c r="BO133" s="15">
        <f t="shared" si="171"/>
        <v>3.3203223192321776</v>
      </c>
      <c r="BP133" s="15">
        <f t="shared" si="171"/>
        <v>12.42291001156358</v>
      </c>
      <c r="BQ133" s="15">
        <f t="shared" si="171"/>
        <v>11.354780407695406</v>
      </c>
      <c r="BR133" s="15">
        <f t="shared" si="171"/>
        <v>19.440233493890702</v>
      </c>
      <c r="BS133" s="15">
        <f t="shared" si="171"/>
        <v>23.868842733891402</v>
      </c>
      <c r="BT133" s="15">
        <f t="shared" si="171"/>
        <v>72.077303088246282</v>
      </c>
      <c r="BU133" s="15">
        <f t="shared" si="171"/>
        <v>68.065642468643233</v>
      </c>
      <c r="BV133" s="15">
        <f t="shared" si="171"/>
        <v>66.463659049372623</v>
      </c>
      <c r="BW133" s="15">
        <f t="shared" si="171"/>
        <v>65.808636762914048</v>
      </c>
      <c r="BX133" s="15">
        <f t="shared" si="171"/>
        <v>71.58729362092707</v>
      </c>
      <c r="BY133" s="15">
        <f t="shared" si="171"/>
        <v>57.524622412607073</v>
      </c>
      <c r="BZ133" s="15">
        <f t="shared" si="171"/>
        <v>37.764405014874647</v>
      </c>
      <c r="CA133" s="15">
        <f t="shared" si="171"/>
        <v>30.609636512873688</v>
      </c>
      <c r="CB133" s="15">
        <f t="shared" si="171"/>
        <v>23.389635871083097</v>
      </c>
      <c r="CC133" s="15">
        <f t="shared" si="171"/>
        <v>13.777651973228661</v>
      </c>
      <c r="CD133" s="15">
        <f t="shared" si="171"/>
        <v>26.372740244883484</v>
      </c>
      <c r="CE133" s="15">
        <f t="shared" si="171"/>
        <v>24.50223783929215</v>
      </c>
      <c r="CF133" s="15">
        <f t="shared" si="171"/>
        <v>49.833924053424937</v>
      </c>
      <c r="CG133" s="15">
        <f t="shared" si="171"/>
        <v>53.069083367471507</v>
      </c>
      <c r="CH133" s="15">
        <f t="shared" si="171"/>
        <v>53.952036480896162</v>
      </c>
      <c r="CI133" s="15"/>
      <c r="CJ133" s="15"/>
      <c r="CK133" s="15"/>
      <c r="CL133" s="15"/>
      <c r="CM133" s="15"/>
      <c r="CN133" s="15"/>
      <c r="CO133" s="15"/>
      <c r="CP133" s="15"/>
      <c r="CQ133" s="15"/>
      <c r="CR133" s="15"/>
      <c r="CS133" s="15"/>
      <c r="CT133" s="15"/>
      <c r="CU133" s="15"/>
      <c r="CV133" s="15"/>
      <c r="CW133" s="15"/>
      <c r="CX133" s="15"/>
      <c r="CY133" s="15"/>
      <c r="CZ133" s="15"/>
      <c r="DA133" s="15"/>
      <c r="DB133" s="15"/>
      <c r="DC133" s="2"/>
      <c r="DD133" s="2"/>
      <c r="DE133" s="29" t="s">
        <v>1369</v>
      </c>
      <c r="DF133" s="15" t="e">
        <f t="shared" ref="DF133:EE133" si="172">DF106*(1-DF37)</f>
        <v>#DIV/0!</v>
      </c>
      <c r="DG133" s="15" t="e">
        <f t="shared" si="172"/>
        <v>#DIV/0!</v>
      </c>
      <c r="DH133" s="15" t="e">
        <f t="shared" si="172"/>
        <v>#DIV/0!</v>
      </c>
      <c r="DI133" s="15" t="e">
        <f t="shared" si="172"/>
        <v>#DIV/0!</v>
      </c>
      <c r="DJ133" s="15" t="e">
        <f t="shared" si="172"/>
        <v>#DIV/0!</v>
      </c>
      <c r="DK133" s="15" t="e">
        <f t="shared" si="172"/>
        <v>#DIV/0!</v>
      </c>
      <c r="DL133" s="15" t="e">
        <f t="shared" si="172"/>
        <v>#DIV/0!</v>
      </c>
      <c r="DM133" s="15" t="e">
        <f t="shared" si="172"/>
        <v>#DIV/0!</v>
      </c>
      <c r="DN133" s="15" t="e">
        <f t="shared" si="172"/>
        <v>#DIV/0!</v>
      </c>
      <c r="DO133" s="15" t="e">
        <f t="shared" si="172"/>
        <v>#DIV/0!</v>
      </c>
      <c r="DP133" s="15" t="e">
        <f t="shared" si="172"/>
        <v>#DIV/0!</v>
      </c>
      <c r="DQ133" s="15" t="e">
        <f t="shared" si="172"/>
        <v>#DIV/0!</v>
      </c>
      <c r="DR133" s="15" t="e">
        <f t="shared" si="172"/>
        <v>#DIV/0!</v>
      </c>
      <c r="DS133" s="15">
        <f t="shared" si="172"/>
        <v>0</v>
      </c>
      <c r="DT133" s="15">
        <f t="shared" si="172"/>
        <v>0</v>
      </c>
      <c r="DU133" s="15">
        <f t="shared" si="172"/>
        <v>1.3951939117339394</v>
      </c>
      <c r="DV133" s="15">
        <f t="shared" si="172"/>
        <v>46.157319181036435</v>
      </c>
      <c r="DW133" s="15">
        <f t="shared" si="172"/>
        <v>230.48081772894875</v>
      </c>
      <c r="DX133" s="15">
        <f t="shared" si="172"/>
        <v>232.86871765340041</v>
      </c>
      <c r="DY133" s="15">
        <f t="shared" si="172"/>
        <v>92.846358051527375</v>
      </c>
      <c r="DZ133" s="15">
        <f t="shared" si="172"/>
        <v>181.35728174108476</v>
      </c>
      <c r="EA133" s="15">
        <f t="shared" si="172"/>
        <v>233.59846174165486</v>
      </c>
      <c r="EB133" s="15">
        <f t="shared" si="172"/>
        <v>266.16492442336556</v>
      </c>
      <c r="EC133" s="15">
        <f t="shared" si="172"/>
        <v>280.96554784307523</v>
      </c>
      <c r="ED133" s="15">
        <f t="shared" si="172"/>
        <v>287.27799685954943</v>
      </c>
      <c r="EE133" s="15">
        <f t="shared" si="172"/>
        <v>290.21074484541299</v>
      </c>
      <c r="EF133" s="2"/>
      <c r="EG133" s="2"/>
      <c r="EH133" s="2"/>
    </row>
    <row r="134" spans="1:138" ht="12.75" hidden="1" customHeight="1" outlineLevel="1" x14ac:dyDescent="0.25">
      <c r="A134" s="2"/>
      <c r="B134" s="235" t="s">
        <v>38</v>
      </c>
      <c r="C134" s="238" t="e">
        <f t="shared" ref="C134:CH134" si="173">(C133*4)/(C111+C115)</f>
        <v>#DIV/0!</v>
      </c>
      <c r="D134" s="238" t="e">
        <f t="shared" si="173"/>
        <v>#DIV/0!</v>
      </c>
      <c r="E134" s="238" t="e">
        <f t="shared" si="173"/>
        <v>#DIV/0!</v>
      </c>
      <c r="F134" s="238" t="e">
        <f t="shared" si="173"/>
        <v>#DIV/0!</v>
      </c>
      <c r="G134" s="238" t="e">
        <f t="shared" si="173"/>
        <v>#DIV/0!</v>
      </c>
      <c r="H134" s="238" t="e">
        <f t="shared" si="173"/>
        <v>#DIV/0!</v>
      </c>
      <c r="I134" s="238" t="e">
        <f t="shared" si="173"/>
        <v>#DIV/0!</v>
      </c>
      <c r="J134" s="238" t="e">
        <f t="shared" si="173"/>
        <v>#DIV/0!</v>
      </c>
      <c r="K134" s="238" t="e">
        <f t="shared" si="173"/>
        <v>#DIV/0!</v>
      </c>
      <c r="L134" s="238" t="e">
        <f t="shared" si="173"/>
        <v>#DIV/0!</v>
      </c>
      <c r="M134" s="238" t="e">
        <f t="shared" si="173"/>
        <v>#DIV/0!</v>
      </c>
      <c r="N134" s="238" t="e">
        <f t="shared" si="173"/>
        <v>#DIV/0!</v>
      </c>
      <c r="O134" s="238" t="e">
        <f t="shared" si="173"/>
        <v>#DIV/0!</v>
      </c>
      <c r="P134" s="238" t="e">
        <f t="shared" si="173"/>
        <v>#DIV/0!</v>
      </c>
      <c r="Q134" s="238" t="e">
        <f t="shared" si="173"/>
        <v>#DIV/0!</v>
      </c>
      <c r="R134" s="238" t="e">
        <f t="shared" si="173"/>
        <v>#DIV/0!</v>
      </c>
      <c r="S134" s="238" t="e">
        <f t="shared" si="173"/>
        <v>#DIV/0!</v>
      </c>
      <c r="T134" s="238" t="e">
        <f t="shared" si="173"/>
        <v>#DIV/0!</v>
      </c>
      <c r="U134" s="238" t="e">
        <f t="shared" si="173"/>
        <v>#DIV/0!</v>
      </c>
      <c r="V134" s="238" t="e">
        <f t="shared" si="173"/>
        <v>#DIV/0!</v>
      </c>
      <c r="W134" s="238" t="e">
        <f t="shared" si="173"/>
        <v>#DIV/0!</v>
      </c>
      <c r="X134" s="238" t="e">
        <f t="shared" si="173"/>
        <v>#DIV/0!</v>
      </c>
      <c r="Y134" s="238" t="e">
        <f t="shared" si="173"/>
        <v>#DIV/0!</v>
      </c>
      <c r="Z134" s="238" t="e">
        <f t="shared" si="173"/>
        <v>#DIV/0!</v>
      </c>
      <c r="AA134" s="238" t="e">
        <f t="shared" si="173"/>
        <v>#DIV/0!</v>
      </c>
      <c r="AB134" s="238" t="e">
        <f t="shared" si="173"/>
        <v>#DIV/0!</v>
      </c>
      <c r="AC134" s="238" t="e">
        <f t="shared" si="173"/>
        <v>#DIV/0!</v>
      </c>
      <c r="AD134" s="238" t="e">
        <f t="shared" si="173"/>
        <v>#DIV/0!</v>
      </c>
      <c r="AE134" s="238" t="e">
        <f t="shared" si="173"/>
        <v>#DIV/0!</v>
      </c>
      <c r="AF134" s="238" t="e">
        <f t="shared" si="173"/>
        <v>#DIV/0!</v>
      </c>
      <c r="AG134" s="238" t="e">
        <f t="shared" si="173"/>
        <v>#DIV/0!</v>
      </c>
      <c r="AH134" s="238" t="e">
        <f t="shared" si="173"/>
        <v>#DIV/0!</v>
      </c>
      <c r="AI134" s="238" t="e">
        <f t="shared" si="173"/>
        <v>#DIV/0!</v>
      </c>
      <c r="AJ134" s="238" t="e">
        <f t="shared" si="173"/>
        <v>#DIV/0!</v>
      </c>
      <c r="AK134" s="238" t="e">
        <f t="shared" si="173"/>
        <v>#DIV/0!</v>
      </c>
      <c r="AL134" s="238" t="e">
        <f t="shared" si="173"/>
        <v>#DIV/0!</v>
      </c>
      <c r="AM134" s="238" t="e">
        <f t="shared" si="173"/>
        <v>#DIV/0!</v>
      </c>
      <c r="AN134" s="238" t="e">
        <f t="shared" si="173"/>
        <v>#DIV/0!</v>
      </c>
      <c r="AO134" s="238" t="e">
        <f t="shared" si="173"/>
        <v>#DIV/0!</v>
      </c>
      <c r="AP134" s="238" t="e">
        <f t="shared" si="173"/>
        <v>#DIV/0!</v>
      </c>
      <c r="AQ134" s="238" t="e">
        <f t="shared" si="173"/>
        <v>#DIV/0!</v>
      </c>
      <c r="AR134" s="238" t="e">
        <f t="shared" si="173"/>
        <v>#DIV/0!</v>
      </c>
      <c r="AS134" s="238" t="e">
        <f t="shared" si="173"/>
        <v>#DIV/0!</v>
      </c>
      <c r="AT134" s="238" t="e">
        <f t="shared" si="173"/>
        <v>#DIV/0!</v>
      </c>
      <c r="AU134" s="238" t="e">
        <f t="shared" si="173"/>
        <v>#DIV/0!</v>
      </c>
      <c r="AV134" s="238" t="e">
        <f t="shared" si="173"/>
        <v>#DIV/0!</v>
      </c>
      <c r="AW134" s="238" t="e">
        <f t="shared" si="173"/>
        <v>#DIV/0!</v>
      </c>
      <c r="AX134" s="238" t="e">
        <f t="shared" si="173"/>
        <v>#DIV/0!</v>
      </c>
      <c r="AY134" s="238" t="e">
        <f t="shared" si="173"/>
        <v>#DIV/0!</v>
      </c>
      <c r="AZ134" s="238" t="e">
        <f t="shared" si="173"/>
        <v>#DIV/0!</v>
      </c>
      <c r="BA134" s="238" t="e">
        <f t="shared" si="173"/>
        <v>#DIV/0!</v>
      </c>
      <c r="BB134" s="238" t="e">
        <f t="shared" si="173"/>
        <v>#DIV/0!</v>
      </c>
      <c r="BC134" s="238" t="e">
        <f t="shared" si="173"/>
        <v>#DIV/0!</v>
      </c>
      <c r="BD134" s="238" t="e">
        <f t="shared" si="173"/>
        <v>#DIV/0!</v>
      </c>
      <c r="BE134" s="238" t="e">
        <f t="shared" si="173"/>
        <v>#DIV/0!</v>
      </c>
      <c r="BF134" s="238" t="e">
        <f t="shared" si="173"/>
        <v>#DIV/0!</v>
      </c>
      <c r="BG134" s="238" t="e">
        <f t="shared" si="173"/>
        <v>#DIV/0!</v>
      </c>
      <c r="BH134" s="238" t="e">
        <f t="shared" si="173"/>
        <v>#DIV/0!</v>
      </c>
      <c r="BI134" s="238" t="e">
        <f t="shared" si="173"/>
        <v>#DIV/0!</v>
      </c>
      <c r="BJ134" s="238" t="e">
        <f t="shared" si="173"/>
        <v>#DIV/0!</v>
      </c>
      <c r="BK134" s="238" t="e">
        <f t="shared" si="173"/>
        <v>#DIV/0!</v>
      </c>
      <c r="BL134" s="238" t="e">
        <f t="shared" si="173"/>
        <v>#DIV/0!</v>
      </c>
      <c r="BM134" s="238" t="e">
        <f t="shared" si="173"/>
        <v>#DIV/0!</v>
      </c>
      <c r="BN134" s="238" t="e">
        <f t="shared" si="173"/>
        <v>#DIV/0!</v>
      </c>
      <c r="BO134" s="238" t="e">
        <f t="shared" si="173"/>
        <v>#DIV/0!</v>
      </c>
      <c r="BP134" s="238" t="e">
        <f t="shared" si="173"/>
        <v>#DIV/0!</v>
      </c>
      <c r="BQ134" s="238" t="e">
        <f t="shared" si="173"/>
        <v>#DIV/0!</v>
      </c>
      <c r="BR134" s="238" t="e">
        <f t="shared" si="173"/>
        <v>#DIV/0!</v>
      </c>
      <c r="BS134" s="238">
        <f t="shared" si="173"/>
        <v>0.17891530440941328</v>
      </c>
      <c r="BT134" s="238">
        <f t="shared" si="173"/>
        <v>0.49859883860261334</v>
      </c>
      <c r="BU134" s="238">
        <f t="shared" si="173"/>
        <v>0.43867739882888396</v>
      </c>
      <c r="BV134" s="238">
        <f t="shared" si="173"/>
        <v>0.40382973028581343</v>
      </c>
      <c r="BW134" s="238">
        <f t="shared" si="173"/>
        <v>0.27038904107859579</v>
      </c>
      <c r="BX134" s="238">
        <f t="shared" si="173"/>
        <v>0.28349270201817317</v>
      </c>
      <c r="BY134" s="238">
        <f t="shared" si="173"/>
        <v>0.21233261938637066</v>
      </c>
      <c r="BZ134" s="238">
        <f t="shared" si="173"/>
        <v>0.14515782540378708</v>
      </c>
      <c r="CA134" s="238">
        <f t="shared" si="173"/>
        <v>7.910851709278223E-2</v>
      </c>
      <c r="CB134" s="238">
        <f t="shared" si="173"/>
        <v>6.0753760632127132E-2</v>
      </c>
      <c r="CC134" s="238">
        <f t="shared" si="173"/>
        <v>3.6222591245886074E-2</v>
      </c>
      <c r="CD134" s="238">
        <f t="shared" si="173"/>
        <v>6.9838825694664597E-2</v>
      </c>
      <c r="CE134" s="238">
        <f t="shared" si="173"/>
        <v>6.5417050111838765E-2</v>
      </c>
      <c r="CF134" s="238">
        <f t="shared" si="173"/>
        <v>0.13177570202693178</v>
      </c>
      <c r="CG134" s="238">
        <f t="shared" si="173"/>
        <v>0.13855304566438445</v>
      </c>
      <c r="CH134" s="238">
        <f t="shared" si="173"/>
        <v>0.13889334787568786</v>
      </c>
      <c r="CI134" s="238"/>
      <c r="CJ134" s="238"/>
      <c r="CK134" s="238"/>
      <c r="CL134" s="238"/>
      <c r="CM134" s="238"/>
      <c r="CN134" s="238"/>
      <c r="CO134" s="238"/>
      <c r="CP134" s="238"/>
      <c r="CQ134" s="238"/>
      <c r="CR134" s="238"/>
      <c r="CS134" s="238"/>
      <c r="CT134" s="238"/>
      <c r="CU134" s="238"/>
      <c r="CV134" s="238"/>
      <c r="CW134" s="238"/>
      <c r="CX134" s="238"/>
      <c r="CY134" s="238"/>
      <c r="CZ134" s="238"/>
      <c r="DA134" s="238"/>
      <c r="DB134" s="238"/>
      <c r="DC134" s="2"/>
      <c r="DD134" s="2"/>
      <c r="DE134" s="235" t="s">
        <v>38</v>
      </c>
      <c r="DF134" s="238" t="e">
        <f t="shared" ref="DF134:EE134" si="174">(DF133)/(DF111+DF115)</f>
        <v>#DIV/0!</v>
      </c>
      <c r="DG134" s="238" t="e">
        <f t="shared" si="174"/>
        <v>#DIV/0!</v>
      </c>
      <c r="DH134" s="238" t="e">
        <f t="shared" si="174"/>
        <v>#DIV/0!</v>
      </c>
      <c r="DI134" s="238" t="e">
        <f t="shared" si="174"/>
        <v>#DIV/0!</v>
      </c>
      <c r="DJ134" s="238" t="e">
        <f t="shared" si="174"/>
        <v>#DIV/0!</v>
      </c>
      <c r="DK134" s="238" t="e">
        <f t="shared" si="174"/>
        <v>#DIV/0!</v>
      </c>
      <c r="DL134" s="238" t="e">
        <f t="shared" si="174"/>
        <v>#DIV/0!</v>
      </c>
      <c r="DM134" s="238" t="e">
        <f t="shared" si="174"/>
        <v>#DIV/0!</v>
      </c>
      <c r="DN134" s="238" t="e">
        <f t="shared" si="174"/>
        <v>#DIV/0!</v>
      </c>
      <c r="DO134" s="238" t="e">
        <f t="shared" si="174"/>
        <v>#DIV/0!</v>
      </c>
      <c r="DP134" s="238" t="e">
        <f t="shared" si="174"/>
        <v>#DIV/0!</v>
      </c>
      <c r="DQ134" s="238" t="e">
        <f t="shared" si="174"/>
        <v>#DIV/0!</v>
      </c>
      <c r="DR134" s="238" t="e">
        <f t="shared" si="174"/>
        <v>#DIV/0!</v>
      </c>
      <c r="DS134" s="238" t="e">
        <f t="shared" si="174"/>
        <v>#DIV/0!</v>
      </c>
      <c r="DT134" s="238" t="e">
        <f t="shared" si="174"/>
        <v>#DIV/0!</v>
      </c>
      <c r="DU134" s="238">
        <f t="shared" si="174"/>
        <v>2.7638203687311291E-3</v>
      </c>
      <c r="DV134" s="238">
        <f t="shared" si="174"/>
        <v>8.929579209267853E-2</v>
      </c>
      <c r="DW134" s="238">
        <f t="shared" si="174"/>
        <v>0.35009736068847114</v>
      </c>
      <c r="DX134" s="238">
        <f t="shared" si="174"/>
        <v>0.22377366097666485</v>
      </c>
      <c r="DY134" s="238">
        <f t="shared" si="174"/>
        <v>6.1467641930032665E-2</v>
      </c>
      <c r="DZ134" s="238">
        <f t="shared" si="174"/>
        <v>0.11672089538071881</v>
      </c>
      <c r="EA134" s="238">
        <f t="shared" si="174"/>
        <v>0.14134707961483434</v>
      </c>
      <c r="EB134" s="238">
        <f t="shared" si="174"/>
        <v>0.14967914158769388</v>
      </c>
      <c r="EC134" s="238">
        <f t="shared" si="174"/>
        <v>0.1469144649363644</v>
      </c>
      <c r="ED134" s="238">
        <f t="shared" si="174"/>
        <v>0.14037656223257361</v>
      </c>
      <c r="EE134" s="238">
        <f t="shared" si="174"/>
        <v>0.13332924624666379</v>
      </c>
      <c r="EF134" s="2"/>
      <c r="EG134" s="2"/>
      <c r="EH134" s="2"/>
    </row>
    <row r="135" spans="1:138" ht="12.75" hidden="1" customHeight="1" outlineLevel="1" x14ac:dyDescent="0.25">
      <c r="A135" s="2"/>
      <c r="B135" s="29" t="s">
        <v>1370</v>
      </c>
      <c r="C135" s="233" t="e">
        <f t="shared" ref="C135:CH135" si="175">C108*4/C114</f>
        <v>#DIV/0!</v>
      </c>
      <c r="D135" s="233" t="e">
        <f t="shared" si="175"/>
        <v>#DIV/0!</v>
      </c>
      <c r="E135" s="233" t="e">
        <f t="shared" si="175"/>
        <v>#DIV/0!</v>
      </c>
      <c r="F135" s="233" t="e">
        <f t="shared" si="175"/>
        <v>#DIV/0!</v>
      </c>
      <c r="G135" s="233" t="e">
        <f t="shared" si="175"/>
        <v>#DIV/0!</v>
      </c>
      <c r="H135" s="233" t="e">
        <f t="shared" si="175"/>
        <v>#DIV/0!</v>
      </c>
      <c r="I135" s="233" t="e">
        <f t="shared" si="175"/>
        <v>#DIV/0!</v>
      </c>
      <c r="J135" s="233" t="e">
        <f t="shared" si="175"/>
        <v>#DIV/0!</v>
      </c>
      <c r="K135" s="233" t="e">
        <f t="shared" si="175"/>
        <v>#DIV/0!</v>
      </c>
      <c r="L135" s="233" t="e">
        <f t="shared" si="175"/>
        <v>#DIV/0!</v>
      </c>
      <c r="M135" s="233" t="e">
        <f t="shared" si="175"/>
        <v>#DIV/0!</v>
      </c>
      <c r="N135" s="233" t="e">
        <f t="shared" si="175"/>
        <v>#DIV/0!</v>
      </c>
      <c r="O135" s="233" t="e">
        <f t="shared" si="175"/>
        <v>#DIV/0!</v>
      </c>
      <c r="P135" s="233" t="e">
        <f t="shared" si="175"/>
        <v>#DIV/0!</v>
      </c>
      <c r="Q135" s="233" t="e">
        <f t="shared" si="175"/>
        <v>#DIV/0!</v>
      </c>
      <c r="R135" s="233" t="e">
        <f t="shared" si="175"/>
        <v>#DIV/0!</v>
      </c>
      <c r="S135" s="233" t="e">
        <f t="shared" si="175"/>
        <v>#DIV/0!</v>
      </c>
      <c r="T135" s="233" t="e">
        <f t="shared" si="175"/>
        <v>#DIV/0!</v>
      </c>
      <c r="U135" s="233" t="e">
        <f t="shared" si="175"/>
        <v>#DIV/0!</v>
      </c>
      <c r="V135" s="233" t="e">
        <f t="shared" si="175"/>
        <v>#DIV/0!</v>
      </c>
      <c r="W135" s="233" t="e">
        <f t="shared" si="175"/>
        <v>#DIV/0!</v>
      </c>
      <c r="X135" s="233" t="e">
        <f t="shared" si="175"/>
        <v>#DIV/0!</v>
      </c>
      <c r="Y135" s="233" t="e">
        <f t="shared" si="175"/>
        <v>#DIV/0!</v>
      </c>
      <c r="Z135" s="233" t="e">
        <f t="shared" si="175"/>
        <v>#DIV/0!</v>
      </c>
      <c r="AA135" s="233" t="e">
        <f t="shared" si="175"/>
        <v>#DIV/0!</v>
      </c>
      <c r="AB135" s="233" t="e">
        <f t="shared" si="175"/>
        <v>#DIV/0!</v>
      </c>
      <c r="AC135" s="233" t="e">
        <f t="shared" si="175"/>
        <v>#DIV/0!</v>
      </c>
      <c r="AD135" s="233" t="e">
        <f t="shared" si="175"/>
        <v>#DIV/0!</v>
      </c>
      <c r="AE135" s="233" t="e">
        <f t="shared" si="175"/>
        <v>#DIV/0!</v>
      </c>
      <c r="AF135" s="233" t="e">
        <f t="shared" si="175"/>
        <v>#DIV/0!</v>
      </c>
      <c r="AG135" s="233" t="e">
        <f t="shared" si="175"/>
        <v>#DIV/0!</v>
      </c>
      <c r="AH135" s="233" t="e">
        <f t="shared" si="175"/>
        <v>#DIV/0!</v>
      </c>
      <c r="AI135" s="233" t="e">
        <f t="shared" si="175"/>
        <v>#DIV/0!</v>
      </c>
      <c r="AJ135" s="233" t="e">
        <f t="shared" si="175"/>
        <v>#DIV/0!</v>
      </c>
      <c r="AK135" s="233" t="e">
        <f t="shared" si="175"/>
        <v>#DIV/0!</v>
      </c>
      <c r="AL135" s="233" t="e">
        <f t="shared" si="175"/>
        <v>#DIV/0!</v>
      </c>
      <c r="AM135" s="233" t="e">
        <f t="shared" si="175"/>
        <v>#DIV/0!</v>
      </c>
      <c r="AN135" s="233" t="e">
        <f t="shared" si="175"/>
        <v>#DIV/0!</v>
      </c>
      <c r="AO135" s="233" t="e">
        <f t="shared" si="175"/>
        <v>#DIV/0!</v>
      </c>
      <c r="AP135" s="233" t="e">
        <f t="shared" si="175"/>
        <v>#DIV/0!</v>
      </c>
      <c r="AQ135" s="233" t="e">
        <f t="shared" si="175"/>
        <v>#DIV/0!</v>
      </c>
      <c r="AR135" s="233" t="e">
        <f t="shared" si="175"/>
        <v>#DIV/0!</v>
      </c>
      <c r="AS135" s="233" t="e">
        <f t="shared" si="175"/>
        <v>#DIV/0!</v>
      </c>
      <c r="AT135" s="233" t="e">
        <f t="shared" si="175"/>
        <v>#DIV/0!</v>
      </c>
      <c r="AU135" s="233" t="e">
        <f t="shared" si="175"/>
        <v>#DIV/0!</v>
      </c>
      <c r="AV135" s="233" t="e">
        <f t="shared" si="175"/>
        <v>#DIV/0!</v>
      </c>
      <c r="AW135" s="233" t="e">
        <f t="shared" si="175"/>
        <v>#DIV/0!</v>
      </c>
      <c r="AX135" s="233" t="e">
        <f t="shared" si="175"/>
        <v>#DIV/0!</v>
      </c>
      <c r="AY135" s="233" t="e">
        <f t="shared" si="175"/>
        <v>#DIV/0!</v>
      </c>
      <c r="AZ135" s="233" t="e">
        <f t="shared" si="175"/>
        <v>#DIV/0!</v>
      </c>
      <c r="BA135" s="233" t="e">
        <f t="shared" si="175"/>
        <v>#DIV/0!</v>
      </c>
      <c r="BB135" s="233" t="e">
        <f t="shared" si="175"/>
        <v>#DIV/0!</v>
      </c>
      <c r="BC135" s="233" t="e">
        <f t="shared" si="175"/>
        <v>#DIV/0!</v>
      </c>
      <c r="BD135" s="233" t="e">
        <f t="shared" si="175"/>
        <v>#DIV/0!</v>
      </c>
      <c r="BE135" s="233" t="e">
        <f t="shared" si="175"/>
        <v>#DIV/0!</v>
      </c>
      <c r="BF135" s="233" t="e">
        <f t="shared" si="175"/>
        <v>#DIV/0!</v>
      </c>
      <c r="BG135" s="233" t="e">
        <f t="shared" si="175"/>
        <v>#DIV/0!</v>
      </c>
      <c r="BH135" s="233" t="e">
        <f t="shared" si="175"/>
        <v>#DIV/0!</v>
      </c>
      <c r="BI135" s="233" t="e">
        <f t="shared" si="175"/>
        <v>#DIV/0!</v>
      </c>
      <c r="BJ135" s="233" t="e">
        <f t="shared" si="175"/>
        <v>#DIV/0!</v>
      </c>
      <c r="BK135" s="233" t="e">
        <f t="shared" si="175"/>
        <v>#DIV/0!</v>
      </c>
      <c r="BL135" s="233" t="e">
        <f t="shared" si="175"/>
        <v>#DIV/0!</v>
      </c>
      <c r="BM135" s="233" t="e">
        <f t="shared" si="175"/>
        <v>#DIV/0!</v>
      </c>
      <c r="BN135" s="233" t="e">
        <f t="shared" si="175"/>
        <v>#DIV/0!</v>
      </c>
      <c r="BO135" s="233" t="e">
        <f t="shared" si="175"/>
        <v>#DIV/0!</v>
      </c>
      <c r="BP135" s="233" t="e">
        <f t="shared" si="175"/>
        <v>#DIV/0!</v>
      </c>
      <c r="BQ135" s="233" t="e">
        <f t="shared" si="175"/>
        <v>#DIV/0!</v>
      </c>
      <c r="BR135" s="233" t="e">
        <f t="shared" si="175"/>
        <v>#DIV/0!</v>
      </c>
      <c r="BS135" s="233">
        <f t="shared" si="175"/>
        <v>0.13929403420772668</v>
      </c>
      <c r="BT135" s="233">
        <f t="shared" si="175"/>
        <v>0.42653109972123227</v>
      </c>
      <c r="BU135" s="233">
        <f t="shared" si="175"/>
        <v>0.36348180390876417</v>
      </c>
      <c r="BV135" s="233">
        <f t="shared" si="175"/>
        <v>0.33296006195094641</v>
      </c>
      <c r="BW135" s="233">
        <f t="shared" si="175"/>
        <v>0.22794392083111381</v>
      </c>
      <c r="BX135" s="233">
        <f t="shared" si="175"/>
        <v>0.23764328978325086</v>
      </c>
      <c r="BY135" s="233">
        <f t="shared" si="175"/>
        <v>0.1818068848540795</v>
      </c>
      <c r="BZ135" s="233">
        <f t="shared" si="175"/>
        <v>0.11429151151712873</v>
      </c>
      <c r="CA135" s="233">
        <f t="shared" si="175"/>
        <v>5.518302669229392E-2</v>
      </c>
      <c r="CB135" s="233">
        <f t="shared" si="175"/>
        <v>2.9938521809447453E-2</v>
      </c>
      <c r="CC135" s="233">
        <f t="shared" si="175"/>
        <v>7.9412614201236614E-3</v>
      </c>
      <c r="CD135" s="233">
        <f t="shared" si="175"/>
        <v>3.5634660564942598E-2</v>
      </c>
      <c r="CE135" s="233">
        <f t="shared" si="175"/>
        <v>3.5581074177595422E-2</v>
      </c>
      <c r="CF135" s="233">
        <f t="shared" si="175"/>
        <v>8.8002223403911395E-2</v>
      </c>
      <c r="CG135" s="233">
        <f t="shared" si="175"/>
        <v>9.5527131012608082E-2</v>
      </c>
      <c r="CH135" s="233">
        <f t="shared" si="175"/>
        <v>9.6835436046321222E-2</v>
      </c>
      <c r="CI135" s="233"/>
      <c r="CJ135" s="233"/>
      <c r="CK135" s="233"/>
      <c r="CL135" s="233"/>
      <c r="CM135" s="233"/>
      <c r="CN135" s="233"/>
      <c r="CO135" s="233"/>
      <c r="CP135" s="233"/>
      <c r="CQ135" s="233"/>
      <c r="CR135" s="233"/>
      <c r="CS135" s="233"/>
      <c r="CT135" s="233"/>
      <c r="CU135" s="233"/>
      <c r="CV135" s="233"/>
      <c r="CW135" s="233"/>
      <c r="CX135" s="233"/>
      <c r="CY135" s="233"/>
      <c r="CZ135" s="233"/>
      <c r="DA135" s="233"/>
      <c r="DB135" s="233"/>
      <c r="DC135" s="2"/>
      <c r="DD135" s="2"/>
      <c r="DE135" s="29" t="s">
        <v>1370</v>
      </c>
      <c r="DF135" s="233" t="e">
        <f t="shared" ref="DF135:EE135" si="176">DF108/DF114</f>
        <v>#DIV/0!</v>
      </c>
      <c r="DG135" s="233" t="e">
        <f t="shared" si="176"/>
        <v>#DIV/0!</v>
      </c>
      <c r="DH135" s="233" t="e">
        <f t="shared" si="176"/>
        <v>#DIV/0!</v>
      </c>
      <c r="DI135" s="233" t="e">
        <f t="shared" si="176"/>
        <v>#DIV/0!</v>
      </c>
      <c r="DJ135" s="233" t="e">
        <f t="shared" si="176"/>
        <v>#DIV/0!</v>
      </c>
      <c r="DK135" s="233" t="e">
        <f t="shared" si="176"/>
        <v>#DIV/0!</v>
      </c>
      <c r="DL135" s="233" t="e">
        <f t="shared" si="176"/>
        <v>#DIV/0!</v>
      </c>
      <c r="DM135" s="233" t="e">
        <f t="shared" si="176"/>
        <v>#DIV/0!</v>
      </c>
      <c r="DN135" s="233" t="e">
        <f t="shared" si="176"/>
        <v>#DIV/0!</v>
      </c>
      <c r="DO135" s="233" t="e">
        <f t="shared" si="176"/>
        <v>#DIV/0!</v>
      </c>
      <c r="DP135" s="233" t="e">
        <f t="shared" si="176"/>
        <v>#DIV/0!</v>
      </c>
      <c r="DQ135" s="233" t="e">
        <f t="shared" si="176"/>
        <v>#DIV/0!</v>
      </c>
      <c r="DR135" s="233" t="e">
        <f t="shared" si="176"/>
        <v>#DIV/0!</v>
      </c>
      <c r="DS135" s="233" t="e">
        <f t="shared" si="176"/>
        <v>#DIV/0!</v>
      </c>
      <c r="DT135" s="233" t="e">
        <f t="shared" si="176"/>
        <v>#DIV/0!</v>
      </c>
      <c r="DU135" s="233">
        <f t="shared" si="176"/>
        <v>-6.8410985222161672E-2</v>
      </c>
      <c r="DV135" s="233">
        <f t="shared" si="176"/>
        <v>3.868246156496527E-2</v>
      </c>
      <c r="DW135" s="233">
        <f t="shared" si="176"/>
        <v>0.2861362862211031</v>
      </c>
      <c r="DX135" s="233">
        <f t="shared" si="176"/>
        <v>0.17951613951490308</v>
      </c>
      <c r="DY135" s="233">
        <f t="shared" si="176"/>
        <v>3.2201264904369281E-2</v>
      </c>
      <c r="DZ135" s="233">
        <f t="shared" si="176"/>
        <v>7.6375647798890708E-2</v>
      </c>
      <c r="EA135" s="233">
        <f t="shared" si="176"/>
        <v>9.5082938171384565E-2</v>
      </c>
      <c r="EB135" s="233">
        <f t="shared" si="176"/>
        <v>0.10120447896565234</v>
      </c>
      <c r="EC135" s="233">
        <f t="shared" si="176"/>
        <v>0.12632959528817295</v>
      </c>
      <c r="ED135" s="233">
        <f t="shared" si="176"/>
        <v>9.3444331555862403E-2</v>
      </c>
      <c r="EE135" s="233">
        <f t="shared" si="176"/>
        <v>8.8071235851145749E-2</v>
      </c>
      <c r="EF135" s="2"/>
      <c r="EG135" s="2"/>
      <c r="EH135" s="2"/>
    </row>
    <row r="136" spans="1:138" ht="12.75" hidden="1" customHeight="1" outlineLevel="1" x14ac:dyDescent="0.25">
      <c r="A136" s="2"/>
      <c r="B136" s="235" t="s">
        <v>1371</v>
      </c>
      <c r="C136" s="238" t="e">
        <f t="shared" ref="C136:CH136" si="177">(C108*4)/(C115)</f>
        <v>#DIV/0!</v>
      </c>
      <c r="D136" s="238" t="e">
        <f t="shared" si="177"/>
        <v>#DIV/0!</v>
      </c>
      <c r="E136" s="238" t="e">
        <f t="shared" si="177"/>
        <v>#DIV/0!</v>
      </c>
      <c r="F136" s="238" t="e">
        <f t="shared" si="177"/>
        <v>#DIV/0!</v>
      </c>
      <c r="G136" s="238" t="e">
        <f t="shared" si="177"/>
        <v>#DIV/0!</v>
      </c>
      <c r="H136" s="238" t="e">
        <f t="shared" si="177"/>
        <v>#DIV/0!</v>
      </c>
      <c r="I136" s="238" t="e">
        <f t="shared" si="177"/>
        <v>#DIV/0!</v>
      </c>
      <c r="J136" s="238" t="e">
        <f t="shared" si="177"/>
        <v>#DIV/0!</v>
      </c>
      <c r="K136" s="238" t="e">
        <f t="shared" si="177"/>
        <v>#DIV/0!</v>
      </c>
      <c r="L136" s="238" t="e">
        <f t="shared" si="177"/>
        <v>#DIV/0!</v>
      </c>
      <c r="M136" s="238" t="e">
        <f t="shared" si="177"/>
        <v>#DIV/0!</v>
      </c>
      <c r="N136" s="238" t="e">
        <f t="shared" si="177"/>
        <v>#DIV/0!</v>
      </c>
      <c r="O136" s="238" t="e">
        <f t="shared" si="177"/>
        <v>#DIV/0!</v>
      </c>
      <c r="P136" s="238" t="e">
        <f t="shared" si="177"/>
        <v>#DIV/0!</v>
      </c>
      <c r="Q136" s="238" t="e">
        <f t="shared" si="177"/>
        <v>#DIV/0!</v>
      </c>
      <c r="R136" s="238" t="e">
        <f t="shared" si="177"/>
        <v>#DIV/0!</v>
      </c>
      <c r="S136" s="238" t="e">
        <f t="shared" si="177"/>
        <v>#DIV/0!</v>
      </c>
      <c r="T136" s="238" t="e">
        <f t="shared" si="177"/>
        <v>#DIV/0!</v>
      </c>
      <c r="U136" s="238" t="e">
        <f t="shared" si="177"/>
        <v>#DIV/0!</v>
      </c>
      <c r="V136" s="238" t="e">
        <f t="shared" si="177"/>
        <v>#DIV/0!</v>
      </c>
      <c r="W136" s="238" t="e">
        <f t="shared" si="177"/>
        <v>#DIV/0!</v>
      </c>
      <c r="X136" s="238" t="e">
        <f t="shared" si="177"/>
        <v>#DIV/0!</v>
      </c>
      <c r="Y136" s="238" t="e">
        <f t="shared" si="177"/>
        <v>#DIV/0!</v>
      </c>
      <c r="Z136" s="238" t="e">
        <f t="shared" si="177"/>
        <v>#DIV/0!</v>
      </c>
      <c r="AA136" s="238" t="e">
        <f t="shared" si="177"/>
        <v>#DIV/0!</v>
      </c>
      <c r="AB136" s="238" t="e">
        <f t="shared" si="177"/>
        <v>#DIV/0!</v>
      </c>
      <c r="AC136" s="238" t="e">
        <f t="shared" si="177"/>
        <v>#DIV/0!</v>
      </c>
      <c r="AD136" s="238" t="e">
        <f t="shared" si="177"/>
        <v>#DIV/0!</v>
      </c>
      <c r="AE136" s="238" t="e">
        <f t="shared" si="177"/>
        <v>#DIV/0!</v>
      </c>
      <c r="AF136" s="238" t="e">
        <f t="shared" si="177"/>
        <v>#DIV/0!</v>
      </c>
      <c r="AG136" s="238" t="e">
        <f t="shared" si="177"/>
        <v>#DIV/0!</v>
      </c>
      <c r="AH136" s="238" t="e">
        <f t="shared" si="177"/>
        <v>#DIV/0!</v>
      </c>
      <c r="AI136" s="238" t="e">
        <f t="shared" si="177"/>
        <v>#DIV/0!</v>
      </c>
      <c r="AJ136" s="238" t="e">
        <f t="shared" si="177"/>
        <v>#DIV/0!</v>
      </c>
      <c r="AK136" s="238" t="e">
        <f t="shared" si="177"/>
        <v>#DIV/0!</v>
      </c>
      <c r="AL136" s="238" t="e">
        <f t="shared" si="177"/>
        <v>#DIV/0!</v>
      </c>
      <c r="AM136" s="238" t="e">
        <f t="shared" si="177"/>
        <v>#DIV/0!</v>
      </c>
      <c r="AN136" s="238" t="e">
        <f t="shared" si="177"/>
        <v>#DIV/0!</v>
      </c>
      <c r="AO136" s="238" t="e">
        <f t="shared" si="177"/>
        <v>#DIV/0!</v>
      </c>
      <c r="AP136" s="238" t="e">
        <f t="shared" si="177"/>
        <v>#DIV/0!</v>
      </c>
      <c r="AQ136" s="238" t="e">
        <f t="shared" si="177"/>
        <v>#DIV/0!</v>
      </c>
      <c r="AR136" s="238" t="e">
        <f t="shared" si="177"/>
        <v>#DIV/0!</v>
      </c>
      <c r="AS136" s="238" t="e">
        <f t="shared" si="177"/>
        <v>#DIV/0!</v>
      </c>
      <c r="AT136" s="238" t="e">
        <f t="shared" si="177"/>
        <v>#DIV/0!</v>
      </c>
      <c r="AU136" s="238" t="e">
        <f t="shared" si="177"/>
        <v>#DIV/0!</v>
      </c>
      <c r="AV136" s="238" t="e">
        <f t="shared" si="177"/>
        <v>#DIV/0!</v>
      </c>
      <c r="AW136" s="238" t="e">
        <f t="shared" si="177"/>
        <v>#DIV/0!</v>
      </c>
      <c r="AX136" s="238" t="e">
        <f t="shared" si="177"/>
        <v>#DIV/0!</v>
      </c>
      <c r="AY136" s="238" t="e">
        <f t="shared" si="177"/>
        <v>#DIV/0!</v>
      </c>
      <c r="AZ136" s="238" t="e">
        <f t="shared" si="177"/>
        <v>#DIV/0!</v>
      </c>
      <c r="BA136" s="238" t="e">
        <f t="shared" si="177"/>
        <v>#DIV/0!</v>
      </c>
      <c r="BB136" s="238" t="e">
        <f t="shared" si="177"/>
        <v>#DIV/0!</v>
      </c>
      <c r="BC136" s="238" t="e">
        <f t="shared" si="177"/>
        <v>#DIV/0!</v>
      </c>
      <c r="BD136" s="238" t="e">
        <f t="shared" si="177"/>
        <v>#DIV/0!</v>
      </c>
      <c r="BE136" s="238" t="e">
        <f t="shared" si="177"/>
        <v>#DIV/0!</v>
      </c>
      <c r="BF136" s="238" t="e">
        <f t="shared" si="177"/>
        <v>#DIV/0!</v>
      </c>
      <c r="BG136" s="238" t="e">
        <f t="shared" si="177"/>
        <v>#DIV/0!</v>
      </c>
      <c r="BH136" s="238" t="e">
        <f t="shared" si="177"/>
        <v>#DIV/0!</v>
      </c>
      <c r="BI136" s="238" t="e">
        <f t="shared" si="177"/>
        <v>#DIV/0!</v>
      </c>
      <c r="BJ136" s="238" t="e">
        <f t="shared" si="177"/>
        <v>#DIV/0!</v>
      </c>
      <c r="BK136" s="238" t="e">
        <f t="shared" si="177"/>
        <v>#DIV/0!</v>
      </c>
      <c r="BL136" s="238" t="e">
        <f t="shared" si="177"/>
        <v>#DIV/0!</v>
      </c>
      <c r="BM136" s="238" t="e">
        <f t="shared" si="177"/>
        <v>#DIV/0!</v>
      </c>
      <c r="BN136" s="238" t="e">
        <f t="shared" si="177"/>
        <v>#DIV/0!</v>
      </c>
      <c r="BO136" s="238" t="e">
        <f t="shared" si="177"/>
        <v>#DIV/0!</v>
      </c>
      <c r="BP136" s="238" t="e">
        <f t="shared" si="177"/>
        <v>#DIV/0!</v>
      </c>
      <c r="BQ136" s="238" t="e">
        <f t="shared" si="177"/>
        <v>#DIV/0!</v>
      </c>
      <c r="BR136" s="238" t="e">
        <f t="shared" si="177"/>
        <v>#DIV/0!</v>
      </c>
      <c r="BS136" s="238">
        <f t="shared" si="177"/>
        <v>0.2214272173781415</v>
      </c>
      <c r="BT136" s="238">
        <f t="shared" si="177"/>
        <v>0.66013805774053047</v>
      </c>
      <c r="BU136" s="238">
        <f t="shared" si="177"/>
        <v>0.55405939658904424</v>
      </c>
      <c r="BV136" s="238">
        <f t="shared" si="177"/>
        <v>0.48918741149239414</v>
      </c>
      <c r="BW136" s="238">
        <f t="shared" si="177"/>
        <v>0.30155077778576733</v>
      </c>
      <c r="BX136" s="238">
        <f t="shared" si="177"/>
        <v>0.32400705698481119</v>
      </c>
      <c r="BY136" s="238">
        <f t="shared" si="177"/>
        <v>0.24727627121062287</v>
      </c>
      <c r="BZ136" s="238">
        <f t="shared" si="177"/>
        <v>0.16616272423901629</v>
      </c>
      <c r="CA136" s="238">
        <f t="shared" si="177"/>
        <v>0.10047354256725714</v>
      </c>
      <c r="CB136" s="238">
        <f t="shared" si="177"/>
        <v>5.5885344080756481E-2</v>
      </c>
      <c r="CC136" s="238">
        <f t="shared" si="177"/>
        <v>1.4980199411000433E-2</v>
      </c>
      <c r="CD136" s="238">
        <f t="shared" si="177"/>
        <v>6.6786218132091665E-2</v>
      </c>
      <c r="CE136" s="238">
        <f t="shared" si="177"/>
        <v>6.7099183494092621E-2</v>
      </c>
      <c r="CF136" s="238">
        <f t="shared" si="177"/>
        <v>0.1664729848133259</v>
      </c>
      <c r="CG136" s="238">
        <f t="shared" si="177"/>
        <v>0.18040484717255945</v>
      </c>
      <c r="CH136" s="238">
        <f t="shared" si="177"/>
        <v>0.18373463877405263</v>
      </c>
      <c r="CI136" s="238"/>
      <c r="CJ136" s="238"/>
      <c r="CK136" s="238"/>
      <c r="CL136" s="238"/>
      <c r="CM136" s="238"/>
      <c r="CN136" s="238"/>
      <c r="CO136" s="238"/>
      <c r="CP136" s="238"/>
      <c r="CQ136" s="238"/>
      <c r="CR136" s="238"/>
      <c r="CS136" s="238"/>
      <c r="CT136" s="238"/>
      <c r="CU136" s="238"/>
      <c r="CV136" s="238"/>
      <c r="CW136" s="238"/>
      <c r="CX136" s="238"/>
      <c r="CY136" s="238"/>
      <c r="CZ136" s="238"/>
      <c r="DA136" s="238"/>
      <c r="DB136" s="238"/>
      <c r="DC136" s="2"/>
      <c r="DD136" s="2"/>
      <c r="DE136" s="235" t="s">
        <v>1371</v>
      </c>
      <c r="DF136" s="238" t="e">
        <f t="shared" ref="DF136:EE136" si="178">(DF108)/(DF115)</f>
        <v>#DIV/0!</v>
      </c>
      <c r="DG136" s="238" t="e">
        <f t="shared" si="178"/>
        <v>#DIV/0!</v>
      </c>
      <c r="DH136" s="238" t="e">
        <f t="shared" si="178"/>
        <v>#DIV/0!</v>
      </c>
      <c r="DI136" s="238" t="e">
        <f t="shared" si="178"/>
        <v>#DIV/0!</v>
      </c>
      <c r="DJ136" s="238" t="e">
        <f t="shared" si="178"/>
        <v>#DIV/0!</v>
      </c>
      <c r="DK136" s="238" t="e">
        <f t="shared" si="178"/>
        <v>#DIV/0!</v>
      </c>
      <c r="DL136" s="238" t="e">
        <f t="shared" si="178"/>
        <v>#DIV/0!</v>
      </c>
      <c r="DM136" s="238" t="e">
        <f t="shared" si="178"/>
        <v>#DIV/0!</v>
      </c>
      <c r="DN136" s="238" t="e">
        <f t="shared" si="178"/>
        <v>#DIV/0!</v>
      </c>
      <c r="DO136" s="238" t="e">
        <f t="shared" si="178"/>
        <v>#DIV/0!</v>
      </c>
      <c r="DP136" s="238" t="e">
        <f t="shared" si="178"/>
        <v>#DIV/0!</v>
      </c>
      <c r="DQ136" s="238" t="e">
        <f t="shared" si="178"/>
        <v>#DIV/0!</v>
      </c>
      <c r="DR136" s="238" t="e">
        <f t="shared" si="178"/>
        <v>#DIV/0!</v>
      </c>
      <c r="DS136" s="238" t="e">
        <f t="shared" si="178"/>
        <v>#DIV/0!</v>
      </c>
      <c r="DT136" s="238" t="e">
        <f t="shared" si="178"/>
        <v>#DIV/0!</v>
      </c>
      <c r="DU136" s="238">
        <f t="shared" si="178"/>
        <v>-0.1076079278999359</v>
      </c>
      <c r="DV136" s="238">
        <f t="shared" si="178"/>
        <v>6.1979863159660684E-2</v>
      </c>
      <c r="DW136" s="238">
        <f t="shared" si="178"/>
        <v>0.42039357023897367</v>
      </c>
      <c r="DX136" s="238">
        <f t="shared" si="178"/>
        <v>0.26098955548590497</v>
      </c>
      <c r="DY136" s="238">
        <f t="shared" si="178"/>
        <v>6.0351373296038541E-2</v>
      </c>
      <c r="DZ136" s="238">
        <f t="shared" si="178"/>
        <v>0.14491443042349536</v>
      </c>
      <c r="EA136" s="238">
        <f t="shared" si="178"/>
        <v>0.17872528144247654</v>
      </c>
      <c r="EB136" s="238">
        <f t="shared" si="178"/>
        <v>0.18185489596163087</v>
      </c>
      <c r="EC136" s="238">
        <f t="shared" si="178"/>
        <v>0.17205002455519625</v>
      </c>
      <c r="ED136" s="238">
        <f t="shared" si="178"/>
        <v>0.15925438627559962</v>
      </c>
      <c r="EE136" s="238">
        <f t="shared" si="178"/>
        <v>0.1472142625140587</v>
      </c>
      <c r="EF136" s="2"/>
      <c r="EG136" s="2"/>
      <c r="EH136" s="2"/>
    </row>
    <row r="137" spans="1:138" ht="12.75" hidden="1" customHeight="1" outlineLevel="1" x14ac:dyDescent="0.25">
      <c r="A137" s="2"/>
      <c r="B137" s="239" t="s">
        <v>1372</v>
      </c>
      <c r="C137" s="240" t="e">
        <f t="shared" ref="C137:CH137" si="179">C108/C104</f>
        <v>#DIV/0!</v>
      </c>
      <c r="D137" s="240" t="e">
        <f t="shared" si="179"/>
        <v>#DIV/0!</v>
      </c>
      <c r="E137" s="240" t="e">
        <f t="shared" si="179"/>
        <v>#DIV/0!</v>
      </c>
      <c r="F137" s="240" t="e">
        <f t="shared" si="179"/>
        <v>#DIV/0!</v>
      </c>
      <c r="G137" s="240" t="e">
        <f t="shared" si="179"/>
        <v>#DIV/0!</v>
      </c>
      <c r="H137" s="240" t="e">
        <f t="shared" si="179"/>
        <v>#DIV/0!</v>
      </c>
      <c r="I137" s="240" t="e">
        <f t="shared" si="179"/>
        <v>#DIV/0!</v>
      </c>
      <c r="J137" s="240" t="e">
        <f t="shared" si="179"/>
        <v>#DIV/0!</v>
      </c>
      <c r="K137" s="240" t="e">
        <f t="shared" si="179"/>
        <v>#DIV/0!</v>
      </c>
      <c r="L137" s="240" t="e">
        <f t="shared" si="179"/>
        <v>#DIV/0!</v>
      </c>
      <c r="M137" s="240" t="e">
        <f t="shared" si="179"/>
        <v>#DIV/0!</v>
      </c>
      <c r="N137" s="240" t="e">
        <f t="shared" si="179"/>
        <v>#DIV/0!</v>
      </c>
      <c r="O137" s="240" t="e">
        <f t="shared" si="179"/>
        <v>#DIV/0!</v>
      </c>
      <c r="P137" s="240" t="e">
        <f t="shared" si="179"/>
        <v>#DIV/0!</v>
      </c>
      <c r="Q137" s="240" t="e">
        <f t="shared" si="179"/>
        <v>#DIV/0!</v>
      </c>
      <c r="R137" s="240" t="e">
        <f t="shared" si="179"/>
        <v>#DIV/0!</v>
      </c>
      <c r="S137" s="240" t="e">
        <f t="shared" si="179"/>
        <v>#DIV/0!</v>
      </c>
      <c r="T137" s="240" t="e">
        <f t="shared" si="179"/>
        <v>#DIV/0!</v>
      </c>
      <c r="U137" s="240" t="e">
        <f t="shared" si="179"/>
        <v>#DIV/0!</v>
      </c>
      <c r="V137" s="240" t="e">
        <f t="shared" si="179"/>
        <v>#DIV/0!</v>
      </c>
      <c r="W137" s="240" t="e">
        <f t="shared" si="179"/>
        <v>#DIV/0!</v>
      </c>
      <c r="X137" s="240" t="e">
        <f t="shared" si="179"/>
        <v>#DIV/0!</v>
      </c>
      <c r="Y137" s="240" t="e">
        <f t="shared" si="179"/>
        <v>#DIV/0!</v>
      </c>
      <c r="Z137" s="240" t="e">
        <f t="shared" si="179"/>
        <v>#DIV/0!</v>
      </c>
      <c r="AA137" s="240" t="e">
        <f t="shared" si="179"/>
        <v>#DIV/0!</v>
      </c>
      <c r="AB137" s="240" t="e">
        <f t="shared" si="179"/>
        <v>#DIV/0!</v>
      </c>
      <c r="AC137" s="240" t="e">
        <f t="shared" si="179"/>
        <v>#DIV/0!</v>
      </c>
      <c r="AD137" s="240" t="e">
        <f t="shared" si="179"/>
        <v>#DIV/0!</v>
      </c>
      <c r="AE137" s="240" t="e">
        <f t="shared" si="179"/>
        <v>#DIV/0!</v>
      </c>
      <c r="AF137" s="240" t="e">
        <f t="shared" si="179"/>
        <v>#DIV/0!</v>
      </c>
      <c r="AG137" s="240" t="e">
        <f t="shared" si="179"/>
        <v>#DIV/0!</v>
      </c>
      <c r="AH137" s="240" t="e">
        <f t="shared" si="179"/>
        <v>#DIV/0!</v>
      </c>
      <c r="AI137" s="240" t="e">
        <f t="shared" si="179"/>
        <v>#DIV/0!</v>
      </c>
      <c r="AJ137" s="240" t="e">
        <f t="shared" si="179"/>
        <v>#DIV/0!</v>
      </c>
      <c r="AK137" s="240" t="e">
        <f t="shared" si="179"/>
        <v>#DIV/0!</v>
      </c>
      <c r="AL137" s="240" t="e">
        <f t="shared" si="179"/>
        <v>#DIV/0!</v>
      </c>
      <c r="AM137" s="240" t="e">
        <f t="shared" si="179"/>
        <v>#DIV/0!</v>
      </c>
      <c r="AN137" s="240" t="e">
        <f t="shared" si="179"/>
        <v>#DIV/0!</v>
      </c>
      <c r="AO137" s="240" t="e">
        <f t="shared" si="179"/>
        <v>#DIV/0!</v>
      </c>
      <c r="AP137" s="240" t="e">
        <f t="shared" si="179"/>
        <v>#DIV/0!</v>
      </c>
      <c r="AQ137" s="240" t="e">
        <f t="shared" si="179"/>
        <v>#DIV/0!</v>
      </c>
      <c r="AR137" s="240" t="e">
        <f t="shared" si="179"/>
        <v>#DIV/0!</v>
      </c>
      <c r="AS137" s="240" t="e">
        <f t="shared" si="179"/>
        <v>#DIV/0!</v>
      </c>
      <c r="AT137" s="240" t="e">
        <f t="shared" si="179"/>
        <v>#DIV/0!</v>
      </c>
      <c r="AU137" s="240" t="e">
        <f t="shared" si="179"/>
        <v>#DIV/0!</v>
      </c>
      <c r="AV137" s="240" t="e">
        <f t="shared" si="179"/>
        <v>#DIV/0!</v>
      </c>
      <c r="AW137" s="240" t="e">
        <f t="shared" si="179"/>
        <v>#DIV/0!</v>
      </c>
      <c r="AX137" s="240" t="e">
        <f t="shared" si="179"/>
        <v>#DIV/0!</v>
      </c>
      <c r="AY137" s="240" t="e">
        <f t="shared" si="179"/>
        <v>#DIV/0!</v>
      </c>
      <c r="AZ137" s="240" t="e">
        <f t="shared" si="179"/>
        <v>#DIV/0!</v>
      </c>
      <c r="BA137" s="240" t="e">
        <f t="shared" si="179"/>
        <v>#DIV/0!</v>
      </c>
      <c r="BB137" s="240" t="e">
        <f t="shared" si="179"/>
        <v>#DIV/0!</v>
      </c>
      <c r="BC137" s="240" t="e">
        <f t="shared" si="179"/>
        <v>#DIV/0!</v>
      </c>
      <c r="BD137" s="240" t="e">
        <f t="shared" si="179"/>
        <v>#DIV/0!</v>
      </c>
      <c r="BE137" s="240" t="e">
        <f t="shared" si="179"/>
        <v>#DIV/0!</v>
      </c>
      <c r="BF137" s="240" t="e">
        <f t="shared" si="179"/>
        <v>#DIV/0!</v>
      </c>
      <c r="BG137" s="240" t="e">
        <f t="shared" si="179"/>
        <v>#DIV/0!</v>
      </c>
      <c r="BH137" s="240" t="e">
        <f t="shared" si="179"/>
        <v>#DIV/0!</v>
      </c>
      <c r="BI137" s="240" t="e">
        <f t="shared" si="179"/>
        <v>#DIV/0!</v>
      </c>
      <c r="BJ137" s="240" t="e">
        <f t="shared" si="179"/>
        <v>#DIV/0!</v>
      </c>
      <c r="BK137" s="240">
        <f t="shared" si="179"/>
        <v>0.13266067550414676</v>
      </c>
      <c r="BL137" s="240">
        <f t="shared" si="179"/>
        <v>-1.6187162210226786</v>
      </c>
      <c r="BM137" s="240">
        <f t="shared" si="179"/>
        <v>-0.24488004451623033</v>
      </c>
      <c r="BN137" s="240">
        <f t="shared" si="179"/>
        <v>-0.45681032629938778</v>
      </c>
      <c r="BO137" s="240">
        <f t="shared" si="179"/>
        <v>-0.16759133883899177</v>
      </c>
      <c r="BP137" s="240">
        <f t="shared" si="179"/>
        <v>0.19037109100691646</v>
      </c>
      <c r="BQ137" s="240">
        <f t="shared" si="179"/>
        <v>7.7954868826361351E-2</v>
      </c>
      <c r="BR137" s="240">
        <f t="shared" si="179"/>
        <v>0.27504226869626158</v>
      </c>
      <c r="BS137" s="240">
        <f t="shared" si="179"/>
        <v>0.3328725324901548</v>
      </c>
      <c r="BT137" s="240">
        <f t="shared" si="179"/>
        <v>0.51953598219389219</v>
      </c>
      <c r="BU137" s="240">
        <f t="shared" si="179"/>
        <v>0.45371342467736225</v>
      </c>
      <c r="BV137" s="240">
        <f t="shared" si="179"/>
        <v>0.41713174730603114</v>
      </c>
      <c r="BW137" s="240">
        <f t="shared" si="179"/>
        <v>0.41002359566674046</v>
      </c>
      <c r="BX137" s="240">
        <f t="shared" si="179"/>
        <v>0.44015007293495206</v>
      </c>
      <c r="BY137" s="240">
        <f t="shared" si="179"/>
        <v>0.35736854126484613</v>
      </c>
      <c r="BZ137" s="240">
        <f t="shared" si="179"/>
        <v>0.25542376964389474</v>
      </c>
      <c r="CA137" s="240">
        <f t="shared" si="179"/>
        <v>0.13903263143143355</v>
      </c>
      <c r="CB137" s="240">
        <f t="shared" si="179"/>
        <v>5.1603725679783656E-2</v>
      </c>
      <c r="CC137" s="240">
        <f t="shared" si="179"/>
        <v>1.286978458385056E-2</v>
      </c>
      <c r="CD137" s="240">
        <f t="shared" si="179"/>
        <v>6.3844322775614554E-2</v>
      </c>
      <c r="CE137" s="240">
        <f t="shared" si="179"/>
        <v>6.0799842599384854E-2</v>
      </c>
      <c r="CF137" s="240">
        <f t="shared" si="179"/>
        <v>0.13349030390052391</v>
      </c>
      <c r="CG137" s="240">
        <f t="shared" si="179"/>
        <v>0.14558330385585033</v>
      </c>
      <c r="CH137" s="240">
        <f t="shared" si="179"/>
        <v>0.15171567533220542</v>
      </c>
      <c r="CI137" s="240"/>
      <c r="CJ137" s="240"/>
      <c r="CK137" s="240"/>
      <c r="CL137" s="240"/>
      <c r="CM137" s="240"/>
      <c r="CN137" s="240"/>
      <c r="CO137" s="240"/>
      <c r="CP137" s="240"/>
      <c r="CQ137" s="240"/>
      <c r="CR137" s="240"/>
      <c r="CS137" s="240"/>
      <c r="CT137" s="240"/>
      <c r="CU137" s="240"/>
      <c r="CV137" s="240"/>
      <c r="CW137" s="240"/>
      <c r="CX137" s="240"/>
      <c r="CY137" s="240"/>
      <c r="CZ137" s="240"/>
      <c r="DA137" s="240"/>
      <c r="DB137" s="240"/>
      <c r="DC137" s="2"/>
      <c r="DD137" s="2"/>
      <c r="DE137" s="239" t="s">
        <v>1372</v>
      </c>
      <c r="DF137" s="240" t="e">
        <f t="shared" ref="DF137:EE137" si="180">DF108/DF104</f>
        <v>#DIV/0!</v>
      </c>
      <c r="DG137" s="240" t="e">
        <f t="shared" si="180"/>
        <v>#DIV/0!</v>
      </c>
      <c r="DH137" s="240" t="e">
        <f t="shared" si="180"/>
        <v>#DIV/0!</v>
      </c>
      <c r="DI137" s="240" t="e">
        <f t="shared" si="180"/>
        <v>#DIV/0!</v>
      </c>
      <c r="DJ137" s="240" t="e">
        <f t="shared" si="180"/>
        <v>#DIV/0!</v>
      </c>
      <c r="DK137" s="240" t="e">
        <f t="shared" si="180"/>
        <v>#DIV/0!</v>
      </c>
      <c r="DL137" s="240" t="e">
        <f t="shared" si="180"/>
        <v>#DIV/0!</v>
      </c>
      <c r="DM137" s="240" t="e">
        <f t="shared" si="180"/>
        <v>#DIV/0!</v>
      </c>
      <c r="DN137" s="240" t="e">
        <f t="shared" si="180"/>
        <v>#DIV/0!</v>
      </c>
      <c r="DO137" s="240" t="e">
        <f t="shared" si="180"/>
        <v>#DIV/0!</v>
      </c>
      <c r="DP137" s="240" t="e">
        <f t="shared" si="180"/>
        <v>#DIV/0!</v>
      </c>
      <c r="DQ137" s="240" t="e">
        <f t="shared" si="180"/>
        <v>#DIV/0!</v>
      </c>
      <c r="DR137" s="240" t="e">
        <f t="shared" si="180"/>
        <v>#DIV/0!</v>
      </c>
      <c r="DS137" s="240" t="e">
        <f t="shared" si="180"/>
        <v>#DIV/0!</v>
      </c>
      <c r="DT137" s="240" t="e">
        <f t="shared" si="180"/>
        <v>#DIV/0!</v>
      </c>
      <c r="DU137" s="240">
        <f t="shared" si="180"/>
        <v>-0.31933782919553455</v>
      </c>
      <c r="DV137" s="240">
        <f t="shared" si="180"/>
        <v>0.12200164259315695</v>
      </c>
      <c r="DW137" s="240">
        <f t="shared" si="180"/>
        <v>0.4452776739327996</v>
      </c>
      <c r="DX137" s="240">
        <f t="shared" si="180"/>
        <v>0.36890514040002603</v>
      </c>
      <c r="DY137" s="240">
        <f t="shared" si="180"/>
        <v>5.9540106360088357E-2</v>
      </c>
      <c r="DZ137" s="240">
        <f t="shared" si="180"/>
        <v>0.12530672971320594</v>
      </c>
      <c r="EA137" s="240">
        <f t="shared" si="180"/>
        <v>0.16448517462325951</v>
      </c>
      <c r="EB137" s="240">
        <f t="shared" si="180"/>
        <v>0.18158416900115354</v>
      </c>
      <c r="EC137" s="240">
        <f t="shared" si="180"/>
        <v>0.18914469064489534</v>
      </c>
      <c r="ED137" s="240">
        <f t="shared" si="180"/>
        <v>0.19250990878478991</v>
      </c>
      <c r="EE137" s="240">
        <f t="shared" si="180"/>
        <v>0.19399268872894185</v>
      </c>
      <c r="EF137" s="2"/>
      <c r="EG137" s="2"/>
      <c r="EH137" s="2"/>
    </row>
    <row r="138" spans="1:138" ht="12.75" hidden="1" customHeight="1" outlineLevel="1" x14ac:dyDescent="0.25">
      <c r="A138" s="2"/>
      <c r="B138" s="239" t="s">
        <v>1373</v>
      </c>
      <c r="C138" s="240" t="e">
        <f t="shared" ref="C138:CH138" si="181">C104*4/C114</f>
        <v>#DIV/0!</v>
      </c>
      <c r="D138" s="240" t="e">
        <f t="shared" si="181"/>
        <v>#DIV/0!</v>
      </c>
      <c r="E138" s="240" t="e">
        <f t="shared" si="181"/>
        <v>#DIV/0!</v>
      </c>
      <c r="F138" s="240" t="e">
        <f t="shared" si="181"/>
        <v>#DIV/0!</v>
      </c>
      <c r="G138" s="240" t="e">
        <f t="shared" si="181"/>
        <v>#DIV/0!</v>
      </c>
      <c r="H138" s="240" t="e">
        <f t="shared" si="181"/>
        <v>#DIV/0!</v>
      </c>
      <c r="I138" s="240" t="e">
        <f t="shared" si="181"/>
        <v>#DIV/0!</v>
      </c>
      <c r="J138" s="240" t="e">
        <f t="shared" si="181"/>
        <v>#DIV/0!</v>
      </c>
      <c r="K138" s="240" t="e">
        <f t="shared" si="181"/>
        <v>#DIV/0!</v>
      </c>
      <c r="L138" s="240" t="e">
        <f t="shared" si="181"/>
        <v>#DIV/0!</v>
      </c>
      <c r="M138" s="240" t="e">
        <f t="shared" si="181"/>
        <v>#DIV/0!</v>
      </c>
      <c r="N138" s="240" t="e">
        <f t="shared" si="181"/>
        <v>#DIV/0!</v>
      </c>
      <c r="O138" s="240" t="e">
        <f t="shared" si="181"/>
        <v>#DIV/0!</v>
      </c>
      <c r="P138" s="240" t="e">
        <f t="shared" si="181"/>
        <v>#DIV/0!</v>
      </c>
      <c r="Q138" s="240" t="e">
        <f t="shared" si="181"/>
        <v>#DIV/0!</v>
      </c>
      <c r="R138" s="240" t="e">
        <f t="shared" si="181"/>
        <v>#DIV/0!</v>
      </c>
      <c r="S138" s="240" t="e">
        <f t="shared" si="181"/>
        <v>#DIV/0!</v>
      </c>
      <c r="T138" s="240" t="e">
        <f t="shared" si="181"/>
        <v>#DIV/0!</v>
      </c>
      <c r="U138" s="240" t="e">
        <f t="shared" si="181"/>
        <v>#DIV/0!</v>
      </c>
      <c r="V138" s="240" t="e">
        <f t="shared" si="181"/>
        <v>#DIV/0!</v>
      </c>
      <c r="W138" s="240" t="e">
        <f t="shared" si="181"/>
        <v>#DIV/0!</v>
      </c>
      <c r="X138" s="240" t="e">
        <f t="shared" si="181"/>
        <v>#DIV/0!</v>
      </c>
      <c r="Y138" s="240" t="e">
        <f t="shared" si="181"/>
        <v>#DIV/0!</v>
      </c>
      <c r="Z138" s="240" t="e">
        <f t="shared" si="181"/>
        <v>#DIV/0!</v>
      </c>
      <c r="AA138" s="240" t="e">
        <f t="shared" si="181"/>
        <v>#DIV/0!</v>
      </c>
      <c r="AB138" s="240" t="e">
        <f t="shared" si="181"/>
        <v>#DIV/0!</v>
      </c>
      <c r="AC138" s="240" t="e">
        <f t="shared" si="181"/>
        <v>#DIV/0!</v>
      </c>
      <c r="AD138" s="240" t="e">
        <f t="shared" si="181"/>
        <v>#DIV/0!</v>
      </c>
      <c r="AE138" s="240" t="e">
        <f t="shared" si="181"/>
        <v>#DIV/0!</v>
      </c>
      <c r="AF138" s="240" t="e">
        <f t="shared" si="181"/>
        <v>#DIV/0!</v>
      </c>
      <c r="AG138" s="240" t="e">
        <f t="shared" si="181"/>
        <v>#DIV/0!</v>
      </c>
      <c r="AH138" s="240" t="e">
        <f t="shared" si="181"/>
        <v>#DIV/0!</v>
      </c>
      <c r="AI138" s="240" t="e">
        <f t="shared" si="181"/>
        <v>#DIV/0!</v>
      </c>
      <c r="AJ138" s="240" t="e">
        <f t="shared" si="181"/>
        <v>#DIV/0!</v>
      </c>
      <c r="AK138" s="240" t="e">
        <f t="shared" si="181"/>
        <v>#DIV/0!</v>
      </c>
      <c r="AL138" s="240" t="e">
        <f t="shared" si="181"/>
        <v>#DIV/0!</v>
      </c>
      <c r="AM138" s="240" t="e">
        <f t="shared" si="181"/>
        <v>#DIV/0!</v>
      </c>
      <c r="AN138" s="240" t="e">
        <f t="shared" si="181"/>
        <v>#DIV/0!</v>
      </c>
      <c r="AO138" s="240" t="e">
        <f t="shared" si="181"/>
        <v>#DIV/0!</v>
      </c>
      <c r="AP138" s="240" t="e">
        <f t="shared" si="181"/>
        <v>#DIV/0!</v>
      </c>
      <c r="AQ138" s="240" t="e">
        <f t="shared" si="181"/>
        <v>#DIV/0!</v>
      </c>
      <c r="AR138" s="240" t="e">
        <f t="shared" si="181"/>
        <v>#DIV/0!</v>
      </c>
      <c r="AS138" s="240" t="e">
        <f t="shared" si="181"/>
        <v>#DIV/0!</v>
      </c>
      <c r="AT138" s="240" t="e">
        <f t="shared" si="181"/>
        <v>#DIV/0!</v>
      </c>
      <c r="AU138" s="240" t="e">
        <f t="shared" si="181"/>
        <v>#DIV/0!</v>
      </c>
      <c r="AV138" s="240" t="e">
        <f t="shared" si="181"/>
        <v>#DIV/0!</v>
      </c>
      <c r="AW138" s="240" t="e">
        <f t="shared" si="181"/>
        <v>#DIV/0!</v>
      </c>
      <c r="AX138" s="240" t="e">
        <f t="shared" si="181"/>
        <v>#DIV/0!</v>
      </c>
      <c r="AY138" s="240" t="e">
        <f t="shared" si="181"/>
        <v>#DIV/0!</v>
      </c>
      <c r="AZ138" s="240" t="e">
        <f t="shared" si="181"/>
        <v>#DIV/0!</v>
      </c>
      <c r="BA138" s="240" t="e">
        <f t="shared" si="181"/>
        <v>#DIV/0!</v>
      </c>
      <c r="BB138" s="240" t="e">
        <f t="shared" si="181"/>
        <v>#DIV/0!</v>
      </c>
      <c r="BC138" s="240" t="e">
        <f t="shared" si="181"/>
        <v>#DIV/0!</v>
      </c>
      <c r="BD138" s="240" t="e">
        <f t="shared" si="181"/>
        <v>#DIV/0!</v>
      </c>
      <c r="BE138" s="240" t="e">
        <f t="shared" si="181"/>
        <v>#DIV/0!</v>
      </c>
      <c r="BF138" s="240" t="e">
        <f t="shared" si="181"/>
        <v>#DIV/0!</v>
      </c>
      <c r="BG138" s="240" t="e">
        <f t="shared" si="181"/>
        <v>#DIV/0!</v>
      </c>
      <c r="BH138" s="240" t="e">
        <f t="shared" si="181"/>
        <v>#DIV/0!</v>
      </c>
      <c r="BI138" s="240" t="e">
        <f t="shared" si="181"/>
        <v>#DIV/0!</v>
      </c>
      <c r="BJ138" s="240" t="e">
        <f t="shared" si="181"/>
        <v>#DIV/0!</v>
      </c>
      <c r="BK138" s="240" t="e">
        <f t="shared" si="181"/>
        <v>#DIV/0!</v>
      </c>
      <c r="BL138" s="240" t="e">
        <f t="shared" si="181"/>
        <v>#DIV/0!</v>
      </c>
      <c r="BM138" s="240" t="e">
        <f t="shared" si="181"/>
        <v>#DIV/0!</v>
      </c>
      <c r="BN138" s="240" t="e">
        <f t="shared" si="181"/>
        <v>#DIV/0!</v>
      </c>
      <c r="BO138" s="240" t="e">
        <f t="shared" si="181"/>
        <v>#DIV/0!</v>
      </c>
      <c r="BP138" s="240" t="e">
        <f t="shared" si="181"/>
        <v>#DIV/0!</v>
      </c>
      <c r="BQ138" s="240" t="e">
        <f t="shared" si="181"/>
        <v>#DIV/0!</v>
      </c>
      <c r="BR138" s="240" t="e">
        <f t="shared" si="181"/>
        <v>#DIV/0!</v>
      </c>
      <c r="BS138" s="240">
        <f t="shared" si="181"/>
        <v>0.41846058359244925</v>
      </c>
      <c r="BT138" s="240">
        <f t="shared" si="181"/>
        <v>0.82098471393661776</v>
      </c>
      <c r="BU138" s="240">
        <f t="shared" si="181"/>
        <v>0.80112640300920746</v>
      </c>
      <c r="BV138" s="240">
        <f t="shared" si="181"/>
        <v>0.79821318828237808</v>
      </c>
      <c r="BW138" s="240">
        <f t="shared" si="181"/>
        <v>0.55592878858704109</v>
      </c>
      <c r="BX138" s="240">
        <f t="shared" si="181"/>
        <v>0.53991423470324218</v>
      </c>
      <c r="BY138" s="240">
        <f t="shared" si="181"/>
        <v>0.50873779827011201</v>
      </c>
      <c r="BZ138" s="240">
        <f t="shared" si="181"/>
        <v>0.44745840090165068</v>
      </c>
      <c r="CA138" s="240">
        <f t="shared" si="181"/>
        <v>0.39690701473566242</v>
      </c>
      <c r="CB138" s="240">
        <f t="shared" si="181"/>
        <v>0.58016202154132845</v>
      </c>
      <c r="CC138" s="240">
        <f t="shared" si="181"/>
        <v>0.61704695742061022</v>
      </c>
      <c r="CD138" s="240">
        <f t="shared" si="181"/>
        <v>0.55814924515971709</v>
      </c>
      <c r="CE138" s="240">
        <f t="shared" si="181"/>
        <v>0.58521655083948221</v>
      </c>
      <c r="CF138" s="240">
        <f t="shared" si="181"/>
        <v>0.65924056528847275</v>
      </c>
      <c r="CG138" s="240">
        <f t="shared" si="181"/>
        <v>0.65616817644964631</v>
      </c>
      <c r="CH138" s="240">
        <f t="shared" si="181"/>
        <v>0.63826915600042478</v>
      </c>
      <c r="CI138" s="240"/>
      <c r="CJ138" s="240"/>
      <c r="CK138" s="240"/>
      <c r="CL138" s="240"/>
      <c r="CM138" s="240"/>
      <c r="CN138" s="240"/>
      <c r="CO138" s="240"/>
      <c r="CP138" s="240"/>
      <c r="CQ138" s="240"/>
      <c r="CR138" s="240"/>
      <c r="CS138" s="240"/>
      <c r="CT138" s="240"/>
      <c r="CU138" s="240"/>
      <c r="CV138" s="240"/>
      <c r="CW138" s="240"/>
      <c r="CX138" s="240"/>
      <c r="CY138" s="240"/>
      <c r="CZ138" s="240"/>
      <c r="DA138" s="240"/>
      <c r="DB138" s="240"/>
      <c r="DC138" s="2"/>
      <c r="DD138" s="2"/>
      <c r="DE138" s="239" t="s">
        <v>1373</v>
      </c>
      <c r="DF138" s="240" t="e">
        <f t="shared" ref="DF138:EE138" si="182">DF104/DF114</f>
        <v>#DIV/0!</v>
      </c>
      <c r="DG138" s="240" t="e">
        <f t="shared" si="182"/>
        <v>#DIV/0!</v>
      </c>
      <c r="DH138" s="240" t="e">
        <f t="shared" si="182"/>
        <v>#DIV/0!</v>
      </c>
      <c r="DI138" s="240" t="e">
        <f t="shared" si="182"/>
        <v>#DIV/0!</v>
      </c>
      <c r="DJ138" s="240" t="e">
        <f t="shared" si="182"/>
        <v>#DIV/0!</v>
      </c>
      <c r="DK138" s="240" t="e">
        <f t="shared" si="182"/>
        <v>#DIV/0!</v>
      </c>
      <c r="DL138" s="240" t="e">
        <f t="shared" si="182"/>
        <v>#DIV/0!</v>
      </c>
      <c r="DM138" s="240" t="e">
        <f t="shared" si="182"/>
        <v>#DIV/0!</v>
      </c>
      <c r="DN138" s="240" t="e">
        <f t="shared" si="182"/>
        <v>#DIV/0!</v>
      </c>
      <c r="DO138" s="240" t="e">
        <f t="shared" si="182"/>
        <v>#DIV/0!</v>
      </c>
      <c r="DP138" s="240" t="e">
        <f t="shared" si="182"/>
        <v>#DIV/0!</v>
      </c>
      <c r="DQ138" s="240" t="e">
        <f t="shared" si="182"/>
        <v>#DIV/0!</v>
      </c>
      <c r="DR138" s="240" t="e">
        <f t="shared" si="182"/>
        <v>#DIV/0!</v>
      </c>
      <c r="DS138" s="240" t="e">
        <f t="shared" si="182"/>
        <v>#DIV/0!</v>
      </c>
      <c r="DT138" s="240" t="e">
        <f t="shared" si="182"/>
        <v>#DIV/0!</v>
      </c>
      <c r="DU138" s="240">
        <f t="shared" si="182"/>
        <v>0.21422762656870437</v>
      </c>
      <c r="DV138" s="240">
        <f t="shared" si="182"/>
        <v>0.31706508816410778</v>
      </c>
      <c r="DW138" s="240">
        <f t="shared" si="182"/>
        <v>0.64260191555053392</v>
      </c>
      <c r="DX138" s="240">
        <f t="shared" si="182"/>
        <v>0.48661869910579975</v>
      </c>
      <c r="DY138" s="240">
        <f t="shared" si="182"/>
        <v>0.54083317738167191</v>
      </c>
      <c r="DZ138" s="240">
        <f t="shared" si="182"/>
        <v>0.60950954488792763</v>
      </c>
      <c r="EA138" s="240">
        <f t="shared" si="182"/>
        <v>0.57806387955124006</v>
      </c>
      <c r="EB138" s="240">
        <f t="shared" si="182"/>
        <v>0.55734197271905039</v>
      </c>
      <c r="EC138" s="240">
        <f t="shared" si="182"/>
        <v>0.66789924082694496</v>
      </c>
      <c r="ED138" s="240">
        <f t="shared" si="182"/>
        <v>0.48540011340572292</v>
      </c>
      <c r="EE138" s="240">
        <f t="shared" si="182"/>
        <v>0.45399255213274625</v>
      </c>
      <c r="EF138" s="2"/>
      <c r="EG138" s="2"/>
      <c r="EH138" s="2"/>
    </row>
    <row r="139" spans="1:138" ht="12.75" hidden="1" customHeight="1" outlineLevel="1" x14ac:dyDescent="0.25">
      <c r="A139" s="2"/>
      <c r="B139" s="239" t="s">
        <v>1374</v>
      </c>
      <c r="C139" s="240" t="e">
        <f t="shared" ref="C139:CH139" si="183">C114/C115</f>
        <v>#DIV/0!</v>
      </c>
      <c r="D139" s="240" t="e">
        <f t="shared" si="183"/>
        <v>#DIV/0!</v>
      </c>
      <c r="E139" s="240" t="e">
        <f t="shared" si="183"/>
        <v>#DIV/0!</v>
      </c>
      <c r="F139" s="240" t="e">
        <f t="shared" si="183"/>
        <v>#DIV/0!</v>
      </c>
      <c r="G139" s="240" t="e">
        <f t="shared" si="183"/>
        <v>#DIV/0!</v>
      </c>
      <c r="H139" s="240" t="e">
        <f t="shared" si="183"/>
        <v>#DIV/0!</v>
      </c>
      <c r="I139" s="240" t="e">
        <f t="shared" si="183"/>
        <v>#DIV/0!</v>
      </c>
      <c r="J139" s="240" t="e">
        <f t="shared" si="183"/>
        <v>#DIV/0!</v>
      </c>
      <c r="K139" s="240" t="e">
        <f t="shared" si="183"/>
        <v>#DIV/0!</v>
      </c>
      <c r="L139" s="240" t="e">
        <f t="shared" si="183"/>
        <v>#DIV/0!</v>
      </c>
      <c r="M139" s="240" t="e">
        <f t="shared" si="183"/>
        <v>#DIV/0!</v>
      </c>
      <c r="N139" s="240" t="e">
        <f t="shared" si="183"/>
        <v>#DIV/0!</v>
      </c>
      <c r="O139" s="240" t="e">
        <f t="shared" si="183"/>
        <v>#DIV/0!</v>
      </c>
      <c r="P139" s="240" t="e">
        <f t="shared" si="183"/>
        <v>#DIV/0!</v>
      </c>
      <c r="Q139" s="240" t="e">
        <f t="shared" si="183"/>
        <v>#DIV/0!</v>
      </c>
      <c r="R139" s="240" t="e">
        <f t="shared" si="183"/>
        <v>#DIV/0!</v>
      </c>
      <c r="S139" s="240" t="e">
        <f t="shared" si="183"/>
        <v>#DIV/0!</v>
      </c>
      <c r="T139" s="240" t="e">
        <f t="shared" si="183"/>
        <v>#DIV/0!</v>
      </c>
      <c r="U139" s="240" t="e">
        <f t="shared" si="183"/>
        <v>#DIV/0!</v>
      </c>
      <c r="V139" s="240" t="e">
        <f t="shared" si="183"/>
        <v>#DIV/0!</v>
      </c>
      <c r="W139" s="240" t="e">
        <f t="shared" si="183"/>
        <v>#DIV/0!</v>
      </c>
      <c r="X139" s="240" t="e">
        <f t="shared" si="183"/>
        <v>#DIV/0!</v>
      </c>
      <c r="Y139" s="240" t="e">
        <f t="shared" si="183"/>
        <v>#DIV/0!</v>
      </c>
      <c r="Z139" s="240" t="e">
        <f t="shared" si="183"/>
        <v>#DIV/0!</v>
      </c>
      <c r="AA139" s="240" t="e">
        <f t="shared" si="183"/>
        <v>#DIV/0!</v>
      </c>
      <c r="AB139" s="240" t="e">
        <f t="shared" si="183"/>
        <v>#DIV/0!</v>
      </c>
      <c r="AC139" s="240" t="e">
        <f t="shared" si="183"/>
        <v>#DIV/0!</v>
      </c>
      <c r="AD139" s="240" t="e">
        <f t="shared" si="183"/>
        <v>#DIV/0!</v>
      </c>
      <c r="AE139" s="240" t="e">
        <f t="shared" si="183"/>
        <v>#DIV/0!</v>
      </c>
      <c r="AF139" s="240" t="e">
        <f t="shared" si="183"/>
        <v>#DIV/0!</v>
      </c>
      <c r="AG139" s="240" t="e">
        <f t="shared" si="183"/>
        <v>#DIV/0!</v>
      </c>
      <c r="AH139" s="240" t="e">
        <f t="shared" si="183"/>
        <v>#DIV/0!</v>
      </c>
      <c r="AI139" s="240" t="e">
        <f t="shared" si="183"/>
        <v>#DIV/0!</v>
      </c>
      <c r="AJ139" s="240" t="e">
        <f t="shared" si="183"/>
        <v>#DIV/0!</v>
      </c>
      <c r="AK139" s="240" t="e">
        <f t="shared" si="183"/>
        <v>#DIV/0!</v>
      </c>
      <c r="AL139" s="240" t="e">
        <f t="shared" si="183"/>
        <v>#DIV/0!</v>
      </c>
      <c r="AM139" s="240" t="e">
        <f t="shared" si="183"/>
        <v>#DIV/0!</v>
      </c>
      <c r="AN139" s="240" t="e">
        <f t="shared" si="183"/>
        <v>#DIV/0!</v>
      </c>
      <c r="AO139" s="240" t="e">
        <f t="shared" si="183"/>
        <v>#DIV/0!</v>
      </c>
      <c r="AP139" s="240" t="e">
        <f t="shared" si="183"/>
        <v>#DIV/0!</v>
      </c>
      <c r="AQ139" s="240" t="e">
        <f t="shared" si="183"/>
        <v>#DIV/0!</v>
      </c>
      <c r="AR139" s="240" t="e">
        <f t="shared" si="183"/>
        <v>#DIV/0!</v>
      </c>
      <c r="AS139" s="240" t="e">
        <f t="shared" si="183"/>
        <v>#DIV/0!</v>
      </c>
      <c r="AT139" s="240" t="e">
        <f t="shared" si="183"/>
        <v>#DIV/0!</v>
      </c>
      <c r="AU139" s="240" t="e">
        <f t="shared" si="183"/>
        <v>#DIV/0!</v>
      </c>
      <c r="AV139" s="240" t="e">
        <f t="shared" si="183"/>
        <v>#DIV/0!</v>
      </c>
      <c r="AW139" s="240" t="e">
        <f t="shared" si="183"/>
        <v>#DIV/0!</v>
      </c>
      <c r="AX139" s="240" t="e">
        <f t="shared" si="183"/>
        <v>#DIV/0!</v>
      </c>
      <c r="AY139" s="240" t="e">
        <f t="shared" si="183"/>
        <v>#DIV/0!</v>
      </c>
      <c r="AZ139" s="240" t="e">
        <f t="shared" si="183"/>
        <v>#DIV/0!</v>
      </c>
      <c r="BA139" s="240" t="e">
        <f t="shared" si="183"/>
        <v>#DIV/0!</v>
      </c>
      <c r="BB139" s="240" t="e">
        <f t="shared" si="183"/>
        <v>#DIV/0!</v>
      </c>
      <c r="BC139" s="240" t="e">
        <f t="shared" si="183"/>
        <v>#DIV/0!</v>
      </c>
      <c r="BD139" s="240" t="e">
        <f t="shared" si="183"/>
        <v>#DIV/0!</v>
      </c>
      <c r="BE139" s="240" t="e">
        <f t="shared" si="183"/>
        <v>#DIV/0!</v>
      </c>
      <c r="BF139" s="240" t="e">
        <f t="shared" si="183"/>
        <v>#DIV/0!</v>
      </c>
      <c r="BG139" s="240" t="e">
        <f t="shared" si="183"/>
        <v>#DIV/0!</v>
      </c>
      <c r="BH139" s="240" t="e">
        <f t="shared" si="183"/>
        <v>#DIV/0!</v>
      </c>
      <c r="BI139" s="240" t="e">
        <f t="shared" si="183"/>
        <v>#DIV/0!</v>
      </c>
      <c r="BJ139" s="240" t="e">
        <f t="shared" si="183"/>
        <v>#DIV/0!</v>
      </c>
      <c r="BK139" s="240" t="e">
        <f t="shared" si="183"/>
        <v>#DIV/0!</v>
      </c>
      <c r="BL139" s="240" t="e">
        <f t="shared" si="183"/>
        <v>#DIV/0!</v>
      </c>
      <c r="BM139" s="240" t="e">
        <f t="shared" si="183"/>
        <v>#DIV/0!</v>
      </c>
      <c r="BN139" s="240" t="e">
        <f t="shared" si="183"/>
        <v>#DIV/0!</v>
      </c>
      <c r="BO139" s="240" t="e">
        <f t="shared" si="183"/>
        <v>#DIV/0!</v>
      </c>
      <c r="BP139" s="240" t="e">
        <f t="shared" si="183"/>
        <v>#DIV/0!</v>
      </c>
      <c r="BQ139" s="240" t="e">
        <f t="shared" si="183"/>
        <v>#DIV/0!</v>
      </c>
      <c r="BR139" s="240" t="e">
        <f t="shared" si="183"/>
        <v>#DIV/0!</v>
      </c>
      <c r="BS139" s="240">
        <f t="shared" si="183"/>
        <v>1.5896389148147656</v>
      </c>
      <c r="BT139" s="240">
        <f t="shared" si="183"/>
        <v>1.5476903282597134</v>
      </c>
      <c r="BU139" s="240">
        <f t="shared" si="183"/>
        <v>1.5243112327243649</v>
      </c>
      <c r="BV139" s="240">
        <f t="shared" si="183"/>
        <v>1.4692074737914482</v>
      </c>
      <c r="BW139" s="240">
        <f t="shared" si="183"/>
        <v>1.3229165168620121</v>
      </c>
      <c r="BX139" s="240">
        <f t="shared" si="183"/>
        <v>1.3634176554294077</v>
      </c>
      <c r="BY139" s="240">
        <f t="shared" si="183"/>
        <v>1.3601039994117381</v>
      </c>
      <c r="BZ139" s="240">
        <f t="shared" si="183"/>
        <v>1.4538500894190527</v>
      </c>
      <c r="CA139" s="240">
        <f t="shared" si="183"/>
        <v>1.8207327250733758</v>
      </c>
      <c r="CB139" s="240">
        <f t="shared" si="183"/>
        <v>1.8666701194018607</v>
      </c>
      <c r="CC139" s="240">
        <f t="shared" si="183"/>
        <v>1.8863753021704655</v>
      </c>
      <c r="CD139" s="240">
        <f t="shared" si="183"/>
        <v>1.8741926279998298</v>
      </c>
      <c r="CE139" s="240">
        <f t="shared" si="183"/>
        <v>1.8858110679621756</v>
      </c>
      <c r="CF139" s="240">
        <f t="shared" si="183"/>
        <v>1.8916906684192567</v>
      </c>
      <c r="CG139" s="240">
        <f t="shared" si="183"/>
        <v>1.8885194735802211</v>
      </c>
      <c r="CH139" s="240">
        <f t="shared" si="183"/>
        <v>1.8973905243341207</v>
      </c>
      <c r="CI139" s="240"/>
      <c r="CJ139" s="240"/>
      <c r="CK139" s="240"/>
      <c r="CL139" s="240"/>
      <c r="CM139" s="240"/>
      <c r="CN139" s="240"/>
      <c r="CO139" s="240"/>
      <c r="CP139" s="240"/>
      <c r="CQ139" s="240"/>
      <c r="CR139" s="240"/>
      <c r="CS139" s="240"/>
      <c r="CT139" s="240"/>
      <c r="CU139" s="240"/>
      <c r="CV139" s="240"/>
      <c r="CW139" s="240"/>
      <c r="CX139" s="240"/>
      <c r="CY139" s="240"/>
      <c r="CZ139" s="240"/>
      <c r="DA139" s="240"/>
      <c r="DB139" s="240"/>
      <c r="DC139" s="2"/>
      <c r="DD139" s="2"/>
      <c r="DE139" s="239" t="s">
        <v>1374</v>
      </c>
      <c r="DF139" s="240" t="e">
        <f t="shared" ref="DF139:EE139" si="184">DF114/DF115</f>
        <v>#DIV/0!</v>
      </c>
      <c r="DG139" s="240" t="e">
        <f t="shared" si="184"/>
        <v>#DIV/0!</v>
      </c>
      <c r="DH139" s="240" t="e">
        <f t="shared" si="184"/>
        <v>#DIV/0!</v>
      </c>
      <c r="DI139" s="240" t="e">
        <f t="shared" si="184"/>
        <v>#DIV/0!</v>
      </c>
      <c r="DJ139" s="240" t="e">
        <f t="shared" si="184"/>
        <v>#DIV/0!</v>
      </c>
      <c r="DK139" s="240" t="e">
        <f t="shared" si="184"/>
        <v>#DIV/0!</v>
      </c>
      <c r="DL139" s="240" t="e">
        <f t="shared" si="184"/>
        <v>#DIV/0!</v>
      </c>
      <c r="DM139" s="240" t="e">
        <f t="shared" si="184"/>
        <v>#DIV/0!</v>
      </c>
      <c r="DN139" s="240" t="e">
        <f t="shared" si="184"/>
        <v>#DIV/0!</v>
      </c>
      <c r="DO139" s="240" t="e">
        <f t="shared" si="184"/>
        <v>#DIV/0!</v>
      </c>
      <c r="DP139" s="240" t="e">
        <f t="shared" si="184"/>
        <v>#DIV/0!</v>
      </c>
      <c r="DQ139" s="240" t="e">
        <f t="shared" si="184"/>
        <v>#DIV/0!</v>
      </c>
      <c r="DR139" s="240" t="e">
        <f t="shared" si="184"/>
        <v>#DIV/0!</v>
      </c>
      <c r="DS139" s="240" t="e">
        <f t="shared" si="184"/>
        <v>#DIV/0!</v>
      </c>
      <c r="DT139" s="240" t="e">
        <f t="shared" si="184"/>
        <v>#DIV/0!</v>
      </c>
      <c r="DU139" s="240">
        <f t="shared" si="184"/>
        <v>1.5729626981760878</v>
      </c>
      <c r="DV139" s="240">
        <f t="shared" si="184"/>
        <v>1.6022729850210948</v>
      </c>
      <c r="DW139" s="240">
        <f t="shared" si="184"/>
        <v>1.4692074737914482</v>
      </c>
      <c r="DX139" s="240">
        <f t="shared" si="184"/>
        <v>1.4538500894190527</v>
      </c>
      <c r="DY139" s="240">
        <f t="shared" si="184"/>
        <v>1.8741926279998298</v>
      </c>
      <c r="DZ139" s="240">
        <f t="shared" si="184"/>
        <v>1.8973905243341207</v>
      </c>
      <c r="EA139" s="240">
        <f t="shared" si="184"/>
        <v>1.8796777306179662</v>
      </c>
      <c r="EB139" s="240">
        <f t="shared" si="184"/>
        <v>1.7969056095170488</v>
      </c>
      <c r="EC139" s="240">
        <f t="shared" si="184"/>
        <v>1.3619138426172388</v>
      </c>
      <c r="ED139" s="240">
        <f t="shared" si="184"/>
        <v>1.7042701641072258</v>
      </c>
      <c r="EE139" s="240">
        <f t="shared" si="184"/>
        <v>1.671536240991031</v>
      </c>
      <c r="EF139" s="2"/>
      <c r="EG139" s="2"/>
      <c r="EH139" s="2"/>
    </row>
    <row r="140" spans="1:138" ht="12.75" hidden="1" customHeight="1" outlineLevel="1" x14ac:dyDescent="0.25">
      <c r="A140" s="2"/>
      <c r="B140" s="2"/>
      <c r="C140" s="240"/>
      <c r="D140" s="240"/>
      <c r="E140" s="240"/>
      <c r="F140" s="240"/>
      <c r="G140" s="240"/>
      <c r="H140" s="240"/>
      <c r="I140" s="240"/>
      <c r="J140" s="240"/>
      <c r="K140" s="240"/>
      <c r="L140" s="240"/>
      <c r="M140" s="240"/>
      <c r="N140" s="240"/>
      <c r="O140" s="240"/>
      <c r="P140" s="240"/>
      <c r="Q140" s="240"/>
      <c r="R140" s="240"/>
      <c r="S140" s="240"/>
      <c r="T140" s="240"/>
      <c r="U140" s="240"/>
      <c r="V140" s="240"/>
      <c r="W140" s="240"/>
      <c r="X140" s="240"/>
      <c r="Y140" s="240"/>
      <c r="Z140" s="240"/>
      <c r="AA140" s="240"/>
      <c r="AB140" s="240"/>
      <c r="AC140" s="240"/>
      <c r="AD140" s="240"/>
      <c r="AE140" s="240"/>
      <c r="AF140" s="240"/>
      <c r="AG140" s="240"/>
      <c r="AH140" s="240"/>
      <c r="AI140" s="240"/>
      <c r="AJ140" s="240"/>
      <c r="AK140" s="240"/>
      <c r="AL140" s="240"/>
      <c r="AM140" s="240"/>
      <c r="AN140" s="240"/>
      <c r="AO140" s="240"/>
      <c r="AP140" s="240"/>
      <c r="AQ140" s="240"/>
      <c r="AR140" s="240"/>
      <c r="AS140" s="240"/>
      <c r="AT140" s="240"/>
      <c r="AU140" s="240"/>
      <c r="AV140" s="240"/>
      <c r="AW140" s="240"/>
      <c r="AX140" s="240"/>
      <c r="AY140" s="240"/>
      <c r="AZ140" s="240"/>
      <c r="BA140" s="240"/>
      <c r="BB140" s="240"/>
      <c r="BC140" s="240"/>
      <c r="BD140" s="240"/>
      <c r="BE140" s="240"/>
      <c r="BF140" s="240"/>
      <c r="BG140" s="240"/>
      <c r="BH140" s="240"/>
      <c r="BI140" s="240"/>
      <c r="BJ140" s="240"/>
      <c r="BK140" s="240"/>
      <c r="BL140" s="240"/>
      <c r="BM140" s="240"/>
      <c r="BN140" s="240"/>
      <c r="BO140" s="240"/>
      <c r="BP140" s="240"/>
      <c r="BQ140" s="240"/>
      <c r="BR140" s="240"/>
      <c r="BS140" s="240"/>
      <c r="BT140" s="240"/>
      <c r="BU140" s="240"/>
      <c r="BV140" s="240"/>
      <c r="BW140" s="240"/>
      <c r="BX140" s="240"/>
      <c r="BY140" s="240"/>
      <c r="BZ140" s="240"/>
      <c r="CA140" s="240"/>
      <c r="CB140" s="240"/>
      <c r="CC140" s="240"/>
      <c r="CD140" s="240"/>
      <c r="CE140" s="240"/>
      <c r="CF140" s="240"/>
      <c r="CG140" s="240"/>
      <c r="CH140" s="240"/>
      <c r="CI140" s="240"/>
      <c r="CJ140" s="240"/>
      <c r="CK140" s="240"/>
      <c r="CL140" s="240"/>
      <c r="CM140" s="240"/>
      <c r="CN140" s="240"/>
      <c r="CO140" s="240"/>
      <c r="CP140" s="240"/>
      <c r="CQ140" s="240"/>
      <c r="CR140" s="240"/>
      <c r="CS140" s="240"/>
      <c r="CT140" s="240"/>
      <c r="CU140" s="240"/>
      <c r="CV140" s="240"/>
      <c r="CW140" s="240"/>
      <c r="CX140" s="240"/>
      <c r="CY140" s="240"/>
      <c r="CZ140" s="240"/>
      <c r="DA140" s="240"/>
      <c r="DB140" s="240"/>
      <c r="DC140" s="2"/>
      <c r="DD140" s="2"/>
      <c r="DE140" s="2"/>
      <c r="DF140" s="240"/>
      <c r="DG140" s="240"/>
      <c r="DH140" s="240"/>
      <c r="DI140" s="240"/>
      <c r="DJ140" s="240"/>
      <c r="DK140" s="240"/>
      <c r="DL140" s="240"/>
      <c r="DM140" s="240"/>
      <c r="DN140" s="240"/>
      <c r="DO140" s="240"/>
      <c r="DP140" s="240"/>
      <c r="DQ140" s="240"/>
      <c r="DR140" s="240"/>
      <c r="DS140" s="240"/>
      <c r="DT140" s="240"/>
      <c r="DU140" s="240"/>
      <c r="DV140" s="240"/>
      <c r="DW140" s="240"/>
      <c r="DX140" s="240"/>
      <c r="DY140" s="240"/>
      <c r="DZ140" s="240"/>
      <c r="EA140" s="240"/>
      <c r="EB140" s="240"/>
      <c r="EC140" s="240"/>
      <c r="ED140" s="240"/>
      <c r="EE140" s="240"/>
      <c r="EF140" s="2"/>
      <c r="EG140" s="2"/>
      <c r="EH140" s="2"/>
    </row>
    <row r="141" spans="1:138" ht="12.75" hidden="1" customHeight="1" outlineLevel="1" x14ac:dyDescent="0.25">
      <c r="A141" s="2"/>
      <c r="B141" s="235" t="s">
        <v>1375</v>
      </c>
      <c r="C141" s="238"/>
      <c r="D141" s="238"/>
      <c r="E141" s="238"/>
      <c r="F141" s="238"/>
      <c r="G141" s="238"/>
      <c r="H141" s="238"/>
      <c r="I141" s="238"/>
      <c r="J141" s="238"/>
      <c r="K141" s="238"/>
      <c r="L141" s="238"/>
      <c r="M141" s="238"/>
      <c r="N141" s="238"/>
      <c r="O141" s="238"/>
      <c r="P141" s="238"/>
      <c r="Q141" s="238"/>
      <c r="R141" s="238"/>
      <c r="S141" s="238"/>
      <c r="T141" s="238"/>
      <c r="U141" s="238"/>
      <c r="V141" s="238"/>
      <c r="W141" s="238"/>
      <c r="X141" s="238"/>
      <c r="Y141" s="238"/>
      <c r="Z141" s="238"/>
      <c r="AA141" s="238"/>
      <c r="AB141" s="238"/>
      <c r="AC141" s="238"/>
      <c r="AD141" s="238"/>
      <c r="AE141" s="238"/>
      <c r="AF141" s="238"/>
      <c r="AG141" s="238"/>
      <c r="AH141" s="238"/>
      <c r="AI141" s="238"/>
      <c r="AJ141" s="238"/>
      <c r="AK141" s="238"/>
      <c r="AL141" s="238"/>
      <c r="AM141" s="238"/>
      <c r="AN141" s="238"/>
      <c r="AO141" s="238"/>
      <c r="AP141" s="238"/>
      <c r="AQ141" s="238"/>
      <c r="AR141" s="238"/>
      <c r="AS141" s="238"/>
      <c r="AT141" s="238"/>
      <c r="AU141" s="238"/>
      <c r="AV141" s="238"/>
      <c r="AW141" s="238"/>
      <c r="AX141" s="238"/>
      <c r="AY141" s="238"/>
      <c r="AZ141" s="238"/>
      <c r="BA141" s="238"/>
      <c r="BB141" s="238"/>
      <c r="BC141" s="238"/>
      <c r="BD141" s="238"/>
      <c r="BE141" s="238"/>
      <c r="BF141" s="238"/>
      <c r="BG141" s="238"/>
      <c r="BH141" s="238" t="e">
        <f t="shared" ref="BH141:CH141" si="185">((BH115/(BH111+BH115))*BH142)+((BH111/(BH115+BH111))*BH143*(1-BH37))</f>
        <v>#DIV/0!</v>
      </c>
      <c r="BI141" s="238" t="e">
        <f t="shared" si="185"/>
        <v>#DIV/0!</v>
      </c>
      <c r="BJ141" s="238" t="e">
        <f t="shared" si="185"/>
        <v>#DIV/0!</v>
      </c>
      <c r="BK141" s="238" t="e">
        <f t="shared" si="185"/>
        <v>#DIV/0!</v>
      </c>
      <c r="BL141" s="238" t="e">
        <f t="shared" si="185"/>
        <v>#DIV/0!</v>
      </c>
      <c r="BM141" s="238" t="e">
        <f t="shared" si="185"/>
        <v>#DIV/0!</v>
      </c>
      <c r="BN141" s="238" t="e">
        <f t="shared" si="185"/>
        <v>#DIV/0!</v>
      </c>
      <c r="BO141" s="238" t="e">
        <f t="shared" si="185"/>
        <v>#DIV/0!</v>
      </c>
      <c r="BP141" s="238" t="e">
        <f t="shared" si="185"/>
        <v>#DIV/0!</v>
      </c>
      <c r="BQ141" s="238" t="e">
        <f t="shared" si="185"/>
        <v>#DIV/0!</v>
      </c>
      <c r="BR141" s="238" t="e">
        <f t="shared" si="185"/>
        <v>#DIV/0!</v>
      </c>
      <c r="BS141" s="238" t="e">
        <f t="shared" si="185"/>
        <v>#REF!</v>
      </c>
      <c r="BT141" s="238" t="e">
        <f t="shared" si="185"/>
        <v>#REF!</v>
      </c>
      <c r="BU141" s="238" t="e">
        <f t="shared" si="185"/>
        <v>#REF!</v>
      </c>
      <c r="BV141" s="238" t="e">
        <f t="shared" si="185"/>
        <v>#REF!</v>
      </c>
      <c r="BW141" s="238" t="e">
        <f t="shared" si="185"/>
        <v>#REF!</v>
      </c>
      <c r="BX141" s="238" t="e">
        <f t="shared" si="185"/>
        <v>#REF!</v>
      </c>
      <c r="BY141" s="238" t="e">
        <f t="shared" si="185"/>
        <v>#REF!</v>
      </c>
      <c r="BZ141" s="238" t="e">
        <f t="shared" si="185"/>
        <v>#REF!</v>
      </c>
      <c r="CA141" s="238" t="e">
        <f t="shared" si="185"/>
        <v>#REF!</v>
      </c>
      <c r="CB141" s="238" t="e">
        <f t="shared" si="185"/>
        <v>#REF!</v>
      </c>
      <c r="CC141" s="238" t="e">
        <f t="shared" si="185"/>
        <v>#REF!</v>
      </c>
      <c r="CD141" s="238" t="e">
        <f t="shared" si="185"/>
        <v>#REF!</v>
      </c>
      <c r="CE141" s="238" t="e">
        <f t="shared" si="185"/>
        <v>#REF!</v>
      </c>
      <c r="CF141" s="238" t="e">
        <f t="shared" si="185"/>
        <v>#REF!</v>
      </c>
      <c r="CG141" s="238" t="e">
        <f t="shared" si="185"/>
        <v>#REF!</v>
      </c>
      <c r="CH141" s="238" t="e">
        <f t="shared" si="185"/>
        <v>#REF!</v>
      </c>
      <c r="CI141" s="238"/>
      <c r="CJ141" s="238"/>
      <c r="CK141" s="238"/>
      <c r="CL141" s="238"/>
      <c r="CM141" s="238"/>
      <c r="CN141" s="238"/>
      <c r="CO141" s="238"/>
      <c r="CP141" s="238"/>
      <c r="CQ141" s="238"/>
      <c r="CR141" s="238"/>
      <c r="CS141" s="238"/>
      <c r="CT141" s="238"/>
      <c r="CU141" s="238"/>
      <c r="CV141" s="238"/>
      <c r="CW141" s="238"/>
      <c r="CX141" s="238"/>
      <c r="CY141" s="238"/>
      <c r="CZ141" s="238"/>
      <c r="DA141" s="238"/>
      <c r="DB141" s="238"/>
      <c r="DC141" s="2"/>
      <c r="DD141" s="2"/>
      <c r="DE141" s="235" t="s">
        <v>1375</v>
      </c>
      <c r="DF141" s="238" t="e">
        <f t="shared" ref="DF141:EE141" si="186">((DF115/(DF111+DF115))*DF142)+((DF111/(DF115+DF111))*DF143*(1-DF37))</f>
        <v>#DIV/0!</v>
      </c>
      <c r="DG141" s="238" t="e">
        <f t="shared" si="186"/>
        <v>#DIV/0!</v>
      </c>
      <c r="DH141" s="238" t="e">
        <f t="shared" si="186"/>
        <v>#DIV/0!</v>
      </c>
      <c r="DI141" s="238" t="e">
        <f t="shared" si="186"/>
        <v>#DIV/0!</v>
      </c>
      <c r="DJ141" s="238" t="e">
        <f t="shared" si="186"/>
        <v>#DIV/0!</v>
      </c>
      <c r="DK141" s="238" t="e">
        <f t="shared" si="186"/>
        <v>#DIV/0!</v>
      </c>
      <c r="DL141" s="238" t="e">
        <f t="shared" si="186"/>
        <v>#DIV/0!</v>
      </c>
      <c r="DM141" s="238" t="e">
        <f t="shared" si="186"/>
        <v>#DIV/0!</v>
      </c>
      <c r="DN141" s="238" t="e">
        <f t="shared" si="186"/>
        <v>#DIV/0!</v>
      </c>
      <c r="DO141" s="238" t="e">
        <f t="shared" si="186"/>
        <v>#DIV/0!</v>
      </c>
      <c r="DP141" s="238" t="e">
        <f t="shared" si="186"/>
        <v>#DIV/0!</v>
      </c>
      <c r="DQ141" s="238" t="e">
        <f t="shared" si="186"/>
        <v>#DIV/0!</v>
      </c>
      <c r="DR141" s="238" t="e">
        <f t="shared" si="186"/>
        <v>#DIV/0!</v>
      </c>
      <c r="DS141" s="238" t="e">
        <f t="shared" si="186"/>
        <v>#DIV/0!</v>
      </c>
      <c r="DT141" s="238" t="e">
        <f t="shared" si="186"/>
        <v>#DIV/0!</v>
      </c>
      <c r="DU141" s="238" t="e">
        <f t="shared" si="186"/>
        <v>#REF!</v>
      </c>
      <c r="DV141" s="238" t="e">
        <f t="shared" si="186"/>
        <v>#REF!</v>
      </c>
      <c r="DW141" s="238" t="e">
        <f t="shared" si="186"/>
        <v>#REF!</v>
      </c>
      <c r="DX141" s="238" t="e">
        <f t="shared" si="186"/>
        <v>#REF!</v>
      </c>
      <c r="DY141" s="238" t="e">
        <f t="shared" si="186"/>
        <v>#REF!</v>
      </c>
      <c r="DZ141" s="238" t="e">
        <f t="shared" si="186"/>
        <v>#REF!</v>
      </c>
      <c r="EA141" s="238" t="e">
        <f t="shared" si="186"/>
        <v>#REF!</v>
      </c>
      <c r="EB141" s="238" t="e">
        <f t="shared" si="186"/>
        <v>#REF!</v>
      </c>
      <c r="EC141" s="238" t="e">
        <f t="shared" si="186"/>
        <v>#REF!</v>
      </c>
      <c r="ED141" s="238" t="e">
        <f t="shared" si="186"/>
        <v>#REF!</v>
      </c>
      <c r="EE141" s="238" t="e">
        <f t="shared" si="186"/>
        <v>#REF!</v>
      </c>
      <c r="EF141" s="2"/>
      <c r="EG141" s="2"/>
      <c r="EH141" s="2"/>
    </row>
    <row r="142" spans="1:138" ht="12.75" hidden="1" customHeight="1" outlineLevel="1" x14ac:dyDescent="0.25">
      <c r="A142" s="2"/>
      <c r="B142" s="241" t="s">
        <v>70</v>
      </c>
      <c r="C142" s="242"/>
      <c r="D142" s="242"/>
      <c r="E142" s="242"/>
      <c r="F142" s="242"/>
      <c r="G142" s="242"/>
      <c r="H142" s="242"/>
      <c r="I142" s="242"/>
      <c r="J142" s="242"/>
      <c r="K142" s="242"/>
      <c r="L142" s="242"/>
      <c r="M142" s="242"/>
      <c r="N142" s="242"/>
      <c r="O142" s="242"/>
      <c r="P142" s="242"/>
      <c r="Q142" s="242"/>
      <c r="R142" s="242"/>
      <c r="S142" s="242"/>
      <c r="T142" s="242"/>
      <c r="U142" s="242"/>
      <c r="V142" s="242"/>
      <c r="W142" s="242"/>
      <c r="X142" s="242"/>
      <c r="Y142" s="242"/>
      <c r="Z142" s="242"/>
      <c r="AA142" s="242"/>
      <c r="AB142" s="242"/>
      <c r="AC142" s="242"/>
      <c r="AD142" s="242"/>
      <c r="AE142" s="242"/>
      <c r="AF142" s="242"/>
      <c r="AG142" s="242"/>
      <c r="AH142" s="242"/>
      <c r="AI142" s="242"/>
      <c r="AJ142" s="242"/>
      <c r="AK142" s="242"/>
      <c r="AL142" s="242"/>
      <c r="AM142" s="242"/>
      <c r="AN142" s="242"/>
      <c r="AO142" s="242"/>
      <c r="AP142" s="242"/>
      <c r="AQ142" s="242"/>
      <c r="AR142" s="242"/>
      <c r="AS142" s="242"/>
      <c r="AT142" s="242"/>
      <c r="AU142" s="242"/>
      <c r="AV142" s="242"/>
      <c r="AW142" s="242"/>
      <c r="AX142" s="242"/>
      <c r="AY142" s="242"/>
      <c r="AZ142" s="242"/>
      <c r="BA142" s="242"/>
      <c r="BB142" s="242"/>
      <c r="BC142" s="242"/>
      <c r="BD142" s="242"/>
      <c r="BE142" s="242"/>
      <c r="BF142" s="242"/>
      <c r="BG142" s="242"/>
      <c r="BH142" s="242">
        <v>0.1</v>
      </c>
      <c r="BI142" s="242">
        <v>0.1</v>
      </c>
      <c r="BJ142" s="242">
        <v>0.1</v>
      </c>
      <c r="BK142" s="242">
        <v>0.1</v>
      </c>
      <c r="BL142" s="242">
        <v>0.1</v>
      </c>
      <c r="BM142" s="242">
        <v>0.1</v>
      </c>
      <c r="BN142" s="242">
        <v>0.1</v>
      </c>
      <c r="BO142" s="242">
        <v>0.1</v>
      </c>
      <c r="BP142" s="242">
        <v>0.1</v>
      </c>
      <c r="BQ142" s="242">
        <v>0.1</v>
      </c>
      <c r="BR142" s="242">
        <v>0.1</v>
      </c>
      <c r="BS142" s="242">
        <v>0.1</v>
      </c>
      <c r="BT142" s="242">
        <v>0.1</v>
      </c>
      <c r="BU142" s="242">
        <v>0.1</v>
      </c>
      <c r="BV142" s="242">
        <v>0.1</v>
      </c>
      <c r="BW142" s="242">
        <v>0.1</v>
      </c>
      <c r="BX142" s="242">
        <v>0.1</v>
      </c>
      <c r="BY142" s="242">
        <v>0.1</v>
      </c>
      <c r="BZ142" s="242">
        <v>0.1</v>
      </c>
      <c r="CA142" s="242">
        <v>0.1</v>
      </c>
      <c r="CB142" s="242">
        <v>0.1</v>
      </c>
      <c r="CC142" s="242">
        <v>0.1</v>
      </c>
      <c r="CD142" s="242">
        <v>0.1</v>
      </c>
      <c r="CE142" s="242">
        <v>0.1</v>
      </c>
      <c r="CF142" s="242">
        <v>0.1</v>
      </c>
      <c r="CG142" s="242">
        <v>0.1</v>
      </c>
      <c r="CH142" s="242">
        <v>0.1</v>
      </c>
      <c r="CI142" s="242"/>
      <c r="CJ142" s="242"/>
      <c r="CK142" s="242"/>
      <c r="CL142" s="242"/>
      <c r="CM142" s="242"/>
      <c r="CN142" s="242"/>
      <c r="CO142" s="242"/>
      <c r="CP142" s="242"/>
      <c r="CQ142" s="242"/>
      <c r="CR142" s="242"/>
      <c r="CS142" s="242"/>
      <c r="CT142" s="242"/>
      <c r="CU142" s="242"/>
      <c r="CV142" s="242"/>
      <c r="CW142" s="242"/>
      <c r="CX142" s="242"/>
      <c r="CY142" s="242"/>
      <c r="CZ142" s="242"/>
      <c r="DA142" s="242"/>
      <c r="DB142" s="242"/>
      <c r="DC142" s="2"/>
      <c r="DD142" s="2"/>
      <c r="DE142" s="241" t="s">
        <v>70</v>
      </c>
      <c r="DF142" s="242">
        <v>0.1</v>
      </c>
      <c r="DG142" s="242">
        <v>0.1</v>
      </c>
      <c r="DH142" s="242">
        <v>0.1</v>
      </c>
      <c r="DI142" s="242">
        <v>0.1</v>
      </c>
      <c r="DJ142" s="242">
        <v>0.1</v>
      </c>
      <c r="DK142" s="242">
        <v>0.1</v>
      </c>
      <c r="DL142" s="242">
        <v>0.1</v>
      </c>
      <c r="DM142" s="242">
        <v>0.1</v>
      </c>
      <c r="DN142" s="242">
        <v>0.1</v>
      </c>
      <c r="DO142" s="242">
        <v>0.1</v>
      </c>
      <c r="DP142" s="242">
        <v>0.1</v>
      </c>
      <c r="DQ142" s="242">
        <v>0.1</v>
      </c>
      <c r="DR142" s="242">
        <v>0.1</v>
      </c>
      <c r="DS142" s="242">
        <v>0.1</v>
      </c>
      <c r="DT142" s="242">
        <v>0.1</v>
      </c>
      <c r="DU142" s="242">
        <v>0.1</v>
      </c>
      <c r="DV142" s="242">
        <v>0.1</v>
      </c>
      <c r="DW142" s="242">
        <v>0.1</v>
      </c>
      <c r="DX142" s="242">
        <v>0.1</v>
      </c>
      <c r="DY142" s="242">
        <v>0.1</v>
      </c>
      <c r="DZ142" s="242">
        <v>0.1</v>
      </c>
      <c r="EA142" s="242">
        <v>0.1</v>
      </c>
      <c r="EB142" s="242">
        <v>0.1</v>
      </c>
      <c r="EC142" s="242">
        <v>0.1</v>
      </c>
      <c r="ED142" s="242">
        <v>0.1</v>
      </c>
      <c r="EE142" s="242">
        <v>0.1</v>
      </c>
      <c r="EF142" s="2"/>
      <c r="EG142" s="2"/>
      <c r="EH142" s="2"/>
    </row>
    <row r="143" spans="1:138" ht="12.75" hidden="1" customHeight="1" outlineLevel="1" x14ac:dyDescent="0.25">
      <c r="A143" s="2"/>
      <c r="B143" s="241" t="s">
        <v>1376</v>
      </c>
      <c r="C143" s="243"/>
      <c r="D143" s="243"/>
      <c r="E143" s="243"/>
      <c r="F143" s="243"/>
      <c r="G143" s="243"/>
      <c r="H143" s="243"/>
      <c r="I143" s="243"/>
      <c r="J143" s="243"/>
      <c r="K143" s="243"/>
      <c r="L143" s="243"/>
      <c r="M143" s="243"/>
      <c r="N143" s="243"/>
      <c r="O143" s="243"/>
      <c r="P143" s="243"/>
      <c r="Q143" s="243"/>
      <c r="R143" s="243"/>
      <c r="S143" s="243"/>
      <c r="T143" s="243"/>
      <c r="U143" s="243"/>
      <c r="V143" s="243"/>
      <c r="W143" s="243"/>
      <c r="X143" s="243"/>
      <c r="Y143" s="243"/>
      <c r="Z143" s="243"/>
      <c r="AA143" s="243"/>
      <c r="AB143" s="243"/>
      <c r="AC143" s="243"/>
      <c r="AD143" s="243"/>
      <c r="AE143" s="243"/>
      <c r="AF143" s="243"/>
      <c r="AG143" s="243"/>
      <c r="AH143" s="243"/>
      <c r="AI143" s="243"/>
      <c r="AJ143" s="243"/>
      <c r="AK143" s="243"/>
      <c r="AL143" s="243"/>
      <c r="AM143" s="243"/>
      <c r="AN143" s="243"/>
      <c r="AO143" s="243"/>
      <c r="AP143" s="243"/>
      <c r="AQ143" s="243"/>
      <c r="AR143" s="243"/>
      <c r="AS143" s="243"/>
      <c r="AT143" s="243"/>
      <c r="AU143" s="243"/>
      <c r="AV143" s="243"/>
      <c r="AW143" s="243"/>
      <c r="AX143" s="243"/>
      <c r="AY143" s="243"/>
      <c r="AZ143" s="243"/>
      <c r="BA143" s="243"/>
      <c r="BB143" s="243"/>
      <c r="BC143" s="243"/>
      <c r="BD143" s="243"/>
      <c r="BE143" s="243"/>
      <c r="BF143" s="243"/>
      <c r="BG143" s="243"/>
      <c r="BH143" s="243" t="e">
        <f t="shared" ref="BH143:CH143" si="187">BH117</f>
        <v>#REF!</v>
      </c>
      <c r="BI143" s="243" t="e">
        <f t="shared" si="187"/>
        <v>#REF!</v>
      </c>
      <c r="BJ143" s="243" t="e">
        <f t="shared" si="187"/>
        <v>#REF!</v>
      </c>
      <c r="BK143" s="243" t="e">
        <f t="shared" si="187"/>
        <v>#REF!</v>
      </c>
      <c r="BL143" s="243" t="e">
        <f t="shared" si="187"/>
        <v>#REF!</v>
      </c>
      <c r="BM143" s="243" t="e">
        <f t="shared" si="187"/>
        <v>#REF!</v>
      </c>
      <c r="BN143" s="243" t="e">
        <f t="shared" si="187"/>
        <v>#REF!</v>
      </c>
      <c r="BO143" s="243" t="e">
        <f t="shared" si="187"/>
        <v>#REF!</v>
      </c>
      <c r="BP143" s="243" t="e">
        <f t="shared" si="187"/>
        <v>#REF!</v>
      </c>
      <c r="BQ143" s="243" t="e">
        <f t="shared" si="187"/>
        <v>#REF!</v>
      </c>
      <c r="BR143" s="243" t="e">
        <f t="shared" si="187"/>
        <v>#REF!</v>
      </c>
      <c r="BS143" s="243" t="e">
        <f t="shared" si="187"/>
        <v>#REF!</v>
      </c>
      <c r="BT143" s="243" t="e">
        <f t="shared" si="187"/>
        <v>#REF!</v>
      </c>
      <c r="BU143" s="243" t="e">
        <f t="shared" si="187"/>
        <v>#REF!</v>
      </c>
      <c r="BV143" s="243" t="e">
        <f t="shared" si="187"/>
        <v>#REF!</v>
      </c>
      <c r="BW143" s="243" t="e">
        <f t="shared" si="187"/>
        <v>#REF!</v>
      </c>
      <c r="BX143" s="243" t="e">
        <f t="shared" si="187"/>
        <v>#REF!</v>
      </c>
      <c r="BY143" s="243" t="e">
        <f t="shared" si="187"/>
        <v>#REF!</v>
      </c>
      <c r="BZ143" s="243" t="e">
        <f t="shared" si="187"/>
        <v>#REF!</v>
      </c>
      <c r="CA143" s="243" t="e">
        <f t="shared" si="187"/>
        <v>#REF!</v>
      </c>
      <c r="CB143" s="243" t="e">
        <f t="shared" si="187"/>
        <v>#REF!</v>
      </c>
      <c r="CC143" s="243" t="e">
        <f t="shared" si="187"/>
        <v>#REF!</v>
      </c>
      <c r="CD143" s="243" t="e">
        <f t="shared" si="187"/>
        <v>#REF!</v>
      </c>
      <c r="CE143" s="243" t="e">
        <f t="shared" si="187"/>
        <v>#REF!</v>
      </c>
      <c r="CF143" s="243" t="e">
        <f t="shared" si="187"/>
        <v>#REF!</v>
      </c>
      <c r="CG143" s="243" t="e">
        <f t="shared" si="187"/>
        <v>#REF!</v>
      </c>
      <c r="CH143" s="243" t="e">
        <f t="shared" si="187"/>
        <v>#REF!</v>
      </c>
      <c r="CI143" s="243"/>
      <c r="CJ143" s="243"/>
      <c r="CK143" s="243"/>
      <c r="CL143" s="243"/>
      <c r="CM143" s="243"/>
      <c r="CN143" s="243"/>
      <c r="CO143" s="243"/>
      <c r="CP143" s="243"/>
      <c r="CQ143" s="243"/>
      <c r="CR143" s="243"/>
      <c r="CS143" s="243"/>
      <c r="CT143" s="243"/>
      <c r="CU143" s="243"/>
      <c r="CV143" s="243"/>
      <c r="CW143" s="243"/>
      <c r="CX143" s="243"/>
      <c r="CY143" s="243"/>
      <c r="CZ143" s="243"/>
      <c r="DA143" s="243"/>
      <c r="DB143" s="243"/>
      <c r="DC143" s="2"/>
      <c r="DD143" s="2"/>
      <c r="DE143" s="241" t="s">
        <v>1376</v>
      </c>
      <c r="DF143" s="243" t="e">
        <f t="shared" ref="DF143:EE143" si="188">DF117</f>
        <v>#REF!</v>
      </c>
      <c r="DG143" s="243" t="e">
        <f t="shared" si="188"/>
        <v>#REF!</v>
      </c>
      <c r="DH143" s="243" t="e">
        <f t="shared" si="188"/>
        <v>#REF!</v>
      </c>
      <c r="DI143" s="243" t="e">
        <f t="shared" si="188"/>
        <v>#REF!</v>
      </c>
      <c r="DJ143" s="243" t="e">
        <f t="shared" si="188"/>
        <v>#REF!</v>
      </c>
      <c r="DK143" s="243" t="e">
        <f t="shared" si="188"/>
        <v>#REF!</v>
      </c>
      <c r="DL143" s="243" t="e">
        <f t="shared" si="188"/>
        <v>#REF!</v>
      </c>
      <c r="DM143" s="243" t="e">
        <f t="shared" si="188"/>
        <v>#REF!</v>
      </c>
      <c r="DN143" s="243" t="e">
        <f t="shared" si="188"/>
        <v>#REF!</v>
      </c>
      <c r="DO143" s="243" t="e">
        <f t="shared" si="188"/>
        <v>#REF!</v>
      </c>
      <c r="DP143" s="243" t="e">
        <f t="shared" si="188"/>
        <v>#REF!</v>
      </c>
      <c r="DQ143" s="243" t="e">
        <f t="shared" si="188"/>
        <v>#REF!</v>
      </c>
      <c r="DR143" s="243" t="e">
        <f t="shared" si="188"/>
        <v>#REF!</v>
      </c>
      <c r="DS143" s="243" t="e">
        <f t="shared" si="188"/>
        <v>#REF!</v>
      </c>
      <c r="DT143" s="243" t="e">
        <f t="shared" si="188"/>
        <v>#REF!</v>
      </c>
      <c r="DU143" s="243" t="e">
        <f t="shared" si="188"/>
        <v>#REF!</v>
      </c>
      <c r="DV143" s="243" t="e">
        <f t="shared" si="188"/>
        <v>#REF!</v>
      </c>
      <c r="DW143" s="243" t="e">
        <f t="shared" si="188"/>
        <v>#REF!</v>
      </c>
      <c r="DX143" s="243" t="e">
        <f t="shared" si="188"/>
        <v>#REF!</v>
      </c>
      <c r="DY143" s="243" t="e">
        <f t="shared" si="188"/>
        <v>#REF!</v>
      </c>
      <c r="DZ143" s="243" t="e">
        <f t="shared" si="188"/>
        <v>#REF!</v>
      </c>
      <c r="EA143" s="243" t="e">
        <f t="shared" si="188"/>
        <v>#REF!</v>
      </c>
      <c r="EB143" s="243" t="e">
        <f t="shared" si="188"/>
        <v>#REF!</v>
      </c>
      <c r="EC143" s="243" t="e">
        <f t="shared" si="188"/>
        <v>#REF!</v>
      </c>
      <c r="ED143" s="243" t="e">
        <f t="shared" si="188"/>
        <v>#REF!</v>
      </c>
      <c r="EE143" s="243" t="e">
        <f t="shared" si="188"/>
        <v>#REF!</v>
      </c>
      <c r="EF143" s="2"/>
      <c r="EG143" s="2"/>
      <c r="EH143" s="2"/>
    </row>
    <row r="144" spans="1:138" ht="12.75" hidden="1" customHeight="1" outlineLevel="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9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row>
    <row r="145" spans="1:138" ht="12.75" hidden="1" customHeight="1" outlineLevel="1" x14ac:dyDescent="0.25">
      <c r="A145" s="2"/>
      <c r="B145" s="3" t="s">
        <v>1377</v>
      </c>
      <c r="C145" s="133" t="e">
        <f>'Cash Flow'!#REF!</f>
        <v>#REF!</v>
      </c>
      <c r="D145" s="133" t="e">
        <f>'Cash Flow'!#REF!</f>
        <v>#REF!</v>
      </c>
      <c r="E145" s="133" t="e">
        <f>'Cash Flow'!#REF!</f>
        <v>#REF!</v>
      </c>
      <c r="F145" s="133" t="e">
        <f>'Cash Flow'!#REF!</f>
        <v>#REF!</v>
      </c>
      <c r="G145" s="133" t="e">
        <f>'Cash Flow'!#REF!</f>
        <v>#REF!</v>
      </c>
      <c r="H145" s="133" t="e">
        <f>'Cash Flow'!#REF!</f>
        <v>#REF!</v>
      </c>
      <c r="I145" s="133" t="e">
        <f>'Cash Flow'!#REF!</f>
        <v>#REF!</v>
      </c>
      <c r="J145" s="133" t="e">
        <f>'Cash Flow'!#REF!</f>
        <v>#REF!</v>
      </c>
      <c r="K145" s="133" t="e">
        <f>'Cash Flow'!#REF!</f>
        <v>#REF!</v>
      </c>
      <c r="L145" s="133" t="e">
        <f>'Cash Flow'!#REF!</f>
        <v>#REF!</v>
      </c>
      <c r="M145" s="133" t="e">
        <f>'Cash Flow'!#REF!</f>
        <v>#REF!</v>
      </c>
      <c r="N145" s="133" t="e">
        <f>'Cash Flow'!#REF!</f>
        <v>#REF!</v>
      </c>
      <c r="O145" s="133" t="e">
        <f>'Cash Flow'!#REF!</f>
        <v>#REF!</v>
      </c>
      <c r="P145" s="133" t="e">
        <f>'Cash Flow'!#REF!</f>
        <v>#REF!</v>
      </c>
      <c r="Q145" s="133" t="e">
        <f>'Cash Flow'!#REF!</f>
        <v>#REF!</v>
      </c>
      <c r="R145" s="133" t="e">
        <f>'Cash Flow'!#REF!</f>
        <v>#REF!</v>
      </c>
      <c r="S145" s="133" t="e">
        <f>'Cash Flow'!#REF!</f>
        <v>#REF!</v>
      </c>
      <c r="T145" s="133" t="e">
        <f>'Cash Flow'!#REF!</f>
        <v>#REF!</v>
      </c>
      <c r="U145" s="133" t="e">
        <f>'Cash Flow'!#REF!</f>
        <v>#REF!</v>
      </c>
      <c r="V145" s="133" t="e">
        <f>'Cash Flow'!#REF!</f>
        <v>#REF!</v>
      </c>
      <c r="W145" s="133" t="e">
        <f>'Cash Flow'!#REF!</f>
        <v>#REF!</v>
      </c>
      <c r="X145" s="133" t="e">
        <f>'Cash Flow'!#REF!</f>
        <v>#REF!</v>
      </c>
      <c r="Y145" s="133" t="e">
        <f>'Cash Flow'!#REF!</f>
        <v>#REF!</v>
      </c>
      <c r="Z145" s="133" t="e">
        <f>'Cash Flow'!#REF!</f>
        <v>#REF!</v>
      </c>
      <c r="AA145" s="133" t="e">
        <f>'Cash Flow'!#REF!</f>
        <v>#REF!</v>
      </c>
      <c r="AB145" s="133" t="e">
        <f>'Cash Flow'!#REF!</f>
        <v>#REF!</v>
      </c>
      <c r="AC145" s="133" t="e">
        <f>'Cash Flow'!#REF!</f>
        <v>#REF!</v>
      </c>
      <c r="AD145" s="133" t="e">
        <f>'Cash Flow'!#REF!</f>
        <v>#REF!</v>
      </c>
      <c r="AE145" s="133" t="e">
        <f>'Cash Flow'!#REF!</f>
        <v>#REF!</v>
      </c>
      <c r="AF145" s="133" t="e">
        <f>'Cash Flow'!#REF!</f>
        <v>#REF!</v>
      </c>
      <c r="AG145" s="133" t="e">
        <f>'Cash Flow'!#REF!</f>
        <v>#REF!</v>
      </c>
      <c r="AH145" s="133" t="e">
        <f>'Cash Flow'!#REF!</f>
        <v>#REF!</v>
      </c>
      <c r="AI145" s="133" t="e">
        <f>'Cash Flow'!#REF!</f>
        <v>#REF!</v>
      </c>
      <c r="AJ145" s="133" t="e">
        <f>'Cash Flow'!#REF!</f>
        <v>#REF!</v>
      </c>
      <c r="AK145" s="133" t="e">
        <f>'Cash Flow'!#REF!</f>
        <v>#REF!</v>
      </c>
      <c r="AL145" s="133" t="e">
        <f>'Cash Flow'!#REF!</f>
        <v>#REF!</v>
      </c>
      <c r="AM145" s="133" t="e">
        <f>'Cash Flow'!#REF!</f>
        <v>#REF!</v>
      </c>
      <c r="AN145" s="133" t="e">
        <f>'Cash Flow'!#REF!</f>
        <v>#REF!</v>
      </c>
      <c r="AO145" s="133" t="e">
        <f>'Cash Flow'!#REF!</f>
        <v>#REF!</v>
      </c>
      <c r="AP145" s="133" t="e">
        <f>'Cash Flow'!#REF!</f>
        <v>#REF!</v>
      </c>
      <c r="AQ145" s="133" t="e">
        <f>'Cash Flow'!#REF!</f>
        <v>#REF!</v>
      </c>
      <c r="AR145" s="133" t="e">
        <f>'Cash Flow'!#REF!</f>
        <v>#REF!</v>
      </c>
      <c r="AS145" s="133" t="e">
        <f>'Cash Flow'!#REF!</f>
        <v>#REF!</v>
      </c>
      <c r="AT145" s="133" t="e">
        <f>'Cash Flow'!#REF!</f>
        <v>#REF!</v>
      </c>
      <c r="AU145" s="133" t="e">
        <f>'Cash Flow'!#REF!</f>
        <v>#REF!</v>
      </c>
      <c r="AV145" s="133" t="e">
        <f>'Cash Flow'!#REF!</f>
        <v>#REF!</v>
      </c>
      <c r="AW145" s="133" t="e">
        <f>'Cash Flow'!#REF!</f>
        <v>#REF!</v>
      </c>
      <c r="AX145" s="133" t="e">
        <f>'Cash Flow'!#REF!</f>
        <v>#REF!</v>
      </c>
      <c r="AY145" s="133" t="e">
        <f>'Cash Flow'!#REF!</f>
        <v>#REF!</v>
      </c>
      <c r="AZ145" s="133" t="e">
        <f>'Cash Flow'!#REF!</f>
        <v>#REF!</v>
      </c>
      <c r="BA145" s="133" t="e">
        <f>'Cash Flow'!#REF!</f>
        <v>#REF!</v>
      </c>
      <c r="BB145" s="133" t="e">
        <f>'Cash Flow'!#REF!</f>
        <v>#REF!</v>
      </c>
      <c r="BC145" s="133" t="e">
        <f>'Cash Flow'!#REF!</f>
        <v>#REF!</v>
      </c>
      <c r="BD145" s="133" t="e">
        <f>'Cash Flow'!#REF!</f>
        <v>#REF!</v>
      </c>
      <c r="BE145" s="133" t="e">
        <f>'Cash Flow'!#REF!</f>
        <v>#REF!</v>
      </c>
      <c r="BF145" s="133" t="e">
        <f>'Cash Flow'!#REF!</f>
        <v>#REF!</v>
      </c>
      <c r="BG145" s="133" t="e">
        <f>'Cash Flow'!#REF!</f>
        <v>#REF!</v>
      </c>
      <c r="BH145" s="133" t="e">
        <f>'Cash Flow'!#REF!</f>
        <v>#REF!</v>
      </c>
      <c r="BI145" s="133" t="e">
        <f>'Cash Flow'!#REF!</f>
        <v>#REF!</v>
      </c>
      <c r="BJ145" s="133" t="e">
        <f>'Cash Flow'!#REF!</f>
        <v>#REF!</v>
      </c>
      <c r="BK145" s="133" t="e">
        <f>'Cash Flow'!#REF!</f>
        <v>#REF!</v>
      </c>
      <c r="BL145" s="133" t="e">
        <f>'Cash Flow'!#REF!</f>
        <v>#REF!</v>
      </c>
      <c r="BM145" s="133" t="e">
        <f>'Cash Flow'!#REF!</f>
        <v>#REF!</v>
      </c>
      <c r="BN145" s="133" t="e">
        <f>'Cash Flow'!#REF!</f>
        <v>#REF!</v>
      </c>
      <c r="BO145" s="133" t="e">
        <f>'Cash Flow'!#REF!</f>
        <v>#REF!</v>
      </c>
      <c r="BP145" s="133" t="e">
        <f>'Cash Flow'!#REF!</f>
        <v>#REF!</v>
      </c>
      <c r="BQ145" s="133" t="e">
        <f>'Cash Flow'!#REF!</f>
        <v>#REF!</v>
      </c>
      <c r="BR145" s="133" t="e">
        <f>'Cash Flow'!#REF!</f>
        <v>#REF!</v>
      </c>
      <c r="BS145" s="133" t="e">
        <f>'Cash Flow'!#REF!</f>
        <v>#REF!</v>
      </c>
      <c r="BT145" s="133" t="e">
        <f>'Cash Flow'!#REF!</f>
        <v>#REF!</v>
      </c>
      <c r="BU145" s="133" t="e">
        <f>'Cash Flow'!#REF!</f>
        <v>#REF!</v>
      </c>
      <c r="BV145" s="133" t="e">
        <f>'Cash Flow'!#REF!</f>
        <v>#REF!</v>
      </c>
      <c r="BW145" s="133" t="e">
        <f>'Cash Flow'!#REF!</f>
        <v>#REF!</v>
      </c>
      <c r="BX145" s="133" t="e">
        <f>'Cash Flow'!#REF!</f>
        <v>#REF!</v>
      </c>
      <c r="BY145" s="133" t="e">
        <f>'Cash Flow'!#REF!</f>
        <v>#REF!</v>
      </c>
      <c r="BZ145" s="133" t="e">
        <f>'Cash Flow'!#REF!</f>
        <v>#REF!</v>
      </c>
      <c r="CA145" s="133" t="e">
        <f>'Cash Flow'!#REF!</f>
        <v>#REF!</v>
      </c>
      <c r="CB145" s="133" t="e">
        <f>'Cash Flow'!#REF!</f>
        <v>#REF!</v>
      </c>
      <c r="CC145" s="133" t="e">
        <f>'Cash Flow'!#REF!</f>
        <v>#REF!</v>
      </c>
      <c r="CD145" s="133" t="e">
        <f>'Cash Flow'!#REF!</f>
        <v>#REF!</v>
      </c>
      <c r="CE145" s="133" t="e">
        <f>'Cash Flow'!#REF!</f>
        <v>#REF!</v>
      </c>
      <c r="CF145" s="133" t="e">
        <f>'Cash Flow'!#REF!</f>
        <v>#REF!</v>
      </c>
      <c r="CG145" s="133" t="e">
        <f>'Cash Flow'!#REF!</f>
        <v>#REF!</v>
      </c>
      <c r="CH145" s="133" t="e">
        <f>'Cash Flow'!#REF!</f>
        <v>#REF!</v>
      </c>
      <c r="CI145" s="133"/>
      <c r="CJ145" s="133"/>
      <c r="CK145" s="133"/>
      <c r="CL145" s="133"/>
      <c r="CM145" s="133"/>
      <c r="CN145" s="133"/>
      <c r="CO145" s="133"/>
      <c r="CP145" s="133"/>
      <c r="CQ145" s="133"/>
      <c r="CR145" s="133"/>
      <c r="CS145" s="133"/>
      <c r="CT145" s="133"/>
      <c r="CU145" s="133"/>
      <c r="CV145" s="133"/>
      <c r="CW145" s="133"/>
      <c r="CX145" s="133"/>
      <c r="CY145" s="133"/>
      <c r="CZ145" s="133"/>
      <c r="DA145" s="133"/>
      <c r="DB145" s="133"/>
      <c r="DC145" s="2"/>
      <c r="DD145" s="2"/>
      <c r="DE145" s="3" t="s">
        <v>1377</v>
      </c>
      <c r="DF145" s="133" t="e">
        <f>'Cash Flow'!#REF!</f>
        <v>#REF!</v>
      </c>
      <c r="DG145" s="133" t="e">
        <f>'Cash Flow'!#REF!</f>
        <v>#REF!</v>
      </c>
      <c r="DH145" s="133" t="e">
        <f>'Cash Flow'!#REF!</f>
        <v>#REF!</v>
      </c>
      <c r="DI145" s="133" t="e">
        <f>'Cash Flow'!#REF!</f>
        <v>#REF!</v>
      </c>
      <c r="DJ145" s="133" t="e">
        <f>'Cash Flow'!#REF!</f>
        <v>#REF!</v>
      </c>
      <c r="DK145" s="133" t="e">
        <f>'Cash Flow'!#REF!</f>
        <v>#REF!</v>
      </c>
      <c r="DL145" s="133" t="e">
        <f>'Cash Flow'!#REF!</f>
        <v>#REF!</v>
      </c>
      <c r="DM145" s="133" t="e">
        <f>'Cash Flow'!#REF!</f>
        <v>#REF!</v>
      </c>
      <c r="DN145" s="133" t="e">
        <f>'Cash Flow'!#REF!</f>
        <v>#REF!</v>
      </c>
      <c r="DO145" s="133" t="e">
        <f>'Cash Flow'!#REF!</f>
        <v>#REF!</v>
      </c>
      <c r="DP145" s="133" t="e">
        <f>'Cash Flow'!#REF!</f>
        <v>#REF!</v>
      </c>
      <c r="DQ145" s="133" t="e">
        <f>'Cash Flow'!#REF!</f>
        <v>#REF!</v>
      </c>
      <c r="DR145" s="133" t="e">
        <f>'Cash Flow'!#REF!</f>
        <v>#REF!</v>
      </c>
      <c r="DS145" s="133" t="e">
        <f>'Cash Flow'!#REF!</f>
        <v>#REF!</v>
      </c>
      <c r="DT145" s="133" t="e">
        <f>'Cash Flow'!#REF!</f>
        <v>#REF!</v>
      </c>
      <c r="DU145" s="133" t="e">
        <f>'Cash Flow'!#REF!</f>
        <v>#REF!</v>
      </c>
      <c r="DV145" s="133" t="e">
        <f>'Cash Flow'!#REF!</f>
        <v>#REF!</v>
      </c>
      <c r="DW145" s="133" t="e">
        <f>'Cash Flow'!#REF!</f>
        <v>#REF!</v>
      </c>
      <c r="DX145" s="133" t="e">
        <f>'Cash Flow'!#REF!</f>
        <v>#REF!</v>
      </c>
      <c r="DY145" s="133" t="e">
        <f>'Cash Flow'!#REF!</f>
        <v>#REF!</v>
      </c>
      <c r="DZ145" s="133" t="e">
        <f>'Cash Flow'!#REF!</f>
        <v>#REF!</v>
      </c>
      <c r="EA145" s="133" t="e">
        <f>'Cash Flow'!#REF!</f>
        <v>#REF!</v>
      </c>
      <c r="EB145" s="133" t="e">
        <f>'Cash Flow'!#REF!</f>
        <v>#REF!</v>
      </c>
      <c r="EC145" s="133" t="e">
        <f>'Cash Flow'!#REF!</f>
        <v>#REF!</v>
      </c>
      <c r="ED145" s="133" t="e">
        <f>'Cash Flow'!#REF!</f>
        <v>#REF!</v>
      </c>
      <c r="EE145" s="133" t="e">
        <f>'Cash Flow'!#REF!</f>
        <v>#REF!</v>
      </c>
      <c r="EF145" s="2"/>
      <c r="EG145" s="2"/>
      <c r="EH145" s="2"/>
    </row>
    <row r="146" spans="1:138" ht="12.75" hidden="1" customHeight="1" outlineLevel="1" x14ac:dyDescent="0.25">
      <c r="A146" s="2"/>
      <c r="B146" s="4" t="s">
        <v>1324</v>
      </c>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4" t="s">
        <v>1324</v>
      </c>
      <c r="DF146" s="92"/>
      <c r="DG146" s="92"/>
      <c r="DH146" s="92"/>
      <c r="DI146" s="92"/>
      <c r="DJ146" s="92"/>
      <c r="DK146" s="92"/>
      <c r="DL146" s="92"/>
      <c r="DM146" s="92"/>
      <c r="DN146" s="92"/>
      <c r="DO146" s="92"/>
      <c r="DP146" s="92"/>
      <c r="DQ146" s="92"/>
      <c r="DR146" s="92"/>
      <c r="DS146" s="92"/>
      <c r="DT146" s="92"/>
      <c r="DU146" s="92"/>
      <c r="DV146" s="92"/>
      <c r="DW146" s="92"/>
      <c r="DX146" s="92"/>
      <c r="DY146" s="92"/>
      <c r="DZ146" s="92"/>
      <c r="EA146" s="92"/>
      <c r="EB146" s="92"/>
      <c r="EC146" s="92"/>
      <c r="ED146" s="92"/>
      <c r="EE146" s="92"/>
      <c r="EF146" s="2"/>
      <c r="EG146" s="2"/>
      <c r="EH146" s="2"/>
    </row>
    <row r="147" spans="1:138" ht="12.75" hidden="1" customHeight="1" outlineLevel="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92"/>
      <c r="DG147" s="92"/>
      <c r="DH147" s="92"/>
      <c r="DI147" s="92"/>
      <c r="DJ147" s="92"/>
      <c r="DK147" s="92"/>
      <c r="DL147" s="92"/>
      <c r="DM147" s="92"/>
      <c r="DN147" s="92"/>
      <c r="DO147" s="92"/>
      <c r="DP147" s="92"/>
      <c r="DQ147" s="92"/>
      <c r="DR147" s="92"/>
      <c r="DS147" s="92"/>
      <c r="DT147" s="92"/>
      <c r="DU147" s="92"/>
      <c r="DV147" s="92"/>
      <c r="DW147" s="92"/>
      <c r="DX147" s="92"/>
      <c r="DY147" s="92"/>
      <c r="DZ147" s="92"/>
      <c r="EA147" s="92"/>
      <c r="EB147" s="92"/>
      <c r="EC147" s="92"/>
      <c r="ED147" s="92"/>
      <c r="EE147" s="92"/>
      <c r="EF147" s="2"/>
      <c r="EG147" s="2"/>
      <c r="EH147" s="2"/>
    </row>
    <row r="148" spans="1:138" ht="12.75" customHeight="1" collapsed="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92"/>
      <c r="DG148" s="92"/>
      <c r="DH148" s="92"/>
      <c r="DI148" s="92"/>
      <c r="DJ148" s="92"/>
      <c r="DK148" s="92"/>
      <c r="DL148" s="92"/>
      <c r="DM148" s="92"/>
      <c r="DN148" s="92"/>
      <c r="DO148" s="92"/>
      <c r="DP148" s="92"/>
      <c r="DQ148" s="92"/>
      <c r="DR148" s="92"/>
      <c r="DS148" s="92"/>
      <c r="DT148" s="92"/>
      <c r="DU148" s="92"/>
      <c r="DV148" s="92"/>
      <c r="DW148" s="92"/>
      <c r="DX148" s="92"/>
      <c r="DY148" s="92"/>
      <c r="DZ148" s="92"/>
      <c r="EA148" s="92"/>
      <c r="EB148" s="92"/>
      <c r="EC148" s="92"/>
      <c r="ED148" s="92"/>
      <c r="EE148" s="92"/>
      <c r="EF148" s="2"/>
      <c r="EG148" s="2"/>
      <c r="EH148" s="2"/>
    </row>
    <row r="149" spans="1:138" ht="12.75" hidden="1" customHeight="1" outlineLevel="1" x14ac:dyDescent="0.25">
      <c r="A149" s="2"/>
      <c r="B149" s="3" t="s">
        <v>1378</v>
      </c>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92"/>
      <c r="DG149" s="92"/>
      <c r="DH149" s="92"/>
      <c r="DI149" s="92"/>
      <c r="DJ149" s="92"/>
      <c r="DK149" s="92"/>
      <c r="DL149" s="92"/>
      <c r="DM149" s="92"/>
      <c r="DN149" s="92"/>
      <c r="DO149" s="92"/>
      <c r="DP149" s="92"/>
      <c r="DQ149" s="92"/>
      <c r="DR149" s="92"/>
      <c r="DS149" s="92"/>
      <c r="DT149" s="92"/>
      <c r="DU149" s="92"/>
      <c r="DV149" s="92"/>
      <c r="DW149" s="92"/>
      <c r="DX149" s="92">
        <f>425-125</f>
        <v>300</v>
      </c>
      <c r="DY149" s="92">
        <f>475-110</f>
        <v>365</v>
      </c>
      <c r="DZ149" s="92"/>
      <c r="EA149" s="92"/>
      <c r="EB149" s="92"/>
      <c r="EC149" s="92"/>
      <c r="ED149" s="92"/>
      <c r="EE149" s="92"/>
      <c r="EF149" s="2"/>
      <c r="EG149" s="2"/>
      <c r="EH149" s="2"/>
    </row>
    <row r="150" spans="1:138" ht="12.75" hidden="1" customHeight="1" outlineLevel="1" x14ac:dyDescent="0.25">
      <c r="A150" s="2"/>
      <c r="B150" s="2" t="s">
        <v>1379</v>
      </c>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44">
        <v>0.622</v>
      </c>
      <c r="BX150" s="244">
        <v>1.6240000000000001</v>
      </c>
      <c r="BY150" s="244">
        <v>1.4139999999999999</v>
      </c>
      <c r="BZ150" s="244">
        <v>3.7490000000000001</v>
      </c>
      <c r="CA150" s="244">
        <v>4.2060000000000004</v>
      </c>
      <c r="CB150" s="244">
        <v>5.4660000000000002</v>
      </c>
      <c r="CC150" s="244">
        <v>6.2889999999999997</v>
      </c>
      <c r="CD150" s="245">
        <f t="shared" ref="CD150:DB150" si="189">CC150</f>
        <v>6.2889999999999997</v>
      </c>
      <c r="CE150" s="245">
        <f t="shared" si="189"/>
        <v>6.2889999999999997</v>
      </c>
      <c r="CF150" s="245">
        <f t="shared" si="189"/>
        <v>6.2889999999999997</v>
      </c>
      <c r="CG150" s="245">
        <f t="shared" si="189"/>
        <v>6.2889999999999997</v>
      </c>
      <c r="CH150" s="245">
        <f t="shared" si="189"/>
        <v>6.2889999999999997</v>
      </c>
      <c r="CI150" s="245">
        <f t="shared" si="189"/>
        <v>6.2889999999999997</v>
      </c>
      <c r="CJ150" s="245">
        <f t="shared" si="189"/>
        <v>6.2889999999999997</v>
      </c>
      <c r="CK150" s="245">
        <f t="shared" si="189"/>
        <v>6.2889999999999997</v>
      </c>
      <c r="CL150" s="245">
        <f t="shared" si="189"/>
        <v>6.2889999999999997</v>
      </c>
      <c r="CM150" s="245">
        <f t="shared" si="189"/>
        <v>6.2889999999999997</v>
      </c>
      <c r="CN150" s="245">
        <f t="shared" si="189"/>
        <v>6.2889999999999997</v>
      </c>
      <c r="CO150" s="245">
        <f t="shared" si="189"/>
        <v>6.2889999999999997</v>
      </c>
      <c r="CP150" s="245">
        <f t="shared" si="189"/>
        <v>6.2889999999999997</v>
      </c>
      <c r="CQ150" s="245">
        <f t="shared" si="189"/>
        <v>6.2889999999999997</v>
      </c>
      <c r="CR150" s="245">
        <f t="shared" si="189"/>
        <v>6.2889999999999997</v>
      </c>
      <c r="CS150" s="245">
        <f t="shared" si="189"/>
        <v>6.2889999999999997</v>
      </c>
      <c r="CT150" s="245">
        <f t="shared" si="189"/>
        <v>6.2889999999999997</v>
      </c>
      <c r="CU150" s="245">
        <f t="shared" si="189"/>
        <v>6.2889999999999997</v>
      </c>
      <c r="CV150" s="245">
        <f t="shared" si="189"/>
        <v>6.2889999999999997</v>
      </c>
      <c r="CW150" s="245">
        <f t="shared" si="189"/>
        <v>6.2889999999999997</v>
      </c>
      <c r="CX150" s="245">
        <f t="shared" si="189"/>
        <v>6.2889999999999997</v>
      </c>
      <c r="CY150" s="245">
        <f t="shared" si="189"/>
        <v>6.2889999999999997</v>
      </c>
      <c r="CZ150" s="245">
        <f t="shared" si="189"/>
        <v>6.2889999999999997</v>
      </c>
      <c r="DA150" s="245">
        <f t="shared" si="189"/>
        <v>6.2889999999999997</v>
      </c>
      <c r="DB150" s="245">
        <f t="shared" si="189"/>
        <v>6.2889999999999997</v>
      </c>
      <c r="DC150" s="2"/>
      <c r="DD150" s="2"/>
      <c r="DE150" s="2"/>
      <c r="DF150" s="92"/>
      <c r="DG150" s="92"/>
      <c r="DH150" s="92"/>
      <c r="DI150" s="92"/>
      <c r="DJ150" s="92"/>
      <c r="DK150" s="92"/>
      <c r="DL150" s="92"/>
      <c r="DM150" s="92"/>
      <c r="DN150" s="92"/>
      <c r="DO150" s="92"/>
      <c r="DP150" s="92"/>
      <c r="DQ150" s="92"/>
      <c r="DR150" s="92"/>
      <c r="DS150" s="92"/>
      <c r="DT150" s="92"/>
      <c r="DU150" s="92"/>
      <c r="DV150" s="92"/>
      <c r="DW150" s="92"/>
      <c r="DX150" s="92"/>
      <c r="DY150" s="92"/>
      <c r="DZ150" s="92"/>
      <c r="EA150" s="92"/>
      <c r="EB150" s="92"/>
      <c r="EC150" s="92"/>
      <c r="ED150" s="92"/>
      <c r="EE150" s="92"/>
      <c r="EF150" s="2"/>
      <c r="EG150" s="2"/>
      <c r="EH150" s="2"/>
    </row>
    <row r="151" spans="1:138" ht="12.75" hidden="1" customHeight="1" outlineLevel="1" x14ac:dyDescent="0.25">
      <c r="A151" s="2"/>
      <c r="B151" s="2" t="s">
        <v>1380</v>
      </c>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44">
        <v>0</v>
      </c>
      <c r="BX151" s="244">
        <v>1.1160000000000001</v>
      </c>
      <c r="BY151" s="244">
        <v>3.2810000000000001</v>
      </c>
      <c r="BZ151" s="244">
        <v>0.89200000000000002</v>
      </c>
      <c r="CA151" s="244">
        <v>10.571</v>
      </c>
      <c r="CB151" s="244">
        <v>0</v>
      </c>
      <c r="CC151" s="244">
        <v>0</v>
      </c>
      <c r="CD151" s="244">
        <v>0</v>
      </c>
      <c r="CE151" s="244">
        <v>0</v>
      </c>
      <c r="CF151" s="244">
        <v>0</v>
      </c>
      <c r="CG151" s="244">
        <v>0</v>
      </c>
      <c r="CH151" s="244">
        <v>0</v>
      </c>
      <c r="CI151" s="244">
        <v>0</v>
      </c>
      <c r="CJ151" s="244">
        <v>0</v>
      </c>
      <c r="CK151" s="244">
        <v>0</v>
      </c>
      <c r="CL151" s="244">
        <v>0</v>
      </c>
      <c r="CM151" s="244">
        <v>0</v>
      </c>
      <c r="CN151" s="244">
        <v>0</v>
      </c>
      <c r="CO151" s="244">
        <v>0</v>
      </c>
      <c r="CP151" s="244">
        <v>0</v>
      </c>
      <c r="CQ151" s="244">
        <v>0</v>
      </c>
      <c r="CR151" s="244">
        <v>0</v>
      </c>
      <c r="CS151" s="244">
        <v>0</v>
      </c>
      <c r="CT151" s="244">
        <v>0</v>
      </c>
      <c r="CU151" s="244">
        <v>0</v>
      </c>
      <c r="CV151" s="244">
        <v>0</v>
      </c>
      <c r="CW151" s="244">
        <v>0</v>
      </c>
      <c r="CX151" s="244">
        <v>0</v>
      </c>
      <c r="CY151" s="244">
        <v>0</v>
      </c>
      <c r="CZ151" s="244">
        <v>0</v>
      </c>
      <c r="DA151" s="244">
        <v>0</v>
      </c>
      <c r="DB151" s="244">
        <v>0</v>
      </c>
      <c r="DC151" s="2"/>
      <c r="DD151" s="2"/>
      <c r="DE151" s="2"/>
      <c r="DF151" s="92"/>
      <c r="DG151" s="92"/>
      <c r="DH151" s="92"/>
      <c r="DI151" s="92"/>
      <c r="DJ151" s="92"/>
      <c r="DK151" s="92"/>
      <c r="DL151" s="92"/>
      <c r="DM151" s="92"/>
      <c r="DN151" s="92"/>
      <c r="DO151" s="92"/>
      <c r="DP151" s="92"/>
      <c r="DQ151" s="92"/>
      <c r="DR151" s="92"/>
      <c r="DS151" s="92"/>
      <c r="DT151" s="92"/>
      <c r="DU151" s="92"/>
      <c r="DV151" s="92"/>
      <c r="DW151" s="92"/>
      <c r="DX151" s="92"/>
      <c r="DY151" s="92"/>
      <c r="DZ151" s="92"/>
      <c r="EA151" s="92"/>
      <c r="EB151" s="92"/>
      <c r="EC151" s="92"/>
      <c r="ED151" s="92"/>
      <c r="EE151" s="92"/>
      <c r="EF151" s="2"/>
      <c r="EG151" s="2"/>
      <c r="EH151" s="2"/>
    </row>
    <row r="152" spans="1:138" ht="12.75" hidden="1" customHeight="1" outlineLevel="1" x14ac:dyDescent="0.25">
      <c r="A152" s="2"/>
      <c r="B152" s="2" t="s">
        <v>181</v>
      </c>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45">
        <f>+'Cash Flow'!BW11+'Income Statement'!BW27</f>
        <v>0.2889999999999997</v>
      </c>
      <c r="BX152" s="245">
        <f>+'Cash Flow'!BX11+'Income Statement'!BX27</f>
        <v>0.38100000000000023</v>
      </c>
      <c r="BY152" s="245">
        <f>+'Cash Flow'!BY11+'Income Statement'!BY27</f>
        <v>0.52500000000000036</v>
      </c>
      <c r="BZ152" s="245">
        <f>+'Cash Flow'!BZ11+'Income Statement'!BZ27</f>
        <v>0.64100000000000001</v>
      </c>
      <c r="CA152" s="245">
        <f>+'Cash Flow'!CA11+'Income Statement'!CA27</f>
        <v>1.8930000000000007</v>
      </c>
      <c r="CB152" s="245">
        <f>+'Cash Flow'!CB11+'Income Statement'!CB27</f>
        <v>0.85899999999999821</v>
      </c>
      <c r="CC152" s="245">
        <f>+'Cash Flow'!CC11+'Income Statement'!CC27</f>
        <v>0.90300000000000225</v>
      </c>
      <c r="CD152" s="245">
        <f>+'Cash Flow'!CD11+'Income Statement'!CD27</f>
        <v>0</v>
      </c>
      <c r="CE152" s="245">
        <f>+'Cash Flow'!CE11+'Income Statement'!CE27</f>
        <v>0</v>
      </c>
      <c r="CF152" s="245">
        <f>+'Cash Flow'!CF11+'Income Statement'!CF27</f>
        <v>0</v>
      </c>
      <c r="CG152" s="245">
        <f>+'Cash Flow'!CG11+'Income Statement'!CG27</f>
        <v>0</v>
      </c>
      <c r="CH152" s="245">
        <f>+'Cash Flow'!CH11+'Income Statement'!CH27</f>
        <v>0</v>
      </c>
      <c r="CI152" s="245">
        <f>+'Cash Flow'!CI11+'Income Statement'!CI27</f>
        <v>0</v>
      </c>
      <c r="CJ152" s="245">
        <f>+'Cash Flow'!CJ11+'Income Statement'!CJ27</f>
        <v>0</v>
      </c>
      <c r="CK152" s="245">
        <f>+'Cash Flow'!CK11+'Income Statement'!CK27</f>
        <v>0</v>
      </c>
      <c r="CL152" s="245">
        <f>+'Cash Flow'!CL11+'Income Statement'!CL27</f>
        <v>0</v>
      </c>
      <c r="CM152" s="245">
        <f>+'Cash Flow'!CM11+'Income Statement'!CM27</f>
        <v>0</v>
      </c>
      <c r="CN152" s="245">
        <f>+'Cash Flow'!CN11+'Income Statement'!CN27</f>
        <v>0</v>
      </c>
      <c r="CO152" s="245">
        <f>+'Cash Flow'!CO11+'Income Statement'!CO27</f>
        <v>0</v>
      </c>
      <c r="CP152" s="245">
        <f>+'Cash Flow'!CP11+'Income Statement'!CP27</f>
        <v>0</v>
      </c>
      <c r="CQ152" s="245">
        <f>+'Cash Flow'!CQ11+'Income Statement'!CQ27</f>
        <v>0</v>
      </c>
      <c r="CR152" s="245">
        <f>+'Cash Flow'!CR11+'Income Statement'!CR27</f>
        <v>0</v>
      </c>
      <c r="CS152" s="245">
        <f>+'Cash Flow'!CS11+'Income Statement'!CS27</f>
        <v>0</v>
      </c>
      <c r="CT152" s="245">
        <f>+'Cash Flow'!CT11+'Income Statement'!CT27</f>
        <v>0</v>
      </c>
      <c r="CU152" s="245">
        <f>+'Cash Flow'!CU11+'Income Statement'!CU27</f>
        <v>0</v>
      </c>
      <c r="CV152" s="245">
        <f>+'Cash Flow'!CV11+'Income Statement'!CV27</f>
        <v>0</v>
      </c>
      <c r="CW152" s="245">
        <f>+'Cash Flow'!CW11+'Income Statement'!CW27</f>
        <v>0</v>
      </c>
      <c r="CX152" s="245">
        <f>+'Cash Flow'!CX11+'Income Statement'!CX27</f>
        <v>0</v>
      </c>
      <c r="CY152" s="245">
        <f>+'Cash Flow'!CY11+'Income Statement'!CY27</f>
        <v>0</v>
      </c>
      <c r="CZ152" s="245">
        <f>+'Cash Flow'!CZ11+'Income Statement'!CZ27</f>
        <v>0</v>
      </c>
      <c r="DA152" s="245">
        <f>+'Cash Flow'!DA11+'Income Statement'!DA27</f>
        <v>0</v>
      </c>
      <c r="DB152" s="245">
        <f>+'Cash Flow'!DB11+'Income Statement'!DB27</f>
        <v>0</v>
      </c>
      <c r="DC152" s="2"/>
      <c r="DD152" s="2"/>
      <c r="DE152" s="2"/>
      <c r="DF152" s="92"/>
      <c r="DG152" s="92"/>
      <c r="DH152" s="92"/>
      <c r="DI152" s="92"/>
      <c r="DJ152" s="92"/>
      <c r="DK152" s="92"/>
      <c r="DL152" s="92"/>
      <c r="DM152" s="92"/>
      <c r="DN152" s="92"/>
      <c r="DO152" s="92"/>
      <c r="DP152" s="92"/>
      <c r="DQ152" s="92"/>
      <c r="DR152" s="92"/>
      <c r="DS152" s="92"/>
      <c r="DT152" s="92"/>
      <c r="DU152" s="92"/>
      <c r="DV152" s="92"/>
      <c r="DW152" s="92"/>
      <c r="DX152" s="92"/>
      <c r="DY152" s="92"/>
      <c r="DZ152" s="92"/>
      <c r="EA152" s="92"/>
      <c r="EB152" s="92"/>
      <c r="EC152" s="92"/>
      <c r="ED152" s="92"/>
      <c r="EE152" s="92"/>
      <c r="EF152" s="2"/>
      <c r="EG152" s="2"/>
      <c r="EH152" s="2"/>
    </row>
    <row r="153" spans="1:138" ht="12.75" hidden="1" customHeight="1" outlineLevel="1" x14ac:dyDescent="0.25">
      <c r="A153" s="2"/>
      <c r="B153" s="2" t="s">
        <v>47</v>
      </c>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45"/>
      <c r="BX153" s="245"/>
      <c r="BY153" s="245"/>
      <c r="BZ153" s="245">
        <f>4.731+BZ32</f>
        <v>2.5009999999999999</v>
      </c>
      <c r="CA153" s="245">
        <f>6.976+CA32+CA33</f>
        <v>2.0210000000000004</v>
      </c>
      <c r="CB153" s="245">
        <f>12.014+CB32+CB33+5.888+7.049</f>
        <v>14.631</v>
      </c>
      <c r="CC153" s="245">
        <f>+CC32+CC33+11.831+2.39+6.918</f>
        <v>10.234999999999999</v>
      </c>
      <c r="CD153" s="245"/>
      <c r="CE153" s="245"/>
      <c r="CF153" s="245"/>
      <c r="CG153" s="245"/>
      <c r="CH153" s="245"/>
      <c r="CI153" s="245"/>
      <c r="CJ153" s="245"/>
      <c r="CK153" s="245"/>
      <c r="CL153" s="245"/>
      <c r="CM153" s="245"/>
      <c r="CN153" s="245"/>
      <c r="CO153" s="245"/>
      <c r="CP153" s="245"/>
      <c r="CQ153" s="245"/>
      <c r="CR153" s="245"/>
      <c r="CS153" s="245"/>
      <c r="CT153" s="245"/>
      <c r="CU153" s="245"/>
      <c r="CV153" s="245"/>
      <c r="CW153" s="245"/>
      <c r="CX153" s="245"/>
      <c r="CY153" s="245"/>
      <c r="CZ153" s="245"/>
      <c r="DA153" s="245"/>
      <c r="DB153" s="245"/>
      <c r="DC153" s="2"/>
      <c r="DD153" s="2"/>
      <c r="DE153" s="2"/>
      <c r="DF153" s="92"/>
      <c r="DG153" s="92"/>
      <c r="DH153" s="92"/>
      <c r="DI153" s="92"/>
      <c r="DJ153" s="92"/>
      <c r="DK153" s="92"/>
      <c r="DL153" s="92"/>
      <c r="DM153" s="92"/>
      <c r="DN153" s="92"/>
      <c r="DO153" s="92"/>
      <c r="DP153" s="92"/>
      <c r="DQ153" s="92"/>
      <c r="DR153" s="92"/>
      <c r="DS153" s="92"/>
      <c r="DT153" s="92"/>
      <c r="DU153" s="92"/>
      <c r="DV153" s="92"/>
      <c r="DW153" s="92"/>
      <c r="DX153" s="92"/>
      <c r="DY153" s="92"/>
      <c r="DZ153" s="92">
        <f>320/0.12</f>
        <v>2666.666666666667</v>
      </c>
      <c r="EA153" s="92"/>
      <c r="EB153" s="92"/>
      <c r="EC153" s="92"/>
      <c r="ED153" s="92"/>
      <c r="EE153" s="92"/>
      <c r="EF153" s="2"/>
      <c r="EG153" s="2"/>
      <c r="EH153" s="2"/>
    </row>
    <row r="154" spans="1:138" ht="12.75" hidden="1" customHeight="1" outlineLevel="1" x14ac:dyDescent="0.25">
      <c r="A154" s="2"/>
      <c r="B154" s="3" t="s">
        <v>1381</v>
      </c>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46">
        <f t="shared" ref="BW154:DB154" si="190">+SUM(BW150:BW153)</f>
        <v>0.9109999999999997</v>
      </c>
      <c r="BX154" s="246">
        <f t="shared" si="190"/>
        <v>3.1210000000000004</v>
      </c>
      <c r="BY154" s="246">
        <f t="shared" si="190"/>
        <v>5.2200000000000006</v>
      </c>
      <c r="BZ154" s="246">
        <f t="shared" si="190"/>
        <v>7.7829999999999995</v>
      </c>
      <c r="CA154" s="246">
        <f t="shared" si="190"/>
        <v>18.691000000000003</v>
      </c>
      <c r="CB154" s="246">
        <f t="shared" si="190"/>
        <v>20.956</v>
      </c>
      <c r="CC154" s="246">
        <f t="shared" si="190"/>
        <v>17.427</v>
      </c>
      <c r="CD154" s="246">
        <f t="shared" si="190"/>
        <v>6.2889999999999997</v>
      </c>
      <c r="CE154" s="246">
        <f t="shared" si="190"/>
        <v>6.2889999999999997</v>
      </c>
      <c r="CF154" s="246">
        <f t="shared" si="190"/>
        <v>6.2889999999999997</v>
      </c>
      <c r="CG154" s="246">
        <f t="shared" si="190"/>
        <v>6.2889999999999997</v>
      </c>
      <c r="CH154" s="246">
        <f t="shared" si="190"/>
        <v>6.2889999999999997</v>
      </c>
      <c r="CI154" s="246">
        <f t="shared" si="190"/>
        <v>6.2889999999999997</v>
      </c>
      <c r="CJ154" s="246">
        <f t="shared" si="190"/>
        <v>6.2889999999999997</v>
      </c>
      <c r="CK154" s="246">
        <f t="shared" si="190"/>
        <v>6.2889999999999997</v>
      </c>
      <c r="CL154" s="246">
        <f t="shared" si="190"/>
        <v>6.2889999999999997</v>
      </c>
      <c r="CM154" s="246">
        <f t="shared" si="190"/>
        <v>6.2889999999999997</v>
      </c>
      <c r="CN154" s="246">
        <f t="shared" si="190"/>
        <v>6.2889999999999997</v>
      </c>
      <c r="CO154" s="246">
        <f t="shared" si="190"/>
        <v>6.2889999999999997</v>
      </c>
      <c r="CP154" s="246">
        <f t="shared" si="190"/>
        <v>6.2889999999999997</v>
      </c>
      <c r="CQ154" s="246">
        <f t="shared" si="190"/>
        <v>6.2889999999999997</v>
      </c>
      <c r="CR154" s="246">
        <f t="shared" si="190"/>
        <v>6.2889999999999997</v>
      </c>
      <c r="CS154" s="246">
        <f t="shared" si="190"/>
        <v>6.2889999999999997</v>
      </c>
      <c r="CT154" s="246">
        <f t="shared" si="190"/>
        <v>6.2889999999999997</v>
      </c>
      <c r="CU154" s="246">
        <f t="shared" si="190"/>
        <v>6.2889999999999997</v>
      </c>
      <c r="CV154" s="246">
        <f t="shared" si="190"/>
        <v>6.2889999999999997</v>
      </c>
      <c r="CW154" s="246">
        <f t="shared" si="190"/>
        <v>6.2889999999999997</v>
      </c>
      <c r="CX154" s="246">
        <f t="shared" si="190"/>
        <v>6.2889999999999997</v>
      </c>
      <c r="CY154" s="246">
        <f t="shared" si="190"/>
        <v>6.2889999999999997</v>
      </c>
      <c r="CZ154" s="246">
        <f t="shared" si="190"/>
        <v>6.2889999999999997</v>
      </c>
      <c r="DA154" s="246">
        <f t="shared" si="190"/>
        <v>6.2889999999999997</v>
      </c>
      <c r="DB154" s="246">
        <f t="shared" si="190"/>
        <v>6.2889999999999997</v>
      </c>
      <c r="DC154" s="2"/>
      <c r="DD154" s="2"/>
      <c r="DE154" s="2"/>
      <c r="DF154" s="92"/>
      <c r="DG154" s="92"/>
      <c r="DH154" s="92"/>
      <c r="DI154" s="92"/>
      <c r="DJ154" s="92"/>
      <c r="DK154" s="92"/>
      <c r="DL154" s="92"/>
      <c r="DM154" s="92"/>
      <c r="DN154" s="92"/>
      <c r="DO154" s="92"/>
      <c r="DP154" s="92"/>
      <c r="DQ154" s="92"/>
      <c r="DR154" s="92"/>
      <c r="DS154" s="92"/>
      <c r="DT154" s="92"/>
      <c r="DU154" s="92"/>
      <c r="DV154" s="92"/>
      <c r="DW154" s="92"/>
      <c r="DX154" s="92"/>
      <c r="DY154" s="92"/>
      <c r="DZ154" s="92">
        <f>+DZ153/110</f>
        <v>24.242424242424246</v>
      </c>
      <c r="EA154" s="92"/>
      <c r="EB154" s="92"/>
      <c r="EC154" s="92"/>
      <c r="ED154" s="92"/>
      <c r="EE154" s="92"/>
      <c r="EF154" s="2"/>
      <c r="EG154" s="2"/>
      <c r="EH154" s="2"/>
    </row>
    <row r="155" spans="1:138" ht="12.75" customHeight="1" collapsed="1" x14ac:dyDescent="0.25">
      <c r="A155" s="2"/>
      <c r="B155" s="2" t="s">
        <v>1312</v>
      </c>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47"/>
      <c r="CA155" s="247"/>
      <c r="CB155" s="247"/>
      <c r="CC155" s="247"/>
      <c r="CD155" s="247">
        <f>+'Balance Sheet'!CC10*5%/4</f>
        <v>0.98296250000000007</v>
      </c>
      <c r="CE155" s="247">
        <f>+'Balance Sheet'!CD10*5%/4</f>
        <v>0.65441174502812238</v>
      </c>
      <c r="CF155" s="247">
        <f>+'Balance Sheet'!CE10*5%/4</f>
        <v>0.24072925292306258</v>
      </c>
      <c r="CG155" s="247">
        <f>+'Balance Sheet'!CF10*5%/4</f>
        <v>0.27292356207348317</v>
      </c>
      <c r="CH155" s="247">
        <f>+'Balance Sheet'!CG10*5%/4</f>
        <v>1.1989479541924946</v>
      </c>
      <c r="CI155" s="247">
        <f>+'Balance Sheet'!CH10*5%/4</f>
        <v>1.9606733376964798</v>
      </c>
      <c r="CJ155" s="247">
        <f>+'Balance Sheet'!CI10*5%/4</f>
        <v>2.2310639446047014</v>
      </c>
      <c r="CK155" s="247">
        <f>+'Balance Sheet'!CJ10*5%/4</f>
        <v>2.8054577519313733</v>
      </c>
      <c r="CL155" s="247">
        <f>+'Balance Sheet'!CK10*5%/4</f>
        <v>3.2158978297423051</v>
      </c>
      <c r="CM155" s="247">
        <f>+'Balance Sheet'!CL10*5%/4</f>
        <v>4.0549929516326646</v>
      </c>
      <c r="CN155" s="247">
        <f>+'Balance Sheet'!CM10*5%/4</f>
        <v>4.5824834114358373</v>
      </c>
      <c r="CO155" s="247">
        <f>+'Balance Sheet'!CN10*5%/4</f>
        <v>5.0440086224174774</v>
      </c>
      <c r="CP155" s="247">
        <f>+'Balance Sheet'!CO10*5%/4</f>
        <v>5.4152307769846644</v>
      </c>
      <c r="CQ155" s="247">
        <f>+'Balance Sheet'!CP10*5%/4</f>
        <v>6.5013011062171522</v>
      </c>
      <c r="CR155" s="247">
        <f>+'Balance Sheet'!CQ10*5%/4</f>
        <v>6.4710078766547809</v>
      </c>
      <c r="CS155" s="247">
        <f>+'Balance Sheet'!CR10*5%/4</f>
        <v>7.5594299622018788</v>
      </c>
      <c r="CT155" s="247">
        <f>+'Balance Sheet'!CS10*5%/4</f>
        <v>8.0914971296746003</v>
      </c>
      <c r="CU155" s="247">
        <f>+'Balance Sheet'!CT10*5%/4</f>
        <v>2.5490245947569194</v>
      </c>
      <c r="CV155" s="247">
        <f>+'Balance Sheet'!CU10*5%/4</f>
        <v>9.2193661236503015</v>
      </c>
      <c r="CW155" s="247">
        <f>+'Balance Sheet'!CV10*5%/4</f>
        <v>10.350741181168363</v>
      </c>
      <c r="CX155" s="247">
        <f>+'Balance Sheet'!CW10*5%/4</f>
        <v>10.647159793290761</v>
      </c>
      <c r="CY155" s="247">
        <f>+'Balance Sheet'!CX10*5%/4</f>
        <v>12.121219347208843</v>
      </c>
      <c r="CZ155" s="247">
        <f>+'Balance Sheet'!CY10*5%/4</f>
        <v>11.710855649435404</v>
      </c>
      <c r="DA155" s="247">
        <f>+'Balance Sheet'!CZ10*5%/4</f>
        <v>13.028946174994772</v>
      </c>
      <c r="DB155" s="247">
        <f>+'Balance Sheet'!DA10*5%/4</f>
        <v>13.497313400049595</v>
      </c>
      <c r="DC155" s="2"/>
      <c r="DD155" s="2"/>
      <c r="DE155" s="2"/>
      <c r="DF155" s="92"/>
      <c r="DG155" s="92"/>
      <c r="DH155" s="92"/>
      <c r="DI155" s="92"/>
      <c r="DJ155" s="92"/>
      <c r="DK155" s="92"/>
      <c r="DL155" s="92"/>
      <c r="DM155" s="92"/>
      <c r="DN155" s="92"/>
      <c r="DO155" s="92"/>
      <c r="DP155" s="92"/>
      <c r="DQ155" s="92"/>
      <c r="DR155" s="92"/>
      <c r="DS155" s="92"/>
      <c r="DT155" s="92"/>
      <c r="DU155" s="92"/>
      <c r="DV155" s="92"/>
      <c r="DW155" s="92"/>
      <c r="DX155" s="92"/>
      <c r="DY155" s="92"/>
      <c r="DZ155" s="92"/>
      <c r="EA155" s="92"/>
      <c r="EB155" s="92"/>
      <c r="EC155" s="92"/>
      <c r="ED155" s="92"/>
      <c r="EE155" s="92"/>
      <c r="EF155" s="2"/>
      <c r="EG155" s="2"/>
      <c r="EH155" s="2"/>
    </row>
    <row r="156" spans="1:138" ht="12.75" customHeight="1" x14ac:dyDescent="0.25">
      <c r="A156" s="2"/>
      <c r="B156" s="3"/>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15"/>
      <c r="CD156" s="215"/>
      <c r="CE156" s="215"/>
      <c r="CF156" s="215"/>
      <c r="CG156" s="215"/>
      <c r="CH156" s="215"/>
      <c r="CI156" s="215"/>
      <c r="CJ156" s="215"/>
      <c r="CK156" s="215"/>
      <c r="CL156" s="215"/>
      <c r="CM156" s="215"/>
      <c r="CN156" s="215"/>
      <c r="CO156" s="215"/>
      <c r="CP156" s="215"/>
      <c r="CQ156" s="215"/>
      <c r="CR156" s="215"/>
      <c r="CS156" s="215"/>
      <c r="CT156" s="215"/>
      <c r="CU156" s="215"/>
      <c r="CV156" s="215"/>
      <c r="CW156" s="215"/>
      <c r="CX156" s="215"/>
      <c r="CY156" s="215"/>
      <c r="CZ156" s="215"/>
      <c r="DA156" s="215"/>
      <c r="DB156" s="215"/>
      <c r="DC156" s="2"/>
      <c r="DD156" s="92"/>
      <c r="DE156" s="92"/>
      <c r="DF156" s="92"/>
      <c r="DG156" s="92"/>
      <c r="DH156" s="92"/>
      <c r="DI156" s="92"/>
      <c r="DJ156" s="92"/>
      <c r="DK156" s="92"/>
      <c r="DL156" s="92"/>
      <c r="DM156" s="92"/>
      <c r="DN156" s="92"/>
      <c r="DO156" s="92"/>
      <c r="DP156" s="92"/>
      <c r="DQ156" s="92"/>
      <c r="DR156" s="92"/>
      <c r="DS156" s="92"/>
      <c r="DT156" s="92"/>
      <c r="DU156" s="92"/>
      <c r="DV156" s="92"/>
      <c r="DW156" s="92"/>
      <c r="DX156" s="92"/>
      <c r="DY156" s="92"/>
      <c r="DZ156" s="92"/>
      <c r="EA156" s="92"/>
      <c r="EB156" s="92"/>
      <c r="EC156" s="92"/>
      <c r="ED156" s="92"/>
      <c r="EE156" s="92"/>
      <c r="EF156" s="2"/>
      <c r="EG156" s="2"/>
      <c r="EH156" s="2"/>
    </row>
    <row r="157" spans="1:138" ht="12.7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3"/>
      <c r="CA157" s="2"/>
      <c r="CB157" s="2"/>
      <c r="CC157" s="2"/>
      <c r="CD157" s="2"/>
      <c r="CE157" s="2"/>
      <c r="CF157" s="2"/>
      <c r="CG157" s="2"/>
      <c r="CH157" s="2"/>
      <c r="CI157" s="2"/>
      <c r="CJ157" s="2"/>
      <c r="CK157" s="2"/>
      <c r="CL157" s="2"/>
      <c r="CM157" s="2"/>
      <c r="CN157" s="2"/>
      <c r="CO157" s="2"/>
      <c r="CP157" s="2"/>
      <c r="CQ157" s="2"/>
      <c r="CR157" s="2"/>
      <c r="CS157" s="2"/>
      <c r="CT157" s="2"/>
      <c r="CU157" s="2"/>
      <c r="CV157" s="2"/>
      <c r="CW157" s="2"/>
      <c r="CX157" s="2"/>
      <c r="CY157" s="2"/>
      <c r="CZ157" s="2"/>
      <c r="DA157" s="2"/>
      <c r="DB157" s="2"/>
      <c r="DC157" s="2"/>
      <c r="DD157" s="2"/>
      <c r="DE157" s="2"/>
      <c r="DF157" s="92"/>
      <c r="DG157" s="92"/>
      <c r="DH157" s="92"/>
      <c r="DI157" s="92"/>
      <c r="DJ157" s="92"/>
      <c r="DK157" s="92"/>
      <c r="DL157" s="92"/>
      <c r="DM157" s="92"/>
      <c r="DN157" s="92"/>
      <c r="DO157" s="92"/>
      <c r="DP157" s="92"/>
      <c r="DQ157" s="92"/>
      <c r="DR157" s="92"/>
      <c r="DS157" s="92"/>
      <c r="DT157" s="92"/>
      <c r="DU157" s="92"/>
      <c r="DV157" s="92"/>
      <c r="DW157" s="92"/>
      <c r="DX157" s="92"/>
      <c r="DY157" s="92"/>
      <c r="DZ157" s="92"/>
      <c r="EA157" s="92"/>
      <c r="EB157" s="92"/>
      <c r="EC157" s="92"/>
      <c r="ED157" s="92"/>
      <c r="EE157" s="92"/>
      <c r="EF157" s="2"/>
      <c r="EG157" s="2"/>
      <c r="EH157" s="2"/>
    </row>
    <row r="158" spans="1:138" ht="12.75" customHeight="1" x14ac:dyDescent="0.25">
      <c r="A158" s="2"/>
      <c r="B158" s="3" t="s">
        <v>1382</v>
      </c>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92"/>
      <c r="DG158" s="92"/>
      <c r="DH158" s="92"/>
      <c r="DI158" s="92"/>
      <c r="DJ158" s="92"/>
      <c r="DK158" s="92"/>
      <c r="DL158" s="92"/>
      <c r="DM158" s="92"/>
      <c r="DN158" s="92"/>
      <c r="DO158" s="92"/>
      <c r="DP158" s="92"/>
      <c r="DQ158" s="92"/>
      <c r="DR158" s="92"/>
      <c r="DS158" s="92"/>
      <c r="DT158" s="92"/>
      <c r="DU158" s="92"/>
      <c r="DV158" s="92"/>
      <c r="DW158" s="92"/>
      <c r="DX158" s="92"/>
      <c r="DY158" s="92"/>
      <c r="DZ158" s="92"/>
      <c r="EA158" s="92"/>
      <c r="EB158" s="92"/>
      <c r="EC158" s="92"/>
      <c r="ED158" s="92"/>
      <c r="EE158" s="92"/>
      <c r="EF158" s="2"/>
      <c r="EG158" s="2"/>
      <c r="EH158" s="2"/>
    </row>
    <row r="159" spans="1:138" ht="12.75" customHeight="1" x14ac:dyDescent="0.25">
      <c r="A159" s="2"/>
      <c r="B159" s="2" t="s">
        <v>1383</v>
      </c>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62"/>
      <c r="CB159" s="2"/>
      <c r="CC159" s="23"/>
      <c r="CD159" s="5">
        <f>-'Cash Flow'!CD39</f>
        <v>0</v>
      </c>
      <c r="CE159" s="5">
        <f>-'Cash Flow'!CE39</f>
        <v>0</v>
      </c>
      <c r="CF159" s="5">
        <f>-'Cash Flow'!CF39</f>
        <v>0</v>
      </c>
      <c r="CG159" s="5">
        <f>-'Cash Flow'!CG39</f>
        <v>0</v>
      </c>
      <c r="CH159" s="5">
        <f>-'Cash Flow'!CH39</f>
        <v>0</v>
      </c>
      <c r="CI159" s="5">
        <f>-'Cash Flow'!CI39</f>
        <v>0</v>
      </c>
      <c r="CJ159" s="5">
        <f>-'Cash Flow'!CJ39</f>
        <v>0</v>
      </c>
      <c r="CK159" s="5">
        <f>-'Cash Flow'!CK39</f>
        <v>0</v>
      </c>
      <c r="CL159" s="5">
        <f>-'Cash Flow'!CL39</f>
        <v>0</v>
      </c>
      <c r="CM159" s="5">
        <f>-'Cash Flow'!CM39</f>
        <v>0</v>
      </c>
      <c r="CN159" s="5">
        <f>-'Cash Flow'!CN39</f>
        <v>0</v>
      </c>
      <c r="CO159" s="5">
        <f>-'Cash Flow'!CO39</f>
        <v>0</v>
      </c>
      <c r="CP159" s="5">
        <f>-'Cash Flow'!CP39</f>
        <v>0</v>
      </c>
      <c r="CQ159" s="5">
        <f>-'Cash Flow'!CQ39</f>
        <v>0</v>
      </c>
      <c r="CR159" s="5">
        <f>-'Cash Flow'!CR39</f>
        <v>0</v>
      </c>
      <c r="CS159" s="5">
        <f>-'Cash Flow'!CS39</f>
        <v>0</v>
      </c>
      <c r="CT159" s="5">
        <f>-'Cash Flow'!CT39</f>
        <v>0</v>
      </c>
      <c r="CU159" s="5">
        <f>-'Cash Flow'!CU39</f>
        <v>0</v>
      </c>
      <c r="CV159" s="5">
        <f>-'Cash Flow'!CV39</f>
        <v>0</v>
      </c>
      <c r="CW159" s="5">
        <f>-'Cash Flow'!CW39</f>
        <v>0</v>
      </c>
      <c r="CX159" s="5">
        <f>-'Cash Flow'!CX39</f>
        <v>0</v>
      </c>
      <c r="CY159" s="5">
        <f>-'Cash Flow'!CY39</f>
        <v>0</v>
      </c>
      <c r="CZ159" s="5">
        <f>-'Cash Flow'!CZ39</f>
        <v>0</v>
      </c>
      <c r="DA159" s="5">
        <f>-'Cash Flow'!DA39</f>
        <v>0</v>
      </c>
      <c r="DB159" s="5">
        <f>-'Cash Flow'!DB39</f>
        <v>0</v>
      </c>
      <c r="DC159" s="2"/>
      <c r="DD159" s="2"/>
      <c r="DE159" s="2"/>
      <c r="DF159" s="92"/>
      <c r="DG159" s="92"/>
      <c r="DH159" s="92"/>
      <c r="DI159" s="92"/>
      <c r="DJ159" s="92"/>
      <c r="DK159" s="92"/>
      <c r="DL159" s="92"/>
      <c r="DM159" s="92"/>
      <c r="DN159" s="92"/>
      <c r="DO159" s="92"/>
      <c r="DP159" s="92"/>
      <c r="DQ159" s="92"/>
      <c r="DR159" s="92"/>
      <c r="DS159" s="92"/>
      <c r="DT159" s="92"/>
      <c r="DU159" s="92"/>
      <c r="DV159" s="92"/>
      <c r="DW159" s="92"/>
      <c r="DX159" s="92"/>
      <c r="DY159" s="92"/>
      <c r="DZ159" s="92"/>
      <c r="EA159" s="92"/>
      <c r="EB159" s="92"/>
      <c r="EC159" s="92"/>
      <c r="ED159" s="92"/>
      <c r="EE159" s="92"/>
      <c r="EF159" s="2"/>
      <c r="EG159" s="2"/>
      <c r="EH159" s="2"/>
    </row>
    <row r="160" spans="1:138" ht="12.75" customHeight="1" x14ac:dyDescent="0.25">
      <c r="A160" s="2"/>
      <c r="B160" s="2" t="s">
        <v>1384</v>
      </c>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63">
        <f>+Summary!$C$120</f>
        <v>24.2</v>
      </c>
      <c r="CE160" s="63">
        <f>+Summary!$C$120</f>
        <v>24.2</v>
      </c>
      <c r="CF160" s="63">
        <f>+Summary!$C$120</f>
        <v>24.2</v>
      </c>
      <c r="CG160" s="63">
        <f>+Summary!$C$120</f>
        <v>24.2</v>
      </c>
      <c r="CH160" s="63">
        <f>+Summary!$C$120</f>
        <v>24.2</v>
      </c>
      <c r="CI160" s="63">
        <f>+Summary!$C$120</f>
        <v>24.2</v>
      </c>
      <c r="CJ160" s="63">
        <f>+Summary!$C$120</f>
        <v>24.2</v>
      </c>
      <c r="CK160" s="63">
        <f>+Summary!$C$120</f>
        <v>24.2</v>
      </c>
      <c r="CL160" s="63">
        <f>+Summary!$C$120</f>
        <v>24.2</v>
      </c>
      <c r="CM160" s="63">
        <f>+Summary!$C$120</f>
        <v>24.2</v>
      </c>
      <c r="CN160" s="63">
        <f>+Summary!$C$120</f>
        <v>24.2</v>
      </c>
      <c r="CO160" s="63">
        <f>+Summary!$C$120</f>
        <v>24.2</v>
      </c>
      <c r="CP160" s="63">
        <f>+Summary!$C$120</f>
        <v>24.2</v>
      </c>
      <c r="CQ160" s="63">
        <f>+Summary!$C$120</f>
        <v>24.2</v>
      </c>
      <c r="CR160" s="63">
        <f>+Summary!$C$120</f>
        <v>24.2</v>
      </c>
      <c r="CS160" s="63">
        <f>+Summary!$C$120</f>
        <v>24.2</v>
      </c>
      <c r="CT160" s="63">
        <f>+Summary!$C$120</f>
        <v>24.2</v>
      </c>
      <c r="CU160" s="63">
        <f>+Summary!$C$120</f>
        <v>24.2</v>
      </c>
      <c r="CV160" s="63">
        <f>+Summary!$C$120</f>
        <v>24.2</v>
      </c>
      <c r="CW160" s="63">
        <f>+Summary!$C$120</f>
        <v>24.2</v>
      </c>
      <c r="CX160" s="63">
        <f>+Summary!$C$120</f>
        <v>24.2</v>
      </c>
      <c r="CY160" s="63">
        <f>+Summary!$C$120</f>
        <v>24.2</v>
      </c>
      <c r="CZ160" s="63">
        <f>+Summary!$C$120</f>
        <v>24.2</v>
      </c>
      <c r="DA160" s="63">
        <f>+Summary!$C$120</f>
        <v>24.2</v>
      </c>
      <c r="DB160" s="63">
        <f>+Summary!$C$120</f>
        <v>24.2</v>
      </c>
      <c r="DC160" s="2"/>
      <c r="DD160" s="2"/>
      <c r="DE160" s="2"/>
      <c r="DF160" s="92"/>
      <c r="DG160" s="92"/>
      <c r="DH160" s="92"/>
      <c r="DI160" s="92"/>
      <c r="DJ160" s="92"/>
      <c r="DK160" s="92"/>
      <c r="DL160" s="92"/>
      <c r="DM160" s="92"/>
      <c r="DN160" s="92"/>
      <c r="DO160" s="92"/>
      <c r="DP160" s="92"/>
      <c r="DQ160" s="92"/>
      <c r="DR160" s="92"/>
      <c r="DS160" s="92"/>
      <c r="DT160" s="92"/>
      <c r="DU160" s="92"/>
      <c r="DV160" s="92"/>
      <c r="DW160" s="92"/>
      <c r="DX160" s="92"/>
      <c r="DY160" s="92"/>
      <c r="DZ160" s="92"/>
      <c r="EA160" s="92"/>
      <c r="EB160" s="92"/>
      <c r="EC160" s="92"/>
      <c r="ED160" s="92"/>
      <c r="EE160" s="92"/>
      <c r="EF160" s="2"/>
      <c r="EG160" s="2"/>
      <c r="EH160" s="2"/>
    </row>
    <row r="161" spans="1:138" ht="12.75" customHeight="1" x14ac:dyDescent="0.25">
      <c r="A161" s="2"/>
      <c r="B161" s="2" t="s">
        <v>1385</v>
      </c>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5">
        <f t="shared" ref="CD161:DB161" si="191">CD159/CD160</f>
        <v>0</v>
      </c>
      <c r="CE161" s="5">
        <f t="shared" si="191"/>
        <v>0</v>
      </c>
      <c r="CF161" s="5">
        <f t="shared" si="191"/>
        <v>0</v>
      </c>
      <c r="CG161" s="5">
        <f t="shared" si="191"/>
        <v>0</v>
      </c>
      <c r="CH161" s="5">
        <f t="shared" si="191"/>
        <v>0</v>
      </c>
      <c r="CI161" s="5">
        <f t="shared" si="191"/>
        <v>0</v>
      </c>
      <c r="CJ161" s="5">
        <f t="shared" si="191"/>
        <v>0</v>
      </c>
      <c r="CK161" s="5">
        <f t="shared" si="191"/>
        <v>0</v>
      </c>
      <c r="CL161" s="5">
        <f t="shared" si="191"/>
        <v>0</v>
      </c>
      <c r="CM161" s="5">
        <f t="shared" si="191"/>
        <v>0</v>
      </c>
      <c r="CN161" s="5">
        <f t="shared" si="191"/>
        <v>0</v>
      </c>
      <c r="CO161" s="5">
        <f t="shared" si="191"/>
        <v>0</v>
      </c>
      <c r="CP161" s="5">
        <f t="shared" si="191"/>
        <v>0</v>
      </c>
      <c r="CQ161" s="5">
        <f t="shared" si="191"/>
        <v>0</v>
      </c>
      <c r="CR161" s="5">
        <f t="shared" si="191"/>
        <v>0</v>
      </c>
      <c r="CS161" s="5">
        <f t="shared" si="191"/>
        <v>0</v>
      </c>
      <c r="CT161" s="5">
        <f t="shared" si="191"/>
        <v>0</v>
      </c>
      <c r="CU161" s="5">
        <f t="shared" si="191"/>
        <v>0</v>
      </c>
      <c r="CV161" s="5">
        <f t="shared" si="191"/>
        <v>0</v>
      </c>
      <c r="CW161" s="5">
        <f t="shared" si="191"/>
        <v>0</v>
      </c>
      <c r="CX161" s="5">
        <f t="shared" si="191"/>
        <v>0</v>
      </c>
      <c r="CY161" s="5">
        <f t="shared" si="191"/>
        <v>0</v>
      </c>
      <c r="CZ161" s="5">
        <f t="shared" si="191"/>
        <v>0</v>
      </c>
      <c r="DA161" s="5">
        <f t="shared" si="191"/>
        <v>0</v>
      </c>
      <c r="DB161" s="5">
        <f t="shared" si="191"/>
        <v>0</v>
      </c>
      <c r="DC161" s="2"/>
      <c r="DD161" s="2"/>
      <c r="DE161" s="2"/>
      <c r="DF161" s="92"/>
      <c r="DG161" s="92"/>
      <c r="DH161" s="92"/>
      <c r="DI161" s="92"/>
      <c r="DJ161" s="92"/>
      <c r="DK161" s="92"/>
      <c r="DL161" s="92"/>
      <c r="DM161" s="92"/>
      <c r="DN161" s="92"/>
      <c r="DO161" s="92"/>
      <c r="DP161" s="92"/>
      <c r="DQ161" s="92"/>
      <c r="DR161" s="92"/>
      <c r="DS161" s="92"/>
      <c r="DT161" s="92"/>
      <c r="DU161" s="92"/>
      <c r="DV161" s="92"/>
      <c r="DW161" s="92"/>
      <c r="DX161" s="92"/>
      <c r="DY161" s="92"/>
      <c r="DZ161" s="92"/>
      <c r="EA161" s="92"/>
      <c r="EB161" s="92"/>
      <c r="EC161" s="92"/>
      <c r="ED161" s="92"/>
      <c r="EE161" s="92"/>
      <c r="EF161" s="2"/>
      <c r="EG161" s="2"/>
      <c r="EH161" s="2"/>
    </row>
    <row r="162" spans="1:138" ht="12.7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92"/>
      <c r="DG162" s="92"/>
      <c r="DH162" s="92"/>
      <c r="DI162" s="92"/>
      <c r="DJ162" s="92"/>
      <c r="DK162" s="92"/>
      <c r="DL162" s="92"/>
      <c r="DM162" s="92"/>
      <c r="DN162" s="92"/>
      <c r="DO162" s="92"/>
      <c r="DP162" s="92"/>
      <c r="DQ162" s="92"/>
      <c r="DR162" s="92"/>
      <c r="DS162" s="92"/>
      <c r="DT162" s="92"/>
      <c r="DU162" s="92"/>
      <c r="DV162" s="92"/>
      <c r="DW162" s="92"/>
      <c r="DX162" s="92"/>
      <c r="DY162" s="92"/>
      <c r="DZ162" s="92"/>
      <c r="EA162" s="92"/>
      <c r="EB162" s="92"/>
      <c r="EC162" s="92"/>
      <c r="ED162" s="92"/>
      <c r="EE162" s="92"/>
      <c r="EF162" s="2"/>
      <c r="EG162" s="2"/>
      <c r="EH162" s="2"/>
    </row>
    <row r="163" spans="1:138" ht="12.7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92"/>
      <c r="DG163" s="92"/>
      <c r="DH163" s="92"/>
      <c r="DI163" s="92"/>
      <c r="DJ163" s="92"/>
      <c r="DK163" s="92"/>
      <c r="DL163" s="92"/>
      <c r="DM163" s="92"/>
      <c r="DN163" s="92"/>
      <c r="DO163" s="92"/>
      <c r="DP163" s="92"/>
      <c r="DQ163" s="92"/>
      <c r="DR163" s="92"/>
      <c r="DS163" s="92"/>
      <c r="DT163" s="92"/>
      <c r="DU163" s="92"/>
      <c r="DV163" s="92"/>
      <c r="DW163" s="92"/>
      <c r="DX163" s="92"/>
      <c r="DY163" s="92"/>
      <c r="DZ163" s="92"/>
      <c r="EA163" s="92"/>
      <c r="EB163" s="92"/>
      <c r="EC163" s="92"/>
      <c r="ED163" s="92"/>
      <c r="EE163" s="92"/>
      <c r="EF163" s="2"/>
      <c r="EG163" s="2"/>
      <c r="EH163" s="2"/>
    </row>
    <row r="164" spans="1:138" ht="12.7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92"/>
      <c r="DG164" s="92"/>
      <c r="DH164" s="92"/>
      <c r="DI164" s="92"/>
      <c r="DJ164" s="92"/>
      <c r="DK164" s="92"/>
      <c r="DL164" s="92"/>
      <c r="DM164" s="92"/>
      <c r="DN164" s="92"/>
      <c r="DO164" s="92"/>
      <c r="DP164" s="92"/>
      <c r="DQ164" s="92"/>
      <c r="DR164" s="92"/>
      <c r="DS164" s="92"/>
      <c r="DT164" s="92"/>
      <c r="DU164" s="92"/>
      <c r="DV164" s="92"/>
      <c r="DW164" s="92"/>
      <c r="DX164" s="92"/>
      <c r="DY164" s="92"/>
      <c r="DZ164" s="92"/>
      <c r="EA164" s="92"/>
      <c r="EB164" s="92"/>
      <c r="EC164" s="92"/>
      <c r="ED164" s="92"/>
      <c r="EE164" s="92"/>
      <c r="EF164" s="2"/>
      <c r="EG164" s="2"/>
      <c r="EH164" s="2"/>
    </row>
    <row r="165" spans="1:138" ht="12.7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92"/>
      <c r="DG165" s="92"/>
      <c r="DH165" s="92"/>
      <c r="DI165" s="92"/>
      <c r="DJ165" s="92"/>
      <c r="DK165" s="92"/>
      <c r="DL165" s="92"/>
      <c r="DM165" s="92"/>
      <c r="DN165" s="92"/>
      <c r="DO165" s="92"/>
      <c r="DP165" s="92"/>
      <c r="DQ165" s="92"/>
      <c r="DR165" s="92"/>
      <c r="DS165" s="92"/>
      <c r="DT165" s="92"/>
      <c r="DU165" s="92"/>
      <c r="DV165" s="92"/>
      <c r="DW165" s="92"/>
      <c r="DX165" s="92"/>
      <c r="DY165" s="92"/>
      <c r="DZ165" s="92"/>
      <c r="EA165" s="92"/>
      <c r="EB165" s="92"/>
      <c r="EC165" s="92"/>
      <c r="ED165" s="92"/>
      <c r="EE165" s="92"/>
      <c r="EF165" s="2"/>
      <c r="EG165" s="2"/>
      <c r="EH165" s="2"/>
    </row>
    <row r="166" spans="1:138" ht="12.7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62"/>
      <c r="BZ166" s="2"/>
      <c r="CA166" s="2"/>
      <c r="CB166" s="2"/>
      <c r="CC166" s="2"/>
      <c r="CD166" s="2"/>
      <c r="CE166" s="2"/>
      <c r="CF166" s="2"/>
      <c r="CG166" s="2"/>
      <c r="CH166" s="2"/>
      <c r="CI166" s="2"/>
      <c r="CJ166" s="2"/>
      <c r="CK166" s="2"/>
      <c r="CL166" s="2"/>
      <c r="CM166" s="2"/>
      <c r="CN166" s="2"/>
      <c r="CO166" s="2"/>
      <c r="CP166" s="2"/>
      <c r="CQ166" s="2"/>
      <c r="CR166" s="2"/>
      <c r="CS166" s="2"/>
      <c r="CT166" s="2"/>
      <c r="CU166" s="2"/>
      <c r="CV166" s="2"/>
      <c r="CW166" s="2"/>
      <c r="CX166" s="2"/>
      <c r="CY166" s="2"/>
      <c r="CZ166" s="2"/>
      <c r="DA166" s="2"/>
      <c r="DB166" s="2"/>
      <c r="DC166" s="2"/>
      <c r="DD166" s="2"/>
      <c r="DE166" s="2"/>
      <c r="DF166" s="92"/>
      <c r="DG166" s="92"/>
      <c r="DH166" s="92"/>
      <c r="DI166" s="92"/>
      <c r="DJ166" s="92"/>
      <c r="DK166" s="92"/>
      <c r="DL166" s="92"/>
      <c r="DM166" s="92"/>
      <c r="DN166" s="92"/>
      <c r="DO166" s="92"/>
      <c r="DP166" s="92"/>
      <c r="DQ166" s="92"/>
      <c r="DR166" s="92"/>
      <c r="DS166" s="92"/>
      <c r="DT166" s="92"/>
      <c r="DU166" s="92"/>
      <c r="DV166" s="92"/>
      <c r="DW166" s="92"/>
      <c r="DX166" s="92"/>
      <c r="DY166" s="92"/>
      <c r="DZ166" s="92"/>
      <c r="EA166" s="92"/>
      <c r="EB166" s="92"/>
      <c r="EC166" s="92"/>
      <c r="ED166" s="92"/>
      <c r="EE166" s="92"/>
      <c r="EF166" s="2"/>
      <c r="EG166" s="2"/>
      <c r="EH166" s="2"/>
    </row>
    <row r="167" spans="1:138" ht="12.7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2"/>
      <c r="CO167" s="2"/>
      <c r="CP167" s="2"/>
      <c r="CQ167" s="2"/>
      <c r="CR167" s="2"/>
      <c r="CS167" s="2"/>
      <c r="CT167" s="2"/>
      <c r="CU167" s="2"/>
      <c r="CV167" s="2"/>
      <c r="CW167" s="2"/>
      <c r="CX167" s="2"/>
      <c r="CY167" s="2"/>
      <c r="CZ167" s="2"/>
      <c r="DA167" s="2"/>
      <c r="DB167" s="2"/>
      <c r="DC167" s="2"/>
      <c r="DD167" s="2"/>
      <c r="DE167" s="2"/>
      <c r="DF167" s="92"/>
      <c r="DG167" s="92"/>
      <c r="DH167" s="92"/>
      <c r="DI167" s="92"/>
      <c r="DJ167" s="92"/>
      <c r="DK167" s="92"/>
      <c r="DL167" s="92"/>
      <c r="DM167" s="92"/>
      <c r="DN167" s="92"/>
      <c r="DO167" s="92"/>
      <c r="DP167" s="92"/>
      <c r="DQ167" s="92"/>
      <c r="DR167" s="92"/>
      <c r="DS167" s="92"/>
      <c r="DT167" s="92"/>
      <c r="DU167" s="92"/>
      <c r="DV167" s="92"/>
      <c r="DW167" s="92"/>
      <c r="DX167" s="92"/>
      <c r="DY167" s="92"/>
      <c r="DZ167" s="92"/>
      <c r="EA167" s="92"/>
      <c r="EB167" s="92"/>
      <c r="EC167" s="92"/>
      <c r="ED167" s="92"/>
      <c r="EE167" s="92"/>
      <c r="EF167" s="2"/>
      <c r="EG167" s="2"/>
      <c r="EH167" s="2"/>
    </row>
    <row r="168" spans="1:138" ht="12.7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c r="CM168" s="2"/>
      <c r="CN168" s="2"/>
      <c r="CO168" s="2"/>
      <c r="CP168" s="2"/>
      <c r="CQ168" s="2"/>
      <c r="CR168" s="2"/>
      <c r="CS168" s="2"/>
      <c r="CT168" s="2"/>
      <c r="CU168" s="2"/>
      <c r="CV168" s="2"/>
      <c r="CW168" s="2"/>
      <c r="CX168" s="2"/>
      <c r="CY168" s="2"/>
      <c r="CZ168" s="2"/>
      <c r="DA168" s="2"/>
      <c r="DB168" s="2"/>
      <c r="DC168" s="2"/>
      <c r="DD168" s="2"/>
      <c r="DE168" s="2"/>
      <c r="DF168" s="92"/>
      <c r="DG168" s="92"/>
      <c r="DH168" s="92"/>
      <c r="DI168" s="92"/>
      <c r="DJ168" s="92"/>
      <c r="DK168" s="92"/>
      <c r="DL168" s="92"/>
      <c r="DM168" s="92"/>
      <c r="DN168" s="92"/>
      <c r="DO168" s="92"/>
      <c r="DP168" s="92"/>
      <c r="DQ168" s="92"/>
      <c r="DR168" s="92"/>
      <c r="DS168" s="92"/>
      <c r="DT168" s="92"/>
      <c r="DU168" s="92"/>
      <c r="DV168" s="92"/>
      <c r="DW168" s="92"/>
      <c r="DX168" s="92"/>
      <c r="DY168" s="92"/>
      <c r="DZ168" s="92"/>
      <c r="EA168" s="92"/>
      <c r="EB168" s="92"/>
      <c r="EC168" s="92"/>
      <c r="ED168" s="92"/>
      <c r="EE168" s="92"/>
      <c r="EF168" s="2"/>
      <c r="EG168" s="2"/>
      <c r="EH168" s="2"/>
    </row>
    <row r="169" spans="1:138" ht="12.7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c r="CM169" s="2"/>
      <c r="CN169" s="2"/>
      <c r="CO169" s="2"/>
      <c r="CP169" s="2"/>
      <c r="CQ169" s="2"/>
      <c r="CR169" s="2"/>
      <c r="CS169" s="2"/>
      <c r="CT169" s="2"/>
      <c r="CU169" s="2"/>
      <c r="CV169" s="2"/>
      <c r="CW169" s="2"/>
      <c r="CX169" s="2"/>
      <c r="CY169" s="2"/>
      <c r="CZ169" s="2"/>
      <c r="DA169" s="2"/>
      <c r="DB169" s="2"/>
      <c r="DC169" s="2"/>
      <c r="DD169" s="2"/>
      <c r="DE169" s="2"/>
      <c r="DF169" s="92"/>
      <c r="DG169" s="92"/>
      <c r="DH169" s="92"/>
      <c r="DI169" s="92"/>
      <c r="DJ169" s="92"/>
      <c r="DK169" s="92"/>
      <c r="DL169" s="92"/>
      <c r="DM169" s="92"/>
      <c r="DN169" s="92"/>
      <c r="DO169" s="92"/>
      <c r="DP169" s="92"/>
      <c r="DQ169" s="92"/>
      <c r="DR169" s="92"/>
      <c r="DS169" s="92"/>
      <c r="DT169" s="92"/>
      <c r="DU169" s="92"/>
      <c r="DV169" s="92"/>
      <c r="DW169" s="92"/>
      <c r="DX169" s="92"/>
      <c r="DY169" s="92"/>
      <c r="DZ169" s="92"/>
      <c r="EA169" s="92"/>
      <c r="EB169" s="92"/>
      <c r="EC169" s="92"/>
      <c r="ED169" s="92"/>
      <c r="EE169" s="92"/>
      <c r="EF169" s="2"/>
      <c r="EG169" s="2"/>
      <c r="EH169" s="2"/>
    </row>
    <row r="170" spans="1:138" ht="12.7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c r="CS170" s="2"/>
      <c r="CT170" s="2"/>
      <c r="CU170" s="2"/>
      <c r="CV170" s="2"/>
      <c r="CW170" s="2"/>
      <c r="CX170" s="2"/>
      <c r="CY170" s="2"/>
      <c r="CZ170" s="2"/>
      <c r="DA170" s="2"/>
      <c r="DB170" s="2"/>
      <c r="DC170" s="2"/>
      <c r="DD170" s="2"/>
      <c r="DE170" s="2"/>
      <c r="DF170" s="92"/>
      <c r="DG170" s="92"/>
      <c r="DH170" s="92"/>
      <c r="DI170" s="92"/>
      <c r="DJ170" s="92"/>
      <c r="DK170" s="92"/>
      <c r="DL170" s="92"/>
      <c r="DM170" s="92"/>
      <c r="DN170" s="92"/>
      <c r="DO170" s="92"/>
      <c r="DP170" s="92"/>
      <c r="DQ170" s="92"/>
      <c r="DR170" s="92"/>
      <c r="DS170" s="92"/>
      <c r="DT170" s="92"/>
      <c r="DU170" s="92"/>
      <c r="DV170" s="92"/>
      <c r="DW170" s="92"/>
      <c r="DX170" s="92"/>
      <c r="DY170" s="92"/>
      <c r="DZ170" s="92"/>
      <c r="EA170" s="92"/>
      <c r="EB170" s="92"/>
      <c r="EC170" s="92"/>
      <c r="ED170" s="92"/>
      <c r="EE170" s="92"/>
      <c r="EF170" s="2"/>
      <c r="EG170" s="2"/>
      <c r="EH170" s="2"/>
    </row>
    <row r="171" spans="1:138" ht="12.7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c r="CS171" s="2"/>
      <c r="CT171" s="2"/>
      <c r="CU171" s="2"/>
      <c r="CV171" s="2"/>
      <c r="CW171" s="2"/>
      <c r="CX171" s="2"/>
      <c r="CY171" s="2"/>
      <c r="CZ171" s="2"/>
      <c r="DA171" s="2"/>
      <c r="DB171" s="2"/>
      <c r="DC171" s="2"/>
      <c r="DD171" s="2"/>
      <c r="DE171" s="2"/>
      <c r="DF171" s="92"/>
      <c r="DG171" s="92"/>
      <c r="DH171" s="92"/>
      <c r="DI171" s="92"/>
      <c r="DJ171" s="92"/>
      <c r="DK171" s="92"/>
      <c r="DL171" s="92"/>
      <c r="DM171" s="92"/>
      <c r="DN171" s="92"/>
      <c r="DO171" s="92"/>
      <c r="DP171" s="92"/>
      <c r="DQ171" s="92"/>
      <c r="DR171" s="92"/>
      <c r="DS171" s="92"/>
      <c r="DT171" s="92"/>
      <c r="DU171" s="92"/>
      <c r="DV171" s="92"/>
      <c r="DW171" s="92"/>
      <c r="DX171" s="92"/>
      <c r="DY171" s="92"/>
      <c r="DZ171" s="92"/>
      <c r="EA171" s="92"/>
      <c r="EB171" s="92"/>
      <c r="EC171" s="92"/>
      <c r="ED171" s="92"/>
      <c r="EE171" s="92"/>
      <c r="EF171" s="2"/>
      <c r="EG171" s="2"/>
      <c r="EH171" s="2"/>
    </row>
    <row r="172" spans="1:138" ht="12.7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c r="CS172" s="2"/>
      <c r="CT172" s="2"/>
      <c r="CU172" s="2"/>
      <c r="CV172" s="2"/>
      <c r="CW172" s="2"/>
      <c r="CX172" s="2"/>
      <c r="CY172" s="2"/>
      <c r="CZ172" s="2"/>
      <c r="DA172" s="2"/>
      <c r="DB172" s="2"/>
      <c r="DC172" s="2"/>
      <c r="DD172" s="2"/>
      <c r="DE172" s="2"/>
      <c r="DF172" s="92"/>
      <c r="DG172" s="92"/>
      <c r="DH172" s="92"/>
      <c r="DI172" s="92"/>
      <c r="DJ172" s="92"/>
      <c r="DK172" s="92"/>
      <c r="DL172" s="92"/>
      <c r="DM172" s="92"/>
      <c r="DN172" s="92"/>
      <c r="DO172" s="92"/>
      <c r="DP172" s="92"/>
      <c r="DQ172" s="92"/>
      <c r="DR172" s="92"/>
      <c r="DS172" s="92"/>
      <c r="DT172" s="92"/>
      <c r="DU172" s="92"/>
      <c r="DV172" s="92"/>
      <c r="DW172" s="92"/>
      <c r="DX172" s="92"/>
      <c r="DY172" s="92"/>
      <c r="DZ172" s="92"/>
      <c r="EA172" s="92"/>
      <c r="EB172" s="92"/>
      <c r="EC172" s="92"/>
      <c r="ED172" s="92"/>
      <c r="EE172" s="92"/>
      <c r="EF172" s="2"/>
      <c r="EG172" s="2"/>
      <c r="EH172" s="2"/>
    </row>
    <row r="173" spans="1:138" ht="12.7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92"/>
      <c r="DG173" s="92"/>
      <c r="DH173" s="92"/>
      <c r="DI173" s="92"/>
      <c r="DJ173" s="92"/>
      <c r="DK173" s="92"/>
      <c r="DL173" s="92"/>
      <c r="DM173" s="92"/>
      <c r="DN173" s="92"/>
      <c r="DO173" s="92"/>
      <c r="DP173" s="92"/>
      <c r="DQ173" s="92"/>
      <c r="DR173" s="92"/>
      <c r="DS173" s="92"/>
      <c r="DT173" s="92"/>
      <c r="DU173" s="92"/>
      <c r="DV173" s="92"/>
      <c r="DW173" s="92"/>
      <c r="DX173" s="92"/>
      <c r="DY173" s="92"/>
      <c r="DZ173" s="92"/>
      <c r="EA173" s="92"/>
      <c r="EB173" s="92"/>
      <c r="EC173" s="92"/>
      <c r="ED173" s="92"/>
      <c r="EE173" s="92"/>
      <c r="EF173" s="2"/>
      <c r="EG173" s="2"/>
      <c r="EH173" s="2"/>
    </row>
    <row r="174" spans="1:138" ht="12.7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92"/>
      <c r="DG174" s="92"/>
      <c r="DH174" s="92"/>
      <c r="DI174" s="92"/>
      <c r="DJ174" s="92"/>
      <c r="DK174" s="92"/>
      <c r="DL174" s="92"/>
      <c r="DM174" s="92"/>
      <c r="DN174" s="92"/>
      <c r="DO174" s="92"/>
      <c r="DP174" s="92"/>
      <c r="DQ174" s="92"/>
      <c r="DR174" s="92"/>
      <c r="DS174" s="92"/>
      <c r="DT174" s="92"/>
      <c r="DU174" s="92"/>
      <c r="DV174" s="92"/>
      <c r="DW174" s="92"/>
      <c r="DX174" s="92"/>
      <c r="DY174" s="92"/>
      <c r="DZ174" s="92"/>
      <c r="EA174" s="92"/>
      <c r="EB174" s="92"/>
      <c r="EC174" s="92"/>
      <c r="ED174" s="92"/>
      <c r="EE174" s="92"/>
      <c r="EF174" s="2"/>
      <c r="EG174" s="2"/>
      <c r="EH174" s="2"/>
    </row>
    <row r="175" spans="1:138" ht="12.7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92"/>
      <c r="DG175" s="92"/>
      <c r="DH175" s="92"/>
      <c r="DI175" s="92"/>
      <c r="DJ175" s="92"/>
      <c r="DK175" s="92"/>
      <c r="DL175" s="92"/>
      <c r="DM175" s="92"/>
      <c r="DN175" s="92"/>
      <c r="DO175" s="92"/>
      <c r="DP175" s="92"/>
      <c r="DQ175" s="92"/>
      <c r="DR175" s="92"/>
      <c r="DS175" s="92"/>
      <c r="DT175" s="92"/>
      <c r="DU175" s="92"/>
      <c r="DV175" s="92"/>
      <c r="DW175" s="92"/>
      <c r="DX175" s="92"/>
      <c r="DY175" s="92"/>
      <c r="DZ175" s="92"/>
      <c r="EA175" s="92"/>
      <c r="EB175" s="92"/>
      <c r="EC175" s="92"/>
      <c r="ED175" s="92"/>
      <c r="EE175" s="92"/>
      <c r="EF175" s="2"/>
      <c r="EG175" s="2"/>
      <c r="EH175" s="2"/>
    </row>
    <row r="176" spans="1:138" ht="12.7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92"/>
      <c r="DG176" s="92"/>
      <c r="DH176" s="92"/>
      <c r="DI176" s="92"/>
      <c r="DJ176" s="92"/>
      <c r="DK176" s="92"/>
      <c r="DL176" s="92"/>
      <c r="DM176" s="92"/>
      <c r="DN176" s="92"/>
      <c r="DO176" s="92"/>
      <c r="DP176" s="92"/>
      <c r="DQ176" s="92"/>
      <c r="DR176" s="92"/>
      <c r="DS176" s="92"/>
      <c r="DT176" s="92"/>
      <c r="DU176" s="92"/>
      <c r="DV176" s="92"/>
      <c r="DW176" s="92"/>
      <c r="DX176" s="92"/>
      <c r="DY176" s="92"/>
      <c r="DZ176" s="92"/>
      <c r="EA176" s="92"/>
      <c r="EB176" s="92"/>
      <c r="EC176" s="92"/>
      <c r="ED176" s="92"/>
      <c r="EE176" s="92"/>
      <c r="EF176" s="2"/>
      <c r="EG176" s="2"/>
      <c r="EH176" s="2"/>
    </row>
    <row r="177" spans="1:138" ht="12.7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92"/>
      <c r="DG177" s="92"/>
      <c r="DH177" s="92"/>
      <c r="DI177" s="92"/>
      <c r="DJ177" s="92"/>
      <c r="DK177" s="92"/>
      <c r="DL177" s="92"/>
      <c r="DM177" s="92"/>
      <c r="DN177" s="92"/>
      <c r="DO177" s="92"/>
      <c r="DP177" s="92"/>
      <c r="DQ177" s="92"/>
      <c r="DR177" s="92"/>
      <c r="DS177" s="92"/>
      <c r="DT177" s="92"/>
      <c r="DU177" s="92"/>
      <c r="DV177" s="92"/>
      <c r="DW177" s="92"/>
      <c r="DX177" s="92"/>
      <c r="DY177" s="92"/>
      <c r="DZ177" s="92"/>
      <c r="EA177" s="92"/>
      <c r="EB177" s="92"/>
      <c r="EC177" s="92"/>
      <c r="ED177" s="92"/>
      <c r="EE177" s="92"/>
      <c r="EF177" s="2"/>
      <c r="EG177" s="2"/>
      <c r="EH177" s="2"/>
    </row>
    <row r="178" spans="1:138" ht="12.7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92"/>
      <c r="DG178" s="92"/>
      <c r="DH178" s="92"/>
      <c r="DI178" s="92"/>
      <c r="DJ178" s="92"/>
      <c r="DK178" s="92"/>
      <c r="DL178" s="92"/>
      <c r="DM178" s="92"/>
      <c r="DN178" s="92"/>
      <c r="DO178" s="92"/>
      <c r="DP178" s="92"/>
      <c r="DQ178" s="92"/>
      <c r="DR178" s="92"/>
      <c r="DS178" s="92"/>
      <c r="DT178" s="92"/>
      <c r="DU178" s="92"/>
      <c r="DV178" s="92"/>
      <c r="DW178" s="92"/>
      <c r="DX178" s="92"/>
      <c r="DY178" s="92"/>
      <c r="DZ178" s="92"/>
      <c r="EA178" s="92"/>
      <c r="EB178" s="92"/>
      <c r="EC178" s="92"/>
      <c r="ED178" s="92"/>
      <c r="EE178" s="92"/>
      <c r="EF178" s="2"/>
      <c r="EG178" s="2"/>
      <c r="EH178" s="2"/>
    </row>
    <row r="179" spans="1:138" ht="12.7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92"/>
      <c r="DG179" s="92"/>
      <c r="DH179" s="92"/>
      <c r="DI179" s="92"/>
      <c r="DJ179" s="92"/>
      <c r="DK179" s="92"/>
      <c r="DL179" s="92"/>
      <c r="DM179" s="92"/>
      <c r="DN179" s="92"/>
      <c r="DO179" s="92"/>
      <c r="DP179" s="92"/>
      <c r="DQ179" s="92"/>
      <c r="DR179" s="92"/>
      <c r="DS179" s="92"/>
      <c r="DT179" s="92"/>
      <c r="DU179" s="92"/>
      <c r="DV179" s="92"/>
      <c r="DW179" s="92"/>
      <c r="DX179" s="92"/>
      <c r="DY179" s="92"/>
      <c r="DZ179" s="92"/>
      <c r="EA179" s="92"/>
      <c r="EB179" s="92"/>
      <c r="EC179" s="92"/>
      <c r="ED179" s="92"/>
      <c r="EE179" s="92"/>
      <c r="EF179" s="2"/>
      <c r="EG179" s="2"/>
      <c r="EH179" s="2"/>
    </row>
    <row r="180" spans="1:138" ht="12.7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92"/>
      <c r="DG180" s="92"/>
      <c r="DH180" s="92"/>
      <c r="DI180" s="92"/>
      <c r="DJ180" s="92"/>
      <c r="DK180" s="92"/>
      <c r="DL180" s="92"/>
      <c r="DM180" s="92"/>
      <c r="DN180" s="92"/>
      <c r="DO180" s="92"/>
      <c r="DP180" s="92"/>
      <c r="DQ180" s="92"/>
      <c r="DR180" s="92"/>
      <c r="DS180" s="92"/>
      <c r="DT180" s="92"/>
      <c r="DU180" s="92"/>
      <c r="DV180" s="92"/>
      <c r="DW180" s="92"/>
      <c r="DX180" s="92"/>
      <c r="DY180" s="92"/>
      <c r="DZ180" s="92"/>
      <c r="EA180" s="92"/>
      <c r="EB180" s="92"/>
      <c r="EC180" s="92"/>
      <c r="ED180" s="92"/>
      <c r="EE180" s="92"/>
      <c r="EF180" s="2"/>
      <c r="EG180" s="2"/>
      <c r="EH180" s="2"/>
    </row>
    <row r="181" spans="1:138" ht="12.7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92"/>
      <c r="DG181" s="92"/>
      <c r="DH181" s="92"/>
      <c r="DI181" s="92"/>
      <c r="DJ181" s="92"/>
      <c r="DK181" s="92"/>
      <c r="DL181" s="92"/>
      <c r="DM181" s="92"/>
      <c r="DN181" s="92"/>
      <c r="DO181" s="92"/>
      <c r="DP181" s="92"/>
      <c r="DQ181" s="92"/>
      <c r="DR181" s="92"/>
      <c r="DS181" s="92"/>
      <c r="DT181" s="92"/>
      <c r="DU181" s="92"/>
      <c r="DV181" s="92"/>
      <c r="DW181" s="92"/>
      <c r="DX181" s="92"/>
      <c r="DY181" s="92"/>
      <c r="DZ181" s="92"/>
      <c r="EA181" s="92"/>
      <c r="EB181" s="92"/>
      <c r="EC181" s="92"/>
      <c r="ED181" s="92"/>
      <c r="EE181" s="92"/>
      <c r="EF181" s="2"/>
      <c r="EG181" s="2"/>
      <c r="EH181" s="2"/>
    </row>
    <row r="182" spans="1:138" ht="12.7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92"/>
      <c r="DG182" s="92"/>
      <c r="DH182" s="92"/>
      <c r="DI182" s="92"/>
      <c r="DJ182" s="92"/>
      <c r="DK182" s="92"/>
      <c r="DL182" s="92"/>
      <c r="DM182" s="92"/>
      <c r="DN182" s="92"/>
      <c r="DO182" s="92"/>
      <c r="DP182" s="92"/>
      <c r="DQ182" s="92"/>
      <c r="DR182" s="92"/>
      <c r="DS182" s="92"/>
      <c r="DT182" s="92"/>
      <c r="DU182" s="92"/>
      <c r="DV182" s="92"/>
      <c r="DW182" s="92"/>
      <c r="DX182" s="92"/>
      <c r="DY182" s="92"/>
      <c r="DZ182" s="92"/>
      <c r="EA182" s="92"/>
      <c r="EB182" s="92"/>
      <c r="EC182" s="92"/>
      <c r="ED182" s="92"/>
      <c r="EE182" s="92"/>
      <c r="EF182" s="2"/>
      <c r="EG182" s="2"/>
      <c r="EH182" s="2"/>
    </row>
    <row r="183" spans="1:138" ht="12.7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92"/>
      <c r="DG183" s="92"/>
      <c r="DH183" s="92"/>
      <c r="DI183" s="92"/>
      <c r="DJ183" s="92"/>
      <c r="DK183" s="92"/>
      <c r="DL183" s="92"/>
      <c r="DM183" s="92"/>
      <c r="DN183" s="92"/>
      <c r="DO183" s="92"/>
      <c r="DP183" s="92"/>
      <c r="DQ183" s="92"/>
      <c r="DR183" s="92"/>
      <c r="DS183" s="92"/>
      <c r="DT183" s="92"/>
      <c r="DU183" s="92"/>
      <c r="DV183" s="92"/>
      <c r="DW183" s="92"/>
      <c r="DX183" s="92"/>
      <c r="DY183" s="92"/>
      <c r="DZ183" s="92"/>
      <c r="EA183" s="92"/>
      <c r="EB183" s="92"/>
      <c r="EC183" s="92"/>
      <c r="ED183" s="92"/>
      <c r="EE183" s="92"/>
      <c r="EF183" s="2"/>
      <c r="EG183" s="2"/>
      <c r="EH183" s="2"/>
    </row>
    <row r="184" spans="1:138" ht="12.7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92"/>
      <c r="DG184" s="92"/>
      <c r="DH184" s="92"/>
      <c r="DI184" s="92"/>
      <c r="DJ184" s="92"/>
      <c r="DK184" s="92"/>
      <c r="DL184" s="92"/>
      <c r="DM184" s="92"/>
      <c r="DN184" s="92"/>
      <c r="DO184" s="92"/>
      <c r="DP184" s="92"/>
      <c r="DQ184" s="92"/>
      <c r="DR184" s="92"/>
      <c r="DS184" s="92"/>
      <c r="DT184" s="92"/>
      <c r="DU184" s="92"/>
      <c r="DV184" s="92"/>
      <c r="DW184" s="92"/>
      <c r="DX184" s="92"/>
      <c r="DY184" s="92"/>
      <c r="DZ184" s="92"/>
      <c r="EA184" s="92"/>
      <c r="EB184" s="92"/>
      <c r="EC184" s="92"/>
      <c r="ED184" s="92"/>
      <c r="EE184" s="92"/>
      <c r="EF184" s="2"/>
      <c r="EG184" s="2"/>
      <c r="EH184" s="2"/>
    </row>
    <row r="185" spans="1:138" ht="12.7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92"/>
      <c r="DG185" s="92"/>
      <c r="DH185" s="92"/>
      <c r="DI185" s="92"/>
      <c r="DJ185" s="92"/>
      <c r="DK185" s="92"/>
      <c r="DL185" s="92"/>
      <c r="DM185" s="92"/>
      <c r="DN185" s="92"/>
      <c r="DO185" s="92"/>
      <c r="DP185" s="92"/>
      <c r="DQ185" s="92"/>
      <c r="DR185" s="92"/>
      <c r="DS185" s="92"/>
      <c r="DT185" s="92"/>
      <c r="DU185" s="92"/>
      <c r="DV185" s="92"/>
      <c r="DW185" s="92"/>
      <c r="DX185" s="92"/>
      <c r="DY185" s="92"/>
      <c r="DZ185" s="92"/>
      <c r="EA185" s="92"/>
      <c r="EB185" s="92"/>
      <c r="EC185" s="92"/>
      <c r="ED185" s="92"/>
      <c r="EE185" s="92"/>
      <c r="EF185" s="2"/>
      <c r="EG185" s="2"/>
      <c r="EH185" s="2"/>
    </row>
    <row r="186" spans="1:138" ht="12.7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92"/>
      <c r="DG186" s="92"/>
      <c r="DH186" s="92"/>
      <c r="DI186" s="92"/>
      <c r="DJ186" s="92"/>
      <c r="DK186" s="92"/>
      <c r="DL186" s="92"/>
      <c r="DM186" s="92"/>
      <c r="DN186" s="92"/>
      <c r="DO186" s="92"/>
      <c r="DP186" s="92"/>
      <c r="DQ186" s="92"/>
      <c r="DR186" s="92"/>
      <c r="DS186" s="92"/>
      <c r="DT186" s="92"/>
      <c r="DU186" s="92"/>
      <c r="DV186" s="92"/>
      <c r="DW186" s="92"/>
      <c r="DX186" s="92"/>
      <c r="DY186" s="92"/>
      <c r="DZ186" s="92"/>
      <c r="EA186" s="92"/>
      <c r="EB186" s="92"/>
      <c r="EC186" s="92"/>
      <c r="ED186" s="92"/>
      <c r="EE186" s="92"/>
      <c r="EF186" s="2"/>
      <c r="EG186" s="2"/>
      <c r="EH186" s="2"/>
    </row>
    <row r="187" spans="1:138" ht="12.7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92"/>
      <c r="DG187" s="92"/>
      <c r="DH187" s="92"/>
      <c r="DI187" s="92"/>
      <c r="DJ187" s="92"/>
      <c r="DK187" s="92"/>
      <c r="DL187" s="92"/>
      <c r="DM187" s="92"/>
      <c r="DN187" s="92"/>
      <c r="DO187" s="92"/>
      <c r="DP187" s="92"/>
      <c r="DQ187" s="92"/>
      <c r="DR187" s="92"/>
      <c r="DS187" s="92"/>
      <c r="DT187" s="92"/>
      <c r="DU187" s="92"/>
      <c r="DV187" s="92"/>
      <c r="DW187" s="92"/>
      <c r="DX187" s="92"/>
      <c r="DY187" s="92"/>
      <c r="DZ187" s="92"/>
      <c r="EA187" s="92"/>
      <c r="EB187" s="92"/>
      <c r="EC187" s="92"/>
      <c r="ED187" s="92"/>
      <c r="EE187" s="92"/>
      <c r="EF187" s="2"/>
      <c r="EG187" s="2"/>
      <c r="EH187" s="2"/>
    </row>
    <row r="188" spans="1:138" ht="12.7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c r="CS188" s="2"/>
      <c r="CT188" s="2"/>
      <c r="CU188" s="2"/>
      <c r="CV188" s="2"/>
      <c r="CW188" s="2"/>
      <c r="CX188" s="2"/>
      <c r="CY188" s="2"/>
      <c r="CZ188" s="2"/>
      <c r="DA188" s="2"/>
      <c r="DB188" s="2"/>
      <c r="DC188" s="2"/>
      <c r="DD188" s="2"/>
      <c r="DE188" s="2"/>
      <c r="DF188" s="92"/>
      <c r="DG188" s="92"/>
      <c r="DH188" s="92"/>
      <c r="DI188" s="92"/>
      <c r="DJ188" s="92"/>
      <c r="DK188" s="92"/>
      <c r="DL188" s="92"/>
      <c r="DM188" s="92"/>
      <c r="DN188" s="92"/>
      <c r="DO188" s="92"/>
      <c r="DP188" s="92"/>
      <c r="DQ188" s="92"/>
      <c r="DR188" s="92"/>
      <c r="DS188" s="92"/>
      <c r="DT188" s="92"/>
      <c r="DU188" s="92"/>
      <c r="DV188" s="92"/>
      <c r="DW188" s="92"/>
      <c r="DX188" s="92"/>
      <c r="DY188" s="92"/>
      <c r="DZ188" s="92"/>
      <c r="EA188" s="92"/>
      <c r="EB188" s="92"/>
      <c r="EC188" s="92"/>
      <c r="ED188" s="92"/>
      <c r="EE188" s="92"/>
      <c r="EF188" s="2"/>
      <c r="EG188" s="2"/>
      <c r="EH188" s="2"/>
    </row>
    <row r="189" spans="1:138" ht="12.7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c r="CS189" s="2"/>
      <c r="CT189" s="2"/>
      <c r="CU189" s="2"/>
      <c r="CV189" s="2"/>
      <c r="CW189" s="2"/>
      <c r="CX189" s="2"/>
      <c r="CY189" s="2"/>
      <c r="CZ189" s="2"/>
      <c r="DA189" s="2"/>
      <c r="DB189" s="2"/>
      <c r="DC189" s="2"/>
      <c r="DD189" s="2"/>
      <c r="DE189" s="2"/>
      <c r="DF189" s="92"/>
      <c r="DG189" s="92"/>
      <c r="DH189" s="92"/>
      <c r="DI189" s="92"/>
      <c r="DJ189" s="92"/>
      <c r="DK189" s="92"/>
      <c r="DL189" s="92"/>
      <c r="DM189" s="92"/>
      <c r="DN189" s="92"/>
      <c r="DO189" s="92"/>
      <c r="DP189" s="92"/>
      <c r="DQ189" s="92"/>
      <c r="DR189" s="92"/>
      <c r="DS189" s="92"/>
      <c r="DT189" s="92"/>
      <c r="DU189" s="92"/>
      <c r="DV189" s="92"/>
      <c r="DW189" s="92"/>
      <c r="DX189" s="92"/>
      <c r="DY189" s="92"/>
      <c r="DZ189" s="92"/>
      <c r="EA189" s="92"/>
      <c r="EB189" s="92"/>
      <c r="EC189" s="92"/>
      <c r="ED189" s="92"/>
      <c r="EE189" s="92"/>
      <c r="EF189" s="2"/>
      <c r="EG189" s="2"/>
      <c r="EH189" s="2"/>
    </row>
    <row r="190" spans="1:138" ht="12.7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c r="CW190" s="2"/>
      <c r="CX190" s="2"/>
      <c r="CY190" s="2"/>
      <c r="CZ190" s="2"/>
      <c r="DA190" s="2"/>
      <c r="DB190" s="2"/>
      <c r="DC190" s="2"/>
      <c r="DD190" s="2"/>
      <c r="DE190" s="2"/>
      <c r="DF190" s="92"/>
      <c r="DG190" s="92"/>
      <c r="DH190" s="92"/>
      <c r="DI190" s="92"/>
      <c r="DJ190" s="92"/>
      <c r="DK190" s="92"/>
      <c r="DL190" s="92"/>
      <c r="DM190" s="92"/>
      <c r="DN190" s="92"/>
      <c r="DO190" s="92"/>
      <c r="DP190" s="92"/>
      <c r="DQ190" s="92"/>
      <c r="DR190" s="92"/>
      <c r="DS190" s="92"/>
      <c r="DT190" s="92"/>
      <c r="DU190" s="92"/>
      <c r="DV190" s="92"/>
      <c r="DW190" s="92"/>
      <c r="DX190" s="92"/>
      <c r="DY190" s="92"/>
      <c r="DZ190" s="92"/>
      <c r="EA190" s="92"/>
      <c r="EB190" s="92"/>
      <c r="EC190" s="92"/>
      <c r="ED190" s="92"/>
      <c r="EE190" s="92"/>
      <c r="EF190" s="2"/>
      <c r="EG190" s="2"/>
      <c r="EH190" s="2"/>
    </row>
    <row r="191" spans="1:138" ht="12.7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c r="CS191" s="2"/>
      <c r="CT191" s="2"/>
      <c r="CU191" s="2"/>
      <c r="CV191" s="2"/>
      <c r="CW191" s="2"/>
      <c r="CX191" s="2"/>
      <c r="CY191" s="2"/>
      <c r="CZ191" s="2"/>
      <c r="DA191" s="2"/>
      <c r="DB191" s="2"/>
      <c r="DC191" s="2"/>
      <c r="DD191" s="2"/>
      <c r="DE191" s="2"/>
      <c r="DF191" s="92"/>
      <c r="DG191" s="92"/>
      <c r="DH191" s="92"/>
      <c r="DI191" s="92"/>
      <c r="DJ191" s="92"/>
      <c r="DK191" s="92"/>
      <c r="DL191" s="92"/>
      <c r="DM191" s="92"/>
      <c r="DN191" s="92"/>
      <c r="DO191" s="92"/>
      <c r="DP191" s="92"/>
      <c r="DQ191" s="92"/>
      <c r="DR191" s="92"/>
      <c r="DS191" s="92"/>
      <c r="DT191" s="92"/>
      <c r="DU191" s="92"/>
      <c r="DV191" s="92"/>
      <c r="DW191" s="92"/>
      <c r="DX191" s="92"/>
      <c r="DY191" s="92"/>
      <c r="DZ191" s="92"/>
      <c r="EA191" s="92"/>
      <c r="EB191" s="92"/>
      <c r="EC191" s="92"/>
      <c r="ED191" s="92"/>
      <c r="EE191" s="92"/>
      <c r="EF191" s="2"/>
      <c r="EG191" s="2"/>
      <c r="EH191" s="2"/>
    </row>
    <row r="192" spans="1:138" ht="12.7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c r="CV192" s="2"/>
      <c r="CW192" s="2"/>
      <c r="CX192" s="2"/>
      <c r="CY192" s="2"/>
      <c r="CZ192" s="2"/>
      <c r="DA192" s="2"/>
      <c r="DB192" s="2"/>
      <c r="DC192" s="2"/>
      <c r="DD192" s="2"/>
      <c r="DE192" s="2"/>
      <c r="DF192" s="92"/>
      <c r="DG192" s="92"/>
      <c r="DH192" s="92"/>
      <c r="DI192" s="92"/>
      <c r="DJ192" s="92"/>
      <c r="DK192" s="92"/>
      <c r="DL192" s="92"/>
      <c r="DM192" s="92"/>
      <c r="DN192" s="92"/>
      <c r="DO192" s="92"/>
      <c r="DP192" s="92"/>
      <c r="DQ192" s="92"/>
      <c r="DR192" s="92"/>
      <c r="DS192" s="92"/>
      <c r="DT192" s="92"/>
      <c r="DU192" s="92"/>
      <c r="DV192" s="92"/>
      <c r="DW192" s="92"/>
      <c r="DX192" s="92"/>
      <c r="DY192" s="92"/>
      <c r="DZ192" s="92"/>
      <c r="EA192" s="92"/>
      <c r="EB192" s="92"/>
      <c r="EC192" s="92"/>
      <c r="ED192" s="92"/>
      <c r="EE192" s="92"/>
      <c r="EF192" s="2"/>
      <c r="EG192" s="2"/>
      <c r="EH192" s="2"/>
    </row>
    <row r="193" spans="1:138" ht="12.7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c r="CU193" s="2"/>
      <c r="CV193" s="2"/>
      <c r="CW193" s="2"/>
      <c r="CX193" s="2"/>
      <c r="CY193" s="2"/>
      <c r="CZ193" s="2"/>
      <c r="DA193" s="2"/>
      <c r="DB193" s="2"/>
      <c r="DC193" s="2"/>
      <c r="DD193" s="2"/>
      <c r="DE193" s="2"/>
      <c r="DF193" s="92"/>
      <c r="DG193" s="92"/>
      <c r="DH193" s="92"/>
      <c r="DI193" s="92"/>
      <c r="DJ193" s="92"/>
      <c r="DK193" s="92"/>
      <c r="DL193" s="92"/>
      <c r="DM193" s="92"/>
      <c r="DN193" s="92"/>
      <c r="DO193" s="92"/>
      <c r="DP193" s="92"/>
      <c r="DQ193" s="92"/>
      <c r="DR193" s="92"/>
      <c r="DS193" s="92"/>
      <c r="DT193" s="92"/>
      <c r="DU193" s="92"/>
      <c r="DV193" s="92"/>
      <c r="DW193" s="92"/>
      <c r="DX193" s="92"/>
      <c r="DY193" s="92"/>
      <c r="DZ193" s="92"/>
      <c r="EA193" s="92"/>
      <c r="EB193" s="92"/>
      <c r="EC193" s="92"/>
      <c r="ED193" s="92"/>
      <c r="EE193" s="92"/>
      <c r="EF193" s="2"/>
      <c r="EG193" s="2"/>
      <c r="EH193" s="2"/>
    </row>
    <row r="194" spans="1:138" ht="12.7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c r="CS194" s="2"/>
      <c r="CT194" s="2"/>
      <c r="CU194" s="2"/>
      <c r="CV194" s="2"/>
      <c r="CW194" s="2"/>
      <c r="CX194" s="2"/>
      <c r="CY194" s="2"/>
      <c r="CZ194" s="2"/>
      <c r="DA194" s="2"/>
      <c r="DB194" s="2"/>
      <c r="DC194" s="2"/>
      <c r="DD194" s="2"/>
      <c r="DE194" s="2"/>
      <c r="DF194" s="92"/>
      <c r="DG194" s="92"/>
      <c r="DH194" s="92"/>
      <c r="DI194" s="92"/>
      <c r="DJ194" s="92"/>
      <c r="DK194" s="92"/>
      <c r="DL194" s="92"/>
      <c r="DM194" s="92"/>
      <c r="DN194" s="92"/>
      <c r="DO194" s="92"/>
      <c r="DP194" s="92"/>
      <c r="DQ194" s="92"/>
      <c r="DR194" s="92"/>
      <c r="DS194" s="92"/>
      <c r="DT194" s="92"/>
      <c r="DU194" s="92"/>
      <c r="DV194" s="92"/>
      <c r="DW194" s="92"/>
      <c r="DX194" s="92"/>
      <c r="DY194" s="92"/>
      <c r="DZ194" s="92"/>
      <c r="EA194" s="92"/>
      <c r="EB194" s="92"/>
      <c r="EC194" s="92"/>
      <c r="ED194" s="92"/>
      <c r="EE194" s="92"/>
      <c r="EF194" s="2"/>
      <c r="EG194" s="2"/>
      <c r="EH194" s="2"/>
    </row>
    <row r="195" spans="1:138" ht="12.7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c r="CS195" s="2"/>
      <c r="CT195" s="2"/>
      <c r="CU195" s="2"/>
      <c r="CV195" s="2"/>
      <c r="CW195" s="2"/>
      <c r="CX195" s="2"/>
      <c r="CY195" s="2"/>
      <c r="CZ195" s="2"/>
      <c r="DA195" s="2"/>
      <c r="DB195" s="2"/>
      <c r="DC195" s="2"/>
      <c r="DD195" s="2"/>
      <c r="DE195" s="2"/>
      <c r="DF195" s="92"/>
      <c r="DG195" s="92"/>
      <c r="DH195" s="92"/>
      <c r="DI195" s="92"/>
      <c r="DJ195" s="92"/>
      <c r="DK195" s="92"/>
      <c r="DL195" s="92"/>
      <c r="DM195" s="92"/>
      <c r="DN195" s="92"/>
      <c r="DO195" s="92"/>
      <c r="DP195" s="92"/>
      <c r="DQ195" s="92"/>
      <c r="DR195" s="92"/>
      <c r="DS195" s="92"/>
      <c r="DT195" s="92"/>
      <c r="DU195" s="92"/>
      <c r="DV195" s="92"/>
      <c r="DW195" s="92"/>
      <c r="DX195" s="92"/>
      <c r="DY195" s="92"/>
      <c r="DZ195" s="92"/>
      <c r="EA195" s="92"/>
      <c r="EB195" s="92"/>
      <c r="EC195" s="92"/>
      <c r="ED195" s="92"/>
      <c r="EE195" s="92"/>
      <c r="EF195" s="2"/>
      <c r="EG195" s="2"/>
      <c r="EH195" s="2"/>
    </row>
    <row r="196" spans="1:138" ht="12.7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c r="CV196" s="2"/>
      <c r="CW196" s="2"/>
      <c r="CX196" s="2"/>
      <c r="CY196" s="2"/>
      <c r="CZ196" s="2"/>
      <c r="DA196" s="2"/>
      <c r="DB196" s="2"/>
      <c r="DC196" s="2"/>
      <c r="DD196" s="2"/>
      <c r="DE196" s="2"/>
      <c r="DF196" s="92"/>
      <c r="DG196" s="92"/>
      <c r="DH196" s="92"/>
      <c r="DI196" s="92"/>
      <c r="DJ196" s="92"/>
      <c r="DK196" s="92"/>
      <c r="DL196" s="92"/>
      <c r="DM196" s="92"/>
      <c r="DN196" s="92"/>
      <c r="DO196" s="92"/>
      <c r="DP196" s="92"/>
      <c r="DQ196" s="92"/>
      <c r="DR196" s="92"/>
      <c r="DS196" s="92"/>
      <c r="DT196" s="92"/>
      <c r="DU196" s="92"/>
      <c r="DV196" s="92"/>
      <c r="DW196" s="92"/>
      <c r="DX196" s="92"/>
      <c r="DY196" s="92"/>
      <c r="DZ196" s="92"/>
      <c r="EA196" s="92"/>
      <c r="EB196" s="92"/>
      <c r="EC196" s="92"/>
      <c r="ED196" s="92"/>
      <c r="EE196" s="92"/>
      <c r="EF196" s="2"/>
      <c r="EG196" s="2"/>
      <c r="EH196" s="2"/>
    </row>
    <row r="197" spans="1:138" ht="12.7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c r="CV197" s="2"/>
      <c r="CW197" s="2"/>
      <c r="CX197" s="2"/>
      <c r="CY197" s="2"/>
      <c r="CZ197" s="2"/>
      <c r="DA197" s="2"/>
      <c r="DB197" s="2"/>
      <c r="DC197" s="2"/>
      <c r="DD197" s="2"/>
      <c r="DE197" s="2"/>
      <c r="DF197" s="92"/>
      <c r="DG197" s="92"/>
      <c r="DH197" s="92"/>
      <c r="DI197" s="92"/>
      <c r="DJ197" s="92"/>
      <c r="DK197" s="92"/>
      <c r="DL197" s="92"/>
      <c r="DM197" s="92"/>
      <c r="DN197" s="92"/>
      <c r="DO197" s="92"/>
      <c r="DP197" s="92"/>
      <c r="DQ197" s="92"/>
      <c r="DR197" s="92"/>
      <c r="DS197" s="92"/>
      <c r="DT197" s="92"/>
      <c r="DU197" s="92"/>
      <c r="DV197" s="92"/>
      <c r="DW197" s="92"/>
      <c r="DX197" s="92"/>
      <c r="DY197" s="92"/>
      <c r="DZ197" s="92"/>
      <c r="EA197" s="92"/>
      <c r="EB197" s="92"/>
      <c r="EC197" s="92"/>
      <c r="ED197" s="92"/>
      <c r="EE197" s="92"/>
      <c r="EF197" s="2"/>
      <c r="EG197" s="2"/>
      <c r="EH197" s="2"/>
    </row>
    <row r="198" spans="1:138" ht="12.7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c r="CV198" s="2"/>
      <c r="CW198" s="2"/>
      <c r="CX198" s="2"/>
      <c r="CY198" s="2"/>
      <c r="CZ198" s="2"/>
      <c r="DA198" s="2"/>
      <c r="DB198" s="2"/>
      <c r="DC198" s="2"/>
      <c r="DD198" s="2"/>
      <c r="DE198" s="2"/>
      <c r="DF198" s="92"/>
      <c r="DG198" s="92"/>
      <c r="DH198" s="92"/>
      <c r="DI198" s="92"/>
      <c r="DJ198" s="92"/>
      <c r="DK198" s="92"/>
      <c r="DL198" s="92"/>
      <c r="DM198" s="92"/>
      <c r="DN198" s="92"/>
      <c r="DO198" s="92"/>
      <c r="DP198" s="92"/>
      <c r="DQ198" s="92"/>
      <c r="DR198" s="92"/>
      <c r="DS198" s="92"/>
      <c r="DT198" s="92"/>
      <c r="DU198" s="92"/>
      <c r="DV198" s="92"/>
      <c r="DW198" s="92"/>
      <c r="DX198" s="92"/>
      <c r="DY198" s="92"/>
      <c r="DZ198" s="92"/>
      <c r="EA198" s="92"/>
      <c r="EB198" s="92"/>
      <c r="EC198" s="92"/>
      <c r="ED198" s="92"/>
      <c r="EE198" s="92"/>
      <c r="EF198" s="2"/>
      <c r="EG198" s="2"/>
      <c r="EH198" s="2"/>
    </row>
    <row r="199" spans="1:138" ht="12.7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c r="CU199" s="2"/>
      <c r="CV199" s="2"/>
      <c r="CW199" s="2"/>
      <c r="CX199" s="2"/>
      <c r="CY199" s="2"/>
      <c r="CZ199" s="2"/>
      <c r="DA199" s="2"/>
      <c r="DB199" s="2"/>
      <c r="DC199" s="2"/>
      <c r="DD199" s="2"/>
      <c r="DE199" s="2"/>
      <c r="DF199" s="92"/>
      <c r="DG199" s="92"/>
      <c r="DH199" s="92"/>
      <c r="DI199" s="92"/>
      <c r="DJ199" s="92"/>
      <c r="DK199" s="92"/>
      <c r="DL199" s="92"/>
      <c r="DM199" s="92"/>
      <c r="DN199" s="92"/>
      <c r="DO199" s="92"/>
      <c r="DP199" s="92"/>
      <c r="DQ199" s="92"/>
      <c r="DR199" s="92"/>
      <c r="DS199" s="92"/>
      <c r="DT199" s="92"/>
      <c r="DU199" s="92"/>
      <c r="DV199" s="92"/>
      <c r="DW199" s="92"/>
      <c r="DX199" s="92"/>
      <c r="DY199" s="92"/>
      <c r="DZ199" s="92"/>
      <c r="EA199" s="92"/>
      <c r="EB199" s="92"/>
      <c r="EC199" s="92"/>
      <c r="ED199" s="92"/>
      <c r="EE199" s="92"/>
      <c r="EF199" s="2"/>
      <c r="EG199" s="2"/>
      <c r="EH199" s="2"/>
    </row>
    <row r="200" spans="1:138" ht="12.7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c r="CS200" s="2"/>
      <c r="CT200" s="2"/>
      <c r="CU200" s="2"/>
      <c r="CV200" s="2"/>
      <c r="CW200" s="2"/>
      <c r="CX200" s="2"/>
      <c r="CY200" s="2"/>
      <c r="CZ200" s="2"/>
      <c r="DA200" s="2"/>
      <c r="DB200" s="2"/>
      <c r="DC200" s="2"/>
      <c r="DD200" s="2"/>
      <c r="DE200" s="2"/>
      <c r="DF200" s="92"/>
      <c r="DG200" s="92"/>
      <c r="DH200" s="92"/>
      <c r="DI200" s="92"/>
      <c r="DJ200" s="92"/>
      <c r="DK200" s="92"/>
      <c r="DL200" s="92"/>
      <c r="DM200" s="92"/>
      <c r="DN200" s="92"/>
      <c r="DO200" s="92"/>
      <c r="DP200" s="92"/>
      <c r="DQ200" s="92"/>
      <c r="DR200" s="92"/>
      <c r="DS200" s="92"/>
      <c r="DT200" s="92"/>
      <c r="DU200" s="92"/>
      <c r="DV200" s="92"/>
      <c r="DW200" s="92"/>
      <c r="DX200" s="92"/>
      <c r="DY200" s="92"/>
      <c r="DZ200" s="92"/>
      <c r="EA200" s="92"/>
      <c r="EB200" s="92"/>
      <c r="EC200" s="92"/>
      <c r="ED200" s="92"/>
      <c r="EE200" s="92"/>
      <c r="EF200" s="2"/>
      <c r="EG200" s="2"/>
      <c r="EH200" s="2"/>
    </row>
    <row r="201" spans="1:138" ht="12.7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c r="CS201" s="2"/>
      <c r="CT201" s="2"/>
      <c r="CU201" s="2"/>
      <c r="CV201" s="2"/>
      <c r="CW201" s="2"/>
      <c r="CX201" s="2"/>
      <c r="CY201" s="2"/>
      <c r="CZ201" s="2"/>
      <c r="DA201" s="2"/>
      <c r="DB201" s="2"/>
      <c r="DC201" s="2"/>
      <c r="DD201" s="2"/>
      <c r="DE201" s="2"/>
      <c r="DF201" s="92"/>
      <c r="DG201" s="92"/>
      <c r="DH201" s="92"/>
      <c r="DI201" s="92"/>
      <c r="DJ201" s="92"/>
      <c r="DK201" s="92"/>
      <c r="DL201" s="92"/>
      <c r="DM201" s="92"/>
      <c r="DN201" s="92"/>
      <c r="DO201" s="92"/>
      <c r="DP201" s="92"/>
      <c r="DQ201" s="92"/>
      <c r="DR201" s="92"/>
      <c r="DS201" s="92"/>
      <c r="DT201" s="92"/>
      <c r="DU201" s="92"/>
      <c r="DV201" s="92"/>
      <c r="DW201" s="92"/>
      <c r="DX201" s="92"/>
      <c r="DY201" s="92"/>
      <c r="DZ201" s="92"/>
      <c r="EA201" s="92"/>
      <c r="EB201" s="92"/>
      <c r="EC201" s="92"/>
      <c r="ED201" s="92"/>
      <c r="EE201" s="92"/>
      <c r="EF201" s="2"/>
      <c r="EG201" s="2"/>
      <c r="EH201" s="2"/>
    </row>
    <row r="202" spans="1:138" ht="12.7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c r="CV202" s="2"/>
      <c r="CW202" s="2"/>
      <c r="CX202" s="2"/>
      <c r="CY202" s="2"/>
      <c r="CZ202" s="2"/>
      <c r="DA202" s="2"/>
      <c r="DB202" s="2"/>
      <c r="DC202" s="2"/>
      <c r="DD202" s="2"/>
      <c r="DE202" s="2"/>
      <c r="DF202" s="92"/>
      <c r="DG202" s="92"/>
      <c r="DH202" s="92"/>
      <c r="DI202" s="92"/>
      <c r="DJ202" s="92"/>
      <c r="DK202" s="92"/>
      <c r="DL202" s="92"/>
      <c r="DM202" s="92"/>
      <c r="DN202" s="92"/>
      <c r="DO202" s="92"/>
      <c r="DP202" s="92"/>
      <c r="DQ202" s="92"/>
      <c r="DR202" s="92"/>
      <c r="DS202" s="92"/>
      <c r="DT202" s="92"/>
      <c r="DU202" s="92"/>
      <c r="DV202" s="92"/>
      <c r="DW202" s="92"/>
      <c r="DX202" s="92"/>
      <c r="DY202" s="92"/>
      <c r="DZ202" s="92"/>
      <c r="EA202" s="92"/>
      <c r="EB202" s="92"/>
      <c r="EC202" s="92"/>
      <c r="ED202" s="92"/>
      <c r="EE202" s="92"/>
      <c r="EF202" s="2"/>
      <c r="EG202" s="2"/>
      <c r="EH202" s="2"/>
    </row>
    <row r="203" spans="1:138" ht="12.7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c r="CV203" s="2"/>
      <c r="CW203" s="2"/>
      <c r="CX203" s="2"/>
      <c r="CY203" s="2"/>
      <c r="CZ203" s="2"/>
      <c r="DA203" s="2"/>
      <c r="DB203" s="2"/>
      <c r="DC203" s="2"/>
      <c r="DD203" s="2"/>
      <c r="DE203" s="2"/>
      <c r="DF203" s="92"/>
      <c r="DG203" s="92"/>
      <c r="DH203" s="92"/>
      <c r="DI203" s="92"/>
      <c r="DJ203" s="92"/>
      <c r="DK203" s="92"/>
      <c r="DL203" s="92"/>
      <c r="DM203" s="92"/>
      <c r="DN203" s="92"/>
      <c r="DO203" s="92"/>
      <c r="DP203" s="92"/>
      <c r="DQ203" s="92"/>
      <c r="DR203" s="92"/>
      <c r="DS203" s="92"/>
      <c r="DT203" s="92"/>
      <c r="DU203" s="92"/>
      <c r="DV203" s="92"/>
      <c r="DW203" s="92"/>
      <c r="DX203" s="92"/>
      <c r="DY203" s="92"/>
      <c r="DZ203" s="92"/>
      <c r="EA203" s="92"/>
      <c r="EB203" s="92"/>
      <c r="EC203" s="92"/>
      <c r="ED203" s="92"/>
      <c r="EE203" s="92"/>
      <c r="EF203" s="2"/>
      <c r="EG203" s="2"/>
      <c r="EH203" s="2"/>
    </row>
    <row r="204" spans="1:138" ht="12.7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c r="CW204" s="2"/>
      <c r="CX204" s="2"/>
      <c r="CY204" s="2"/>
      <c r="CZ204" s="2"/>
      <c r="DA204" s="2"/>
      <c r="DB204" s="2"/>
      <c r="DC204" s="2"/>
      <c r="DD204" s="2"/>
      <c r="DE204" s="2"/>
      <c r="DF204" s="92"/>
      <c r="DG204" s="92"/>
      <c r="DH204" s="92"/>
      <c r="DI204" s="92"/>
      <c r="DJ204" s="92"/>
      <c r="DK204" s="92"/>
      <c r="DL204" s="92"/>
      <c r="DM204" s="92"/>
      <c r="DN204" s="92"/>
      <c r="DO204" s="92"/>
      <c r="DP204" s="92"/>
      <c r="DQ204" s="92"/>
      <c r="DR204" s="92"/>
      <c r="DS204" s="92"/>
      <c r="DT204" s="92"/>
      <c r="DU204" s="92"/>
      <c r="DV204" s="92"/>
      <c r="DW204" s="92"/>
      <c r="DX204" s="92"/>
      <c r="DY204" s="92"/>
      <c r="DZ204" s="92"/>
      <c r="EA204" s="92"/>
      <c r="EB204" s="92"/>
      <c r="EC204" s="92"/>
      <c r="ED204" s="92"/>
      <c r="EE204" s="92"/>
      <c r="EF204" s="2"/>
      <c r="EG204" s="2"/>
      <c r="EH204" s="2"/>
    </row>
    <row r="205" spans="1:138" ht="12.7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c r="CS205" s="2"/>
      <c r="CT205" s="2"/>
      <c r="CU205" s="2"/>
      <c r="CV205" s="2"/>
      <c r="CW205" s="2"/>
      <c r="CX205" s="2"/>
      <c r="CY205" s="2"/>
      <c r="CZ205" s="2"/>
      <c r="DA205" s="2"/>
      <c r="DB205" s="2"/>
      <c r="DC205" s="2"/>
      <c r="DD205" s="2"/>
      <c r="DE205" s="2"/>
      <c r="DF205" s="92"/>
      <c r="DG205" s="92"/>
      <c r="DH205" s="92"/>
      <c r="DI205" s="92"/>
      <c r="DJ205" s="92"/>
      <c r="DK205" s="92"/>
      <c r="DL205" s="92"/>
      <c r="DM205" s="92"/>
      <c r="DN205" s="92"/>
      <c r="DO205" s="92"/>
      <c r="DP205" s="92"/>
      <c r="DQ205" s="92"/>
      <c r="DR205" s="92"/>
      <c r="DS205" s="92"/>
      <c r="DT205" s="92"/>
      <c r="DU205" s="92"/>
      <c r="DV205" s="92"/>
      <c r="DW205" s="92"/>
      <c r="DX205" s="92"/>
      <c r="DY205" s="92"/>
      <c r="DZ205" s="92"/>
      <c r="EA205" s="92"/>
      <c r="EB205" s="92"/>
      <c r="EC205" s="92"/>
      <c r="ED205" s="92"/>
      <c r="EE205" s="92"/>
      <c r="EF205" s="2"/>
      <c r="EG205" s="2"/>
      <c r="EH205" s="2"/>
    </row>
    <row r="206" spans="1:138" ht="12.7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c r="CS206" s="2"/>
      <c r="CT206" s="2"/>
      <c r="CU206" s="2"/>
      <c r="CV206" s="2"/>
      <c r="CW206" s="2"/>
      <c r="CX206" s="2"/>
      <c r="CY206" s="2"/>
      <c r="CZ206" s="2"/>
      <c r="DA206" s="2"/>
      <c r="DB206" s="2"/>
      <c r="DC206" s="2"/>
      <c r="DD206" s="2"/>
      <c r="DE206" s="2"/>
      <c r="DF206" s="92"/>
      <c r="DG206" s="92"/>
      <c r="DH206" s="92"/>
      <c r="DI206" s="92"/>
      <c r="DJ206" s="92"/>
      <c r="DK206" s="92"/>
      <c r="DL206" s="92"/>
      <c r="DM206" s="92"/>
      <c r="DN206" s="92"/>
      <c r="DO206" s="92"/>
      <c r="DP206" s="92"/>
      <c r="DQ206" s="92"/>
      <c r="DR206" s="92"/>
      <c r="DS206" s="92"/>
      <c r="DT206" s="92"/>
      <c r="DU206" s="92"/>
      <c r="DV206" s="92"/>
      <c r="DW206" s="92"/>
      <c r="DX206" s="92"/>
      <c r="DY206" s="92"/>
      <c r="DZ206" s="92"/>
      <c r="EA206" s="92"/>
      <c r="EB206" s="92"/>
      <c r="EC206" s="92"/>
      <c r="ED206" s="92"/>
      <c r="EE206" s="92"/>
      <c r="EF206" s="2"/>
      <c r="EG206" s="2"/>
      <c r="EH206" s="2"/>
    </row>
    <row r="207" spans="1:138" ht="12.7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c r="CS207" s="2"/>
      <c r="CT207" s="2"/>
      <c r="CU207" s="2"/>
      <c r="CV207" s="2"/>
      <c r="CW207" s="2"/>
      <c r="CX207" s="2"/>
      <c r="CY207" s="2"/>
      <c r="CZ207" s="2"/>
      <c r="DA207" s="2"/>
      <c r="DB207" s="2"/>
      <c r="DC207" s="2"/>
      <c r="DD207" s="2"/>
      <c r="DE207" s="2"/>
      <c r="DF207" s="92"/>
      <c r="DG207" s="92"/>
      <c r="DH207" s="92"/>
      <c r="DI207" s="92"/>
      <c r="DJ207" s="92"/>
      <c r="DK207" s="92"/>
      <c r="DL207" s="92"/>
      <c r="DM207" s="92"/>
      <c r="DN207" s="92"/>
      <c r="DO207" s="92"/>
      <c r="DP207" s="92"/>
      <c r="DQ207" s="92"/>
      <c r="DR207" s="92"/>
      <c r="DS207" s="92"/>
      <c r="DT207" s="92"/>
      <c r="DU207" s="92"/>
      <c r="DV207" s="92"/>
      <c r="DW207" s="92"/>
      <c r="DX207" s="92"/>
      <c r="DY207" s="92"/>
      <c r="DZ207" s="92"/>
      <c r="EA207" s="92"/>
      <c r="EB207" s="92"/>
      <c r="EC207" s="92"/>
      <c r="ED207" s="92"/>
      <c r="EE207" s="92"/>
      <c r="EF207" s="2"/>
      <c r="EG207" s="2"/>
      <c r="EH207" s="2"/>
    </row>
    <row r="208" spans="1:138" ht="12.7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c r="CS208" s="2"/>
      <c r="CT208" s="2"/>
      <c r="CU208" s="2"/>
      <c r="CV208" s="2"/>
      <c r="CW208" s="2"/>
      <c r="CX208" s="2"/>
      <c r="CY208" s="2"/>
      <c r="CZ208" s="2"/>
      <c r="DA208" s="2"/>
      <c r="DB208" s="2"/>
      <c r="DC208" s="2"/>
      <c r="DD208" s="2"/>
      <c r="DE208" s="2"/>
      <c r="DF208" s="92"/>
      <c r="DG208" s="92"/>
      <c r="DH208" s="92"/>
      <c r="DI208" s="92"/>
      <c r="DJ208" s="92"/>
      <c r="DK208" s="92"/>
      <c r="DL208" s="92"/>
      <c r="DM208" s="92"/>
      <c r="DN208" s="92"/>
      <c r="DO208" s="92"/>
      <c r="DP208" s="92"/>
      <c r="DQ208" s="92"/>
      <c r="DR208" s="92"/>
      <c r="DS208" s="92"/>
      <c r="DT208" s="92"/>
      <c r="DU208" s="92"/>
      <c r="DV208" s="92"/>
      <c r="DW208" s="92"/>
      <c r="DX208" s="92"/>
      <c r="DY208" s="92"/>
      <c r="DZ208" s="92"/>
      <c r="EA208" s="92"/>
      <c r="EB208" s="92"/>
      <c r="EC208" s="92"/>
      <c r="ED208" s="92"/>
      <c r="EE208" s="92"/>
      <c r="EF208" s="2"/>
      <c r="EG208" s="2"/>
      <c r="EH208" s="2"/>
    </row>
    <row r="209" spans="1:138" ht="12.7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c r="CV209" s="2"/>
      <c r="CW209" s="2"/>
      <c r="CX209" s="2"/>
      <c r="CY209" s="2"/>
      <c r="CZ209" s="2"/>
      <c r="DA209" s="2"/>
      <c r="DB209" s="2"/>
      <c r="DC209" s="2"/>
      <c r="DD209" s="2"/>
      <c r="DE209" s="2"/>
      <c r="DF209" s="92"/>
      <c r="DG209" s="92"/>
      <c r="DH209" s="92"/>
      <c r="DI209" s="92"/>
      <c r="DJ209" s="92"/>
      <c r="DK209" s="92"/>
      <c r="DL209" s="92"/>
      <c r="DM209" s="92"/>
      <c r="DN209" s="92"/>
      <c r="DO209" s="92"/>
      <c r="DP209" s="92"/>
      <c r="DQ209" s="92"/>
      <c r="DR209" s="92"/>
      <c r="DS209" s="92"/>
      <c r="DT209" s="92"/>
      <c r="DU209" s="92"/>
      <c r="DV209" s="92"/>
      <c r="DW209" s="92"/>
      <c r="DX209" s="92"/>
      <c r="DY209" s="92"/>
      <c r="DZ209" s="92"/>
      <c r="EA209" s="92"/>
      <c r="EB209" s="92"/>
      <c r="EC209" s="92"/>
      <c r="ED209" s="92"/>
      <c r="EE209" s="92"/>
      <c r="EF209" s="2"/>
      <c r="EG209" s="2"/>
      <c r="EH209" s="2"/>
    </row>
    <row r="210" spans="1:138" ht="12.7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c r="CS210" s="2"/>
      <c r="CT210" s="2"/>
      <c r="CU210" s="2"/>
      <c r="CV210" s="2"/>
      <c r="CW210" s="2"/>
      <c r="CX210" s="2"/>
      <c r="CY210" s="2"/>
      <c r="CZ210" s="2"/>
      <c r="DA210" s="2"/>
      <c r="DB210" s="2"/>
      <c r="DC210" s="2"/>
      <c r="DD210" s="2"/>
      <c r="DE210" s="2"/>
      <c r="DF210" s="92"/>
      <c r="DG210" s="92"/>
      <c r="DH210" s="92"/>
      <c r="DI210" s="92"/>
      <c r="DJ210" s="92"/>
      <c r="DK210" s="92"/>
      <c r="DL210" s="92"/>
      <c r="DM210" s="92"/>
      <c r="DN210" s="92"/>
      <c r="DO210" s="92"/>
      <c r="DP210" s="92"/>
      <c r="DQ210" s="92"/>
      <c r="DR210" s="92"/>
      <c r="DS210" s="92"/>
      <c r="DT210" s="92"/>
      <c r="DU210" s="92"/>
      <c r="DV210" s="92"/>
      <c r="DW210" s="92"/>
      <c r="DX210" s="92"/>
      <c r="DY210" s="92"/>
      <c r="DZ210" s="92"/>
      <c r="EA210" s="92"/>
      <c r="EB210" s="92"/>
      <c r="EC210" s="92"/>
      <c r="ED210" s="92"/>
      <c r="EE210" s="92"/>
      <c r="EF210" s="2"/>
      <c r="EG210" s="2"/>
      <c r="EH210" s="2"/>
    </row>
    <row r="211" spans="1:138" ht="12.7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c r="CR211" s="2"/>
      <c r="CS211" s="2"/>
      <c r="CT211" s="2"/>
      <c r="CU211" s="2"/>
      <c r="CV211" s="2"/>
      <c r="CW211" s="2"/>
      <c r="CX211" s="2"/>
      <c r="CY211" s="2"/>
      <c r="CZ211" s="2"/>
      <c r="DA211" s="2"/>
      <c r="DB211" s="2"/>
      <c r="DC211" s="2"/>
      <c r="DD211" s="2"/>
      <c r="DE211" s="2"/>
      <c r="DF211" s="92"/>
      <c r="DG211" s="92"/>
      <c r="DH211" s="92"/>
      <c r="DI211" s="92"/>
      <c r="DJ211" s="92"/>
      <c r="DK211" s="92"/>
      <c r="DL211" s="92"/>
      <c r="DM211" s="92"/>
      <c r="DN211" s="92"/>
      <c r="DO211" s="92"/>
      <c r="DP211" s="92"/>
      <c r="DQ211" s="92"/>
      <c r="DR211" s="92"/>
      <c r="DS211" s="92"/>
      <c r="DT211" s="92"/>
      <c r="DU211" s="92"/>
      <c r="DV211" s="92"/>
      <c r="DW211" s="92"/>
      <c r="DX211" s="92"/>
      <c r="DY211" s="92"/>
      <c r="DZ211" s="92"/>
      <c r="EA211" s="92"/>
      <c r="EB211" s="92"/>
      <c r="EC211" s="92"/>
      <c r="ED211" s="92"/>
      <c r="EE211" s="92"/>
      <c r="EF211" s="2"/>
      <c r="EG211" s="2"/>
      <c r="EH211" s="2"/>
    </row>
    <row r="212" spans="1:138" ht="12.7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c r="CS212" s="2"/>
      <c r="CT212" s="2"/>
      <c r="CU212" s="2"/>
      <c r="CV212" s="2"/>
      <c r="CW212" s="2"/>
      <c r="CX212" s="2"/>
      <c r="CY212" s="2"/>
      <c r="CZ212" s="2"/>
      <c r="DA212" s="2"/>
      <c r="DB212" s="2"/>
      <c r="DC212" s="2"/>
      <c r="DD212" s="2"/>
      <c r="DE212" s="2"/>
      <c r="DF212" s="92"/>
      <c r="DG212" s="92"/>
      <c r="DH212" s="92"/>
      <c r="DI212" s="92"/>
      <c r="DJ212" s="92"/>
      <c r="DK212" s="92"/>
      <c r="DL212" s="92"/>
      <c r="DM212" s="92"/>
      <c r="DN212" s="92"/>
      <c r="DO212" s="92"/>
      <c r="DP212" s="92"/>
      <c r="DQ212" s="92"/>
      <c r="DR212" s="92"/>
      <c r="DS212" s="92"/>
      <c r="DT212" s="92"/>
      <c r="DU212" s="92"/>
      <c r="DV212" s="92"/>
      <c r="DW212" s="92"/>
      <c r="DX212" s="92"/>
      <c r="DY212" s="92"/>
      <c r="DZ212" s="92"/>
      <c r="EA212" s="92"/>
      <c r="EB212" s="92"/>
      <c r="EC212" s="92"/>
      <c r="ED212" s="92"/>
      <c r="EE212" s="92"/>
      <c r="EF212" s="2"/>
      <c r="EG212" s="2"/>
      <c r="EH212" s="2"/>
    </row>
    <row r="213" spans="1:138" ht="12.7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c r="CS213" s="2"/>
      <c r="CT213" s="2"/>
      <c r="CU213" s="2"/>
      <c r="CV213" s="2"/>
      <c r="CW213" s="2"/>
      <c r="CX213" s="2"/>
      <c r="CY213" s="2"/>
      <c r="CZ213" s="2"/>
      <c r="DA213" s="2"/>
      <c r="DB213" s="2"/>
      <c r="DC213" s="2"/>
      <c r="DD213" s="2"/>
      <c r="DE213" s="2"/>
      <c r="DF213" s="92"/>
      <c r="DG213" s="92"/>
      <c r="DH213" s="92"/>
      <c r="DI213" s="92"/>
      <c r="DJ213" s="92"/>
      <c r="DK213" s="92"/>
      <c r="DL213" s="92"/>
      <c r="DM213" s="92"/>
      <c r="DN213" s="92"/>
      <c r="DO213" s="92"/>
      <c r="DP213" s="92"/>
      <c r="DQ213" s="92"/>
      <c r="DR213" s="92"/>
      <c r="DS213" s="92"/>
      <c r="DT213" s="92"/>
      <c r="DU213" s="92"/>
      <c r="DV213" s="92"/>
      <c r="DW213" s="92"/>
      <c r="DX213" s="92"/>
      <c r="DY213" s="92"/>
      <c r="DZ213" s="92"/>
      <c r="EA213" s="92"/>
      <c r="EB213" s="92"/>
      <c r="EC213" s="92"/>
      <c r="ED213" s="92"/>
      <c r="EE213" s="92"/>
      <c r="EF213" s="2"/>
      <c r="EG213" s="2"/>
      <c r="EH213" s="2"/>
    </row>
    <row r="214" spans="1:138" ht="12.7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c r="CV214" s="2"/>
      <c r="CW214" s="2"/>
      <c r="CX214" s="2"/>
      <c r="CY214" s="2"/>
      <c r="CZ214" s="2"/>
      <c r="DA214" s="2"/>
      <c r="DB214" s="2"/>
      <c r="DC214" s="2"/>
      <c r="DD214" s="2"/>
      <c r="DE214" s="2"/>
      <c r="DF214" s="92"/>
      <c r="DG214" s="92"/>
      <c r="DH214" s="92"/>
      <c r="DI214" s="92"/>
      <c r="DJ214" s="92"/>
      <c r="DK214" s="92"/>
      <c r="DL214" s="92"/>
      <c r="DM214" s="92"/>
      <c r="DN214" s="92"/>
      <c r="DO214" s="92"/>
      <c r="DP214" s="92"/>
      <c r="DQ214" s="92"/>
      <c r="DR214" s="92"/>
      <c r="DS214" s="92"/>
      <c r="DT214" s="92"/>
      <c r="DU214" s="92"/>
      <c r="DV214" s="92"/>
      <c r="DW214" s="92"/>
      <c r="DX214" s="92"/>
      <c r="DY214" s="92"/>
      <c r="DZ214" s="92"/>
      <c r="EA214" s="92"/>
      <c r="EB214" s="92"/>
      <c r="EC214" s="92"/>
      <c r="ED214" s="92"/>
      <c r="EE214" s="92"/>
      <c r="EF214" s="2"/>
      <c r="EG214" s="2"/>
      <c r="EH214" s="2"/>
    </row>
    <row r="215" spans="1:138" ht="12.7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c r="CS215" s="2"/>
      <c r="CT215" s="2"/>
      <c r="CU215" s="2"/>
      <c r="CV215" s="2"/>
      <c r="CW215" s="2"/>
      <c r="CX215" s="2"/>
      <c r="CY215" s="2"/>
      <c r="CZ215" s="2"/>
      <c r="DA215" s="2"/>
      <c r="DB215" s="2"/>
      <c r="DC215" s="2"/>
      <c r="DD215" s="2"/>
      <c r="DE215" s="2"/>
      <c r="DF215" s="92"/>
      <c r="DG215" s="92"/>
      <c r="DH215" s="92"/>
      <c r="DI215" s="92"/>
      <c r="DJ215" s="92"/>
      <c r="DK215" s="92"/>
      <c r="DL215" s="92"/>
      <c r="DM215" s="92"/>
      <c r="DN215" s="92"/>
      <c r="DO215" s="92"/>
      <c r="DP215" s="92"/>
      <c r="DQ215" s="92"/>
      <c r="DR215" s="92"/>
      <c r="DS215" s="92"/>
      <c r="DT215" s="92"/>
      <c r="DU215" s="92"/>
      <c r="DV215" s="92"/>
      <c r="DW215" s="92"/>
      <c r="DX215" s="92"/>
      <c r="DY215" s="92"/>
      <c r="DZ215" s="92"/>
      <c r="EA215" s="92"/>
      <c r="EB215" s="92"/>
      <c r="EC215" s="92"/>
      <c r="ED215" s="92"/>
      <c r="EE215" s="92"/>
      <c r="EF215" s="2"/>
      <c r="EG215" s="2"/>
      <c r="EH215" s="2"/>
    </row>
    <row r="216" spans="1:138" ht="12.7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c r="CS216" s="2"/>
      <c r="CT216" s="2"/>
      <c r="CU216" s="2"/>
      <c r="CV216" s="2"/>
      <c r="CW216" s="2"/>
      <c r="CX216" s="2"/>
      <c r="CY216" s="2"/>
      <c r="CZ216" s="2"/>
      <c r="DA216" s="2"/>
      <c r="DB216" s="2"/>
      <c r="DC216" s="2"/>
      <c r="DD216" s="2"/>
      <c r="DE216" s="2"/>
      <c r="DF216" s="92"/>
      <c r="DG216" s="92"/>
      <c r="DH216" s="92"/>
      <c r="DI216" s="92"/>
      <c r="DJ216" s="92"/>
      <c r="DK216" s="92"/>
      <c r="DL216" s="92"/>
      <c r="DM216" s="92"/>
      <c r="DN216" s="92"/>
      <c r="DO216" s="92"/>
      <c r="DP216" s="92"/>
      <c r="DQ216" s="92"/>
      <c r="DR216" s="92"/>
      <c r="DS216" s="92"/>
      <c r="DT216" s="92"/>
      <c r="DU216" s="92"/>
      <c r="DV216" s="92"/>
      <c r="DW216" s="92"/>
      <c r="DX216" s="92"/>
      <c r="DY216" s="92"/>
      <c r="DZ216" s="92"/>
      <c r="EA216" s="92"/>
      <c r="EB216" s="92"/>
      <c r="EC216" s="92"/>
      <c r="ED216" s="92"/>
      <c r="EE216" s="92"/>
      <c r="EF216" s="2"/>
      <c r="EG216" s="2"/>
      <c r="EH216" s="2"/>
    </row>
    <row r="217" spans="1:138" ht="12.7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c r="CQ217" s="2"/>
      <c r="CR217" s="2"/>
      <c r="CS217" s="2"/>
      <c r="CT217" s="2"/>
      <c r="CU217" s="2"/>
      <c r="CV217" s="2"/>
      <c r="CW217" s="2"/>
      <c r="CX217" s="2"/>
      <c r="CY217" s="2"/>
      <c r="CZ217" s="2"/>
      <c r="DA217" s="2"/>
      <c r="DB217" s="2"/>
      <c r="DC217" s="2"/>
      <c r="DD217" s="2"/>
      <c r="DE217" s="2"/>
      <c r="DF217" s="92"/>
      <c r="DG217" s="92"/>
      <c r="DH217" s="92"/>
      <c r="DI217" s="92"/>
      <c r="DJ217" s="92"/>
      <c r="DK217" s="92"/>
      <c r="DL217" s="92"/>
      <c r="DM217" s="92"/>
      <c r="DN217" s="92"/>
      <c r="DO217" s="92"/>
      <c r="DP217" s="92"/>
      <c r="DQ217" s="92"/>
      <c r="DR217" s="92"/>
      <c r="DS217" s="92"/>
      <c r="DT217" s="92"/>
      <c r="DU217" s="92"/>
      <c r="DV217" s="92"/>
      <c r="DW217" s="92"/>
      <c r="DX217" s="92"/>
      <c r="DY217" s="92"/>
      <c r="DZ217" s="92"/>
      <c r="EA217" s="92"/>
      <c r="EB217" s="92"/>
      <c r="EC217" s="92"/>
      <c r="ED217" s="92"/>
      <c r="EE217" s="92"/>
      <c r="EF217" s="2"/>
      <c r="EG217" s="2"/>
      <c r="EH217" s="2"/>
    </row>
    <row r="218" spans="1:138" ht="12.7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c r="CQ218" s="2"/>
      <c r="CR218" s="2"/>
      <c r="CS218" s="2"/>
      <c r="CT218" s="2"/>
      <c r="CU218" s="2"/>
      <c r="CV218" s="2"/>
      <c r="CW218" s="2"/>
      <c r="CX218" s="2"/>
      <c r="CY218" s="2"/>
      <c r="CZ218" s="2"/>
      <c r="DA218" s="2"/>
      <c r="DB218" s="2"/>
      <c r="DC218" s="2"/>
      <c r="DD218" s="2"/>
      <c r="DE218" s="2"/>
      <c r="DF218" s="92"/>
      <c r="DG218" s="92"/>
      <c r="DH218" s="92"/>
      <c r="DI218" s="92"/>
      <c r="DJ218" s="92"/>
      <c r="DK218" s="92"/>
      <c r="DL218" s="92"/>
      <c r="DM218" s="92"/>
      <c r="DN218" s="92"/>
      <c r="DO218" s="92"/>
      <c r="DP218" s="92"/>
      <c r="DQ218" s="92"/>
      <c r="DR218" s="92"/>
      <c r="DS218" s="92"/>
      <c r="DT218" s="92"/>
      <c r="DU218" s="92"/>
      <c r="DV218" s="92"/>
      <c r="DW218" s="92"/>
      <c r="DX218" s="92"/>
      <c r="DY218" s="92"/>
      <c r="DZ218" s="92"/>
      <c r="EA218" s="92"/>
      <c r="EB218" s="92"/>
      <c r="EC218" s="92"/>
      <c r="ED218" s="92"/>
      <c r="EE218" s="92"/>
      <c r="EF218" s="2"/>
      <c r="EG218" s="2"/>
      <c r="EH218" s="2"/>
    </row>
    <row r="219" spans="1:138" ht="12.7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c r="CP219" s="2"/>
      <c r="CQ219" s="2"/>
      <c r="CR219" s="2"/>
      <c r="CS219" s="2"/>
      <c r="CT219" s="2"/>
      <c r="CU219" s="2"/>
      <c r="CV219" s="2"/>
      <c r="CW219" s="2"/>
      <c r="CX219" s="2"/>
      <c r="CY219" s="2"/>
      <c r="CZ219" s="2"/>
      <c r="DA219" s="2"/>
      <c r="DB219" s="2"/>
      <c r="DC219" s="2"/>
      <c r="DD219" s="2"/>
      <c r="DE219" s="2"/>
      <c r="DF219" s="92"/>
      <c r="DG219" s="92"/>
      <c r="DH219" s="92"/>
      <c r="DI219" s="92"/>
      <c r="DJ219" s="92"/>
      <c r="DK219" s="92"/>
      <c r="DL219" s="92"/>
      <c r="DM219" s="92"/>
      <c r="DN219" s="92"/>
      <c r="DO219" s="92"/>
      <c r="DP219" s="92"/>
      <c r="DQ219" s="92"/>
      <c r="DR219" s="92"/>
      <c r="DS219" s="92"/>
      <c r="DT219" s="92"/>
      <c r="DU219" s="92"/>
      <c r="DV219" s="92"/>
      <c r="DW219" s="92"/>
      <c r="DX219" s="92"/>
      <c r="DY219" s="92"/>
      <c r="DZ219" s="92"/>
      <c r="EA219" s="92"/>
      <c r="EB219" s="92"/>
      <c r="EC219" s="92"/>
      <c r="ED219" s="92"/>
      <c r="EE219" s="92"/>
      <c r="EF219" s="2"/>
      <c r="EG219" s="2"/>
      <c r="EH219" s="2"/>
    </row>
    <row r="220" spans="1:138" ht="12.7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c r="CS220" s="2"/>
      <c r="CT220" s="2"/>
      <c r="CU220" s="2"/>
      <c r="CV220" s="2"/>
      <c r="CW220" s="2"/>
      <c r="CX220" s="2"/>
      <c r="CY220" s="2"/>
      <c r="CZ220" s="2"/>
      <c r="DA220" s="2"/>
      <c r="DB220" s="2"/>
      <c r="DC220" s="2"/>
      <c r="DD220" s="2"/>
      <c r="DE220" s="2"/>
      <c r="DF220" s="92"/>
      <c r="DG220" s="92"/>
      <c r="DH220" s="92"/>
      <c r="DI220" s="92"/>
      <c r="DJ220" s="92"/>
      <c r="DK220" s="92"/>
      <c r="DL220" s="92"/>
      <c r="DM220" s="92"/>
      <c r="DN220" s="92"/>
      <c r="DO220" s="92"/>
      <c r="DP220" s="92"/>
      <c r="DQ220" s="92"/>
      <c r="DR220" s="92"/>
      <c r="DS220" s="92"/>
      <c r="DT220" s="92"/>
      <c r="DU220" s="92"/>
      <c r="DV220" s="92"/>
      <c r="DW220" s="92"/>
      <c r="DX220" s="92"/>
      <c r="DY220" s="92"/>
      <c r="DZ220" s="92"/>
      <c r="EA220" s="92"/>
      <c r="EB220" s="92"/>
      <c r="EC220" s="92"/>
      <c r="ED220" s="92"/>
      <c r="EE220" s="92"/>
      <c r="EF220" s="2"/>
      <c r="EG220" s="2"/>
      <c r="EH220" s="2"/>
    </row>
    <row r="221" spans="1:138" ht="12.7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c r="CS221" s="2"/>
      <c r="CT221" s="2"/>
      <c r="CU221" s="2"/>
      <c r="CV221" s="2"/>
      <c r="CW221" s="2"/>
      <c r="CX221" s="2"/>
      <c r="CY221" s="2"/>
      <c r="CZ221" s="2"/>
      <c r="DA221" s="2"/>
      <c r="DB221" s="2"/>
      <c r="DC221" s="2"/>
      <c r="DD221" s="2"/>
      <c r="DE221" s="2"/>
      <c r="DF221" s="92"/>
      <c r="DG221" s="92"/>
      <c r="DH221" s="92"/>
      <c r="DI221" s="92"/>
      <c r="DJ221" s="92"/>
      <c r="DK221" s="92"/>
      <c r="DL221" s="92"/>
      <c r="DM221" s="92"/>
      <c r="DN221" s="92"/>
      <c r="DO221" s="92"/>
      <c r="DP221" s="92"/>
      <c r="DQ221" s="92"/>
      <c r="DR221" s="92"/>
      <c r="DS221" s="92"/>
      <c r="DT221" s="92"/>
      <c r="DU221" s="92"/>
      <c r="DV221" s="92"/>
      <c r="DW221" s="92"/>
      <c r="DX221" s="92"/>
      <c r="DY221" s="92"/>
      <c r="DZ221" s="92"/>
      <c r="EA221" s="92"/>
      <c r="EB221" s="92"/>
      <c r="EC221" s="92"/>
      <c r="ED221" s="92"/>
      <c r="EE221" s="92"/>
      <c r="EF221" s="2"/>
      <c r="EG221" s="2"/>
      <c r="EH221" s="2"/>
    </row>
    <row r="222" spans="1:138" ht="12.7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c r="CS222" s="2"/>
      <c r="CT222" s="2"/>
      <c r="CU222" s="2"/>
      <c r="CV222" s="2"/>
      <c r="CW222" s="2"/>
      <c r="CX222" s="2"/>
      <c r="CY222" s="2"/>
      <c r="CZ222" s="2"/>
      <c r="DA222" s="2"/>
      <c r="DB222" s="2"/>
      <c r="DC222" s="2"/>
      <c r="DD222" s="2"/>
      <c r="DE222" s="2"/>
      <c r="DF222" s="92"/>
      <c r="DG222" s="92"/>
      <c r="DH222" s="92"/>
      <c r="DI222" s="92"/>
      <c r="DJ222" s="92"/>
      <c r="DK222" s="92"/>
      <c r="DL222" s="92"/>
      <c r="DM222" s="92"/>
      <c r="DN222" s="92"/>
      <c r="DO222" s="92"/>
      <c r="DP222" s="92"/>
      <c r="DQ222" s="92"/>
      <c r="DR222" s="92"/>
      <c r="DS222" s="92"/>
      <c r="DT222" s="92"/>
      <c r="DU222" s="92"/>
      <c r="DV222" s="92"/>
      <c r="DW222" s="92"/>
      <c r="DX222" s="92"/>
      <c r="DY222" s="92"/>
      <c r="DZ222" s="92"/>
      <c r="EA222" s="92"/>
      <c r="EB222" s="92"/>
      <c r="EC222" s="92"/>
      <c r="ED222" s="92"/>
      <c r="EE222" s="92"/>
      <c r="EF222" s="2"/>
      <c r="EG222" s="2"/>
      <c r="EH222" s="2"/>
    </row>
    <row r="223" spans="1:138" ht="12.7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c r="CS223" s="2"/>
      <c r="CT223" s="2"/>
      <c r="CU223" s="2"/>
      <c r="CV223" s="2"/>
      <c r="CW223" s="2"/>
      <c r="CX223" s="2"/>
      <c r="CY223" s="2"/>
      <c r="CZ223" s="2"/>
      <c r="DA223" s="2"/>
      <c r="DB223" s="2"/>
      <c r="DC223" s="2"/>
      <c r="DD223" s="2"/>
      <c r="DE223" s="2"/>
      <c r="DF223" s="92"/>
      <c r="DG223" s="92"/>
      <c r="DH223" s="92"/>
      <c r="DI223" s="92"/>
      <c r="DJ223" s="92"/>
      <c r="DK223" s="92"/>
      <c r="DL223" s="92"/>
      <c r="DM223" s="92"/>
      <c r="DN223" s="92"/>
      <c r="DO223" s="92"/>
      <c r="DP223" s="92"/>
      <c r="DQ223" s="92"/>
      <c r="DR223" s="92"/>
      <c r="DS223" s="92"/>
      <c r="DT223" s="92"/>
      <c r="DU223" s="92"/>
      <c r="DV223" s="92"/>
      <c r="DW223" s="92"/>
      <c r="DX223" s="92"/>
      <c r="DY223" s="92"/>
      <c r="DZ223" s="92"/>
      <c r="EA223" s="92"/>
      <c r="EB223" s="92"/>
      <c r="EC223" s="92"/>
      <c r="ED223" s="92"/>
      <c r="EE223" s="92"/>
      <c r="EF223" s="2"/>
      <c r="EG223" s="2"/>
      <c r="EH223" s="2"/>
    </row>
    <row r="224" spans="1:138" ht="12.7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c r="CS224" s="2"/>
      <c r="CT224" s="2"/>
      <c r="CU224" s="2"/>
      <c r="CV224" s="2"/>
      <c r="CW224" s="2"/>
      <c r="CX224" s="2"/>
      <c r="CY224" s="2"/>
      <c r="CZ224" s="2"/>
      <c r="DA224" s="2"/>
      <c r="DB224" s="2"/>
      <c r="DC224" s="2"/>
      <c r="DD224" s="2"/>
      <c r="DE224" s="2"/>
      <c r="DF224" s="92"/>
      <c r="DG224" s="92"/>
      <c r="DH224" s="92"/>
      <c r="DI224" s="92"/>
      <c r="DJ224" s="92"/>
      <c r="DK224" s="92"/>
      <c r="DL224" s="92"/>
      <c r="DM224" s="92"/>
      <c r="DN224" s="92"/>
      <c r="DO224" s="92"/>
      <c r="DP224" s="92"/>
      <c r="DQ224" s="92"/>
      <c r="DR224" s="92"/>
      <c r="DS224" s="92"/>
      <c r="DT224" s="92"/>
      <c r="DU224" s="92"/>
      <c r="DV224" s="92"/>
      <c r="DW224" s="92"/>
      <c r="DX224" s="92"/>
      <c r="DY224" s="92"/>
      <c r="DZ224" s="92"/>
      <c r="EA224" s="92"/>
      <c r="EB224" s="92"/>
      <c r="EC224" s="92"/>
      <c r="ED224" s="92"/>
      <c r="EE224" s="92"/>
      <c r="EF224" s="2"/>
      <c r="EG224" s="2"/>
      <c r="EH224" s="2"/>
    </row>
    <row r="225" spans="1:138" ht="12.7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c r="CU225" s="2"/>
      <c r="CV225" s="2"/>
      <c r="CW225" s="2"/>
      <c r="CX225" s="2"/>
      <c r="CY225" s="2"/>
      <c r="CZ225" s="2"/>
      <c r="DA225" s="2"/>
      <c r="DB225" s="2"/>
      <c r="DC225" s="2"/>
      <c r="DD225" s="2"/>
      <c r="DE225" s="2"/>
      <c r="DF225" s="92"/>
      <c r="DG225" s="92"/>
      <c r="DH225" s="92"/>
      <c r="DI225" s="92"/>
      <c r="DJ225" s="92"/>
      <c r="DK225" s="92"/>
      <c r="DL225" s="92"/>
      <c r="DM225" s="92"/>
      <c r="DN225" s="92"/>
      <c r="DO225" s="92"/>
      <c r="DP225" s="92"/>
      <c r="DQ225" s="92"/>
      <c r="DR225" s="92"/>
      <c r="DS225" s="92"/>
      <c r="DT225" s="92"/>
      <c r="DU225" s="92"/>
      <c r="DV225" s="92"/>
      <c r="DW225" s="92"/>
      <c r="DX225" s="92"/>
      <c r="DY225" s="92"/>
      <c r="DZ225" s="92"/>
      <c r="EA225" s="92"/>
      <c r="EB225" s="92"/>
      <c r="EC225" s="92"/>
      <c r="ED225" s="92"/>
      <c r="EE225" s="92"/>
      <c r="EF225" s="2"/>
      <c r="EG225" s="2"/>
      <c r="EH225" s="2"/>
    </row>
    <row r="226" spans="1:138" ht="12.7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c r="CS226" s="2"/>
      <c r="CT226" s="2"/>
      <c r="CU226" s="2"/>
      <c r="CV226" s="2"/>
      <c r="CW226" s="2"/>
      <c r="CX226" s="2"/>
      <c r="CY226" s="2"/>
      <c r="CZ226" s="2"/>
      <c r="DA226" s="2"/>
      <c r="DB226" s="2"/>
      <c r="DC226" s="2"/>
      <c r="DD226" s="2"/>
      <c r="DE226" s="2"/>
      <c r="DF226" s="92"/>
      <c r="DG226" s="92"/>
      <c r="DH226" s="92"/>
      <c r="DI226" s="92"/>
      <c r="DJ226" s="92"/>
      <c r="DK226" s="92"/>
      <c r="DL226" s="92"/>
      <c r="DM226" s="92"/>
      <c r="DN226" s="92"/>
      <c r="DO226" s="92"/>
      <c r="DP226" s="92"/>
      <c r="DQ226" s="92"/>
      <c r="DR226" s="92"/>
      <c r="DS226" s="92"/>
      <c r="DT226" s="92"/>
      <c r="DU226" s="92"/>
      <c r="DV226" s="92"/>
      <c r="DW226" s="92"/>
      <c r="DX226" s="92"/>
      <c r="DY226" s="92"/>
      <c r="DZ226" s="92"/>
      <c r="EA226" s="92"/>
      <c r="EB226" s="92"/>
      <c r="EC226" s="92"/>
      <c r="ED226" s="92"/>
      <c r="EE226" s="92"/>
      <c r="EF226" s="2"/>
      <c r="EG226" s="2"/>
      <c r="EH226" s="2"/>
    </row>
    <row r="227" spans="1:138" ht="12.7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c r="CS227" s="2"/>
      <c r="CT227" s="2"/>
      <c r="CU227" s="2"/>
      <c r="CV227" s="2"/>
      <c r="CW227" s="2"/>
      <c r="CX227" s="2"/>
      <c r="CY227" s="2"/>
      <c r="CZ227" s="2"/>
      <c r="DA227" s="2"/>
      <c r="DB227" s="2"/>
      <c r="DC227" s="2"/>
      <c r="DD227" s="2"/>
      <c r="DE227" s="2"/>
      <c r="DF227" s="92"/>
      <c r="DG227" s="92"/>
      <c r="DH227" s="92"/>
      <c r="DI227" s="92"/>
      <c r="DJ227" s="92"/>
      <c r="DK227" s="92"/>
      <c r="DL227" s="92"/>
      <c r="DM227" s="92"/>
      <c r="DN227" s="92"/>
      <c r="DO227" s="92"/>
      <c r="DP227" s="92"/>
      <c r="DQ227" s="92"/>
      <c r="DR227" s="92"/>
      <c r="DS227" s="92"/>
      <c r="DT227" s="92"/>
      <c r="DU227" s="92"/>
      <c r="DV227" s="92"/>
      <c r="DW227" s="92"/>
      <c r="DX227" s="92"/>
      <c r="DY227" s="92"/>
      <c r="DZ227" s="92"/>
      <c r="EA227" s="92"/>
      <c r="EB227" s="92"/>
      <c r="EC227" s="92"/>
      <c r="ED227" s="92"/>
      <c r="EE227" s="92"/>
      <c r="EF227" s="2"/>
      <c r="EG227" s="2"/>
      <c r="EH227" s="2"/>
    </row>
    <row r="228" spans="1:138" ht="12.7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c r="CS228" s="2"/>
      <c r="CT228" s="2"/>
      <c r="CU228" s="2"/>
      <c r="CV228" s="2"/>
      <c r="CW228" s="2"/>
      <c r="CX228" s="2"/>
      <c r="CY228" s="2"/>
      <c r="CZ228" s="2"/>
      <c r="DA228" s="2"/>
      <c r="DB228" s="2"/>
      <c r="DC228" s="2"/>
      <c r="DD228" s="2"/>
      <c r="DE228" s="2"/>
      <c r="DF228" s="92"/>
      <c r="DG228" s="92"/>
      <c r="DH228" s="92"/>
      <c r="DI228" s="92"/>
      <c r="DJ228" s="92"/>
      <c r="DK228" s="92"/>
      <c r="DL228" s="92"/>
      <c r="DM228" s="92"/>
      <c r="DN228" s="92"/>
      <c r="DO228" s="92"/>
      <c r="DP228" s="92"/>
      <c r="DQ228" s="92"/>
      <c r="DR228" s="92"/>
      <c r="DS228" s="92"/>
      <c r="DT228" s="92"/>
      <c r="DU228" s="92"/>
      <c r="DV228" s="92"/>
      <c r="DW228" s="92"/>
      <c r="DX228" s="92"/>
      <c r="DY228" s="92"/>
      <c r="DZ228" s="92"/>
      <c r="EA228" s="92"/>
      <c r="EB228" s="92"/>
      <c r="EC228" s="92"/>
      <c r="ED228" s="92"/>
      <c r="EE228" s="92"/>
      <c r="EF228" s="2"/>
      <c r="EG228" s="2"/>
      <c r="EH228" s="2"/>
    </row>
    <row r="229" spans="1:138" ht="12.7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c r="CS229" s="2"/>
      <c r="CT229" s="2"/>
      <c r="CU229" s="2"/>
      <c r="CV229" s="2"/>
      <c r="CW229" s="2"/>
      <c r="CX229" s="2"/>
      <c r="CY229" s="2"/>
      <c r="CZ229" s="2"/>
      <c r="DA229" s="2"/>
      <c r="DB229" s="2"/>
      <c r="DC229" s="2"/>
      <c r="DD229" s="2"/>
      <c r="DE229" s="2"/>
      <c r="DF229" s="92"/>
      <c r="DG229" s="92"/>
      <c r="DH229" s="92"/>
      <c r="DI229" s="92"/>
      <c r="DJ229" s="92"/>
      <c r="DK229" s="92"/>
      <c r="DL229" s="92"/>
      <c r="DM229" s="92"/>
      <c r="DN229" s="92"/>
      <c r="DO229" s="92"/>
      <c r="DP229" s="92"/>
      <c r="DQ229" s="92"/>
      <c r="DR229" s="92"/>
      <c r="DS229" s="92"/>
      <c r="DT229" s="92"/>
      <c r="DU229" s="92"/>
      <c r="DV229" s="92"/>
      <c r="DW229" s="92"/>
      <c r="DX229" s="92"/>
      <c r="DY229" s="92"/>
      <c r="DZ229" s="92"/>
      <c r="EA229" s="92"/>
      <c r="EB229" s="92"/>
      <c r="EC229" s="92"/>
      <c r="ED229" s="92"/>
      <c r="EE229" s="92"/>
      <c r="EF229" s="2"/>
      <c r="EG229" s="2"/>
      <c r="EH229" s="2"/>
    </row>
    <row r="230" spans="1:138" ht="12.7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c r="CS230" s="2"/>
      <c r="CT230" s="2"/>
      <c r="CU230" s="2"/>
      <c r="CV230" s="2"/>
      <c r="CW230" s="2"/>
      <c r="CX230" s="2"/>
      <c r="CY230" s="2"/>
      <c r="CZ230" s="2"/>
      <c r="DA230" s="2"/>
      <c r="DB230" s="2"/>
      <c r="DC230" s="2"/>
      <c r="DD230" s="2"/>
      <c r="DE230" s="2"/>
      <c r="DF230" s="92"/>
      <c r="DG230" s="92"/>
      <c r="DH230" s="92"/>
      <c r="DI230" s="92"/>
      <c r="DJ230" s="92"/>
      <c r="DK230" s="92"/>
      <c r="DL230" s="92"/>
      <c r="DM230" s="92"/>
      <c r="DN230" s="92"/>
      <c r="DO230" s="92"/>
      <c r="DP230" s="92"/>
      <c r="DQ230" s="92"/>
      <c r="DR230" s="92"/>
      <c r="DS230" s="92"/>
      <c r="DT230" s="92"/>
      <c r="DU230" s="92"/>
      <c r="DV230" s="92"/>
      <c r="DW230" s="92"/>
      <c r="DX230" s="92"/>
      <c r="DY230" s="92"/>
      <c r="DZ230" s="92"/>
      <c r="EA230" s="92"/>
      <c r="EB230" s="92"/>
      <c r="EC230" s="92"/>
      <c r="ED230" s="92"/>
      <c r="EE230" s="92"/>
      <c r="EF230" s="2"/>
      <c r="EG230" s="2"/>
      <c r="EH230" s="2"/>
    </row>
    <row r="231" spans="1:138" ht="12.7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c r="CS231" s="2"/>
      <c r="CT231" s="2"/>
      <c r="CU231" s="2"/>
      <c r="CV231" s="2"/>
      <c r="CW231" s="2"/>
      <c r="CX231" s="2"/>
      <c r="CY231" s="2"/>
      <c r="CZ231" s="2"/>
      <c r="DA231" s="2"/>
      <c r="DB231" s="2"/>
      <c r="DC231" s="2"/>
      <c r="DD231" s="2"/>
      <c r="DE231" s="2"/>
      <c r="DF231" s="92"/>
      <c r="DG231" s="92"/>
      <c r="DH231" s="92"/>
      <c r="DI231" s="92"/>
      <c r="DJ231" s="92"/>
      <c r="DK231" s="92"/>
      <c r="DL231" s="92"/>
      <c r="DM231" s="92"/>
      <c r="DN231" s="92"/>
      <c r="DO231" s="92"/>
      <c r="DP231" s="92"/>
      <c r="DQ231" s="92"/>
      <c r="DR231" s="92"/>
      <c r="DS231" s="92"/>
      <c r="DT231" s="92"/>
      <c r="DU231" s="92"/>
      <c r="DV231" s="92"/>
      <c r="DW231" s="92"/>
      <c r="DX231" s="92"/>
      <c r="DY231" s="92"/>
      <c r="DZ231" s="92"/>
      <c r="EA231" s="92"/>
      <c r="EB231" s="92"/>
      <c r="EC231" s="92"/>
      <c r="ED231" s="92"/>
      <c r="EE231" s="92"/>
      <c r="EF231" s="2"/>
      <c r="EG231" s="2"/>
      <c r="EH231" s="2"/>
    </row>
    <row r="232" spans="1:138" ht="12.7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c r="CS232" s="2"/>
      <c r="CT232" s="2"/>
      <c r="CU232" s="2"/>
      <c r="CV232" s="2"/>
      <c r="CW232" s="2"/>
      <c r="CX232" s="2"/>
      <c r="CY232" s="2"/>
      <c r="CZ232" s="2"/>
      <c r="DA232" s="2"/>
      <c r="DB232" s="2"/>
      <c r="DC232" s="2"/>
      <c r="DD232" s="2"/>
      <c r="DE232" s="2"/>
      <c r="DF232" s="92"/>
      <c r="DG232" s="92"/>
      <c r="DH232" s="92"/>
      <c r="DI232" s="92"/>
      <c r="DJ232" s="92"/>
      <c r="DK232" s="92"/>
      <c r="DL232" s="92"/>
      <c r="DM232" s="92"/>
      <c r="DN232" s="92"/>
      <c r="DO232" s="92"/>
      <c r="DP232" s="92"/>
      <c r="DQ232" s="92"/>
      <c r="DR232" s="92"/>
      <c r="DS232" s="92"/>
      <c r="DT232" s="92"/>
      <c r="DU232" s="92"/>
      <c r="DV232" s="92"/>
      <c r="DW232" s="92"/>
      <c r="DX232" s="92"/>
      <c r="DY232" s="92"/>
      <c r="DZ232" s="92"/>
      <c r="EA232" s="92"/>
      <c r="EB232" s="92"/>
      <c r="EC232" s="92"/>
      <c r="ED232" s="92"/>
      <c r="EE232" s="92"/>
      <c r="EF232" s="2"/>
      <c r="EG232" s="2"/>
      <c r="EH232" s="2"/>
    </row>
    <row r="233" spans="1:138" ht="12.7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c r="CS233" s="2"/>
      <c r="CT233" s="2"/>
      <c r="CU233" s="2"/>
      <c r="CV233" s="2"/>
      <c r="CW233" s="2"/>
      <c r="CX233" s="2"/>
      <c r="CY233" s="2"/>
      <c r="CZ233" s="2"/>
      <c r="DA233" s="2"/>
      <c r="DB233" s="2"/>
      <c r="DC233" s="2"/>
      <c r="DD233" s="2"/>
      <c r="DE233" s="2"/>
      <c r="DF233" s="92"/>
      <c r="DG233" s="92"/>
      <c r="DH233" s="92"/>
      <c r="DI233" s="92"/>
      <c r="DJ233" s="92"/>
      <c r="DK233" s="92"/>
      <c r="DL233" s="92"/>
      <c r="DM233" s="92"/>
      <c r="DN233" s="92"/>
      <c r="DO233" s="92"/>
      <c r="DP233" s="92"/>
      <c r="DQ233" s="92"/>
      <c r="DR233" s="92"/>
      <c r="DS233" s="92"/>
      <c r="DT233" s="92"/>
      <c r="DU233" s="92"/>
      <c r="DV233" s="92"/>
      <c r="DW233" s="92"/>
      <c r="DX233" s="92"/>
      <c r="DY233" s="92"/>
      <c r="DZ233" s="92"/>
      <c r="EA233" s="92"/>
      <c r="EB233" s="92"/>
      <c r="EC233" s="92"/>
      <c r="ED233" s="92"/>
      <c r="EE233" s="92"/>
      <c r="EF233" s="2"/>
      <c r="EG233" s="2"/>
      <c r="EH233" s="2"/>
    </row>
    <row r="234" spans="1:138" ht="12.7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c r="CS234" s="2"/>
      <c r="CT234" s="2"/>
      <c r="CU234" s="2"/>
      <c r="CV234" s="2"/>
      <c r="CW234" s="2"/>
      <c r="CX234" s="2"/>
      <c r="CY234" s="2"/>
      <c r="CZ234" s="2"/>
      <c r="DA234" s="2"/>
      <c r="DB234" s="2"/>
      <c r="DC234" s="2"/>
      <c r="DD234" s="2"/>
      <c r="DE234" s="2"/>
      <c r="DF234" s="92"/>
      <c r="DG234" s="92"/>
      <c r="DH234" s="92"/>
      <c r="DI234" s="92"/>
      <c r="DJ234" s="92"/>
      <c r="DK234" s="92"/>
      <c r="DL234" s="92"/>
      <c r="DM234" s="92"/>
      <c r="DN234" s="92"/>
      <c r="DO234" s="92"/>
      <c r="DP234" s="92"/>
      <c r="DQ234" s="92"/>
      <c r="DR234" s="92"/>
      <c r="DS234" s="92"/>
      <c r="DT234" s="92"/>
      <c r="DU234" s="92"/>
      <c r="DV234" s="92"/>
      <c r="DW234" s="92"/>
      <c r="DX234" s="92"/>
      <c r="DY234" s="92"/>
      <c r="DZ234" s="92"/>
      <c r="EA234" s="92"/>
      <c r="EB234" s="92"/>
      <c r="EC234" s="92"/>
      <c r="ED234" s="92"/>
      <c r="EE234" s="92"/>
      <c r="EF234" s="2"/>
      <c r="EG234" s="2"/>
      <c r="EH234" s="2"/>
    </row>
    <row r="235" spans="1:138" ht="12.7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c r="CS235" s="2"/>
      <c r="CT235" s="2"/>
      <c r="CU235" s="2"/>
      <c r="CV235" s="2"/>
      <c r="CW235" s="2"/>
      <c r="CX235" s="2"/>
      <c r="CY235" s="2"/>
      <c r="CZ235" s="2"/>
      <c r="DA235" s="2"/>
      <c r="DB235" s="2"/>
      <c r="DC235" s="2"/>
      <c r="DD235" s="2"/>
      <c r="DE235" s="2"/>
      <c r="DF235" s="92"/>
      <c r="DG235" s="92"/>
      <c r="DH235" s="92"/>
      <c r="DI235" s="92"/>
      <c r="DJ235" s="92"/>
      <c r="DK235" s="92"/>
      <c r="DL235" s="92"/>
      <c r="DM235" s="92"/>
      <c r="DN235" s="92"/>
      <c r="DO235" s="92"/>
      <c r="DP235" s="92"/>
      <c r="DQ235" s="92"/>
      <c r="DR235" s="92"/>
      <c r="DS235" s="92"/>
      <c r="DT235" s="92"/>
      <c r="DU235" s="92"/>
      <c r="DV235" s="92"/>
      <c r="DW235" s="92"/>
      <c r="DX235" s="92"/>
      <c r="DY235" s="92"/>
      <c r="DZ235" s="92"/>
      <c r="EA235" s="92"/>
      <c r="EB235" s="92"/>
      <c r="EC235" s="92"/>
      <c r="ED235" s="92"/>
      <c r="EE235" s="92"/>
      <c r="EF235" s="2"/>
      <c r="EG235" s="2"/>
      <c r="EH235" s="2"/>
    </row>
    <row r="236" spans="1:138" ht="12.7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c r="CS236" s="2"/>
      <c r="CT236" s="2"/>
      <c r="CU236" s="2"/>
      <c r="CV236" s="2"/>
      <c r="CW236" s="2"/>
      <c r="CX236" s="2"/>
      <c r="CY236" s="2"/>
      <c r="CZ236" s="2"/>
      <c r="DA236" s="2"/>
      <c r="DB236" s="2"/>
      <c r="DC236" s="2"/>
      <c r="DD236" s="2"/>
      <c r="DE236" s="2"/>
      <c r="DF236" s="92"/>
      <c r="DG236" s="92"/>
      <c r="DH236" s="92"/>
      <c r="DI236" s="92"/>
      <c r="DJ236" s="92"/>
      <c r="DK236" s="92"/>
      <c r="DL236" s="92"/>
      <c r="DM236" s="92"/>
      <c r="DN236" s="92"/>
      <c r="DO236" s="92"/>
      <c r="DP236" s="92"/>
      <c r="DQ236" s="92"/>
      <c r="DR236" s="92"/>
      <c r="DS236" s="92"/>
      <c r="DT236" s="92"/>
      <c r="DU236" s="92"/>
      <c r="DV236" s="92"/>
      <c r="DW236" s="92"/>
      <c r="DX236" s="92"/>
      <c r="DY236" s="92"/>
      <c r="DZ236" s="92"/>
      <c r="EA236" s="92"/>
      <c r="EB236" s="92"/>
      <c r="EC236" s="92"/>
      <c r="ED236" s="92"/>
      <c r="EE236" s="92"/>
      <c r="EF236" s="2"/>
      <c r="EG236" s="2"/>
      <c r="EH236" s="2"/>
    </row>
    <row r="237" spans="1:138" ht="12.7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c r="CS237" s="2"/>
      <c r="CT237" s="2"/>
      <c r="CU237" s="2"/>
      <c r="CV237" s="2"/>
      <c r="CW237" s="2"/>
      <c r="CX237" s="2"/>
      <c r="CY237" s="2"/>
      <c r="CZ237" s="2"/>
      <c r="DA237" s="2"/>
      <c r="DB237" s="2"/>
      <c r="DC237" s="2"/>
      <c r="DD237" s="2"/>
      <c r="DE237" s="2"/>
      <c r="DF237" s="92"/>
      <c r="DG237" s="92"/>
      <c r="DH237" s="92"/>
      <c r="DI237" s="92"/>
      <c r="DJ237" s="92"/>
      <c r="DK237" s="92"/>
      <c r="DL237" s="92"/>
      <c r="DM237" s="92"/>
      <c r="DN237" s="92"/>
      <c r="DO237" s="92"/>
      <c r="DP237" s="92"/>
      <c r="DQ237" s="92"/>
      <c r="DR237" s="92"/>
      <c r="DS237" s="92"/>
      <c r="DT237" s="92"/>
      <c r="DU237" s="92"/>
      <c r="DV237" s="92"/>
      <c r="DW237" s="92"/>
      <c r="DX237" s="92"/>
      <c r="DY237" s="92"/>
      <c r="DZ237" s="92"/>
      <c r="EA237" s="92"/>
      <c r="EB237" s="92"/>
      <c r="EC237" s="92"/>
      <c r="ED237" s="92"/>
      <c r="EE237" s="92"/>
      <c r="EF237" s="2"/>
      <c r="EG237" s="2"/>
      <c r="EH237" s="2"/>
    </row>
    <row r="238" spans="1:138" ht="12.7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c r="CS238" s="2"/>
      <c r="CT238" s="2"/>
      <c r="CU238" s="2"/>
      <c r="CV238" s="2"/>
      <c r="CW238" s="2"/>
      <c r="CX238" s="2"/>
      <c r="CY238" s="2"/>
      <c r="CZ238" s="2"/>
      <c r="DA238" s="2"/>
      <c r="DB238" s="2"/>
      <c r="DC238" s="2"/>
      <c r="DD238" s="2"/>
      <c r="DE238" s="2"/>
      <c r="DF238" s="92"/>
      <c r="DG238" s="92"/>
      <c r="DH238" s="92"/>
      <c r="DI238" s="92"/>
      <c r="DJ238" s="92"/>
      <c r="DK238" s="92"/>
      <c r="DL238" s="92"/>
      <c r="DM238" s="92"/>
      <c r="DN238" s="92"/>
      <c r="DO238" s="92"/>
      <c r="DP238" s="92"/>
      <c r="DQ238" s="92"/>
      <c r="DR238" s="92"/>
      <c r="DS238" s="92"/>
      <c r="DT238" s="92"/>
      <c r="DU238" s="92"/>
      <c r="DV238" s="92"/>
      <c r="DW238" s="92"/>
      <c r="DX238" s="92"/>
      <c r="DY238" s="92"/>
      <c r="DZ238" s="92"/>
      <c r="EA238" s="92"/>
      <c r="EB238" s="92"/>
      <c r="EC238" s="92"/>
      <c r="ED238" s="92"/>
      <c r="EE238" s="92"/>
      <c r="EF238" s="2"/>
      <c r="EG238" s="2"/>
      <c r="EH238" s="2"/>
    </row>
    <row r="239" spans="1:138" ht="12.7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c r="CS239" s="2"/>
      <c r="CT239" s="2"/>
      <c r="CU239" s="2"/>
      <c r="CV239" s="2"/>
      <c r="CW239" s="2"/>
      <c r="CX239" s="2"/>
      <c r="CY239" s="2"/>
      <c r="CZ239" s="2"/>
      <c r="DA239" s="2"/>
      <c r="DB239" s="2"/>
      <c r="DC239" s="2"/>
      <c r="DD239" s="2"/>
      <c r="DE239" s="2"/>
      <c r="DF239" s="92"/>
      <c r="DG239" s="92"/>
      <c r="DH239" s="92"/>
      <c r="DI239" s="92"/>
      <c r="DJ239" s="92"/>
      <c r="DK239" s="92"/>
      <c r="DL239" s="92"/>
      <c r="DM239" s="92"/>
      <c r="DN239" s="92"/>
      <c r="DO239" s="92"/>
      <c r="DP239" s="92"/>
      <c r="DQ239" s="92"/>
      <c r="DR239" s="92"/>
      <c r="DS239" s="92"/>
      <c r="DT239" s="92"/>
      <c r="DU239" s="92"/>
      <c r="DV239" s="92"/>
      <c r="DW239" s="92"/>
      <c r="DX239" s="92"/>
      <c r="DY239" s="92"/>
      <c r="DZ239" s="92"/>
      <c r="EA239" s="92"/>
      <c r="EB239" s="92"/>
      <c r="EC239" s="92"/>
      <c r="ED239" s="92"/>
      <c r="EE239" s="92"/>
      <c r="EF239" s="2"/>
      <c r="EG239" s="2"/>
      <c r="EH239" s="2"/>
    </row>
    <row r="240" spans="1:138" ht="12.7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c r="CS240" s="2"/>
      <c r="CT240" s="2"/>
      <c r="CU240" s="2"/>
      <c r="CV240" s="2"/>
      <c r="CW240" s="2"/>
      <c r="CX240" s="2"/>
      <c r="CY240" s="2"/>
      <c r="CZ240" s="2"/>
      <c r="DA240" s="2"/>
      <c r="DB240" s="2"/>
      <c r="DC240" s="2"/>
      <c r="DD240" s="2"/>
      <c r="DE240" s="2"/>
      <c r="DF240" s="92"/>
      <c r="DG240" s="92"/>
      <c r="DH240" s="92"/>
      <c r="DI240" s="92"/>
      <c r="DJ240" s="92"/>
      <c r="DK240" s="92"/>
      <c r="DL240" s="92"/>
      <c r="DM240" s="92"/>
      <c r="DN240" s="92"/>
      <c r="DO240" s="92"/>
      <c r="DP240" s="92"/>
      <c r="DQ240" s="92"/>
      <c r="DR240" s="92"/>
      <c r="DS240" s="92"/>
      <c r="DT240" s="92"/>
      <c r="DU240" s="92"/>
      <c r="DV240" s="92"/>
      <c r="DW240" s="92"/>
      <c r="DX240" s="92"/>
      <c r="DY240" s="92"/>
      <c r="DZ240" s="92"/>
      <c r="EA240" s="92"/>
      <c r="EB240" s="92"/>
      <c r="EC240" s="92"/>
      <c r="ED240" s="92"/>
      <c r="EE240" s="92"/>
      <c r="EF240" s="2"/>
      <c r="EG240" s="2"/>
      <c r="EH240" s="2"/>
    </row>
    <row r="241" spans="1:138" ht="12.7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c r="CS241" s="2"/>
      <c r="CT241" s="2"/>
      <c r="CU241" s="2"/>
      <c r="CV241" s="2"/>
      <c r="CW241" s="2"/>
      <c r="CX241" s="2"/>
      <c r="CY241" s="2"/>
      <c r="CZ241" s="2"/>
      <c r="DA241" s="2"/>
      <c r="DB241" s="2"/>
      <c r="DC241" s="2"/>
      <c r="DD241" s="2"/>
      <c r="DE241" s="2"/>
      <c r="DF241" s="92"/>
      <c r="DG241" s="92"/>
      <c r="DH241" s="92"/>
      <c r="DI241" s="92"/>
      <c r="DJ241" s="92"/>
      <c r="DK241" s="92"/>
      <c r="DL241" s="92"/>
      <c r="DM241" s="92"/>
      <c r="DN241" s="92"/>
      <c r="DO241" s="92"/>
      <c r="DP241" s="92"/>
      <c r="DQ241" s="92"/>
      <c r="DR241" s="92"/>
      <c r="DS241" s="92"/>
      <c r="DT241" s="92"/>
      <c r="DU241" s="92"/>
      <c r="DV241" s="92"/>
      <c r="DW241" s="92"/>
      <c r="DX241" s="92"/>
      <c r="DY241" s="92"/>
      <c r="DZ241" s="92"/>
      <c r="EA241" s="92"/>
      <c r="EB241" s="92"/>
      <c r="EC241" s="92"/>
      <c r="ED241" s="92"/>
      <c r="EE241" s="92"/>
      <c r="EF241" s="2"/>
      <c r="EG241" s="2"/>
      <c r="EH241" s="2"/>
    </row>
    <row r="242" spans="1:138" ht="12.7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c r="CS242" s="2"/>
      <c r="CT242" s="2"/>
      <c r="CU242" s="2"/>
      <c r="CV242" s="2"/>
      <c r="CW242" s="2"/>
      <c r="CX242" s="2"/>
      <c r="CY242" s="2"/>
      <c r="CZ242" s="2"/>
      <c r="DA242" s="2"/>
      <c r="DB242" s="2"/>
      <c r="DC242" s="2"/>
      <c r="DD242" s="2"/>
      <c r="DE242" s="2"/>
      <c r="DF242" s="92"/>
      <c r="DG242" s="92"/>
      <c r="DH242" s="92"/>
      <c r="DI242" s="92"/>
      <c r="DJ242" s="92"/>
      <c r="DK242" s="92"/>
      <c r="DL242" s="92"/>
      <c r="DM242" s="92"/>
      <c r="DN242" s="92"/>
      <c r="DO242" s="92"/>
      <c r="DP242" s="92"/>
      <c r="DQ242" s="92"/>
      <c r="DR242" s="92"/>
      <c r="DS242" s="92"/>
      <c r="DT242" s="92"/>
      <c r="DU242" s="92"/>
      <c r="DV242" s="92"/>
      <c r="DW242" s="92"/>
      <c r="DX242" s="92"/>
      <c r="DY242" s="92"/>
      <c r="DZ242" s="92"/>
      <c r="EA242" s="92"/>
      <c r="EB242" s="92"/>
      <c r="EC242" s="92"/>
      <c r="ED242" s="92"/>
      <c r="EE242" s="92"/>
      <c r="EF242" s="2"/>
      <c r="EG242" s="2"/>
      <c r="EH242" s="2"/>
    </row>
    <row r="243" spans="1:138" ht="12.7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c r="CS243" s="2"/>
      <c r="CT243" s="2"/>
      <c r="CU243" s="2"/>
      <c r="CV243" s="2"/>
      <c r="CW243" s="2"/>
      <c r="CX243" s="2"/>
      <c r="CY243" s="2"/>
      <c r="CZ243" s="2"/>
      <c r="DA243" s="2"/>
      <c r="DB243" s="2"/>
      <c r="DC243" s="2"/>
      <c r="DD243" s="2"/>
      <c r="DE243" s="2"/>
      <c r="DF243" s="92"/>
      <c r="DG243" s="92"/>
      <c r="DH243" s="92"/>
      <c r="DI243" s="92"/>
      <c r="DJ243" s="92"/>
      <c r="DK243" s="92"/>
      <c r="DL243" s="92"/>
      <c r="DM243" s="92"/>
      <c r="DN243" s="92"/>
      <c r="DO243" s="92"/>
      <c r="DP243" s="92"/>
      <c r="DQ243" s="92"/>
      <c r="DR243" s="92"/>
      <c r="DS243" s="92"/>
      <c r="DT243" s="92"/>
      <c r="DU243" s="92"/>
      <c r="DV243" s="92"/>
      <c r="DW243" s="92"/>
      <c r="DX243" s="92"/>
      <c r="DY243" s="92"/>
      <c r="DZ243" s="92"/>
      <c r="EA243" s="92"/>
      <c r="EB243" s="92"/>
      <c r="EC243" s="92"/>
      <c r="ED243" s="92"/>
      <c r="EE243" s="92"/>
      <c r="EF243" s="2"/>
      <c r="EG243" s="2"/>
      <c r="EH243" s="2"/>
    </row>
    <row r="244" spans="1:138" ht="12.7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2"/>
      <c r="CQ244" s="2"/>
      <c r="CR244" s="2"/>
      <c r="CS244" s="2"/>
      <c r="CT244" s="2"/>
      <c r="CU244" s="2"/>
      <c r="CV244" s="2"/>
      <c r="CW244" s="2"/>
      <c r="CX244" s="2"/>
      <c r="CY244" s="2"/>
      <c r="CZ244" s="2"/>
      <c r="DA244" s="2"/>
      <c r="DB244" s="2"/>
      <c r="DC244" s="2"/>
      <c r="DD244" s="2"/>
      <c r="DE244" s="2"/>
      <c r="DF244" s="92"/>
      <c r="DG244" s="92"/>
      <c r="DH244" s="92"/>
      <c r="DI244" s="92"/>
      <c r="DJ244" s="92"/>
      <c r="DK244" s="92"/>
      <c r="DL244" s="92"/>
      <c r="DM244" s="92"/>
      <c r="DN244" s="92"/>
      <c r="DO244" s="92"/>
      <c r="DP244" s="92"/>
      <c r="DQ244" s="92"/>
      <c r="DR244" s="92"/>
      <c r="DS244" s="92"/>
      <c r="DT244" s="92"/>
      <c r="DU244" s="92"/>
      <c r="DV244" s="92"/>
      <c r="DW244" s="92"/>
      <c r="DX244" s="92"/>
      <c r="DY244" s="92"/>
      <c r="DZ244" s="92"/>
      <c r="EA244" s="92"/>
      <c r="EB244" s="92"/>
      <c r="EC244" s="92"/>
      <c r="ED244" s="92"/>
      <c r="EE244" s="92"/>
      <c r="EF244" s="2"/>
      <c r="EG244" s="2"/>
      <c r="EH244" s="2"/>
    </row>
    <row r="245" spans="1:138" ht="12.7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c r="CS245" s="2"/>
      <c r="CT245" s="2"/>
      <c r="CU245" s="2"/>
      <c r="CV245" s="2"/>
      <c r="CW245" s="2"/>
      <c r="CX245" s="2"/>
      <c r="CY245" s="2"/>
      <c r="CZ245" s="2"/>
      <c r="DA245" s="2"/>
      <c r="DB245" s="2"/>
      <c r="DC245" s="2"/>
      <c r="DD245" s="2"/>
      <c r="DE245" s="2"/>
      <c r="DF245" s="92"/>
      <c r="DG245" s="92"/>
      <c r="DH245" s="92"/>
      <c r="DI245" s="92"/>
      <c r="DJ245" s="92"/>
      <c r="DK245" s="92"/>
      <c r="DL245" s="92"/>
      <c r="DM245" s="92"/>
      <c r="DN245" s="92"/>
      <c r="DO245" s="92"/>
      <c r="DP245" s="92"/>
      <c r="DQ245" s="92"/>
      <c r="DR245" s="92"/>
      <c r="DS245" s="92"/>
      <c r="DT245" s="92"/>
      <c r="DU245" s="92"/>
      <c r="DV245" s="92"/>
      <c r="DW245" s="92"/>
      <c r="DX245" s="92"/>
      <c r="DY245" s="92"/>
      <c r="DZ245" s="92"/>
      <c r="EA245" s="92"/>
      <c r="EB245" s="92"/>
      <c r="EC245" s="92"/>
      <c r="ED245" s="92"/>
      <c r="EE245" s="92"/>
      <c r="EF245" s="2"/>
      <c r="EG245" s="2"/>
      <c r="EH245" s="2"/>
    </row>
    <row r="246" spans="1:138" ht="12.7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c r="CS246" s="2"/>
      <c r="CT246" s="2"/>
      <c r="CU246" s="2"/>
      <c r="CV246" s="2"/>
      <c r="CW246" s="2"/>
      <c r="CX246" s="2"/>
      <c r="CY246" s="2"/>
      <c r="CZ246" s="2"/>
      <c r="DA246" s="2"/>
      <c r="DB246" s="2"/>
      <c r="DC246" s="2"/>
      <c r="DD246" s="2"/>
      <c r="DE246" s="2"/>
      <c r="DF246" s="92"/>
      <c r="DG246" s="92"/>
      <c r="DH246" s="92"/>
      <c r="DI246" s="92"/>
      <c r="DJ246" s="92"/>
      <c r="DK246" s="92"/>
      <c r="DL246" s="92"/>
      <c r="DM246" s="92"/>
      <c r="DN246" s="92"/>
      <c r="DO246" s="92"/>
      <c r="DP246" s="92"/>
      <c r="DQ246" s="92"/>
      <c r="DR246" s="92"/>
      <c r="DS246" s="92"/>
      <c r="DT246" s="92"/>
      <c r="DU246" s="92"/>
      <c r="DV246" s="92"/>
      <c r="DW246" s="92"/>
      <c r="DX246" s="92"/>
      <c r="DY246" s="92"/>
      <c r="DZ246" s="92"/>
      <c r="EA246" s="92"/>
      <c r="EB246" s="92"/>
      <c r="EC246" s="92"/>
      <c r="ED246" s="92"/>
      <c r="EE246" s="92"/>
      <c r="EF246" s="2"/>
      <c r="EG246" s="2"/>
      <c r="EH246" s="2"/>
    </row>
    <row r="247" spans="1:138" ht="12.7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c r="CS247" s="2"/>
      <c r="CT247" s="2"/>
      <c r="CU247" s="2"/>
      <c r="CV247" s="2"/>
      <c r="CW247" s="2"/>
      <c r="CX247" s="2"/>
      <c r="CY247" s="2"/>
      <c r="CZ247" s="2"/>
      <c r="DA247" s="2"/>
      <c r="DB247" s="2"/>
      <c r="DC247" s="2"/>
      <c r="DD247" s="2"/>
      <c r="DE247" s="2"/>
      <c r="DF247" s="92"/>
      <c r="DG247" s="92"/>
      <c r="DH247" s="92"/>
      <c r="DI247" s="92"/>
      <c r="DJ247" s="92"/>
      <c r="DK247" s="92"/>
      <c r="DL247" s="92"/>
      <c r="DM247" s="92"/>
      <c r="DN247" s="92"/>
      <c r="DO247" s="92"/>
      <c r="DP247" s="92"/>
      <c r="DQ247" s="92"/>
      <c r="DR247" s="92"/>
      <c r="DS247" s="92"/>
      <c r="DT247" s="92"/>
      <c r="DU247" s="92"/>
      <c r="DV247" s="92"/>
      <c r="DW247" s="92"/>
      <c r="DX247" s="92"/>
      <c r="DY247" s="92"/>
      <c r="DZ247" s="92"/>
      <c r="EA247" s="92"/>
      <c r="EB247" s="92"/>
      <c r="EC247" s="92"/>
      <c r="ED247" s="92"/>
      <c r="EE247" s="92"/>
      <c r="EF247" s="2"/>
      <c r="EG247" s="2"/>
      <c r="EH247" s="2"/>
    </row>
    <row r="248" spans="1:138" ht="12.7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2"/>
      <c r="CQ248" s="2"/>
      <c r="CR248" s="2"/>
      <c r="CS248" s="2"/>
      <c r="CT248" s="2"/>
      <c r="CU248" s="2"/>
      <c r="CV248" s="2"/>
      <c r="CW248" s="2"/>
      <c r="CX248" s="2"/>
      <c r="CY248" s="2"/>
      <c r="CZ248" s="2"/>
      <c r="DA248" s="2"/>
      <c r="DB248" s="2"/>
      <c r="DC248" s="2"/>
      <c r="DD248" s="2"/>
      <c r="DE248" s="2"/>
      <c r="DF248" s="92"/>
      <c r="DG248" s="92"/>
      <c r="DH248" s="92"/>
      <c r="DI248" s="92"/>
      <c r="DJ248" s="92"/>
      <c r="DK248" s="92"/>
      <c r="DL248" s="92"/>
      <c r="DM248" s="92"/>
      <c r="DN248" s="92"/>
      <c r="DO248" s="92"/>
      <c r="DP248" s="92"/>
      <c r="DQ248" s="92"/>
      <c r="DR248" s="92"/>
      <c r="DS248" s="92"/>
      <c r="DT248" s="92"/>
      <c r="DU248" s="92"/>
      <c r="DV248" s="92"/>
      <c r="DW248" s="92"/>
      <c r="DX248" s="92"/>
      <c r="DY248" s="92"/>
      <c r="DZ248" s="92"/>
      <c r="EA248" s="92"/>
      <c r="EB248" s="92"/>
      <c r="EC248" s="92"/>
      <c r="ED248" s="92"/>
      <c r="EE248" s="92"/>
      <c r="EF248" s="2"/>
      <c r="EG248" s="2"/>
      <c r="EH248" s="2"/>
    </row>
    <row r="249" spans="1:138" ht="12.7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c r="CS249" s="2"/>
      <c r="CT249" s="2"/>
      <c r="CU249" s="2"/>
      <c r="CV249" s="2"/>
      <c r="CW249" s="2"/>
      <c r="CX249" s="2"/>
      <c r="CY249" s="2"/>
      <c r="CZ249" s="2"/>
      <c r="DA249" s="2"/>
      <c r="DB249" s="2"/>
      <c r="DC249" s="2"/>
      <c r="DD249" s="2"/>
      <c r="DE249" s="2"/>
      <c r="DF249" s="92"/>
      <c r="DG249" s="92"/>
      <c r="DH249" s="92"/>
      <c r="DI249" s="92"/>
      <c r="DJ249" s="92"/>
      <c r="DK249" s="92"/>
      <c r="DL249" s="92"/>
      <c r="DM249" s="92"/>
      <c r="DN249" s="92"/>
      <c r="DO249" s="92"/>
      <c r="DP249" s="92"/>
      <c r="DQ249" s="92"/>
      <c r="DR249" s="92"/>
      <c r="DS249" s="92"/>
      <c r="DT249" s="92"/>
      <c r="DU249" s="92"/>
      <c r="DV249" s="92"/>
      <c r="DW249" s="92"/>
      <c r="DX249" s="92"/>
      <c r="DY249" s="92"/>
      <c r="DZ249" s="92"/>
      <c r="EA249" s="92"/>
      <c r="EB249" s="92"/>
      <c r="EC249" s="92"/>
      <c r="ED249" s="92"/>
      <c r="EE249" s="92"/>
      <c r="EF249" s="2"/>
      <c r="EG249" s="2"/>
      <c r="EH249" s="2"/>
    </row>
    <row r="250" spans="1:138" ht="12.7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c r="CS250" s="2"/>
      <c r="CT250" s="2"/>
      <c r="CU250" s="2"/>
      <c r="CV250" s="2"/>
      <c r="CW250" s="2"/>
      <c r="CX250" s="2"/>
      <c r="CY250" s="2"/>
      <c r="CZ250" s="2"/>
      <c r="DA250" s="2"/>
      <c r="DB250" s="2"/>
      <c r="DC250" s="2"/>
      <c r="DD250" s="2"/>
      <c r="DE250" s="2"/>
      <c r="DF250" s="92"/>
      <c r="DG250" s="92"/>
      <c r="DH250" s="92"/>
      <c r="DI250" s="92"/>
      <c r="DJ250" s="92"/>
      <c r="DK250" s="92"/>
      <c r="DL250" s="92"/>
      <c r="DM250" s="92"/>
      <c r="DN250" s="92"/>
      <c r="DO250" s="92"/>
      <c r="DP250" s="92"/>
      <c r="DQ250" s="92"/>
      <c r="DR250" s="92"/>
      <c r="DS250" s="92"/>
      <c r="DT250" s="92"/>
      <c r="DU250" s="92"/>
      <c r="DV250" s="92"/>
      <c r="DW250" s="92"/>
      <c r="DX250" s="92"/>
      <c r="DY250" s="92"/>
      <c r="DZ250" s="92"/>
      <c r="EA250" s="92"/>
      <c r="EB250" s="92"/>
      <c r="EC250" s="92"/>
      <c r="ED250" s="92"/>
      <c r="EE250" s="92"/>
      <c r="EF250" s="2"/>
      <c r="EG250" s="2"/>
      <c r="EH250" s="2"/>
    </row>
    <row r="251" spans="1:138" ht="12.7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c r="CQ251" s="2"/>
      <c r="CR251" s="2"/>
      <c r="CS251" s="2"/>
      <c r="CT251" s="2"/>
      <c r="CU251" s="2"/>
      <c r="CV251" s="2"/>
      <c r="CW251" s="2"/>
      <c r="CX251" s="2"/>
      <c r="CY251" s="2"/>
      <c r="CZ251" s="2"/>
      <c r="DA251" s="2"/>
      <c r="DB251" s="2"/>
      <c r="DC251" s="2"/>
      <c r="DD251" s="2"/>
      <c r="DE251" s="2"/>
      <c r="DF251" s="92"/>
      <c r="DG251" s="92"/>
      <c r="DH251" s="92"/>
      <c r="DI251" s="92"/>
      <c r="DJ251" s="92"/>
      <c r="DK251" s="92"/>
      <c r="DL251" s="92"/>
      <c r="DM251" s="92"/>
      <c r="DN251" s="92"/>
      <c r="DO251" s="92"/>
      <c r="DP251" s="92"/>
      <c r="DQ251" s="92"/>
      <c r="DR251" s="92"/>
      <c r="DS251" s="92"/>
      <c r="DT251" s="92"/>
      <c r="DU251" s="92"/>
      <c r="DV251" s="92"/>
      <c r="DW251" s="92"/>
      <c r="DX251" s="92"/>
      <c r="DY251" s="92"/>
      <c r="DZ251" s="92"/>
      <c r="EA251" s="92"/>
      <c r="EB251" s="92"/>
      <c r="EC251" s="92"/>
      <c r="ED251" s="92"/>
      <c r="EE251" s="92"/>
      <c r="EF251" s="2"/>
      <c r="EG251" s="2"/>
      <c r="EH251" s="2"/>
    </row>
    <row r="252" spans="1:138" ht="12.7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c r="CS252" s="2"/>
      <c r="CT252" s="2"/>
      <c r="CU252" s="2"/>
      <c r="CV252" s="2"/>
      <c r="CW252" s="2"/>
      <c r="CX252" s="2"/>
      <c r="CY252" s="2"/>
      <c r="CZ252" s="2"/>
      <c r="DA252" s="2"/>
      <c r="DB252" s="2"/>
      <c r="DC252" s="2"/>
      <c r="DD252" s="2"/>
      <c r="DE252" s="2"/>
      <c r="DF252" s="92"/>
      <c r="DG252" s="92"/>
      <c r="DH252" s="92"/>
      <c r="DI252" s="92"/>
      <c r="DJ252" s="92"/>
      <c r="DK252" s="92"/>
      <c r="DL252" s="92"/>
      <c r="DM252" s="92"/>
      <c r="DN252" s="92"/>
      <c r="DO252" s="92"/>
      <c r="DP252" s="92"/>
      <c r="DQ252" s="92"/>
      <c r="DR252" s="92"/>
      <c r="DS252" s="92"/>
      <c r="DT252" s="92"/>
      <c r="DU252" s="92"/>
      <c r="DV252" s="92"/>
      <c r="DW252" s="92"/>
      <c r="DX252" s="92"/>
      <c r="DY252" s="92"/>
      <c r="DZ252" s="92"/>
      <c r="EA252" s="92"/>
      <c r="EB252" s="92"/>
      <c r="EC252" s="92"/>
      <c r="ED252" s="92"/>
      <c r="EE252" s="92"/>
      <c r="EF252" s="2"/>
      <c r="EG252" s="2"/>
      <c r="EH252" s="2"/>
    </row>
    <row r="253" spans="1:138" ht="12.7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2"/>
      <c r="CQ253" s="2"/>
      <c r="CR253" s="2"/>
      <c r="CS253" s="2"/>
      <c r="CT253" s="2"/>
      <c r="CU253" s="2"/>
      <c r="CV253" s="2"/>
      <c r="CW253" s="2"/>
      <c r="CX253" s="2"/>
      <c r="CY253" s="2"/>
      <c r="CZ253" s="2"/>
      <c r="DA253" s="2"/>
      <c r="DB253" s="2"/>
      <c r="DC253" s="2"/>
      <c r="DD253" s="2"/>
      <c r="DE253" s="2"/>
      <c r="DF253" s="92"/>
      <c r="DG253" s="92"/>
      <c r="DH253" s="92"/>
      <c r="DI253" s="92"/>
      <c r="DJ253" s="92"/>
      <c r="DK253" s="92"/>
      <c r="DL253" s="92"/>
      <c r="DM253" s="92"/>
      <c r="DN253" s="92"/>
      <c r="DO253" s="92"/>
      <c r="DP253" s="92"/>
      <c r="DQ253" s="92"/>
      <c r="DR253" s="92"/>
      <c r="DS253" s="92"/>
      <c r="DT253" s="92"/>
      <c r="DU253" s="92"/>
      <c r="DV253" s="92"/>
      <c r="DW253" s="92"/>
      <c r="DX253" s="92"/>
      <c r="DY253" s="92"/>
      <c r="DZ253" s="92"/>
      <c r="EA253" s="92"/>
      <c r="EB253" s="92"/>
      <c r="EC253" s="92"/>
      <c r="ED253" s="92"/>
      <c r="EE253" s="92"/>
      <c r="EF253" s="2"/>
      <c r="EG253" s="2"/>
      <c r="EH253" s="2"/>
    </row>
    <row r="254" spans="1:138" ht="12.7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c r="CS254" s="2"/>
      <c r="CT254" s="2"/>
      <c r="CU254" s="2"/>
      <c r="CV254" s="2"/>
      <c r="CW254" s="2"/>
      <c r="CX254" s="2"/>
      <c r="CY254" s="2"/>
      <c r="CZ254" s="2"/>
      <c r="DA254" s="2"/>
      <c r="DB254" s="2"/>
      <c r="DC254" s="2"/>
      <c r="DD254" s="2"/>
      <c r="DE254" s="2"/>
      <c r="DF254" s="92"/>
      <c r="DG254" s="92"/>
      <c r="DH254" s="92"/>
      <c r="DI254" s="92"/>
      <c r="DJ254" s="92"/>
      <c r="DK254" s="92"/>
      <c r="DL254" s="92"/>
      <c r="DM254" s="92"/>
      <c r="DN254" s="92"/>
      <c r="DO254" s="92"/>
      <c r="DP254" s="92"/>
      <c r="DQ254" s="92"/>
      <c r="DR254" s="92"/>
      <c r="DS254" s="92"/>
      <c r="DT254" s="92"/>
      <c r="DU254" s="92"/>
      <c r="DV254" s="92"/>
      <c r="DW254" s="92"/>
      <c r="DX254" s="92"/>
      <c r="DY254" s="92"/>
      <c r="DZ254" s="92"/>
      <c r="EA254" s="92"/>
      <c r="EB254" s="92"/>
      <c r="EC254" s="92"/>
      <c r="ED254" s="92"/>
      <c r="EE254" s="92"/>
      <c r="EF254" s="2"/>
      <c r="EG254" s="2"/>
      <c r="EH254" s="2"/>
    </row>
    <row r="255" spans="1:138" ht="12.7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c r="CS255" s="2"/>
      <c r="CT255" s="2"/>
      <c r="CU255" s="2"/>
      <c r="CV255" s="2"/>
      <c r="CW255" s="2"/>
      <c r="CX255" s="2"/>
      <c r="CY255" s="2"/>
      <c r="CZ255" s="2"/>
      <c r="DA255" s="2"/>
      <c r="DB255" s="2"/>
      <c r="DC255" s="2"/>
      <c r="DD255" s="2"/>
      <c r="DE255" s="2"/>
      <c r="DF255" s="92"/>
      <c r="DG255" s="92"/>
      <c r="DH255" s="92"/>
      <c r="DI255" s="92"/>
      <c r="DJ255" s="92"/>
      <c r="DK255" s="92"/>
      <c r="DL255" s="92"/>
      <c r="DM255" s="92"/>
      <c r="DN255" s="92"/>
      <c r="DO255" s="92"/>
      <c r="DP255" s="92"/>
      <c r="DQ255" s="92"/>
      <c r="DR255" s="92"/>
      <c r="DS255" s="92"/>
      <c r="DT255" s="92"/>
      <c r="DU255" s="92"/>
      <c r="DV255" s="92"/>
      <c r="DW255" s="92"/>
      <c r="DX255" s="92"/>
      <c r="DY255" s="92"/>
      <c r="DZ255" s="92"/>
      <c r="EA255" s="92"/>
      <c r="EB255" s="92"/>
      <c r="EC255" s="92"/>
      <c r="ED255" s="92"/>
      <c r="EE255" s="92"/>
      <c r="EF255" s="2"/>
      <c r="EG255" s="2"/>
      <c r="EH255" s="2"/>
    </row>
    <row r="256" spans="1:138" ht="12.7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c r="CS256" s="2"/>
      <c r="CT256" s="2"/>
      <c r="CU256" s="2"/>
      <c r="CV256" s="2"/>
      <c r="CW256" s="2"/>
      <c r="CX256" s="2"/>
      <c r="CY256" s="2"/>
      <c r="CZ256" s="2"/>
      <c r="DA256" s="2"/>
      <c r="DB256" s="2"/>
      <c r="DC256" s="2"/>
      <c r="DD256" s="2"/>
      <c r="DE256" s="2"/>
      <c r="DF256" s="92"/>
      <c r="DG256" s="92"/>
      <c r="DH256" s="92"/>
      <c r="DI256" s="92"/>
      <c r="DJ256" s="92"/>
      <c r="DK256" s="92"/>
      <c r="DL256" s="92"/>
      <c r="DM256" s="92"/>
      <c r="DN256" s="92"/>
      <c r="DO256" s="92"/>
      <c r="DP256" s="92"/>
      <c r="DQ256" s="92"/>
      <c r="DR256" s="92"/>
      <c r="DS256" s="92"/>
      <c r="DT256" s="92"/>
      <c r="DU256" s="92"/>
      <c r="DV256" s="92"/>
      <c r="DW256" s="92"/>
      <c r="DX256" s="92"/>
      <c r="DY256" s="92"/>
      <c r="DZ256" s="92"/>
      <c r="EA256" s="92"/>
      <c r="EB256" s="92"/>
      <c r="EC256" s="92"/>
      <c r="ED256" s="92"/>
      <c r="EE256" s="92"/>
      <c r="EF256" s="2"/>
      <c r="EG256" s="2"/>
      <c r="EH256" s="2"/>
    </row>
    <row r="257" spans="1:138" ht="12.7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c r="CS257" s="2"/>
      <c r="CT257" s="2"/>
      <c r="CU257" s="2"/>
      <c r="CV257" s="2"/>
      <c r="CW257" s="2"/>
      <c r="CX257" s="2"/>
      <c r="CY257" s="2"/>
      <c r="CZ257" s="2"/>
      <c r="DA257" s="2"/>
      <c r="DB257" s="2"/>
      <c r="DC257" s="2"/>
      <c r="DD257" s="2"/>
      <c r="DE257" s="2"/>
      <c r="DF257" s="92"/>
      <c r="DG257" s="92"/>
      <c r="DH257" s="92"/>
      <c r="DI257" s="92"/>
      <c r="DJ257" s="92"/>
      <c r="DK257" s="92"/>
      <c r="DL257" s="92"/>
      <c r="DM257" s="92"/>
      <c r="DN257" s="92"/>
      <c r="DO257" s="92"/>
      <c r="DP257" s="92"/>
      <c r="DQ257" s="92"/>
      <c r="DR257" s="92"/>
      <c r="DS257" s="92"/>
      <c r="DT257" s="92"/>
      <c r="DU257" s="92"/>
      <c r="DV257" s="92"/>
      <c r="DW257" s="92"/>
      <c r="DX257" s="92"/>
      <c r="DY257" s="92"/>
      <c r="DZ257" s="92"/>
      <c r="EA257" s="92"/>
      <c r="EB257" s="92"/>
      <c r="EC257" s="92"/>
      <c r="ED257" s="92"/>
      <c r="EE257" s="92"/>
      <c r="EF257" s="2"/>
      <c r="EG257" s="2"/>
      <c r="EH257" s="2"/>
    </row>
    <row r="258" spans="1:138" ht="12.7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c r="CP258" s="2"/>
      <c r="CQ258" s="2"/>
      <c r="CR258" s="2"/>
      <c r="CS258" s="2"/>
      <c r="CT258" s="2"/>
      <c r="CU258" s="2"/>
      <c r="CV258" s="2"/>
      <c r="CW258" s="2"/>
      <c r="CX258" s="2"/>
      <c r="CY258" s="2"/>
      <c r="CZ258" s="2"/>
      <c r="DA258" s="2"/>
      <c r="DB258" s="2"/>
      <c r="DC258" s="2"/>
      <c r="DD258" s="2"/>
      <c r="DE258" s="2"/>
      <c r="DF258" s="92"/>
      <c r="DG258" s="92"/>
      <c r="DH258" s="92"/>
      <c r="DI258" s="92"/>
      <c r="DJ258" s="92"/>
      <c r="DK258" s="92"/>
      <c r="DL258" s="92"/>
      <c r="DM258" s="92"/>
      <c r="DN258" s="92"/>
      <c r="DO258" s="92"/>
      <c r="DP258" s="92"/>
      <c r="DQ258" s="92"/>
      <c r="DR258" s="92"/>
      <c r="DS258" s="92"/>
      <c r="DT258" s="92"/>
      <c r="DU258" s="92"/>
      <c r="DV258" s="92"/>
      <c r="DW258" s="92"/>
      <c r="DX258" s="92"/>
      <c r="DY258" s="92"/>
      <c r="DZ258" s="92"/>
      <c r="EA258" s="92"/>
      <c r="EB258" s="92"/>
      <c r="EC258" s="92"/>
      <c r="ED258" s="92"/>
      <c r="EE258" s="92"/>
      <c r="EF258" s="2"/>
      <c r="EG258" s="2"/>
      <c r="EH258" s="2"/>
    </row>
    <row r="259" spans="1:138" ht="12.7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2"/>
      <c r="CQ259" s="2"/>
      <c r="CR259" s="2"/>
      <c r="CS259" s="2"/>
      <c r="CT259" s="2"/>
      <c r="CU259" s="2"/>
      <c r="CV259" s="2"/>
      <c r="CW259" s="2"/>
      <c r="CX259" s="2"/>
      <c r="CY259" s="2"/>
      <c r="CZ259" s="2"/>
      <c r="DA259" s="2"/>
      <c r="DB259" s="2"/>
      <c r="DC259" s="2"/>
      <c r="DD259" s="2"/>
      <c r="DE259" s="2"/>
      <c r="DF259" s="92"/>
      <c r="DG259" s="92"/>
      <c r="DH259" s="92"/>
      <c r="DI259" s="92"/>
      <c r="DJ259" s="92"/>
      <c r="DK259" s="92"/>
      <c r="DL259" s="92"/>
      <c r="DM259" s="92"/>
      <c r="DN259" s="92"/>
      <c r="DO259" s="92"/>
      <c r="DP259" s="92"/>
      <c r="DQ259" s="92"/>
      <c r="DR259" s="92"/>
      <c r="DS259" s="92"/>
      <c r="DT259" s="92"/>
      <c r="DU259" s="92"/>
      <c r="DV259" s="92"/>
      <c r="DW259" s="92"/>
      <c r="DX259" s="92"/>
      <c r="DY259" s="92"/>
      <c r="DZ259" s="92"/>
      <c r="EA259" s="92"/>
      <c r="EB259" s="92"/>
      <c r="EC259" s="92"/>
      <c r="ED259" s="92"/>
      <c r="EE259" s="92"/>
      <c r="EF259" s="2"/>
      <c r="EG259" s="2"/>
      <c r="EH259" s="2"/>
    </row>
    <row r="260" spans="1:138" ht="12.7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2"/>
      <c r="CQ260" s="2"/>
      <c r="CR260" s="2"/>
      <c r="CS260" s="2"/>
      <c r="CT260" s="2"/>
      <c r="CU260" s="2"/>
      <c r="CV260" s="2"/>
      <c r="CW260" s="2"/>
      <c r="CX260" s="2"/>
      <c r="CY260" s="2"/>
      <c r="CZ260" s="2"/>
      <c r="DA260" s="2"/>
      <c r="DB260" s="2"/>
      <c r="DC260" s="2"/>
      <c r="DD260" s="2"/>
      <c r="DE260" s="2"/>
      <c r="DF260" s="92"/>
      <c r="DG260" s="92"/>
      <c r="DH260" s="92"/>
      <c r="DI260" s="92"/>
      <c r="DJ260" s="92"/>
      <c r="DK260" s="92"/>
      <c r="DL260" s="92"/>
      <c r="DM260" s="92"/>
      <c r="DN260" s="92"/>
      <c r="DO260" s="92"/>
      <c r="DP260" s="92"/>
      <c r="DQ260" s="92"/>
      <c r="DR260" s="92"/>
      <c r="DS260" s="92"/>
      <c r="DT260" s="92"/>
      <c r="DU260" s="92"/>
      <c r="DV260" s="92"/>
      <c r="DW260" s="92"/>
      <c r="DX260" s="92"/>
      <c r="DY260" s="92"/>
      <c r="DZ260" s="92"/>
      <c r="EA260" s="92"/>
      <c r="EB260" s="92"/>
      <c r="EC260" s="92"/>
      <c r="ED260" s="92"/>
      <c r="EE260" s="92"/>
      <c r="EF260" s="2"/>
      <c r="EG260" s="2"/>
      <c r="EH260" s="2"/>
    </row>
    <row r="261" spans="1:138" ht="12.7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c r="CO261" s="2"/>
      <c r="CP261" s="2"/>
      <c r="CQ261" s="2"/>
      <c r="CR261" s="2"/>
      <c r="CS261" s="2"/>
      <c r="CT261" s="2"/>
      <c r="CU261" s="2"/>
      <c r="CV261" s="2"/>
      <c r="CW261" s="2"/>
      <c r="CX261" s="2"/>
      <c r="CY261" s="2"/>
      <c r="CZ261" s="2"/>
      <c r="DA261" s="2"/>
      <c r="DB261" s="2"/>
      <c r="DC261" s="2"/>
      <c r="DD261" s="2"/>
      <c r="DE261" s="2"/>
      <c r="DF261" s="92"/>
      <c r="DG261" s="92"/>
      <c r="DH261" s="92"/>
      <c r="DI261" s="92"/>
      <c r="DJ261" s="92"/>
      <c r="DK261" s="92"/>
      <c r="DL261" s="92"/>
      <c r="DM261" s="92"/>
      <c r="DN261" s="92"/>
      <c r="DO261" s="92"/>
      <c r="DP261" s="92"/>
      <c r="DQ261" s="92"/>
      <c r="DR261" s="92"/>
      <c r="DS261" s="92"/>
      <c r="DT261" s="92"/>
      <c r="DU261" s="92"/>
      <c r="DV261" s="92"/>
      <c r="DW261" s="92"/>
      <c r="DX261" s="92"/>
      <c r="DY261" s="92"/>
      <c r="DZ261" s="92"/>
      <c r="EA261" s="92"/>
      <c r="EB261" s="92"/>
      <c r="EC261" s="92"/>
      <c r="ED261" s="92"/>
      <c r="EE261" s="92"/>
      <c r="EF261" s="2"/>
      <c r="EG261" s="2"/>
      <c r="EH261" s="2"/>
    </row>
    <row r="262" spans="1:138" ht="12.7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2"/>
      <c r="CQ262" s="2"/>
      <c r="CR262" s="2"/>
      <c r="CS262" s="2"/>
      <c r="CT262" s="2"/>
      <c r="CU262" s="2"/>
      <c r="CV262" s="2"/>
      <c r="CW262" s="2"/>
      <c r="CX262" s="2"/>
      <c r="CY262" s="2"/>
      <c r="CZ262" s="2"/>
      <c r="DA262" s="2"/>
      <c r="DB262" s="2"/>
      <c r="DC262" s="2"/>
      <c r="DD262" s="2"/>
      <c r="DE262" s="2"/>
      <c r="DF262" s="92"/>
      <c r="DG262" s="92"/>
      <c r="DH262" s="92"/>
      <c r="DI262" s="92"/>
      <c r="DJ262" s="92"/>
      <c r="DK262" s="92"/>
      <c r="DL262" s="92"/>
      <c r="DM262" s="92"/>
      <c r="DN262" s="92"/>
      <c r="DO262" s="92"/>
      <c r="DP262" s="92"/>
      <c r="DQ262" s="92"/>
      <c r="DR262" s="92"/>
      <c r="DS262" s="92"/>
      <c r="DT262" s="92"/>
      <c r="DU262" s="92"/>
      <c r="DV262" s="92"/>
      <c r="DW262" s="92"/>
      <c r="DX262" s="92"/>
      <c r="DY262" s="92"/>
      <c r="DZ262" s="92"/>
      <c r="EA262" s="92"/>
      <c r="EB262" s="92"/>
      <c r="EC262" s="92"/>
      <c r="ED262" s="92"/>
      <c r="EE262" s="92"/>
      <c r="EF262" s="2"/>
      <c r="EG262" s="2"/>
      <c r="EH262" s="2"/>
    </row>
    <row r="263" spans="1:138" ht="12.7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c r="CV263" s="2"/>
      <c r="CW263" s="2"/>
      <c r="CX263" s="2"/>
      <c r="CY263" s="2"/>
      <c r="CZ263" s="2"/>
      <c r="DA263" s="2"/>
      <c r="DB263" s="2"/>
      <c r="DC263" s="2"/>
      <c r="DD263" s="2"/>
      <c r="DE263" s="2"/>
      <c r="DF263" s="92"/>
      <c r="DG263" s="92"/>
      <c r="DH263" s="92"/>
      <c r="DI263" s="92"/>
      <c r="DJ263" s="92"/>
      <c r="DK263" s="92"/>
      <c r="DL263" s="92"/>
      <c r="DM263" s="92"/>
      <c r="DN263" s="92"/>
      <c r="DO263" s="92"/>
      <c r="DP263" s="92"/>
      <c r="DQ263" s="92"/>
      <c r="DR263" s="92"/>
      <c r="DS263" s="92"/>
      <c r="DT263" s="92"/>
      <c r="DU263" s="92"/>
      <c r="DV263" s="92"/>
      <c r="DW263" s="92"/>
      <c r="DX263" s="92"/>
      <c r="DY263" s="92"/>
      <c r="DZ263" s="92"/>
      <c r="EA263" s="92"/>
      <c r="EB263" s="92"/>
      <c r="EC263" s="92"/>
      <c r="ED263" s="92"/>
      <c r="EE263" s="92"/>
      <c r="EF263" s="2"/>
      <c r="EG263" s="2"/>
      <c r="EH263" s="2"/>
    </row>
    <row r="264" spans="1:138" ht="12.7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c r="CS264" s="2"/>
      <c r="CT264" s="2"/>
      <c r="CU264" s="2"/>
      <c r="CV264" s="2"/>
      <c r="CW264" s="2"/>
      <c r="CX264" s="2"/>
      <c r="CY264" s="2"/>
      <c r="CZ264" s="2"/>
      <c r="DA264" s="2"/>
      <c r="DB264" s="2"/>
      <c r="DC264" s="2"/>
      <c r="DD264" s="2"/>
      <c r="DE264" s="2"/>
      <c r="DF264" s="92"/>
      <c r="DG264" s="92"/>
      <c r="DH264" s="92"/>
      <c r="DI264" s="92"/>
      <c r="DJ264" s="92"/>
      <c r="DK264" s="92"/>
      <c r="DL264" s="92"/>
      <c r="DM264" s="92"/>
      <c r="DN264" s="92"/>
      <c r="DO264" s="92"/>
      <c r="DP264" s="92"/>
      <c r="DQ264" s="92"/>
      <c r="DR264" s="92"/>
      <c r="DS264" s="92"/>
      <c r="DT264" s="92"/>
      <c r="DU264" s="92"/>
      <c r="DV264" s="92"/>
      <c r="DW264" s="92"/>
      <c r="DX264" s="92"/>
      <c r="DY264" s="92"/>
      <c r="DZ264" s="92"/>
      <c r="EA264" s="92"/>
      <c r="EB264" s="92"/>
      <c r="EC264" s="92"/>
      <c r="ED264" s="92"/>
      <c r="EE264" s="92"/>
      <c r="EF264" s="2"/>
      <c r="EG264" s="2"/>
      <c r="EH264" s="2"/>
    </row>
    <row r="265" spans="1:138" ht="12.7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c r="CS265" s="2"/>
      <c r="CT265" s="2"/>
      <c r="CU265" s="2"/>
      <c r="CV265" s="2"/>
      <c r="CW265" s="2"/>
      <c r="CX265" s="2"/>
      <c r="CY265" s="2"/>
      <c r="CZ265" s="2"/>
      <c r="DA265" s="2"/>
      <c r="DB265" s="2"/>
      <c r="DC265" s="2"/>
      <c r="DD265" s="2"/>
      <c r="DE265" s="2"/>
      <c r="DF265" s="92"/>
      <c r="DG265" s="92"/>
      <c r="DH265" s="92"/>
      <c r="DI265" s="92"/>
      <c r="DJ265" s="92"/>
      <c r="DK265" s="92"/>
      <c r="DL265" s="92"/>
      <c r="DM265" s="92"/>
      <c r="DN265" s="92"/>
      <c r="DO265" s="92"/>
      <c r="DP265" s="92"/>
      <c r="DQ265" s="92"/>
      <c r="DR265" s="92"/>
      <c r="DS265" s="92"/>
      <c r="DT265" s="92"/>
      <c r="DU265" s="92"/>
      <c r="DV265" s="92"/>
      <c r="DW265" s="92"/>
      <c r="DX265" s="92"/>
      <c r="DY265" s="92"/>
      <c r="DZ265" s="92"/>
      <c r="EA265" s="92"/>
      <c r="EB265" s="92"/>
      <c r="EC265" s="92"/>
      <c r="ED265" s="92"/>
      <c r="EE265" s="92"/>
      <c r="EF265" s="2"/>
      <c r="EG265" s="2"/>
      <c r="EH265" s="2"/>
    </row>
    <row r="266" spans="1:138" ht="12.7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2"/>
      <c r="CQ266" s="2"/>
      <c r="CR266" s="2"/>
      <c r="CS266" s="2"/>
      <c r="CT266" s="2"/>
      <c r="CU266" s="2"/>
      <c r="CV266" s="2"/>
      <c r="CW266" s="2"/>
      <c r="CX266" s="2"/>
      <c r="CY266" s="2"/>
      <c r="CZ266" s="2"/>
      <c r="DA266" s="2"/>
      <c r="DB266" s="2"/>
      <c r="DC266" s="2"/>
      <c r="DD266" s="2"/>
      <c r="DE266" s="2"/>
      <c r="DF266" s="92"/>
      <c r="DG266" s="92"/>
      <c r="DH266" s="92"/>
      <c r="DI266" s="92"/>
      <c r="DJ266" s="92"/>
      <c r="DK266" s="92"/>
      <c r="DL266" s="92"/>
      <c r="DM266" s="92"/>
      <c r="DN266" s="92"/>
      <c r="DO266" s="92"/>
      <c r="DP266" s="92"/>
      <c r="DQ266" s="92"/>
      <c r="DR266" s="92"/>
      <c r="DS266" s="92"/>
      <c r="DT266" s="92"/>
      <c r="DU266" s="92"/>
      <c r="DV266" s="92"/>
      <c r="DW266" s="92"/>
      <c r="DX266" s="92"/>
      <c r="DY266" s="92"/>
      <c r="DZ266" s="92"/>
      <c r="EA266" s="92"/>
      <c r="EB266" s="92"/>
      <c r="EC266" s="92"/>
      <c r="ED266" s="92"/>
      <c r="EE266" s="92"/>
      <c r="EF266" s="2"/>
      <c r="EG266" s="2"/>
      <c r="EH266" s="2"/>
    </row>
    <row r="267" spans="1:138" ht="12.7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c r="CS267" s="2"/>
      <c r="CT267" s="2"/>
      <c r="CU267" s="2"/>
      <c r="CV267" s="2"/>
      <c r="CW267" s="2"/>
      <c r="CX267" s="2"/>
      <c r="CY267" s="2"/>
      <c r="CZ267" s="2"/>
      <c r="DA267" s="2"/>
      <c r="DB267" s="2"/>
      <c r="DC267" s="2"/>
      <c r="DD267" s="2"/>
      <c r="DE267" s="2"/>
      <c r="DF267" s="92"/>
      <c r="DG267" s="92"/>
      <c r="DH267" s="92"/>
      <c r="DI267" s="92"/>
      <c r="DJ267" s="92"/>
      <c r="DK267" s="92"/>
      <c r="DL267" s="92"/>
      <c r="DM267" s="92"/>
      <c r="DN267" s="92"/>
      <c r="DO267" s="92"/>
      <c r="DP267" s="92"/>
      <c r="DQ267" s="92"/>
      <c r="DR267" s="92"/>
      <c r="DS267" s="92"/>
      <c r="DT267" s="92"/>
      <c r="DU267" s="92"/>
      <c r="DV267" s="92"/>
      <c r="DW267" s="92"/>
      <c r="DX267" s="92"/>
      <c r="DY267" s="92"/>
      <c r="DZ267" s="92"/>
      <c r="EA267" s="92"/>
      <c r="EB267" s="92"/>
      <c r="EC267" s="92"/>
      <c r="ED267" s="92"/>
      <c r="EE267" s="92"/>
      <c r="EF267" s="2"/>
      <c r="EG267" s="2"/>
      <c r="EH267" s="2"/>
    </row>
    <row r="268" spans="1:138" ht="12.7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c r="CS268" s="2"/>
      <c r="CT268" s="2"/>
      <c r="CU268" s="2"/>
      <c r="CV268" s="2"/>
      <c r="CW268" s="2"/>
      <c r="CX268" s="2"/>
      <c r="CY268" s="2"/>
      <c r="CZ268" s="2"/>
      <c r="DA268" s="2"/>
      <c r="DB268" s="2"/>
      <c r="DC268" s="2"/>
      <c r="DD268" s="2"/>
      <c r="DE268" s="2"/>
      <c r="DF268" s="92"/>
      <c r="DG268" s="92"/>
      <c r="DH268" s="92"/>
      <c r="DI268" s="92"/>
      <c r="DJ268" s="92"/>
      <c r="DK268" s="92"/>
      <c r="DL268" s="92"/>
      <c r="DM268" s="92"/>
      <c r="DN268" s="92"/>
      <c r="DO268" s="92"/>
      <c r="DP268" s="92"/>
      <c r="DQ268" s="92"/>
      <c r="DR268" s="92"/>
      <c r="DS268" s="92"/>
      <c r="DT268" s="92"/>
      <c r="DU268" s="92"/>
      <c r="DV268" s="92"/>
      <c r="DW268" s="92"/>
      <c r="DX268" s="92"/>
      <c r="DY268" s="92"/>
      <c r="DZ268" s="92"/>
      <c r="EA268" s="92"/>
      <c r="EB268" s="92"/>
      <c r="EC268" s="92"/>
      <c r="ED268" s="92"/>
      <c r="EE268" s="92"/>
      <c r="EF268" s="2"/>
      <c r="EG268" s="2"/>
      <c r="EH268" s="2"/>
    </row>
    <row r="269" spans="1:138" ht="12.7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c r="CS269" s="2"/>
      <c r="CT269" s="2"/>
      <c r="CU269" s="2"/>
      <c r="CV269" s="2"/>
      <c r="CW269" s="2"/>
      <c r="CX269" s="2"/>
      <c r="CY269" s="2"/>
      <c r="CZ269" s="2"/>
      <c r="DA269" s="2"/>
      <c r="DB269" s="2"/>
      <c r="DC269" s="2"/>
      <c r="DD269" s="2"/>
      <c r="DE269" s="2"/>
      <c r="DF269" s="92"/>
      <c r="DG269" s="92"/>
      <c r="DH269" s="92"/>
      <c r="DI269" s="92"/>
      <c r="DJ269" s="92"/>
      <c r="DK269" s="92"/>
      <c r="DL269" s="92"/>
      <c r="DM269" s="92"/>
      <c r="DN269" s="92"/>
      <c r="DO269" s="92"/>
      <c r="DP269" s="92"/>
      <c r="DQ269" s="92"/>
      <c r="DR269" s="92"/>
      <c r="DS269" s="92"/>
      <c r="DT269" s="92"/>
      <c r="DU269" s="92"/>
      <c r="DV269" s="92"/>
      <c r="DW269" s="92"/>
      <c r="DX269" s="92"/>
      <c r="DY269" s="92"/>
      <c r="DZ269" s="92"/>
      <c r="EA269" s="92"/>
      <c r="EB269" s="92"/>
      <c r="EC269" s="92"/>
      <c r="ED269" s="92"/>
      <c r="EE269" s="92"/>
      <c r="EF269" s="2"/>
      <c r="EG269" s="2"/>
      <c r="EH269" s="2"/>
    </row>
    <row r="270" spans="1:138" ht="12.7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c r="CS270" s="2"/>
      <c r="CT270" s="2"/>
      <c r="CU270" s="2"/>
      <c r="CV270" s="2"/>
      <c r="CW270" s="2"/>
      <c r="CX270" s="2"/>
      <c r="CY270" s="2"/>
      <c r="CZ270" s="2"/>
      <c r="DA270" s="2"/>
      <c r="DB270" s="2"/>
      <c r="DC270" s="2"/>
      <c r="DD270" s="2"/>
      <c r="DE270" s="2"/>
      <c r="DF270" s="92"/>
      <c r="DG270" s="92"/>
      <c r="DH270" s="92"/>
      <c r="DI270" s="92"/>
      <c r="DJ270" s="92"/>
      <c r="DK270" s="92"/>
      <c r="DL270" s="92"/>
      <c r="DM270" s="92"/>
      <c r="DN270" s="92"/>
      <c r="DO270" s="92"/>
      <c r="DP270" s="92"/>
      <c r="DQ270" s="92"/>
      <c r="DR270" s="92"/>
      <c r="DS270" s="92"/>
      <c r="DT270" s="92"/>
      <c r="DU270" s="92"/>
      <c r="DV270" s="92"/>
      <c r="DW270" s="92"/>
      <c r="DX270" s="92"/>
      <c r="DY270" s="92"/>
      <c r="DZ270" s="92"/>
      <c r="EA270" s="92"/>
      <c r="EB270" s="92"/>
      <c r="EC270" s="92"/>
      <c r="ED270" s="92"/>
      <c r="EE270" s="92"/>
      <c r="EF270" s="2"/>
      <c r="EG270" s="2"/>
      <c r="EH270" s="2"/>
    </row>
    <row r="271" spans="1:138" ht="12.7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c r="CS271" s="2"/>
      <c r="CT271" s="2"/>
      <c r="CU271" s="2"/>
      <c r="CV271" s="2"/>
      <c r="CW271" s="2"/>
      <c r="CX271" s="2"/>
      <c r="CY271" s="2"/>
      <c r="CZ271" s="2"/>
      <c r="DA271" s="2"/>
      <c r="DB271" s="2"/>
      <c r="DC271" s="2"/>
      <c r="DD271" s="2"/>
      <c r="DE271" s="2"/>
      <c r="DF271" s="92"/>
      <c r="DG271" s="92"/>
      <c r="DH271" s="92"/>
      <c r="DI271" s="92"/>
      <c r="DJ271" s="92"/>
      <c r="DK271" s="92"/>
      <c r="DL271" s="92"/>
      <c r="DM271" s="92"/>
      <c r="DN271" s="92"/>
      <c r="DO271" s="92"/>
      <c r="DP271" s="92"/>
      <c r="DQ271" s="92"/>
      <c r="DR271" s="92"/>
      <c r="DS271" s="92"/>
      <c r="DT271" s="92"/>
      <c r="DU271" s="92"/>
      <c r="DV271" s="92"/>
      <c r="DW271" s="92"/>
      <c r="DX271" s="92"/>
      <c r="DY271" s="92"/>
      <c r="DZ271" s="92"/>
      <c r="EA271" s="92"/>
      <c r="EB271" s="92"/>
      <c r="EC271" s="92"/>
      <c r="ED271" s="92"/>
      <c r="EE271" s="92"/>
      <c r="EF271" s="2"/>
      <c r="EG271" s="2"/>
      <c r="EH271" s="2"/>
    </row>
    <row r="272" spans="1:138" ht="12.7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c r="CS272" s="2"/>
      <c r="CT272" s="2"/>
      <c r="CU272" s="2"/>
      <c r="CV272" s="2"/>
      <c r="CW272" s="2"/>
      <c r="CX272" s="2"/>
      <c r="CY272" s="2"/>
      <c r="CZ272" s="2"/>
      <c r="DA272" s="2"/>
      <c r="DB272" s="2"/>
      <c r="DC272" s="2"/>
      <c r="DD272" s="2"/>
      <c r="DE272" s="2"/>
      <c r="DF272" s="92"/>
      <c r="DG272" s="92"/>
      <c r="DH272" s="92"/>
      <c r="DI272" s="92"/>
      <c r="DJ272" s="92"/>
      <c r="DK272" s="92"/>
      <c r="DL272" s="92"/>
      <c r="DM272" s="92"/>
      <c r="DN272" s="92"/>
      <c r="DO272" s="92"/>
      <c r="DP272" s="92"/>
      <c r="DQ272" s="92"/>
      <c r="DR272" s="92"/>
      <c r="DS272" s="92"/>
      <c r="DT272" s="92"/>
      <c r="DU272" s="92"/>
      <c r="DV272" s="92"/>
      <c r="DW272" s="92"/>
      <c r="DX272" s="92"/>
      <c r="DY272" s="92"/>
      <c r="DZ272" s="92"/>
      <c r="EA272" s="92"/>
      <c r="EB272" s="92"/>
      <c r="EC272" s="92"/>
      <c r="ED272" s="92"/>
      <c r="EE272" s="92"/>
      <c r="EF272" s="2"/>
      <c r="EG272" s="2"/>
      <c r="EH272" s="2"/>
    </row>
    <row r="273" spans="1:138" ht="12.7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c r="CS273" s="2"/>
      <c r="CT273" s="2"/>
      <c r="CU273" s="2"/>
      <c r="CV273" s="2"/>
      <c r="CW273" s="2"/>
      <c r="CX273" s="2"/>
      <c r="CY273" s="2"/>
      <c r="CZ273" s="2"/>
      <c r="DA273" s="2"/>
      <c r="DB273" s="2"/>
      <c r="DC273" s="2"/>
      <c r="DD273" s="2"/>
      <c r="DE273" s="2"/>
      <c r="DF273" s="92"/>
      <c r="DG273" s="92"/>
      <c r="DH273" s="92"/>
      <c r="DI273" s="92"/>
      <c r="DJ273" s="92"/>
      <c r="DK273" s="92"/>
      <c r="DL273" s="92"/>
      <c r="DM273" s="92"/>
      <c r="DN273" s="92"/>
      <c r="DO273" s="92"/>
      <c r="DP273" s="92"/>
      <c r="DQ273" s="92"/>
      <c r="DR273" s="92"/>
      <c r="DS273" s="92"/>
      <c r="DT273" s="92"/>
      <c r="DU273" s="92"/>
      <c r="DV273" s="92"/>
      <c r="DW273" s="92"/>
      <c r="DX273" s="92"/>
      <c r="DY273" s="92"/>
      <c r="DZ273" s="92"/>
      <c r="EA273" s="92"/>
      <c r="EB273" s="92"/>
      <c r="EC273" s="92"/>
      <c r="ED273" s="92"/>
      <c r="EE273" s="92"/>
      <c r="EF273" s="2"/>
      <c r="EG273" s="2"/>
      <c r="EH273" s="2"/>
    </row>
    <row r="274" spans="1:138" ht="12.7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c r="CS274" s="2"/>
      <c r="CT274" s="2"/>
      <c r="CU274" s="2"/>
      <c r="CV274" s="2"/>
      <c r="CW274" s="2"/>
      <c r="CX274" s="2"/>
      <c r="CY274" s="2"/>
      <c r="CZ274" s="2"/>
      <c r="DA274" s="2"/>
      <c r="DB274" s="2"/>
      <c r="DC274" s="2"/>
      <c r="DD274" s="2"/>
      <c r="DE274" s="2"/>
      <c r="DF274" s="92"/>
      <c r="DG274" s="92"/>
      <c r="DH274" s="92"/>
      <c r="DI274" s="92"/>
      <c r="DJ274" s="92"/>
      <c r="DK274" s="92"/>
      <c r="DL274" s="92"/>
      <c r="DM274" s="92"/>
      <c r="DN274" s="92"/>
      <c r="DO274" s="92"/>
      <c r="DP274" s="92"/>
      <c r="DQ274" s="92"/>
      <c r="DR274" s="92"/>
      <c r="DS274" s="92"/>
      <c r="DT274" s="92"/>
      <c r="DU274" s="92"/>
      <c r="DV274" s="92"/>
      <c r="DW274" s="92"/>
      <c r="DX274" s="92"/>
      <c r="DY274" s="92"/>
      <c r="DZ274" s="92"/>
      <c r="EA274" s="92"/>
      <c r="EB274" s="92"/>
      <c r="EC274" s="92"/>
      <c r="ED274" s="92"/>
      <c r="EE274" s="92"/>
      <c r="EF274" s="2"/>
      <c r="EG274" s="2"/>
      <c r="EH274" s="2"/>
    </row>
    <row r="275" spans="1:138" ht="12.7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c r="CP275" s="2"/>
      <c r="CQ275" s="2"/>
      <c r="CR275" s="2"/>
      <c r="CS275" s="2"/>
      <c r="CT275" s="2"/>
      <c r="CU275" s="2"/>
      <c r="CV275" s="2"/>
      <c r="CW275" s="2"/>
      <c r="CX275" s="2"/>
      <c r="CY275" s="2"/>
      <c r="CZ275" s="2"/>
      <c r="DA275" s="2"/>
      <c r="DB275" s="2"/>
      <c r="DC275" s="2"/>
      <c r="DD275" s="2"/>
      <c r="DE275" s="2"/>
      <c r="DF275" s="92"/>
      <c r="DG275" s="92"/>
      <c r="DH275" s="92"/>
      <c r="DI275" s="92"/>
      <c r="DJ275" s="92"/>
      <c r="DK275" s="92"/>
      <c r="DL275" s="92"/>
      <c r="DM275" s="92"/>
      <c r="DN275" s="92"/>
      <c r="DO275" s="92"/>
      <c r="DP275" s="92"/>
      <c r="DQ275" s="92"/>
      <c r="DR275" s="92"/>
      <c r="DS275" s="92"/>
      <c r="DT275" s="92"/>
      <c r="DU275" s="92"/>
      <c r="DV275" s="92"/>
      <c r="DW275" s="92"/>
      <c r="DX275" s="92"/>
      <c r="DY275" s="92"/>
      <c r="DZ275" s="92"/>
      <c r="EA275" s="92"/>
      <c r="EB275" s="92"/>
      <c r="EC275" s="92"/>
      <c r="ED275" s="92"/>
      <c r="EE275" s="92"/>
      <c r="EF275" s="2"/>
      <c r="EG275" s="2"/>
      <c r="EH275" s="2"/>
    </row>
    <row r="276" spans="1:138" ht="12.7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2"/>
      <c r="CQ276" s="2"/>
      <c r="CR276" s="2"/>
      <c r="CS276" s="2"/>
      <c r="CT276" s="2"/>
      <c r="CU276" s="2"/>
      <c r="CV276" s="2"/>
      <c r="CW276" s="2"/>
      <c r="CX276" s="2"/>
      <c r="CY276" s="2"/>
      <c r="CZ276" s="2"/>
      <c r="DA276" s="2"/>
      <c r="DB276" s="2"/>
      <c r="DC276" s="2"/>
      <c r="DD276" s="2"/>
      <c r="DE276" s="2"/>
      <c r="DF276" s="92"/>
      <c r="DG276" s="92"/>
      <c r="DH276" s="92"/>
      <c r="DI276" s="92"/>
      <c r="DJ276" s="92"/>
      <c r="DK276" s="92"/>
      <c r="DL276" s="92"/>
      <c r="DM276" s="92"/>
      <c r="DN276" s="92"/>
      <c r="DO276" s="92"/>
      <c r="DP276" s="92"/>
      <c r="DQ276" s="92"/>
      <c r="DR276" s="92"/>
      <c r="DS276" s="92"/>
      <c r="DT276" s="92"/>
      <c r="DU276" s="92"/>
      <c r="DV276" s="92"/>
      <c r="DW276" s="92"/>
      <c r="DX276" s="92"/>
      <c r="DY276" s="92"/>
      <c r="DZ276" s="92"/>
      <c r="EA276" s="92"/>
      <c r="EB276" s="92"/>
      <c r="EC276" s="92"/>
      <c r="ED276" s="92"/>
      <c r="EE276" s="92"/>
      <c r="EF276" s="2"/>
      <c r="EG276" s="2"/>
      <c r="EH276" s="2"/>
    </row>
    <row r="277" spans="1:138" ht="12.7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c r="CP277" s="2"/>
      <c r="CQ277" s="2"/>
      <c r="CR277" s="2"/>
      <c r="CS277" s="2"/>
      <c r="CT277" s="2"/>
      <c r="CU277" s="2"/>
      <c r="CV277" s="2"/>
      <c r="CW277" s="2"/>
      <c r="CX277" s="2"/>
      <c r="CY277" s="2"/>
      <c r="CZ277" s="2"/>
      <c r="DA277" s="2"/>
      <c r="DB277" s="2"/>
      <c r="DC277" s="2"/>
      <c r="DD277" s="2"/>
      <c r="DE277" s="2"/>
      <c r="DF277" s="92"/>
      <c r="DG277" s="92"/>
      <c r="DH277" s="92"/>
      <c r="DI277" s="92"/>
      <c r="DJ277" s="92"/>
      <c r="DK277" s="92"/>
      <c r="DL277" s="92"/>
      <c r="DM277" s="92"/>
      <c r="DN277" s="92"/>
      <c r="DO277" s="92"/>
      <c r="DP277" s="92"/>
      <c r="DQ277" s="92"/>
      <c r="DR277" s="92"/>
      <c r="DS277" s="92"/>
      <c r="DT277" s="92"/>
      <c r="DU277" s="92"/>
      <c r="DV277" s="92"/>
      <c r="DW277" s="92"/>
      <c r="DX277" s="92"/>
      <c r="DY277" s="92"/>
      <c r="DZ277" s="92"/>
      <c r="EA277" s="92"/>
      <c r="EB277" s="92"/>
      <c r="EC277" s="92"/>
      <c r="ED277" s="92"/>
      <c r="EE277" s="92"/>
      <c r="EF277" s="2"/>
      <c r="EG277" s="2"/>
      <c r="EH277" s="2"/>
    </row>
    <row r="278" spans="1:138" ht="12.7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2"/>
      <c r="CQ278" s="2"/>
      <c r="CR278" s="2"/>
      <c r="CS278" s="2"/>
      <c r="CT278" s="2"/>
      <c r="CU278" s="2"/>
      <c r="CV278" s="2"/>
      <c r="CW278" s="2"/>
      <c r="CX278" s="2"/>
      <c r="CY278" s="2"/>
      <c r="CZ278" s="2"/>
      <c r="DA278" s="2"/>
      <c r="DB278" s="2"/>
      <c r="DC278" s="2"/>
      <c r="DD278" s="2"/>
      <c r="DE278" s="2"/>
      <c r="DF278" s="92"/>
      <c r="DG278" s="92"/>
      <c r="DH278" s="92"/>
      <c r="DI278" s="92"/>
      <c r="DJ278" s="92"/>
      <c r="DK278" s="92"/>
      <c r="DL278" s="92"/>
      <c r="DM278" s="92"/>
      <c r="DN278" s="92"/>
      <c r="DO278" s="92"/>
      <c r="DP278" s="92"/>
      <c r="DQ278" s="92"/>
      <c r="DR278" s="92"/>
      <c r="DS278" s="92"/>
      <c r="DT278" s="92"/>
      <c r="DU278" s="92"/>
      <c r="DV278" s="92"/>
      <c r="DW278" s="92"/>
      <c r="DX278" s="92"/>
      <c r="DY278" s="92"/>
      <c r="DZ278" s="92"/>
      <c r="EA278" s="92"/>
      <c r="EB278" s="92"/>
      <c r="EC278" s="92"/>
      <c r="ED278" s="92"/>
      <c r="EE278" s="92"/>
      <c r="EF278" s="2"/>
      <c r="EG278" s="2"/>
      <c r="EH278" s="2"/>
    </row>
    <row r="279" spans="1:138" ht="12.7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c r="CP279" s="2"/>
      <c r="CQ279" s="2"/>
      <c r="CR279" s="2"/>
      <c r="CS279" s="2"/>
      <c r="CT279" s="2"/>
      <c r="CU279" s="2"/>
      <c r="CV279" s="2"/>
      <c r="CW279" s="2"/>
      <c r="CX279" s="2"/>
      <c r="CY279" s="2"/>
      <c r="CZ279" s="2"/>
      <c r="DA279" s="2"/>
      <c r="DB279" s="2"/>
      <c r="DC279" s="2"/>
      <c r="DD279" s="2"/>
      <c r="DE279" s="2"/>
      <c r="DF279" s="92"/>
      <c r="DG279" s="92"/>
      <c r="DH279" s="92"/>
      <c r="DI279" s="92"/>
      <c r="DJ279" s="92"/>
      <c r="DK279" s="92"/>
      <c r="DL279" s="92"/>
      <c r="DM279" s="92"/>
      <c r="DN279" s="92"/>
      <c r="DO279" s="92"/>
      <c r="DP279" s="92"/>
      <c r="DQ279" s="92"/>
      <c r="DR279" s="92"/>
      <c r="DS279" s="92"/>
      <c r="DT279" s="92"/>
      <c r="DU279" s="92"/>
      <c r="DV279" s="92"/>
      <c r="DW279" s="92"/>
      <c r="DX279" s="92"/>
      <c r="DY279" s="92"/>
      <c r="DZ279" s="92"/>
      <c r="EA279" s="92"/>
      <c r="EB279" s="92"/>
      <c r="EC279" s="92"/>
      <c r="ED279" s="92"/>
      <c r="EE279" s="92"/>
      <c r="EF279" s="2"/>
      <c r="EG279" s="2"/>
      <c r="EH279" s="2"/>
    </row>
    <row r="280" spans="1:138" ht="12.7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c r="CP280" s="2"/>
      <c r="CQ280" s="2"/>
      <c r="CR280" s="2"/>
      <c r="CS280" s="2"/>
      <c r="CT280" s="2"/>
      <c r="CU280" s="2"/>
      <c r="CV280" s="2"/>
      <c r="CW280" s="2"/>
      <c r="CX280" s="2"/>
      <c r="CY280" s="2"/>
      <c r="CZ280" s="2"/>
      <c r="DA280" s="2"/>
      <c r="DB280" s="2"/>
      <c r="DC280" s="2"/>
      <c r="DD280" s="2"/>
      <c r="DE280" s="2"/>
      <c r="DF280" s="92"/>
      <c r="DG280" s="92"/>
      <c r="DH280" s="92"/>
      <c r="DI280" s="92"/>
      <c r="DJ280" s="92"/>
      <c r="DK280" s="92"/>
      <c r="DL280" s="92"/>
      <c r="DM280" s="92"/>
      <c r="DN280" s="92"/>
      <c r="DO280" s="92"/>
      <c r="DP280" s="92"/>
      <c r="DQ280" s="92"/>
      <c r="DR280" s="92"/>
      <c r="DS280" s="92"/>
      <c r="DT280" s="92"/>
      <c r="DU280" s="92"/>
      <c r="DV280" s="92"/>
      <c r="DW280" s="92"/>
      <c r="DX280" s="92"/>
      <c r="DY280" s="92"/>
      <c r="DZ280" s="92"/>
      <c r="EA280" s="92"/>
      <c r="EB280" s="92"/>
      <c r="EC280" s="92"/>
      <c r="ED280" s="92"/>
      <c r="EE280" s="92"/>
      <c r="EF280" s="2"/>
      <c r="EG280" s="2"/>
      <c r="EH280" s="2"/>
    </row>
    <row r="281" spans="1:138" ht="12.7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c r="CQ281" s="2"/>
      <c r="CR281" s="2"/>
      <c r="CS281" s="2"/>
      <c r="CT281" s="2"/>
      <c r="CU281" s="2"/>
      <c r="CV281" s="2"/>
      <c r="CW281" s="2"/>
      <c r="CX281" s="2"/>
      <c r="CY281" s="2"/>
      <c r="CZ281" s="2"/>
      <c r="DA281" s="2"/>
      <c r="DB281" s="2"/>
      <c r="DC281" s="2"/>
      <c r="DD281" s="2"/>
      <c r="DE281" s="2"/>
      <c r="DF281" s="92"/>
      <c r="DG281" s="92"/>
      <c r="DH281" s="92"/>
      <c r="DI281" s="92"/>
      <c r="DJ281" s="92"/>
      <c r="DK281" s="92"/>
      <c r="DL281" s="92"/>
      <c r="DM281" s="92"/>
      <c r="DN281" s="92"/>
      <c r="DO281" s="92"/>
      <c r="DP281" s="92"/>
      <c r="DQ281" s="92"/>
      <c r="DR281" s="92"/>
      <c r="DS281" s="92"/>
      <c r="DT281" s="92"/>
      <c r="DU281" s="92"/>
      <c r="DV281" s="92"/>
      <c r="DW281" s="92"/>
      <c r="DX281" s="92"/>
      <c r="DY281" s="92"/>
      <c r="DZ281" s="92"/>
      <c r="EA281" s="92"/>
      <c r="EB281" s="92"/>
      <c r="EC281" s="92"/>
      <c r="ED281" s="92"/>
      <c r="EE281" s="92"/>
      <c r="EF281" s="2"/>
      <c r="EG281" s="2"/>
      <c r="EH281" s="2"/>
    </row>
    <row r="282" spans="1:138" ht="12.7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c r="CP282" s="2"/>
      <c r="CQ282" s="2"/>
      <c r="CR282" s="2"/>
      <c r="CS282" s="2"/>
      <c r="CT282" s="2"/>
      <c r="CU282" s="2"/>
      <c r="CV282" s="2"/>
      <c r="CW282" s="2"/>
      <c r="CX282" s="2"/>
      <c r="CY282" s="2"/>
      <c r="CZ282" s="2"/>
      <c r="DA282" s="2"/>
      <c r="DB282" s="2"/>
      <c r="DC282" s="2"/>
      <c r="DD282" s="2"/>
      <c r="DE282" s="2"/>
      <c r="DF282" s="92"/>
      <c r="DG282" s="92"/>
      <c r="DH282" s="92"/>
      <c r="DI282" s="92"/>
      <c r="DJ282" s="92"/>
      <c r="DK282" s="92"/>
      <c r="DL282" s="92"/>
      <c r="DM282" s="92"/>
      <c r="DN282" s="92"/>
      <c r="DO282" s="92"/>
      <c r="DP282" s="92"/>
      <c r="DQ282" s="92"/>
      <c r="DR282" s="92"/>
      <c r="DS282" s="92"/>
      <c r="DT282" s="92"/>
      <c r="DU282" s="92"/>
      <c r="DV282" s="92"/>
      <c r="DW282" s="92"/>
      <c r="DX282" s="92"/>
      <c r="DY282" s="92"/>
      <c r="DZ282" s="92"/>
      <c r="EA282" s="92"/>
      <c r="EB282" s="92"/>
      <c r="EC282" s="92"/>
      <c r="ED282" s="92"/>
      <c r="EE282" s="92"/>
      <c r="EF282" s="2"/>
      <c r="EG282" s="2"/>
      <c r="EH282" s="2"/>
    </row>
    <row r="283" spans="1:138" ht="12.7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c r="CP283" s="2"/>
      <c r="CQ283" s="2"/>
      <c r="CR283" s="2"/>
      <c r="CS283" s="2"/>
      <c r="CT283" s="2"/>
      <c r="CU283" s="2"/>
      <c r="CV283" s="2"/>
      <c r="CW283" s="2"/>
      <c r="CX283" s="2"/>
      <c r="CY283" s="2"/>
      <c r="CZ283" s="2"/>
      <c r="DA283" s="2"/>
      <c r="DB283" s="2"/>
      <c r="DC283" s="2"/>
      <c r="DD283" s="2"/>
      <c r="DE283" s="2"/>
      <c r="DF283" s="92"/>
      <c r="DG283" s="92"/>
      <c r="DH283" s="92"/>
      <c r="DI283" s="92"/>
      <c r="DJ283" s="92"/>
      <c r="DK283" s="92"/>
      <c r="DL283" s="92"/>
      <c r="DM283" s="92"/>
      <c r="DN283" s="92"/>
      <c r="DO283" s="92"/>
      <c r="DP283" s="92"/>
      <c r="DQ283" s="92"/>
      <c r="DR283" s="92"/>
      <c r="DS283" s="92"/>
      <c r="DT283" s="92"/>
      <c r="DU283" s="92"/>
      <c r="DV283" s="92"/>
      <c r="DW283" s="92"/>
      <c r="DX283" s="92"/>
      <c r="DY283" s="92"/>
      <c r="DZ283" s="92"/>
      <c r="EA283" s="92"/>
      <c r="EB283" s="92"/>
      <c r="EC283" s="92"/>
      <c r="ED283" s="92"/>
      <c r="EE283" s="92"/>
      <c r="EF283" s="2"/>
      <c r="EG283" s="2"/>
      <c r="EH283" s="2"/>
    </row>
    <row r="284" spans="1:138" ht="12.7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c r="CS284" s="2"/>
      <c r="CT284" s="2"/>
      <c r="CU284" s="2"/>
      <c r="CV284" s="2"/>
      <c r="CW284" s="2"/>
      <c r="CX284" s="2"/>
      <c r="CY284" s="2"/>
      <c r="CZ284" s="2"/>
      <c r="DA284" s="2"/>
      <c r="DB284" s="2"/>
      <c r="DC284" s="2"/>
      <c r="DD284" s="2"/>
      <c r="DE284" s="2"/>
      <c r="DF284" s="92"/>
      <c r="DG284" s="92"/>
      <c r="DH284" s="92"/>
      <c r="DI284" s="92"/>
      <c r="DJ284" s="92"/>
      <c r="DK284" s="92"/>
      <c r="DL284" s="92"/>
      <c r="DM284" s="92"/>
      <c r="DN284" s="92"/>
      <c r="DO284" s="92"/>
      <c r="DP284" s="92"/>
      <c r="DQ284" s="92"/>
      <c r="DR284" s="92"/>
      <c r="DS284" s="92"/>
      <c r="DT284" s="92"/>
      <c r="DU284" s="92"/>
      <c r="DV284" s="92"/>
      <c r="DW284" s="92"/>
      <c r="DX284" s="92"/>
      <c r="DY284" s="92"/>
      <c r="DZ284" s="92"/>
      <c r="EA284" s="92"/>
      <c r="EB284" s="92"/>
      <c r="EC284" s="92"/>
      <c r="ED284" s="92"/>
      <c r="EE284" s="92"/>
      <c r="EF284" s="2"/>
      <c r="EG284" s="2"/>
      <c r="EH284" s="2"/>
    </row>
    <row r="285" spans="1:138" ht="12.7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c r="CP285" s="2"/>
      <c r="CQ285" s="2"/>
      <c r="CR285" s="2"/>
      <c r="CS285" s="2"/>
      <c r="CT285" s="2"/>
      <c r="CU285" s="2"/>
      <c r="CV285" s="2"/>
      <c r="CW285" s="2"/>
      <c r="CX285" s="2"/>
      <c r="CY285" s="2"/>
      <c r="CZ285" s="2"/>
      <c r="DA285" s="2"/>
      <c r="DB285" s="2"/>
      <c r="DC285" s="2"/>
      <c r="DD285" s="2"/>
      <c r="DE285" s="2"/>
      <c r="DF285" s="92"/>
      <c r="DG285" s="92"/>
      <c r="DH285" s="92"/>
      <c r="DI285" s="92"/>
      <c r="DJ285" s="92"/>
      <c r="DK285" s="92"/>
      <c r="DL285" s="92"/>
      <c r="DM285" s="92"/>
      <c r="DN285" s="92"/>
      <c r="DO285" s="92"/>
      <c r="DP285" s="92"/>
      <c r="DQ285" s="92"/>
      <c r="DR285" s="92"/>
      <c r="DS285" s="92"/>
      <c r="DT285" s="92"/>
      <c r="DU285" s="92"/>
      <c r="DV285" s="92"/>
      <c r="DW285" s="92"/>
      <c r="DX285" s="92"/>
      <c r="DY285" s="92"/>
      <c r="DZ285" s="92"/>
      <c r="EA285" s="92"/>
      <c r="EB285" s="92"/>
      <c r="EC285" s="92"/>
      <c r="ED285" s="92"/>
      <c r="EE285" s="92"/>
      <c r="EF285" s="2"/>
      <c r="EG285" s="2"/>
      <c r="EH285" s="2"/>
    </row>
    <row r="286" spans="1:138" ht="12.7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c r="CP286" s="2"/>
      <c r="CQ286" s="2"/>
      <c r="CR286" s="2"/>
      <c r="CS286" s="2"/>
      <c r="CT286" s="2"/>
      <c r="CU286" s="2"/>
      <c r="CV286" s="2"/>
      <c r="CW286" s="2"/>
      <c r="CX286" s="2"/>
      <c r="CY286" s="2"/>
      <c r="CZ286" s="2"/>
      <c r="DA286" s="2"/>
      <c r="DB286" s="2"/>
      <c r="DC286" s="2"/>
      <c r="DD286" s="2"/>
      <c r="DE286" s="2"/>
      <c r="DF286" s="92"/>
      <c r="DG286" s="92"/>
      <c r="DH286" s="92"/>
      <c r="DI286" s="92"/>
      <c r="DJ286" s="92"/>
      <c r="DK286" s="92"/>
      <c r="DL286" s="92"/>
      <c r="DM286" s="92"/>
      <c r="DN286" s="92"/>
      <c r="DO286" s="92"/>
      <c r="DP286" s="92"/>
      <c r="DQ286" s="92"/>
      <c r="DR286" s="92"/>
      <c r="DS286" s="92"/>
      <c r="DT286" s="92"/>
      <c r="DU286" s="92"/>
      <c r="DV286" s="92"/>
      <c r="DW286" s="92"/>
      <c r="DX286" s="92"/>
      <c r="DY286" s="92"/>
      <c r="DZ286" s="92"/>
      <c r="EA286" s="92"/>
      <c r="EB286" s="92"/>
      <c r="EC286" s="92"/>
      <c r="ED286" s="92"/>
      <c r="EE286" s="92"/>
      <c r="EF286" s="2"/>
      <c r="EG286" s="2"/>
      <c r="EH286" s="2"/>
    </row>
    <row r="287" spans="1:138" ht="12.7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c r="CS287" s="2"/>
      <c r="CT287" s="2"/>
      <c r="CU287" s="2"/>
      <c r="CV287" s="2"/>
      <c r="CW287" s="2"/>
      <c r="CX287" s="2"/>
      <c r="CY287" s="2"/>
      <c r="CZ287" s="2"/>
      <c r="DA287" s="2"/>
      <c r="DB287" s="2"/>
      <c r="DC287" s="2"/>
      <c r="DD287" s="2"/>
      <c r="DE287" s="2"/>
      <c r="DF287" s="92"/>
      <c r="DG287" s="92"/>
      <c r="DH287" s="92"/>
      <c r="DI287" s="92"/>
      <c r="DJ287" s="92"/>
      <c r="DK287" s="92"/>
      <c r="DL287" s="92"/>
      <c r="DM287" s="92"/>
      <c r="DN287" s="92"/>
      <c r="DO287" s="92"/>
      <c r="DP287" s="92"/>
      <c r="DQ287" s="92"/>
      <c r="DR287" s="92"/>
      <c r="DS287" s="92"/>
      <c r="DT287" s="92"/>
      <c r="DU287" s="92"/>
      <c r="DV287" s="92"/>
      <c r="DW287" s="92"/>
      <c r="DX287" s="92"/>
      <c r="DY287" s="92"/>
      <c r="DZ287" s="92"/>
      <c r="EA287" s="92"/>
      <c r="EB287" s="92"/>
      <c r="EC287" s="92"/>
      <c r="ED287" s="92"/>
      <c r="EE287" s="92"/>
      <c r="EF287" s="2"/>
      <c r="EG287" s="2"/>
      <c r="EH287" s="2"/>
    </row>
    <row r="288" spans="1:138" ht="12.7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c r="CQ288" s="2"/>
      <c r="CR288" s="2"/>
      <c r="CS288" s="2"/>
      <c r="CT288" s="2"/>
      <c r="CU288" s="2"/>
      <c r="CV288" s="2"/>
      <c r="CW288" s="2"/>
      <c r="CX288" s="2"/>
      <c r="CY288" s="2"/>
      <c r="CZ288" s="2"/>
      <c r="DA288" s="2"/>
      <c r="DB288" s="2"/>
      <c r="DC288" s="2"/>
      <c r="DD288" s="2"/>
      <c r="DE288" s="2"/>
      <c r="DF288" s="92"/>
      <c r="DG288" s="92"/>
      <c r="DH288" s="92"/>
      <c r="DI288" s="92"/>
      <c r="DJ288" s="92"/>
      <c r="DK288" s="92"/>
      <c r="DL288" s="92"/>
      <c r="DM288" s="92"/>
      <c r="DN288" s="92"/>
      <c r="DO288" s="92"/>
      <c r="DP288" s="92"/>
      <c r="DQ288" s="92"/>
      <c r="DR288" s="92"/>
      <c r="DS288" s="92"/>
      <c r="DT288" s="92"/>
      <c r="DU288" s="92"/>
      <c r="DV288" s="92"/>
      <c r="DW288" s="92"/>
      <c r="DX288" s="92"/>
      <c r="DY288" s="92"/>
      <c r="DZ288" s="92"/>
      <c r="EA288" s="92"/>
      <c r="EB288" s="92"/>
      <c r="EC288" s="92"/>
      <c r="ED288" s="92"/>
      <c r="EE288" s="92"/>
      <c r="EF288" s="2"/>
      <c r="EG288" s="2"/>
      <c r="EH288" s="2"/>
    </row>
    <row r="289" spans="1:138" ht="12.7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c r="CU289" s="2"/>
      <c r="CV289" s="2"/>
      <c r="CW289" s="2"/>
      <c r="CX289" s="2"/>
      <c r="CY289" s="2"/>
      <c r="CZ289" s="2"/>
      <c r="DA289" s="2"/>
      <c r="DB289" s="2"/>
      <c r="DC289" s="2"/>
      <c r="DD289" s="2"/>
      <c r="DE289" s="2"/>
      <c r="DF289" s="92"/>
      <c r="DG289" s="92"/>
      <c r="DH289" s="92"/>
      <c r="DI289" s="92"/>
      <c r="DJ289" s="92"/>
      <c r="DK289" s="92"/>
      <c r="DL289" s="92"/>
      <c r="DM289" s="92"/>
      <c r="DN289" s="92"/>
      <c r="DO289" s="92"/>
      <c r="DP289" s="92"/>
      <c r="DQ289" s="92"/>
      <c r="DR289" s="92"/>
      <c r="DS289" s="92"/>
      <c r="DT289" s="92"/>
      <c r="DU289" s="92"/>
      <c r="DV289" s="92"/>
      <c r="DW289" s="92"/>
      <c r="DX289" s="92"/>
      <c r="DY289" s="92"/>
      <c r="DZ289" s="92"/>
      <c r="EA289" s="92"/>
      <c r="EB289" s="92"/>
      <c r="EC289" s="92"/>
      <c r="ED289" s="92"/>
      <c r="EE289" s="92"/>
      <c r="EF289" s="2"/>
      <c r="EG289" s="2"/>
      <c r="EH289" s="2"/>
    </row>
    <row r="290" spans="1:138" ht="12.7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c r="CS290" s="2"/>
      <c r="CT290" s="2"/>
      <c r="CU290" s="2"/>
      <c r="CV290" s="2"/>
      <c r="CW290" s="2"/>
      <c r="CX290" s="2"/>
      <c r="CY290" s="2"/>
      <c r="CZ290" s="2"/>
      <c r="DA290" s="2"/>
      <c r="DB290" s="2"/>
      <c r="DC290" s="2"/>
      <c r="DD290" s="2"/>
      <c r="DE290" s="2"/>
      <c r="DF290" s="92"/>
      <c r="DG290" s="92"/>
      <c r="DH290" s="92"/>
      <c r="DI290" s="92"/>
      <c r="DJ290" s="92"/>
      <c r="DK290" s="92"/>
      <c r="DL290" s="92"/>
      <c r="DM290" s="92"/>
      <c r="DN290" s="92"/>
      <c r="DO290" s="92"/>
      <c r="DP290" s="92"/>
      <c r="DQ290" s="92"/>
      <c r="DR290" s="92"/>
      <c r="DS290" s="92"/>
      <c r="DT290" s="92"/>
      <c r="DU290" s="92"/>
      <c r="DV290" s="92"/>
      <c r="DW290" s="92"/>
      <c r="DX290" s="92"/>
      <c r="DY290" s="92"/>
      <c r="DZ290" s="92"/>
      <c r="EA290" s="92"/>
      <c r="EB290" s="92"/>
      <c r="EC290" s="92"/>
      <c r="ED290" s="92"/>
      <c r="EE290" s="92"/>
      <c r="EF290" s="2"/>
      <c r="EG290" s="2"/>
      <c r="EH290" s="2"/>
    </row>
    <row r="291" spans="1:138" ht="12.7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c r="CQ291" s="2"/>
      <c r="CR291" s="2"/>
      <c r="CS291" s="2"/>
      <c r="CT291" s="2"/>
      <c r="CU291" s="2"/>
      <c r="CV291" s="2"/>
      <c r="CW291" s="2"/>
      <c r="CX291" s="2"/>
      <c r="CY291" s="2"/>
      <c r="CZ291" s="2"/>
      <c r="DA291" s="2"/>
      <c r="DB291" s="2"/>
      <c r="DC291" s="2"/>
      <c r="DD291" s="2"/>
      <c r="DE291" s="2"/>
      <c r="DF291" s="92"/>
      <c r="DG291" s="92"/>
      <c r="DH291" s="92"/>
      <c r="DI291" s="92"/>
      <c r="DJ291" s="92"/>
      <c r="DK291" s="92"/>
      <c r="DL291" s="92"/>
      <c r="DM291" s="92"/>
      <c r="DN291" s="92"/>
      <c r="DO291" s="92"/>
      <c r="DP291" s="92"/>
      <c r="DQ291" s="92"/>
      <c r="DR291" s="92"/>
      <c r="DS291" s="92"/>
      <c r="DT291" s="92"/>
      <c r="DU291" s="92"/>
      <c r="DV291" s="92"/>
      <c r="DW291" s="92"/>
      <c r="DX291" s="92"/>
      <c r="DY291" s="92"/>
      <c r="DZ291" s="92"/>
      <c r="EA291" s="92"/>
      <c r="EB291" s="92"/>
      <c r="EC291" s="92"/>
      <c r="ED291" s="92"/>
      <c r="EE291" s="92"/>
      <c r="EF291" s="2"/>
      <c r="EG291" s="2"/>
      <c r="EH291" s="2"/>
    </row>
    <row r="292" spans="1:138" ht="12.7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c r="CS292" s="2"/>
      <c r="CT292" s="2"/>
      <c r="CU292" s="2"/>
      <c r="CV292" s="2"/>
      <c r="CW292" s="2"/>
      <c r="CX292" s="2"/>
      <c r="CY292" s="2"/>
      <c r="CZ292" s="2"/>
      <c r="DA292" s="2"/>
      <c r="DB292" s="2"/>
      <c r="DC292" s="2"/>
      <c r="DD292" s="2"/>
      <c r="DE292" s="2"/>
      <c r="DF292" s="92"/>
      <c r="DG292" s="92"/>
      <c r="DH292" s="92"/>
      <c r="DI292" s="92"/>
      <c r="DJ292" s="92"/>
      <c r="DK292" s="92"/>
      <c r="DL292" s="92"/>
      <c r="DM292" s="92"/>
      <c r="DN292" s="92"/>
      <c r="DO292" s="92"/>
      <c r="DP292" s="92"/>
      <c r="DQ292" s="92"/>
      <c r="DR292" s="92"/>
      <c r="DS292" s="92"/>
      <c r="DT292" s="92"/>
      <c r="DU292" s="92"/>
      <c r="DV292" s="92"/>
      <c r="DW292" s="92"/>
      <c r="DX292" s="92"/>
      <c r="DY292" s="92"/>
      <c r="DZ292" s="92"/>
      <c r="EA292" s="92"/>
      <c r="EB292" s="92"/>
      <c r="EC292" s="92"/>
      <c r="ED292" s="92"/>
      <c r="EE292" s="92"/>
      <c r="EF292" s="2"/>
      <c r="EG292" s="2"/>
      <c r="EH292" s="2"/>
    </row>
    <row r="293" spans="1:138" ht="12.7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2"/>
      <c r="CQ293" s="2"/>
      <c r="CR293" s="2"/>
      <c r="CS293" s="2"/>
      <c r="CT293" s="2"/>
      <c r="CU293" s="2"/>
      <c r="CV293" s="2"/>
      <c r="CW293" s="2"/>
      <c r="CX293" s="2"/>
      <c r="CY293" s="2"/>
      <c r="CZ293" s="2"/>
      <c r="DA293" s="2"/>
      <c r="DB293" s="2"/>
      <c r="DC293" s="2"/>
      <c r="DD293" s="2"/>
      <c r="DE293" s="2"/>
      <c r="DF293" s="92"/>
      <c r="DG293" s="92"/>
      <c r="DH293" s="92"/>
      <c r="DI293" s="92"/>
      <c r="DJ293" s="92"/>
      <c r="DK293" s="92"/>
      <c r="DL293" s="92"/>
      <c r="DM293" s="92"/>
      <c r="DN293" s="92"/>
      <c r="DO293" s="92"/>
      <c r="DP293" s="92"/>
      <c r="DQ293" s="92"/>
      <c r="DR293" s="92"/>
      <c r="DS293" s="92"/>
      <c r="DT293" s="92"/>
      <c r="DU293" s="92"/>
      <c r="DV293" s="92"/>
      <c r="DW293" s="92"/>
      <c r="DX293" s="92"/>
      <c r="DY293" s="92"/>
      <c r="DZ293" s="92"/>
      <c r="EA293" s="92"/>
      <c r="EB293" s="92"/>
      <c r="EC293" s="92"/>
      <c r="ED293" s="92"/>
      <c r="EE293" s="92"/>
      <c r="EF293" s="2"/>
      <c r="EG293" s="2"/>
      <c r="EH293" s="2"/>
    </row>
    <row r="294" spans="1:138" ht="12.7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2"/>
      <c r="CQ294" s="2"/>
      <c r="CR294" s="2"/>
      <c r="CS294" s="2"/>
      <c r="CT294" s="2"/>
      <c r="CU294" s="2"/>
      <c r="CV294" s="2"/>
      <c r="CW294" s="2"/>
      <c r="CX294" s="2"/>
      <c r="CY294" s="2"/>
      <c r="CZ294" s="2"/>
      <c r="DA294" s="2"/>
      <c r="DB294" s="2"/>
      <c r="DC294" s="2"/>
      <c r="DD294" s="2"/>
      <c r="DE294" s="2"/>
      <c r="DF294" s="92"/>
      <c r="DG294" s="92"/>
      <c r="DH294" s="92"/>
      <c r="DI294" s="92"/>
      <c r="DJ294" s="92"/>
      <c r="DK294" s="92"/>
      <c r="DL294" s="92"/>
      <c r="DM294" s="92"/>
      <c r="DN294" s="92"/>
      <c r="DO294" s="92"/>
      <c r="DP294" s="92"/>
      <c r="DQ294" s="92"/>
      <c r="DR294" s="92"/>
      <c r="DS294" s="92"/>
      <c r="DT294" s="92"/>
      <c r="DU294" s="92"/>
      <c r="DV294" s="92"/>
      <c r="DW294" s="92"/>
      <c r="DX294" s="92"/>
      <c r="DY294" s="92"/>
      <c r="DZ294" s="92"/>
      <c r="EA294" s="92"/>
      <c r="EB294" s="92"/>
      <c r="EC294" s="92"/>
      <c r="ED294" s="92"/>
      <c r="EE294" s="92"/>
      <c r="EF294" s="2"/>
      <c r="EG294" s="2"/>
      <c r="EH294" s="2"/>
    </row>
    <row r="295" spans="1:138" ht="12.7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c r="CP295" s="2"/>
      <c r="CQ295" s="2"/>
      <c r="CR295" s="2"/>
      <c r="CS295" s="2"/>
      <c r="CT295" s="2"/>
      <c r="CU295" s="2"/>
      <c r="CV295" s="2"/>
      <c r="CW295" s="2"/>
      <c r="CX295" s="2"/>
      <c r="CY295" s="2"/>
      <c r="CZ295" s="2"/>
      <c r="DA295" s="2"/>
      <c r="DB295" s="2"/>
      <c r="DC295" s="2"/>
      <c r="DD295" s="2"/>
      <c r="DE295" s="2"/>
      <c r="DF295" s="92"/>
      <c r="DG295" s="92"/>
      <c r="DH295" s="92"/>
      <c r="DI295" s="92"/>
      <c r="DJ295" s="92"/>
      <c r="DK295" s="92"/>
      <c r="DL295" s="92"/>
      <c r="DM295" s="92"/>
      <c r="DN295" s="92"/>
      <c r="DO295" s="92"/>
      <c r="DP295" s="92"/>
      <c r="DQ295" s="92"/>
      <c r="DR295" s="92"/>
      <c r="DS295" s="92"/>
      <c r="DT295" s="92"/>
      <c r="DU295" s="92"/>
      <c r="DV295" s="92"/>
      <c r="DW295" s="92"/>
      <c r="DX295" s="92"/>
      <c r="DY295" s="92"/>
      <c r="DZ295" s="92"/>
      <c r="EA295" s="92"/>
      <c r="EB295" s="92"/>
      <c r="EC295" s="92"/>
      <c r="ED295" s="92"/>
      <c r="EE295" s="92"/>
      <c r="EF295" s="2"/>
      <c r="EG295" s="2"/>
      <c r="EH295" s="2"/>
    </row>
    <row r="296" spans="1:138" ht="12.7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c r="CM296" s="2"/>
      <c r="CN296" s="2"/>
      <c r="CO296" s="2"/>
      <c r="CP296" s="2"/>
      <c r="CQ296" s="2"/>
      <c r="CR296" s="2"/>
      <c r="CS296" s="2"/>
      <c r="CT296" s="2"/>
      <c r="CU296" s="2"/>
      <c r="CV296" s="2"/>
      <c r="CW296" s="2"/>
      <c r="CX296" s="2"/>
      <c r="CY296" s="2"/>
      <c r="CZ296" s="2"/>
      <c r="DA296" s="2"/>
      <c r="DB296" s="2"/>
      <c r="DC296" s="2"/>
      <c r="DD296" s="2"/>
      <c r="DE296" s="2"/>
      <c r="DF296" s="92"/>
      <c r="DG296" s="92"/>
      <c r="DH296" s="92"/>
      <c r="DI296" s="92"/>
      <c r="DJ296" s="92"/>
      <c r="DK296" s="92"/>
      <c r="DL296" s="92"/>
      <c r="DM296" s="92"/>
      <c r="DN296" s="92"/>
      <c r="DO296" s="92"/>
      <c r="DP296" s="92"/>
      <c r="DQ296" s="92"/>
      <c r="DR296" s="92"/>
      <c r="DS296" s="92"/>
      <c r="DT296" s="92"/>
      <c r="DU296" s="92"/>
      <c r="DV296" s="92"/>
      <c r="DW296" s="92"/>
      <c r="DX296" s="92"/>
      <c r="DY296" s="92"/>
      <c r="DZ296" s="92"/>
      <c r="EA296" s="92"/>
      <c r="EB296" s="92"/>
      <c r="EC296" s="92"/>
      <c r="ED296" s="92"/>
      <c r="EE296" s="92"/>
      <c r="EF296" s="2"/>
      <c r="EG296" s="2"/>
      <c r="EH296" s="2"/>
    </row>
    <row r="297" spans="1:138" ht="12.7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c r="CP297" s="2"/>
      <c r="CQ297" s="2"/>
      <c r="CR297" s="2"/>
      <c r="CS297" s="2"/>
      <c r="CT297" s="2"/>
      <c r="CU297" s="2"/>
      <c r="CV297" s="2"/>
      <c r="CW297" s="2"/>
      <c r="CX297" s="2"/>
      <c r="CY297" s="2"/>
      <c r="CZ297" s="2"/>
      <c r="DA297" s="2"/>
      <c r="DB297" s="2"/>
      <c r="DC297" s="2"/>
      <c r="DD297" s="2"/>
      <c r="DE297" s="2"/>
      <c r="DF297" s="92"/>
      <c r="DG297" s="92"/>
      <c r="DH297" s="92"/>
      <c r="DI297" s="92"/>
      <c r="DJ297" s="92"/>
      <c r="DK297" s="92"/>
      <c r="DL297" s="92"/>
      <c r="DM297" s="92"/>
      <c r="DN297" s="92"/>
      <c r="DO297" s="92"/>
      <c r="DP297" s="92"/>
      <c r="DQ297" s="92"/>
      <c r="DR297" s="92"/>
      <c r="DS297" s="92"/>
      <c r="DT297" s="92"/>
      <c r="DU297" s="92"/>
      <c r="DV297" s="92"/>
      <c r="DW297" s="92"/>
      <c r="DX297" s="92"/>
      <c r="DY297" s="92"/>
      <c r="DZ297" s="92"/>
      <c r="EA297" s="92"/>
      <c r="EB297" s="92"/>
      <c r="EC297" s="92"/>
      <c r="ED297" s="92"/>
      <c r="EE297" s="92"/>
      <c r="EF297" s="2"/>
      <c r="EG297" s="2"/>
      <c r="EH297" s="2"/>
    </row>
    <row r="298" spans="1:138" ht="12.7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c r="CM298" s="2"/>
      <c r="CN298" s="2"/>
      <c r="CO298" s="2"/>
      <c r="CP298" s="2"/>
      <c r="CQ298" s="2"/>
      <c r="CR298" s="2"/>
      <c r="CS298" s="2"/>
      <c r="CT298" s="2"/>
      <c r="CU298" s="2"/>
      <c r="CV298" s="2"/>
      <c r="CW298" s="2"/>
      <c r="CX298" s="2"/>
      <c r="CY298" s="2"/>
      <c r="CZ298" s="2"/>
      <c r="DA298" s="2"/>
      <c r="DB298" s="2"/>
      <c r="DC298" s="2"/>
      <c r="DD298" s="2"/>
      <c r="DE298" s="2"/>
      <c r="DF298" s="92"/>
      <c r="DG298" s="92"/>
      <c r="DH298" s="92"/>
      <c r="DI298" s="92"/>
      <c r="DJ298" s="92"/>
      <c r="DK298" s="92"/>
      <c r="DL298" s="92"/>
      <c r="DM298" s="92"/>
      <c r="DN298" s="92"/>
      <c r="DO298" s="92"/>
      <c r="DP298" s="92"/>
      <c r="DQ298" s="92"/>
      <c r="DR298" s="92"/>
      <c r="DS298" s="92"/>
      <c r="DT298" s="92"/>
      <c r="DU298" s="92"/>
      <c r="DV298" s="92"/>
      <c r="DW298" s="92"/>
      <c r="DX298" s="92"/>
      <c r="DY298" s="92"/>
      <c r="DZ298" s="92"/>
      <c r="EA298" s="92"/>
      <c r="EB298" s="92"/>
      <c r="EC298" s="92"/>
      <c r="ED298" s="92"/>
      <c r="EE298" s="92"/>
      <c r="EF298" s="2"/>
      <c r="EG298" s="2"/>
      <c r="EH298" s="2"/>
    </row>
    <row r="299" spans="1:138" ht="12.7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c r="CM299" s="2"/>
      <c r="CN299" s="2"/>
      <c r="CO299" s="2"/>
      <c r="CP299" s="2"/>
      <c r="CQ299" s="2"/>
      <c r="CR299" s="2"/>
      <c r="CS299" s="2"/>
      <c r="CT299" s="2"/>
      <c r="CU299" s="2"/>
      <c r="CV299" s="2"/>
      <c r="CW299" s="2"/>
      <c r="CX299" s="2"/>
      <c r="CY299" s="2"/>
      <c r="CZ299" s="2"/>
      <c r="DA299" s="2"/>
      <c r="DB299" s="2"/>
      <c r="DC299" s="2"/>
      <c r="DD299" s="2"/>
      <c r="DE299" s="2"/>
      <c r="DF299" s="92"/>
      <c r="DG299" s="92"/>
      <c r="DH299" s="92"/>
      <c r="DI299" s="92"/>
      <c r="DJ299" s="92"/>
      <c r="DK299" s="92"/>
      <c r="DL299" s="92"/>
      <c r="DM299" s="92"/>
      <c r="DN299" s="92"/>
      <c r="DO299" s="92"/>
      <c r="DP299" s="92"/>
      <c r="DQ299" s="92"/>
      <c r="DR299" s="92"/>
      <c r="DS299" s="92"/>
      <c r="DT299" s="92"/>
      <c r="DU299" s="92"/>
      <c r="DV299" s="92"/>
      <c r="DW299" s="92"/>
      <c r="DX299" s="92"/>
      <c r="DY299" s="92"/>
      <c r="DZ299" s="92"/>
      <c r="EA299" s="92"/>
      <c r="EB299" s="92"/>
      <c r="EC299" s="92"/>
      <c r="ED299" s="92"/>
      <c r="EE299" s="92"/>
      <c r="EF299" s="2"/>
      <c r="EG299" s="2"/>
      <c r="EH299" s="2"/>
    </row>
    <row r="300" spans="1:138" ht="12.7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c r="CP300" s="2"/>
      <c r="CQ300" s="2"/>
      <c r="CR300" s="2"/>
      <c r="CS300" s="2"/>
      <c r="CT300" s="2"/>
      <c r="CU300" s="2"/>
      <c r="CV300" s="2"/>
      <c r="CW300" s="2"/>
      <c r="CX300" s="2"/>
      <c r="CY300" s="2"/>
      <c r="CZ300" s="2"/>
      <c r="DA300" s="2"/>
      <c r="DB300" s="2"/>
      <c r="DC300" s="2"/>
      <c r="DD300" s="2"/>
      <c r="DE300" s="2"/>
      <c r="DF300" s="92"/>
      <c r="DG300" s="92"/>
      <c r="DH300" s="92"/>
      <c r="DI300" s="92"/>
      <c r="DJ300" s="92"/>
      <c r="DK300" s="92"/>
      <c r="DL300" s="92"/>
      <c r="DM300" s="92"/>
      <c r="DN300" s="92"/>
      <c r="DO300" s="92"/>
      <c r="DP300" s="92"/>
      <c r="DQ300" s="92"/>
      <c r="DR300" s="92"/>
      <c r="DS300" s="92"/>
      <c r="DT300" s="92"/>
      <c r="DU300" s="92"/>
      <c r="DV300" s="92"/>
      <c r="DW300" s="92"/>
      <c r="DX300" s="92"/>
      <c r="DY300" s="92"/>
      <c r="DZ300" s="92"/>
      <c r="EA300" s="92"/>
      <c r="EB300" s="92"/>
      <c r="EC300" s="92"/>
      <c r="ED300" s="92"/>
      <c r="EE300" s="92"/>
      <c r="EF300" s="2"/>
      <c r="EG300" s="2"/>
      <c r="EH300" s="2"/>
    </row>
    <row r="301" spans="1:138" ht="12.7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c r="CM301" s="2"/>
      <c r="CN301" s="2"/>
      <c r="CO301" s="2"/>
      <c r="CP301" s="2"/>
      <c r="CQ301" s="2"/>
      <c r="CR301" s="2"/>
      <c r="CS301" s="2"/>
      <c r="CT301" s="2"/>
      <c r="CU301" s="2"/>
      <c r="CV301" s="2"/>
      <c r="CW301" s="2"/>
      <c r="CX301" s="2"/>
      <c r="CY301" s="2"/>
      <c r="CZ301" s="2"/>
      <c r="DA301" s="2"/>
      <c r="DB301" s="2"/>
      <c r="DC301" s="2"/>
      <c r="DD301" s="2"/>
      <c r="DE301" s="2"/>
      <c r="DF301" s="92"/>
      <c r="DG301" s="92"/>
      <c r="DH301" s="92"/>
      <c r="DI301" s="92"/>
      <c r="DJ301" s="92"/>
      <c r="DK301" s="92"/>
      <c r="DL301" s="92"/>
      <c r="DM301" s="92"/>
      <c r="DN301" s="92"/>
      <c r="DO301" s="92"/>
      <c r="DP301" s="92"/>
      <c r="DQ301" s="92"/>
      <c r="DR301" s="92"/>
      <c r="DS301" s="92"/>
      <c r="DT301" s="92"/>
      <c r="DU301" s="92"/>
      <c r="DV301" s="92"/>
      <c r="DW301" s="92"/>
      <c r="DX301" s="92"/>
      <c r="DY301" s="92"/>
      <c r="DZ301" s="92"/>
      <c r="EA301" s="92"/>
      <c r="EB301" s="92"/>
      <c r="EC301" s="92"/>
      <c r="ED301" s="92"/>
      <c r="EE301" s="92"/>
      <c r="EF301" s="2"/>
      <c r="EG301" s="2"/>
      <c r="EH301" s="2"/>
    </row>
    <row r="302" spans="1:138" ht="12.7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c r="CM302" s="2"/>
      <c r="CN302" s="2"/>
      <c r="CO302" s="2"/>
      <c r="CP302" s="2"/>
      <c r="CQ302" s="2"/>
      <c r="CR302" s="2"/>
      <c r="CS302" s="2"/>
      <c r="CT302" s="2"/>
      <c r="CU302" s="2"/>
      <c r="CV302" s="2"/>
      <c r="CW302" s="2"/>
      <c r="CX302" s="2"/>
      <c r="CY302" s="2"/>
      <c r="CZ302" s="2"/>
      <c r="DA302" s="2"/>
      <c r="DB302" s="2"/>
      <c r="DC302" s="2"/>
      <c r="DD302" s="2"/>
      <c r="DE302" s="2"/>
      <c r="DF302" s="92"/>
      <c r="DG302" s="92"/>
      <c r="DH302" s="92"/>
      <c r="DI302" s="92"/>
      <c r="DJ302" s="92"/>
      <c r="DK302" s="92"/>
      <c r="DL302" s="92"/>
      <c r="DM302" s="92"/>
      <c r="DN302" s="92"/>
      <c r="DO302" s="92"/>
      <c r="DP302" s="92"/>
      <c r="DQ302" s="92"/>
      <c r="DR302" s="92"/>
      <c r="DS302" s="92"/>
      <c r="DT302" s="92"/>
      <c r="DU302" s="92"/>
      <c r="DV302" s="92"/>
      <c r="DW302" s="92"/>
      <c r="DX302" s="92"/>
      <c r="DY302" s="92"/>
      <c r="DZ302" s="92"/>
      <c r="EA302" s="92"/>
      <c r="EB302" s="92"/>
      <c r="EC302" s="92"/>
      <c r="ED302" s="92"/>
      <c r="EE302" s="92"/>
      <c r="EF302" s="2"/>
      <c r="EG302" s="2"/>
      <c r="EH302" s="2"/>
    </row>
    <row r="303" spans="1:138" ht="12.7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c r="CM303" s="2"/>
      <c r="CN303" s="2"/>
      <c r="CO303" s="2"/>
      <c r="CP303" s="2"/>
      <c r="CQ303" s="2"/>
      <c r="CR303" s="2"/>
      <c r="CS303" s="2"/>
      <c r="CT303" s="2"/>
      <c r="CU303" s="2"/>
      <c r="CV303" s="2"/>
      <c r="CW303" s="2"/>
      <c r="CX303" s="2"/>
      <c r="CY303" s="2"/>
      <c r="CZ303" s="2"/>
      <c r="DA303" s="2"/>
      <c r="DB303" s="2"/>
      <c r="DC303" s="2"/>
      <c r="DD303" s="2"/>
      <c r="DE303" s="2"/>
      <c r="DF303" s="92"/>
      <c r="DG303" s="92"/>
      <c r="DH303" s="92"/>
      <c r="DI303" s="92"/>
      <c r="DJ303" s="92"/>
      <c r="DK303" s="92"/>
      <c r="DL303" s="92"/>
      <c r="DM303" s="92"/>
      <c r="DN303" s="92"/>
      <c r="DO303" s="92"/>
      <c r="DP303" s="92"/>
      <c r="DQ303" s="92"/>
      <c r="DR303" s="92"/>
      <c r="DS303" s="92"/>
      <c r="DT303" s="92"/>
      <c r="DU303" s="92"/>
      <c r="DV303" s="92"/>
      <c r="DW303" s="92"/>
      <c r="DX303" s="92"/>
      <c r="DY303" s="92"/>
      <c r="DZ303" s="92"/>
      <c r="EA303" s="92"/>
      <c r="EB303" s="92"/>
      <c r="EC303" s="92"/>
      <c r="ED303" s="92"/>
      <c r="EE303" s="92"/>
      <c r="EF303" s="2"/>
      <c r="EG303" s="2"/>
      <c r="EH303" s="2"/>
    </row>
    <row r="304" spans="1:138" ht="12.7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c r="CM304" s="2"/>
      <c r="CN304" s="2"/>
      <c r="CO304" s="2"/>
      <c r="CP304" s="2"/>
      <c r="CQ304" s="2"/>
      <c r="CR304" s="2"/>
      <c r="CS304" s="2"/>
      <c r="CT304" s="2"/>
      <c r="CU304" s="2"/>
      <c r="CV304" s="2"/>
      <c r="CW304" s="2"/>
      <c r="CX304" s="2"/>
      <c r="CY304" s="2"/>
      <c r="CZ304" s="2"/>
      <c r="DA304" s="2"/>
      <c r="DB304" s="2"/>
      <c r="DC304" s="2"/>
      <c r="DD304" s="2"/>
      <c r="DE304" s="2"/>
      <c r="DF304" s="92"/>
      <c r="DG304" s="92"/>
      <c r="DH304" s="92"/>
      <c r="DI304" s="92"/>
      <c r="DJ304" s="92"/>
      <c r="DK304" s="92"/>
      <c r="DL304" s="92"/>
      <c r="DM304" s="92"/>
      <c r="DN304" s="92"/>
      <c r="DO304" s="92"/>
      <c r="DP304" s="92"/>
      <c r="DQ304" s="92"/>
      <c r="DR304" s="92"/>
      <c r="DS304" s="92"/>
      <c r="DT304" s="92"/>
      <c r="DU304" s="92"/>
      <c r="DV304" s="92"/>
      <c r="DW304" s="92"/>
      <c r="DX304" s="92"/>
      <c r="DY304" s="92"/>
      <c r="DZ304" s="92"/>
      <c r="EA304" s="92"/>
      <c r="EB304" s="92"/>
      <c r="EC304" s="92"/>
      <c r="ED304" s="92"/>
      <c r="EE304" s="92"/>
      <c r="EF304" s="2"/>
      <c r="EG304" s="2"/>
      <c r="EH304" s="2"/>
    </row>
    <row r="305" spans="1:138" ht="12.7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c r="CQ305" s="2"/>
      <c r="CR305" s="2"/>
      <c r="CS305" s="2"/>
      <c r="CT305" s="2"/>
      <c r="CU305" s="2"/>
      <c r="CV305" s="2"/>
      <c r="CW305" s="2"/>
      <c r="CX305" s="2"/>
      <c r="CY305" s="2"/>
      <c r="CZ305" s="2"/>
      <c r="DA305" s="2"/>
      <c r="DB305" s="2"/>
      <c r="DC305" s="2"/>
      <c r="DD305" s="2"/>
      <c r="DE305" s="2"/>
      <c r="DF305" s="92"/>
      <c r="DG305" s="92"/>
      <c r="DH305" s="92"/>
      <c r="DI305" s="92"/>
      <c r="DJ305" s="92"/>
      <c r="DK305" s="92"/>
      <c r="DL305" s="92"/>
      <c r="DM305" s="92"/>
      <c r="DN305" s="92"/>
      <c r="DO305" s="92"/>
      <c r="DP305" s="92"/>
      <c r="DQ305" s="92"/>
      <c r="DR305" s="92"/>
      <c r="DS305" s="92"/>
      <c r="DT305" s="92"/>
      <c r="DU305" s="92"/>
      <c r="DV305" s="92"/>
      <c r="DW305" s="92"/>
      <c r="DX305" s="92"/>
      <c r="DY305" s="92"/>
      <c r="DZ305" s="92"/>
      <c r="EA305" s="92"/>
      <c r="EB305" s="92"/>
      <c r="EC305" s="92"/>
      <c r="ED305" s="92"/>
      <c r="EE305" s="92"/>
      <c r="EF305" s="2"/>
      <c r="EG305" s="2"/>
      <c r="EH305" s="2"/>
    </row>
    <row r="306" spans="1:138" ht="12.7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c r="CO306" s="2"/>
      <c r="CP306" s="2"/>
      <c r="CQ306" s="2"/>
      <c r="CR306" s="2"/>
      <c r="CS306" s="2"/>
      <c r="CT306" s="2"/>
      <c r="CU306" s="2"/>
      <c r="CV306" s="2"/>
      <c r="CW306" s="2"/>
      <c r="CX306" s="2"/>
      <c r="CY306" s="2"/>
      <c r="CZ306" s="2"/>
      <c r="DA306" s="2"/>
      <c r="DB306" s="2"/>
      <c r="DC306" s="2"/>
      <c r="DD306" s="2"/>
      <c r="DE306" s="2"/>
      <c r="DF306" s="92"/>
      <c r="DG306" s="92"/>
      <c r="DH306" s="92"/>
      <c r="DI306" s="92"/>
      <c r="DJ306" s="92"/>
      <c r="DK306" s="92"/>
      <c r="DL306" s="92"/>
      <c r="DM306" s="92"/>
      <c r="DN306" s="92"/>
      <c r="DO306" s="92"/>
      <c r="DP306" s="92"/>
      <c r="DQ306" s="92"/>
      <c r="DR306" s="92"/>
      <c r="DS306" s="92"/>
      <c r="DT306" s="92"/>
      <c r="DU306" s="92"/>
      <c r="DV306" s="92"/>
      <c r="DW306" s="92"/>
      <c r="DX306" s="92"/>
      <c r="DY306" s="92"/>
      <c r="DZ306" s="92"/>
      <c r="EA306" s="92"/>
      <c r="EB306" s="92"/>
      <c r="EC306" s="92"/>
      <c r="ED306" s="92"/>
      <c r="EE306" s="92"/>
      <c r="EF306" s="2"/>
      <c r="EG306" s="2"/>
      <c r="EH306" s="2"/>
    </row>
    <row r="307" spans="1:138" ht="12.7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c r="CM307" s="2"/>
      <c r="CN307" s="2"/>
      <c r="CO307" s="2"/>
      <c r="CP307" s="2"/>
      <c r="CQ307" s="2"/>
      <c r="CR307" s="2"/>
      <c r="CS307" s="2"/>
      <c r="CT307" s="2"/>
      <c r="CU307" s="2"/>
      <c r="CV307" s="2"/>
      <c r="CW307" s="2"/>
      <c r="CX307" s="2"/>
      <c r="CY307" s="2"/>
      <c r="CZ307" s="2"/>
      <c r="DA307" s="2"/>
      <c r="DB307" s="2"/>
      <c r="DC307" s="2"/>
      <c r="DD307" s="2"/>
      <c r="DE307" s="2"/>
      <c r="DF307" s="92"/>
      <c r="DG307" s="92"/>
      <c r="DH307" s="92"/>
      <c r="DI307" s="92"/>
      <c r="DJ307" s="92"/>
      <c r="DK307" s="92"/>
      <c r="DL307" s="92"/>
      <c r="DM307" s="92"/>
      <c r="DN307" s="92"/>
      <c r="DO307" s="92"/>
      <c r="DP307" s="92"/>
      <c r="DQ307" s="92"/>
      <c r="DR307" s="92"/>
      <c r="DS307" s="92"/>
      <c r="DT307" s="92"/>
      <c r="DU307" s="92"/>
      <c r="DV307" s="92"/>
      <c r="DW307" s="92"/>
      <c r="DX307" s="92"/>
      <c r="DY307" s="92"/>
      <c r="DZ307" s="92"/>
      <c r="EA307" s="92"/>
      <c r="EB307" s="92"/>
      <c r="EC307" s="92"/>
      <c r="ED307" s="92"/>
      <c r="EE307" s="92"/>
      <c r="EF307" s="2"/>
      <c r="EG307" s="2"/>
      <c r="EH307" s="2"/>
    </row>
    <row r="308" spans="1:138" ht="12.7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c r="CM308" s="2"/>
      <c r="CN308" s="2"/>
      <c r="CO308" s="2"/>
      <c r="CP308" s="2"/>
      <c r="CQ308" s="2"/>
      <c r="CR308" s="2"/>
      <c r="CS308" s="2"/>
      <c r="CT308" s="2"/>
      <c r="CU308" s="2"/>
      <c r="CV308" s="2"/>
      <c r="CW308" s="2"/>
      <c r="CX308" s="2"/>
      <c r="CY308" s="2"/>
      <c r="CZ308" s="2"/>
      <c r="DA308" s="2"/>
      <c r="DB308" s="2"/>
      <c r="DC308" s="2"/>
      <c r="DD308" s="2"/>
      <c r="DE308" s="2"/>
      <c r="DF308" s="92"/>
      <c r="DG308" s="92"/>
      <c r="DH308" s="92"/>
      <c r="DI308" s="92"/>
      <c r="DJ308" s="92"/>
      <c r="DK308" s="92"/>
      <c r="DL308" s="92"/>
      <c r="DM308" s="92"/>
      <c r="DN308" s="92"/>
      <c r="DO308" s="92"/>
      <c r="DP308" s="92"/>
      <c r="DQ308" s="92"/>
      <c r="DR308" s="92"/>
      <c r="DS308" s="92"/>
      <c r="DT308" s="92"/>
      <c r="DU308" s="92"/>
      <c r="DV308" s="92"/>
      <c r="DW308" s="92"/>
      <c r="DX308" s="92"/>
      <c r="DY308" s="92"/>
      <c r="DZ308" s="92"/>
      <c r="EA308" s="92"/>
      <c r="EB308" s="92"/>
      <c r="EC308" s="92"/>
      <c r="ED308" s="92"/>
      <c r="EE308" s="92"/>
      <c r="EF308" s="2"/>
      <c r="EG308" s="2"/>
      <c r="EH308" s="2"/>
    </row>
    <row r="309" spans="1:138" ht="12.7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c r="CM309" s="2"/>
      <c r="CN309" s="2"/>
      <c r="CO309" s="2"/>
      <c r="CP309" s="2"/>
      <c r="CQ309" s="2"/>
      <c r="CR309" s="2"/>
      <c r="CS309" s="2"/>
      <c r="CT309" s="2"/>
      <c r="CU309" s="2"/>
      <c r="CV309" s="2"/>
      <c r="CW309" s="2"/>
      <c r="CX309" s="2"/>
      <c r="CY309" s="2"/>
      <c r="CZ309" s="2"/>
      <c r="DA309" s="2"/>
      <c r="DB309" s="2"/>
      <c r="DC309" s="2"/>
      <c r="DD309" s="2"/>
      <c r="DE309" s="2"/>
      <c r="DF309" s="92"/>
      <c r="DG309" s="92"/>
      <c r="DH309" s="92"/>
      <c r="DI309" s="92"/>
      <c r="DJ309" s="92"/>
      <c r="DK309" s="92"/>
      <c r="DL309" s="92"/>
      <c r="DM309" s="92"/>
      <c r="DN309" s="92"/>
      <c r="DO309" s="92"/>
      <c r="DP309" s="92"/>
      <c r="DQ309" s="92"/>
      <c r="DR309" s="92"/>
      <c r="DS309" s="92"/>
      <c r="DT309" s="92"/>
      <c r="DU309" s="92"/>
      <c r="DV309" s="92"/>
      <c r="DW309" s="92"/>
      <c r="DX309" s="92"/>
      <c r="DY309" s="92"/>
      <c r="DZ309" s="92"/>
      <c r="EA309" s="92"/>
      <c r="EB309" s="92"/>
      <c r="EC309" s="92"/>
      <c r="ED309" s="92"/>
      <c r="EE309" s="92"/>
      <c r="EF309" s="2"/>
      <c r="EG309" s="2"/>
      <c r="EH309" s="2"/>
    </row>
    <row r="310" spans="1:138" ht="12.7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c r="CO310" s="2"/>
      <c r="CP310" s="2"/>
      <c r="CQ310" s="2"/>
      <c r="CR310" s="2"/>
      <c r="CS310" s="2"/>
      <c r="CT310" s="2"/>
      <c r="CU310" s="2"/>
      <c r="CV310" s="2"/>
      <c r="CW310" s="2"/>
      <c r="CX310" s="2"/>
      <c r="CY310" s="2"/>
      <c r="CZ310" s="2"/>
      <c r="DA310" s="2"/>
      <c r="DB310" s="2"/>
      <c r="DC310" s="2"/>
      <c r="DD310" s="2"/>
      <c r="DE310" s="2"/>
      <c r="DF310" s="92"/>
      <c r="DG310" s="92"/>
      <c r="DH310" s="92"/>
      <c r="DI310" s="92"/>
      <c r="DJ310" s="92"/>
      <c r="DK310" s="92"/>
      <c r="DL310" s="92"/>
      <c r="DM310" s="92"/>
      <c r="DN310" s="92"/>
      <c r="DO310" s="92"/>
      <c r="DP310" s="92"/>
      <c r="DQ310" s="92"/>
      <c r="DR310" s="92"/>
      <c r="DS310" s="92"/>
      <c r="DT310" s="92"/>
      <c r="DU310" s="92"/>
      <c r="DV310" s="92"/>
      <c r="DW310" s="92"/>
      <c r="DX310" s="92"/>
      <c r="DY310" s="92"/>
      <c r="DZ310" s="92"/>
      <c r="EA310" s="92"/>
      <c r="EB310" s="92"/>
      <c r="EC310" s="92"/>
      <c r="ED310" s="92"/>
      <c r="EE310" s="92"/>
      <c r="EF310" s="2"/>
      <c r="EG310" s="2"/>
      <c r="EH310" s="2"/>
    </row>
    <row r="311" spans="1:138" ht="12.7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c r="CP311" s="2"/>
      <c r="CQ311" s="2"/>
      <c r="CR311" s="2"/>
      <c r="CS311" s="2"/>
      <c r="CT311" s="2"/>
      <c r="CU311" s="2"/>
      <c r="CV311" s="2"/>
      <c r="CW311" s="2"/>
      <c r="CX311" s="2"/>
      <c r="CY311" s="2"/>
      <c r="CZ311" s="2"/>
      <c r="DA311" s="2"/>
      <c r="DB311" s="2"/>
      <c r="DC311" s="2"/>
      <c r="DD311" s="2"/>
      <c r="DE311" s="2"/>
      <c r="DF311" s="92"/>
      <c r="DG311" s="92"/>
      <c r="DH311" s="92"/>
      <c r="DI311" s="92"/>
      <c r="DJ311" s="92"/>
      <c r="DK311" s="92"/>
      <c r="DL311" s="92"/>
      <c r="DM311" s="92"/>
      <c r="DN311" s="92"/>
      <c r="DO311" s="92"/>
      <c r="DP311" s="92"/>
      <c r="DQ311" s="92"/>
      <c r="DR311" s="92"/>
      <c r="DS311" s="92"/>
      <c r="DT311" s="92"/>
      <c r="DU311" s="92"/>
      <c r="DV311" s="92"/>
      <c r="DW311" s="92"/>
      <c r="DX311" s="92"/>
      <c r="DY311" s="92"/>
      <c r="DZ311" s="92"/>
      <c r="EA311" s="92"/>
      <c r="EB311" s="92"/>
      <c r="EC311" s="92"/>
      <c r="ED311" s="92"/>
      <c r="EE311" s="92"/>
      <c r="EF311" s="2"/>
      <c r="EG311" s="2"/>
      <c r="EH311" s="2"/>
    </row>
    <row r="312" spans="1:138" ht="12.7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c r="CM312" s="2"/>
      <c r="CN312" s="2"/>
      <c r="CO312" s="2"/>
      <c r="CP312" s="2"/>
      <c r="CQ312" s="2"/>
      <c r="CR312" s="2"/>
      <c r="CS312" s="2"/>
      <c r="CT312" s="2"/>
      <c r="CU312" s="2"/>
      <c r="CV312" s="2"/>
      <c r="CW312" s="2"/>
      <c r="CX312" s="2"/>
      <c r="CY312" s="2"/>
      <c r="CZ312" s="2"/>
      <c r="DA312" s="2"/>
      <c r="DB312" s="2"/>
      <c r="DC312" s="2"/>
      <c r="DD312" s="2"/>
      <c r="DE312" s="2"/>
      <c r="DF312" s="92"/>
      <c r="DG312" s="92"/>
      <c r="DH312" s="92"/>
      <c r="DI312" s="92"/>
      <c r="DJ312" s="92"/>
      <c r="DK312" s="92"/>
      <c r="DL312" s="92"/>
      <c r="DM312" s="92"/>
      <c r="DN312" s="92"/>
      <c r="DO312" s="92"/>
      <c r="DP312" s="92"/>
      <c r="DQ312" s="92"/>
      <c r="DR312" s="92"/>
      <c r="DS312" s="92"/>
      <c r="DT312" s="92"/>
      <c r="DU312" s="92"/>
      <c r="DV312" s="92"/>
      <c r="DW312" s="92"/>
      <c r="DX312" s="92"/>
      <c r="DY312" s="92"/>
      <c r="DZ312" s="92"/>
      <c r="EA312" s="92"/>
      <c r="EB312" s="92"/>
      <c r="EC312" s="92"/>
      <c r="ED312" s="92"/>
      <c r="EE312" s="92"/>
      <c r="EF312" s="2"/>
      <c r="EG312" s="2"/>
      <c r="EH312" s="2"/>
    </row>
    <row r="313" spans="1:138" ht="12.7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c r="CM313" s="2"/>
      <c r="CN313" s="2"/>
      <c r="CO313" s="2"/>
      <c r="CP313" s="2"/>
      <c r="CQ313" s="2"/>
      <c r="CR313" s="2"/>
      <c r="CS313" s="2"/>
      <c r="CT313" s="2"/>
      <c r="CU313" s="2"/>
      <c r="CV313" s="2"/>
      <c r="CW313" s="2"/>
      <c r="CX313" s="2"/>
      <c r="CY313" s="2"/>
      <c r="CZ313" s="2"/>
      <c r="DA313" s="2"/>
      <c r="DB313" s="2"/>
      <c r="DC313" s="2"/>
      <c r="DD313" s="2"/>
      <c r="DE313" s="2"/>
      <c r="DF313" s="92"/>
      <c r="DG313" s="92"/>
      <c r="DH313" s="92"/>
      <c r="DI313" s="92"/>
      <c r="DJ313" s="92"/>
      <c r="DK313" s="92"/>
      <c r="DL313" s="92"/>
      <c r="DM313" s="92"/>
      <c r="DN313" s="92"/>
      <c r="DO313" s="92"/>
      <c r="DP313" s="92"/>
      <c r="DQ313" s="92"/>
      <c r="DR313" s="92"/>
      <c r="DS313" s="92"/>
      <c r="DT313" s="92"/>
      <c r="DU313" s="92"/>
      <c r="DV313" s="92"/>
      <c r="DW313" s="92"/>
      <c r="DX313" s="92"/>
      <c r="DY313" s="92"/>
      <c r="DZ313" s="92"/>
      <c r="EA313" s="92"/>
      <c r="EB313" s="92"/>
      <c r="EC313" s="92"/>
      <c r="ED313" s="92"/>
      <c r="EE313" s="92"/>
      <c r="EF313" s="2"/>
      <c r="EG313" s="2"/>
      <c r="EH313" s="2"/>
    </row>
    <row r="314" spans="1:138" ht="12.7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c r="CP314" s="2"/>
      <c r="CQ314" s="2"/>
      <c r="CR314" s="2"/>
      <c r="CS314" s="2"/>
      <c r="CT314" s="2"/>
      <c r="CU314" s="2"/>
      <c r="CV314" s="2"/>
      <c r="CW314" s="2"/>
      <c r="CX314" s="2"/>
      <c r="CY314" s="2"/>
      <c r="CZ314" s="2"/>
      <c r="DA314" s="2"/>
      <c r="DB314" s="2"/>
      <c r="DC314" s="2"/>
      <c r="DD314" s="2"/>
      <c r="DE314" s="2"/>
      <c r="DF314" s="92"/>
      <c r="DG314" s="92"/>
      <c r="DH314" s="92"/>
      <c r="DI314" s="92"/>
      <c r="DJ314" s="92"/>
      <c r="DK314" s="92"/>
      <c r="DL314" s="92"/>
      <c r="DM314" s="92"/>
      <c r="DN314" s="92"/>
      <c r="DO314" s="92"/>
      <c r="DP314" s="92"/>
      <c r="DQ314" s="92"/>
      <c r="DR314" s="92"/>
      <c r="DS314" s="92"/>
      <c r="DT314" s="92"/>
      <c r="DU314" s="92"/>
      <c r="DV314" s="92"/>
      <c r="DW314" s="92"/>
      <c r="DX314" s="92"/>
      <c r="DY314" s="92"/>
      <c r="DZ314" s="92"/>
      <c r="EA314" s="92"/>
      <c r="EB314" s="92"/>
      <c r="EC314" s="92"/>
      <c r="ED314" s="92"/>
      <c r="EE314" s="92"/>
      <c r="EF314" s="2"/>
      <c r="EG314" s="2"/>
      <c r="EH314" s="2"/>
    </row>
    <row r="315" spans="1:138" ht="12.7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2"/>
      <c r="CQ315" s="2"/>
      <c r="CR315" s="2"/>
      <c r="CS315" s="2"/>
      <c r="CT315" s="2"/>
      <c r="CU315" s="2"/>
      <c r="CV315" s="2"/>
      <c r="CW315" s="2"/>
      <c r="CX315" s="2"/>
      <c r="CY315" s="2"/>
      <c r="CZ315" s="2"/>
      <c r="DA315" s="2"/>
      <c r="DB315" s="2"/>
      <c r="DC315" s="2"/>
      <c r="DD315" s="2"/>
      <c r="DE315" s="2"/>
      <c r="DF315" s="92"/>
      <c r="DG315" s="92"/>
      <c r="DH315" s="92"/>
      <c r="DI315" s="92"/>
      <c r="DJ315" s="92"/>
      <c r="DK315" s="92"/>
      <c r="DL315" s="92"/>
      <c r="DM315" s="92"/>
      <c r="DN315" s="92"/>
      <c r="DO315" s="92"/>
      <c r="DP315" s="92"/>
      <c r="DQ315" s="92"/>
      <c r="DR315" s="92"/>
      <c r="DS315" s="92"/>
      <c r="DT315" s="92"/>
      <c r="DU315" s="92"/>
      <c r="DV315" s="92"/>
      <c r="DW315" s="92"/>
      <c r="DX315" s="92"/>
      <c r="DY315" s="92"/>
      <c r="DZ315" s="92"/>
      <c r="EA315" s="92"/>
      <c r="EB315" s="92"/>
      <c r="EC315" s="92"/>
      <c r="ED315" s="92"/>
      <c r="EE315" s="92"/>
      <c r="EF315" s="2"/>
      <c r="EG315" s="2"/>
      <c r="EH315" s="2"/>
    </row>
    <row r="316" spans="1:138" ht="12.7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c r="CO316" s="2"/>
      <c r="CP316" s="2"/>
      <c r="CQ316" s="2"/>
      <c r="CR316" s="2"/>
      <c r="CS316" s="2"/>
      <c r="CT316" s="2"/>
      <c r="CU316" s="2"/>
      <c r="CV316" s="2"/>
      <c r="CW316" s="2"/>
      <c r="CX316" s="2"/>
      <c r="CY316" s="2"/>
      <c r="CZ316" s="2"/>
      <c r="DA316" s="2"/>
      <c r="DB316" s="2"/>
      <c r="DC316" s="2"/>
      <c r="DD316" s="2"/>
      <c r="DE316" s="2"/>
      <c r="DF316" s="92"/>
      <c r="DG316" s="92"/>
      <c r="DH316" s="92"/>
      <c r="DI316" s="92"/>
      <c r="DJ316" s="92"/>
      <c r="DK316" s="92"/>
      <c r="DL316" s="92"/>
      <c r="DM316" s="92"/>
      <c r="DN316" s="92"/>
      <c r="DO316" s="92"/>
      <c r="DP316" s="92"/>
      <c r="DQ316" s="92"/>
      <c r="DR316" s="92"/>
      <c r="DS316" s="92"/>
      <c r="DT316" s="92"/>
      <c r="DU316" s="92"/>
      <c r="DV316" s="92"/>
      <c r="DW316" s="92"/>
      <c r="DX316" s="92"/>
      <c r="DY316" s="92"/>
      <c r="DZ316" s="92"/>
      <c r="EA316" s="92"/>
      <c r="EB316" s="92"/>
      <c r="EC316" s="92"/>
      <c r="ED316" s="92"/>
      <c r="EE316" s="92"/>
      <c r="EF316" s="2"/>
      <c r="EG316" s="2"/>
      <c r="EH316" s="2"/>
    </row>
    <row r="317" spans="1:138" ht="12.7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2"/>
      <c r="CQ317" s="2"/>
      <c r="CR317" s="2"/>
      <c r="CS317" s="2"/>
      <c r="CT317" s="2"/>
      <c r="CU317" s="2"/>
      <c r="CV317" s="2"/>
      <c r="CW317" s="2"/>
      <c r="CX317" s="2"/>
      <c r="CY317" s="2"/>
      <c r="CZ317" s="2"/>
      <c r="DA317" s="2"/>
      <c r="DB317" s="2"/>
      <c r="DC317" s="2"/>
      <c r="DD317" s="2"/>
      <c r="DE317" s="2"/>
      <c r="DF317" s="92"/>
      <c r="DG317" s="92"/>
      <c r="DH317" s="92"/>
      <c r="DI317" s="92"/>
      <c r="DJ317" s="92"/>
      <c r="DK317" s="92"/>
      <c r="DL317" s="92"/>
      <c r="DM317" s="92"/>
      <c r="DN317" s="92"/>
      <c r="DO317" s="92"/>
      <c r="DP317" s="92"/>
      <c r="DQ317" s="92"/>
      <c r="DR317" s="92"/>
      <c r="DS317" s="92"/>
      <c r="DT317" s="92"/>
      <c r="DU317" s="92"/>
      <c r="DV317" s="92"/>
      <c r="DW317" s="92"/>
      <c r="DX317" s="92"/>
      <c r="DY317" s="92"/>
      <c r="DZ317" s="92"/>
      <c r="EA317" s="92"/>
      <c r="EB317" s="92"/>
      <c r="EC317" s="92"/>
      <c r="ED317" s="92"/>
      <c r="EE317" s="92"/>
      <c r="EF317" s="2"/>
      <c r="EG317" s="2"/>
      <c r="EH317" s="2"/>
    </row>
    <row r="318" spans="1:138" ht="12.7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c r="CO318" s="2"/>
      <c r="CP318" s="2"/>
      <c r="CQ318" s="2"/>
      <c r="CR318" s="2"/>
      <c r="CS318" s="2"/>
      <c r="CT318" s="2"/>
      <c r="CU318" s="2"/>
      <c r="CV318" s="2"/>
      <c r="CW318" s="2"/>
      <c r="CX318" s="2"/>
      <c r="CY318" s="2"/>
      <c r="CZ318" s="2"/>
      <c r="DA318" s="2"/>
      <c r="DB318" s="2"/>
      <c r="DC318" s="2"/>
      <c r="DD318" s="2"/>
      <c r="DE318" s="2"/>
      <c r="DF318" s="92"/>
      <c r="DG318" s="92"/>
      <c r="DH318" s="92"/>
      <c r="DI318" s="92"/>
      <c r="DJ318" s="92"/>
      <c r="DK318" s="92"/>
      <c r="DL318" s="92"/>
      <c r="DM318" s="92"/>
      <c r="DN318" s="92"/>
      <c r="DO318" s="92"/>
      <c r="DP318" s="92"/>
      <c r="DQ318" s="92"/>
      <c r="DR318" s="92"/>
      <c r="DS318" s="92"/>
      <c r="DT318" s="92"/>
      <c r="DU318" s="92"/>
      <c r="DV318" s="92"/>
      <c r="DW318" s="92"/>
      <c r="DX318" s="92"/>
      <c r="DY318" s="92"/>
      <c r="DZ318" s="92"/>
      <c r="EA318" s="92"/>
      <c r="EB318" s="92"/>
      <c r="EC318" s="92"/>
      <c r="ED318" s="92"/>
      <c r="EE318" s="92"/>
      <c r="EF318" s="2"/>
      <c r="EG318" s="2"/>
      <c r="EH318" s="2"/>
    </row>
    <row r="319" spans="1:138" ht="12.7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c r="CJ319" s="2"/>
      <c r="CK319" s="2"/>
      <c r="CL319" s="2"/>
      <c r="CM319" s="2"/>
      <c r="CN319" s="2"/>
      <c r="CO319" s="2"/>
      <c r="CP319" s="2"/>
      <c r="CQ319" s="2"/>
      <c r="CR319" s="2"/>
      <c r="CS319" s="2"/>
      <c r="CT319" s="2"/>
      <c r="CU319" s="2"/>
      <c r="CV319" s="2"/>
      <c r="CW319" s="2"/>
      <c r="CX319" s="2"/>
      <c r="CY319" s="2"/>
      <c r="CZ319" s="2"/>
      <c r="DA319" s="2"/>
      <c r="DB319" s="2"/>
      <c r="DC319" s="2"/>
      <c r="DD319" s="2"/>
      <c r="DE319" s="2"/>
      <c r="DF319" s="92"/>
      <c r="DG319" s="92"/>
      <c r="DH319" s="92"/>
      <c r="DI319" s="92"/>
      <c r="DJ319" s="92"/>
      <c r="DK319" s="92"/>
      <c r="DL319" s="92"/>
      <c r="DM319" s="92"/>
      <c r="DN319" s="92"/>
      <c r="DO319" s="92"/>
      <c r="DP319" s="92"/>
      <c r="DQ319" s="92"/>
      <c r="DR319" s="92"/>
      <c r="DS319" s="92"/>
      <c r="DT319" s="92"/>
      <c r="DU319" s="92"/>
      <c r="DV319" s="92"/>
      <c r="DW319" s="92"/>
      <c r="DX319" s="92"/>
      <c r="DY319" s="92"/>
      <c r="DZ319" s="92"/>
      <c r="EA319" s="92"/>
      <c r="EB319" s="92"/>
      <c r="EC319" s="92"/>
      <c r="ED319" s="92"/>
      <c r="EE319" s="92"/>
      <c r="EF319" s="2"/>
      <c r="EG319" s="2"/>
      <c r="EH319" s="2"/>
    </row>
    <row r="320" spans="1:138" ht="12.7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c r="CJ320" s="2"/>
      <c r="CK320" s="2"/>
      <c r="CL320" s="2"/>
      <c r="CM320" s="2"/>
      <c r="CN320" s="2"/>
      <c r="CO320" s="2"/>
      <c r="CP320" s="2"/>
      <c r="CQ320" s="2"/>
      <c r="CR320" s="2"/>
      <c r="CS320" s="2"/>
      <c r="CT320" s="2"/>
      <c r="CU320" s="2"/>
      <c r="CV320" s="2"/>
      <c r="CW320" s="2"/>
      <c r="CX320" s="2"/>
      <c r="CY320" s="2"/>
      <c r="CZ320" s="2"/>
      <c r="DA320" s="2"/>
      <c r="DB320" s="2"/>
      <c r="DC320" s="2"/>
      <c r="DD320" s="2"/>
      <c r="DE320" s="2"/>
      <c r="DF320" s="92"/>
      <c r="DG320" s="92"/>
      <c r="DH320" s="92"/>
      <c r="DI320" s="92"/>
      <c r="DJ320" s="92"/>
      <c r="DK320" s="92"/>
      <c r="DL320" s="92"/>
      <c r="DM320" s="92"/>
      <c r="DN320" s="92"/>
      <c r="DO320" s="92"/>
      <c r="DP320" s="92"/>
      <c r="DQ320" s="92"/>
      <c r="DR320" s="92"/>
      <c r="DS320" s="92"/>
      <c r="DT320" s="92"/>
      <c r="DU320" s="92"/>
      <c r="DV320" s="92"/>
      <c r="DW320" s="92"/>
      <c r="DX320" s="92"/>
      <c r="DY320" s="92"/>
      <c r="DZ320" s="92"/>
      <c r="EA320" s="92"/>
      <c r="EB320" s="92"/>
      <c r="EC320" s="92"/>
      <c r="ED320" s="92"/>
      <c r="EE320" s="92"/>
      <c r="EF320" s="2"/>
      <c r="EG320" s="2"/>
      <c r="EH320" s="2"/>
    </row>
    <row r="321" spans="1:138" ht="12.7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c r="CJ321" s="2"/>
      <c r="CK321" s="2"/>
      <c r="CL321" s="2"/>
      <c r="CM321" s="2"/>
      <c r="CN321" s="2"/>
      <c r="CO321" s="2"/>
      <c r="CP321" s="2"/>
      <c r="CQ321" s="2"/>
      <c r="CR321" s="2"/>
      <c r="CS321" s="2"/>
      <c r="CT321" s="2"/>
      <c r="CU321" s="2"/>
      <c r="CV321" s="2"/>
      <c r="CW321" s="2"/>
      <c r="CX321" s="2"/>
      <c r="CY321" s="2"/>
      <c r="CZ321" s="2"/>
      <c r="DA321" s="2"/>
      <c r="DB321" s="2"/>
      <c r="DC321" s="2"/>
      <c r="DD321" s="2"/>
      <c r="DE321" s="2"/>
      <c r="DF321" s="92"/>
      <c r="DG321" s="92"/>
      <c r="DH321" s="92"/>
      <c r="DI321" s="92"/>
      <c r="DJ321" s="92"/>
      <c r="DK321" s="92"/>
      <c r="DL321" s="92"/>
      <c r="DM321" s="92"/>
      <c r="DN321" s="92"/>
      <c r="DO321" s="92"/>
      <c r="DP321" s="92"/>
      <c r="DQ321" s="92"/>
      <c r="DR321" s="92"/>
      <c r="DS321" s="92"/>
      <c r="DT321" s="92"/>
      <c r="DU321" s="92"/>
      <c r="DV321" s="92"/>
      <c r="DW321" s="92"/>
      <c r="DX321" s="92"/>
      <c r="DY321" s="92"/>
      <c r="DZ321" s="92"/>
      <c r="EA321" s="92"/>
      <c r="EB321" s="92"/>
      <c r="EC321" s="92"/>
      <c r="ED321" s="92"/>
      <c r="EE321" s="92"/>
      <c r="EF321" s="2"/>
      <c r="EG321" s="2"/>
      <c r="EH321" s="2"/>
    </row>
    <row r="322" spans="1:138" ht="12.7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c r="CJ322" s="2"/>
      <c r="CK322" s="2"/>
      <c r="CL322" s="2"/>
      <c r="CM322" s="2"/>
      <c r="CN322" s="2"/>
      <c r="CO322" s="2"/>
      <c r="CP322" s="2"/>
      <c r="CQ322" s="2"/>
      <c r="CR322" s="2"/>
      <c r="CS322" s="2"/>
      <c r="CT322" s="2"/>
      <c r="CU322" s="2"/>
      <c r="CV322" s="2"/>
      <c r="CW322" s="2"/>
      <c r="CX322" s="2"/>
      <c r="CY322" s="2"/>
      <c r="CZ322" s="2"/>
      <c r="DA322" s="2"/>
      <c r="DB322" s="2"/>
      <c r="DC322" s="2"/>
      <c r="DD322" s="2"/>
      <c r="DE322" s="2"/>
      <c r="DF322" s="92"/>
      <c r="DG322" s="92"/>
      <c r="DH322" s="92"/>
      <c r="DI322" s="92"/>
      <c r="DJ322" s="92"/>
      <c r="DK322" s="92"/>
      <c r="DL322" s="92"/>
      <c r="DM322" s="92"/>
      <c r="DN322" s="92"/>
      <c r="DO322" s="92"/>
      <c r="DP322" s="92"/>
      <c r="DQ322" s="92"/>
      <c r="DR322" s="92"/>
      <c r="DS322" s="92"/>
      <c r="DT322" s="92"/>
      <c r="DU322" s="92"/>
      <c r="DV322" s="92"/>
      <c r="DW322" s="92"/>
      <c r="DX322" s="92"/>
      <c r="DY322" s="92"/>
      <c r="DZ322" s="92"/>
      <c r="EA322" s="92"/>
      <c r="EB322" s="92"/>
      <c r="EC322" s="92"/>
      <c r="ED322" s="92"/>
      <c r="EE322" s="92"/>
      <c r="EF322" s="2"/>
      <c r="EG322" s="2"/>
      <c r="EH322" s="2"/>
    </row>
    <row r="323" spans="1:138" ht="12.7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c r="CJ323" s="2"/>
      <c r="CK323" s="2"/>
      <c r="CL323" s="2"/>
      <c r="CM323" s="2"/>
      <c r="CN323" s="2"/>
      <c r="CO323" s="2"/>
      <c r="CP323" s="2"/>
      <c r="CQ323" s="2"/>
      <c r="CR323" s="2"/>
      <c r="CS323" s="2"/>
      <c r="CT323" s="2"/>
      <c r="CU323" s="2"/>
      <c r="CV323" s="2"/>
      <c r="CW323" s="2"/>
      <c r="CX323" s="2"/>
      <c r="CY323" s="2"/>
      <c r="CZ323" s="2"/>
      <c r="DA323" s="2"/>
      <c r="DB323" s="2"/>
      <c r="DC323" s="2"/>
      <c r="DD323" s="2"/>
      <c r="DE323" s="2"/>
      <c r="DF323" s="92"/>
      <c r="DG323" s="92"/>
      <c r="DH323" s="92"/>
      <c r="DI323" s="92"/>
      <c r="DJ323" s="92"/>
      <c r="DK323" s="92"/>
      <c r="DL323" s="92"/>
      <c r="DM323" s="92"/>
      <c r="DN323" s="92"/>
      <c r="DO323" s="92"/>
      <c r="DP323" s="92"/>
      <c r="DQ323" s="92"/>
      <c r="DR323" s="92"/>
      <c r="DS323" s="92"/>
      <c r="DT323" s="92"/>
      <c r="DU323" s="92"/>
      <c r="DV323" s="92"/>
      <c r="DW323" s="92"/>
      <c r="DX323" s="92"/>
      <c r="DY323" s="92"/>
      <c r="DZ323" s="92"/>
      <c r="EA323" s="92"/>
      <c r="EB323" s="92"/>
      <c r="EC323" s="92"/>
      <c r="ED323" s="92"/>
      <c r="EE323" s="92"/>
      <c r="EF323" s="2"/>
      <c r="EG323" s="2"/>
      <c r="EH323" s="2"/>
    </row>
    <row r="324" spans="1:138" ht="12.7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c r="CJ324" s="2"/>
      <c r="CK324" s="2"/>
      <c r="CL324" s="2"/>
      <c r="CM324" s="2"/>
      <c r="CN324" s="2"/>
      <c r="CO324" s="2"/>
      <c r="CP324" s="2"/>
      <c r="CQ324" s="2"/>
      <c r="CR324" s="2"/>
      <c r="CS324" s="2"/>
      <c r="CT324" s="2"/>
      <c r="CU324" s="2"/>
      <c r="CV324" s="2"/>
      <c r="CW324" s="2"/>
      <c r="CX324" s="2"/>
      <c r="CY324" s="2"/>
      <c r="CZ324" s="2"/>
      <c r="DA324" s="2"/>
      <c r="DB324" s="2"/>
      <c r="DC324" s="2"/>
      <c r="DD324" s="2"/>
      <c r="DE324" s="2"/>
      <c r="DF324" s="92"/>
      <c r="DG324" s="92"/>
      <c r="DH324" s="92"/>
      <c r="DI324" s="92"/>
      <c r="DJ324" s="92"/>
      <c r="DK324" s="92"/>
      <c r="DL324" s="92"/>
      <c r="DM324" s="92"/>
      <c r="DN324" s="92"/>
      <c r="DO324" s="92"/>
      <c r="DP324" s="92"/>
      <c r="DQ324" s="92"/>
      <c r="DR324" s="92"/>
      <c r="DS324" s="92"/>
      <c r="DT324" s="92"/>
      <c r="DU324" s="92"/>
      <c r="DV324" s="92"/>
      <c r="DW324" s="92"/>
      <c r="DX324" s="92"/>
      <c r="DY324" s="92"/>
      <c r="DZ324" s="92"/>
      <c r="EA324" s="92"/>
      <c r="EB324" s="92"/>
      <c r="EC324" s="92"/>
      <c r="ED324" s="92"/>
      <c r="EE324" s="92"/>
      <c r="EF324" s="2"/>
      <c r="EG324" s="2"/>
      <c r="EH324" s="2"/>
    </row>
    <row r="325" spans="1:138" ht="12.7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c r="CJ325" s="2"/>
      <c r="CK325" s="2"/>
      <c r="CL325" s="2"/>
      <c r="CM325" s="2"/>
      <c r="CN325" s="2"/>
      <c r="CO325" s="2"/>
      <c r="CP325" s="2"/>
      <c r="CQ325" s="2"/>
      <c r="CR325" s="2"/>
      <c r="CS325" s="2"/>
      <c r="CT325" s="2"/>
      <c r="CU325" s="2"/>
      <c r="CV325" s="2"/>
      <c r="CW325" s="2"/>
      <c r="CX325" s="2"/>
      <c r="CY325" s="2"/>
      <c r="CZ325" s="2"/>
      <c r="DA325" s="2"/>
      <c r="DB325" s="2"/>
      <c r="DC325" s="2"/>
      <c r="DD325" s="2"/>
      <c r="DE325" s="2"/>
      <c r="DF325" s="92"/>
      <c r="DG325" s="92"/>
      <c r="DH325" s="92"/>
      <c r="DI325" s="92"/>
      <c r="DJ325" s="92"/>
      <c r="DK325" s="92"/>
      <c r="DL325" s="92"/>
      <c r="DM325" s="92"/>
      <c r="DN325" s="92"/>
      <c r="DO325" s="92"/>
      <c r="DP325" s="92"/>
      <c r="DQ325" s="92"/>
      <c r="DR325" s="92"/>
      <c r="DS325" s="92"/>
      <c r="DT325" s="92"/>
      <c r="DU325" s="92"/>
      <c r="DV325" s="92"/>
      <c r="DW325" s="92"/>
      <c r="DX325" s="92"/>
      <c r="DY325" s="92"/>
      <c r="DZ325" s="92"/>
      <c r="EA325" s="92"/>
      <c r="EB325" s="92"/>
      <c r="EC325" s="92"/>
      <c r="ED325" s="92"/>
      <c r="EE325" s="92"/>
      <c r="EF325" s="2"/>
      <c r="EG325" s="2"/>
      <c r="EH325" s="2"/>
    </row>
    <row r="326" spans="1:138" ht="12.7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c r="CJ326" s="2"/>
      <c r="CK326" s="2"/>
      <c r="CL326" s="2"/>
      <c r="CM326" s="2"/>
      <c r="CN326" s="2"/>
      <c r="CO326" s="2"/>
      <c r="CP326" s="2"/>
      <c r="CQ326" s="2"/>
      <c r="CR326" s="2"/>
      <c r="CS326" s="2"/>
      <c r="CT326" s="2"/>
      <c r="CU326" s="2"/>
      <c r="CV326" s="2"/>
      <c r="CW326" s="2"/>
      <c r="CX326" s="2"/>
      <c r="CY326" s="2"/>
      <c r="CZ326" s="2"/>
      <c r="DA326" s="2"/>
      <c r="DB326" s="2"/>
      <c r="DC326" s="2"/>
      <c r="DD326" s="2"/>
      <c r="DE326" s="2"/>
      <c r="DF326" s="92"/>
      <c r="DG326" s="92"/>
      <c r="DH326" s="92"/>
      <c r="DI326" s="92"/>
      <c r="DJ326" s="92"/>
      <c r="DK326" s="92"/>
      <c r="DL326" s="92"/>
      <c r="DM326" s="92"/>
      <c r="DN326" s="92"/>
      <c r="DO326" s="92"/>
      <c r="DP326" s="92"/>
      <c r="DQ326" s="92"/>
      <c r="DR326" s="92"/>
      <c r="DS326" s="92"/>
      <c r="DT326" s="92"/>
      <c r="DU326" s="92"/>
      <c r="DV326" s="92"/>
      <c r="DW326" s="92"/>
      <c r="DX326" s="92"/>
      <c r="DY326" s="92"/>
      <c r="DZ326" s="92"/>
      <c r="EA326" s="92"/>
      <c r="EB326" s="92"/>
      <c r="EC326" s="92"/>
      <c r="ED326" s="92"/>
      <c r="EE326" s="92"/>
      <c r="EF326" s="2"/>
      <c r="EG326" s="2"/>
      <c r="EH326" s="2"/>
    </row>
    <row r="327" spans="1:138" ht="12.7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c r="CJ327" s="2"/>
      <c r="CK327" s="2"/>
      <c r="CL327" s="2"/>
      <c r="CM327" s="2"/>
      <c r="CN327" s="2"/>
      <c r="CO327" s="2"/>
      <c r="CP327" s="2"/>
      <c r="CQ327" s="2"/>
      <c r="CR327" s="2"/>
      <c r="CS327" s="2"/>
      <c r="CT327" s="2"/>
      <c r="CU327" s="2"/>
      <c r="CV327" s="2"/>
      <c r="CW327" s="2"/>
      <c r="CX327" s="2"/>
      <c r="CY327" s="2"/>
      <c r="CZ327" s="2"/>
      <c r="DA327" s="2"/>
      <c r="DB327" s="2"/>
      <c r="DC327" s="2"/>
      <c r="DD327" s="2"/>
      <c r="DE327" s="2"/>
      <c r="DF327" s="92"/>
      <c r="DG327" s="92"/>
      <c r="DH327" s="92"/>
      <c r="DI327" s="92"/>
      <c r="DJ327" s="92"/>
      <c r="DK327" s="92"/>
      <c r="DL327" s="92"/>
      <c r="DM327" s="92"/>
      <c r="DN327" s="92"/>
      <c r="DO327" s="92"/>
      <c r="DP327" s="92"/>
      <c r="DQ327" s="92"/>
      <c r="DR327" s="92"/>
      <c r="DS327" s="92"/>
      <c r="DT327" s="92"/>
      <c r="DU327" s="92"/>
      <c r="DV327" s="92"/>
      <c r="DW327" s="92"/>
      <c r="DX327" s="92"/>
      <c r="DY327" s="92"/>
      <c r="DZ327" s="92"/>
      <c r="EA327" s="92"/>
      <c r="EB327" s="92"/>
      <c r="EC327" s="92"/>
      <c r="ED327" s="92"/>
      <c r="EE327" s="92"/>
      <c r="EF327" s="2"/>
      <c r="EG327" s="2"/>
      <c r="EH327" s="2"/>
    </row>
    <row r="328" spans="1:138" ht="12.7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c r="CE328" s="2"/>
      <c r="CF328" s="2"/>
      <c r="CG328" s="2"/>
      <c r="CH328" s="2"/>
      <c r="CI328" s="2"/>
      <c r="CJ328" s="2"/>
      <c r="CK328" s="2"/>
      <c r="CL328" s="2"/>
      <c r="CM328" s="2"/>
      <c r="CN328" s="2"/>
      <c r="CO328" s="2"/>
      <c r="CP328" s="2"/>
      <c r="CQ328" s="2"/>
      <c r="CR328" s="2"/>
      <c r="CS328" s="2"/>
      <c r="CT328" s="2"/>
      <c r="CU328" s="2"/>
      <c r="CV328" s="2"/>
      <c r="CW328" s="2"/>
      <c r="CX328" s="2"/>
      <c r="CY328" s="2"/>
      <c r="CZ328" s="2"/>
      <c r="DA328" s="2"/>
      <c r="DB328" s="2"/>
      <c r="DC328" s="2"/>
      <c r="DD328" s="2"/>
      <c r="DE328" s="2"/>
      <c r="DF328" s="92"/>
      <c r="DG328" s="92"/>
      <c r="DH328" s="92"/>
      <c r="DI328" s="92"/>
      <c r="DJ328" s="92"/>
      <c r="DK328" s="92"/>
      <c r="DL328" s="92"/>
      <c r="DM328" s="92"/>
      <c r="DN328" s="92"/>
      <c r="DO328" s="92"/>
      <c r="DP328" s="92"/>
      <c r="DQ328" s="92"/>
      <c r="DR328" s="92"/>
      <c r="DS328" s="92"/>
      <c r="DT328" s="92"/>
      <c r="DU328" s="92"/>
      <c r="DV328" s="92"/>
      <c r="DW328" s="92"/>
      <c r="DX328" s="92"/>
      <c r="DY328" s="92"/>
      <c r="DZ328" s="92"/>
      <c r="EA328" s="92"/>
      <c r="EB328" s="92"/>
      <c r="EC328" s="92"/>
      <c r="ED328" s="92"/>
      <c r="EE328" s="92"/>
      <c r="EF328" s="2"/>
      <c r="EG328" s="2"/>
      <c r="EH328" s="2"/>
    </row>
    <row r="329" spans="1:138" ht="12.7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c r="CE329" s="2"/>
      <c r="CF329" s="2"/>
      <c r="CG329" s="2"/>
      <c r="CH329" s="2"/>
      <c r="CI329" s="2"/>
      <c r="CJ329" s="2"/>
      <c r="CK329" s="2"/>
      <c r="CL329" s="2"/>
      <c r="CM329" s="2"/>
      <c r="CN329" s="2"/>
      <c r="CO329" s="2"/>
      <c r="CP329" s="2"/>
      <c r="CQ329" s="2"/>
      <c r="CR329" s="2"/>
      <c r="CS329" s="2"/>
      <c r="CT329" s="2"/>
      <c r="CU329" s="2"/>
      <c r="CV329" s="2"/>
      <c r="CW329" s="2"/>
      <c r="CX329" s="2"/>
      <c r="CY329" s="2"/>
      <c r="CZ329" s="2"/>
      <c r="DA329" s="2"/>
      <c r="DB329" s="2"/>
      <c r="DC329" s="2"/>
      <c r="DD329" s="2"/>
      <c r="DE329" s="2"/>
      <c r="DF329" s="92"/>
      <c r="DG329" s="92"/>
      <c r="DH329" s="92"/>
      <c r="DI329" s="92"/>
      <c r="DJ329" s="92"/>
      <c r="DK329" s="92"/>
      <c r="DL329" s="92"/>
      <c r="DM329" s="92"/>
      <c r="DN329" s="92"/>
      <c r="DO329" s="92"/>
      <c r="DP329" s="92"/>
      <c r="DQ329" s="92"/>
      <c r="DR329" s="92"/>
      <c r="DS329" s="92"/>
      <c r="DT329" s="92"/>
      <c r="DU329" s="92"/>
      <c r="DV329" s="92"/>
      <c r="DW329" s="92"/>
      <c r="DX329" s="92"/>
      <c r="DY329" s="92"/>
      <c r="DZ329" s="92"/>
      <c r="EA329" s="92"/>
      <c r="EB329" s="92"/>
      <c r="EC329" s="92"/>
      <c r="ED329" s="92"/>
      <c r="EE329" s="92"/>
      <c r="EF329" s="2"/>
      <c r="EG329" s="2"/>
      <c r="EH329" s="2"/>
    </row>
    <row r="330" spans="1:138" ht="12.7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c r="CJ330" s="2"/>
      <c r="CK330" s="2"/>
      <c r="CL330" s="2"/>
      <c r="CM330" s="2"/>
      <c r="CN330" s="2"/>
      <c r="CO330" s="2"/>
      <c r="CP330" s="2"/>
      <c r="CQ330" s="2"/>
      <c r="CR330" s="2"/>
      <c r="CS330" s="2"/>
      <c r="CT330" s="2"/>
      <c r="CU330" s="2"/>
      <c r="CV330" s="2"/>
      <c r="CW330" s="2"/>
      <c r="CX330" s="2"/>
      <c r="CY330" s="2"/>
      <c r="CZ330" s="2"/>
      <c r="DA330" s="2"/>
      <c r="DB330" s="2"/>
      <c r="DC330" s="2"/>
      <c r="DD330" s="2"/>
      <c r="DE330" s="2"/>
      <c r="DF330" s="92"/>
      <c r="DG330" s="92"/>
      <c r="DH330" s="92"/>
      <c r="DI330" s="92"/>
      <c r="DJ330" s="92"/>
      <c r="DK330" s="92"/>
      <c r="DL330" s="92"/>
      <c r="DM330" s="92"/>
      <c r="DN330" s="92"/>
      <c r="DO330" s="92"/>
      <c r="DP330" s="92"/>
      <c r="DQ330" s="92"/>
      <c r="DR330" s="92"/>
      <c r="DS330" s="92"/>
      <c r="DT330" s="92"/>
      <c r="DU330" s="92"/>
      <c r="DV330" s="92"/>
      <c r="DW330" s="92"/>
      <c r="DX330" s="92"/>
      <c r="DY330" s="92"/>
      <c r="DZ330" s="92"/>
      <c r="EA330" s="92"/>
      <c r="EB330" s="92"/>
      <c r="EC330" s="92"/>
      <c r="ED330" s="92"/>
      <c r="EE330" s="92"/>
      <c r="EF330" s="2"/>
      <c r="EG330" s="2"/>
      <c r="EH330" s="2"/>
    </row>
    <row r="331" spans="1:138" ht="12.7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c r="CJ331" s="2"/>
      <c r="CK331" s="2"/>
      <c r="CL331" s="2"/>
      <c r="CM331" s="2"/>
      <c r="CN331" s="2"/>
      <c r="CO331" s="2"/>
      <c r="CP331" s="2"/>
      <c r="CQ331" s="2"/>
      <c r="CR331" s="2"/>
      <c r="CS331" s="2"/>
      <c r="CT331" s="2"/>
      <c r="CU331" s="2"/>
      <c r="CV331" s="2"/>
      <c r="CW331" s="2"/>
      <c r="CX331" s="2"/>
      <c r="CY331" s="2"/>
      <c r="CZ331" s="2"/>
      <c r="DA331" s="2"/>
      <c r="DB331" s="2"/>
      <c r="DC331" s="2"/>
      <c r="DD331" s="2"/>
      <c r="DE331" s="2"/>
      <c r="DF331" s="92"/>
      <c r="DG331" s="92"/>
      <c r="DH331" s="92"/>
      <c r="DI331" s="92"/>
      <c r="DJ331" s="92"/>
      <c r="DK331" s="92"/>
      <c r="DL331" s="92"/>
      <c r="DM331" s="92"/>
      <c r="DN331" s="92"/>
      <c r="DO331" s="92"/>
      <c r="DP331" s="92"/>
      <c r="DQ331" s="92"/>
      <c r="DR331" s="92"/>
      <c r="DS331" s="92"/>
      <c r="DT331" s="92"/>
      <c r="DU331" s="92"/>
      <c r="DV331" s="92"/>
      <c r="DW331" s="92"/>
      <c r="DX331" s="92"/>
      <c r="DY331" s="92"/>
      <c r="DZ331" s="92"/>
      <c r="EA331" s="92"/>
      <c r="EB331" s="92"/>
      <c r="EC331" s="92"/>
      <c r="ED331" s="92"/>
      <c r="EE331" s="92"/>
      <c r="EF331" s="2"/>
      <c r="EG331" s="2"/>
      <c r="EH331" s="2"/>
    </row>
    <row r="332" spans="1:138" ht="12.7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c r="CJ332" s="2"/>
      <c r="CK332" s="2"/>
      <c r="CL332" s="2"/>
      <c r="CM332" s="2"/>
      <c r="CN332" s="2"/>
      <c r="CO332" s="2"/>
      <c r="CP332" s="2"/>
      <c r="CQ332" s="2"/>
      <c r="CR332" s="2"/>
      <c r="CS332" s="2"/>
      <c r="CT332" s="2"/>
      <c r="CU332" s="2"/>
      <c r="CV332" s="2"/>
      <c r="CW332" s="2"/>
      <c r="CX332" s="2"/>
      <c r="CY332" s="2"/>
      <c r="CZ332" s="2"/>
      <c r="DA332" s="2"/>
      <c r="DB332" s="2"/>
      <c r="DC332" s="2"/>
      <c r="DD332" s="2"/>
      <c r="DE332" s="2"/>
      <c r="DF332" s="92"/>
      <c r="DG332" s="92"/>
      <c r="DH332" s="92"/>
      <c r="DI332" s="92"/>
      <c r="DJ332" s="92"/>
      <c r="DK332" s="92"/>
      <c r="DL332" s="92"/>
      <c r="DM332" s="92"/>
      <c r="DN332" s="92"/>
      <c r="DO332" s="92"/>
      <c r="DP332" s="92"/>
      <c r="DQ332" s="92"/>
      <c r="DR332" s="92"/>
      <c r="DS332" s="92"/>
      <c r="DT332" s="92"/>
      <c r="DU332" s="92"/>
      <c r="DV332" s="92"/>
      <c r="DW332" s="92"/>
      <c r="DX332" s="92"/>
      <c r="DY332" s="92"/>
      <c r="DZ332" s="92"/>
      <c r="EA332" s="92"/>
      <c r="EB332" s="92"/>
      <c r="EC332" s="92"/>
      <c r="ED332" s="92"/>
      <c r="EE332" s="92"/>
      <c r="EF332" s="2"/>
      <c r="EG332" s="2"/>
      <c r="EH332" s="2"/>
    </row>
    <row r="333" spans="1:138" ht="12.7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c r="CJ333" s="2"/>
      <c r="CK333" s="2"/>
      <c r="CL333" s="2"/>
      <c r="CM333" s="2"/>
      <c r="CN333" s="2"/>
      <c r="CO333" s="2"/>
      <c r="CP333" s="2"/>
      <c r="CQ333" s="2"/>
      <c r="CR333" s="2"/>
      <c r="CS333" s="2"/>
      <c r="CT333" s="2"/>
      <c r="CU333" s="2"/>
      <c r="CV333" s="2"/>
      <c r="CW333" s="2"/>
      <c r="CX333" s="2"/>
      <c r="CY333" s="2"/>
      <c r="CZ333" s="2"/>
      <c r="DA333" s="2"/>
      <c r="DB333" s="2"/>
      <c r="DC333" s="2"/>
      <c r="DD333" s="2"/>
      <c r="DE333" s="2"/>
      <c r="DF333" s="92"/>
      <c r="DG333" s="92"/>
      <c r="DH333" s="92"/>
      <c r="DI333" s="92"/>
      <c r="DJ333" s="92"/>
      <c r="DK333" s="92"/>
      <c r="DL333" s="92"/>
      <c r="DM333" s="92"/>
      <c r="DN333" s="92"/>
      <c r="DO333" s="92"/>
      <c r="DP333" s="92"/>
      <c r="DQ333" s="92"/>
      <c r="DR333" s="92"/>
      <c r="DS333" s="92"/>
      <c r="DT333" s="92"/>
      <c r="DU333" s="92"/>
      <c r="DV333" s="92"/>
      <c r="DW333" s="92"/>
      <c r="DX333" s="92"/>
      <c r="DY333" s="92"/>
      <c r="DZ333" s="92"/>
      <c r="EA333" s="92"/>
      <c r="EB333" s="92"/>
      <c r="EC333" s="92"/>
      <c r="ED333" s="92"/>
      <c r="EE333" s="92"/>
      <c r="EF333" s="2"/>
      <c r="EG333" s="2"/>
      <c r="EH333" s="2"/>
    </row>
    <row r="334" spans="1:138" ht="12.7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c r="CE334" s="2"/>
      <c r="CF334" s="2"/>
      <c r="CG334" s="2"/>
      <c r="CH334" s="2"/>
      <c r="CI334" s="2"/>
      <c r="CJ334" s="2"/>
      <c r="CK334" s="2"/>
      <c r="CL334" s="2"/>
      <c r="CM334" s="2"/>
      <c r="CN334" s="2"/>
      <c r="CO334" s="2"/>
      <c r="CP334" s="2"/>
      <c r="CQ334" s="2"/>
      <c r="CR334" s="2"/>
      <c r="CS334" s="2"/>
      <c r="CT334" s="2"/>
      <c r="CU334" s="2"/>
      <c r="CV334" s="2"/>
      <c r="CW334" s="2"/>
      <c r="CX334" s="2"/>
      <c r="CY334" s="2"/>
      <c r="CZ334" s="2"/>
      <c r="DA334" s="2"/>
      <c r="DB334" s="2"/>
      <c r="DC334" s="2"/>
      <c r="DD334" s="2"/>
      <c r="DE334" s="2"/>
      <c r="DF334" s="92"/>
      <c r="DG334" s="92"/>
      <c r="DH334" s="92"/>
      <c r="DI334" s="92"/>
      <c r="DJ334" s="92"/>
      <c r="DK334" s="92"/>
      <c r="DL334" s="92"/>
      <c r="DM334" s="92"/>
      <c r="DN334" s="92"/>
      <c r="DO334" s="92"/>
      <c r="DP334" s="92"/>
      <c r="DQ334" s="92"/>
      <c r="DR334" s="92"/>
      <c r="DS334" s="92"/>
      <c r="DT334" s="92"/>
      <c r="DU334" s="92"/>
      <c r="DV334" s="92"/>
      <c r="DW334" s="92"/>
      <c r="DX334" s="92"/>
      <c r="DY334" s="92"/>
      <c r="DZ334" s="92"/>
      <c r="EA334" s="92"/>
      <c r="EB334" s="92"/>
      <c r="EC334" s="92"/>
      <c r="ED334" s="92"/>
      <c r="EE334" s="92"/>
      <c r="EF334" s="2"/>
      <c r="EG334" s="2"/>
      <c r="EH334" s="2"/>
    </row>
    <row r="335" spans="1:138" ht="12.7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c r="CJ335" s="2"/>
      <c r="CK335" s="2"/>
      <c r="CL335" s="2"/>
      <c r="CM335" s="2"/>
      <c r="CN335" s="2"/>
      <c r="CO335" s="2"/>
      <c r="CP335" s="2"/>
      <c r="CQ335" s="2"/>
      <c r="CR335" s="2"/>
      <c r="CS335" s="2"/>
      <c r="CT335" s="2"/>
      <c r="CU335" s="2"/>
      <c r="CV335" s="2"/>
      <c r="CW335" s="2"/>
      <c r="CX335" s="2"/>
      <c r="CY335" s="2"/>
      <c r="CZ335" s="2"/>
      <c r="DA335" s="2"/>
      <c r="DB335" s="2"/>
      <c r="DC335" s="2"/>
      <c r="DD335" s="2"/>
      <c r="DE335" s="2"/>
      <c r="DF335" s="92"/>
      <c r="DG335" s="92"/>
      <c r="DH335" s="92"/>
      <c r="DI335" s="92"/>
      <c r="DJ335" s="92"/>
      <c r="DK335" s="92"/>
      <c r="DL335" s="92"/>
      <c r="DM335" s="92"/>
      <c r="DN335" s="92"/>
      <c r="DO335" s="92"/>
      <c r="DP335" s="92"/>
      <c r="DQ335" s="92"/>
      <c r="DR335" s="92"/>
      <c r="DS335" s="92"/>
      <c r="DT335" s="92"/>
      <c r="DU335" s="92"/>
      <c r="DV335" s="92"/>
      <c r="DW335" s="92"/>
      <c r="DX335" s="92"/>
      <c r="DY335" s="92"/>
      <c r="DZ335" s="92"/>
      <c r="EA335" s="92"/>
      <c r="EB335" s="92"/>
      <c r="EC335" s="92"/>
      <c r="ED335" s="92"/>
      <c r="EE335" s="92"/>
      <c r="EF335" s="2"/>
      <c r="EG335" s="2"/>
      <c r="EH335" s="2"/>
    </row>
    <row r="336" spans="1:138" ht="12.7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c r="CJ336" s="2"/>
      <c r="CK336" s="2"/>
      <c r="CL336" s="2"/>
      <c r="CM336" s="2"/>
      <c r="CN336" s="2"/>
      <c r="CO336" s="2"/>
      <c r="CP336" s="2"/>
      <c r="CQ336" s="2"/>
      <c r="CR336" s="2"/>
      <c r="CS336" s="2"/>
      <c r="CT336" s="2"/>
      <c r="CU336" s="2"/>
      <c r="CV336" s="2"/>
      <c r="CW336" s="2"/>
      <c r="CX336" s="2"/>
      <c r="CY336" s="2"/>
      <c r="CZ336" s="2"/>
      <c r="DA336" s="2"/>
      <c r="DB336" s="2"/>
      <c r="DC336" s="2"/>
      <c r="DD336" s="2"/>
      <c r="DE336" s="2"/>
      <c r="DF336" s="92"/>
      <c r="DG336" s="92"/>
      <c r="DH336" s="92"/>
      <c r="DI336" s="92"/>
      <c r="DJ336" s="92"/>
      <c r="DK336" s="92"/>
      <c r="DL336" s="92"/>
      <c r="DM336" s="92"/>
      <c r="DN336" s="92"/>
      <c r="DO336" s="92"/>
      <c r="DP336" s="92"/>
      <c r="DQ336" s="92"/>
      <c r="DR336" s="92"/>
      <c r="DS336" s="92"/>
      <c r="DT336" s="92"/>
      <c r="DU336" s="92"/>
      <c r="DV336" s="92"/>
      <c r="DW336" s="92"/>
      <c r="DX336" s="92"/>
      <c r="DY336" s="92"/>
      <c r="DZ336" s="92"/>
      <c r="EA336" s="92"/>
      <c r="EB336" s="92"/>
      <c r="EC336" s="92"/>
      <c r="ED336" s="92"/>
      <c r="EE336" s="92"/>
      <c r="EF336" s="2"/>
      <c r="EG336" s="2"/>
      <c r="EH336" s="2"/>
    </row>
    <row r="337" spans="1:138" ht="12.7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c r="CJ337" s="2"/>
      <c r="CK337" s="2"/>
      <c r="CL337" s="2"/>
      <c r="CM337" s="2"/>
      <c r="CN337" s="2"/>
      <c r="CO337" s="2"/>
      <c r="CP337" s="2"/>
      <c r="CQ337" s="2"/>
      <c r="CR337" s="2"/>
      <c r="CS337" s="2"/>
      <c r="CT337" s="2"/>
      <c r="CU337" s="2"/>
      <c r="CV337" s="2"/>
      <c r="CW337" s="2"/>
      <c r="CX337" s="2"/>
      <c r="CY337" s="2"/>
      <c r="CZ337" s="2"/>
      <c r="DA337" s="2"/>
      <c r="DB337" s="2"/>
      <c r="DC337" s="2"/>
      <c r="DD337" s="2"/>
      <c r="DE337" s="2"/>
      <c r="DF337" s="92"/>
      <c r="DG337" s="92"/>
      <c r="DH337" s="92"/>
      <c r="DI337" s="92"/>
      <c r="DJ337" s="92"/>
      <c r="DK337" s="92"/>
      <c r="DL337" s="92"/>
      <c r="DM337" s="92"/>
      <c r="DN337" s="92"/>
      <c r="DO337" s="92"/>
      <c r="DP337" s="92"/>
      <c r="DQ337" s="92"/>
      <c r="DR337" s="92"/>
      <c r="DS337" s="92"/>
      <c r="DT337" s="92"/>
      <c r="DU337" s="92"/>
      <c r="DV337" s="92"/>
      <c r="DW337" s="92"/>
      <c r="DX337" s="92"/>
      <c r="DY337" s="92"/>
      <c r="DZ337" s="92"/>
      <c r="EA337" s="92"/>
      <c r="EB337" s="92"/>
      <c r="EC337" s="92"/>
      <c r="ED337" s="92"/>
      <c r="EE337" s="92"/>
      <c r="EF337" s="2"/>
      <c r="EG337" s="2"/>
      <c r="EH337" s="2"/>
    </row>
    <row r="338" spans="1:138" ht="12.7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c r="CD338" s="2"/>
      <c r="CE338" s="2"/>
      <c r="CF338" s="2"/>
      <c r="CG338" s="2"/>
      <c r="CH338" s="2"/>
      <c r="CI338" s="2"/>
      <c r="CJ338" s="2"/>
      <c r="CK338" s="2"/>
      <c r="CL338" s="2"/>
      <c r="CM338" s="2"/>
      <c r="CN338" s="2"/>
      <c r="CO338" s="2"/>
      <c r="CP338" s="2"/>
      <c r="CQ338" s="2"/>
      <c r="CR338" s="2"/>
      <c r="CS338" s="2"/>
      <c r="CT338" s="2"/>
      <c r="CU338" s="2"/>
      <c r="CV338" s="2"/>
      <c r="CW338" s="2"/>
      <c r="CX338" s="2"/>
      <c r="CY338" s="2"/>
      <c r="CZ338" s="2"/>
      <c r="DA338" s="2"/>
      <c r="DB338" s="2"/>
      <c r="DC338" s="2"/>
      <c r="DD338" s="2"/>
      <c r="DE338" s="2"/>
      <c r="DF338" s="92"/>
      <c r="DG338" s="92"/>
      <c r="DH338" s="92"/>
      <c r="DI338" s="92"/>
      <c r="DJ338" s="92"/>
      <c r="DK338" s="92"/>
      <c r="DL338" s="92"/>
      <c r="DM338" s="92"/>
      <c r="DN338" s="92"/>
      <c r="DO338" s="92"/>
      <c r="DP338" s="92"/>
      <c r="DQ338" s="92"/>
      <c r="DR338" s="92"/>
      <c r="DS338" s="92"/>
      <c r="DT338" s="92"/>
      <c r="DU338" s="92"/>
      <c r="DV338" s="92"/>
      <c r="DW338" s="92"/>
      <c r="DX338" s="92"/>
      <c r="DY338" s="92"/>
      <c r="DZ338" s="92"/>
      <c r="EA338" s="92"/>
      <c r="EB338" s="92"/>
      <c r="EC338" s="92"/>
      <c r="ED338" s="92"/>
      <c r="EE338" s="92"/>
      <c r="EF338" s="2"/>
      <c r="EG338" s="2"/>
      <c r="EH338" s="2"/>
    </row>
    <row r="339" spans="1:138" ht="12.7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c r="CE339" s="2"/>
      <c r="CF339" s="2"/>
      <c r="CG339" s="2"/>
      <c r="CH339" s="2"/>
      <c r="CI339" s="2"/>
      <c r="CJ339" s="2"/>
      <c r="CK339" s="2"/>
      <c r="CL339" s="2"/>
      <c r="CM339" s="2"/>
      <c r="CN339" s="2"/>
      <c r="CO339" s="2"/>
      <c r="CP339" s="2"/>
      <c r="CQ339" s="2"/>
      <c r="CR339" s="2"/>
      <c r="CS339" s="2"/>
      <c r="CT339" s="2"/>
      <c r="CU339" s="2"/>
      <c r="CV339" s="2"/>
      <c r="CW339" s="2"/>
      <c r="CX339" s="2"/>
      <c r="CY339" s="2"/>
      <c r="CZ339" s="2"/>
      <c r="DA339" s="2"/>
      <c r="DB339" s="2"/>
      <c r="DC339" s="2"/>
      <c r="DD339" s="2"/>
      <c r="DE339" s="2"/>
      <c r="DF339" s="92"/>
      <c r="DG339" s="92"/>
      <c r="DH339" s="92"/>
      <c r="DI339" s="92"/>
      <c r="DJ339" s="92"/>
      <c r="DK339" s="92"/>
      <c r="DL339" s="92"/>
      <c r="DM339" s="92"/>
      <c r="DN339" s="92"/>
      <c r="DO339" s="92"/>
      <c r="DP339" s="92"/>
      <c r="DQ339" s="92"/>
      <c r="DR339" s="92"/>
      <c r="DS339" s="92"/>
      <c r="DT339" s="92"/>
      <c r="DU339" s="92"/>
      <c r="DV339" s="92"/>
      <c r="DW339" s="92"/>
      <c r="DX339" s="92"/>
      <c r="DY339" s="92"/>
      <c r="DZ339" s="92"/>
      <c r="EA339" s="92"/>
      <c r="EB339" s="92"/>
      <c r="EC339" s="92"/>
      <c r="ED339" s="92"/>
      <c r="EE339" s="92"/>
      <c r="EF339" s="2"/>
      <c r="EG339" s="2"/>
      <c r="EH339" s="2"/>
    </row>
    <row r="340" spans="1:138" ht="12.7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2"/>
      <c r="CD340" s="2"/>
      <c r="CE340" s="2"/>
      <c r="CF340" s="2"/>
      <c r="CG340" s="2"/>
      <c r="CH340" s="2"/>
      <c r="CI340" s="2"/>
      <c r="CJ340" s="2"/>
      <c r="CK340" s="2"/>
      <c r="CL340" s="2"/>
      <c r="CM340" s="2"/>
      <c r="CN340" s="2"/>
      <c r="CO340" s="2"/>
      <c r="CP340" s="2"/>
      <c r="CQ340" s="2"/>
      <c r="CR340" s="2"/>
      <c r="CS340" s="2"/>
      <c r="CT340" s="2"/>
      <c r="CU340" s="2"/>
      <c r="CV340" s="2"/>
      <c r="CW340" s="2"/>
      <c r="CX340" s="2"/>
      <c r="CY340" s="2"/>
      <c r="CZ340" s="2"/>
      <c r="DA340" s="2"/>
      <c r="DB340" s="2"/>
      <c r="DC340" s="2"/>
      <c r="DD340" s="2"/>
      <c r="DE340" s="2"/>
      <c r="DF340" s="92"/>
      <c r="DG340" s="92"/>
      <c r="DH340" s="92"/>
      <c r="DI340" s="92"/>
      <c r="DJ340" s="92"/>
      <c r="DK340" s="92"/>
      <c r="DL340" s="92"/>
      <c r="DM340" s="92"/>
      <c r="DN340" s="92"/>
      <c r="DO340" s="92"/>
      <c r="DP340" s="92"/>
      <c r="DQ340" s="92"/>
      <c r="DR340" s="92"/>
      <c r="DS340" s="92"/>
      <c r="DT340" s="92"/>
      <c r="DU340" s="92"/>
      <c r="DV340" s="92"/>
      <c r="DW340" s="92"/>
      <c r="DX340" s="92"/>
      <c r="DY340" s="92"/>
      <c r="DZ340" s="92"/>
      <c r="EA340" s="92"/>
      <c r="EB340" s="92"/>
      <c r="EC340" s="92"/>
      <c r="ED340" s="92"/>
      <c r="EE340" s="92"/>
      <c r="EF340" s="2"/>
      <c r="EG340" s="2"/>
      <c r="EH340" s="2"/>
    </row>
    <row r="341" spans="1:138" ht="12.7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c r="CD341" s="2"/>
      <c r="CE341" s="2"/>
      <c r="CF341" s="2"/>
      <c r="CG341" s="2"/>
      <c r="CH341" s="2"/>
      <c r="CI341" s="2"/>
      <c r="CJ341" s="2"/>
      <c r="CK341" s="2"/>
      <c r="CL341" s="2"/>
      <c r="CM341" s="2"/>
      <c r="CN341" s="2"/>
      <c r="CO341" s="2"/>
      <c r="CP341" s="2"/>
      <c r="CQ341" s="2"/>
      <c r="CR341" s="2"/>
      <c r="CS341" s="2"/>
      <c r="CT341" s="2"/>
      <c r="CU341" s="2"/>
      <c r="CV341" s="2"/>
      <c r="CW341" s="2"/>
      <c r="CX341" s="2"/>
      <c r="CY341" s="2"/>
      <c r="CZ341" s="2"/>
      <c r="DA341" s="2"/>
      <c r="DB341" s="2"/>
      <c r="DC341" s="2"/>
      <c r="DD341" s="2"/>
      <c r="DE341" s="2"/>
      <c r="DF341" s="92"/>
      <c r="DG341" s="92"/>
      <c r="DH341" s="92"/>
      <c r="DI341" s="92"/>
      <c r="DJ341" s="92"/>
      <c r="DK341" s="92"/>
      <c r="DL341" s="92"/>
      <c r="DM341" s="92"/>
      <c r="DN341" s="92"/>
      <c r="DO341" s="92"/>
      <c r="DP341" s="92"/>
      <c r="DQ341" s="92"/>
      <c r="DR341" s="92"/>
      <c r="DS341" s="92"/>
      <c r="DT341" s="92"/>
      <c r="DU341" s="92"/>
      <c r="DV341" s="92"/>
      <c r="DW341" s="92"/>
      <c r="DX341" s="92"/>
      <c r="DY341" s="92"/>
      <c r="DZ341" s="92"/>
      <c r="EA341" s="92"/>
      <c r="EB341" s="92"/>
      <c r="EC341" s="92"/>
      <c r="ED341" s="92"/>
      <c r="EE341" s="92"/>
      <c r="EF341" s="2"/>
      <c r="EG341" s="2"/>
      <c r="EH341" s="2"/>
    </row>
    <row r="342" spans="1:138" ht="12.7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c r="CG342" s="2"/>
      <c r="CH342" s="2"/>
      <c r="CI342" s="2"/>
      <c r="CJ342" s="2"/>
      <c r="CK342" s="2"/>
      <c r="CL342" s="2"/>
      <c r="CM342" s="2"/>
      <c r="CN342" s="2"/>
      <c r="CO342" s="2"/>
      <c r="CP342" s="2"/>
      <c r="CQ342" s="2"/>
      <c r="CR342" s="2"/>
      <c r="CS342" s="2"/>
      <c r="CT342" s="2"/>
      <c r="CU342" s="2"/>
      <c r="CV342" s="2"/>
      <c r="CW342" s="2"/>
      <c r="CX342" s="2"/>
      <c r="CY342" s="2"/>
      <c r="CZ342" s="2"/>
      <c r="DA342" s="2"/>
      <c r="DB342" s="2"/>
      <c r="DC342" s="2"/>
      <c r="DD342" s="2"/>
      <c r="DE342" s="2"/>
      <c r="DF342" s="92"/>
      <c r="DG342" s="92"/>
      <c r="DH342" s="92"/>
      <c r="DI342" s="92"/>
      <c r="DJ342" s="92"/>
      <c r="DK342" s="92"/>
      <c r="DL342" s="92"/>
      <c r="DM342" s="92"/>
      <c r="DN342" s="92"/>
      <c r="DO342" s="92"/>
      <c r="DP342" s="92"/>
      <c r="DQ342" s="92"/>
      <c r="DR342" s="92"/>
      <c r="DS342" s="92"/>
      <c r="DT342" s="92"/>
      <c r="DU342" s="92"/>
      <c r="DV342" s="92"/>
      <c r="DW342" s="92"/>
      <c r="DX342" s="92"/>
      <c r="DY342" s="92"/>
      <c r="DZ342" s="92"/>
      <c r="EA342" s="92"/>
      <c r="EB342" s="92"/>
      <c r="EC342" s="92"/>
      <c r="ED342" s="92"/>
      <c r="EE342" s="92"/>
      <c r="EF342" s="2"/>
      <c r="EG342" s="2"/>
      <c r="EH342" s="2"/>
    </row>
    <row r="343" spans="1:138" ht="12.7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c r="CD343" s="2"/>
      <c r="CE343" s="2"/>
      <c r="CF343" s="2"/>
      <c r="CG343" s="2"/>
      <c r="CH343" s="2"/>
      <c r="CI343" s="2"/>
      <c r="CJ343" s="2"/>
      <c r="CK343" s="2"/>
      <c r="CL343" s="2"/>
      <c r="CM343" s="2"/>
      <c r="CN343" s="2"/>
      <c r="CO343" s="2"/>
      <c r="CP343" s="2"/>
      <c r="CQ343" s="2"/>
      <c r="CR343" s="2"/>
      <c r="CS343" s="2"/>
      <c r="CT343" s="2"/>
      <c r="CU343" s="2"/>
      <c r="CV343" s="2"/>
      <c r="CW343" s="2"/>
      <c r="CX343" s="2"/>
      <c r="CY343" s="2"/>
      <c r="CZ343" s="2"/>
      <c r="DA343" s="2"/>
      <c r="DB343" s="2"/>
      <c r="DC343" s="2"/>
      <c r="DD343" s="2"/>
      <c r="DE343" s="2"/>
      <c r="DF343" s="92"/>
      <c r="DG343" s="92"/>
      <c r="DH343" s="92"/>
      <c r="DI343" s="92"/>
      <c r="DJ343" s="92"/>
      <c r="DK343" s="92"/>
      <c r="DL343" s="92"/>
      <c r="DM343" s="92"/>
      <c r="DN343" s="92"/>
      <c r="DO343" s="92"/>
      <c r="DP343" s="92"/>
      <c r="DQ343" s="92"/>
      <c r="DR343" s="92"/>
      <c r="DS343" s="92"/>
      <c r="DT343" s="92"/>
      <c r="DU343" s="92"/>
      <c r="DV343" s="92"/>
      <c r="DW343" s="92"/>
      <c r="DX343" s="92"/>
      <c r="DY343" s="92"/>
      <c r="DZ343" s="92"/>
      <c r="EA343" s="92"/>
      <c r="EB343" s="92"/>
      <c r="EC343" s="92"/>
      <c r="ED343" s="92"/>
      <c r="EE343" s="92"/>
      <c r="EF343" s="2"/>
      <c r="EG343" s="2"/>
      <c r="EH343" s="2"/>
    </row>
    <row r="344" spans="1:138" ht="12.7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c r="CJ344" s="2"/>
      <c r="CK344" s="2"/>
      <c r="CL344" s="2"/>
      <c r="CM344" s="2"/>
      <c r="CN344" s="2"/>
      <c r="CO344" s="2"/>
      <c r="CP344" s="2"/>
      <c r="CQ344" s="2"/>
      <c r="CR344" s="2"/>
      <c r="CS344" s="2"/>
      <c r="CT344" s="2"/>
      <c r="CU344" s="2"/>
      <c r="CV344" s="2"/>
      <c r="CW344" s="2"/>
      <c r="CX344" s="2"/>
      <c r="CY344" s="2"/>
      <c r="CZ344" s="2"/>
      <c r="DA344" s="2"/>
      <c r="DB344" s="2"/>
      <c r="DC344" s="2"/>
      <c r="DD344" s="2"/>
      <c r="DE344" s="2"/>
      <c r="DF344" s="92"/>
      <c r="DG344" s="92"/>
      <c r="DH344" s="92"/>
      <c r="DI344" s="92"/>
      <c r="DJ344" s="92"/>
      <c r="DK344" s="92"/>
      <c r="DL344" s="92"/>
      <c r="DM344" s="92"/>
      <c r="DN344" s="92"/>
      <c r="DO344" s="92"/>
      <c r="DP344" s="92"/>
      <c r="DQ344" s="92"/>
      <c r="DR344" s="92"/>
      <c r="DS344" s="92"/>
      <c r="DT344" s="92"/>
      <c r="DU344" s="92"/>
      <c r="DV344" s="92"/>
      <c r="DW344" s="92"/>
      <c r="DX344" s="92"/>
      <c r="DY344" s="92"/>
      <c r="DZ344" s="92"/>
      <c r="EA344" s="92"/>
      <c r="EB344" s="92"/>
      <c r="EC344" s="92"/>
      <c r="ED344" s="92"/>
      <c r="EE344" s="92"/>
      <c r="EF344" s="2"/>
      <c r="EG344" s="2"/>
      <c r="EH344" s="2"/>
    </row>
    <row r="345" spans="1:138" ht="12.7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c r="CE345" s="2"/>
      <c r="CF345" s="2"/>
      <c r="CG345" s="2"/>
      <c r="CH345" s="2"/>
      <c r="CI345" s="2"/>
      <c r="CJ345" s="2"/>
      <c r="CK345" s="2"/>
      <c r="CL345" s="2"/>
      <c r="CM345" s="2"/>
      <c r="CN345" s="2"/>
      <c r="CO345" s="2"/>
      <c r="CP345" s="2"/>
      <c r="CQ345" s="2"/>
      <c r="CR345" s="2"/>
      <c r="CS345" s="2"/>
      <c r="CT345" s="2"/>
      <c r="CU345" s="2"/>
      <c r="CV345" s="2"/>
      <c r="CW345" s="2"/>
      <c r="CX345" s="2"/>
      <c r="CY345" s="2"/>
      <c r="CZ345" s="2"/>
      <c r="DA345" s="2"/>
      <c r="DB345" s="2"/>
      <c r="DC345" s="2"/>
      <c r="DD345" s="2"/>
      <c r="DE345" s="2"/>
      <c r="DF345" s="92"/>
      <c r="DG345" s="92"/>
      <c r="DH345" s="92"/>
      <c r="DI345" s="92"/>
      <c r="DJ345" s="92"/>
      <c r="DK345" s="92"/>
      <c r="DL345" s="92"/>
      <c r="DM345" s="92"/>
      <c r="DN345" s="92"/>
      <c r="DO345" s="92"/>
      <c r="DP345" s="92"/>
      <c r="DQ345" s="92"/>
      <c r="DR345" s="92"/>
      <c r="DS345" s="92"/>
      <c r="DT345" s="92"/>
      <c r="DU345" s="92"/>
      <c r="DV345" s="92"/>
      <c r="DW345" s="92"/>
      <c r="DX345" s="92"/>
      <c r="DY345" s="92"/>
      <c r="DZ345" s="92"/>
      <c r="EA345" s="92"/>
      <c r="EB345" s="92"/>
      <c r="EC345" s="92"/>
      <c r="ED345" s="92"/>
      <c r="EE345" s="92"/>
      <c r="EF345" s="2"/>
      <c r="EG345" s="2"/>
      <c r="EH345" s="2"/>
    </row>
    <row r="346" spans="1:138" ht="12.7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c r="CE346" s="2"/>
      <c r="CF346" s="2"/>
      <c r="CG346" s="2"/>
      <c r="CH346" s="2"/>
      <c r="CI346" s="2"/>
      <c r="CJ346" s="2"/>
      <c r="CK346" s="2"/>
      <c r="CL346" s="2"/>
      <c r="CM346" s="2"/>
      <c r="CN346" s="2"/>
      <c r="CO346" s="2"/>
      <c r="CP346" s="2"/>
      <c r="CQ346" s="2"/>
      <c r="CR346" s="2"/>
      <c r="CS346" s="2"/>
      <c r="CT346" s="2"/>
      <c r="CU346" s="2"/>
      <c r="CV346" s="2"/>
      <c r="CW346" s="2"/>
      <c r="CX346" s="2"/>
      <c r="CY346" s="2"/>
      <c r="CZ346" s="2"/>
      <c r="DA346" s="2"/>
      <c r="DB346" s="2"/>
      <c r="DC346" s="2"/>
      <c r="DD346" s="2"/>
      <c r="DE346" s="2"/>
      <c r="DF346" s="92"/>
      <c r="DG346" s="92"/>
      <c r="DH346" s="92"/>
      <c r="DI346" s="92"/>
      <c r="DJ346" s="92"/>
      <c r="DK346" s="92"/>
      <c r="DL346" s="92"/>
      <c r="DM346" s="92"/>
      <c r="DN346" s="92"/>
      <c r="DO346" s="92"/>
      <c r="DP346" s="92"/>
      <c r="DQ346" s="92"/>
      <c r="DR346" s="92"/>
      <c r="DS346" s="92"/>
      <c r="DT346" s="92"/>
      <c r="DU346" s="92"/>
      <c r="DV346" s="92"/>
      <c r="DW346" s="92"/>
      <c r="DX346" s="92"/>
      <c r="DY346" s="92"/>
      <c r="DZ346" s="92"/>
      <c r="EA346" s="92"/>
      <c r="EB346" s="92"/>
      <c r="EC346" s="92"/>
      <c r="ED346" s="92"/>
      <c r="EE346" s="92"/>
      <c r="EF346" s="2"/>
      <c r="EG346" s="2"/>
      <c r="EH346" s="2"/>
    </row>
    <row r="347" spans="1:138" ht="12.7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c r="CD347" s="2"/>
      <c r="CE347" s="2"/>
      <c r="CF347" s="2"/>
      <c r="CG347" s="2"/>
      <c r="CH347" s="2"/>
      <c r="CI347" s="2"/>
      <c r="CJ347" s="2"/>
      <c r="CK347" s="2"/>
      <c r="CL347" s="2"/>
      <c r="CM347" s="2"/>
      <c r="CN347" s="2"/>
      <c r="CO347" s="2"/>
      <c r="CP347" s="2"/>
      <c r="CQ347" s="2"/>
      <c r="CR347" s="2"/>
      <c r="CS347" s="2"/>
      <c r="CT347" s="2"/>
      <c r="CU347" s="2"/>
      <c r="CV347" s="2"/>
      <c r="CW347" s="2"/>
      <c r="CX347" s="2"/>
      <c r="CY347" s="2"/>
      <c r="CZ347" s="2"/>
      <c r="DA347" s="2"/>
      <c r="DB347" s="2"/>
      <c r="DC347" s="2"/>
      <c r="DD347" s="2"/>
      <c r="DE347" s="2"/>
      <c r="DF347" s="92"/>
      <c r="DG347" s="92"/>
      <c r="DH347" s="92"/>
      <c r="DI347" s="92"/>
      <c r="DJ347" s="92"/>
      <c r="DK347" s="92"/>
      <c r="DL347" s="92"/>
      <c r="DM347" s="92"/>
      <c r="DN347" s="92"/>
      <c r="DO347" s="92"/>
      <c r="DP347" s="92"/>
      <c r="DQ347" s="92"/>
      <c r="DR347" s="92"/>
      <c r="DS347" s="92"/>
      <c r="DT347" s="92"/>
      <c r="DU347" s="92"/>
      <c r="DV347" s="92"/>
      <c r="DW347" s="92"/>
      <c r="DX347" s="92"/>
      <c r="DY347" s="92"/>
      <c r="DZ347" s="92"/>
      <c r="EA347" s="92"/>
      <c r="EB347" s="92"/>
      <c r="EC347" s="92"/>
      <c r="ED347" s="92"/>
      <c r="EE347" s="92"/>
      <c r="EF347" s="2"/>
      <c r="EG347" s="2"/>
      <c r="EH347" s="2"/>
    </row>
    <row r="348" spans="1:138" ht="12.7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2"/>
      <c r="CD348" s="2"/>
      <c r="CE348" s="2"/>
      <c r="CF348" s="2"/>
      <c r="CG348" s="2"/>
      <c r="CH348" s="2"/>
      <c r="CI348" s="2"/>
      <c r="CJ348" s="2"/>
      <c r="CK348" s="2"/>
      <c r="CL348" s="2"/>
      <c r="CM348" s="2"/>
      <c r="CN348" s="2"/>
      <c r="CO348" s="2"/>
      <c r="CP348" s="2"/>
      <c r="CQ348" s="2"/>
      <c r="CR348" s="2"/>
      <c r="CS348" s="2"/>
      <c r="CT348" s="2"/>
      <c r="CU348" s="2"/>
      <c r="CV348" s="2"/>
      <c r="CW348" s="2"/>
      <c r="CX348" s="2"/>
      <c r="CY348" s="2"/>
      <c r="CZ348" s="2"/>
      <c r="DA348" s="2"/>
      <c r="DB348" s="2"/>
      <c r="DC348" s="2"/>
      <c r="DD348" s="2"/>
      <c r="DE348" s="2"/>
      <c r="DF348" s="92"/>
      <c r="DG348" s="92"/>
      <c r="DH348" s="92"/>
      <c r="DI348" s="92"/>
      <c r="DJ348" s="92"/>
      <c r="DK348" s="92"/>
      <c r="DL348" s="92"/>
      <c r="DM348" s="92"/>
      <c r="DN348" s="92"/>
      <c r="DO348" s="92"/>
      <c r="DP348" s="92"/>
      <c r="DQ348" s="92"/>
      <c r="DR348" s="92"/>
      <c r="DS348" s="92"/>
      <c r="DT348" s="92"/>
      <c r="DU348" s="92"/>
      <c r="DV348" s="92"/>
      <c r="DW348" s="92"/>
      <c r="DX348" s="92"/>
      <c r="DY348" s="92"/>
      <c r="DZ348" s="92"/>
      <c r="EA348" s="92"/>
      <c r="EB348" s="92"/>
      <c r="EC348" s="92"/>
      <c r="ED348" s="92"/>
      <c r="EE348" s="92"/>
      <c r="EF348" s="2"/>
      <c r="EG348" s="2"/>
      <c r="EH348" s="2"/>
    </row>
    <row r="349" spans="1:138" ht="12.7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c r="CD349" s="2"/>
      <c r="CE349" s="2"/>
      <c r="CF349" s="2"/>
      <c r="CG349" s="2"/>
      <c r="CH349" s="2"/>
      <c r="CI349" s="2"/>
      <c r="CJ349" s="2"/>
      <c r="CK349" s="2"/>
      <c r="CL349" s="2"/>
      <c r="CM349" s="2"/>
      <c r="CN349" s="2"/>
      <c r="CO349" s="2"/>
      <c r="CP349" s="2"/>
      <c r="CQ349" s="2"/>
      <c r="CR349" s="2"/>
      <c r="CS349" s="2"/>
      <c r="CT349" s="2"/>
      <c r="CU349" s="2"/>
      <c r="CV349" s="2"/>
      <c r="CW349" s="2"/>
      <c r="CX349" s="2"/>
      <c r="CY349" s="2"/>
      <c r="CZ349" s="2"/>
      <c r="DA349" s="2"/>
      <c r="DB349" s="2"/>
      <c r="DC349" s="2"/>
      <c r="DD349" s="2"/>
      <c r="DE349" s="2"/>
      <c r="DF349" s="92"/>
      <c r="DG349" s="92"/>
      <c r="DH349" s="92"/>
      <c r="DI349" s="92"/>
      <c r="DJ349" s="92"/>
      <c r="DK349" s="92"/>
      <c r="DL349" s="92"/>
      <c r="DM349" s="92"/>
      <c r="DN349" s="92"/>
      <c r="DO349" s="92"/>
      <c r="DP349" s="92"/>
      <c r="DQ349" s="92"/>
      <c r="DR349" s="92"/>
      <c r="DS349" s="92"/>
      <c r="DT349" s="92"/>
      <c r="DU349" s="92"/>
      <c r="DV349" s="92"/>
      <c r="DW349" s="92"/>
      <c r="DX349" s="92"/>
      <c r="DY349" s="92"/>
      <c r="DZ349" s="92"/>
      <c r="EA349" s="92"/>
      <c r="EB349" s="92"/>
      <c r="EC349" s="92"/>
      <c r="ED349" s="92"/>
      <c r="EE349" s="92"/>
      <c r="EF349" s="2"/>
      <c r="EG349" s="2"/>
      <c r="EH349" s="2"/>
    </row>
    <row r="350" spans="1:138" ht="12.7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2"/>
      <c r="CD350" s="2"/>
      <c r="CE350" s="2"/>
      <c r="CF350" s="2"/>
      <c r="CG350" s="2"/>
      <c r="CH350" s="2"/>
      <c r="CI350" s="2"/>
      <c r="CJ350" s="2"/>
      <c r="CK350" s="2"/>
      <c r="CL350" s="2"/>
      <c r="CM350" s="2"/>
      <c r="CN350" s="2"/>
      <c r="CO350" s="2"/>
      <c r="CP350" s="2"/>
      <c r="CQ350" s="2"/>
      <c r="CR350" s="2"/>
      <c r="CS350" s="2"/>
      <c r="CT350" s="2"/>
      <c r="CU350" s="2"/>
      <c r="CV350" s="2"/>
      <c r="CW350" s="2"/>
      <c r="CX350" s="2"/>
      <c r="CY350" s="2"/>
      <c r="CZ350" s="2"/>
      <c r="DA350" s="2"/>
      <c r="DB350" s="2"/>
      <c r="DC350" s="2"/>
      <c r="DD350" s="2"/>
      <c r="DE350" s="2"/>
      <c r="DF350" s="92"/>
      <c r="DG350" s="92"/>
      <c r="DH350" s="92"/>
      <c r="DI350" s="92"/>
      <c r="DJ350" s="92"/>
      <c r="DK350" s="92"/>
      <c r="DL350" s="92"/>
      <c r="DM350" s="92"/>
      <c r="DN350" s="92"/>
      <c r="DO350" s="92"/>
      <c r="DP350" s="92"/>
      <c r="DQ350" s="92"/>
      <c r="DR350" s="92"/>
      <c r="DS350" s="92"/>
      <c r="DT350" s="92"/>
      <c r="DU350" s="92"/>
      <c r="DV350" s="92"/>
      <c r="DW350" s="92"/>
      <c r="DX350" s="92"/>
      <c r="DY350" s="92"/>
      <c r="DZ350" s="92"/>
      <c r="EA350" s="92"/>
      <c r="EB350" s="92"/>
      <c r="EC350" s="92"/>
      <c r="ED350" s="92"/>
      <c r="EE350" s="92"/>
      <c r="EF350" s="2"/>
      <c r="EG350" s="2"/>
      <c r="EH350" s="2"/>
    </row>
    <row r="351" spans="1:138" ht="12.7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c r="CD351" s="2"/>
      <c r="CE351" s="2"/>
      <c r="CF351" s="2"/>
      <c r="CG351" s="2"/>
      <c r="CH351" s="2"/>
      <c r="CI351" s="2"/>
      <c r="CJ351" s="2"/>
      <c r="CK351" s="2"/>
      <c r="CL351" s="2"/>
      <c r="CM351" s="2"/>
      <c r="CN351" s="2"/>
      <c r="CO351" s="2"/>
      <c r="CP351" s="2"/>
      <c r="CQ351" s="2"/>
      <c r="CR351" s="2"/>
      <c r="CS351" s="2"/>
      <c r="CT351" s="2"/>
      <c r="CU351" s="2"/>
      <c r="CV351" s="2"/>
      <c r="CW351" s="2"/>
      <c r="CX351" s="2"/>
      <c r="CY351" s="2"/>
      <c r="CZ351" s="2"/>
      <c r="DA351" s="2"/>
      <c r="DB351" s="2"/>
      <c r="DC351" s="2"/>
      <c r="DD351" s="2"/>
      <c r="DE351" s="2"/>
      <c r="DF351" s="92"/>
      <c r="DG351" s="92"/>
      <c r="DH351" s="92"/>
      <c r="DI351" s="92"/>
      <c r="DJ351" s="92"/>
      <c r="DK351" s="92"/>
      <c r="DL351" s="92"/>
      <c r="DM351" s="92"/>
      <c r="DN351" s="92"/>
      <c r="DO351" s="92"/>
      <c r="DP351" s="92"/>
      <c r="DQ351" s="92"/>
      <c r="DR351" s="92"/>
      <c r="DS351" s="92"/>
      <c r="DT351" s="92"/>
      <c r="DU351" s="92"/>
      <c r="DV351" s="92"/>
      <c r="DW351" s="92"/>
      <c r="DX351" s="92"/>
      <c r="DY351" s="92"/>
      <c r="DZ351" s="92"/>
      <c r="EA351" s="92"/>
      <c r="EB351" s="92"/>
      <c r="EC351" s="92"/>
      <c r="ED351" s="92"/>
      <c r="EE351" s="92"/>
      <c r="EF351" s="2"/>
      <c r="EG351" s="2"/>
      <c r="EH351" s="2"/>
    </row>
    <row r="352" spans="1:138" ht="12.7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c r="CD352" s="2"/>
      <c r="CE352" s="2"/>
      <c r="CF352" s="2"/>
      <c r="CG352" s="2"/>
      <c r="CH352" s="2"/>
      <c r="CI352" s="2"/>
      <c r="CJ352" s="2"/>
      <c r="CK352" s="2"/>
      <c r="CL352" s="2"/>
      <c r="CM352" s="2"/>
      <c r="CN352" s="2"/>
      <c r="CO352" s="2"/>
      <c r="CP352" s="2"/>
      <c r="CQ352" s="2"/>
      <c r="CR352" s="2"/>
      <c r="CS352" s="2"/>
      <c r="CT352" s="2"/>
      <c r="CU352" s="2"/>
      <c r="CV352" s="2"/>
      <c r="CW352" s="2"/>
      <c r="CX352" s="2"/>
      <c r="CY352" s="2"/>
      <c r="CZ352" s="2"/>
      <c r="DA352" s="2"/>
      <c r="DB352" s="2"/>
      <c r="DC352" s="2"/>
      <c r="DD352" s="2"/>
      <c r="DE352" s="2"/>
      <c r="DF352" s="92"/>
      <c r="DG352" s="92"/>
      <c r="DH352" s="92"/>
      <c r="DI352" s="92"/>
      <c r="DJ352" s="92"/>
      <c r="DK352" s="92"/>
      <c r="DL352" s="92"/>
      <c r="DM352" s="92"/>
      <c r="DN352" s="92"/>
      <c r="DO352" s="92"/>
      <c r="DP352" s="92"/>
      <c r="DQ352" s="92"/>
      <c r="DR352" s="92"/>
      <c r="DS352" s="92"/>
      <c r="DT352" s="92"/>
      <c r="DU352" s="92"/>
      <c r="DV352" s="92"/>
      <c r="DW352" s="92"/>
      <c r="DX352" s="92"/>
      <c r="DY352" s="92"/>
      <c r="DZ352" s="92"/>
      <c r="EA352" s="92"/>
      <c r="EB352" s="92"/>
      <c r="EC352" s="92"/>
      <c r="ED352" s="92"/>
      <c r="EE352" s="92"/>
      <c r="EF352" s="2"/>
      <c r="EG352" s="2"/>
      <c r="EH352" s="2"/>
    </row>
    <row r="353" spans="1:138" ht="12.7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c r="CB353" s="2"/>
      <c r="CC353" s="2"/>
      <c r="CD353" s="2"/>
      <c r="CE353" s="2"/>
      <c r="CF353" s="2"/>
      <c r="CG353" s="2"/>
      <c r="CH353" s="2"/>
      <c r="CI353" s="2"/>
      <c r="CJ353" s="2"/>
      <c r="CK353" s="2"/>
      <c r="CL353" s="2"/>
      <c r="CM353" s="2"/>
      <c r="CN353" s="2"/>
      <c r="CO353" s="2"/>
      <c r="CP353" s="2"/>
      <c r="CQ353" s="2"/>
      <c r="CR353" s="2"/>
      <c r="CS353" s="2"/>
      <c r="CT353" s="2"/>
      <c r="CU353" s="2"/>
      <c r="CV353" s="2"/>
      <c r="CW353" s="2"/>
      <c r="CX353" s="2"/>
      <c r="CY353" s="2"/>
      <c r="CZ353" s="2"/>
      <c r="DA353" s="2"/>
      <c r="DB353" s="2"/>
      <c r="DC353" s="2"/>
      <c r="DD353" s="2"/>
      <c r="DE353" s="2"/>
      <c r="DF353" s="92"/>
      <c r="DG353" s="92"/>
      <c r="DH353" s="92"/>
      <c r="DI353" s="92"/>
      <c r="DJ353" s="92"/>
      <c r="DK353" s="92"/>
      <c r="DL353" s="92"/>
      <c r="DM353" s="92"/>
      <c r="DN353" s="92"/>
      <c r="DO353" s="92"/>
      <c r="DP353" s="92"/>
      <c r="DQ353" s="92"/>
      <c r="DR353" s="92"/>
      <c r="DS353" s="92"/>
      <c r="DT353" s="92"/>
      <c r="DU353" s="92"/>
      <c r="DV353" s="92"/>
      <c r="DW353" s="92"/>
      <c r="DX353" s="92"/>
      <c r="DY353" s="92"/>
      <c r="DZ353" s="92"/>
      <c r="EA353" s="92"/>
      <c r="EB353" s="92"/>
      <c r="EC353" s="92"/>
      <c r="ED353" s="92"/>
      <c r="EE353" s="92"/>
      <c r="EF353" s="2"/>
      <c r="EG353" s="2"/>
      <c r="EH353" s="2"/>
    </row>
    <row r="354" spans="1:138" ht="12.7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c r="CE354" s="2"/>
      <c r="CF354" s="2"/>
      <c r="CG354" s="2"/>
      <c r="CH354" s="2"/>
      <c r="CI354" s="2"/>
      <c r="CJ354" s="2"/>
      <c r="CK354" s="2"/>
      <c r="CL354" s="2"/>
      <c r="CM354" s="2"/>
      <c r="CN354" s="2"/>
      <c r="CO354" s="2"/>
      <c r="CP354" s="2"/>
      <c r="CQ354" s="2"/>
      <c r="CR354" s="2"/>
      <c r="CS354" s="2"/>
      <c r="CT354" s="2"/>
      <c r="CU354" s="2"/>
      <c r="CV354" s="2"/>
      <c r="CW354" s="2"/>
      <c r="CX354" s="2"/>
      <c r="CY354" s="2"/>
      <c r="CZ354" s="2"/>
      <c r="DA354" s="2"/>
      <c r="DB354" s="2"/>
      <c r="DC354" s="2"/>
      <c r="DD354" s="2"/>
      <c r="DE354" s="2"/>
      <c r="DF354" s="92"/>
      <c r="DG354" s="92"/>
      <c r="DH354" s="92"/>
      <c r="DI354" s="92"/>
      <c r="DJ354" s="92"/>
      <c r="DK354" s="92"/>
      <c r="DL354" s="92"/>
      <c r="DM354" s="92"/>
      <c r="DN354" s="92"/>
      <c r="DO354" s="92"/>
      <c r="DP354" s="92"/>
      <c r="DQ354" s="92"/>
      <c r="DR354" s="92"/>
      <c r="DS354" s="92"/>
      <c r="DT354" s="92"/>
      <c r="DU354" s="92"/>
      <c r="DV354" s="92"/>
      <c r="DW354" s="92"/>
      <c r="DX354" s="92"/>
      <c r="DY354" s="92"/>
      <c r="DZ354" s="92"/>
      <c r="EA354" s="92"/>
      <c r="EB354" s="92"/>
      <c r="EC354" s="92"/>
      <c r="ED354" s="92"/>
      <c r="EE354" s="92"/>
      <c r="EF354" s="2"/>
      <c r="EG354" s="2"/>
      <c r="EH354" s="2"/>
    </row>
    <row r="355" spans="1:138" ht="12.7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c r="CC355" s="2"/>
      <c r="CD355" s="2"/>
      <c r="CE355" s="2"/>
      <c r="CF355" s="2"/>
      <c r="CG355" s="2"/>
      <c r="CH355" s="2"/>
      <c r="CI355" s="2"/>
      <c r="CJ355" s="2"/>
      <c r="CK355" s="2"/>
      <c r="CL355" s="2"/>
      <c r="CM355" s="2"/>
      <c r="CN355" s="2"/>
      <c r="CO355" s="2"/>
      <c r="CP355" s="2"/>
      <c r="CQ355" s="2"/>
      <c r="CR355" s="2"/>
      <c r="CS355" s="2"/>
      <c r="CT355" s="2"/>
      <c r="CU355" s="2"/>
      <c r="CV355" s="2"/>
      <c r="CW355" s="2"/>
      <c r="CX355" s="2"/>
      <c r="CY355" s="2"/>
      <c r="CZ355" s="2"/>
      <c r="DA355" s="2"/>
      <c r="DB355" s="2"/>
      <c r="DC355" s="2"/>
      <c r="DD355" s="2"/>
      <c r="DE355" s="2"/>
      <c r="DF355" s="92"/>
      <c r="DG355" s="92"/>
      <c r="DH355" s="92"/>
      <c r="DI355" s="92"/>
      <c r="DJ355" s="92"/>
      <c r="DK355" s="92"/>
      <c r="DL355" s="92"/>
      <c r="DM355" s="92"/>
      <c r="DN355" s="92"/>
      <c r="DO355" s="92"/>
      <c r="DP355" s="92"/>
      <c r="DQ355" s="92"/>
      <c r="DR355" s="92"/>
      <c r="DS355" s="92"/>
      <c r="DT355" s="92"/>
      <c r="DU355" s="92"/>
      <c r="DV355" s="92"/>
      <c r="DW355" s="92"/>
      <c r="DX355" s="92"/>
      <c r="DY355" s="92"/>
      <c r="DZ355" s="92"/>
      <c r="EA355" s="92"/>
      <c r="EB355" s="92"/>
      <c r="EC355" s="92"/>
      <c r="ED355" s="92"/>
      <c r="EE355" s="92"/>
      <c r="EF355" s="2"/>
      <c r="EG355" s="2"/>
      <c r="EH355" s="2"/>
    </row>
    <row r="356" spans="1:138" ht="12.7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2"/>
      <c r="CD356" s="2"/>
      <c r="CE356" s="2"/>
      <c r="CF356" s="2"/>
      <c r="CG356" s="2"/>
      <c r="CH356" s="2"/>
      <c r="CI356" s="2"/>
      <c r="CJ356" s="2"/>
      <c r="CK356" s="2"/>
      <c r="CL356" s="2"/>
      <c r="CM356" s="2"/>
      <c r="CN356" s="2"/>
      <c r="CO356" s="2"/>
      <c r="CP356" s="2"/>
      <c r="CQ356" s="2"/>
      <c r="CR356" s="2"/>
      <c r="CS356" s="2"/>
      <c r="CT356" s="2"/>
      <c r="CU356" s="2"/>
      <c r="CV356" s="2"/>
      <c r="CW356" s="2"/>
      <c r="CX356" s="2"/>
      <c r="CY356" s="2"/>
      <c r="CZ356" s="2"/>
      <c r="DA356" s="2"/>
      <c r="DB356" s="2"/>
      <c r="DC356" s="2"/>
      <c r="DD356" s="2"/>
      <c r="DE356" s="2"/>
      <c r="DF356" s="92"/>
      <c r="DG356" s="92"/>
      <c r="DH356" s="92"/>
      <c r="DI356" s="92"/>
      <c r="DJ356" s="92"/>
      <c r="DK356" s="92"/>
      <c r="DL356" s="92"/>
      <c r="DM356" s="92"/>
      <c r="DN356" s="92"/>
      <c r="DO356" s="92"/>
      <c r="DP356" s="92"/>
      <c r="DQ356" s="92"/>
      <c r="DR356" s="92"/>
      <c r="DS356" s="92"/>
      <c r="DT356" s="92"/>
      <c r="DU356" s="92"/>
      <c r="DV356" s="92"/>
      <c r="DW356" s="92"/>
      <c r="DX356" s="92"/>
      <c r="DY356" s="92"/>
      <c r="DZ356" s="92"/>
      <c r="EA356" s="92"/>
      <c r="EB356" s="92"/>
      <c r="EC356" s="92"/>
      <c r="ED356" s="92"/>
      <c r="EE356" s="92"/>
      <c r="EF356" s="2"/>
      <c r="EG356" s="2"/>
      <c r="EH356" s="2"/>
    </row>
    <row r="357" spans="1:138" ht="12.7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2"/>
      <c r="CD357" s="2"/>
      <c r="CE357" s="2"/>
      <c r="CF357" s="2"/>
      <c r="CG357" s="2"/>
      <c r="CH357" s="2"/>
      <c r="CI357" s="2"/>
      <c r="CJ357" s="2"/>
      <c r="CK357" s="2"/>
      <c r="CL357" s="2"/>
      <c r="CM357" s="2"/>
      <c r="CN357" s="2"/>
      <c r="CO357" s="2"/>
      <c r="CP357" s="2"/>
      <c r="CQ357" s="2"/>
      <c r="CR357" s="2"/>
      <c r="CS357" s="2"/>
      <c r="CT357" s="2"/>
      <c r="CU357" s="2"/>
      <c r="CV357" s="2"/>
      <c r="CW357" s="2"/>
      <c r="CX357" s="2"/>
      <c r="CY357" s="2"/>
      <c r="CZ357" s="2"/>
      <c r="DA357" s="2"/>
      <c r="DB357" s="2"/>
      <c r="DC357" s="2"/>
      <c r="DD357" s="2"/>
      <c r="DE357" s="2"/>
      <c r="DF357" s="92"/>
      <c r="DG357" s="92"/>
      <c r="DH357" s="92"/>
      <c r="DI357" s="92"/>
      <c r="DJ357" s="92"/>
      <c r="DK357" s="92"/>
      <c r="DL357" s="92"/>
      <c r="DM357" s="92"/>
      <c r="DN357" s="92"/>
      <c r="DO357" s="92"/>
      <c r="DP357" s="92"/>
      <c r="DQ357" s="92"/>
      <c r="DR357" s="92"/>
      <c r="DS357" s="92"/>
      <c r="DT357" s="92"/>
      <c r="DU357" s="92"/>
      <c r="DV357" s="92"/>
      <c r="DW357" s="92"/>
      <c r="DX357" s="92"/>
      <c r="DY357" s="92"/>
      <c r="DZ357" s="92"/>
      <c r="EA357" s="92"/>
      <c r="EB357" s="92"/>
      <c r="EC357" s="92"/>
      <c r="ED357" s="92"/>
      <c r="EE357" s="92"/>
      <c r="EF357" s="2"/>
      <c r="EG357" s="2"/>
      <c r="EH357" s="2"/>
    </row>
    <row r="358" spans="1:138" ht="12.7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c r="CB358" s="2"/>
      <c r="CC358" s="2"/>
      <c r="CD358" s="2"/>
      <c r="CE358" s="2"/>
      <c r="CF358" s="2"/>
      <c r="CG358" s="2"/>
      <c r="CH358" s="2"/>
      <c r="CI358" s="2"/>
      <c r="CJ358" s="2"/>
      <c r="CK358" s="2"/>
      <c r="CL358" s="2"/>
      <c r="CM358" s="2"/>
      <c r="CN358" s="2"/>
      <c r="CO358" s="2"/>
      <c r="CP358" s="2"/>
      <c r="CQ358" s="2"/>
      <c r="CR358" s="2"/>
      <c r="CS358" s="2"/>
      <c r="CT358" s="2"/>
      <c r="CU358" s="2"/>
      <c r="CV358" s="2"/>
      <c r="CW358" s="2"/>
      <c r="CX358" s="2"/>
      <c r="CY358" s="2"/>
      <c r="CZ358" s="2"/>
      <c r="DA358" s="2"/>
      <c r="DB358" s="2"/>
      <c r="DC358" s="2"/>
      <c r="DD358" s="2"/>
      <c r="DE358" s="2"/>
      <c r="DF358" s="92"/>
      <c r="DG358" s="92"/>
      <c r="DH358" s="92"/>
      <c r="DI358" s="92"/>
      <c r="DJ358" s="92"/>
      <c r="DK358" s="92"/>
      <c r="DL358" s="92"/>
      <c r="DM358" s="92"/>
      <c r="DN358" s="92"/>
      <c r="DO358" s="92"/>
      <c r="DP358" s="92"/>
      <c r="DQ358" s="92"/>
      <c r="DR358" s="92"/>
      <c r="DS358" s="92"/>
      <c r="DT358" s="92"/>
      <c r="DU358" s="92"/>
      <c r="DV358" s="92"/>
      <c r="DW358" s="92"/>
      <c r="DX358" s="92"/>
      <c r="DY358" s="92"/>
      <c r="DZ358" s="92"/>
      <c r="EA358" s="92"/>
      <c r="EB358" s="92"/>
      <c r="EC358" s="92"/>
      <c r="ED358" s="92"/>
      <c r="EE358" s="92"/>
      <c r="EF358" s="2"/>
      <c r="EG358" s="2"/>
      <c r="EH358" s="2"/>
    </row>
    <row r="359" spans="1:138" ht="12.7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c r="CB359" s="2"/>
      <c r="CC359" s="2"/>
      <c r="CD359" s="2"/>
      <c r="CE359" s="2"/>
      <c r="CF359" s="2"/>
      <c r="CG359" s="2"/>
      <c r="CH359" s="2"/>
      <c r="CI359" s="2"/>
      <c r="CJ359" s="2"/>
      <c r="CK359" s="2"/>
      <c r="CL359" s="2"/>
      <c r="CM359" s="2"/>
      <c r="CN359" s="2"/>
      <c r="CO359" s="2"/>
      <c r="CP359" s="2"/>
      <c r="CQ359" s="2"/>
      <c r="CR359" s="2"/>
      <c r="CS359" s="2"/>
      <c r="CT359" s="2"/>
      <c r="CU359" s="2"/>
      <c r="CV359" s="2"/>
      <c r="CW359" s="2"/>
      <c r="CX359" s="2"/>
      <c r="CY359" s="2"/>
      <c r="CZ359" s="2"/>
      <c r="DA359" s="2"/>
      <c r="DB359" s="2"/>
      <c r="DC359" s="2"/>
      <c r="DD359" s="2"/>
      <c r="DE359" s="2"/>
      <c r="DF359" s="92"/>
      <c r="DG359" s="92"/>
      <c r="DH359" s="92"/>
      <c r="DI359" s="92"/>
      <c r="DJ359" s="92"/>
      <c r="DK359" s="92"/>
      <c r="DL359" s="92"/>
      <c r="DM359" s="92"/>
      <c r="DN359" s="92"/>
      <c r="DO359" s="92"/>
      <c r="DP359" s="92"/>
      <c r="DQ359" s="92"/>
      <c r="DR359" s="92"/>
      <c r="DS359" s="92"/>
      <c r="DT359" s="92"/>
      <c r="DU359" s="92"/>
      <c r="DV359" s="92"/>
      <c r="DW359" s="92"/>
      <c r="DX359" s="92"/>
      <c r="DY359" s="92"/>
      <c r="DZ359" s="92"/>
      <c r="EA359" s="92"/>
      <c r="EB359" s="92"/>
      <c r="EC359" s="92"/>
      <c r="ED359" s="92"/>
      <c r="EE359" s="92"/>
      <c r="EF359" s="2"/>
      <c r="EG359" s="2"/>
      <c r="EH359" s="2"/>
    </row>
    <row r="360" spans="1:138" ht="12.7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c r="CC360" s="2"/>
      <c r="CD360" s="2"/>
      <c r="CE360" s="2"/>
      <c r="CF360" s="2"/>
      <c r="CG360" s="2"/>
      <c r="CH360" s="2"/>
      <c r="CI360" s="2"/>
      <c r="CJ360" s="2"/>
      <c r="CK360" s="2"/>
      <c r="CL360" s="2"/>
      <c r="CM360" s="2"/>
      <c r="CN360" s="2"/>
      <c r="CO360" s="2"/>
      <c r="CP360" s="2"/>
      <c r="CQ360" s="2"/>
      <c r="CR360" s="2"/>
      <c r="CS360" s="2"/>
      <c r="CT360" s="2"/>
      <c r="CU360" s="2"/>
      <c r="CV360" s="2"/>
      <c r="CW360" s="2"/>
      <c r="CX360" s="2"/>
      <c r="CY360" s="2"/>
      <c r="CZ360" s="2"/>
      <c r="DA360" s="2"/>
      <c r="DB360" s="2"/>
      <c r="DC360" s="2"/>
      <c r="DD360" s="2"/>
      <c r="DE360" s="2"/>
      <c r="DF360" s="92"/>
      <c r="DG360" s="92"/>
      <c r="DH360" s="92"/>
      <c r="DI360" s="92"/>
      <c r="DJ360" s="92"/>
      <c r="DK360" s="92"/>
      <c r="DL360" s="92"/>
      <c r="DM360" s="92"/>
      <c r="DN360" s="92"/>
      <c r="DO360" s="92"/>
      <c r="DP360" s="92"/>
      <c r="DQ360" s="92"/>
      <c r="DR360" s="92"/>
      <c r="DS360" s="92"/>
      <c r="DT360" s="92"/>
      <c r="DU360" s="92"/>
      <c r="DV360" s="92"/>
      <c r="DW360" s="92"/>
      <c r="DX360" s="92"/>
      <c r="DY360" s="92"/>
      <c r="DZ360" s="92"/>
      <c r="EA360" s="92"/>
      <c r="EB360" s="92"/>
      <c r="EC360" s="92"/>
      <c r="ED360" s="92"/>
      <c r="EE360" s="92"/>
      <c r="EF360" s="2"/>
      <c r="EG360" s="2"/>
      <c r="EH360" s="2"/>
    </row>
    <row r="361" spans="1:138" ht="12.7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c r="CB361" s="2"/>
      <c r="CC361" s="2"/>
      <c r="CD361" s="2"/>
      <c r="CE361" s="2"/>
      <c r="CF361" s="2"/>
      <c r="CG361" s="2"/>
      <c r="CH361" s="2"/>
      <c r="CI361" s="2"/>
      <c r="CJ361" s="2"/>
      <c r="CK361" s="2"/>
      <c r="CL361" s="2"/>
      <c r="CM361" s="2"/>
      <c r="CN361" s="2"/>
      <c r="CO361" s="2"/>
      <c r="CP361" s="2"/>
      <c r="CQ361" s="2"/>
      <c r="CR361" s="2"/>
      <c r="CS361" s="2"/>
      <c r="CT361" s="2"/>
      <c r="CU361" s="2"/>
      <c r="CV361" s="2"/>
      <c r="CW361" s="2"/>
      <c r="CX361" s="2"/>
      <c r="CY361" s="2"/>
      <c r="CZ361" s="2"/>
      <c r="DA361" s="2"/>
      <c r="DB361" s="2"/>
      <c r="DC361" s="2"/>
      <c r="DD361" s="2"/>
      <c r="DE361" s="2"/>
      <c r="DF361" s="92"/>
      <c r="DG361" s="92"/>
      <c r="DH361" s="92"/>
      <c r="DI361" s="92"/>
      <c r="DJ361" s="92"/>
      <c r="DK361" s="92"/>
      <c r="DL361" s="92"/>
      <c r="DM361" s="92"/>
      <c r="DN361" s="92"/>
      <c r="DO361" s="92"/>
      <c r="DP361" s="92"/>
      <c r="DQ361" s="92"/>
      <c r="DR361" s="92"/>
      <c r="DS361" s="92"/>
      <c r="DT361" s="92"/>
      <c r="DU361" s="92"/>
      <c r="DV361" s="92"/>
      <c r="DW361" s="92"/>
      <c r="DX361" s="92"/>
      <c r="DY361" s="92"/>
      <c r="DZ361" s="92"/>
      <c r="EA361" s="92"/>
      <c r="EB361" s="92"/>
      <c r="EC361" s="92"/>
      <c r="ED361" s="92"/>
      <c r="EE361" s="92"/>
      <c r="EF361" s="2"/>
      <c r="EG361" s="2"/>
      <c r="EH361" s="2"/>
    </row>
    <row r="362" spans="1:138" ht="12.7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c r="CB362" s="2"/>
      <c r="CC362" s="2"/>
      <c r="CD362" s="2"/>
      <c r="CE362" s="2"/>
      <c r="CF362" s="2"/>
      <c r="CG362" s="2"/>
      <c r="CH362" s="2"/>
      <c r="CI362" s="2"/>
      <c r="CJ362" s="2"/>
      <c r="CK362" s="2"/>
      <c r="CL362" s="2"/>
      <c r="CM362" s="2"/>
      <c r="CN362" s="2"/>
      <c r="CO362" s="2"/>
      <c r="CP362" s="2"/>
      <c r="CQ362" s="2"/>
      <c r="CR362" s="2"/>
      <c r="CS362" s="2"/>
      <c r="CT362" s="2"/>
      <c r="CU362" s="2"/>
      <c r="CV362" s="2"/>
      <c r="CW362" s="2"/>
      <c r="CX362" s="2"/>
      <c r="CY362" s="2"/>
      <c r="CZ362" s="2"/>
      <c r="DA362" s="2"/>
      <c r="DB362" s="2"/>
      <c r="DC362" s="2"/>
      <c r="DD362" s="2"/>
      <c r="DE362" s="2"/>
      <c r="DF362" s="92"/>
      <c r="DG362" s="92"/>
      <c r="DH362" s="92"/>
      <c r="DI362" s="92"/>
      <c r="DJ362" s="92"/>
      <c r="DK362" s="92"/>
      <c r="DL362" s="92"/>
      <c r="DM362" s="92"/>
      <c r="DN362" s="92"/>
      <c r="DO362" s="92"/>
      <c r="DP362" s="92"/>
      <c r="DQ362" s="92"/>
      <c r="DR362" s="92"/>
      <c r="DS362" s="92"/>
      <c r="DT362" s="92"/>
      <c r="DU362" s="92"/>
      <c r="DV362" s="92"/>
      <c r="DW362" s="92"/>
      <c r="DX362" s="92"/>
      <c r="DY362" s="92"/>
      <c r="DZ362" s="92"/>
      <c r="EA362" s="92"/>
      <c r="EB362" s="92"/>
      <c r="EC362" s="92"/>
      <c r="ED362" s="92"/>
      <c r="EE362" s="92"/>
      <c r="EF362" s="2"/>
      <c r="EG362" s="2"/>
      <c r="EH362" s="2"/>
    </row>
    <row r="363" spans="1:138" ht="12.7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c r="CB363" s="2"/>
      <c r="CC363" s="2"/>
      <c r="CD363" s="2"/>
      <c r="CE363" s="2"/>
      <c r="CF363" s="2"/>
      <c r="CG363" s="2"/>
      <c r="CH363" s="2"/>
      <c r="CI363" s="2"/>
      <c r="CJ363" s="2"/>
      <c r="CK363" s="2"/>
      <c r="CL363" s="2"/>
      <c r="CM363" s="2"/>
      <c r="CN363" s="2"/>
      <c r="CO363" s="2"/>
      <c r="CP363" s="2"/>
      <c r="CQ363" s="2"/>
      <c r="CR363" s="2"/>
      <c r="CS363" s="2"/>
      <c r="CT363" s="2"/>
      <c r="CU363" s="2"/>
      <c r="CV363" s="2"/>
      <c r="CW363" s="2"/>
      <c r="CX363" s="2"/>
      <c r="CY363" s="2"/>
      <c r="CZ363" s="2"/>
      <c r="DA363" s="2"/>
      <c r="DB363" s="2"/>
      <c r="DC363" s="2"/>
      <c r="DD363" s="2"/>
      <c r="DE363" s="2"/>
      <c r="DF363" s="92"/>
      <c r="DG363" s="92"/>
      <c r="DH363" s="92"/>
      <c r="DI363" s="92"/>
      <c r="DJ363" s="92"/>
      <c r="DK363" s="92"/>
      <c r="DL363" s="92"/>
      <c r="DM363" s="92"/>
      <c r="DN363" s="92"/>
      <c r="DO363" s="92"/>
      <c r="DP363" s="92"/>
      <c r="DQ363" s="92"/>
      <c r="DR363" s="92"/>
      <c r="DS363" s="92"/>
      <c r="DT363" s="92"/>
      <c r="DU363" s="92"/>
      <c r="DV363" s="92"/>
      <c r="DW363" s="92"/>
      <c r="DX363" s="92"/>
      <c r="DY363" s="92"/>
      <c r="DZ363" s="92"/>
      <c r="EA363" s="92"/>
      <c r="EB363" s="92"/>
      <c r="EC363" s="92"/>
      <c r="ED363" s="92"/>
      <c r="EE363" s="92"/>
      <c r="EF363" s="2"/>
      <c r="EG363" s="2"/>
      <c r="EH363" s="2"/>
    </row>
    <row r="364" spans="1:138" ht="12.7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c r="CB364" s="2"/>
      <c r="CC364" s="2"/>
      <c r="CD364" s="2"/>
      <c r="CE364" s="2"/>
      <c r="CF364" s="2"/>
      <c r="CG364" s="2"/>
      <c r="CH364" s="2"/>
      <c r="CI364" s="2"/>
      <c r="CJ364" s="2"/>
      <c r="CK364" s="2"/>
      <c r="CL364" s="2"/>
      <c r="CM364" s="2"/>
      <c r="CN364" s="2"/>
      <c r="CO364" s="2"/>
      <c r="CP364" s="2"/>
      <c r="CQ364" s="2"/>
      <c r="CR364" s="2"/>
      <c r="CS364" s="2"/>
      <c r="CT364" s="2"/>
      <c r="CU364" s="2"/>
      <c r="CV364" s="2"/>
      <c r="CW364" s="2"/>
      <c r="CX364" s="2"/>
      <c r="CY364" s="2"/>
      <c r="CZ364" s="2"/>
      <c r="DA364" s="2"/>
      <c r="DB364" s="2"/>
      <c r="DC364" s="2"/>
      <c r="DD364" s="2"/>
      <c r="DE364" s="2"/>
      <c r="DF364" s="92"/>
      <c r="DG364" s="92"/>
      <c r="DH364" s="92"/>
      <c r="DI364" s="92"/>
      <c r="DJ364" s="92"/>
      <c r="DK364" s="92"/>
      <c r="DL364" s="92"/>
      <c r="DM364" s="92"/>
      <c r="DN364" s="92"/>
      <c r="DO364" s="92"/>
      <c r="DP364" s="92"/>
      <c r="DQ364" s="92"/>
      <c r="DR364" s="92"/>
      <c r="DS364" s="92"/>
      <c r="DT364" s="92"/>
      <c r="DU364" s="92"/>
      <c r="DV364" s="92"/>
      <c r="DW364" s="92"/>
      <c r="DX364" s="92"/>
      <c r="DY364" s="92"/>
      <c r="DZ364" s="92"/>
      <c r="EA364" s="92"/>
      <c r="EB364" s="92"/>
      <c r="EC364" s="92"/>
      <c r="ED364" s="92"/>
      <c r="EE364" s="92"/>
      <c r="EF364" s="2"/>
      <c r="EG364" s="2"/>
      <c r="EH364" s="2"/>
    </row>
    <row r="365" spans="1:138" ht="12.7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c r="CB365" s="2"/>
      <c r="CC365" s="2"/>
      <c r="CD365" s="2"/>
      <c r="CE365" s="2"/>
      <c r="CF365" s="2"/>
      <c r="CG365" s="2"/>
      <c r="CH365" s="2"/>
      <c r="CI365" s="2"/>
      <c r="CJ365" s="2"/>
      <c r="CK365" s="2"/>
      <c r="CL365" s="2"/>
      <c r="CM365" s="2"/>
      <c r="CN365" s="2"/>
      <c r="CO365" s="2"/>
      <c r="CP365" s="2"/>
      <c r="CQ365" s="2"/>
      <c r="CR365" s="2"/>
      <c r="CS365" s="2"/>
      <c r="CT365" s="2"/>
      <c r="CU365" s="2"/>
      <c r="CV365" s="2"/>
      <c r="CW365" s="2"/>
      <c r="CX365" s="2"/>
      <c r="CY365" s="2"/>
      <c r="CZ365" s="2"/>
      <c r="DA365" s="2"/>
      <c r="DB365" s="2"/>
      <c r="DC365" s="2"/>
      <c r="DD365" s="2"/>
      <c r="DE365" s="2"/>
      <c r="DF365" s="92"/>
      <c r="DG365" s="92"/>
      <c r="DH365" s="92"/>
      <c r="DI365" s="92"/>
      <c r="DJ365" s="92"/>
      <c r="DK365" s="92"/>
      <c r="DL365" s="92"/>
      <c r="DM365" s="92"/>
      <c r="DN365" s="92"/>
      <c r="DO365" s="92"/>
      <c r="DP365" s="92"/>
      <c r="DQ365" s="92"/>
      <c r="DR365" s="92"/>
      <c r="DS365" s="92"/>
      <c r="DT365" s="92"/>
      <c r="DU365" s="92"/>
      <c r="DV365" s="92"/>
      <c r="DW365" s="92"/>
      <c r="DX365" s="92"/>
      <c r="DY365" s="92"/>
      <c r="DZ365" s="92"/>
      <c r="EA365" s="92"/>
      <c r="EB365" s="92"/>
      <c r="EC365" s="92"/>
      <c r="ED365" s="92"/>
      <c r="EE365" s="92"/>
      <c r="EF365" s="2"/>
      <c r="EG365" s="2"/>
      <c r="EH365" s="2"/>
    </row>
    <row r="366" spans="1:138" ht="12.7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c r="CB366" s="2"/>
      <c r="CC366" s="2"/>
      <c r="CD366" s="2"/>
      <c r="CE366" s="2"/>
      <c r="CF366" s="2"/>
      <c r="CG366" s="2"/>
      <c r="CH366" s="2"/>
      <c r="CI366" s="2"/>
      <c r="CJ366" s="2"/>
      <c r="CK366" s="2"/>
      <c r="CL366" s="2"/>
      <c r="CM366" s="2"/>
      <c r="CN366" s="2"/>
      <c r="CO366" s="2"/>
      <c r="CP366" s="2"/>
      <c r="CQ366" s="2"/>
      <c r="CR366" s="2"/>
      <c r="CS366" s="2"/>
      <c r="CT366" s="2"/>
      <c r="CU366" s="2"/>
      <c r="CV366" s="2"/>
      <c r="CW366" s="2"/>
      <c r="CX366" s="2"/>
      <c r="CY366" s="2"/>
      <c r="CZ366" s="2"/>
      <c r="DA366" s="2"/>
      <c r="DB366" s="2"/>
      <c r="DC366" s="2"/>
      <c r="DD366" s="2"/>
      <c r="DE366" s="2"/>
      <c r="DF366" s="92"/>
      <c r="DG366" s="92"/>
      <c r="DH366" s="92"/>
      <c r="DI366" s="92"/>
      <c r="DJ366" s="92"/>
      <c r="DK366" s="92"/>
      <c r="DL366" s="92"/>
      <c r="DM366" s="92"/>
      <c r="DN366" s="92"/>
      <c r="DO366" s="92"/>
      <c r="DP366" s="92"/>
      <c r="DQ366" s="92"/>
      <c r="DR366" s="92"/>
      <c r="DS366" s="92"/>
      <c r="DT366" s="92"/>
      <c r="DU366" s="92"/>
      <c r="DV366" s="92"/>
      <c r="DW366" s="92"/>
      <c r="DX366" s="92"/>
      <c r="DY366" s="92"/>
      <c r="DZ366" s="92"/>
      <c r="EA366" s="92"/>
      <c r="EB366" s="92"/>
      <c r="EC366" s="92"/>
      <c r="ED366" s="92"/>
      <c r="EE366" s="92"/>
      <c r="EF366" s="2"/>
      <c r="EG366" s="2"/>
      <c r="EH366" s="2"/>
    </row>
    <row r="367" spans="1:138" ht="12.7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c r="CB367" s="2"/>
      <c r="CC367" s="2"/>
      <c r="CD367" s="2"/>
      <c r="CE367" s="2"/>
      <c r="CF367" s="2"/>
      <c r="CG367" s="2"/>
      <c r="CH367" s="2"/>
      <c r="CI367" s="2"/>
      <c r="CJ367" s="2"/>
      <c r="CK367" s="2"/>
      <c r="CL367" s="2"/>
      <c r="CM367" s="2"/>
      <c r="CN367" s="2"/>
      <c r="CO367" s="2"/>
      <c r="CP367" s="2"/>
      <c r="CQ367" s="2"/>
      <c r="CR367" s="2"/>
      <c r="CS367" s="2"/>
      <c r="CT367" s="2"/>
      <c r="CU367" s="2"/>
      <c r="CV367" s="2"/>
      <c r="CW367" s="2"/>
      <c r="CX367" s="2"/>
      <c r="CY367" s="2"/>
      <c r="CZ367" s="2"/>
      <c r="DA367" s="2"/>
      <c r="DB367" s="2"/>
      <c r="DC367" s="2"/>
      <c r="DD367" s="2"/>
      <c r="DE367" s="2"/>
      <c r="DF367" s="92"/>
      <c r="DG367" s="92"/>
      <c r="DH367" s="92"/>
      <c r="DI367" s="92"/>
      <c r="DJ367" s="92"/>
      <c r="DK367" s="92"/>
      <c r="DL367" s="92"/>
      <c r="DM367" s="92"/>
      <c r="DN367" s="92"/>
      <c r="DO367" s="92"/>
      <c r="DP367" s="92"/>
      <c r="DQ367" s="92"/>
      <c r="DR367" s="92"/>
      <c r="DS367" s="92"/>
      <c r="DT367" s="92"/>
      <c r="DU367" s="92"/>
      <c r="DV367" s="92"/>
      <c r="DW367" s="92"/>
      <c r="DX367" s="92"/>
      <c r="DY367" s="92"/>
      <c r="DZ367" s="92"/>
      <c r="EA367" s="92"/>
      <c r="EB367" s="92"/>
      <c r="EC367" s="92"/>
      <c r="ED367" s="92"/>
      <c r="EE367" s="92"/>
      <c r="EF367" s="2"/>
      <c r="EG367" s="2"/>
      <c r="EH367" s="2"/>
    </row>
    <row r="368" spans="1:138" ht="12.7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c r="CB368" s="2"/>
      <c r="CC368" s="2"/>
      <c r="CD368" s="2"/>
      <c r="CE368" s="2"/>
      <c r="CF368" s="2"/>
      <c r="CG368" s="2"/>
      <c r="CH368" s="2"/>
      <c r="CI368" s="2"/>
      <c r="CJ368" s="2"/>
      <c r="CK368" s="2"/>
      <c r="CL368" s="2"/>
      <c r="CM368" s="2"/>
      <c r="CN368" s="2"/>
      <c r="CO368" s="2"/>
      <c r="CP368" s="2"/>
      <c r="CQ368" s="2"/>
      <c r="CR368" s="2"/>
      <c r="CS368" s="2"/>
      <c r="CT368" s="2"/>
      <c r="CU368" s="2"/>
      <c r="CV368" s="2"/>
      <c r="CW368" s="2"/>
      <c r="CX368" s="2"/>
      <c r="CY368" s="2"/>
      <c r="CZ368" s="2"/>
      <c r="DA368" s="2"/>
      <c r="DB368" s="2"/>
      <c r="DC368" s="2"/>
      <c r="DD368" s="2"/>
      <c r="DE368" s="2"/>
      <c r="DF368" s="92"/>
      <c r="DG368" s="92"/>
      <c r="DH368" s="92"/>
      <c r="DI368" s="92"/>
      <c r="DJ368" s="92"/>
      <c r="DK368" s="92"/>
      <c r="DL368" s="92"/>
      <c r="DM368" s="92"/>
      <c r="DN368" s="92"/>
      <c r="DO368" s="92"/>
      <c r="DP368" s="92"/>
      <c r="DQ368" s="92"/>
      <c r="DR368" s="92"/>
      <c r="DS368" s="92"/>
      <c r="DT368" s="92"/>
      <c r="DU368" s="92"/>
      <c r="DV368" s="92"/>
      <c r="DW368" s="92"/>
      <c r="DX368" s="92"/>
      <c r="DY368" s="92"/>
      <c r="DZ368" s="92"/>
      <c r="EA368" s="92"/>
      <c r="EB368" s="92"/>
      <c r="EC368" s="92"/>
      <c r="ED368" s="92"/>
      <c r="EE368" s="92"/>
      <c r="EF368" s="2"/>
      <c r="EG368" s="2"/>
      <c r="EH368" s="2"/>
    </row>
    <row r="369" spans="1:138" ht="12.7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c r="CA369" s="2"/>
      <c r="CB369" s="2"/>
      <c r="CC369" s="2"/>
      <c r="CD369" s="2"/>
      <c r="CE369" s="2"/>
      <c r="CF369" s="2"/>
      <c r="CG369" s="2"/>
      <c r="CH369" s="2"/>
      <c r="CI369" s="2"/>
      <c r="CJ369" s="2"/>
      <c r="CK369" s="2"/>
      <c r="CL369" s="2"/>
      <c r="CM369" s="2"/>
      <c r="CN369" s="2"/>
      <c r="CO369" s="2"/>
      <c r="CP369" s="2"/>
      <c r="CQ369" s="2"/>
      <c r="CR369" s="2"/>
      <c r="CS369" s="2"/>
      <c r="CT369" s="2"/>
      <c r="CU369" s="2"/>
      <c r="CV369" s="2"/>
      <c r="CW369" s="2"/>
      <c r="CX369" s="2"/>
      <c r="CY369" s="2"/>
      <c r="CZ369" s="2"/>
      <c r="DA369" s="2"/>
      <c r="DB369" s="2"/>
      <c r="DC369" s="2"/>
      <c r="DD369" s="2"/>
      <c r="DE369" s="2"/>
      <c r="DF369" s="92"/>
      <c r="DG369" s="92"/>
      <c r="DH369" s="92"/>
      <c r="DI369" s="92"/>
      <c r="DJ369" s="92"/>
      <c r="DK369" s="92"/>
      <c r="DL369" s="92"/>
      <c r="DM369" s="92"/>
      <c r="DN369" s="92"/>
      <c r="DO369" s="92"/>
      <c r="DP369" s="92"/>
      <c r="DQ369" s="92"/>
      <c r="DR369" s="92"/>
      <c r="DS369" s="92"/>
      <c r="DT369" s="92"/>
      <c r="DU369" s="92"/>
      <c r="DV369" s="92"/>
      <c r="DW369" s="92"/>
      <c r="DX369" s="92"/>
      <c r="DY369" s="92"/>
      <c r="DZ369" s="92"/>
      <c r="EA369" s="92"/>
      <c r="EB369" s="92"/>
      <c r="EC369" s="92"/>
      <c r="ED369" s="92"/>
      <c r="EE369" s="92"/>
      <c r="EF369" s="2"/>
      <c r="EG369" s="2"/>
      <c r="EH369" s="2"/>
    </row>
    <row r="370" spans="1:138" ht="12.7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c r="CA370" s="2"/>
      <c r="CB370" s="2"/>
      <c r="CC370" s="2"/>
      <c r="CD370" s="2"/>
      <c r="CE370" s="2"/>
      <c r="CF370" s="2"/>
      <c r="CG370" s="2"/>
      <c r="CH370" s="2"/>
      <c r="CI370" s="2"/>
      <c r="CJ370" s="2"/>
      <c r="CK370" s="2"/>
      <c r="CL370" s="2"/>
      <c r="CM370" s="2"/>
      <c r="CN370" s="2"/>
      <c r="CO370" s="2"/>
      <c r="CP370" s="2"/>
      <c r="CQ370" s="2"/>
      <c r="CR370" s="2"/>
      <c r="CS370" s="2"/>
      <c r="CT370" s="2"/>
      <c r="CU370" s="2"/>
      <c r="CV370" s="2"/>
      <c r="CW370" s="2"/>
      <c r="CX370" s="2"/>
      <c r="CY370" s="2"/>
      <c r="CZ370" s="2"/>
      <c r="DA370" s="2"/>
      <c r="DB370" s="2"/>
      <c r="DC370" s="2"/>
      <c r="DD370" s="2"/>
      <c r="DE370" s="2"/>
      <c r="DF370" s="92"/>
      <c r="DG370" s="92"/>
      <c r="DH370" s="92"/>
      <c r="DI370" s="92"/>
      <c r="DJ370" s="92"/>
      <c r="DK370" s="92"/>
      <c r="DL370" s="92"/>
      <c r="DM370" s="92"/>
      <c r="DN370" s="92"/>
      <c r="DO370" s="92"/>
      <c r="DP370" s="92"/>
      <c r="DQ370" s="92"/>
      <c r="DR370" s="92"/>
      <c r="DS370" s="92"/>
      <c r="DT370" s="92"/>
      <c r="DU370" s="92"/>
      <c r="DV370" s="92"/>
      <c r="DW370" s="92"/>
      <c r="DX370" s="92"/>
      <c r="DY370" s="92"/>
      <c r="DZ370" s="92"/>
      <c r="EA370" s="92"/>
      <c r="EB370" s="92"/>
      <c r="EC370" s="92"/>
      <c r="ED370" s="92"/>
      <c r="EE370" s="92"/>
      <c r="EF370" s="2"/>
      <c r="EG370" s="2"/>
      <c r="EH370" s="2"/>
    </row>
    <row r="371" spans="1:138" ht="12.7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c r="CA371" s="2"/>
      <c r="CB371" s="2"/>
      <c r="CC371" s="2"/>
      <c r="CD371" s="2"/>
      <c r="CE371" s="2"/>
      <c r="CF371" s="2"/>
      <c r="CG371" s="2"/>
      <c r="CH371" s="2"/>
      <c r="CI371" s="2"/>
      <c r="CJ371" s="2"/>
      <c r="CK371" s="2"/>
      <c r="CL371" s="2"/>
      <c r="CM371" s="2"/>
      <c r="CN371" s="2"/>
      <c r="CO371" s="2"/>
      <c r="CP371" s="2"/>
      <c r="CQ371" s="2"/>
      <c r="CR371" s="2"/>
      <c r="CS371" s="2"/>
      <c r="CT371" s="2"/>
      <c r="CU371" s="2"/>
      <c r="CV371" s="2"/>
      <c r="CW371" s="2"/>
      <c r="CX371" s="2"/>
      <c r="CY371" s="2"/>
      <c r="CZ371" s="2"/>
      <c r="DA371" s="2"/>
      <c r="DB371" s="2"/>
      <c r="DC371" s="2"/>
      <c r="DD371" s="2"/>
      <c r="DE371" s="2"/>
      <c r="DF371" s="92"/>
      <c r="DG371" s="92"/>
      <c r="DH371" s="92"/>
      <c r="DI371" s="92"/>
      <c r="DJ371" s="92"/>
      <c r="DK371" s="92"/>
      <c r="DL371" s="92"/>
      <c r="DM371" s="92"/>
      <c r="DN371" s="92"/>
      <c r="DO371" s="92"/>
      <c r="DP371" s="92"/>
      <c r="DQ371" s="92"/>
      <c r="DR371" s="92"/>
      <c r="DS371" s="92"/>
      <c r="DT371" s="92"/>
      <c r="DU371" s="92"/>
      <c r="DV371" s="92"/>
      <c r="DW371" s="92"/>
      <c r="DX371" s="92"/>
      <c r="DY371" s="92"/>
      <c r="DZ371" s="92"/>
      <c r="EA371" s="92"/>
      <c r="EB371" s="92"/>
      <c r="EC371" s="92"/>
      <c r="ED371" s="92"/>
      <c r="EE371" s="92"/>
      <c r="EF371" s="2"/>
      <c r="EG371" s="2"/>
      <c r="EH371" s="2"/>
    </row>
    <row r="372" spans="1:138" ht="12.7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c r="CB372" s="2"/>
      <c r="CC372" s="2"/>
      <c r="CD372" s="2"/>
      <c r="CE372" s="2"/>
      <c r="CF372" s="2"/>
      <c r="CG372" s="2"/>
      <c r="CH372" s="2"/>
      <c r="CI372" s="2"/>
      <c r="CJ372" s="2"/>
      <c r="CK372" s="2"/>
      <c r="CL372" s="2"/>
      <c r="CM372" s="2"/>
      <c r="CN372" s="2"/>
      <c r="CO372" s="2"/>
      <c r="CP372" s="2"/>
      <c r="CQ372" s="2"/>
      <c r="CR372" s="2"/>
      <c r="CS372" s="2"/>
      <c r="CT372" s="2"/>
      <c r="CU372" s="2"/>
      <c r="CV372" s="2"/>
      <c r="CW372" s="2"/>
      <c r="CX372" s="2"/>
      <c r="CY372" s="2"/>
      <c r="CZ372" s="2"/>
      <c r="DA372" s="2"/>
      <c r="DB372" s="2"/>
      <c r="DC372" s="2"/>
      <c r="DD372" s="2"/>
      <c r="DE372" s="2"/>
      <c r="DF372" s="92"/>
      <c r="DG372" s="92"/>
      <c r="DH372" s="92"/>
      <c r="DI372" s="92"/>
      <c r="DJ372" s="92"/>
      <c r="DK372" s="92"/>
      <c r="DL372" s="92"/>
      <c r="DM372" s="92"/>
      <c r="DN372" s="92"/>
      <c r="DO372" s="92"/>
      <c r="DP372" s="92"/>
      <c r="DQ372" s="92"/>
      <c r="DR372" s="92"/>
      <c r="DS372" s="92"/>
      <c r="DT372" s="92"/>
      <c r="DU372" s="92"/>
      <c r="DV372" s="92"/>
      <c r="DW372" s="92"/>
      <c r="DX372" s="92"/>
      <c r="DY372" s="92"/>
      <c r="DZ372" s="92"/>
      <c r="EA372" s="92"/>
      <c r="EB372" s="92"/>
      <c r="EC372" s="92"/>
      <c r="ED372" s="92"/>
      <c r="EE372" s="92"/>
      <c r="EF372" s="2"/>
      <c r="EG372" s="2"/>
      <c r="EH372" s="2"/>
    </row>
    <row r="373" spans="1:138" ht="12.7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c r="BZ373" s="2"/>
      <c r="CA373" s="2"/>
      <c r="CB373" s="2"/>
      <c r="CC373" s="2"/>
      <c r="CD373" s="2"/>
      <c r="CE373" s="2"/>
      <c r="CF373" s="2"/>
      <c r="CG373" s="2"/>
      <c r="CH373" s="2"/>
      <c r="CI373" s="2"/>
      <c r="CJ373" s="2"/>
      <c r="CK373" s="2"/>
      <c r="CL373" s="2"/>
      <c r="CM373" s="2"/>
      <c r="CN373" s="2"/>
      <c r="CO373" s="2"/>
      <c r="CP373" s="2"/>
      <c r="CQ373" s="2"/>
      <c r="CR373" s="2"/>
      <c r="CS373" s="2"/>
      <c r="CT373" s="2"/>
      <c r="CU373" s="2"/>
      <c r="CV373" s="2"/>
      <c r="CW373" s="2"/>
      <c r="CX373" s="2"/>
      <c r="CY373" s="2"/>
      <c r="CZ373" s="2"/>
      <c r="DA373" s="2"/>
      <c r="DB373" s="2"/>
      <c r="DC373" s="2"/>
      <c r="DD373" s="2"/>
      <c r="DE373" s="2"/>
      <c r="DF373" s="92"/>
      <c r="DG373" s="92"/>
      <c r="DH373" s="92"/>
      <c r="DI373" s="92"/>
      <c r="DJ373" s="92"/>
      <c r="DK373" s="92"/>
      <c r="DL373" s="92"/>
      <c r="DM373" s="92"/>
      <c r="DN373" s="92"/>
      <c r="DO373" s="92"/>
      <c r="DP373" s="92"/>
      <c r="DQ373" s="92"/>
      <c r="DR373" s="92"/>
      <c r="DS373" s="92"/>
      <c r="DT373" s="92"/>
      <c r="DU373" s="92"/>
      <c r="DV373" s="92"/>
      <c r="DW373" s="92"/>
      <c r="DX373" s="92"/>
      <c r="DY373" s="92"/>
      <c r="DZ373" s="92"/>
      <c r="EA373" s="92"/>
      <c r="EB373" s="92"/>
      <c r="EC373" s="92"/>
      <c r="ED373" s="92"/>
      <c r="EE373" s="92"/>
      <c r="EF373" s="2"/>
      <c r="EG373" s="2"/>
      <c r="EH373" s="2"/>
    </row>
    <row r="374" spans="1:138" ht="12.7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c r="CA374" s="2"/>
      <c r="CB374" s="2"/>
      <c r="CC374" s="2"/>
      <c r="CD374" s="2"/>
      <c r="CE374" s="2"/>
      <c r="CF374" s="2"/>
      <c r="CG374" s="2"/>
      <c r="CH374" s="2"/>
      <c r="CI374" s="2"/>
      <c r="CJ374" s="2"/>
      <c r="CK374" s="2"/>
      <c r="CL374" s="2"/>
      <c r="CM374" s="2"/>
      <c r="CN374" s="2"/>
      <c r="CO374" s="2"/>
      <c r="CP374" s="2"/>
      <c r="CQ374" s="2"/>
      <c r="CR374" s="2"/>
      <c r="CS374" s="2"/>
      <c r="CT374" s="2"/>
      <c r="CU374" s="2"/>
      <c r="CV374" s="2"/>
      <c r="CW374" s="2"/>
      <c r="CX374" s="2"/>
      <c r="CY374" s="2"/>
      <c r="CZ374" s="2"/>
      <c r="DA374" s="2"/>
      <c r="DB374" s="2"/>
      <c r="DC374" s="2"/>
      <c r="DD374" s="2"/>
      <c r="DE374" s="2"/>
      <c r="DF374" s="92"/>
      <c r="DG374" s="92"/>
      <c r="DH374" s="92"/>
      <c r="DI374" s="92"/>
      <c r="DJ374" s="92"/>
      <c r="DK374" s="92"/>
      <c r="DL374" s="92"/>
      <c r="DM374" s="92"/>
      <c r="DN374" s="92"/>
      <c r="DO374" s="92"/>
      <c r="DP374" s="92"/>
      <c r="DQ374" s="92"/>
      <c r="DR374" s="92"/>
      <c r="DS374" s="92"/>
      <c r="DT374" s="92"/>
      <c r="DU374" s="92"/>
      <c r="DV374" s="92"/>
      <c r="DW374" s="92"/>
      <c r="DX374" s="92"/>
      <c r="DY374" s="92"/>
      <c r="DZ374" s="92"/>
      <c r="EA374" s="92"/>
      <c r="EB374" s="92"/>
      <c r="EC374" s="92"/>
      <c r="ED374" s="92"/>
      <c r="EE374" s="92"/>
      <c r="EF374" s="2"/>
      <c r="EG374" s="2"/>
      <c r="EH374" s="2"/>
    </row>
    <row r="375" spans="1:138" ht="12.7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c r="CA375" s="2"/>
      <c r="CB375" s="2"/>
      <c r="CC375" s="2"/>
      <c r="CD375" s="2"/>
      <c r="CE375" s="2"/>
      <c r="CF375" s="2"/>
      <c r="CG375" s="2"/>
      <c r="CH375" s="2"/>
      <c r="CI375" s="2"/>
      <c r="CJ375" s="2"/>
      <c r="CK375" s="2"/>
      <c r="CL375" s="2"/>
      <c r="CM375" s="2"/>
      <c r="CN375" s="2"/>
      <c r="CO375" s="2"/>
      <c r="CP375" s="2"/>
      <c r="CQ375" s="2"/>
      <c r="CR375" s="2"/>
      <c r="CS375" s="2"/>
      <c r="CT375" s="2"/>
      <c r="CU375" s="2"/>
      <c r="CV375" s="2"/>
      <c r="CW375" s="2"/>
      <c r="CX375" s="2"/>
      <c r="CY375" s="2"/>
      <c r="CZ375" s="2"/>
      <c r="DA375" s="2"/>
      <c r="DB375" s="2"/>
      <c r="DC375" s="2"/>
      <c r="DD375" s="2"/>
      <c r="DE375" s="2"/>
      <c r="DF375" s="92"/>
      <c r="DG375" s="92"/>
      <c r="DH375" s="92"/>
      <c r="DI375" s="92"/>
      <c r="DJ375" s="92"/>
      <c r="DK375" s="92"/>
      <c r="DL375" s="92"/>
      <c r="DM375" s="92"/>
      <c r="DN375" s="92"/>
      <c r="DO375" s="92"/>
      <c r="DP375" s="92"/>
      <c r="DQ375" s="92"/>
      <c r="DR375" s="92"/>
      <c r="DS375" s="92"/>
      <c r="DT375" s="92"/>
      <c r="DU375" s="92"/>
      <c r="DV375" s="92"/>
      <c r="DW375" s="92"/>
      <c r="DX375" s="92"/>
      <c r="DY375" s="92"/>
      <c r="DZ375" s="92"/>
      <c r="EA375" s="92"/>
      <c r="EB375" s="92"/>
      <c r="EC375" s="92"/>
      <c r="ED375" s="92"/>
      <c r="EE375" s="92"/>
      <c r="EF375" s="2"/>
      <c r="EG375" s="2"/>
      <c r="EH375" s="2"/>
    </row>
    <row r="376" spans="1:138" ht="12.7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c r="CA376" s="2"/>
      <c r="CB376" s="2"/>
      <c r="CC376" s="2"/>
      <c r="CD376" s="2"/>
      <c r="CE376" s="2"/>
      <c r="CF376" s="2"/>
      <c r="CG376" s="2"/>
      <c r="CH376" s="2"/>
      <c r="CI376" s="2"/>
      <c r="CJ376" s="2"/>
      <c r="CK376" s="2"/>
      <c r="CL376" s="2"/>
      <c r="CM376" s="2"/>
      <c r="CN376" s="2"/>
      <c r="CO376" s="2"/>
      <c r="CP376" s="2"/>
      <c r="CQ376" s="2"/>
      <c r="CR376" s="2"/>
      <c r="CS376" s="2"/>
      <c r="CT376" s="2"/>
      <c r="CU376" s="2"/>
      <c r="CV376" s="2"/>
      <c r="CW376" s="2"/>
      <c r="CX376" s="2"/>
      <c r="CY376" s="2"/>
      <c r="CZ376" s="2"/>
      <c r="DA376" s="2"/>
      <c r="DB376" s="2"/>
      <c r="DC376" s="2"/>
      <c r="DD376" s="2"/>
      <c r="DE376" s="2"/>
      <c r="DF376" s="92"/>
      <c r="DG376" s="92"/>
      <c r="DH376" s="92"/>
      <c r="DI376" s="92"/>
      <c r="DJ376" s="92"/>
      <c r="DK376" s="92"/>
      <c r="DL376" s="92"/>
      <c r="DM376" s="92"/>
      <c r="DN376" s="92"/>
      <c r="DO376" s="92"/>
      <c r="DP376" s="92"/>
      <c r="DQ376" s="92"/>
      <c r="DR376" s="92"/>
      <c r="DS376" s="92"/>
      <c r="DT376" s="92"/>
      <c r="DU376" s="92"/>
      <c r="DV376" s="92"/>
      <c r="DW376" s="92"/>
      <c r="DX376" s="92"/>
      <c r="DY376" s="92"/>
      <c r="DZ376" s="92"/>
      <c r="EA376" s="92"/>
      <c r="EB376" s="92"/>
      <c r="EC376" s="92"/>
      <c r="ED376" s="92"/>
      <c r="EE376" s="92"/>
      <c r="EF376" s="2"/>
      <c r="EG376" s="2"/>
      <c r="EH376" s="2"/>
    </row>
    <row r="377" spans="1:138" ht="12.7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c r="CA377" s="2"/>
      <c r="CB377" s="2"/>
      <c r="CC377" s="2"/>
      <c r="CD377" s="2"/>
      <c r="CE377" s="2"/>
      <c r="CF377" s="2"/>
      <c r="CG377" s="2"/>
      <c r="CH377" s="2"/>
      <c r="CI377" s="2"/>
      <c r="CJ377" s="2"/>
      <c r="CK377" s="2"/>
      <c r="CL377" s="2"/>
      <c r="CM377" s="2"/>
      <c r="CN377" s="2"/>
      <c r="CO377" s="2"/>
      <c r="CP377" s="2"/>
      <c r="CQ377" s="2"/>
      <c r="CR377" s="2"/>
      <c r="CS377" s="2"/>
      <c r="CT377" s="2"/>
      <c r="CU377" s="2"/>
      <c r="CV377" s="2"/>
      <c r="CW377" s="2"/>
      <c r="CX377" s="2"/>
      <c r="CY377" s="2"/>
      <c r="CZ377" s="2"/>
      <c r="DA377" s="2"/>
      <c r="DB377" s="2"/>
      <c r="DC377" s="2"/>
      <c r="DD377" s="2"/>
      <c r="DE377" s="2"/>
      <c r="DF377" s="92"/>
      <c r="DG377" s="92"/>
      <c r="DH377" s="92"/>
      <c r="DI377" s="92"/>
      <c r="DJ377" s="92"/>
      <c r="DK377" s="92"/>
      <c r="DL377" s="92"/>
      <c r="DM377" s="92"/>
      <c r="DN377" s="92"/>
      <c r="DO377" s="92"/>
      <c r="DP377" s="92"/>
      <c r="DQ377" s="92"/>
      <c r="DR377" s="92"/>
      <c r="DS377" s="92"/>
      <c r="DT377" s="92"/>
      <c r="DU377" s="92"/>
      <c r="DV377" s="92"/>
      <c r="DW377" s="92"/>
      <c r="DX377" s="92"/>
      <c r="DY377" s="92"/>
      <c r="DZ377" s="92"/>
      <c r="EA377" s="92"/>
      <c r="EB377" s="92"/>
      <c r="EC377" s="92"/>
      <c r="ED377" s="92"/>
      <c r="EE377" s="92"/>
      <c r="EF377" s="2"/>
      <c r="EG377" s="2"/>
      <c r="EH377" s="2"/>
    </row>
    <row r="378" spans="1:138" ht="12.7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c r="CA378" s="2"/>
      <c r="CB378" s="2"/>
      <c r="CC378" s="2"/>
      <c r="CD378" s="2"/>
      <c r="CE378" s="2"/>
      <c r="CF378" s="2"/>
      <c r="CG378" s="2"/>
      <c r="CH378" s="2"/>
      <c r="CI378" s="2"/>
      <c r="CJ378" s="2"/>
      <c r="CK378" s="2"/>
      <c r="CL378" s="2"/>
      <c r="CM378" s="2"/>
      <c r="CN378" s="2"/>
      <c r="CO378" s="2"/>
      <c r="CP378" s="2"/>
      <c r="CQ378" s="2"/>
      <c r="CR378" s="2"/>
      <c r="CS378" s="2"/>
      <c r="CT378" s="2"/>
      <c r="CU378" s="2"/>
      <c r="CV378" s="2"/>
      <c r="CW378" s="2"/>
      <c r="CX378" s="2"/>
      <c r="CY378" s="2"/>
      <c r="CZ378" s="2"/>
      <c r="DA378" s="2"/>
      <c r="DB378" s="2"/>
      <c r="DC378" s="2"/>
      <c r="DD378" s="2"/>
      <c r="DE378" s="2"/>
      <c r="DF378" s="92"/>
      <c r="DG378" s="92"/>
      <c r="DH378" s="92"/>
      <c r="DI378" s="92"/>
      <c r="DJ378" s="92"/>
      <c r="DK378" s="92"/>
      <c r="DL378" s="92"/>
      <c r="DM378" s="92"/>
      <c r="DN378" s="92"/>
      <c r="DO378" s="92"/>
      <c r="DP378" s="92"/>
      <c r="DQ378" s="92"/>
      <c r="DR378" s="92"/>
      <c r="DS378" s="92"/>
      <c r="DT378" s="92"/>
      <c r="DU378" s="92"/>
      <c r="DV378" s="92"/>
      <c r="DW378" s="92"/>
      <c r="DX378" s="92"/>
      <c r="DY378" s="92"/>
      <c r="DZ378" s="92"/>
      <c r="EA378" s="92"/>
      <c r="EB378" s="92"/>
      <c r="EC378" s="92"/>
      <c r="ED378" s="92"/>
      <c r="EE378" s="92"/>
      <c r="EF378" s="2"/>
      <c r="EG378" s="2"/>
      <c r="EH378" s="2"/>
    </row>
    <row r="379" spans="1:138" ht="12.7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c r="CA379" s="2"/>
      <c r="CB379" s="2"/>
      <c r="CC379" s="2"/>
      <c r="CD379" s="2"/>
      <c r="CE379" s="2"/>
      <c r="CF379" s="2"/>
      <c r="CG379" s="2"/>
      <c r="CH379" s="2"/>
      <c r="CI379" s="2"/>
      <c r="CJ379" s="2"/>
      <c r="CK379" s="2"/>
      <c r="CL379" s="2"/>
      <c r="CM379" s="2"/>
      <c r="CN379" s="2"/>
      <c r="CO379" s="2"/>
      <c r="CP379" s="2"/>
      <c r="CQ379" s="2"/>
      <c r="CR379" s="2"/>
      <c r="CS379" s="2"/>
      <c r="CT379" s="2"/>
      <c r="CU379" s="2"/>
      <c r="CV379" s="2"/>
      <c r="CW379" s="2"/>
      <c r="CX379" s="2"/>
      <c r="CY379" s="2"/>
      <c r="CZ379" s="2"/>
      <c r="DA379" s="2"/>
      <c r="DB379" s="2"/>
      <c r="DC379" s="2"/>
      <c r="DD379" s="2"/>
      <c r="DE379" s="2"/>
      <c r="DF379" s="92"/>
      <c r="DG379" s="92"/>
      <c r="DH379" s="92"/>
      <c r="DI379" s="92"/>
      <c r="DJ379" s="92"/>
      <c r="DK379" s="92"/>
      <c r="DL379" s="92"/>
      <c r="DM379" s="92"/>
      <c r="DN379" s="92"/>
      <c r="DO379" s="92"/>
      <c r="DP379" s="92"/>
      <c r="DQ379" s="92"/>
      <c r="DR379" s="92"/>
      <c r="DS379" s="92"/>
      <c r="DT379" s="92"/>
      <c r="DU379" s="92"/>
      <c r="DV379" s="92"/>
      <c r="DW379" s="92"/>
      <c r="DX379" s="92"/>
      <c r="DY379" s="92"/>
      <c r="DZ379" s="92"/>
      <c r="EA379" s="92"/>
      <c r="EB379" s="92"/>
      <c r="EC379" s="92"/>
      <c r="ED379" s="92"/>
      <c r="EE379" s="92"/>
      <c r="EF379" s="2"/>
      <c r="EG379" s="2"/>
      <c r="EH379" s="2"/>
    </row>
    <row r="380" spans="1:138" ht="12.7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c r="CA380" s="2"/>
      <c r="CB380" s="2"/>
      <c r="CC380" s="2"/>
      <c r="CD380" s="2"/>
      <c r="CE380" s="2"/>
      <c r="CF380" s="2"/>
      <c r="CG380" s="2"/>
      <c r="CH380" s="2"/>
      <c r="CI380" s="2"/>
      <c r="CJ380" s="2"/>
      <c r="CK380" s="2"/>
      <c r="CL380" s="2"/>
      <c r="CM380" s="2"/>
      <c r="CN380" s="2"/>
      <c r="CO380" s="2"/>
      <c r="CP380" s="2"/>
      <c r="CQ380" s="2"/>
      <c r="CR380" s="2"/>
      <c r="CS380" s="2"/>
      <c r="CT380" s="2"/>
      <c r="CU380" s="2"/>
      <c r="CV380" s="2"/>
      <c r="CW380" s="2"/>
      <c r="CX380" s="2"/>
      <c r="CY380" s="2"/>
      <c r="CZ380" s="2"/>
      <c r="DA380" s="2"/>
      <c r="DB380" s="2"/>
      <c r="DC380" s="2"/>
      <c r="DD380" s="2"/>
      <c r="DE380" s="2"/>
      <c r="DF380" s="92"/>
      <c r="DG380" s="92"/>
      <c r="DH380" s="92"/>
      <c r="DI380" s="92"/>
      <c r="DJ380" s="92"/>
      <c r="DK380" s="92"/>
      <c r="DL380" s="92"/>
      <c r="DM380" s="92"/>
      <c r="DN380" s="92"/>
      <c r="DO380" s="92"/>
      <c r="DP380" s="92"/>
      <c r="DQ380" s="92"/>
      <c r="DR380" s="92"/>
      <c r="DS380" s="92"/>
      <c r="DT380" s="92"/>
      <c r="DU380" s="92"/>
      <c r="DV380" s="92"/>
      <c r="DW380" s="92"/>
      <c r="DX380" s="92"/>
      <c r="DY380" s="92"/>
      <c r="DZ380" s="92"/>
      <c r="EA380" s="92"/>
      <c r="EB380" s="92"/>
      <c r="EC380" s="92"/>
      <c r="ED380" s="92"/>
      <c r="EE380" s="92"/>
      <c r="EF380" s="2"/>
      <c r="EG380" s="2"/>
      <c r="EH380" s="2"/>
    </row>
    <row r="381" spans="1:138" ht="12.7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c r="CA381" s="2"/>
      <c r="CB381" s="2"/>
      <c r="CC381" s="2"/>
      <c r="CD381" s="2"/>
      <c r="CE381" s="2"/>
      <c r="CF381" s="2"/>
      <c r="CG381" s="2"/>
      <c r="CH381" s="2"/>
      <c r="CI381" s="2"/>
      <c r="CJ381" s="2"/>
      <c r="CK381" s="2"/>
      <c r="CL381" s="2"/>
      <c r="CM381" s="2"/>
      <c r="CN381" s="2"/>
      <c r="CO381" s="2"/>
      <c r="CP381" s="2"/>
      <c r="CQ381" s="2"/>
      <c r="CR381" s="2"/>
      <c r="CS381" s="2"/>
      <c r="CT381" s="2"/>
      <c r="CU381" s="2"/>
      <c r="CV381" s="2"/>
      <c r="CW381" s="2"/>
      <c r="CX381" s="2"/>
      <c r="CY381" s="2"/>
      <c r="CZ381" s="2"/>
      <c r="DA381" s="2"/>
      <c r="DB381" s="2"/>
      <c r="DC381" s="2"/>
      <c r="DD381" s="2"/>
      <c r="DE381" s="2"/>
      <c r="DF381" s="92"/>
      <c r="DG381" s="92"/>
      <c r="DH381" s="92"/>
      <c r="DI381" s="92"/>
      <c r="DJ381" s="92"/>
      <c r="DK381" s="92"/>
      <c r="DL381" s="92"/>
      <c r="DM381" s="92"/>
      <c r="DN381" s="92"/>
      <c r="DO381" s="92"/>
      <c r="DP381" s="92"/>
      <c r="DQ381" s="92"/>
      <c r="DR381" s="92"/>
      <c r="DS381" s="92"/>
      <c r="DT381" s="92"/>
      <c r="DU381" s="92"/>
      <c r="DV381" s="92"/>
      <c r="DW381" s="92"/>
      <c r="DX381" s="92"/>
      <c r="DY381" s="92"/>
      <c r="DZ381" s="92"/>
      <c r="EA381" s="92"/>
      <c r="EB381" s="92"/>
      <c r="EC381" s="92"/>
      <c r="ED381" s="92"/>
      <c r="EE381" s="92"/>
      <c r="EF381" s="2"/>
      <c r="EG381" s="2"/>
      <c r="EH381" s="2"/>
    </row>
    <row r="382" spans="1:138" ht="12.7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c r="CB382" s="2"/>
      <c r="CC382" s="2"/>
      <c r="CD382" s="2"/>
      <c r="CE382" s="2"/>
      <c r="CF382" s="2"/>
      <c r="CG382" s="2"/>
      <c r="CH382" s="2"/>
      <c r="CI382" s="2"/>
      <c r="CJ382" s="2"/>
      <c r="CK382" s="2"/>
      <c r="CL382" s="2"/>
      <c r="CM382" s="2"/>
      <c r="CN382" s="2"/>
      <c r="CO382" s="2"/>
      <c r="CP382" s="2"/>
      <c r="CQ382" s="2"/>
      <c r="CR382" s="2"/>
      <c r="CS382" s="2"/>
      <c r="CT382" s="2"/>
      <c r="CU382" s="2"/>
      <c r="CV382" s="2"/>
      <c r="CW382" s="2"/>
      <c r="CX382" s="2"/>
      <c r="CY382" s="2"/>
      <c r="CZ382" s="2"/>
      <c r="DA382" s="2"/>
      <c r="DB382" s="2"/>
      <c r="DC382" s="2"/>
      <c r="DD382" s="2"/>
      <c r="DE382" s="2"/>
      <c r="DF382" s="92"/>
      <c r="DG382" s="92"/>
      <c r="DH382" s="92"/>
      <c r="DI382" s="92"/>
      <c r="DJ382" s="92"/>
      <c r="DK382" s="92"/>
      <c r="DL382" s="92"/>
      <c r="DM382" s="92"/>
      <c r="DN382" s="92"/>
      <c r="DO382" s="92"/>
      <c r="DP382" s="92"/>
      <c r="DQ382" s="92"/>
      <c r="DR382" s="92"/>
      <c r="DS382" s="92"/>
      <c r="DT382" s="92"/>
      <c r="DU382" s="92"/>
      <c r="DV382" s="92"/>
      <c r="DW382" s="92"/>
      <c r="DX382" s="92"/>
      <c r="DY382" s="92"/>
      <c r="DZ382" s="92"/>
      <c r="EA382" s="92"/>
      <c r="EB382" s="92"/>
      <c r="EC382" s="92"/>
      <c r="ED382" s="92"/>
      <c r="EE382" s="92"/>
      <c r="EF382" s="2"/>
      <c r="EG382" s="2"/>
      <c r="EH382" s="2"/>
    </row>
    <row r="383" spans="1:138" ht="12.7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c r="CB383" s="2"/>
      <c r="CC383" s="2"/>
      <c r="CD383" s="2"/>
      <c r="CE383" s="2"/>
      <c r="CF383" s="2"/>
      <c r="CG383" s="2"/>
      <c r="CH383" s="2"/>
      <c r="CI383" s="2"/>
      <c r="CJ383" s="2"/>
      <c r="CK383" s="2"/>
      <c r="CL383" s="2"/>
      <c r="CM383" s="2"/>
      <c r="CN383" s="2"/>
      <c r="CO383" s="2"/>
      <c r="CP383" s="2"/>
      <c r="CQ383" s="2"/>
      <c r="CR383" s="2"/>
      <c r="CS383" s="2"/>
      <c r="CT383" s="2"/>
      <c r="CU383" s="2"/>
      <c r="CV383" s="2"/>
      <c r="CW383" s="2"/>
      <c r="CX383" s="2"/>
      <c r="CY383" s="2"/>
      <c r="CZ383" s="2"/>
      <c r="DA383" s="2"/>
      <c r="DB383" s="2"/>
      <c r="DC383" s="2"/>
      <c r="DD383" s="2"/>
      <c r="DE383" s="2"/>
      <c r="DF383" s="92"/>
      <c r="DG383" s="92"/>
      <c r="DH383" s="92"/>
      <c r="DI383" s="92"/>
      <c r="DJ383" s="92"/>
      <c r="DK383" s="92"/>
      <c r="DL383" s="92"/>
      <c r="DM383" s="92"/>
      <c r="DN383" s="92"/>
      <c r="DO383" s="92"/>
      <c r="DP383" s="92"/>
      <c r="DQ383" s="92"/>
      <c r="DR383" s="92"/>
      <c r="DS383" s="92"/>
      <c r="DT383" s="92"/>
      <c r="DU383" s="92"/>
      <c r="DV383" s="92"/>
      <c r="DW383" s="92"/>
      <c r="DX383" s="92"/>
      <c r="DY383" s="92"/>
      <c r="DZ383" s="92"/>
      <c r="EA383" s="92"/>
      <c r="EB383" s="92"/>
      <c r="EC383" s="92"/>
      <c r="ED383" s="92"/>
      <c r="EE383" s="92"/>
      <c r="EF383" s="2"/>
      <c r="EG383" s="2"/>
      <c r="EH383" s="2"/>
    </row>
    <row r="384" spans="1:138" ht="12.7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c r="CB384" s="2"/>
      <c r="CC384" s="2"/>
      <c r="CD384" s="2"/>
      <c r="CE384" s="2"/>
      <c r="CF384" s="2"/>
      <c r="CG384" s="2"/>
      <c r="CH384" s="2"/>
      <c r="CI384" s="2"/>
      <c r="CJ384" s="2"/>
      <c r="CK384" s="2"/>
      <c r="CL384" s="2"/>
      <c r="CM384" s="2"/>
      <c r="CN384" s="2"/>
      <c r="CO384" s="2"/>
      <c r="CP384" s="2"/>
      <c r="CQ384" s="2"/>
      <c r="CR384" s="2"/>
      <c r="CS384" s="2"/>
      <c r="CT384" s="2"/>
      <c r="CU384" s="2"/>
      <c r="CV384" s="2"/>
      <c r="CW384" s="2"/>
      <c r="CX384" s="2"/>
      <c r="CY384" s="2"/>
      <c r="CZ384" s="2"/>
      <c r="DA384" s="2"/>
      <c r="DB384" s="2"/>
      <c r="DC384" s="2"/>
      <c r="DD384" s="2"/>
      <c r="DE384" s="2"/>
      <c r="DF384" s="92"/>
      <c r="DG384" s="92"/>
      <c r="DH384" s="92"/>
      <c r="DI384" s="92"/>
      <c r="DJ384" s="92"/>
      <c r="DK384" s="92"/>
      <c r="DL384" s="92"/>
      <c r="DM384" s="92"/>
      <c r="DN384" s="92"/>
      <c r="DO384" s="92"/>
      <c r="DP384" s="92"/>
      <c r="DQ384" s="92"/>
      <c r="DR384" s="92"/>
      <c r="DS384" s="92"/>
      <c r="DT384" s="92"/>
      <c r="DU384" s="92"/>
      <c r="DV384" s="92"/>
      <c r="DW384" s="92"/>
      <c r="DX384" s="92"/>
      <c r="DY384" s="92"/>
      <c r="DZ384" s="92"/>
      <c r="EA384" s="92"/>
      <c r="EB384" s="92"/>
      <c r="EC384" s="92"/>
      <c r="ED384" s="92"/>
      <c r="EE384" s="92"/>
      <c r="EF384" s="2"/>
      <c r="EG384" s="2"/>
      <c r="EH384" s="2"/>
    </row>
    <row r="385" spans="1:138" ht="12.7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c r="CA385" s="2"/>
      <c r="CB385" s="2"/>
      <c r="CC385" s="2"/>
      <c r="CD385" s="2"/>
      <c r="CE385" s="2"/>
      <c r="CF385" s="2"/>
      <c r="CG385" s="2"/>
      <c r="CH385" s="2"/>
      <c r="CI385" s="2"/>
      <c r="CJ385" s="2"/>
      <c r="CK385" s="2"/>
      <c r="CL385" s="2"/>
      <c r="CM385" s="2"/>
      <c r="CN385" s="2"/>
      <c r="CO385" s="2"/>
      <c r="CP385" s="2"/>
      <c r="CQ385" s="2"/>
      <c r="CR385" s="2"/>
      <c r="CS385" s="2"/>
      <c r="CT385" s="2"/>
      <c r="CU385" s="2"/>
      <c r="CV385" s="2"/>
      <c r="CW385" s="2"/>
      <c r="CX385" s="2"/>
      <c r="CY385" s="2"/>
      <c r="CZ385" s="2"/>
      <c r="DA385" s="2"/>
      <c r="DB385" s="2"/>
      <c r="DC385" s="2"/>
      <c r="DD385" s="2"/>
      <c r="DE385" s="2"/>
      <c r="DF385" s="92"/>
      <c r="DG385" s="92"/>
      <c r="DH385" s="92"/>
      <c r="DI385" s="92"/>
      <c r="DJ385" s="92"/>
      <c r="DK385" s="92"/>
      <c r="DL385" s="92"/>
      <c r="DM385" s="92"/>
      <c r="DN385" s="92"/>
      <c r="DO385" s="92"/>
      <c r="DP385" s="92"/>
      <c r="DQ385" s="92"/>
      <c r="DR385" s="92"/>
      <c r="DS385" s="92"/>
      <c r="DT385" s="92"/>
      <c r="DU385" s="92"/>
      <c r="DV385" s="92"/>
      <c r="DW385" s="92"/>
      <c r="DX385" s="92"/>
      <c r="DY385" s="92"/>
      <c r="DZ385" s="92"/>
      <c r="EA385" s="92"/>
      <c r="EB385" s="92"/>
      <c r="EC385" s="92"/>
      <c r="ED385" s="92"/>
      <c r="EE385" s="92"/>
      <c r="EF385" s="2"/>
      <c r="EG385" s="2"/>
      <c r="EH385" s="2"/>
    </row>
    <row r="386" spans="1:138" ht="12.7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c r="CB386" s="2"/>
      <c r="CC386" s="2"/>
      <c r="CD386" s="2"/>
      <c r="CE386" s="2"/>
      <c r="CF386" s="2"/>
      <c r="CG386" s="2"/>
      <c r="CH386" s="2"/>
      <c r="CI386" s="2"/>
      <c r="CJ386" s="2"/>
      <c r="CK386" s="2"/>
      <c r="CL386" s="2"/>
      <c r="CM386" s="2"/>
      <c r="CN386" s="2"/>
      <c r="CO386" s="2"/>
      <c r="CP386" s="2"/>
      <c r="CQ386" s="2"/>
      <c r="CR386" s="2"/>
      <c r="CS386" s="2"/>
      <c r="CT386" s="2"/>
      <c r="CU386" s="2"/>
      <c r="CV386" s="2"/>
      <c r="CW386" s="2"/>
      <c r="CX386" s="2"/>
      <c r="CY386" s="2"/>
      <c r="CZ386" s="2"/>
      <c r="DA386" s="2"/>
      <c r="DB386" s="2"/>
      <c r="DC386" s="2"/>
      <c r="DD386" s="2"/>
      <c r="DE386" s="2"/>
      <c r="DF386" s="92"/>
      <c r="DG386" s="92"/>
      <c r="DH386" s="92"/>
      <c r="DI386" s="92"/>
      <c r="DJ386" s="92"/>
      <c r="DK386" s="92"/>
      <c r="DL386" s="92"/>
      <c r="DM386" s="92"/>
      <c r="DN386" s="92"/>
      <c r="DO386" s="92"/>
      <c r="DP386" s="92"/>
      <c r="DQ386" s="92"/>
      <c r="DR386" s="92"/>
      <c r="DS386" s="92"/>
      <c r="DT386" s="92"/>
      <c r="DU386" s="92"/>
      <c r="DV386" s="92"/>
      <c r="DW386" s="92"/>
      <c r="DX386" s="92"/>
      <c r="DY386" s="92"/>
      <c r="DZ386" s="92"/>
      <c r="EA386" s="92"/>
      <c r="EB386" s="92"/>
      <c r="EC386" s="92"/>
      <c r="ED386" s="92"/>
      <c r="EE386" s="92"/>
      <c r="EF386" s="2"/>
      <c r="EG386" s="2"/>
      <c r="EH386" s="2"/>
    </row>
    <row r="387" spans="1:138" ht="12.7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c r="CB387" s="2"/>
      <c r="CC387" s="2"/>
      <c r="CD387" s="2"/>
      <c r="CE387" s="2"/>
      <c r="CF387" s="2"/>
      <c r="CG387" s="2"/>
      <c r="CH387" s="2"/>
      <c r="CI387" s="2"/>
      <c r="CJ387" s="2"/>
      <c r="CK387" s="2"/>
      <c r="CL387" s="2"/>
      <c r="CM387" s="2"/>
      <c r="CN387" s="2"/>
      <c r="CO387" s="2"/>
      <c r="CP387" s="2"/>
      <c r="CQ387" s="2"/>
      <c r="CR387" s="2"/>
      <c r="CS387" s="2"/>
      <c r="CT387" s="2"/>
      <c r="CU387" s="2"/>
      <c r="CV387" s="2"/>
      <c r="CW387" s="2"/>
      <c r="CX387" s="2"/>
      <c r="CY387" s="2"/>
      <c r="CZ387" s="2"/>
      <c r="DA387" s="2"/>
      <c r="DB387" s="2"/>
      <c r="DC387" s="2"/>
      <c r="DD387" s="2"/>
      <c r="DE387" s="2"/>
      <c r="DF387" s="92"/>
      <c r="DG387" s="92"/>
      <c r="DH387" s="92"/>
      <c r="DI387" s="92"/>
      <c r="DJ387" s="92"/>
      <c r="DK387" s="92"/>
      <c r="DL387" s="92"/>
      <c r="DM387" s="92"/>
      <c r="DN387" s="92"/>
      <c r="DO387" s="92"/>
      <c r="DP387" s="92"/>
      <c r="DQ387" s="92"/>
      <c r="DR387" s="92"/>
      <c r="DS387" s="92"/>
      <c r="DT387" s="92"/>
      <c r="DU387" s="92"/>
      <c r="DV387" s="92"/>
      <c r="DW387" s="92"/>
      <c r="DX387" s="92"/>
      <c r="DY387" s="92"/>
      <c r="DZ387" s="92"/>
      <c r="EA387" s="92"/>
      <c r="EB387" s="92"/>
      <c r="EC387" s="92"/>
      <c r="ED387" s="92"/>
      <c r="EE387" s="92"/>
      <c r="EF387" s="2"/>
      <c r="EG387" s="2"/>
      <c r="EH387" s="2"/>
    </row>
    <row r="388" spans="1:138" ht="12.7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c r="CA388" s="2"/>
      <c r="CB388" s="2"/>
      <c r="CC388" s="2"/>
      <c r="CD388" s="2"/>
      <c r="CE388" s="2"/>
      <c r="CF388" s="2"/>
      <c r="CG388" s="2"/>
      <c r="CH388" s="2"/>
      <c r="CI388" s="2"/>
      <c r="CJ388" s="2"/>
      <c r="CK388" s="2"/>
      <c r="CL388" s="2"/>
      <c r="CM388" s="2"/>
      <c r="CN388" s="2"/>
      <c r="CO388" s="2"/>
      <c r="CP388" s="2"/>
      <c r="CQ388" s="2"/>
      <c r="CR388" s="2"/>
      <c r="CS388" s="2"/>
      <c r="CT388" s="2"/>
      <c r="CU388" s="2"/>
      <c r="CV388" s="2"/>
      <c r="CW388" s="2"/>
      <c r="CX388" s="2"/>
      <c r="CY388" s="2"/>
      <c r="CZ388" s="2"/>
      <c r="DA388" s="2"/>
      <c r="DB388" s="2"/>
      <c r="DC388" s="2"/>
      <c r="DD388" s="2"/>
      <c r="DE388" s="2"/>
      <c r="DF388" s="92"/>
      <c r="DG388" s="92"/>
      <c r="DH388" s="92"/>
      <c r="DI388" s="92"/>
      <c r="DJ388" s="92"/>
      <c r="DK388" s="92"/>
      <c r="DL388" s="92"/>
      <c r="DM388" s="92"/>
      <c r="DN388" s="92"/>
      <c r="DO388" s="92"/>
      <c r="DP388" s="92"/>
      <c r="DQ388" s="92"/>
      <c r="DR388" s="92"/>
      <c r="DS388" s="92"/>
      <c r="DT388" s="92"/>
      <c r="DU388" s="92"/>
      <c r="DV388" s="92"/>
      <c r="DW388" s="92"/>
      <c r="DX388" s="92"/>
      <c r="DY388" s="92"/>
      <c r="DZ388" s="92"/>
      <c r="EA388" s="92"/>
      <c r="EB388" s="92"/>
      <c r="EC388" s="92"/>
      <c r="ED388" s="92"/>
      <c r="EE388" s="92"/>
      <c r="EF388" s="2"/>
      <c r="EG388" s="2"/>
      <c r="EH388" s="2"/>
    </row>
    <row r="389" spans="1:138" ht="12.7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c r="CA389" s="2"/>
      <c r="CB389" s="2"/>
      <c r="CC389" s="2"/>
      <c r="CD389" s="2"/>
      <c r="CE389" s="2"/>
      <c r="CF389" s="2"/>
      <c r="CG389" s="2"/>
      <c r="CH389" s="2"/>
      <c r="CI389" s="2"/>
      <c r="CJ389" s="2"/>
      <c r="CK389" s="2"/>
      <c r="CL389" s="2"/>
      <c r="CM389" s="2"/>
      <c r="CN389" s="2"/>
      <c r="CO389" s="2"/>
      <c r="CP389" s="2"/>
      <c r="CQ389" s="2"/>
      <c r="CR389" s="2"/>
      <c r="CS389" s="2"/>
      <c r="CT389" s="2"/>
      <c r="CU389" s="2"/>
      <c r="CV389" s="2"/>
      <c r="CW389" s="2"/>
      <c r="CX389" s="2"/>
      <c r="CY389" s="2"/>
      <c r="CZ389" s="2"/>
      <c r="DA389" s="2"/>
      <c r="DB389" s="2"/>
      <c r="DC389" s="2"/>
      <c r="DD389" s="2"/>
      <c r="DE389" s="2"/>
      <c r="DF389" s="92"/>
      <c r="DG389" s="92"/>
      <c r="DH389" s="92"/>
      <c r="DI389" s="92"/>
      <c r="DJ389" s="92"/>
      <c r="DK389" s="92"/>
      <c r="DL389" s="92"/>
      <c r="DM389" s="92"/>
      <c r="DN389" s="92"/>
      <c r="DO389" s="92"/>
      <c r="DP389" s="92"/>
      <c r="DQ389" s="92"/>
      <c r="DR389" s="92"/>
      <c r="DS389" s="92"/>
      <c r="DT389" s="92"/>
      <c r="DU389" s="92"/>
      <c r="DV389" s="92"/>
      <c r="DW389" s="92"/>
      <c r="DX389" s="92"/>
      <c r="DY389" s="92"/>
      <c r="DZ389" s="92"/>
      <c r="EA389" s="92"/>
      <c r="EB389" s="92"/>
      <c r="EC389" s="92"/>
      <c r="ED389" s="92"/>
      <c r="EE389" s="92"/>
      <c r="EF389" s="2"/>
      <c r="EG389" s="2"/>
      <c r="EH389" s="2"/>
    </row>
    <row r="390" spans="1:138" ht="12.7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c r="CA390" s="2"/>
      <c r="CB390" s="2"/>
      <c r="CC390" s="2"/>
      <c r="CD390" s="2"/>
      <c r="CE390" s="2"/>
      <c r="CF390" s="2"/>
      <c r="CG390" s="2"/>
      <c r="CH390" s="2"/>
      <c r="CI390" s="2"/>
      <c r="CJ390" s="2"/>
      <c r="CK390" s="2"/>
      <c r="CL390" s="2"/>
      <c r="CM390" s="2"/>
      <c r="CN390" s="2"/>
      <c r="CO390" s="2"/>
      <c r="CP390" s="2"/>
      <c r="CQ390" s="2"/>
      <c r="CR390" s="2"/>
      <c r="CS390" s="2"/>
      <c r="CT390" s="2"/>
      <c r="CU390" s="2"/>
      <c r="CV390" s="2"/>
      <c r="CW390" s="2"/>
      <c r="CX390" s="2"/>
      <c r="CY390" s="2"/>
      <c r="CZ390" s="2"/>
      <c r="DA390" s="2"/>
      <c r="DB390" s="2"/>
      <c r="DC390" s="2"/>
      <c r="DD390" s="2"/>
      <c r="DE390" s="2"/>
      <c r="DF390" s="92"/>
      <c r="DG390" s="92"/>
      <c r="DH390" s="92"/>
      <c r="DI390" s="92"/>
      <c r="DJ390" s="92"/>
      <c r="DK390" s="92"/>
      <c r="DL390" s="92"/>
      <c r="DM390" s="92"/>
      <c r="DN390" s="92"/>
      <c r="DO390" s="92"/>
      <c r="DP390" s="92"/>
      <c r="DQ390" s="92"/>
      <c r="DR390" s="92"/>
      <c r="DS390" s="92"/>
      <c r="DT390" s="92"/>
      <c r="DU390" s="92"/>
      <c r="DV390" s="92"/>
      <c r="DW390" s="92"/>
      <c r="DX390" s="92"/>
      <c r="DY390" s="92"/>
      <c r="DZ390" s="92"/>
      <c r="EA390" s="92"/>
      <c r="EB390" s="92"/>
      <c r="EC390" s="92"/>
      <c r="ED390" s="92"/>
      <c r="EE390" s="92"/>
      <c r="EF390" s="2"/>
      <c r="EG390" s="2"/>
      <c r="EH390" s="2"/>
    </row>
    <row r="391" spans="1:138" ht="12.7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c r="CA391" s="2"/>
      <c r="CB391" s="2"/>
      <c r="CC391" s="2"/>
      <c r="CD391" s="2"/>
      <c r="CE391" s="2"/>
      <c r="CF391" s="2"/>
      <c r="CG391" s="2"/>
      <c r="CH391" s="2"/>
      <c r="CI391" s="2"/>
      <c r="CJ391" s="2"/>
      <c r="CK391" s="2"/>
      <c r="CL391" s="2"/>
      <c r="CM391" s="2"/>
      <c r="CN391" s="2"/>
      <c r="CO391" s="2"/>
      <c r="CP391" s="2"/>
      <c r="CQ391" s="2"/>
      <c r="CR391" s="2"/>
      <c r="CS391" s="2"/>
      <c r="CT391" s="2"/>
      <c r="CU391" s="2"/>
      <c r="CV391" s="2"/>
      <c r="CW391" s="2"/>
      <c r="CX391" s="2"/>
      <c r="CY391" s="2"/>
      <c r="CZ391" s="2"/>
      <c r="DA391" s="2"/>
      <c r="DB391" s="2"/>
      <c r="DC391" s="2"/>
      <c r="DD391" s="2"/>
      <c r="DE391" s="2"/>
      <c r="DF391" s="92"/>
      <c r="DG391" s="92"/>
      <c r="DH391" s="92"/>
      <c r="DI391" s="92"/>
      <c r="DJ391" s="92"/>
      <c r="DK391" s="92"/>
      <c r="DL391" s="92"/>
      <c r="DM391" s="92"/>
      <c r="DN391" s="92"/>
      <c r="DO391" s="92"/>
      <c r="DP391" s="92"/>
      <c r="DQ391" s="92"/>
      <c r="DR391" s="92"/>
      <c r="DS391" s="92"/>
      <c r="DT391" s="92"/>
      <c r="DU391" s="92"/>
      <c r="DV391" s="92"/>
      <c r="DW391" s="92"/>
      <c r="DX391" s="92"/>
      <c r="DY391" s="92"/>
      <c r="DZ391" s="92"/>
      <c r="EA391" s="92"/>
      <c r="EB391" s="92"/>
      <c r="EC391" s="92"/>
      <c r="ED391" s="92"/>
      <c r="EE391" s="92"/>
      <c r="EF391" s="2"/>
      <c r="EG391" s="2"/>
      <c r="EH391" s="2"/>
    </row>
    <row r="392" spans="1:138" ht="12.7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c r="CB392" s="2"/>
      <c r="CC392" s="2"/>
      <c r="CD392" s="2"/>
      <c r="CE392" s="2"/>
      <c r="CF392" s="2"/>
      <c r="CG392" s="2"/>
      <c r="CH392" s="2"/>
      <c r="CI392" s="2"/>
      <c r="CJ392" s="2"/>
      <c r="CK392" s="2"/>
      <c r="CL392" s="2"/>
      <c r="CM392" s="2"/>
      <c r="CN392" s="2"/>
      <c r="CO392" s="2"/>
      <c r="CP392" s="2"/>
      <c r="CQ392" s="2"/>
      <c r="CR392" s="2"/>
      <c r="CS392" s="2"/>
      <c r="CT392" s="2"/>
      <c r="CU392" s="2"/>
      <c r="CV392" s="2"/>
      <c r="CW392" s="2"/>
      <c r="CX392" s="2"/>
      <c r="CY392" s="2"/>
      <c r="CZ392" s="2"/>
      <c r="DA392" s="2"/>
      <c r="DB392" s="2"/>
      <c r="DC392" s="2"/>
      <c r="DD392" s="2"/>
      <c r="DE392" s="2"/>
      <c r="DF392" s="92"/>
      <c r="DG392" s="92"/>
      <c r="DH392" s="92"/>
      <c r="DI392" s="92"/>
      <c r="DJ392" s="92"/>
      <c r="DK392" s="92"/>
      <c r="DL392" s="92"/>
      <c r="DM392" s="92"/>
      <c r="DN392" s="92"/>
      <c r="DO392" s="92"/>
      <c r="DP392" s="92"/>
      <c r="DQ392" s="92"/>
      <c r="DR392" s="92"/>
      <c r="DS392" s="92"/>
      <c r="DT392" s="92"/>
      <c r="DU392" s="92"/>
      <c r="DV392" s="92"/>
      <c r="DW392" s="92"/>
      <c r="DX392" s="92"/>
      <c r="DY392" s="92"/>
      <c r="DZ392" s="92"/>
      <c r="EA392" s="92"/>
      <c r="EB392" s="92"/>
      <c r="EC392" s="92"/>
      <c r="ED392" s="92"/>
      <c r="EE392" s="92"/>
      <c r="EF392" s="2"/>
      <c r="EG392" s="2"/>
      <c r="EH392" s="2"/>
    </row>
    <row r="393" spans="1:138" ht="12.7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c r="BZ393" s="2"/>
      <c r="CA393" s="2"/>
      <c r="CB393" s="2"/>
      <c r="CC393" s="2"/>
      <c r="CD393" s="2"/>
      <c r="CE393" s="2"/>
      <c r="CF393" s="2"/>
      <c r="CG393" s="2"/>
      <c r="CH393" s="2"/>
      <c r="CI393" s="2"/>
      <c r="CJ393" s="2"/>
      <c r="CK393" s="2"/>
      <c r="CL393" s="2"/>
      <c r="CM393" s="2"/>
      <c r="CN393" s="2"/>
      <c r="CO393" s="2"/>
      <c r="CP393" s="2"/>
      <c r="CQ393" s="2"/>
      <c r="CR393" s="2"/>
      <c r="CS393" s="2"/>
      <c r="CT393" s="2"/>
      <c r="CU393" s="2"/>
      <c r="CV393" s="2"/>
      <c r="CW393" s="2"/>
      <c r="CX393" s="2"/>
      <c r="CY393" s="2"/>
      <c r="CZ393" s="2"/>
      <c r="DA393" s="2"/>
      <c r="DB393" s="2"/>
      <c r="DC393" s="2"/>
      <c r="DD393" s="2"/>
      <c r="DE393" s="2"/>
      <c r="DF393" s="92"/>
      <c r="DG393" s="92"/>
      <c r="DH393" s="92"/>
      <c r="DI393" s="92"/>
      <c r="DJ393" s="92"/>
      <c r="DK393" s="92"/>
      <c r="DL393" s="92"/>
      <c r="DM393" s="92"/>
      <c r="DN393" s="92"/>
      <c r="DO393" s="92"/>
      <c r="DP393" s="92"/>
      <c r="DQ393" s="92"/>
      <c r="DR393" s="92"/>
      <c r="DS393" s="92"/>
      <c r="DT393" s="92"/>
      <c r="DU393" s="92"/>
      <c r="DV393" s="92"/>
      <c r="DW393" s="92"/>
      <c r="DX393" s="92"/>
      <c r="DY393" s="92"/>
      <c r="DZ393" s="92"/>
      <c r="EA393" s="92"/>
      <c r="EB393" s="92"/>
      <c r="EC393" s="92"/>
      <c r="ED393" s="92"/>
      <c r="EE393" s="92"/>
      <c r="EF393" s="2"/>
      <c r="EG393" s="2"/>
      <c r="EH393" s="2"/>
    </row>
    <row r="394" spans="1:138" ht="12.7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c r="BZ394" s="2"/>
      <c r="CA394" s="2"/>
      <c r="CB394" s="2"/>
      <c r="CC394" s="2"/>
      <c r="CD394" s="2"/>
      <c r="CE394" s="2"/>
      <c r="CF394" s="2"/>
      <c r="CG394" s="2"/>
      <c r="CH394" s="2"/>
      <c r="CI394" s="2"/>
      <c r="CJ394" s="2"/>
      <c r="CK394" s="2"/>
      <c r="CL394" s="2"/>
      <c r="CM394" s="2"/>
      <c r="CN394" s="2"/>
      <c r="CO394" s="2"/>
      <c r="CP394" s="2"/>
      <c r="CQ394" s="2"/>
      <c r="CR394" s="2"/>
      <c r="CS394" s="2"/>
      <c r="CT394" s="2"/>
      <c r="CU394" s="2"/>
      <c r="CV394" s="2"/>
      <c r="CW394" s="2"/>
      <c r="CX394" s="2"/>
      <c r="CY394" s="2"/>
      <c r="CZ394" s="2"/>
      <c r="DA394" s="2"/>
      <c r="DB394" s="2"/>
      <c r="DC394" s="2"/>
      <c r="DD394" s="2"/>
      <c r="DE394" s="2"/>
      <c r="DF394" s="92"/>
      <c r="DG394" s="92"/>
      <c r="DH394" s="92"/>
      <c r="DI394" s="92"/>
      <c r="DJ394" s="92"/>
      <c r="DK394" s="92"/>
      <c r="DL394" s="92"/>
      <c r="DM394" s="92"/>
      <c r="DN394" s="92"/>
      <c r="DO394" s="92"/>
      <c r="DP394" s="92"/>
      <c r="DQ394" s="92"/>
      <c r="DR394" s="92"/>
      <c r="DS394" s="92"/>
      <c r="DT394" s="92"/>
      <c r="DU394" s="92"/>
      <c r="DV394" s="92"/>
      <c r="DW394" s="92"/>
      <c r="DX394" s="92"/>
      <c r="DY394" s="92"/>
      <c r="DZ394" s="92"/>
      <c r="EA394" s="92"/>
      <c r="EB394" s="92"/>
      <c r="EC394" s="92"/>
      <c r="ED394" s="92"/>
      <c r="EE394" s="92"/>
      <c r="EF394" s="2"/>
      <c r="EG394" s="2"/>
      <c r="EH394" s="2"/>
    </row>
    <row r="395" spans="1:138" ht="12.7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c r="BZ395" s="2"/>
      <c r="CA395" s="2"/>
      <c r="CB395" s="2"/>
      <c r="CC395" s="2"/>
      <c r="CD395" s="2"/>
      <c r="CE395" s="2"/>
      <c r="CF395" s="2"/>
      <c r="CG395" s="2"/>
      <c r="CH395" s="2"/>
      <c r="CI395" s="2"/>
      <c r="CJ395" s="2"/>
      <c r="CK395" s="2"/>
      <c r="CL395" s="2"/>
      <c r="CM395" s="2"/>
      <c r="CN395" s="2"/>
      <c r="CO395" s="2"/>
      <c r="CP395" s="2"/>
      <c r="CQ395" s="2"/>
      <c r="CR395" s="2"/>
      <c r="CS395" s="2"/>
      <c r="CT395" s="2"/>
      <c r="CU395" s="2"/>
      <c r="CV395" s="2"/>
      <c r="CW395" s="2"/>
      <c r="CX395" s="2"/>
      <c r="CY395" s="2"/>
      <c r="CZ395" s="2"/>
      <c r="DA395" s="2"/>
      <c r="DB395" s="2"/>
      <c r="DC395" s="2"/>
      <c r="DD395" s="2"/>
      <c r="DE395" s="2"/>
      <c r="DF395" s="92"/>
      <c r="DG395" s="92"/>
      <c r="DH395" s="92"/>
      <c r="DI395" s="92"/>
      <c r="DJ395" s="92"/>
      <c r="DK395" s="92"/>
      <c r="DL395" s="92"/>
      <c r="DM395" s="92"/>
      <c r="DN395" s="92"/>
      <c r="DO395" s="92"/>
      <c r="DP395" s="92"/>
      <c r="DQ395" s="92"/>
      <c r="DR395" s="92"/>
      <c r="DS395" s="92"/>
      <c r="DT395" s="92"/>
      <c r="DU395" s="92"/>
      <c r="DV395" s="92"/>
      <c r="DW395" s="92"/>
      <c r="DX395" s="92"/>
      <c r="DY395" s="92"/>
      <c r="DZ395" s="92"/>
      <c r="EA395" s="92"/>
      <c r="EB395" s="92"/>
      <c r="EC395" s="92"/>
      <c r="ED395" s="92"/>
      <c r="EE395" s="92"/>
      <c r="EF395" s="2"/>
      <c r="EG395" s="2"/>
      <c r="EH395" s="2"/>
    </row>
    <row r="396" spans="1:138" ht="12.7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c r="CA396" s="2"/>
      <c r="CB396" s="2"/>
      <c r="CC396" s="2"/>
      <c r="CD396" s="2"/>
      <c r="CE396" s="2"/>
      <c r="CF396" s="2"/>
      <c r="CG396" s="2"/>
      <c r="CH396" s="2"/>
      <c r="CI396" s="2"/>
      <c r="CJ396" s="2"/>
      <c r="CK396" s="2"/>
      <c r="CL396" s="2"/>
      <c r="CM396" s="2"/>
      <c r="CN396" s="2"/>
      <c r="CO396" s="2"/>
      <c r="CP396" s="2"/>
      <c r="CQ396" s="2"/>
      <c r="CR396" s="2"/>
      <c r="CS396" s="2"/>
      <c r="CT396" s="2"/>
      <c r="CU396" s="2"/>
      <c r="CV396" s="2"/>
      <c r="CW396" s="2"/>
      <c r="CX396" s="2"/>
      <c r="CY396" s="2"/>
      <c r="CZ396" s="2"/>
      <c r="DA396" s="2"/>
      <c r="DB396" s="2"/>
      <c r="DC396" s="2"/>
      <c r="DD396" s="2"/>
      <c r="DE396" s="2"/>
      <c r="DF396" s="92"/>
      <c r="DG396" s="92"/>
      <c r="DH396" s="92"/>
      <c r="DI396" s="92"/>
      <c r="DJ396" s="92"/>
      <c r="DK396" s="92"/>
      <c r="DL396" s="92"/>
      <c r="DM396" s="92"/>
      <c r="DN396" s="92"/>
      <c r="DO396" s="92"/>
      <c r="DP396" s="92"/>
      <c r="DQ396" s="92"/>
      <c r="DR396" s="92"/>
      <c r="DS396" s="92"/>
      <c r="DT396" s="92"/>
      <c r="DU396" s="92"/>
      <c r="DV396" s="92"/>
      <c r="DW396" s="92"/>
      <c r="DX396" s="92"/>
      <c r="DY396" s="92"/>
      <c r="DZ396" s="92"/>
      <c r="EA396" s="92"/>
      <c r="EB396" s="92"/>
      <c r="EC396" s="92"/>
      <c r="ED396" s="92"/>
      <c r="EE396" s="92"/>
      <c r="EF396" s="2"/>
      <c r="EG396" s="2"/>
      <c r="EH396" s="2"/>
    </row>
    <row r="397" spans="1:138" ht="12.7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c r="BZ397" s="2"/>
      <c r="CA397" s="2"/>
      <c r="CB397" s="2"/>
      <c r="CC397" s="2"/>
      <c r="CD397" s="2"/>
      <c r="CE397" s="2"/>
      <c r="CF397" s="2"/>
      <c r="CG397" s="2"/>
      <c r="CH397" s="2"/>
      <c r="CI397" s="2"/>
      <c r="CJ397" s="2"/>
      <c r="CK397" s="2"/>
      <c r="CL397" s="2"/>
      <c r="CM397" s="2"/>
      <c r="CN397" s="2"/>
      <c r="CO397" s="2"/>
      <c r="CP397" s="2"/>
      <c r="CQ397" s="2"/>
      <c r="CR397" s="2"/>
      <c r="CS397" s="2"/>
      <c r="CT397" s="2"/>
      <c r="CU397" s="2"/>
      <c r="CV397" s="2"/>
      <c r="CW397" s="2"/>
      <c r="CX397" s="2"/>
      <c r="CY397" s="2"/>
      <c r="CZ397" s="2"/>
      <c r="DA397" s="2"/>
      <c r="DB397" s="2"/>
      <c r="DC397" s="2"/>
      <c r="DD397" s="2"/>
      <c r="DE397" s="2"/>
      <c r="DF397" s="92"/>
      <c r="DG397" s="92"/>
      <c r="DH397" s="92"/>
      <c r="DI397" s="92"/>
      <c r="DJ397" s="92"/>
      <c r="DK397" s="92"/>
      <c r="DL397" s="92"/>
      <c r="DM397" s="92"/>
      <c r="DN397" s="92"/>
      <c r="DO397" s="92"/>
      <c r="DP397" s="92"/>
      <c r="DQ397" s="92"/>
      <c r="DR397" s="92"/>
      <c r="DS397" s="92"/>
      <c r="DT397" s="92"/>
      <c r="DU397" s="92"/>
      <c r="DV397" s="92"/>
      <c r="DW397" s="92"/>
      <c r="DX397" s="92"/>
      <c r="DY397" s="92"/>
      <c r="DZ397" s="92"/>
      <c r="EA397" s="92"/>
      <c r="EB397" s="92"/>
      <c r="EC397" s="92"/>
      <c r="ED397" s="92"/>
      <c r="EE397" s="92"/>
      <c r="EF397" s="2"/>
      <c r="EG397" s="2"/>
      <c r="EH397" s="2"/>
    </row>
    <row r="398" spans="1:138" ht="12.7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c r="BZ398" s="2"/>
      <c r="CA398" s="2"/>
      <c r="CB398" s="2"/>
      <c r="CC398" s="2"/>
      <c r="CD398" s="2"/>
      <c r="CE398" s="2"/>
      <c r="CF398" s="2"/>
      <c r="CG398" s="2"/>
      <c r="CH398" s="2"/>
      <c r="CI398" s="2"/>
      <c r="CJ398" s="2"/>
      <c r="CK398" s="2"/>
      <c r="CL398" s="2"/>
      <c r="CM398" s="2"/>
      <c r="CN398" s="2"/>
      <c r="CO398" s="2"/>
      <c r="CP398" s="2"/>
      <c r="CQ398" s="2"/>
      <c r="CR398" s="2"/>
      <c r="CS398" s="2"/>
      <c r="CT398" s="2"/>
      <c r="CU398" s="2"/>
      <c r="CV398" s="2"/>
      <c r="CW398" s="2"/>
      <c r="CX398" s="2"/>
      <c r="CY398" s="2"/>
      <c r="CZ398" s="2"/>
      <c r="DA398" s="2"/>
      <c r="DB398" s="2"/>
      <c r="DC398" s="2"/>
      <c r="DD398" s="2"/>
      <c r="DE398" s="2"/>
      <c r="DF398" s="92"/>
      <c r="DG398" s="92"/>
      <c r="DH398" s="92"/>
      <c r="DI398" s="92"/>
      <c r="DJ398" s="92"/>
      <c r="DK398" s="92"/>
      <c r="DL398" s="92"/>
      <c r="DM398" s="92"/>
      <c r="DN398" s="92"/>
      <c r="DO398" s="92"/>
      <c r="DP398" s="92"/>
      <c r="DQ398" s="92"/>
      <c r="DR398" s="92"/>
      <c r="DS398" s="92"/>
      <c r="DT398" s="92"/>
      <c r="DU398" s="92"/>
      <c r="DV398" s="92"/>
      <c r="DW398" s="92"/>
      <c r="DX398" s="92"/>
      <c r="DY398" s="92"/>
      <c r="DZ398" s="92"/>
      <c r="EA398" s="92"/>
      <c r="EB398" s="92"/>
      <c r="EC398" s="92"/>
      <c r="ED398" s="92"/>
      <c r="EE398" s="92"/>
      <c r="EF398" s="2"/>
      <c r="EG398" s="2"/>
      <c r="EH398" s="2"/>
    </row>
    <row r="399" spans="1:138" ht="12.7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c r="BZ399" s="2"/>
      <c r="CA399" s="2"/>
      <c r="CB399" s="2"/>
      <c r="CC399" s="2"/>
      <c r="CD399" s="2"/>
      <c r="CE399" s="2"/>
      <c r="CF399" s="2"/>
      <c r="CG399" s="2"/>
      <c r="CH399" s="2"/>
      <c r="CI399" s="2"/>
      <c r="CJ399" s="2"/>
      <c r="CK399" s="2"/>
      <c r="CL399" s="2"/>
      <c r="CM399" s="2"/>
      <c r="CN399" s="2"/>
      <c r="CO399" s="2"/>
      <c r="CP399" s="2"/>
      <c r="CQ399" s="2"/>
      <c r="CR399" s="2"/>
      <c r="CS399" s="2"/>
      <c r="CT399" s="2"/>
      <c r="CU399" s="2"/>
      <c r="CV399" s="2"/>
      <c r="CW399" s="2"/>
      <c r="CX399" s="2"/>
      <c r="CY399" s="2"/>
      <c r="CZ399" s="2"/>
      <c r="DA399" s="2"/>
      <c r="DB399" s="2"/>
      <c r="DC399" s="2"/>
      <c r="DD399" s="2"/>
      <c r="DE399" s="2"/>
      <c r="DF399" s="92"/>
      <c r="DG399" s="92"/>
      <c r="DH399" s="92"/>
      <c r="DI399" s="92"/>
      <c r="DJ399" s="92"/>
      <c r="DK399" s="92"/>
      <c r="DL399" s="92"/>
      <c r="DM399" s="92"/>
      <c r="DN399" s="92"/>
      <c r="DO399" s="92"/>
      <c r="DP399" s="92"/>
      <c r="DQ399" s="92"/>
      <c r="DR399" s="92"/>
      <c r="DS399" s="92"/>
      <c r="DT399" s="92"/>
      <c r="DU399" s="92"/>
      <c r="DV399" s="92"/>
      <c r="DW399" s="92"/>
      <c r="DX399" s="92"/>
      <c r="DY399" s="92"/>
      <c r="DZ399" s="92"/>
      <c r="EA399" s="92"/>
      <c r="EB399" s="92"/>
      <c r="EC399" s="92"/>
      <c r="ED399" s="92"/>
      <c r="EE399" s="92"/>
      <c r="EF399" s="2"/>
      <c r="EG399" s="2"/>
      <c r="EH399" s="2"/>
    </row>
    <row r="400" spans="1:138" ht="12.7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c r="BZ400" s="2"/>
      <c r="CA400" s="2"/>
      <c r="CB400" s="2"/>
      <c r="CC400" s="2"/>
      <c r="CD400" s="2"/>
      <c r="CE400" s="2"/>
      <c r="CF400" s="2"/>
      <c r="CG400" s="2"/>
      <c r="CH400" s="2"/>
      <c r="CI400" s="2"/>
      <c r="CJ400" s="2"/>
      <c r="CK400" s="2"/>
      <c r="CL400" s="2"/>
      <c r="CM400" s="2"/>
      <c r="CN400" s="2"/>
      <c r="CO400" s="2"/>
      <c r="CP400" s="2"/>
      <c r="CQ400" s="2"/>
      <c r="CR400" s="2"/>
      <c r="CS400" s="2"/>
      <c r="CT400" s="2"/>
      <c r="CU400" s="2"/>
      <c r="CV400" s="2"/>
      <c r="CW400" s="2"/>
      <c r="CX400" s="2"/>
      <c r="CY400" s="2"/>
      <c r="CZ400" s="2"/>
      <c r="DA400" s="2"/>
      <c r="DB400" s="2"/>
      <c r="DC400" s="2"/>
      <c r="DD400" s="2"/>
      <c r="DE400" s="2"/>
      <c r="DF400" s="92"/>
      <c r="DG400" s="92"/>
      <c r="DH400" s="92"/>
      <c r="DI400" s="92"/>
      <c r="DJ400" s="92"/>
      <c r="DK400" s="92"/>
      <c r="DL400" s="92"/>
      <c r="DM400" s="92"/>
      <c r="DN400" s="92"/>
      <c r="DO400" s="92"/>
      <c r="DP400" s="92"/>
      <c r="DQ400" s="92"/>
      <c r="DR400" s="92"/>
      <c r="DS400" s="92"/>
      <c r="DT400" s="92"/>
      <c r="DU400" s="92"/>
      <c r="DV400" s="92"/>
      <c r="DW400" s="92"/>
      <c r="DX400" s="92"/>
      <c r="DY400" s="92"/>
      <c r="DZ400" s="92"/>
      <c r="EA400" s="92"/>
      <c r="EB400" s="92"/>
      <c r="EC400" s="92"/>
      <c r="ED400" s="92"/>
      <c r="EE400" s="92"/>
      <c r="EF400" s="2"/>
      <c r="EG400" s="2"/>
      <c r="EH400" s="2"/>
    </row>
    <row r="401" spans="1:138" ht="12.7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c r="BZ401" s="2"/>
      <c r="CA401" s="2"/>
      <c r="CB401" s="2"/>
      <c r="CC401" s="2"/>
      <c r="CD401" s="2"/>
      <c r="CE401" s="2"/>
      <c r="CF401" s="2"/>
      <c r="CG401" s="2"/>
      <c r="CH401" s="2"/>
      <c r="CI401" s="2"/>
      <c r="CJ401" s="2"/>
      <c r="CK401" s="2"/>
      <c r="CL401" s="2"/>
      <c r="CM401" s="2"/>
      <c r="CN401" s="2"/>
      <c r="CO401" s="2"/>
      <c r="CP401" s="2"/>
      <c r="CQ401" s="2"/>
      <c r="CR401" s="2"/>
      <c r="CS401" s="2"/>
      <c r="CT401" s="2"/>
      <c r="CU401" s="2"/>
      <c r="CV401" s="2"/>
      <c r="CW401" s="2"/>
      <c r="CX401" s="2"/>
      <c r="CY401" s="2"/>
      <c r="CZ401" s="2"/>
      <c r="DA401" s="2"/>
      <c r="DB401" s="2"/>
      <c r="DC401" s="2"/>
      <c r="DD401" s="2"/>
      <c r="DE401" s="2"/>
      <c r="DF401" s="92"/>
      <c r="DG401" s="92"/>
      <c r="DH401" s="92"/>
      <c r="DI401" s="92"/>
      <c r="DJ401" s="92"/>
      <c r="DK401" s="92"/>
      <c r="DL401" s="92"/>
      <c r="DM401" s="92"/>
      <c r="DN401" s="92"/>
      <c r="DO401" s="92"/>
      <c r="DP401" s="92"/>
      <c r="DQ401" s="92"/>
      <c r="DR401" s="92"/>
      <c r="DS401" s="92"/>
      <c r="DT401" s="92"/>
      <c r="DU401" s="92"/>
      <c r="DV401" s="92"/>
      <c r="DW401" s="92"/>
      <c r="DX401" s="92"/>
      <c r="DY401" s="92"/>
      <c r="DZ401" s="92"/>
      <c r="EA401" s="92"/>
      <c r="EB401" s="92"/>
      <c r="EC401" s="92"/>
      <c r="ED401" s="92"/>
      <c r="EE401" s="92"/>
      <c r="EF401" s="2"/>
      <c r="EG401" s="2"/>
      <c r="EH401" s="2"/>
    </row>
    <row r="402" spans="1:138" ht="12.7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c r="CA402" s="2"/>
      <c r="CB402" s="2"/>
      <c r="CC402" s="2"/>
      <c r="CD402" s="2"/>
      <c r="CE402" s="2"/>
      <c r="CF402" s="2"/>
      <c r="CG402" s="2"/>
      <c r="CH402" s="2"/>
      <c r="CI402" s="2"/>
      <c r="CJ402" s="2"/>
      <c r="CK402" s="2"/>
      <c r="CL402" s="2"/>
      <c r="CM402" s="2"/>
      <c r="CN402" s="2"/>
      <c r="CO402" s="2"/>
      <c r="CP402" s="2"/>
      <c r="CQ402" s="2"/>
      <c r="CR402" s="2"/>
      <c r="CS402" s="2"/>
      <c r="CT402" s="2"/>
      <c r="CU402" s="2"/>
      <c r="CV402" s="2"/>
      <c r="CW402" s="2"/>
      <c r="CX402" s="2"/>
      <c r="CY402" s="2"/>
      <c r="CZ402" s="2"/>
      <c r="DA402" s="2"/>
      <c r="DB402" s="2"/>
      <c r="DC402" s="2"/>
      <c r="DD402" s="2"/>
      <c r="DE402" s="2"/>
      <c r="DF402" s="92"/>
      <c r="DG402" s="92"/>
      <c r="DH402" s="92"/>
      <c r="DI402" s="92"/>
      <c r="DJ402" s="92"/>
      <c r="DK402" s="92"/>
      <c r="DL402" s="92"/>
      <c r="DM402" s="92"/>
      <c r="DN402" s="92"/>
      <c r="DO402" s="92"/>
      <c r="DP402" s="92"/>
      <c r="DQ402" s="92"/>
      <c r="DR402" s="92"/>
      <c r="DS402" s="92"/>
      <c r="DT402" s="92"/>
      <c r="DU402" s="92"/>
      <c r="DV402" s="92"/>
      <c r="DW402" s="92"/>
      <c r="DX402" s="92"/>
      <c r="DY402" s="92"/>
      <c r="DZ402" s="92"/>
      <c r="EA402" s="92"/>
      <c r="EB402" s="92"/>
      <c r="EC402" s="92"/>
      <c r="ED402" s="92"/>
      <c r="EE402" s="92"/>
      <c r="EF402" s="2"/>
      <c r="EG402" s="2"/>
      <c r="EH402" s="2"/>
    </row>
    <row r="403" spans="1:138" ht="12.7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c r="BZ403" s="2"/>
      <c r="CA403" s="2"/>
      <c r="CB403" s="2"/>
      <c r="CC403" s="2"/>
      <c r="CD403" s="2"/>
      <c r="CE403" s="2"/>
      <c r="CF403" s="2"/>
      <c r="CG403" s="2"/>
      <c r="CH403" s="2"/>
      <c r="CI403" s="2"/>
      <c r="CJ403" s="2"/>
      <c r="CK403" s="2"/>
      <c r="CL403" s="2"/>
      <c r="CM403" s="2"/>
      <c r="CN403" s="2"/>
      <c r="CO403" s="2"/>
      <c r="CP403" s="2"/>
      <c r="CQ403" s="2"/>
      <c r="CR403" s="2"/>
      <c r="CS403" s="2"/>
      <c r="CT403" s="2"/>
      <c r="CU403" s="2"/>
      <c r="CV403" s="2"/>
      <c r="CW403" s="2"/>
      <c r="CX403" s="2"/>
      <c r="CY403" s="2"/>
      <c r="CZ403" s="2"/>
      <c r="DA403" s="2"/>
      <c r="DB403" s="2"/>
      <c r="DC403" s="2"/>
      <c r="DD403" s="2"/>
      <c r="DE403" s="2"/>
      <c r="DF403" s="92"/>
      <c r="DG403" s="92"/>
      <c r="DH403" s="92"/>
      <c r="DI403" s="92"/>
      <c r="DJ403" s="92"/>
      <c r="DK403" s="92"/>
      <c r="DL403" s="92"/>
      <c r="DM403" s="92"/>
      <c r="DN403" s="92"/>
      <c r="DO403" s="92"/>
      <c r="DP403" s="92"/>
      <c r="DQ403" s="92"/>
      <c r="DR403" s="92"/>
      <c r="DS403" s="92"/>
      <c r="DT403" s="92"/>
      <c r="DU403" s="92"/>
      <c r="DV403" s="92"/>
      <c r="DW403" s="92"/>
      <c r="DX403" s="92"/>
      <c r="DY403" s="92"/>
      <c r="DZ403" s="92"/>
      <c r="EA403" s="92"/>
      <c r="EB403" s="92"/>
      <c r="EC403" s="92"/>
      <c r="ED403" s="92"/>
      <c r="EE403" s="92"/>
      <c r="EF403" s="2"/>
      <c r="EG403" s="2"/>
      <c r="EH403" s="2"/>
    </row>
    <row r="404" spans="1:138" ht="12.7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c r="CA404" s="2"/>
      <c r="CB404" s="2"/>
      <c r="CC404" s="2"/>
      <c r="CD404" s="2"/>
      <c r="CE404" s="2"/>
      <c r="CF404" s="2"/>
      <c r="CG404" s="2"/>
      <c r="CH404" s="2"/>
      <c r="CI404" s="2"/>
      <c r="CJ404" s="2"/>
      <c r="CK404" s="2"/>
      <c r="CL404" s="2"/>
      <c r="CM404" s="2"/>
      <c r="CN404" s="2"/>
      <c r="CO404" s="2"/>
      <c r="CP404" s="2"/>
      <c r="CQ404" s="2"/>
      <c r="CR404" s="2"/>
      <c r="CS404" s="2"/>
      <c r="CT404" s="2"/>
      <c r="CU404" s="2"/>
      <c r="CV404" s="2"/>
      <c r="CW404" s="2"/>
      <c r="CX404" s="2"/>
      <c r="CY404" s="2"/>
      <c r="CZ404" s="2"/>
      <c r="DA404" s="2"/>
      <c r="DB404" s="2"/>
      <c r="DC404" s="2"/>
      <c r="DD404" s="2"/>
      <c r="DE404" s="2"/>
      <c r="DF404" s="92"/>
      <c r="DG404" s="92"/>
      <c r="DH404" s="92"/>
      <c r="DI404" s="92"/>
      <c r="DJ404" s="92"/>
      <c r="DK404" s="92"/>
      <c r="DL404" s="92"/>
      <c r="DM404" s="92"/>
      <c r="DN404" s="92"/>
      <c r="DO404" s="92"/>
      <c r="DP404" s="92"/>
      <c r="DQ404" s="92"/>
      <c r="DR404" s="92"/>
      <c r="DS404" s="92"/>
      <c r="DT404" s="92"/>
      <c r="DU404" s="92"/>
      <c r="DV404" s="92"/>
      <c r="DW404" s="92"/>
      <c r="DX404" s="92"/>
      <c r="DY404" s="92"/>
      <c r="DZ404" s="92"/>
      <c r="EA404" s="92"/>
      <c r="EB404" s="92"/>
      <c r="EC404" s="92"/>
      <c r="ED404" s="92"/>
      <c r="EE404" s="92"/>
      <c r="EF404" s="2"/>
      <c r="EG404" s="2"/>
      <c r="EH404" s="2"/>
    </row>
    <row r="405" spans="1:138" ht="12.7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c r="BZ405" s="2"/>
      <c r="CA405" s="2"/>
      <c r="CB405" s="2"/>
      <c r="CC405" s="2"/>
      <c r="CD405" s="2"/>
      <c r="CE405" s="2"/>
      <c r="CF405" s="2"/>
      <c r="CG405" s="2"/>
      <c r="CH405" s="2"/>
      <c r="CI405" s="2"/>
      <c r="CJ405" s="2"/>
      <c r="CK405" s="2"/>
      <c r="CL405" s="2"/>
      <c r="CM405" s="2"/>
      <c r="CN405" s="2"/>
      <c r="CO405" s="2"/>
      <c r="CP405" s="2"/>
      <c r="CQ405" s="2"/>
      <c r="CR405" s="2"/>
      <c r="CS405" s="2"/>
      <c r="CT405" s="2"/>
      <c r="CU405" s="2"/>
      <c r="CV405" s="2"/>
      <c r="CW405" s="2"/>
      <c r="CX405" s="2"/>
      <c r="CY405" s="2"/>
      <c r="CZ405" s="2"/>
      <c r="DA405" s="2"/>
      <c r="DB405" s="2"/>
      <c r="DC405" s="2"/>
      <c r="DD405" s="2"/>
      <c r="DE405" s="2"/>
      <c r="DF405" s="92"/>
      <c r="DG405" s="92"/>
      <c r="DH405" s="92"/>
      <c r="DI405" s="92"/>
      <c r="DJ405" s="92"/>
      <c r="DK405" s="92"/>
      <c r="DL405" s="92"/>
      <c r="DM405" s="92"/>
      <c r="DN405" s="92"/>
      <c r="DO405" s="92"/>
      <c r="DP405" s="92"/>
      <c r="DQ405" s="92"/>
      <c r="DR405" s="92"/>
      <c r="DS405" s="92"/>
      <c r="DT405" s="92"/>
      <c r="DU405" s="92"/>
      <c r="DV405" s="92"/>
      <c r="DW405" s="92"/>
      <c r="DX405" s="92"/>
      <c r="DY405" s="92"/>
      <c r="DZ405" s="92"/>
      <c r="EA405" s="92"/>
      <c r="EB405" s="92"/>
      <c r="EC405" s="92"/>
      <c r="ED405" s="92"/>
      <c r="EE405" s="92"/>
      <c r="EF405" s="2"/>
      <c r="EG405" s="2"/>
      <c r="EH405" s="2"/>
    </row>
    <row r="406" spans="1:138" ht="12.7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c r="BZ406" s="2"/>
      <c r="CA406" s="2"/>
      <c r="CB406" s="2"/>
      <c r="CC406" s="2"/>
      <c r="CD406" s="2"/>
      <c r="CE406" s="2"/>
      <c r="CF406" s="2"/>
      <c r="CG406" s="2"/>
      <c r="CH406" s="2"/>
      <c r="CI406" s="2"/>
      <c r="CJ406" s="2"/>
      <c r="CK406" s="2"/>
      <c r="CL406" s="2"/>
      <c r="CM406" s="2"/>
      <c r="CN406" s="2"/>
      <c r="CO406" s="2"/>
      <c r="CP406" s="2"/>
      <c r="CQ406" s="2"/>
      <c r="CR406" s="2"/>
      <c r="CS406" s="2"/>
      <c r="CT406" s="2"/>
      <c r="CU406" s="2"/>
      <c r="CV406" s="2"/>
      <c r="CW406" s="2"/>
      <c r="CX406" s="2"/>
      <c r="CY406" s="2"/>
      <c r="CZ406" s="2"/>
      <c r="DA406" s="2"/>
      <c r="DB406" s="2"/>
      <c r="DC406" s="2"/>
      <c r="DD406" s="2"/>
      <c r="DE406" s="2"/>
      <c r="DF406" s="92"/>
      <c r="DG406" s="92"/>
      <c r="DH406" s="92"/>
      <c r="DI406" s="92"/>
      <c r="DJ406" s="92"/>
      <c r="DK406" s="92"/>
      <c r="DL406" s="92"/>
      <c r="DM406" s="92"/>
      <c r="DN406" s="92"/>
      <c r="DO406" s="92"/>
      <c r="DP406" s="92"/>
      <c r="DQ406" s="92"/>
      <c r="DR406" s="92"/>
      <c r="DS406" s="92"/>
      <c r="DT406" s="92"/>
      <c r="DU406" s="92"/>
      <c r="DV406" s="92"/>
      <c r="DW406" s="92"/>
      <c r="DX406" s="92"/>
      <c r="DY406" s="92"/>
      <c r="DZ406" s="92"/>
      <c r="EA406" s="92"/>
      <c r="EB406" s="92"/>
      <c r="EC406" s="92"/>
      <c r="ED406" s="92"/>
      <c r="EE406" s="92"/>
      <c r="EF406" s="2"/>
      <c r="EG406" s="2"/>
      <c r="EH406" s="2"/>
    </row>
    <row r="407" spans="1:138" ht="12.7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c r="BZ407" s="2"/>
      <c r="CA407" s="2"/>
      <c r="CB407" s="2"/>
      <c r="CC407" s="2"/>
      <c r="CD407" s="2"/>
      <c r="CE407" s="2"/>
      <c r="CF407" s="2"/>
      <c r="CG407" s="2"/>
      <c r="CH407" s="2"/>
      <c r="CI407" s="2"/>
      <c r="CJ407" s="2"/>
      <c r="CK407" s="2"/>
      <c r="CL407" s="2"/>
      <c r="CM407" s="2"/>
      <c r="CN407" s="2"/>
      <c r="CO407" s="2"/>
      <c r="CP407" s="2"/>
      <c r="CQ407" s="2"/>
      <c r="CR407" s="2"/>
      <c r="CS407" s="2"/>
      <c r="CT407" s="2"/>
      <c r="CU407" s="2"/>
      <c r="CV407" s="2"/>
      <c r="CW407" s="2"/>
      <c r="CX407" s="2"/>
      <c r="CY407" s="2"/>
      <c r="CZ407" s="2"/>
      <c r="DA407" s="2"/>
      <c r="DB407" s="2"/>
      <c r="DC407" s="2"/>
      <c r="DD407" s="2"/>
      <c r="DE407" s="2"/>
      <c r="DF407" s="92"/>
      <c r="DG407" s="92"/>
      <c r="DH407" s="92"/>
      <c r="DI407" s="92"/>
      <c r="DJ407" s="92"/>
      <c r="DK407" s="92"/>
      <c r="DL407" s="92"/>
      <c r="DM407" s="92"/>
      <c r="DN407" s="92"/>
      <c r="DO407" s="92"/>
      <c r="DP407" s="92"/>
      <c r="DQ407" s="92"/>
      <c r="DR407" s="92"/>
      <c r="DS407" s="92"/>
      <c r="DT407" s="92"/>
      <c r="DU407" s="92"/>
      <c r="DV407" s="92"/>
      <c r="DW407" s="92"/>
      <c r="DX407" s="92"/>
      <c r="DY407" s="92"/>
      <c r="DZ407" s="92"/>
      <c r="EA407" s="92"/>
      <c r="EB407" s="92"/>
      <c r="EC407" s="92"/>
      <c r="ED407" s="92"/>
      <c r="EE407" s="92"/>
      <c r="EF407" s="2"/>
      <c r="EG407" s="2"/>
      <c r="EH407" s="2"/>
    </row>
    <row r="408" spans="1:138" ht="12.7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c r="BZ408" s="2"/>
      <c r="CA408" s="2"/>
      <c r="CB408" s="2"/>
      <c r="CC408" s="2"/>
      <c r="CD408" s="2"/>
      <c r="CE408" s="2"/>
      <c r="CF408" s="2"/>
      <c r="CG408" s="2"/>
      <c r="CH408" s="2"/>
      <c r="CI408" s="2"/>
      <c r="CJ408" s="2"/>
      <c r="CK408" s="2"/>
      <c r="CL408" s="2"/>
      <c r="CM408" s="2"/>
      <c r="CN408" s="2"/>
      <c r="CO408" s="2"/>
      <c r="CP408" s="2"/>
      <c r="CQ408" s="2"/>
      <c r="CR408" s="2"/>
      <c r="CS408" s="2"/>
      <c r="CT408" s="2"/>
      <c r="CU408" s="2"/>
      <c r="CV408" s="2"/>
      <c r="CW408" s="2"/>
      <c r="CX408" s="2"/>
      <c r="CY408" s="2"/>
      <c r="CZ408" s="2"/>
      <c r="DA408" s="2"/>
      <c r="DB408" s="2"/>
      <c r="DC408" s="2"/>
      <c r="DD408" s="2"/>
      <c r="DE408" s="2"/>
      <c r="DF408" s="92"/>
      <c r="DG408" s="92"/>
      <c r="DH408" s="92"/>
      <c r="DI408" s="92"/>
      <c r="DJ408" s="92"/>
      <c r="DK408" s="92"/>
      <c r="DL408" s="92"/>
      <c r="DM408" s="92"/>
      <c r="DN408" s="92"/>
      <c r="DO408" s="92"/>
      <c r="DP408" s="92"/>
      <c r="DQ408" s="92"/>
      <c r="DR408" s="92"/>
      <c r="DS408" s="92"/>
      <c r="DT408" s="92"/>
      <c r="DU408" s="92"/>
      <c r="DV408" s="92"/>
      <c r="DW408" s="92"/>
      <c r="DX408" s="92"/>
      <c r="DY408" s="92"/>
      <c r="DZ408" s="92"/>
      <c r="EA408" s="92"/>
      <c r="EB408" s="92"/>
      <c r="EC408" s="92"/>
      <c r="ED408" s="92"/>
      <c r="EE408" s="92"/>
      <c r="EF408" s="2"/>
      <c r="EG408" s="2"/>
      <c r="EH408" s="2"/>
    </row>
    <row r="409" spans="1:138" ht="12.7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c r="BZ409" s="2"/>
      <c r="CA409" s="2"/>
      <c r="CB409" s="2"/>
      <c r="CC409" s="2"/>
      <c r="CD409" s="2"/>
      <c r="CE409" s="2"/>
      <c r="CF409" s="2"/>
      <c r="CG409" s="2"/>
      <c r="CH409" s="2"/>
      <c r="CI409" s="2"/>
      <c r="CJ409" s="2"/>
      <c r="CK409" s="2"/>
      <c r="CL409" s="2"/>
      <c r="CM409" s="2"/>
      <c r="CN409" s="2"/>
      <c r="CO409" s="2"/>
      <c r="CP409" s="2"/>
      <c r="CQ409" s="2"/>
      <c r="CR409" s="2"/>
      <c r="CS409" s="2"/>
      <c r="CT409" s="2"/>
      <c r="CU409" s="2"/>
      <c r="CV409" s="2"/>
      <c r="CW409" s="2"/>
      <c r="CX409" s="2"/>
      <c r="CY409" s="2"/>
      <c r="CZ409" s="2"/>
      <c r="DA409" s="2"/>
      <c r="DB409" s="2"/>
      <c r="DC409" s="2"/>
      <c r="DD409" s="2"/>
      <c r="DE409" s="2"/>
      <c r="DF409" s="92"/>
      <c r="DG409" s="92"/>
      <c r="DH409" s="92"/>
      <c r="DI409" s="92"/>
      <c r="DJ409" s="92"/>
      <c r="DK409" s="92"/>
      <c r="DL409" s="92"/>
      <c r="DM409" s="92"/>
      <c r="DN409" s="92"/>
      <c r="DO409" s="92"/>
      <c r="DP409" s="92"/>
      <c r="DQ409" s="92"/>
      <c r="DR409" s="92"/>
      <c r="DS409" s="92"/>
      <c r="DT409" s="92"/>
      <c r="DU409" s="92"/>
      <c r="DV409" s="92"/>
      <c r="DW409" s="92"/>
      <c r="DX409" s="92"/>
      <c r="DY409" s="92"/>
      <c r="DZ409" s="92"/>
      <c r="EA409" s="92"/>
      <c r="EB409" s="92"/>
      <c r="EC409" s="92"/>
      <c r="ED409" s="92"/>
      <c r="EE409" s="92"/>
      <c r="EF409" s="2"/>
      <c r="EG409" s="2"/>
      <c r="EH409" s="2"/>
    </row>
    <row r="410" spans="1:138" ht="12.7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c r="CA410" s="2"/>
      <c r="CB410" s="2"/>
      <c r="CC410" s="2"/>
      <c r="CD410" s="2"/>
      <c r="CE410" s="2"/>
      <c r="CF410" s="2"/>
      <c r="CG410" s="2"/>
      <c r="CH410" s="2"/>
      <c r="CI410" s="2"/>
      <c r="CJ410" s="2"/>
      <c r="CK410" s="2"/>
      <c r="CL410" s="2"/>
      <c r="CM410" s="2"/>
      <c r="CN410" s="2"/>
      <c r="CO410" s="2"/>
      <c r="CP410" s="2"/>
      <c r="CQ410" s="2"/>
      <c r="CR410" s="2"/>
      <c r="CS410" s="2"/>
      <c r="CT410" s="2"/>
      <c r="CU410" s="2"/>
      <c r="CV410" s="2"/>
      <c r="CW410" s="2"/>
      <c r="CX410" s="2"/>
      <c r="CY410" s="2"/>
      <c r="CZ410" s="2"/>
      <c r="DA410" s="2"/>
      <c r="DB410" s="2"/>
      <c r="DC410" s="2"/>
      <c r="DD410" s="2"/>
      <c r="DE410" s="2"/>
      <c r="DF410" s="92"/>
      <c r="DG410" s="92"/>
      <c r="DH410" s="92"/>
      <c r="DI410" s="92"/>
      <c r="DJ410" s="92"/>
      <c r="DK410" s="92"/>
      <c r="DL410" s="92"/>
      <c r="DM410" s="92"/>
      <c r="DN410" s="92"/>
      <c r="DO410" s="92"/>
      <c r="DP410" s="92"/>
      <c r="DQ410" s="92"/>
      <c r="DR410" s="92"/>
      <c r="DS410" s="92"/>
      <c r="DT410" s="92"/>
      <c r="DU410" s="92"/>
      <c r="DV410" s="92"/>
      <c r="DW410" s="92"/>
      <c r="DX410" s="92"/>
      <c r="DY410" s="92"/>
      <c r="DZ410" s="92"/>
      <c r="EA410" s="92"/>
      <c r="EB410" s="92"/>
      <c r="EC410" s="92"/>
      <c r="ED410" s="92"/>
      <c r="EE410" s="92"/>
      <c r="EF410" s="2"/>
      <c r="EG410" s="2"/>
      <c r="EH410" s="2"/>
    </row>
    <row r="411" spans="1:138" ht="12.7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c r="BZ411" s="2"/>
      <c r="CA411" s="2"/>
      <c r="CB411" s="2"/>
      <c r="CC411" s="2"/>
      <c r="CD411" s="2"/>
      <c r="CE411" s="2"/>
      <c r="CF411" s="2"/>
      <c r="CG411" s="2"/>
      <c r="CH411" s="2"/>
      <c r="CI411" s="2"/>
      <c r="CJ411" s="2"/>
      <c r="CK411" s="2"/>
      <c r="CL411" s="2"/>
      <c r="CM411" s="2"/>
      <c r="CN411" s="2"/>
      <c r="CO411" s="2"/>
      <c r="CP411" s="2"/>
      <c r="CQ411" s="2"/>
      <c r="CR411" s="2"/>
      <c r="CS411" s="2"/>
      <c r="CT411" s="2"/>
      <c r="CU411" s="2"/>
      <c r="CV411" s="2"/>
      <c r="CW411" s="2"/>
      <c r="CX411" s="2"/>
      <c r="CY411" s="2"/>
      <c r="CZ411" s="2"/>
      <c r="DA411" s="2"/>
      <c r="DB411" s="2"/>
      <c r="DC411" s="2"/>
      <c r="DD411" s="2"/>
      <c r="DE411" s="2"/>
      <c r="DF411" s="92"/>
      <c r="DG411" s="92"/>
      <c r="DH411" s="92"/>
      <c r="DI411" s="92"/>
      <c r="DJ411" s="92"/>
      <c r="DK411" s="92"/>
      <c r="DL411" s="92"/>
      <c r="DM411" s="92"/>
      <c r="DN411" s="92"/>
      <c r="DO411" s="92"/>
      <c r="DP411" s="92"/>
      <c r="DQ411" s="92"/>
      <c r="DR411" s="92"/>
      <c r="DS411" s="92"/>
      <c r="DT411" s="92"/>
      <c r="DU411" s="92"/>
      <c r="DV411" s="92"/>
      <c r="DW411" s="92"/>
      <c r="DX411" s="92"/>
      <c r="DY411" s="92"/>
      <c r="DZ411" s="92"/>
      <c r="EA411" s="92"/>
      <c r="EB411" s="92"/>
      <c r="EC411" s="92"/>
      <c r="ED411" s="92"/>
      <c r="EE411" s="92"/>
      <c r="EF411" s="2"/>
      <c r="EG411" s="2"/>
      <c r="EH411" s="2"/>
    </row>
    <row r="412" spans="1:138" ht="12.7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c r="CB412" s="2"/>
      <c r="CC412" s="2"/>
      <c r="CD412" s="2"/>
      <c r="CE412" s="2"/>
      <c r="CF412" s="2"/>
      <c r="CG412" s="2"/>
      <c r="CH412" s="2"/>
      <c r="CI412" s="2"/>
      <c r="CJ412" s="2"/>
      <c r="CK412" s="2"/>
      <c r="CL412" s="2"/>
      <c r="CM412" s="2"/>
      <c r="CN412" s="2"/>
      <c r="CO412" s="2"/>
      <c r="CP412" s="2"/>
      <c r="CQ412" s="2"/>
      <c r="CR412" s="2"/>
      <c r="CS412" s="2"/>
      <c r="CT412" s="2"/>
      <c r="CU412" s="2"/>
      <c r="CV412" s="2"/>
      <c r="CW412" s="2"/>
      <c r="CX412" s="2"/>
      <c r="CY412" s="2"/>
      <c r="CZ412" s="2"/>
      <c r="DA412" s="2"/>
      <c r="DB412" s="2"/>
      <c r="DC412" s="2"/>
      <c r="DD412" s="2"/>
      <c r="DE412" s="2"/>
      <c r="DF412" s="92"/>
      <c r="DG412" s="92"/>
      <c r="DH412" s="92"/>
      <c r="DI412" s="92"/>
      <c r="DJ412" s="92"/>
      <c r="DK412" s="92"/>
      <c r="DL412" s="92"/>
      <c r="DM412" s="92"/>
      <c r="DN412" s="92"/>
      <c r="DO412" s="92"/>
      <c r="DP412" s="92"/>
      <c r="DQ412" s="92"/>
      <c r="DR412" s="92"/>
      <c r="DS412" s="92"/>
      <c r="DT412" s="92"/>
      <c r="DU412" s="92"/>
      <c r="DV412" s="92"/>
      <c r="DW412" s="92"/>
      <c r="DX412" s="92"/>
      <c r="DY412" s="92"/>
      <c r="DZ412" s="92"/>
      <c r="EA412" s="92"/>
      <c r="EB412" s="92"/>
      <c r="EC412" s="92"/>
      <c r="ED412" s="92"/>
      <c r="EE412" s="92"/>
      <c r="EF412" s="2"/>
      <c r="EG412" s="2"/>
      <c r="EH412" s="2"/>
    </row>
    <row r="413" spans="1:138" ht="12.7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c r="BZ413" s="2"/>
      <c r="CA413" s="2"/>
      <c r="CB413" s="2"/>
      <c r="CC413" s="2"/>
      <c r="CD413" s="2"/>
      <c r="CE413" s="2"/>
      <c r="CF413" s="2"/>
      <c r="CG413" s="2"/>
      <c r="CH413" s="2"/>
      <c r="CI413" s="2"/>
      <c r="CJ413" s="2"/>
      <c r="CK413" s="2"/>
      <c r="CL413" s="2"/>
      <c r="CM413" s="2"/>
      <c r="CN413" s="2"/>
      <c r="CO413" s="2"/>
      <c r="CP413" s="2"/>
      <c r="CQ413" s="2"/>
      <c r="CR413" s="2"/>
      <c r="CS413" s="2"/>
      <c r="CT413" s="2"/>
      <c r="CU413" s="2"/>
      <c r="CV413" s="2"/>
      <c r="CW413" s="2"/>
      <c r="CX413" s="2"/>
      <c r="CY413" s="2"/>
      <c r="CZ413" s="2"/>
      <c r="DA413" s="2"/>
      <c r="DB413" s="2"/>
      <c r="DC413" s="2"/>
      <c r="DD413" s="2"/>
      <c r="DE413" s="2"/>
      <c r="DF413" s="92"/>
      <c r="DG413" s="92"/>
      <c r="DH413" s="92"/>
      <c r="DI413" s="92"/>
      <c r="DJ413" s="92"/>
      <c r="DK413" s="92"/>
      <c r="DL413" s="92"/>
      <c r="DM413" s="92"/>
      <c r="DN413" s="92"/>
      <c r="DO413" s="92"/>
      <c r="DP413" s="92"/>
      <c r="DQ413" s="92"/>
      <c r="DR413" s="92"/>
      <c r="DS413" s="92"/>
      <c r="DT413" s="92"/>
      <c r="DU413" s="92"/>
      <c r="DV413" s="92"/>
      <c r="DW413" s="92"/>
      <c r="DX413" s="92"/>
      <c r="DY413" s="92"/>
      <c r="DZ413" s="92"/>
      <c r="EA413" s="92"/>
      <c r="EB413" s="92"/>
      <c r="EC413" s="92"/>
      <c r="ED413" s="92"/>
      <c r="EE413" s="92"/>
      <c r="EF413" s="2"/>
      <c r="EG413" s="2"/>
      <c r="EH413" s="2"/>
    </row>
    <row r="414" spans="1:138" ht="12.7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c r="CA414" s="2"/>
      <c r="CB414" s="2"/>
      <c r="CC414" s="2"/>
      <c r="CD414" s="2"/>
      <c r="CE414" s="2"/>
      <c r="CF414" s="2"/>
      <c r="CG414" s="2"/>
      <c r="CH414" s="2"/>
      <c r="CI414" s="2"/>
      <c r="CJ414" s="2"/>
      <c r="CK414" s="2"/>
      <c r="CL414" s="2"/>
      <c r="CM414" s="2"/>
      <c r="CN414" s="2"/>
      <c r="CO414" s="2"/>
      <c r="CP414" s="2"/>
      <c r="CQ414" s="2"/>
      <c r="CR414" s="2"/>
      <c r="CS414" s="2"/>
      <c r="CT414" s="2"/>
      <c r="CU414" s="2"/>
      <c r="CV414" s="2"/>
      <c r="CW414" s="2"/>
      <c r="CX414" s="2"/>
      <c r="CY414" s="2"/>
      <c r="CZ414" s="2"/>
      <c r="DA414" s="2"/>
      <c r="DB414" s="2"/>
      <c r="DC414" s="2"/>
      <c r="DD414" s="2"/>
      <c r="DE414" s="2"/>
      <c r="DF414" s="92"/>
      <c r="DG414" s="92"/>
      <c r="DH414" s="92"/>
      <c r="DI414" s="92"/>
      <c r="DJ414" s="92"/>
      <c r="DK414" s="92"/>
      <c r="DL414" s="92"/>
      <c r="DM414" s="92"/>
      <c r="DN414" s="92"/>
      <c r="DO414" s="92"/>
      <c r="DP414" s="92"/>
      <c r="DQ414" s="92"/>
      <c r="DR414" s="92"/>
      <c r="DS414" s="92"/>
      <c r="DT414" s="92"/>
      <c r="DU414" s="92"/>
      <c r="DV414" s="92"/>
      <c r="DW414" s="92"/>
      <c r="DX414" s="92"/>
      <c r="DY414" s="92"/>
      <c r="DZ414" s="92"/>
      <c r="EA414" s="92"/>
      <c r="EB414" s="92"/>
      <c r="EC414" s="92"/>
      <c r="ED414" s="92"/>
      <c r="EE414" s="92"/>
      <c r="EF414" s="2"/>
      <c r="EG414" s="2"/>
      <c r="EH414" s="2"/>
    </row>
    <row r="415" spans="1:138" ht="12.7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c r="BZ415" s="2"/>
      <c r="CA415" s="2"/>
      <c r="CB415" s="2"/>
      <c r="CC415" s="2"/>
      <c r="CD415" s="2"/>
      <c r="CE415" s="2"/>
      <c r="CF415" s="2"/>
      <c r="CG415" s="2"/>
      <c r="CH415" s="2"/>
      <c r="CI415" s="2"/>
      <c r="CJ415" s="2"/>
      <c r="CK415" s="2"/>
      <c r="CL415" s="2"/>
      <c r="CM415" s="2"/>
      <c r="CN415" s="2"/>
      <c r="CO415" s="2"/>
      <c r="CP415" s="2"/>
      <c r="CQ415" s="2"/>
      <c r="CR415" s="2"/>
      <c r="CS415" s="2"/>
      <c r="CT415" s="2"/>
      <c r="CU415" s="2"/>
      <c r="CV415" s="2"/>
      <c r="CW415" s="2"/>
      <c r="CX415" s="2"/>
      <c r="CY415" s="2"/>
      <c r="CZ415" s="2"/>
      <c r="DA415" s="2"/>
      <c r="DB415" s="2"/>
      <c r="DC415" s="2"/>
      <c r="DD415" s="2"/>
      <c r="DE415" s="2"/>
      <c r="DF415" s="92"/>
      <c r="DG415" s="92"/>
      <c r="DH415" s="92"/>
      <c r="DI415" s="92"/>
      <c r="DJ415" s="92"/>
      <c r="DK415" s="92"/>
      <c r="DL415" s="92"/>
      <c r="DM415" s="92"/>
      <c r="DN415" s="92"/>
      <c r="DO415" s="92"/>
      <c r="DP415" s="92"/>
      <c r="DQ415" s="92"/>
      <c r="DR415" s="92"/>
      <c r="DS415" s="92"/>
      <c r="DT415" s="92"/>
      <c r="DU415" s="92"/>
      <c r="DV415" s="92"/>
      <c r="DW415" s="92"/>
      <c r="DX415" s="92"/>
      <c r="DY415" s="92"/>
      <c r="DZ415" s="92"/>
      <c r="EA415" s="92"/>
      <c r="EB415" s="92"/>
      <c r="EC415" s="92"/>
      <c r="ED415" s="92"/>
      <c r="EE415" s="92"/>
      <c r="EF415" s="2"/>
      <c r="EG415" s="2"/>
      <c r="EH415" s="2"/>
    </row>
    <row r="416" spans="1:138" ht="12.7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c r="BZ416" s="2"/>
      <c r="CA416" s="2"/>
      <c r="CB416" s="2"/>
      <c r="CC416" s="2"/>
      <c r="CD416" s="2"/>
      <c r="CE416" s="2"/>
      <c r="CF416" s="2"/>
      <c r="CG416" s="2"/>
      <c r="CH416" s="2"/>
      <c r="CI416" s="2"/>
      <c r="CJ416" s="2"/>
      <c r="CK416" s="2"/>
      <c r="CL416" s="2"/>
      <c r="CM416" s="2"/>
      <c r="CN416" s="2"/>
      <c r="CO416" s="2"/>
      <c r="CP416" s="2"/>
      <c r="CQ416" s="2"/>
      <c r="CR416" s="2"/>
      <c r="CS416" s="2"/>
      <c r="CT416" s="2"/>
      <c r="CU416" s="2"/>
      <c r="CV416" s="2"/>
      <c r="CW416" s="2"/>
      <c r="CX416" s="2"/>
      <c r="CY416" s="2"/>
      <c r="CZ416" s="2"/>
      <c r="DA416" s="2"/>
      <c r="DB416" s="2"/>
      <c r="DC416" s="2"/>
      <c r="DD416" s="2"/>
      <c r="DE416" s="2"/>
      <c r="DF416" s="92"/>
      <c r="DG416" s="92"/>
      <c r="DH416" s="92"/>
      <c r="DI416" s="92"/>
      <c r="DJ416" s="92"/>
      <c r="DK416" s="92"/>
      <c r="DL416" s="92"/>
      <c r="DM416" s="92"/>
      <c r="DN416" s="92"/>
      <c r="DO416" s="92"/>
      <c r="DP416" s="92"/>
      <c r="DQ416" s="92"/>
      <c r="DR416" s="92"/>
      <c r="DS416" s="92"/>
      <c r="DT416" s="92"/>
      <c r="DU416" s="92"/>
      <c r="DV416" s="92"/>
      <c r="DW416" s="92"/>
      <c r="DX416" s="92"/>
      <c r="DY416" s="92"/>
      <c r="DZ416" s="92"/>
      <c r="EA416" s="92"/>
      <c r="EB416" s="92"/>
      <c r="EC416" s="92"/>
      <c r="ED416" s="92"/>
      <c r="EE416" s="92"/>
      <c r="EF416" s="2"/>
      <c r="EG416" s="2"/>
      <c r="EH416" s="2"/>
    </row>
    <row r="417" spans="1:138" ht="12.7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c r="CA417" s="2"/>
      <c r="CB417" s="2"/>
      <c r="CC417" s="2"/>
      <c r="CD417" s="2"/>
      <c r="CE417" s="2"/>
      <c r="CF417" s="2"/>
      <c r="CG417" s="2"/>
      <c r="CH417" s="2"/>
      <c r="CI417" s="2"/>
      <c r="CJ417" s="2"/>
      <c r="CK417" s="2"/>
      <c r="CL417" s="2"/>
      <c r="CM417" s="2"/>
      <c r="CN417" s="2"/>
      <c r="CO417" s="2"/>
      <c r="CP417" s="2"/>
      <c r="CQ417" s="2"/>
      <c r="CR417" s="2"/>
      <c r="CS417" s="2"/>
      <c r="CT417" s="2"/>
      <c r="CU417" s="2"/>
      <c r="CV417" s="2"/>
      <c r="CW417" s="2"/>
      <c r="CX417" s="2"/>
      <c r="CY417" s="2"/>
      <c r="CZ417" s="2"/>
      <c r="DA417" s="2"/>
      <c r="DB417" s="2"/>
      <c r="DC417" s="2"/>
      <c r="DD417" s="2"/>
      <c r="DE417" s="2"/>
      <c r="DF417" s="92"/>
      <c r="DG417" s="92"/>
      <c r="DH417" s="92"/>
      <c r="DI417" s="92"/>
      <c r="DJ417" s="92"/>
      <c r="DK417" s="92"/>
      <c r="DL417" s="92"/>
      <c r="DM417" s="92"/>
      <c r="DN417" s="92"/>
      <c r="DO417" s="92"/>
      <c r="DP417" s="92"/>
      <c r="DQ417" s="92"/>
      <c r="DR417" s="92"/>
      <c r="DS417" s="92"/>
      <c r="DT417" s="92"/>
      <c r="DU417" s="92"/>
      <c r="DV417" s="92"/>
      <c r="DW417" s="92"/>
      <c r="DX417" s="92"/>
      <c r="DY417" s="92"/>
      <c r="DZ417" s="92"/>
      <c r="EA417" s="92"/>
      <c r="EB417" s="92"/>
      <c r="EC417" s="92"/>
      <c r="ED417" s="92"/>
      <c r="EE417" s="92"/>
      <c r="EF417" s="2"/>
      <c r="EG417" s="2"/>
      <c r="EH417" s="2"/>
    </row>
    <row r="418" spans="1:138" ht="12.7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c r="CA418" s="2"/>
      <c r="CB418" s="2"/>
      <c r="CC418" s="2"/>
      <c r="CD418" s="2"/>
      <c r="CE418" s="2"/>
      <c r="CF418" s="2"/>
      <c r="CG418" s="2"/>
      <c r="CH418" s="2"/>
      <c r="CI418" s="2"/>
      <c r="CJ418" s="2"/>
      <c r="CK418" s="2"/>
      <c r="CL418" s="2"/>
      <c r="CM418" s="2"/>
      <c r="CN418" s="2"/>
      <c r="CO418" s="2"/>
      <c r="CP418" s="2"/>
      <c r="CQ418" s="2"/>
      <c r="CR418" s="2"/>
      <c r="CS418" s="2"/>
      <c r="CT418" s="2"/>
      <c r="CU418" s="2"/>
      <c r="CV418" s="2"/>
      <c r="CW418" s="2"/>
      <c r="CX418" s="2"/>
      <c r="CY418" s="2"/>
      <c r="CZ418" s="2"/>
      <c r="DA418" s="2"/>
      <c r="DB418" s="2"/>
      <c r="DC418" s="2"/>
      <c r="DD418" s="2"/>
      <c r="DE418" s="2"/>
      <c r="DF418" s="92"/>
      <c r="DG418" s="92"/>
      <c r="DH418" s="92"/>
      <c r="DI418" s="92"/>
      <c r="DJ418" s="92"/>
      <c r="DK418" s="92"/>
      <c r="DL418" s="92"/>
      <c r="DM418" s="92"/>
      <c r="DN418" s="92"/>
      <c r="DO418" s="92"/>
      <c r="DP418" s="92"/>
      <c r="DQ418" s="92"/>
      <c r="DR418" s="92"/>
      <c r="DS418" s="92"/>
      <c r="DT418" s="92"/>
      <c r="DU418" s="92"/>
      <c r="DV418" s="92"/>
      <c r="DW418" s="92"/>
      <c r="DX418" s="92"/>
      <c r="DY418" s="92"/>
      <c r="DZ418" s="92"/>
      <c r="EA418" s="92"/>
      <c r="EB418" s="92"/>
      <c r="EC418" s="92"/>
      <c r="ED418" s="92"/>
      <c r="EE418" s="92"/>
      <c r="EF418" s="2"/>
      <c r="EG418" s="2"/>
      <c r="EH418" s="2"/>
    </row>
    <row r="419" spans="1:138" ht="12.7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c r="CA419" s="2"/>
      <c r="CB419" s="2"/>
      <c r="CC419" s="2"/>
      <c r="CD419" s="2"/>
      <c r="CE419" s="2"/>
      <c r="CF419" s="2"/>
      <c r="CG419" s="2"/>
      <c r="CH419" s="2"/>
      <c r="CI419" s="2"/>
      <c r="CJ419" s="2"/>
      <c r="CK419" s="2"/>
      <c r="CL419" s="2"/>
      <c r="CM419" s="2"/>
      <c r="CN419" s="2"/>
      <c r="CO419" s="2"/>
      <c r="CP419" s="2"/>
      <c r="CQ419" s="2"/>
      <c r="CR419" s="2"/>
      <c r="CS419" s="2"/>
      <c r="CT419" s="2"/>
      <c r="CU419" s="2"/>
      <c r="CV419" s="2"/>
      <c r="CW419" s="2"/>
      <c r="CX419" s="2"/>
      <c r="CY419" s="2"/>
      <c r="CZ419" s="2"/>
      <c r="DA419" s="2"/>
      <c r="DB419" s="2"/>
      <c r="DC419" s="2"/>
      <c r="DD419" s="2"/>
      <c r="DE419" s="2"/>
      <c r="DF419" s="92"/>
      <c r="DG419" s="92"/>
      <c r="DH419" s="92"/>
      <c r="DI419" s="92"/>
      <c r="DJ419" s="92"/>
      <c r="DK419" s="92"/>
      <c r="DL419" s="92"/>
      <c r="DM419" s="92"/>
      <c r="DN419" s="92"/>
      <c r="DO419" s="92"/>
      <c r="DP419" s="92"/>
      <c r="DQ419" s="92"/>
      <c r="DR419" s="92"/>
      <c r="DS419" s="92"/>
      <c r="DT419" s="92"/>
      <c r="DU419" s="92"/>
      <c r="DV419" s="92"/>
      <c r="DW419" s="92"/>
      <c r="DX419" s="92"/>
      <c r="DY419" s="92"/>
      <c r="DZ419" s="92"/>
      <c r="EA419" s="92"/>
      <c r="EB419" s="92"/>
      <c r="EC419" s="92"/>
      <c r="ED419" s="92"/>
      <c r="EE419" s="92"/>
      <c r="EF419" s="2"/>
      <c r="EG419" s="2"/>
      <c r="EH419" s="2"/>
    </row>
    <row r="420" spans="1:138" ht="12.7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c r="BZ420" s="2"/>
      <c r="CA420" s="2"/>
      <c r="CB420" s="2"/>
      <c r="CC420" s="2"/>
      <c r="CD420" s="2"/>
      <c r="CE420" s="2"/>
      <c r="CF420" s="2"/>
      <c r="CG420" s="2"/>
      <c r="CH420" s="2"/>
      <c r="CI420" s="2"/>
      <c r="CJ420" s="2"/>
      <c r="CK420" s="2"/>
      <c r="CL420" s="2"/>
      <c r="CM420" s="2"/>
      <c r="CN420" s="2"/>
      <c r="CO420" s="2"/>
      <c r="CP420" s="2"/>
      <c r="CQ420" s="2"/>
      <c r="CR420" s="2"/>
      <c r="CS420" s="2"/>
      <c r="CT420" s="2"/>
      <c r="CU420" s="2"/>
      <c r="CV420" s="2"/>
      <c r="CW420" s="2"/>
      <c r="CX420" s="2"/>
      <c r="CY420" s="2"/>
      <c r="CZ420" s="2"/>
      <c r="DA420" s="2"/>
      <c r="DB420" s="2"/>
      <c r="DC420" s="2"/>
      <c r="DD420" s="2"/>
      <c r="DE420" s="2"/>
      <c r="DF420" s="92"/>
      <c r="DG420" s="92"/>
      <c r="DH420" s="92"/>
      <c r="DI420" s="92"/>
      <c r="DJ420" s="92"/>
      <c r="DK420" s="92"/>
      <c r="DL420" s="92"/>
      <c r="DM420" s="92"/>
      <c r="DN420" s="92"/>
      <c r="DO420" s="92"/>
      <c r="DP420" s="92"/>
      <c r="DQ420" s="92"/>
      <c r="DR420" s="92"/>
      <c r="DS420" s="92"/>
      <c r="DT420" s="92"/>
      <c r="DU420" s="92"/>
      <c r="DV420" s="92"/>
      <c r="DW420" s="92"/>
      <c r="DX420" s="92"/>
      <c r="DY420" s="92"/>
      <c r="DZ420" s="92"/>
      <c r="EA420" s="92"/>
      <c r="EB420" s="92"/>
      <c r="EC420" s="92"/>
      <c r="ED420" s="92"/>
      <c r="EE420" s="92"/>
      <c r="EF420" s="2"/>
      <c r="EG420" s="2"/>
      <c r="EH420" s="2"/>
    </row>
    <row r="421" spans="1:138" ht="12.7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c r="BZ421" s="2"/>
      <c r="CA421" s="2"/>
      <c r="CB421" s="2"/>
      <c r="CC421" s="2"/>
      <c r="CD421" s="2"/>
      <c r="CE421" s="2"/>
      <c r="CF421" s="2"/>
      <c r="CG421" s="2"/>
      <c r="CH421" s="2"/>
      <c r="CI421" s="2"/>
      <c r="CJ421" s="2"/>
      <c r="CK421" s="2"/>
      <c r="CL421" s="2"/>
      <c r="CM421" s="2"/>
      <c r="CN421" s="2"/>
      <c r="CO421" s="2"/>
      <c r="CP421" s="2"/>
      <c r="CQ421" s="2"/>
      <c r="CR421" s="2"/>
      <c r="CS421" s="2"/>
      <c r="CT421" s="2"/>
      <c r="CU421" s="2"/>
      <c r="CV421" s="2"/>
      <c r="CW421" s="2"/>
      <c r="CX421" s="2"/>
      <c r="CY421" s="2"/>
      <c r="CZ421" s="2"/>
      <c r="DA421" s="2"/>
      <c r="DB421" s="2"/>
      <c r="DC421" s="2"/>
      <c r="DD421" s="2"/>
      <c r="DE421" s="2"/>
      <c r="DF421" s="92"/>
      <c r="DG421" s="92"/>
      <c r="DH421" s="92"/>
      <c r="DI421" s="92"/>
      <c r="DJ421" s="92"/>
      <c r="DK421" s="92"/>
      <c r="DL421" s="92"/>
      <c r="DM421" s="92"/>
      <c r="DN421" s="92"/>
      <c r="DO421" s="92"/>
      <c r="DP421" s="92"/>
      <c r="DQ421" s="92"/>
      <c r="DR421" s="92"/>
      <c r="DS421" s="92"/>
      <c r="DT421" s="92"/>
      <c r="DU421" s="92"/>
      <c r="DV421" s="92"/>
      <c r="DW421" s="92"/>
      <c r="DX421" s="92"/>
      <c r="DY421" s="92"/>
      <c r="DZ421" s="92"/>
      <c r="EA421" s="92"/>
      <c r="EB421" s="92"/>
      <c r="EC421" s="92"/>
      <c r="ED421" s="92"/>
      <c r="EE421" s="92"/>
      <c r="EF421" s="2"/>
      <c r="EG421" s="2"/>
      <c r="EH421" s="2"/>
    </row>
    <row r="422" spans="1:138" ht="12.7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c r="CA422" s="2"/>
      <c r="CB422" s="2"/>
      <c r="CC422" s="2"/>
      <c r="CD422" s="2"/>
      <c r="CE422" s="2"/>
      <c r="CF422" s="2"/>
      <c r="CG422" s="2"/>
      <c r="CH422" s="2"/>
      <c r="CI422" s="2"/>
      <c r="CJ422" s="2"/>
      <c r="CK422" s="2"/>
      <c r="CL422" s="2"/>
      <c r="CM422" s="2"/>
      <c r="CN422" s="2"/>
      <c r="CO422" s="2"/>
      <c r="CP422" s="2"/>
      <c r="CQ422" s="2"/>
      <c r="CR422" s="2"/>
      <c r="CS422" s="2"/>
      <c r="CT422" s="2"/>
      <c r="CU422" s="2"/>
      <c r="CV422" s="2"/>
      <c r="CW422" s="2"/>
      <c r="CX422" s="2"/>
      <c r="CY422" s="2"/>
      <c r="CZ422" s="2"/>
      <c r="DA422" s="2"/>
      <c r="DB422" s="2"/>
      <c r="DC422" s="2"/>
      <c r="DD422" s="2"/>
      <c r="DE422" s="2"/>
      <c r="DF422" s="92"/>
      <c r="DG422" s="92"/>
      <c r="DH422" s="92"/>
      <c r="DI422" s="92"/>
      <c r="DJ422" s="92"/>
      <c r="DK422" s="92"/>
      <c r="DL422" s="92"/>
      <c r="DM422" s="92"/>
      <c r="DN422" s="92"/>
      <c r="DO422" s="92"/>
      <c r="DP422" s="92"/>
      <c r="DQ422" s="92"/>
      <c r="DR422" s="92"/>
      <c r="DS422" s="92"/>
      <c r="DT422" s="92"/>
      <c r="DU422" s="92"/>
      <c r="DV422" s="92"/>
      <c r="DW422" s="92"/>
      <c r="DX422" s="92"/>
      <c r="DY422" s="92"/>
      <c r="DZ422" s="92"/>
      <c r="EA422" s="92"/>
      <c r="EB422" s="92"/>
      <c r="EC422" s="92"/>
      <c r="ED422" s="92"/>
      <c r="EE422" s="92"/>
      <c r="EF422" s="2"/>
      <c r="EG422" s="2"/>
      <c r="EH422" s="2"/>
    </row>
    <row r="423" spans="1:138" ht="12.7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c r="CA423" s="2"/>
      <c r="CB423" s="2"/>
      <c r="CC423" s="2"/>
      <c r="CD423" s="2"/>
      <c r="CE423" s="2"/>
      <c r="CF423" s="2"/>
      <c r="CG423" s="2"/>
      <c r="CH423" s="2"/>
      <c r="CI423" s="2"/>
      <c r="CJ423" s="2"/>
      <c r="CK423" s="2"/>
      <c r="CL423" s="2"/>
      <c r="CM423" s="2"/>
      <c r="CN423" s="2"/>
      <c r="CO423" s="2"/>
      <c r="CP423" s="2"/>
      <c r="CQ423" s="2"/>
      <c r="CR423" s="2"/>
      <c r="CS423" s="2"/>
      <c r="CT423" s="2"/>
      <c r="CU423" s="2"/>
      <c r="CV423" s="2"/>
      <c r="CW423" s="2"/>
      <c r="CX423" s="2"/>
      <c r="CY423" s="2"/>
      <c r="CZ423" s="2"/>
      <c r="DA423" s="2"/>
      <c r="DB423" s="2"/>
      <c r="DC423" s="2"/>
      <c r="DD423" s="2"/>
      <c r="DE423" s="2"/>
      <c r="DF423" s="92"/>
      <c r="DG423" s="92"/>
      <c r="DH423" s="92"/>
      <c r="DI423" s="92"/>
      <c r="DJ423" s="92"/>
      <c r="DK423" s="92"/>
      <c r="DL423" s="92"/>
      <c r="DM423" s="92"/>
      <c r="DN423" s="92"/>
      <c r="DO423" s="92"/>
      <c r="DP423" s="92"/>
      <c r="DQ423" s="92"/>
      <c r="DR423" s="92"/>
      <c r="DS423" s="92"/>
      <c r="DT423" s="92"/>
      <c r="DU423" s="92"/>
      <c r="DV423" s="92"/>
      <c r="DW423" s="92"/>
      <c r="DX423" s="92"/>
      <c r="DY423" s="92"/>
      <c r="DZ423" s="92"/>
      <c r="EA423" s="92"/>
      <c r="EB423" s="92"/>
      <c r="EC423" s="92"/>
      <c r="ED423" s="92"/>
      <c r="EE423" s="92"/>
      <c r="EF423" s="2"/>
      <c r="EG423" s="2"/>
      <c r="EH423" s="2"/>
    </row>
    <row r="424" spans="1:138" ht="12.7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c r="BZ424" s="2"/>
      <c r="CA424" s="2"/>
      <c r="CB424" s="2"/>
      <c r="CC424" s="2"/>
      <c r="CD424" s="2"/>
      <c r="CE424" s="2"/>
      <c r="CF424" s="2"/>
      <c r="CG424" s="2"/>
      <c r="CH424" s="2"/>
      <c r="CI424" s="2"/>
      <c r="CJ424" s="2"/>
      <c r="CK424" s="2"/>
      <c r="CL424" s="2"/>
      <c r="CM424" s="2"/>
      <c r="CN424" s="2"/>
      <c r="CO424" s="2"/>
      <c r="CP424" s="2"/>
      <c r="CQ424" s="2"/>
      <c r="CR424" s="2"/>
      <c r="CS424" s="2"/>
      <c r="CT424" s="2"/>
      <c r="CU424" s="2"/>
      <c r="CV424" s="2"/>
      <c r="CW424" s="2"/>
      <c r="CX424" s="2"/>
      <c r="CY424" s="2"/>
      <c r="CZ424" s="2"/>
      <c r="DA424" s="2"/>
      <c r="DB424" s="2"/>
      <c r="DC424" s="2"/>
      <c r="DD424" s="2"/>
      <c r="DE424" s="2"/>
      <c r="DF424" s="92"/>
      <c r="DG424" s="92"/>
      <c r="DH424" s="92"/>
      <c r="DI424" s="92"/>
      <c r="DJ424" s="92"/>
      <c r="DK424" s="92"/>
      <c r="DL424" s="92"/>
      <c r="DM424" s="92"/>
      <c r="DN424" s="92"/>
      <c r="DO424" s="92"/>
      <c r="DP424" s="92"/>
      <c r="DQ424" s="92"/>
      <c r="DR424" s="92"/>
      <c r="DS424" s="92"/>
      <c r="DT424" s="92"/>
      <c r="DU424" s="92"/>
      <c r="DV424" s="92"/>
      <c r="DW424" s="92"/>
      <c r="DX424" s="92"/>
      <c r="DY424" s="92"/>
      <c r="DZ424" s="92"/>
      <c r="EA424" s="92"/>
      <c r="EB424" s="92"/>
      <c r="EC424" s="92"/>
      <c r="ED424" s="92"/>
      <c r="EE424" s="92"/>
      <c r="EF424" s="2"/>
      <c r="EG424" s="2"/>
      <c r="EH424" s="2"/>
    </row>
    <row r="425" spans="1:138" ht="12.7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c r="BX425" s="2"/>
      <c r="BY425" s="2"/>
      <c r="BZ425" s="2"/>
      <c r="CA425" s="2"/>
      <c r="CB425" s="2"/>
      <c r="CC425" s="2"/>
      <c r="CD425" s="2"/>
      <c r="CE425" s="2"/>
      <c r="CF425" s="2"/>
      <c r="CG425" s="2"/>
      <c r="CH425" s="2"/>
      <c r="CI425" s="2"/>
      <c r="CJ425" s="2"/>
      <c r="CK425" s="2"/>
      <c r="CL425" s="2"/>
      <c r="CM425" s="2"/>
      <c r="CN425" s="2"/>
      <c r="CO425" s="2"/>
      <c r="CP425" s="2"/>
      <c r="CQ425" s="2"/>
      <c r="CR425" s="2"/>
      <c r="CS425" s="2"/>
      <c r="CT425" s="2"/>
      <c r="CU425" s="2"/>
      <c r="CV425" s="2"/>
      <c r="CW425" s="2"/>
      <c r="CX425" s="2"/>
      <c r="CY425" s="2"/>
      <c r="CZ425" s="2"/>
      <c r="DA425" s="2"/>
      <c r="DB425" s="2"/>
      <c r="DC425" s="2"/>
      <c r="DD425" s="2"/>
      <c r="DE425" s="2"/>
      <c r="DF425" s="92"/>
      <c r="DG425" s="92"/>
      <c r="DH425" s="92"/>
      <c r="DI425" s="92"/>
      <c r="DJ425" s="92"/>
      <c r="DK425" s="92"/>
      <c r="DL425" s="92"/>
      <c r="DM425" s="92"/>
      <c r="DN425" s="92"/>
      <c r="DO425" s="92"/>
      <c r="DP425" s="92"/>
      <c r="DQ425" s="92"/>
      <c r="DR425" s="92"/>
      <c r="DS425" s="92"/>
      <c r="DT425" s="92"/>
      <c r="DU425" s="92"/>
      <c r="DV425" s="92"/>
      <c r="DW425" s="92"/>
      <c r="DX425" s="92"/>
      <c r="DY425" s="92"/>
      <c r="DZ425" s="92"/>
      <c r="EA425" s="92"/>
      <c r="EB425" s="92"/>
      <c r="EC425" s="92"/>
      <c r="ED425" s="92"/>
      <c r="EE425" s="92"/>
      <c r="EF425" s="2"/>
      <c r="EG425" s="2"/>
      <c r="EH425" s="2"/>
    </row>
    <row r="426" spans="1:138" ht="12.7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c r="CA426" s="2"/>
      <c r="CB426" s="2"/>
      <c r="CC426" s="2"/>
      <c r="CD426" s="2"/>
      <c r="CE426" s="2"/>
      <c r="CF426" s="2"/>
      <c r="CG426" s="2"/>
      <c r="CH426" s="2"/>
      <c r="CI426" s="2"/>
      <c r="CJ426" s="2"/>
      <c r="CK426" s="2"/>
      <c r="CL426" s="2"/>
      <c r="CM426" s="2"/>
      <c r="CN426" s="2"/>
      <c r="CO426" s="2"/>
      <c r="CP426" s="2"/>
      <c r="CQ426" s="2"/>
      <c r="CR426" s="2"/>
      <c r="CS426" s="2"/>
      <c r="CT426" s="2"/>
      <c r="CU426" s="2"/>
      <c r="CV426" s="2"/>
      <c r="CW426" s="2"/>
      <c r="CX426" s="2"/>
      <c r="CY426" s="2"/>
      <c r="CZ426" s="2"/>
      <c r="DA426" s="2"/>
      <c r="DB426" s="2"/>
      <c r="DC426" s="2"/>
      <c r="DD426" s="2"/>
      <c r="DE426" s="2"/>
      <c r="DF426" s="92"/>
      <c r="DG426" s="92"/>
      <c r="DH426" s="92"/>
      <c r="DI426" s="92"/>
      <c r="DJ426" s="92"/>
      <c r="DK426" s="92"/>
      <c r="DL426" s="92"/>
      <c r="DM426" s="92"/>
      <c r="DN426" s="92"/>
      <c r="DO426" s="92"/>
      <c r="DP426" s="92"/>
      <c r="DQ426" s="92"/>
      <c r="DR426" s="92"/>
      <c r="DS426" s="92"/>
      <c r="DT426" s="92"/>
      <c r="DU426" s="92"/>
      <c r="DV426" s="92"/>
      <c r="DW426" s="92"/>
      <c r="DX426" s="92"/>
      <c r="DY426" s="92"/>
      <c r="DZ426" s="92"/>
      <c r="EA426" s="92"/>
      <c r="EB426" s="92"/>
      <c r="EC426" s="92"/>
      <c r="ED426" s="92"/>
      <c r="EE426" s="92"/>
      <c r="EF426" s="2"/>
      <c r="EG426" s="2"/>
      <c r="EH426" s="2"/>
    </row>
    <row r="427" spans="1:138" ht="12.7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c r="BZ427" s="2"/>
      <c r="CA427" s="2"/>
      <c r="CB427" s="2"/>
      <c r="CC427" s="2"/>
      <c r="CD427" s="2"/>
      <c r="CE427" s="2"/>
      <c r="CF427" s="2"/>
      <c r="CG427" s="2"/>
      <c r="CH427" s="2"/>
      <c r="CI427" s="2"/>
      <c r="CJ427" s="2"/>
      <c r="CK427" s="2"/>
      <c r="CL427" s="2"/>
      <c r="CM427" s="2"/>
      <c r="CN427" s="2"/>
      <c r="CO427" s="2"/>
      <c r="CP427" s="2"/>
      <c r="CQ427" s="2"/>
      <c r="CR427" s="2"/>
      <c r="CS427" s="2"/>
      <c r="CT427" s="2"/>
      <c r="CU427" s="2"/>
      <c r="CV427" s="2"/>
      <c r="CW427" s="2"/>
      <c r="CX427" s="2"/>
      <c r="CY427" s="2"/>
      <c r="CZ427" s="2"/>
      <c r="DA427" s="2"/>
      <c r="DB427" s="2"/>
      <c r="DC427" s="2"/>
      <c r="DD427" s="2"/>
      <c r="DE427" s="2"/>
      <c r="DF427" s="92"/>
      <c r="DG427" s="92"/>
      <c r="DH427" s="92"/>
      <c r="DI427" s="92"/>
      <c r="DJ427" s="92"/>
      <c r="DK427" s="92"/>
      <c r="DL427" s="92"/>
      <c r="DM427" s="92"/>
      <c r="DN427" s="92"/>
      <c r="DO427" s="92"/>
      <c r="DP427" s="92"/>
      <c r="DQ427" s="92"/>
      <c r="DR427" s="92"/>
      <c r="DS427" s="92"/>
      <c r="DT427" s="92"/>
      <c r="DU427" s="92"/>
      <c r="DV427" s="92"/>
      <c r="DW427" s="92"/>
      <c r="DX427" s="92"/>
      <c r="DY427" s="92"/>
      <c r="DZ427" s="92"/>
      <c r="EA427" s="92"/>
      <c r="EB427" s="92"/>
      <c r="EC427" s="92"/>
      <c r="ED427" s="92"/>
      <c r="EE427" s="92"/>
      <c r="EF427" s="2"/>
      <c r="EG427" s="2"/>
      <c r="EH427" s="2"/>
    </row>
    <row r="428" spans="1:138" ht="12.7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c r="CA428" s="2"/>
      <c r="CB428" s="2"/>
      <c r="CC428" s="2"/>
      <c r="CD428" s="2"/>
      <c r="CE428" s="2"/>
      <c r="CF428" s="2"/>
      <c r="CG428" s="2"/>
      <c r="CH428" s="2"/>
      <c r="CI428" s="2"/>
      <c r="CJ428" s="2"/>
      <c r="CK428" s="2"/>
      <c r="CL428" s="2"/>
      <c r="CM428" s="2"/>
      <c r="CN428" s="2"/>
      <c r="CO428" s="2"/>
      <c r="CP428" s="2"/>
      <c r="CQ428" s="2"/>
      <c r="CR428" s="2"/>
      <c r="CS428" s="2"/>
      <c r="CT428" s="2"/>
      <c r="CU428" s="2"/>
      <c r="CV428" s="2"/>
      <c r="CW428" s="2"/>
      <c r="CX428" s="2"/>
      <c r="CY428" s="2"/>
      <c r="CZ428" s="2"/>
      <c r="DA428" s="2"/>
      <c r="DB428" s="2"/>
      <c r="DC428" s="2"/>
      <c r="DD428" s="2"/>
      <c r="DE428" s="2"/>
      <c r="DF428" s="92"/>
      <c r="DG428" s="92"/>
      <c r="DH428" s="92"/>
      <c r="DI428" s="92"/>
      <c r="DJ428" s="92"/>
      <c r="DK428" s="92"/>
      <c r="DL428" s="92"/>
      <c r="DM428" s="92"/>
      <c r="DN428" s="92"/>
      <c r="DO428" s="92"/>
      <c r="DP428" s="92"/>
      <c r="DQ428" s="92"/>
      <c r="DR428" s="92"/>
      <c r="DS428" s="92"/>
      <c r="DT428" s="92"/>
      <c r="DU428" s="92"/>
      <c r="DV428" s="92"/>
      <c r="DW428" s="92"/>
      <c r="DX428" s="92"/>
      <c r="DY428" s="92"/>
      <c r="DZ428" s="92"/>
      <c r="EA428" s="92"/>
      <c r="EB428" s="92"/>
      <c r="EC428" s="92"/>
      <c r="ED428" s="92"/>
      <c r="EE428" s="92"/>
      <c r="EF428" s="2"/>
      <c r="EG428" s="2"/>
      <c r="EH428" s="2"/>
    </row>
    <row r="429" spans="1:138" ht="12.7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c r="BZ429" s="2"/>
      <c r="CA429" s="2"/>
      <c r="CB429" s="2"/>
      <c r="CC429" s="2"/>
      <c r="CD429" s="2"/>
      <c r="CE429" s="2"/>
      <c r="CF429" s="2"/>
      <c r="CG429" s="2"/>
      <c r="CH429" s="2"/>
      <c r="CI429" s="2"/>
      <c r="CJ429" s="2"/>
      <c r="CK429" s="2"/>
      <c r="CL429" s="2"/>
      <c r="CM429" s="2"/>
      <c r="CN429" s="2"/>
      <c r="CO429" s="2"/>
      <c r="CP429" s="2"/>
      <c r="CQ429" s="2"/>
      <c r="CR429" s="2"/>
      <c r="CS429" s="2"/>
      <c r="CT429" s="2"/>
      <c r="CU429" s="2"/>
      <c r="CV429" s="2"/>
      <c r="CW429" s="2"/>
      <c r="CX429" s="2"/>
      <c r="CY429" s="2"/>
      <c r="CZ429" s="2"/>
      <c r="DA429" s="2"/>
      <c r="DB429" s="2"/>
      <c r="DC429" s="2"/>
      <c r="DD429" s="2"/>
      <c r="DE429" s="2"/>
      <c r="DF429" s="92"/>
      <c r="DG429" s="92"/>
      <c r="DH429" s="92"/>
      <c r="DI429" s="92"/>
      <c r="DJ429" s="92"/>
      <c r="DK429" s="92"/>
      <c r="DL429" s="92"/>
      <c r="DM429" s="92"/>
      <c r="DN429" s="92"/>
      <c r="DO429" s="92"/>
      <c r="DP429" s="92"/>
      <c r="DQ429" s="92"/>
      <c r="DR429" s="92"/>
      <c r="DS429" s="92"/>
      <c r="DT429" s="92"/>
      <c r="DU429" s="92"/>
      <c r="DV429" s="92"/>
      <c r="DW429" s="92"/>
      <c r="DX429" s="92"/>
      <c r="DY429" s="92"/>
      <c r="DZ429" s="92"/>
      <c r="EA429" s="92"/>
      <c r="EB429" s="92"/>
      <c r="EC429" s="92"/>
      <c r="ED429" s="92"/>
      <c r="EE429" s="92"/>
      <c r="EF429" s="2"/>
      <c r="EG429" s="2"/>
      <c r="EH429" s="2"/>
    </row>
    <row r="430" spans="1:138" ht="12.7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c r="BZ430" s="2"/>
      <c r="CA430" s="2"/>
      <c r="CB430" s="2"/>
      <c r="CC430" s="2"/>
      <c r="CD430" s="2"/>
      <c r="CE430" s="2"/>
      <c r="CF430" s="2"/>
      <c r="CG430" s="2"/>
      <c r="CH430" s="2"/>
      <c r="CI430" s="2"/>
      <c r="CJ430" s="2"/>
      <c r="CK430" s="2"/>
      <c r="CL430" s="2"/>
      <c r="CM430" s="2"/>
      <c r="CN430" s="2"/>
      <c r="CO430" s="2"/>
      <c r="CP430" s="2"/>
      <c r="CQ430" s="2"/>
      <c r="CR430" s="2"/>
      <c r="CS430" s="2"/>
      <c r="CT430" s="2"/>
      <c r="CU430" s="2"/>
      <c r="CV430" s="2"/>
      <c r="CW430" s="2"/>
      <c r="CX430" s="2"/>
      <c r="CY430" s="2"/>
      <c r="CZ430" s="2"/>
      <c r="DA430" s="2"/>
      <c r="DB430" s="2"/>
      <c r="DC430" s="2"/>
      <c r="DD430" s="2"/>
      <c r="DE430" s="2"/>
      <c r="DF430" s="92"/>
      <c r="DG430" s="92"/>
      <c r="DH430" s="92"/>
      <c r="DI430" s="92"/>
      <c r="DJ430" s="92"/>
      <c r="DK430" s="92"/>
      <c r="DL430" s="92"/>
      <c r="DM430" s="92"/>
      <c r="DN430" s="92"/>
      <c r="DO430" s="92"/>
      <c r="DP430" s="92"/>
      <c r="DQ430" s="92"/>
      <c r="DR430" s="92"/>
      <c r="DS430" s="92"/>
      <c r="DT430" s="92"/>
      <c r="DU430" s="92"/>
      <c r="DV430" s="92"/>
      <c r="DW430" s="92"/>
      <c r="DX430" s="92"/>
      <c r="DY430" s="92"/>
      <c r="DZ430" s="92"/>
      <c r="EA430" s="92"/>
      <c r="EB430" s="92"/>
      <c r="EC430" s="92"/>
      <c r="ED430" s="92"/>
      <c r="EE430" s="92"/>
      <c r="EF430" s="2"/>
      <c r="EG430" s="2"/>
      <c r="EH430" s="2"/>
    </row>
    <row r="431" spans="1:138" ht="12.7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c r="BZ431" s="2"/>
      <c r="CA431" s="2"/>
      <c r="CB431" s="2"/>
      <c r="CC431" s="2"/>
      <c r="CD431" s="2"/>
      <c r="CE431" s="2"/>
      <c r="CF431" s="2"/>
      <c r="CG431" s="2"/>
      <c r="CH431" s="2"/>
      <c r="CI431" s="2"/>
      <c r="CJ431" s="2"/>
      <c r="CK431" s="2"/>
      <c r="CL431" s="2"/>
      <c r="CM431" s="2"/>
      <c r="CN431" s="2"/>
      <c r="CO431" s="2"/>
      <c r="CP431" s="2"/>
      <c r="CQ431" s="2"/>
      <c r="CR431" s="2"/>
      <c r="CS431" s="2"/>
      <c r="CT431" s="2"/>
      <c r="CU431" s="2"/>
      <c r="CV431" s="2"/>
      <c r="CW431" s="2"/>
      <c r="CX431" s="2"/>
      <c r="CY431" s="2"/>
      <c r="CZ431" s="2"/>
      <c r="DA431" s="2"/>
      <c r="DB431" s="2"/>
      <c r="DC431" s="2"/>
      <c r="DD431" s="2"/>
      <c r="DE431" s="2"/>
      <c r="DF431" s="92"/>
      <c r="DG431" s="92"/>
      <c r="DH431" s="92"/>
      <c r="DI431" s="92"/>
      <c r="DJ431" s="92"/>
      <c r="DK431" s="92"/>
      <c r="DL431" s="92"/>
      <c r="DM431" s="92"/>
      <c r="DN431" s="92"/>
      <c r="DO431" s="92"/>
      <c r="DP431" s="92"/>
      <c r="DQ431" s="92"/>
      <c r="DR431" s="92"/>
      <c r="DS431" s="92"/>
      <c r="DT431" s="92"/>
      <c r="DU431" s="92"/>
      <c r="DV431" s="92"/>
      <c r="DW431" s="92"/>
      <c r="DX431" s="92"/>
      <c r="DY431" s="92"/>
      <c r="DZ431" s="92"/>
      <c r="EA431" s="92"/>
      <c r="EB431" s="92"/>
      <c r="EC431" s="92"/>
      <c r="ED431" s="92"/>
      <c r="EE431" s="92"/>
      <c r="EF431" s="2"/>
      <c r="EG431" s="2"/>
      <c r="EH431" s="2"/>
    </row>
    <row r="432" spans="1:138" ht="12.7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c r="CA432" s="2"/>
      <c r="CB432" s="2"/>
      <c r="CC432" s="2"/>
      <c r="CD432" s="2"/>
      <c r="CE432" s="2"/>
      <c r="CF432" s="2"/>
      <c r="CG432" s="2"/>
      <c r="CH432" s="2"/>
      <c r="CI432" s="2"/>
      <c r="CJ432" s="2"/>
      <c r="CK432" s="2"/>
      <c r="CL432" s="2"/>
      <c r="CM432" s="2"/>
      <c r="CN432" s="2"/>
      <c r="CO432" s="2"/>
      <c r="CP432" s="2"/>
      <c r="CQ432" s="2"/>
      <c r="CR432" s="2"/>
      <c r="CS432" s="2"/>
      <c r="CT432" s="2"/>
      <c r="CU432" s="2"/>
      <c r="CV432" s="2"/>
      <c r="CW432" s="2"/>
      <c r="CX432" s="2"/>
      <c r="CY432" s="2"/>
      <c r="CZ432" s="2"/>
      <c r="DA432" s="2"/>
      <c r="DB432" s="2"/>
      <c r="DC432" s="2"/>
      <c r="DD432" s="2"/>
      <c r="DE432" s="2"/>
      <c r="DF432" s="92"/>
      <c r="DG432" s="92"/>
      <c r="DH432" s="92"/>
      <c r="DI432" s="92"/>
      <c r="DJ432" s="92"/>
      <c r="DK432" s="92"/>
      <c r="DL432" s="92"/>
      <c r="DM432" s="92"/>
      <c r="DN432" s="92"/>
      <c r="DO432" s="92"/>
      <c r="DP432" s="92"/>
      <c r="DQ432" s="92"/>
      <c r="DR432" s="92"/>
      <c r="DS432" s="92"/>
      <c r="DT432" s="92"/>
      <c r="DU432" s="92"/>
      <c r="DV432" s="92"/>
      <c r="DW432" s="92"/>
      <c r="DX432" s="92"/>
      <c r="DY432" s="92"/>
      <c r="DZ432" s="92"/>
      <c r="EA432" s="92"/>
      <c r="EB432" s="92"/>
      <c r="EC432" s="92"/>
      <c r="ED432" s="92"/>
      <c r="EE432" s="92"/>
      <c r="EF432" s="2"/>
      <c r="EG432" s="2"/>
      <c r="EH432" s="2"/>
    </row>
    <row r="433" spans="1:138" ht="12.7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c r="BZ433" s="2"/>
      <c r="CA433" s="2"/>
      <c r="CB433" s="2"/>
      <c r="CC433" s="2"/>
      <c r="CD433" s="2"/>
      <c r="CE433" s="2"/>
      <c r="CF433" s="2"/>
      <c r="CG433" s="2"/>
      <c r="CH433" s="2"/>
      <c r="CI433" s="2"/>
      <c r="CJ433" s="2"/>
      <c r="CK433" s="2"/>
      <c r="CL433" s="2"/>
      <c r="CM433" s="2"/>
      <c r="CN433" s="2"/>
      <c r="CO433" s="2"/>
      <c r="CP433" s="2"/>
      <c r="CQ433" s="2"/>
      <c r="CR433" s="2"/>
      <c r="CS433" s="2"/>
      <c r="CT433" s="2"/>
      <c r="CU433" s="2"/>
      <c r="CV433" s="2"/>
      <c r="CW433" s="2"/>
      <c r="CX433" s="2"/>
      <c r="CY433" s="2"/>
      <c r="CZ433" s="2"/>
      <c r="DA433" s="2"/>
      <c r="DB433" s="2"/>
      <c r="DC433" s="2"/>
      <c r="DD433" s="2"/>
      <c r="DE433" s="2"/>
      <c r="DF433" s="92"/>
      <c r="DG433" s="92"/>
      <c r="DH433" s="92"/>
      <c r="DI433" s="92"/>
      <c r="DJ433" s="92"/>
      <c r="DK433" s="92"/>
      <c r="DL433" s="92"/>
      <c r="DM433" s="92"/>
      <c r="DN433" s="92"/>
      <c r="DO433" s="92"/>
      <c r="DP433" s="92"/>
      <c r="DQ433" s="92"/>
      <c r="DR433" s="92"/>
      <c r="DS433" s="92"/>
      <c r="DT433" s="92"/>
      <c r="DU433" s="92"/>
      <c r="DV433" s="92"/>
      <c r="DW433" s="92"/>
      <c r="DX433" s="92"/>
      <c r="DY433" s="92"/>
      <c r="DZ433" s="92"/>
      <c r="EA433" s="92"/>
      <c r="EB433" s="92"/>
      <c r="EC433" s="92"/>
      <c r="ED433" s="92"/>
      <c r="EE433" s="92"/>
      <c r="EF433" s="2"/>
      <c r="EG433" s="2"/>
      <c r="EH433" s="2"/>
    </row>
    <row r="434" spans="1:138" ht="12.7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c r="CA434" s="2"/>
      <c r="CB434" s="2"/>
      <c r="CC434" s="2"/>
      <c r="CD434" s="2"/>
      <c r="CE434" s="2"/>
      <c r="CF434" s="2"/>
      <c r="CG434" s="2"/>
      <c r="CH434" s="2"/>
      <c r="CI434" s="2"/>
      <c r="CJ434" s="2"/>
      <c r="CK434" s="2"/>
      <c r="CL434" s="2"/>
      <c r="CM434" s="2"/>
      <c r="CN434" s="2"/>
      <c r="CO434" s="2"/>
      <c r="CP434" s="2"/>
      <c r="CQ434" s="2"/>
      <c r="CR434" s="2"/>
      <c r="CS434" s="2"/>
      <c r="CT434" s="2"/>
      <c r="CU434" s="2"/>
      <c r="CV434" s="2"/>
      <c r="CW434" s="2"/>
      <c r="CX434" s="2"/>
      <c r="CY434" s="2"/>
      <c r="CZ434" s="2"/>
      <c r="DA434" s="2"/>
      <c r="DB434" s="2"/>
      <c r="DC434" s="2"/>
      <c r="DD434" s="2"/>
      <c r="DE434" s="2"/>
      <c r="DF434" s="92"/>
      <c r="DG434" s="92"/>
      <c r="DH434" s="92"/>
      <c r="DI434" s="92"/>
      <c r="DJ434" s="92"/>
      <c r="DK434" s="92"/>
      <c r="DL434" s="92"/>
      <c r="DM434" s="92"/>
      <c r="DN434" s="92"/>
      <c r="DO434" s="92"/>
      <c r="DP434" s="92"/>
      <c r="DQ434" s="92"/>
      <c r="DR434" s="92"/>
      <c r="DS434" s="92"/>
      <c r="DT434" s="92"/>
      <c r="DU434" s="92"/>
      <c r="DV434" s="92"/>
      <c r="DW434" s="92"/>
      <c r="DX434" s="92"/>
      <c r="DY434" s="92"/>
      <c r="DZ434" s="92"/>
      <c r="EA434" s="92"/>
      <c r="EB434" s="92"/>
      <c r="EC434" s="92"/>
      <c r="ED434" s="92"/>
      <c r="EE434" s="92"/>
      <c r="EF434" s="2"/>
      <c r="EG434" s="2"/>
      <c r="EH434" s="2"/>
    </row>
    <row r="435" spans="1:138" ht="12.7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c r="BZ435" s="2"/>
      <c r="CA435" s="2"/>
      <c r="CB435" s="2"/>
      <c r="CC435" s="2"/>
      <c r="CD435" s="2"/>
      <c r="CE435" s="2"/>
      <c r="CF435" s="2"/>
      <c r="CG435" s="2"/>
      <c r="CH435" s="2"/>
      <c r="CI435" s="2"/>
      <c r="CJ435" s="2"/>
      <c r="CK435" s="2"/>
      <c r="CL435" s="2"/>
      <c r="CM435" s="2"/>
      <c r="CN435" s="2"/>
      <c r="CO435" s="2"/>
      <c r="CP435" s="2"/>
      <c r="CQ435" s="2"/>
      <c r="CR435" s="2"/>
      <c r="CS435" s="2"/>
      <c r="CT435" s="2"/>
      <c r="CU435" s="2"/>
      <c r="CV435" s="2"/>
      <c r="CW435" s="2"/>
      <c r="CX435" s="2"/>
      <c r="CY435" s="2"/>
      <c r="CZ435" s="2"/>
      <c r="DA435" s="2"/>
      <c r="DB435" s="2"/>
      <c r="DC435" s="2"/>
      <c r="DD435" s="2"/>
      <c r="DE435" s="2"/>
      <c r="DF435" s="92"/>
      <c r="DG435" s="92"/>
      <c r="DH435" s="92"/>
      <c r="DI435" s="92"/>
      <c r="DJ435" s="92"/>
      <c r="DK435" s="92"/>
      <c r="DL435" s="92"/>
      <c r="DM435" s="92"/>
      <c r="DN435" s="92"/>
      <c r="DO435" s="92"/>
      <c r="DP435" s="92"/>
      <c r="DQ435" s="92"/>
      <c r="DR435" s="92"/>
      <c r="DS435" s="92"/>
      <c r="DT435" s="92"/>
      <c r="DU435" s="92"/>
      <c r="DV435" s="92"/>
      <c r="DW435" s="92"/>
      <c r="DX435" s="92"/>
      <c r="DY435" s="92"/>
      <c r="DZ435" s="92"/>
      <c r="EA435" s="92"/>
      <c r="EB435" s="92"/>
      <c r="EC435" s="92"/>
      <c r="ED435" s="92"/>
      <c r="EE435" s="92"/>
      <c r="EF435" s="2"/>
      <c r="EG435" s="2"/>
      <c r="EH435" s="2"/>
    </row>
    <row r="436" spans="1:138" ht="12.7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c r="CA436" s="2"/>
      <c r="CB436" s="2"/>
      <c r="CC436" s="2"/>
      <c r="CD436" s="2"/>
      <c r="CE436" s="2"/>
      <c r="CF436" s="2"/>
      <c r="CG436" s="2"/>
      <c r="CH436" s="2"/>
      <c r="CI436" s="2"/>
      <c r="CJ436" s="2"/>
      <c r="CK436" s="2"/>
      <c r="CL436" s="2"/>
      <c r="CM436" s="2"/>
      <c r="CN436" s="2"/>
      <c r="CO436" s="2"/>
      <c r="CP436" s="2"/>
      <c r="CQ436" s="2"/>
      <c r="CR436" s="2"/>
      <c r="CS436" s="2"/>
      <c r="CT436" s="2"/>
      <c r="CU436" s="2"/>
      <c r="CV436" s="2"/>
      <c r="CW436" s="2"/>
      <c r="CX436" s="2"/>
      <c r="CY436" s="2"/>
      <c r="CZ436" s="2"/>
      <c r="DA436" s="2"/>
      <c r="DB436" s="2"/>
      <c r="DC436" s="2"/>
      <c r="DD436" s="2"/>
      <c r="DE436" s="2"/>
      <c r="DF436" s="92"/>
      <c r="DG436" s="92"/>
      <c r="DH436" s="92"/>
      <c r="DI436" s="92"/>
      <c r="DJ436" s="92"/>
      <c r="DK436" s="92"/>
      <c r="DL436" s="92"/>
      <c r="DM436" s="92"/>
      <c r="DN436" s="92"/>
      <c r="DO436" s="92"/>
      <c r="DP436" s="92"/>
      <c r="DQ436" s="92"/>
      <c r="DR436" s="92"/>
      <c r="DS436" s="92"/>
      <c r="DT436" s="92"/>
      <c r="DU436" s="92"/>
      <c r="DV436" s="92"/>
      <c r="DW436" s="92"/>
      <c r="DX436" s="92"/>
      <c r="DY436" s="92"/>
      <c r="DZ436" s="92"/>
      <c r="EA436" s="92"/>
      <c r="EB436" s="92"/>
      <c r="EC436" s="92"/>
      <c r="ED436" s="92"/>
      <c r="EE436" s="92"/>
      <c r="EF436" s="2"/>
      <c r="EG436" s="2"/>
      <c r="EH436" s="2"/>
    </row>
    <row r="437" spans="1:138" ht="12.7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c r="CA437" s="2"/>
      <c r="CB437" s="2"/>
      <c r="CC437" s="2"/>
      <c r="CD437" s="2"/>
      <c r="CE437" s="2"/>
      <c r="CF437" s="2"/>
      <c r="CG437" s="2"/>
      <c r="CH437" s="2"/>
      <c r="CI437" s="2"/>
      <c r="CJ437" s="2"/>
      <c r="CK437" s="2"/>
      <c r="CL437" s="2"/>
      <c r="CM437" s="2"/>
      <c r="CN437" s="2"/>
      <c r="CO437" s="2"/>
      <c r="CP437" s="2"/>
      <c r="CQ437" s="2"/>
      <c r="CR437" s="2"/>
      <c r="CS437" s="2"/>
      <c r="CT437" s="2"/>
      <c r="CU437" s="2"/>
      <c r="CV437" s="2"/>
      <c r="CW437" s="2"/>
      <c r="CX437" s="2"/>
      <c r="CY437" s="2"/>
      <c r="CZ437" s="2"/>
      <c r="DA437" s="2"/>
      <c r="DB437" s="2"/>
      <c r="DC437" s="2"/>
      <c r="DD437" s="2"/>
      <c r="DE437" s="2"/>
      <c r="DF437" s="92"/>
      <c r="DG437" s="92"/>
      <c r="DH437" s="92"/>
      <c r="DI437" s="92"/>
      <c r="DJ437" s="92"/>
      <c r="DK437" s="92"/>
      <c r="DL437" s="92"/>
      <c r="DM437" s="92"/>
      <c r="DN437" s="92"/>
      <c r="DO437" s="92"/>
      <c r="DP437" s="92"/>
      <c r="DQ437" s="92"/>
      <c r="DR437" s="92"/>
      <c r="DS437" s="92"/>
      <c r="DT437" s="92"/>
      <c r="DU437" s="92"/>
      <c r="DV437" s="92"/>
      <c r="DW437" s="92"/>
      <c r="DX437" s="92"/>
      <c r="DY437" s="92"/>
      <c r="DZ437" s="92"/>
      <c r="EA437" s="92"/>
      <c r="EB437" s="92"/>
      <c r="EC437" s="92"/>
      <c r="ED437" s="92"/>
      <c r="EE437" s="92"/>
      <c r="EF437" s="2"/>
      <c r="EG437" s="2"/>
      <c r="EH437" s="2"/>
    </row>
    <row r="438" spans="1:138" ht="12.7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c r="CA438" s="2"/>
      <c r="CB438" s="2"/>
      <c r="CC438" s="2"/>
      <c r="CD438" s="2"/>
      <c r="CE438" s="2"/>
      <c r="CF438" s="2"/>
      <c r="CG438" s="2"/>
      <c r="CH438" s="2"/>
      <c r="CI438" s="2"/>
      <c r="CJ438" s="2"/>
      <c r="CK438" s="2"/>
      <c r="CL438" s="2"/>
      <c r="CM438" s="2"/>
      <c r="CN438" s="2"/>
      <c r="CO438" s="2"/>
      <c r="CP438" s="2"/>
      <c r="CQ438" s="2"/>
      <c r="CR438" s="2"/>
      <c r="CS438" s="2"/>
      <c r="CT438" s="2"/>
      <c r="CU438" s="2"/>
      <c r="CV438" s="2"/>
      <c r="CW438" s="2"/>
      <c r="CX438" s="2"/>
      <c r="CY438" s="2"/>
      <c r="CZ438" s="2"/>
      <c r="DA438" s="2"/>
      <c r="DB438" s="2"/>
      <c r="DC438" s="2"/>
      <c r="DD438" s="2"/>
      <c r="DE438" s="2"/>
      <c r="DF438" s="92"/>
      <c r="DG438" s="92"/>
      <c r="DH438" s="92"/>
      <c r="DI438" s="92"/>
      <c r="DJ438" s="92"/>
      <c r="DK438" s="92"/>
      <c r="DL438" s="92"/>
      <c r="DM438" s="92"/>
      <c r="DN438" s="92"/>
      <c r="DO438" s="92"/>
      <c r="DP438" s="92"/>
      <c r="DQ438" s="92"/>
      <c r="DR438" s="92"/>
      <c r="DS438" s="92"/>
      <c r="DT438" s="92"/>
      <c r="DU438" s="92"/>
      <c r="DV438" s="92"/>
      <c r="DW438" s="92"/>
      <c r="DX438" s="92"/>
      <c r="DY438" s="92"/>
      <c r="DZ438" s="92"/>
      <c r="EA438" s="92"/>
      <c r="EB438" s="92"/>
      <c r="EC438" s="92"/>
      <c r="ED438" s="92"/>
      <c r="EE438" s="92"/>
      <c r="EF438" s="2"/>
      <c r="EG438" s="2"/>
      <c r="EH438" s="2"/>
    </row>
    <row r="439" spans="1:138" ht="12.7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c r="BZ439" s="2"/>
      <c r="CA439" s="2"/>
      <c r="CB439" s="2"/>
      <c r="CC439" s="2"/>
      <c r="CD439" s="2"/>
      <c r="CE439" s="2"/>
      <c r="CF439" s="2"/>
      <c r="CG439" s="2"/>
      <c r="CH439" s="2"/>
      <c r="CI439" s="2"/>
      <c r="CJ439" s="2"/>
      <c r="CK439" s="2"/>
      <c r="CL439" s="2"/>
      <c r="CM439" s="2"/>
      <c r="CN439" s="2"/>
      <c r="CO439" s="2"/>
      <c r="CP439" s="2"/>
      <c r="CQ439" s="2"/>
      <c r="CR439" s="2"/>
      <c r="CS439" s="2"/>
      <c r="CT439" s="2"/>
      <c r="CU439" s="2"/>
      <c r="CV439" s="2"/>
      <c r="CW439" s="2"/>
      <c r="CX439" s="2"/>
      <c r="CY439" s="2"/>
      <c r="CZ439" s="2"/>
      <c r="DA439" s="2"/>
      <c r="DB439" s="2"/>
      <c r="DC439" s="2"/>
      <c r="DD439" s="2"/>
      <c r="DE439" s="2"/>
      <c r="DF439" s="92"/>
      <c r="DG439" s="92"/>
      <c r="DH439" s="92"/>
      <c r="DI439" s="92"/>
      <c r="DJ439" s="92"/>
      <c r="DK439" s="92"/>
      <c r="DL439" s="92"/>
      <c r="DM439" s="92"/>
      <c r="DN439" s="92"/>
      <c r="DO439" s="92"/>
      <c r="DP439" s="92"/>
      <c r="DQ439" s="92"/>
      <c r="DR439" s="92"/>
      <c r="DS439" s="92"/>
      <c r="DT439" s="92"/>
      <c r="DU439" s="92"/>
      <c r="DV439" s="92"/>
      <c r="DW439" s="92"/>
      <c r="DX439" s="92"/>
      <c r="DY439" s="92"/>
      <c r="DZ439" s="92"/>
      <c r="EA439" s="92"/>
      <c r="EB439" s="92"/>
      <c r="EC439" s="92"/>
      <c r="ED439" s="92"/>
      <c r="EE439" s="92"/>
      <c r="EF439" s="2"/>
      <c r="EG439" s="2"/>
      <c r="EH439" s="2"/>
    </row>
    <row r="440" spans="1:138" ht="12.7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c r="CA440" s="2"/>
      <c r="CB440" s="2"/>
      <c r="CC440" s="2"/>
      <c r="CD440" s="2"/>
      <c r="CE440" s="2"/>
      <c r="CF440" s="2"/>
      <c r="CG440" s="2"/>
      <c r="CH440" s="2"/>
      <c r="CI440" s="2"/>
      <c r="CJ440" s="2"/>
      <c r="CK440" s="2"/>
      <c r="CL440" s="2"/>
      <c r="CM440" s="2"/>
      <c r="CN440" s="2"/>
      <c r="CO440" s="2"/>
      <c r="CP440" s="2"/>
      <c r="CQ440" s="2"/>
      <c r="CR440" s="2"/>
      <c r="CS440" s="2"/>
      <c r="CT440" s="2"/>
      <c r="CU440" s="2"/>
      <c r="CV440" s="2"/>
      <c r="CW440" s="2"/>
      <c r="CX440" s="2"/>
      <c r="CY440" s="2"/>
      <c r="CZ440" s="2"/>
      <c r="DA440" s="2"/>
      <c r="DB440" s="2"/>
      <c r="DC440" s="2"/>
      <c r="DD440" s="2"/>
      <c r="DE440" s="2"/>
      <c r="DF440" s="92"/>
      <c r="DG440" s="92"/>
      <c r="DH440" s="92"/>
      <c r="DI440" s="92"/>
      <c r="DJ440" s="92"/>
      <c r="DK440" s="92"/>
      <c r="DL440" s="92"/>
      <c r="DM440" s="92"/>
      <c r="DN440" s="92"/>
      <c r="DO440" s="92"/>
      <c r="DP440" s="92"/>
      <c r="DQ440" s="92"/>
      <c r="DR440" s="92"/>
      <c r="DS440" s="92"/>
      <c r="DT440" s="92"/>
      <c r="DU440" s="92"/>
      <c r="DV440" s="92"/>
      <c r="DW440" s="92"/>
      <c r="DX440" s="92"/>
      <c r="DY440" s="92"/>
      <c r="DZ440" s="92"/>
      <c r="EA440" s="92"/>
      <c r="EB440" s="92"/>
      <c r="EC440" s="92"/>
      <c r="ED440" s="92"/>
      <c r="EE440" s="92"/>
      <c r="EF440" s="2"/>
      <c r="EG440" s="2"/>
      <c r="EH440" s="2"/>
    </row>
    <row r="441" spans="1:138" ht="12.7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c r="CA441" s="2"/>
      <c r="CB441" s="2"/>
      <c r="CC441" s="2"/>
      <c r="CD441" s="2"/>
      <c r="CE441" s="2"/>
      <c r="CF441" s="2"/>
      <c r="CG441" s="2"/>
      <c r="CH441" s="2"/>
      <c r="CI441" s="2"/>
      <c r="CJ441" s="2"/>
      <c r="CK441" s="2"/>
      <c r="CL441" s="2"/>
      <c r="CM441" s="2"/>
      <c r="CN441" s="2"/>
      <c r="CO441" s="2"/>
      <c r="CP441" s="2"/>
      <c r="CQ441" s="2"/>
      <c r="CR441" s="2"/>
      <c r="CS441" s="2"/>
      <c r="CT441" s="2"/>
      <c r="CU441" s="2"/>
      <c r="CV441" s="2"/>
      <c r="CW441" s="2"/>
      <c r="CX441" s="2"/>
      <c r="CY441" s="2"/>
      <c r="CZ441" s="2"/>
      <c r="DA441" s="2"/>
      <c r="DB441" s="2"/>
      <c r="DC441" s="2"/>
      <c r="DD441" s="2"/>
      <c r="DE441" s="2"/>
      <c r="DF441" s="92"/>
      <c r="DG441" s="92"/>
      <c r="DH441" s="92"/>
      <c r="DI441" s="92"/>
      <c r="DJ441" s="92"/>
      <c r="DK441" s="92"/>
      <c r="DL441" s="92"/>
      <c r="DM441" s="92"/>
      <c r="DN441" s="92"/>
      <c r="DO441" s="92"/>
      <c r="DP441" s="92"/>
      <c r="DQ441" s="92"/>
      <c r="DR441" s="92"/>
      <c r="DS441" s="92"/>
      <c r="DT441" s="92"/>
      <c r="DU441" s="92"/>
      <c r="DV441" s="92"/>
      <c r="DW441" s="92"/>
      <c r="DX441" s="92"/>
      <c r="DY441" s="92"/>
      <c r="DZ441" s="92"/>
      <c r="EA441" s="92"/>
      <c r="EB441" s="92"/>
      <c r="EC441" s="92"/>
      <c r="ED441" s="92"/>
      <c r="EE441" s="92"/>
      <c r="EF441" s="2"/>
      <c r="EG441" s="2"/>
      <c r="EH441" s="2"/>
    </row>
    <row r="442" spans="1:138" ht="12.7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c r="CB442" s="2"/>
      <c r="CC442" s="2"/>
      <c r="CD442" s="2"/>
      <c r="CE442" s="2"/>
      <c r="CF442" s="2"/>
      <c r="CG442" s="2"/>
      <c r="CH442" s="2"/>
      <c r="CI442" s="2"/>
      <c r="CJ442" s="2"/>
      <c r="CK442" s="2"/>
      <c r="CL442" s="2"/>
      <c r="CM442" s="2"/>
      <c r="CN442" s="2"/>
      <c r="CO442" s="2"/>
      <c r="CP442" s="2"/>
      <c r="CQ442" s="2"/>
      <c r="CR442" s="2"/>
      <c r="CS442" s="2"/>
      <c r="CT442" s="2"/>
      <c r="CU442" s="2"/>
      <c r="CV442" s="2"/>
      <c r="CW442" s="2"/>
      <c r="CX442" s="2"/>
      <c r="CY442" s="2"/>
      <c r="CZ442" s="2"/>
      <c r="DA442" s="2"/>
      <c r="DB442" s="2"/>
      <c r="DC442" s="2"/>
      <c r="DD442" s="2"/>
      <c r="DE442" s="2"/>
      <c r="DF442" s="92"/>
      <c r="DG442" s="92"/>
      <c r="DH442" s="92"/>
      <c r="DI442" s="92"/>
      <c r="DJ442" s="92"/>
      <c r="DK442" s="92"/>
      <c r="DL442" s="92"/>
      <c r="DM442" s="92"/>
      <c r="DN442" s="92"/>
      <c r="DO442" s="92"/>
      <c r="DP442" s="92"/>
      <c r="DQ442" s="92"/>
      <c r="DR442" s="92"/>
      <c r="DS442" s="92"/>
      <c r="DT442" s="92"/>
      <c r="DU442" s="92"/>
      <c r="DV442" s="92"/>
      <c r="DW442" s="92"/>
      <c r="DX442" s="92"/>
      <c r="DY442" s="92"/>
      <c r="DZ442" s="92"/>
      <c r="EA442" s="92"/>
      <c r="EB442" s="92"/>
      <c r="EC442" s="92"/>
      <c r="ED442" s="92"/>
      <c r="EE442" s="92"/>
      <c r="EF442" s="2"/>
      <c r="EG442" s="2"/>
      <c r="EH442" s="2"/>
    </row>
    <row r="443" spans="1:138" ht="12.7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c r="BZ443" s="2"/>
      <c r="CA443" s="2"/>
      <c r="CB443" s="2"/>
      <c r="CC443" s="2"/>
      <c r="CD443" s="2"/>
      <c r="CE443" s="2"/>
      <c r="CF443" s="2"/>
      <c r="CG443" s="2"/>
      <c r="CH443" s="2"/>
      <c r="CI443" s="2"/>
      <c r="CJ443" s="2"/>
      <c r="CK443" s="2"/>
      <c r="CL443" s="2"/>
      <c r="CM443" s="2"/>
      <c r="CN443" s="2"/>
      <c r="CO443" s="2"/>
      <c r="CP443" s="2"/>
      <c r="CQ443" s="2"/>
      <c r="CR443" s="2"/>
      <c r="CS443" s="2"/>
      <c r="CT443" s="2"/>
      <c r="CU443" s="2"/>
      <c r="CV443" s="2"/>
      <c r="CW443" s="2"/>
      <c r="CX443" s="2"/>
      <c r="CY443" s="2"/>
      <c r="CZ443" s="2"/>
      <c r="DA443" s="2"/>
      <c r="DB443" s="2"/>
      <c r="DC443" s="2"/>
      <c r="DD443" s="2"/>
      <c r="DE443" s="2"/>
      <c r="DF443" s="92"/>
      <c r="DG443" s="92"/>
      <c r="DH443" s="92"/>
      <c r="DI443" s="92"/>
      <c r="DJ443" s="92"/>
      <c r="DK443" s="92"/>
      <c r="DL443" s="92"/>
      <c r="DM443" s="92"/>
      <c r="DN443" s="92"/>
      <c r="DO443" s="92"/>
      <c r="DP443" s="92"/>
      <c r="DQ443" s="92"/>
      <c r="DR443" s="92"/>
      <c r="DS443" s="92"/>
      <c r="DT443" s="92"/>
      <c r="DU443" s="92"/>
      <c r="DV443" s="92"/>
      <c r="DW443" s="92"/>
      <c r="DX443" s="92"/>
      <c r="DY443" s="92"/>
      <c r="DZ443" s="92"/>
      <c r="EA443" s="92"/>
      <c r="EB443" s="92"/>
      <c r="EC443" s="92"/>
      <c r="ED443" s="92"/>
      <c r="EE443" s="92"/>
      <c r="EF443" s="2"/>
      <c r="EG443" s="2"/>
      <c r="EH443" s="2"/>
    </row>
    <row r="444" spans="1:138" ht="12.7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c r="BZ444" s="2"/>
      <c r="CA444" s="2"/>
      <c r="CB444" s="2"/>
      <c r="CC444" s="2"/>
      <c r="CD444" s="2"/>
      <c r="CE444" s="2"/>
      <c r="CF444" s="2"/>
      <c r="CG444" s="2"/>
      <c r="CH444" s="2"/>
      <c r="CI444" s="2"/>
      <c r="CJ444" s="2"/>
      <c r="CK444" s="2"/>
      <c r="CL444" s="2"/>
      <c r="CM444" s="2"/>
      <c r="CN444" s="2"/>
      <c r="CO444" s="2"/>
      <c r="CP444" s="2"/>
      <c r="CQ444" s="2"/>
      <c r="CR444" s="2"/>
      <c r="CS444" s="2"/>
      <c r="CT444" s="2"/>
      <c r="CU444" s="2"/>
      <c r="CV444" s="2"/>
      <c r="CW444" s="2"/>
      <c r="CX444" s="2"/>
      <c r="CY444" s="2"/>
      <c r="CZ444" s="2"/>
      <c r="DA444" s="2"/>
      <c r="DB444" s="2"/>
      <c r="DC444" s="2"/>
      <c r="DD444" s="2"/>
      <c r="DE444" s="2"/>
      <c r="DF444" s="92"/>
      <c r="DG444" s="92"/>
      <c r="DH444" s="92"/>
      <c r="DI444" s="92"/>
      <c r="DJ444" s="92"/>
      <c r="DK444" s="92"/>
      <c r="DL444" s="92"/>
      <c r="DM444" s="92"/>
      <c r="DN444" s="92"/>
      <c r="DO444" s="92"/>
      <c r="DP444" s="92"/>
      <c r="DQ444" s="92"/>
      <c r="DR444" s="92"/>
      <c r="DS444" s="92"/>
      <c r="DT444" s="92"/>
      <c r="DU444" s="92"/>
      <c r="DV444" s="92"/>
      <c r="DW444" s="92"/>
      <c r="DX444" s="92"/>
      <c r="DY444" s="92"/>
      <c r="DZ444" s="92"/>
      <c r="EA444" s="92"/>
      <c r="EB444" s="92"/>
      <c r="EC444" s="92"/>
      <c r="ED444" s="92"/>
      <c r="EE444" s="92"/>
      <c r="EF444" s="2"/>
      <c r="EG444" s="2"/>
      <c r="EH444" s="2"/>
    </row>
    <row r="445" spans="1:138" ht="12.7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c r="CA445" s="2"/>
      <c r="CB445" s="2"/>
      <c r="CC445" s="2"/>
      <c r="CD445" s="2"/>
      <c r="CE445" s="2"/>
      <c r="CF445" s="2"/>
      <c r="CG445" s="2"/>
      <c r="CH445" s="2"/>
      <c r="CI445" s="2"/>
      <c r="CJ445" s="2"/>
      <c r="CK445" s="2"/>
      <c r="CL445" s="2"/>
      <c r="CM445" s="2"/>
      <c r="CN445" s="2"/>
      <c r="CO445" s="2"/>
      <c r="CP445" s="2"/>
      <c r="CQ445" s="2"/>
      <c r="CR445" s="2"/>
      <c r="CS445" s="2"/>
      <c r="CT445" s="2"/>
      <c r="CU445" s="2"/>
      <c r="CV445" s="2"/>
      <c r="CW445" s="2"/>
      <c r="CX445" s="2"/>
      <c r="CY445" s="2"/>
      <c r="CZ445" s="2"/>
      <c r="DA445" s="2"/>
      <c r="DB445" s="2"/>
      <c r="DC445" s="2"/>
      <c r="DD445" s="2"/>
      <c r="DE445" s="2"/>
      <c r="DF445" s="92"/>
      <c r="DG445" s="92"/>
      <c r="DH445" s="92"/>
      <c r="DI445" s="92"/>
      <c r="DJ445" s="92"/>
      <c r="DK445" s="92"/>
      <c r="DL445" s="92"/>
      <c r="DM445" s="92"/>
      <c r="DN445" s="92"/>
      <c r="DO445" s="92"/>
      <c r="DP445" s="92"/>
      <c r="DQ445" s="92"/>
      <c r="DR445" s="92"/>
      <c r="DS445" s="92"/>
      <c r="DT445" s="92"/>
      <c r="DU445" s="92"/>
      <c r="DV445" s="92"/>
      <c r="DW445" s="92"/>
      <c r="DX445" s="92"/>
      <c r="DY445" s="92"/>
      <c r="DZ445" s="92"/>
      <c r="EA445" s="92"/>
      <c r="EB445" s="92"/>
      <c r="EC445" s="92"/>
      <c r="ED445" s="92"/>
      <c r="EE445" s="92"/>
      <c r="EF445" s="2"/>
      <c r="EG445" s="2"/>
      <c r="EH445" s="2"/>
    </row>
    <row r="446" spans="1:138" ht="12.7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c r="CA446" s="2"/>
      <c r="CB446" s="2"/>
      <c r="CC446" s="2"/>
      <c r="CD446" s="2"/>
      <c r="CE446" s="2"/>
      <c r="CF446" s="2"/>
      <c r="CG446" s="2"/>
      <c r="CH446" s="2"/>
      <c r="CI446" s="2"/>
      <c r="CJ446" s="2"/>
      <c r="CK446" s="2"/>
      <c r="CL446" s="2"/>
      <c r="CM446" s="2"/>
      <c r="CN446" s="2"/>
      <c r="CO446" s="2"/>
      <c r="CP446" s="2"/>
      <c r="CQ446" s="2"/>
      <c r="CR446" s="2"/>
      <c r="CS446" s="2"/>
      <c r="CT446" s="2"/>
      <c r="CU446" s="2"/>
      <c r="CV446" s="2"/>
      <c r="CW446" s="2"/>
      <c r="CX446" s="2"/>
      <c r="CY446" s="2"/>
      <c r="CZ446" s="2"/>
      <c r="DA446" s="2"/>
      <c r="DB446" s="2"/>
      <c r="DC446" s="2"/>
      <c r="DD446" s="2"/>
      <c r="DE446" s="2"/>
      <c r="DF446" s="92"/>
      <c r="DG446" s="92"/>
      <c r="DH446" s="92"/>
      <c r="DI446" s="92"/>
      <c r="DJ446" s="92"/>
      <c r="DK446" s="92"/>
      <c r="DL446" s="92"/>
      <c r="DM446" s="92"/>
      <c r="DN446" s="92"/>
      <c r="DO446" s="92"/>
      <c r="DP446" s="92"/>
      <c r="DQ446" s="92"/>
      <c r="DR446" s="92"/>
      <c r="DS446" s="92"/>
      <c r="DT446" s="92"/>
      <c r="DU446" s="92"/>
      <c r="DV446" s="92"/>
      <c r="DW446" s="92"/>
      <c r="DX446" s="92"/>
      <c r="DY446" s="92"/>
      <c r="DZ446" s="92"/>
      <c r="EA446" s="92"/>
      <c r="EB446" s="92"/>
      <c r="EC446" s="92"/>
      <c r="ED446" s="92"/>
      <c r="EE446" s="92"/>
      <c r="EF446" s="2"/>
      <c r="EG446" s="2"/>
      <c r="EH446" s="2"/>
    </row>
    <row r="447" spans="1:138" ht="12.7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c r="BZ447" s="2"/>
      <c r="CA447" s="2"/>
      <c r="CB447" s="2"/>
      <c r="CC447" s="2"/>
      <c r="CD447" s="2"/>
      <c r="CE447" s="2"/>
      <c r="CF447" s="2"/>
      <c r="CG447" s="2"/>
      <c r="CH447" s="2"/>
      <c r="CI447" s="2"/>
      <c r="CJ447" s="2"/>
      <c r="CK447" s="2"/>
      <c r="CL447" s="2"/>
      <c r="CM447" s="2"/>
      <c r="CN447" s="2"/>
      <c r="CO447" s="2"/>
      <c r="CP447" s="2"/>
      <c r="CQ447" s="2"/>
      <c r="CR447" s="2"/>
      <c r="CS447" s="2"/>
      <c r="CT447" s="2"/>
      <c r="CU447" s="2"/>
      <c r="CV447" s="2"/>
      <c r="CW447" s="2"/>
      <c r="CX447" s="2"/>
      <c r="CY447" s="2"/>
      <c r="CZ447" s="2"/>
      <c r="DA447" s="2"/>
      <c r="DB447" s="2"/>
      <c r="DC447" s="2"/>
      <c r="DD447" s="2"/>
      <c r="DE447" s="2"/>
      <c r="DF447" s="92"/>
      <c r="DG447" s="92"/>
      <c r="DH447" s="92"/>
      <c r="DI447" s="92"/>
      <c r="DJ447" s="92"/>
      <c r="DK447" s="92"/>
      <c r="DL447" s="92"/>
      <c r="DM447" s="92"/>
      <c r="DN447" s="92"/>
      <c r="DO447" s="92"/>
      <c r="DP447" s="92"/>
      <c r="DQ447" s="92"/>
      <c r="DR447" s="92"/>
      <c r="DS447" s="92"/>
      <c r="DT447" s="92"/>
      <c r="DU447" s="92"/>
      <c r="DV447" s="92"/>
      <c r="DW447" s="92"/>
      <c r="DX447" s="92"/>
      <c r="DY447" s="92"/>
      <c r="DZ447" s="92"/>
      <c r="EA447" s="92"/>
      <c r="EB447" s="92"/>
      <c r="EC447" s="92"/>
      <c r="ED447" s="92"/>
      <c r="EE447" s="92"/>
      <c r="EF447" s="2"/>
      <c r="EG447" s="2"/>
      <c r="EH447" s="2"/>
    </row>
    <row r="448" spans="1:138" ht="12.7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c r="BZ448" s="2"/>
      <c r="CA448" s="2"/>
      <c r="CB448" s="2"/>
      <c r="CC448" s="2"/>
      <c r="CD448" s="2"/>
      <c r="CE448" s="2"/>
      <c r="CF448" s="2"/>
      <c r="CG448" s="2"/>
      <c r="CH448" s="2"/>
      <c r="CI448" s="2"/>
      <c r="CJ448" s="2"/>
      <c r="CK448" s="2"/>
      <c r="CL448" s="2"/>
      <c r="CM448" s="2"/>
      <c r="CN448" s="2"/>
      <c r="CO448" s="2"/>
      <c r="CP448" s="2"/>
      <c r="CQ448" s="2"/>
      <c r="CR448" s="2"/>
      <c r="CS448" s="2"/>
      <c r="CT448" s="2"/>
      <c r="CU448" s="2"/>
      <c r="CV448" s="2"/>
      <c r="CW448" s="2"/>
      <c r="CX448" s="2"/>
      <c r="CY448" s="2"/>
      <c r="CZ448" s="2"/>
      <c r="DA448" s="2"/>
      <c r="DB448" s="2"/>
      <c r="DC448" s="2"/>
      <c r="DD448" s="2"/>
      <c r="DE448" s="2"/>
      <c r="DF448" s="92"/>
      <c r="DG448" s="92"/>
      <c r="DH448" s="92"/>
      <c r="DI448" s="92"/>
      <c r="DJ448" s="92"/>
      <c r="DK448" s="92"/>
      <c r="DL448" s="92"/>
      <c r="DM448" s="92"/>
      <c r="DN448" s="92"/>
      <c r="DO448" s="92"/>
      <c r="DP448" s="92"/>
      <c r="DQ448" s="92"/>
      <c r="DR448" s="92"/>
      <c r="DS448" s="92"/>
      <c r="DT448" s="92"/>
      <c r="DU448" s="92"/>
      <c r="DV448" s="92"/>
      <c r="DW448" s="92"/>
      <c r="DX448" s="92"/>
      <c r="DY448" s="92"/>
      <c r="DZ448" s="92"/>
      <c r="EA448" s="92"/>
      <c r="EB448" s="92"/>
      <c r="EC448" s="92"/>
      <c r="ED448" s="92"/>
      <c r="EE448" s="92"/>
      <c r="EF448" s="2"/>
      <c r="EG448" s="2"/>
      <c r="EH448" s="2"/>
    </row>
    <row r="449" spans="1:138" ht="12.7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c r="BZ449" s="2"/>
      <c r="CA449" s="2"/>
      <c r="CB449" s="2"/>
      <c r="CC449" s="2"/>
      <c r="CD449" s="2"/>
      <c r="CE449" s="2"/>
      <c r="CF449" s="2"/>
      <c r="CG449" s="2"/>
      <c r="CH449" s="2"/>
      <c r="CI449" s="2"/>
      <c r="CJ449" s="2"/>
      <c r="CK449" s="2"/>
      <c r="CL449" s="2"/>
      <c r="CM449" s="2"/>
      <c r="CN449" s="2"/>
      <c r="CO449" s="2"/>
      <c r="CP449" s="2"/>
      <c r="CQ449" s="2"/>
      <c r="CR449" s="2"/>
      <c r="CS449" s="2"/>
      <c r="CT449" s="2"/>
      <c r="CU449" s="2"/>
      <c r="CV449" s="2"/>
      <c r="CW449" s="2"/>
      <c r="CX449" s="2"/>
      <c r="CY449" s="2"/>
      <c r="CZ449" s="2"/>
      <c r="DA449" s="2"/>
      <c r="DB449" s="2"/>
      <c r="DC449" s="2"/>
      <c r="DD449" s="2"/>
      <c r="DE449" s="2"/>
      <c r="DF449" s="92"/>
      <c r="DG449" s="92"/>
      <c r="DH449" s="92"/>
      <c r="DI449" s="92"/>
      <c r="DJ449" s="92"/>
      <c r="DK449" s="92"/>
      <c r="DL449" s="92"/>
      <c r="DM449" s="92"/>
      <c r="DN449" s="92"/>
      <c r="DO449" s="92"/>
      <c r="DP449" s="92"/>
      <c r="DQ449" s="92"/>
      <c r="DR449" s="92"/>
      <c r="DS449" s="92"/>
      <c r="DT449" s="92"/>
      <c r="DU449" s="92"/>
      <c r="DV449" s="92"/>
      <c r="DW449" s="92"/>
      <c r="DX449" s="92"/>
      <c r="DY449" s="92"/>
      <c r="DZ449" s="92"/>
      <c r="EA449" s="92"/>
      <c r="EB449" s="92"/>
      <c r="EC449" s="92"/>
      <c r="ED449" s="92"/>
      <c r="EE449" s="92"/>
      <c r="EF449" s="2"/>
      <c r="EG449" s="2"/>
      <c r="EH449" s="2"/>
    </row>
    <row r="450" spans="1:138" ht="12.7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c r="CA450" s="2"/>
      <c r="CB450" s="2"/>
      <c r="CC450" s="2"/>
      <c r="CD450" s="2"/>
      <c r="CE450" s="2"/>
      <c r="CF450" s="2"/>
      <c r="CG450" s="2"/>
      <c r="CH450" s="2"/>
      <c r="CI450" s="2"/>
      <c r="CJ450" s="2"/>
      <c r="CK450" s="2"/>
      <c r="CL450" s="2"/>
      <c r="CM450" s="2"/>
      <c r="CN450" s="2"/>
      <c r="CO450" s="2"/>
      <c r="CP450" s="2"/>
      <c r="CQ450" s="2"/>
      <c r="CR450" s="2"/>
      <c r="CS450" s="2"/>
      <c r="CT450" s="2"/>
      <c r="CU450" s="2"/>
      <c r="CV450" s="2"/>
      <c r="CW450" s="2"/>
      <c r="CX450" s="2"/>
      <c r="CY450" s="2"/>
      <c r="CZ450" s="2"/>
      <c r="DA450" s="2"/>
      <c r="DB450" s="2"/>
      <c r="DC450" s="2"/>
      <c r="DD450" s="2"/>
      <c r="DE450" s="2"/>
      <c r="DF450" s="92"/>
      <c r="DG450" s="92"/>
      <c r="DH450" s="92"/>
      <c r="DI450" s="92"/>
      <c r="DJ450" s="92"/>
      <c r="DK450" s="92"/>
      <c r="DL450" s="92"/>
      <c r="DM450" s="92"/>
      <c r="DN450" s="92"/>
      <c r="DO450" s="92"/>
      <c r="DP450" s="92"/>
      <c r="DQ450" s="92"/>
      <c r="DR450" s="92"/>
      <c r="DS450" s="92"/>
      <c r="DT450" s="92"/>
      <c r="DU450" s="92"/>
      <c r="DV450" s="92"/>
      <c r="DW450" s="92"/>
      <c r="DX450" s="92"/>
      <c r="DY450" s="92"/>
      <c r="DZ450" s="92"/>
      <c r="EA450" s="92"/>
      <c r="EB450" s="92"/>
      <c r="EC450" s="92"/>
      <c r="ED450" s="92"/>
      <c r="EE450" s="92"/>
      <c r="EF450" s="2"/>
      <c r="EG450" s="2"/>
      <c r="EH450" s="2"/>
    </row>
    <row r="451" spans="1:138" ht="12.7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c r="BZ451" s="2"/>
      <c r="CA451" s="2"/>
      <c r="CB451" s="2"/>
      <c r="CC451" s="2"/>
      <c r="CD451" s="2"/>
      <c r="CE451" s="2"/>
      <c r="CF451" s="2"/>
      <c r="CG451" s="2"/>
      <c r="CH451" s="2"/>
      <c r="CI451" s="2"/>
      <c r="CJ451" s="2"/>
      <c r="CK451" s="2"/>
      <c r="CL451" s="2"/>
      <c r="CM451" s="2"/>
      <c r="CN451" s="2"/>
      <c r="CO451" s="2"/>
      <c r="CP451" s="2"/>
      <c r="CQ451" s="2"/>
      <c r="CR451" s="2"/>
      <c r="CS451" s="2"/>
      <c r="CT451" s="2"/>
      <c r="CU451" s="2"/>
      <c r="CV451" s="2"/>
      <c r="CW451" s="2"/>
      <c r="CX451" s="2"/>
      <c r="CY451" s="2"/>
      <c r="CZ451" s="2"/>
      <c r="DA451" s="2"/>
      <c r="DB451" s="2"/>
      <c r="DC451" s="2"/>
      <c r="DD451" s="2"/>
      <c r="DE451" s="2"/>
      <c r="DF451" s="92"/>
      <c r="DG451" s="92"/>
      <c r="DH451" s="92"/>
      <c r="DI451" s="92"/>
      <c r="DJ451" s="92"/>
      <c r="DK451" s="92"/>
      <c r="DL451" s="92"/>
      <c r="DM451" s="92"/>
      <c r="DN451" s="92"/>
      <c r="DO451" s="92"/>
      <c r="DP451" s="92"/>
      <c r="DQ451" s="92"/>
      <c r="DR451" s="92"/>
      <c r="DS451" s="92"/>
      <c r="DT451" s="92"/>
      <c r="DU451" s="92"/>
      <c r="DV451" s="92"/>
      <c r="DW451" s="92"/>
      <c r="DX451" s="92"/>
      <c r="DY451" s="92"/>
      <c r="DZ451" s="92"/>
      <c r="EA451" s="92"/>
      <c r="EB451" s="92"/>
      <c r="EC451" s="92"/>
      <c r="ED451" s="92"/>
      <c r="EE451" s="92"/>
      <c r="EF451" s="2"/>
      <c r="EG451" s="2"/>
      <c r="EH451" s="2"/>
    </row>
    <row r="452" spans="1:138" ht="12.7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c r="CB452" s="2"/>
      <c r="CC452" s="2"/>
      <c r="CD452" s="2"/>
      <c r="CE452" s="2"/>
      <c r="CF452" s="2"/>
      <c r="CG452" s="2"/>
      <c r="CH452" s="2"/>
      <c r="CI452" s="2"/>
      <c r="CJ452" s="2"/>
      <c r="CK452" s="2"/>
      <c r="CL452" s="2"/>
      <c r="CM452" s="2"/>
      <c r="CN452" s="2"/>
      <c r="CO452" s="2"/>
      <c r="CP452" s="2"/>
      <c r="CQ452" s="2"/>
      <c r="CR452" s="2"/>
      <c r="CS452" s="2"/>
      <c r="CT452" s="2"/>
      <c r="CU452" s="2"/>
      <c r="CV452" s="2"/>
      <c r="CW452" s="2"/>
      <c r="CX452" s="2"/>
      <c r="CY452" s="2"/>
      <c r="CZ452" s="2"/>
      <c r="DA452" s="2"/>
      <c r="DB452" s="2"/>
      <c r="DC452" s="2"/>
      <c r="DD452" s="2"/>
      <c r="DE452" s="2"/>
      <c r="DF452" s="92"/>
      <c r="DG452" s="92"/>
      <c r="DH452" s="92"/>
      <c r="DI452" s="92"/>
      <c r="DJ452" s="92"/>
      <c r="DK452" s="92"/>
      <c r="DL452" s="92"/>
      <c r="DM452" s="92"/>
      <c r="DN452" s="92"/>
      <c r="DO452" s="92"/>
      <c r="DP452" s="92"/>
      <c r="DQ452" s="92"/>
      <c r="DR452" s="92"/>
      <c r="DS452" s="92"/>
      <c r="DT452" s="92"/>
      <c r="DU452" s="92"/>
      <c r="DV452" s="92"/>
      <c r="DW452" s="92"/>
      <c r="DX452" s="92"/>
      <c r="DY452" s="92"/>
      <c r="DZ452" s="92"/>
      <c r="EA452" s="92"/>
      <c r="EB452" s="92"/>
      <c r="EC452" s="92"/>
      <c r="ED452" s="92"/>
      <c r="EE452" s="92"/>
      <c r="EF452" s="2"/>
      <c r="EG452" s="2"/>
      <c r="EH452" s="2"/>
    </row>
    <row r="453" spans="1:138" ht="12.7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c r="CA453" s="2"/>
      <c r="CB453" s="2"/>
      <c r="CC453" s="2"/>
      <c r="CD453" s="2"/>
      <c r="CE453" s="2"/>
      <c r="CF453" s="2"/>
      <c r="CG453" s="2"/>
      <c r="CH453" s="2"/>
      <c r="CI453" s="2"/>
      <c r="CJ453" s="2"/>
      <c r="CK453" s="2"/>
      <c r="CL453" s="2"/>
      <c r="CM453" s="2"/>
      <c r="CN453" s="2"/>
      <c r="CO453" s="2"/>
      <c r="CP453" s="2"/>
      <c r="CQ453" s="2"/>
      <c r="CR453" s="2"/>
      <c r="CS453" s="2"/>
      <c r="CT453" s="2"/>
      <c r="CU453" s="2"/>
      <c r="CV453" s="2"/>
      <c r="CW453" s="2"/>
      <c r="CX453" s="2"/>
      <c r="CY453" s="2"/>
      <c r="CZ453" s="2"/>
      <c r="DA453" s="2"/>
      <c r="DB453" s="2"/>
      <c r="DC453" s="2"/>
      <c r="DD453" s="2"/>
      <c r="DE453" s="2"/>
      <c r="DF453" s="92"/>
      <c r="DG453" s="92"/>
      <c r="DH453" s="92"/>
      <c r="DI453" s="92"/>
      <c r="DJ453" s="92"/>
      <c r="DK453" s="92"/>
      <c r="DL453" s="92"/>
      <c r="DM453" s="92"/>
      <c r="DN453" s="92"/>
      <c r="DO453" s="92"/>
      <c r="DP453" s="92"/>
      <c r="DQ453" s="92"/>
      <c r="DR453" s="92"/>
      <c r="DS453" s="92"/>
      <c r="DT453" s="92"/>
      <c r="DU453" s="92"/>
      <c r="DV453" s="92"/>
      <c r="DW453" s="92"/>
      <c r="DX453" s="92"/>
      <c r="DY453" s="92"/>
      <c r="DZ453" s="92"/>
      <c r="EA453" s="92"/>
      <c r="EB453" s="92"/>
      <c r="EC453" s="92"/>
      <c r="ED453" s="92"/>
      <c r="EE453" s="92"/>
      <c r="EF453" s="2"/>
      <c r="EG453" s="2"/>
      <c r="EH453" s="2"/>
    </row>
    <row r="454" spans="1:138" ht="12.7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c r="CA454" s="2"/>
      <c r="CB454" s="2"/>
      <c r="CC454" s="2"/>
      <c r="CD454" s="2"/>
      <c r="CE454" s="2"/>
      <c r="CF454" s="2"/>
      <c r="CG454" s="2"/>
      <c r="CH454" s="2"/>
      <c r="CI454" s="2"/>
      <c r="CJ454" s="2"/>
      <c r="CK454" s="2"/>
      <c r="CL454" s="2"/>
      <c r="CM454" s="2"/>
      <c r="CN454" s="2"/>
      <c r="CO454" s="2"/>
      <c r="CP454" s="2"/>
      <c r="CQ454" s="2"/>
      <c r="CR454" s="2"/>
      <c r="CS454" s="2"/>
      <c r="CT454" s="2"/>
      <c r="CU454" s="2"/>
      <c r="CV454" s="2"/>
      <c r="CW454" s="2"/>
      <c r="CX454" s="2"/>
      <c r="CY454" s="2"/>
      <c r="CZ454" s="2"/>
      <c r="DA454" s="2"/>
      <c r="DB454" s="2"/>
      <c r="DC454" s="2"/>
      <c r="DD454" s="2"/>
      <c r="DE454" s="2"/>
      <c r="DF454" s="92"/>
      <c r="DG454" s="92"/>
      <c r="DH454" s="92"/>
      <c r="DI454" s="92"/>
      <c r="DJ454" s="92"/>
      <c r="DK454" s="92"/>
      <c r="DL454" s="92"/>
      <c r="DM454" s="92"/>
      <c r="DN454" s="92"/>
      <c r="DO454" s="92"/>
      <c r="DP454" s="92"/>
      <c r="DQ454" s="92"/>
      <c r="DR454" s="92"/>
      <c r="DS454" s="92"/>
      <c r="DT454" s="92"/>
      <c r="DU454" s="92"/>
      <c r="DV454" s="92"/>
      <c r="DW454" s="92"/>
      <c r="DX454" s="92"/>
      <c r="DY454" s="92"/>
      <c r="DZ454" s="92"/>
      <c r="EA454" s="92"/>
      <c r="EB454" s="92"/>
      <c r="EC454" s="92"/>
      <c r="ED454" s="92"/>
      <c r="EE454" s="92"/>
      <c r="EF454" s="2"/>
      <c r="EG454" s="2"/>
      <c r="EH454" s="2"/>
    </row>
    <row r="455" spans="1:138" ht="12.7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c r="CA455" s="2"/>
      <c r="CB455" s="2"/>
      <c r="CC455" s="2"/>
      <c r="CD455" s="2"/>
      <c r="CE455" s="2"/>
      <c r="CF455" s="2"/>
      <c r="CG455" s="2"/>
      <c r="CH455" s="2"/>
      <c r="CI455" s="2"/>
      <c r="CJ455" s="2"/>
      <c r="CK455" s="2"/>
      <c r="CL455" s="2"/>
      <c r="CM455" s="2"/>
      <c r="CN455" s="2"/>
      <c r="CO455" s="2"/>
      <c r="CP455" s="2"/>
      <c r="CQ455" s="2"/>
      <c r="CR455" s="2"/>
      <c r="CS455" s="2"/>
      <c r="CT455" s="2"/>
      <c r="CU455" s="2"/>
      <c r="CV455" s="2"/>
      <c r="CW455" s="2"/>
      <c r="CX455" s="2"/>
      <c r="CY455" s="2"/>
      <c r="CZ455" s="2"/>
      <c r="DA455" s="2"/>
      <c r="DB455" s="2"/>
      <c r="DC455" s="2"/>
      <c r="DD455" s="2"/>
      <c r="DE455" s="2"/>
      <c r="DF455" s="92"/>
      <c r="DG455" s="92"/>
      <c r="DH455" s="92"/>
      <c r="DI455" s="92"/>
      <c r="DJ455" s="92"/>
      <c r="DK455" s="92"/>
      <c r="DL455" s="92"/>
      <c r="DM455" s="92"/>
      <c r="DN455" s="92"/>
      <c r="DO455" s="92"/>
      <c r="DP455" s="92"/>
      <c r="DQ455" s="92"/>
      <c r="DR455" s="92"/>
      <c r="DS455" s="92"/>
      <c r="DT455" s="92"/>
      <c r="DU455" s="92"/>
      <c r="DV455" s="92"/>
      <c r="DW455" s="92"/>
      <c r="DX455" s="92"/>
      <c r="DY455" s="92"/>
      <c r="DZ455" s="92"/>
      <c r="EA455" s="92"/>
      <c r="EB455" s="92"/>
      <c r="EC455" s="92"/>
      <c r="ED455" s="92"/>
      <c r="EE455" s="92"/>
      <c r="EF455" s="2"/>
      <c r="EG455" s="2"/>
      <c r="EH455" s="2"/>
    </row>
    <row r="456" spans="1:138" ht="12.7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c r="CA456" s="2"/>
      <c r="CB456" s="2"/>
      <c r="CC456" s="2"/>
      <c r="CD456" s="2"/>
      <c r="CE456" s="2"/>
      <c r="CF456" s="2"/>
      <c r="CG456" s="2"/>
      <c r="CH456" s="2"/>
      <c r="CI456" s="2"/>
      <c r="CJ456" s="2"/>
      <c r="CK456" s="2"/>
      <c r="CL456" s="2"/>
      <c r="CM456" s="2"/>
      <c r="CN456" s="2"/>
      <c r="CO456" s="2"/>
      <c r="CP456" s="2"/>
      <c r="CQ456" s="2"/>
      <c r="CR456" s="2"/>
      <c r="CS456" s="2"/>
      <c r="CT456" s="2"/>
      <c r="CU456" s="2"/>
      <c r="CV456" s="2"/>
      <c r="CW456" s="2"/>
      <c r="CX456" s="2"/>
      <c r="CY456" s="2"/>
      <c r="CZ456" s="2"/>
      <c r="DA456" s="2"/>
      <c r="DB456" s="2"/>
      <c r="DC456" s="2"/>
      <c r="DD456" s="2"/>
      <c r="DE456" s="2"/>
      <c r="DF456" s="92"/>
      <c r="DG456" s="92"/>
      <c r="DH456" s="92"/>
      <c r="DI456" s="92"/>
      <c r="DJ456" s="92"/>
      <c r="DK456" s="92"/>
      <c r="DL456" s="92"/>
      <c r="DM456" s="92"/>
      <c r="DN456" s="92"/>
      <c r="DO456" s="92"/>
      <c r="DP456" s="92"/>
      <c r="DQ456" s="92"/>
      <c r="DR456" s="92"/>
      <c r="DS456" s="92"/>
      <c r="DT456" s="92"/>
      <c r="DU456" s="92"/>
      <c r="DV456" s="92"/>
      <c r="DW456" s="92"/>
      <c r="DX456" s="92"/>
      <c r="DY456" s="92"/>
      <c r="DZ456" s="92"/>
      <c r="EA456" s="92"/>
      <c r="EB456" s="92"/>
      <c r="EC456" s="92"/>
      <c r="ED456" s="92"/>
      <c r="EE456" s="92"/>
      <c r="EF456" s="2"/>
      <c r="EG456" s="2"/>
      <c r="EH456" s="2"/>
    </row>
    <row r="457" spans="1:138" ht="12.7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c r="CA457" s="2"/>
      <c r="CB457" s="2"/>
      <c r="CC457" s="2"/>
      <c r="CD457" s="2"/>
      <c r="CE457" s="2"/>
      <c r="CF457" s="2"/>
      <c r="CG457" s="2"/>
      <c r="CH457" s="2"/>
      <c r="CI457" s="2"/>
      <c r="CJ457" s="2"/>
      <c r="CK457" s="2"/>
      <c r="CL457" s="2"/>
      <c r="CM457" s="2"/>
      <c r="CN457" s="2"/>
      <c r="CO457" s="2"/>
      <c r="CP457" s="2"/>
      <c r="CQ457" s="2"/>
      <c r="CR457" s="2"/>
      <c r="CS457" s="2"/>
      <c r="CT457" s="2"/>
      <c r="CU457" s="2"/>
      <c r="CV457" s="2"/>
      <c r="CW457" s="2"/>
      <c r="CX457" s="2"/>
      <c r="CY457" s="2"/>
      <c r="CZ457" s="2"/>
      <c r="DA457" s="2"/>
      <c r="DB457" s="2"/>
      <c r="DC457" s="2"/>
      <c r="DD457" s="2"/>
      <c r="DE457" s="2"/>
      <c r="DF457" s="92"/>
      <c r="DG457" s="92"/>
      <c r="DH457" s="92"/>
      <c r="DI457" s="92"/>
      <c r="DJ457" s="92"/>
      <c r="DK457" s="92"/>
      <c r="DL457" s="92"/>
      <c r="DM457" s="92"/>
      <c r="DN457" s="92"/>
      <c r="DO457" s="92"/>
      <c r="DP457" s="92"/>
      <c r="DQ457" s="92"/>
      <c r="DR457" s="92"/>
      <c r="DS457" s="92"/>
      <c r="DT457" s="92"/>
      <c r="DU457" s="92"/>
      <c r="DV457" s="92"/>
      <c r="DW457" s="92"/>
      <c r="DX457" s="92"/>
      <c r="DY457" s="92"/>
      <c r="DZ457" s="92"/>
      <c r="EA457" s="92"/>
      <c r="EB457" s="92"/>
      <c r="EC457" s="92"/>
      <c r="ED457" s="92"/>
      <c r="EE457" s="92"/>
      <c r="EF457" s="2"/>
      <c r="EG457" s="2"/>
      <c r="EH457" s="2"/>
    </row>
    <row r="458" spans="1:138" ht="12.7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c r="CA458" s="2"/>
      <c r="CB458" s="2"/>
      <c r="CC458" s="2"/>
      <c r="CD458" s="2"/>
      <c r="CE458" s="2"/>
      <c r="CF458" s="2"/>
      <c r="CG458" s="2"/>
      <c r="CH458" s="2"/>
      <c r="CI458" s="2"/>
      <c r="CJ458" s="2"/>
      <c r="CK458" s="2"/>
      <c r="CL458" s="2"/>
      <c r="CM458" s="2"/>
      <c r="CN458" s="2"/>
      <c r="CO458" s="2"/>
      <c r="CP458" s="2"/>
      <c r="CQ458" s="2"/>
      <c r="CR458" s="2"/>
      <c r="CS458" s="2"/>
      <c r="CT458" s="2"/>
      <c r="CU458" s="2"/>
      <c r="CV458" s="2"/>
      <c r="CW458" s="2"/>
      <c r="CX458" s="2"/>
      <c r="CY458" s="2"/>
      <c r="CZ458" s="2"/>
      <c r="DA458" s="2"/>
      <c r="DB458" s="2"/>
      <c r="DC458" s="2"/>
      <c r="DD458" s="2"/>
      <c r="DE458" s="2"/>
      <c r="DF458" s="92"/>
      <c r="DG458" s="92"/>
      <c r="DH458" s="92"/>
      <c r="DI458" s="92"/>
      <c r="DJ458" s="92"/>
      <c r="DK458" s="92"/>
      <c r="DL458" s="92"/>
      <c r="DM458" s="92"/>
      <c r="DN458" s="92"/>
      <c r="DO458" s="92"/>
      <c r="DP458" s="92"/>
      <c r="DQ458" s="92"/>
      <c r="DR458" s="92"/>
      <c r="DS458" s="92"/>
      <c r="DT458" s="92"/>
      <c r="DU458" s="92"/>
      <c r="DV458" s="92"/>
      <c r="DW458" s="92"/>
      <c r="DX458" s="92"/>
      <c r="DY458" s="92"/>
      <c r="DZ458" s="92"/>
      <c r="EA458" s="92"/>
      <c r="EB458" s="92"/>
      <c r="EC458" s="92"/>
      <c r="ED458" s="92"/>
      <c r="EE458" s="92"/>
      <c r="EF458" s="2"/>
      <c r="EG458" s="2"/>
      <c r="EH458" s="2"/>
    </row>
    <row r="459" spans="1:138" ht="12.7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c r="CA459" s="2"/>
      <c r="CB459" s="2"/>
      <c r="CC459" s="2"/>
      <c r="CD459" s="2"/>
      <c r="CE459" s="2"/>
      <c r="CF459" s="2"/>
      <c r="CG459" s="2"/>
      <c r="CH459" s="2"/>
      <c r="CI459" s="2"/>
      <c r="CJ459" s="2"/>
      <c r="CK459" s="2"/>
      <c r="CL459" s="2"/>
      <c r="CM459" s="2"/>
      <c r="CN459" s="2"/>
      <c r="CO459" s="2"/>
      <c r="CP459" s="2"/>
      <c r="CQ459" s="2"/>
      <c r="CR459" s="2"/>
      <c r="CS459" s="2"/>
      <c r="CT459" s="2"/>
      <c r="CU459" s="2"/>
      <c r="CV459" s="2"/>
      <c r="CW459" s="2"/>
      <c r="CX459" s="2"/>
      <c r="CY459" s="2"/>
      <c r="CZ459" s="2"/>
      <c r="DA459" s="2"/>
      <c r="DB459" s="2"/>
      <c r="DC459" s="2"/>
      <c r="DD459" s="2"/>
      <c r="DE459" s="2"/>
      <c r="DF459" s="92"/>
      <c r="DG459" s="92"/>
      <c r="DH459" s="92"/>
      <c r="DI459" s="92"/>
      <c r="DJ459" s="92"/>
      <c r="DK459" s="92"/>
      <c r="DL459" s="92"/>
      <c r="DM459" s="92"/>
      <c r="DN459" s="92"/>
      <c r="DO459" s="92"/>
      <c r="DP459" s="92"/>
      <c r="DQ459" s="92"/>
      <c r="DR459" s="92"/>
      <c r="DS459" s="92"/>
      <c r="DT459" s="92"/>
      <c r="DU459" s="92"/>
      <c r="DV459" s="92"/>
      <c r="DW459" s="92"/>
      <c r="DX459" s="92"/>
      <c r="DY459" s="92"/>
      <c r="DZ459" s="92"/>
      <c r="EA459" s="92"/>
      <c r="EB459" s="92"/>
      <c r="EC459" s="92"/>
      <c r="ED459" s="92"/>
      <c r="EE459" s="92"/>
      <c r="EF459" s="2"/>
      <c r="EG459" s="2"/>
      <c r="EH459" s="2"/>
    </row>
    <row r="460" spans="1:138" ht="12.7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c r="CA460" s="2"/>
      <c r="CB460" s="2"/>
      <c r="CC460" s="2"/>
      <c r="CD460" s="2"/>
      <c r="CE460" s="2"/>
      <c r="CF460" s="2"/>
      <c r="CG460" s="2"/>
      <c r="CH460" s="2"/>
      <c r="CI460" s="2"/>
      <c r="CJ460" s="2"/>
      <c r="CK460" s="2"/>
      <c r="CL460" s="2"/>
      <c r="CM460" s="2"/>
      <c r="CN460" s="2"/>
      <c r="CO460" s="2"/>
      <c r="CP460" s="2"/>
      <c r="CQ460" s="2"/>
      <c r="CR460" s="2"/>
      <c r="CS460" s="2"/>
      <c r="CT460" s="2"/>
      <c r="CU460" s="2"/>
      <c r="CV460" s="2"/>
      <c r="CW460" s="2"/>
      <c r="CX460" s="2"/>
      <c r="CY460" s="2"/>
      <c r="CZ460" s="2"/>
      <c r="DA460" s="2"/>
      <c r="DB460" s="2"/>
      <c r="DC460" s="2"/>
      <c r="DD460" s="2"/>
      <c r="DE460" s="2"/>
      <c r="DF460" s="92"/>
      <c r="DG460" s="92"/>
      <c r="DH460" s="92"/>
      <c r="DI460" s="92"/>
      <c r="DJ460" s="92"/>
      <c r="DK460" s="92"/>
      <c r="DL460" s="92"/>
      <c r="DM460" s="92"/>
      <c r="DN460" s="92"/>
      <c r="DO460" s="92"/>
      <c r="DP460" s="92"/>
      <c r="DQ460" s="92"/>
      <c r="DR460" s="92"/>
      <c r="DS460" s="92"/>
      <c r="DT460" s="92"/>
      <c r="DU460" s="92"/>
      <c r="DV460" s="92"/>
      <c r="DW460" s="92"/>
      <c r="DX460" s="92"/>
      <c r="DY460" s="92"/>
      <c r="DZ460" s="92"/>
      <c r="EA460" s="92"/>
      <c r="EB460" s="92"/>
      <c r="EC460" s="92"/>
      <c r="ED460" s="92"/>
      <c r="EE460" s="92"/>
      <c r="EF460" s="2"/>
      <c r="EG460" s="2"/>
      <c r="EH460" s="2"/>
    </row>
    <row r="461" spans="1:138" ht="12.7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c r="CA461" s="2"/>
      <c r="CB461" s="2"/>
      <c r="CC461" s="2"/>
      <c r="CD461" s="2"/>
      <c r="CE461" s="2"/>
      <c r="CF461" s="2"/>
      <c r="CG461" s="2"/>
      <c r="CH461" s="2"/>
      <c r="CI461" s="2"/>
      <c r="CJ461" s="2"/>
      <c r="CK461" s="2"/>
      <c r="CL461" s="2"/>
      <c r="CM461" s="2"/>
      <c r="CN461" s="2"/>
      <c r="CO461" s="2"/>
      <c r="CP461" s="2"/>
      <c r="CQ461" s="2"/>
      <c r="CR461" s="2"/>
      <c r="CS461" s="2"/>
      <c r="CT461" s="2"/>
      <c r="CU461" s="2"/>
      <c r="CV461" s="2"/>
      <c r="CW461" s="2"/>
      <c r="CX461" s="2"/>
      <c r="CY461" s="2"/>
      <c r="CZ461" s="2"/>
      <c r="DA461" s="2"/>
      <c r="DB461" s="2"/>
      <c r="DC461" s="2"/>
      <c r="DD461" s="2"/>
      <c r="DE461" s="2"/>
      <c r="DF461" s="92"/>
      <c r="DG461" s="92"/>
      <c r="DH461" s="92"/>
      <c r="DI461" s="92"/>
      <c r="DJ461" s="92"/>
      <c r="DK461" s="92"/>
      <c r="DL461" s="92"/>
      <c r="DM461" s="92"/>
      <c r="DN461" s="92"/>
      <c r="DO461" s="92"/>
      <c r="DP461" s="92"/>
      <c r="DQ461" s="92"/>
      <c r="DR461" s="92"/>
      <c r="DS461" s="92"/>
      <c r="DT461" s="92"/>
      <c r="DU461" s="92"/>
      <c r="DV461" s="92"/>
      <c r="DW461" s="92"/>
      <c r="DX461" s="92"/>
      <c r="DY461" s="92"/>
      <c r="DZ461" s="92"/>
      <c r="EA461" s="92"/>
      <c r="EB461" s="92"/>
      <c r="EC461" s="92"/>
      <c r="ED461" s="92"/>
      <c r="EE461" s="92"/>
      <c r="EF461" s="2"/>
      <c r="EG461" s="2"/>
      <c r="EH461" s="2"/>
    </row>
    <row r="462" spans="1:138" ht="12.7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c r="CB462" s="2"/>
      <c r="CC462" s="2"/>
      <c r="CD462" s="2"/>
      <c r="CE462" s="2"/>
      <c r="CF462" s="2"/>
      <c r="CG462" s="2"/>
      <c r="CH462" s="2"/>
      <c r="CI462" s="2"/>
      <c r="CJ462" s="2"/>
      <c r="CK462" s="2"/>
      <c r="CL462" s="2"/>
      <c r="CM462" s="2"/>
      <c r="CN462" s="2"/>
      <c r="CO462" s="2"/>
      <c r="CP462" s="2"/>
      <c r="CQ462" s="2"/>
      <c r="CR462" s="2"/>
      <c r="CS462" s="2"/>
      <c r="CT462" s="2"/>
      <c r="CU462" s="2"/>
      <c r="CV462" s="2"/>
      <c r="CW462" s="2"/>
      <c r="CX462" s="2"/>
      <c r="CY462" s="2"/>
      <c r="CZ462" s="2"/>
      <c r="DA462" s="2"/>
      <c r="DB462" s="2"/>
      <c r="DC462" s="2"/>
      <c r="DD462" s="2"/>
      <c r="DE462" s="2"/>
      <c r="DF462" s="92"/>
      <c r="DG462" s="92"/>
      <c r="DH462" s="92"/>
      <c r="DI462" s="92"/>
      <c r="DJ462" s="92"/>
      <c r="DK462" s="92"/>
      <c r="DL462" s="92"/>
      <c r="DM462" s="92"/>
      <c r="DN462" s="92"/>
      <c r="DO462" s="92"/>
      <c r="DP462" s="92"/>
      <c r="DQ462" s="92"/>
      <c r="DR462" s="92"/>
      <c r="DS462" s="92"/>
      <c r="DT462" s="92"/>
      <c r="DU462" s="92"/>
      <c r="DV462" s="92"/>
      <c r="DW462" s="92"/>
      <c r="DX462" s="92"/>
      <c r="DY462" s="92"/>
      <c r="DZ462" s="92"/>
      <c r="EA462" s="92"/>
      <c r="EB462" s="92"/>
      <c r="EC462" s="92"/>
      <c r="ED462" s="92"/>
      <c r="EE462" s="92"/>
      <c r="EF462" s="2"/>
      <c r="EG462" s="2"/>
      <c r="EH462" s="2"/>
    </row>
    <row r="463" spans="1:138" ht="12.7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c r="CA463" s="2"/>
      <c r="CB463" s="2"/>
      <c r="CC463" s="2"/>
      <c r="CD463" s="2"/>
      <c r="CE463" s="2"/>
      <c r="CF463" s="2"/>
      <c r="CG463" s="2"/>
      <c r="CH463" s="2"/>
      <c r="CI463" s="2"/>
      <c r="CJ463" s="2"/>
      <c r="CK463" s="2"/>
      <c r="CL463" s="2"/>
      <c r="CM463" s="2"/>
      <c r="CN463" s="2"/>
      <c r="CO463" s="2"/>
      <c r="CP463" s="2"/>
      <c r="CQ463" s="2"/>
      <c r="CR463" s="2"/>
      <c r="CS463" s="2"/>
      <c r="CT463" s="2"/>
      <c r="CU463" s="2"/>
      <c r="CV463" s="2"/>
      <c r="CW463" s="2"/>
      <c r="CX463" s="2"/>
      <c r="CY463" s="2"/>
      <c r="CZ463" s="2"/>
      <c r="DA463" s="2"/>
      <c r="DB463" s="2"/>
      <c r="DC463" s="2"/>
      <c r="DD463" s="2"/>
      <c r="DE463" s="2"/>
      <c r="DF463" s="92"/>
      <c r="DG463" s="92"/>
      <c r="DH463" s="92"/>
      <c r="DI463" s="92"/>
      <c r="DJ463" s="92"/>
      <c r="DK463" s="92"/>
      <c r="DL463" s="92"/>
      <c r="DM463" s="92"/>
      <c r="DN463" s="92"/>
      <c r="DO463" s="92"/>
      <c r="DP463" s="92"/>
      <c r="DQ463" s="92"/>
      <c r="DR463" s="92"/>
      <c r="DS463" s="92"/>
      <c r="DT463" s="92"/>
      <c r="DU463" s="92"/>
      <c r="DV463" s="92"/>
      <c r="DW463" s="92"/>
      <c r="DX463" s="92"/>
      <c r="DY463" s="92"/>
      <c r="DZ463" s="92"/>
      <c r="EA463" s="92"/>
      <c r="EB463" s="92"/>
      <c r="EC463" s="92"/>
      <c r="ED463" s="92"/>
      <c r="EE463" s="92"/>
      <c r="EF463" s="2"/>
      <c r="EG463" s="2"/>
      <c r="EH463" s="2"/>
    </row>
    <row r="464" spans="1:138" ht="12.7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c r="CA464" s="2"/>
      <c r="CB464" s="2"/>
      <c r="CC464" s="2"/>
      <c r="CD464" s="2"/>
      <c r="CE464" s="2"/>
      <c r="CF464" s="2"/>
      <c r="CG464" s="2"/>
      <c r="CH464" s="2"/>
      <c r="CI464" s="2"/>
      <c r="CJ464" s="2"/>
      <c r="CK464" s="2"/>
      <c r="CL464" s="2"/>
      <c r="CM464" s="2"/>
      <c r="CN464" s="2"/>
      <c r="CO464" s="2"/>
      <c r="CP464" s="2"/>
      <c r="CQ464" s="2"/>
      <c r="CR464" s="2"/>
      <c r="CS464" s="2"/>
      <c r="CT464" s="2"/>
      <c r="CU464" s="2"/>
      <c r="CV464" s="2"/>
      <c r="CW464" s="2"/>
      <c r="CX464" s="2"/>
      <c r="CY464" s="2"/>
      <c r="CZ464" s="2"/>
      <c r="DA464" s="2"/>
      <c r="DB464" s="2"/>
      <c r="DC464" s="2"/>
      <c r="DD464" s="2"/>
      <c r="DE464" s="2"/>
      <c r="DF464" s="92"/>
      <c r="DG464" s="92"/>
      <c r="DH464" s="92"/>
      <c r="DI464" s="92"/>
      <c r="DJ464" s="92"/>
      <c r="DK464" s="92"/>
      <c r="DL464" s="92"/>
      <c r="DM464" s="92"/>
      <c r="DN464" s="92"/>
      <c r="DO464" s="92"/>
      <c r="DP464" s="92"/>
      <c r="DQ464" s="92"/>
      <c r="DR464" s="92"/>
      <c r="DS464" s="92"/>
      <c r="DT464" s="92"/>
      <c r="DU464" s="92"/>
      <c r="DV464" s="92"/>
      <c r="DW464" s="92"/>
      <c r="DX464" s="92"/>
      <c r="DY464" s="92"/>
      <c r="DZ464" s="92"/>
      <c r="EA464" s="92"/>
      <c r="EB464" s="92"/>
      <c r="EC464" s="92"/>
      <c r="ED464" s="92"/>
      <c r="EE464" s="92"/>
      <c r="EF464" s="2"/>
      <c r="EG464" s="2"/>
      <c r="EH464" s="2"/>
    </row>
    <row r="465" spans="1:138" ht="12.7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c r="CA465" s="2"/>
      <c r="CB465" s="2"/>
      <c r="CC465" s="2"/>
      <c r="CD465" s="2"/>
      <c r="CE465" s="2"/>
      <c r="CF465" s="2"/>
      <c r="CG465" s="2"/>
      <c r="CH465" s="2"/>
      <c r="CI465" s="2"/>
      <c r="CJ465" s="2"/>
      <c r="CK465" s="2"/>
      <c r="CL465" s="2"/>
      <c r="CM465" s="2"/>
      <c r="CN465" s="2"/>
      <c r="CO465" s="2"/>
      <c r="CP465" s="2"/>
      <c r="CQ465" s="2"/>
      <c r="CR465" s="2"/>
      <c r="CS465" s="2"/>
      <c r="CT465" s="2"/>
      <c r="CU465" s="2"/>
      <c r="CV465" s="2"/>
      <c r="CW465" s="2"/>
      <c r="CX465" s="2"/>
      <c r="CY465" s="2"/>
      <c r="CZ465" s="2"/>
      <c r="DA465" s="2"/>
      <c r="DB465" s="2"/>
      <c r="DC465" s="2"/>
      <c r="DD465" s="2"/>
      <c r="DE465" s="2"/>
      <c r="DF465" s="92"/>
      <c r="DG465" s="92"/>
      <c r="DH465" s="92"/>
      <c r="DI465" s="92"/>
      <c r="DJ465" s="92"/>
      <c r="DK465" s="92"/>
      <c r="DL465" s="92"/>
      <c r="DM465" s="92"/>
      <c r="DN465" s="92"/>
      <c r="DO465" s="92"/>
      <c r="DP465" s="92"/>
      <c r="DQ465" s="92"/>
      <c r="DR465" s="92"/>
      <c r="DS465" s="92"/>
      <c r="DT465" s="92"/>
      <c r="DU465" s="92"/>
      <c r="DV465" s="92"/>
      <c r="DW465" s="92"/>
      <c r="DX465" s="92"/>
      <c r="DY465" s="92"/>
      <c r="DZ465" s="92"/>
      <c r="EA465" s="92"/>
      <c r="EB465" s="92"/>
      <c r="EC465" s="92"/>
      <c r="ED465" s="92"/>
      <c r="EE465" s="92"/>
      <c r="EF465" s="2"/>
      <c r="EG465" s="2"/>
      <c r="EH465" s="2"/>
    </row>
    <row r="466" spans="1:138" ht="12.7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c r="CA466" s="2"/>
      <c r="CB466" s="2"/>
      <c r="CC466" s="2"/>
      <c r="CD466" s="2"/>
      <c r="CE466" s="2"/>
      <c r="CF466" s="2"/>
      <c r="CG466" s="2"/>
      <c r="CH466" s="2"/>
      <c r="CI466" s="2"/>
      <c r="CJ466" s="2"/>
      <c r="CK466" s="2"/>
      <c r="CL466" s="2"/>
      <c r="CM466" s="2"/>
      <c r="CN466" s="2"/>
      <c r="CO466" s="2"/>
      <c r="CP466" s="2"/>
      <c r="CQ466" s="2"/>
      <c r="CR466" s="2"/>
      <c r="CS466" s="2"/>
      <c r="CT466" s="2"/>
      <c r="CU466" s="2"/>
      <c r="CV466" s="2"/>
      <c r="CW466" s="2"/>
      <c r="CX466" s="2"/>
      <c r="CY466" s="2"/>
      <c r="CZ466" s="2"/>
      <c r="DA466" s="2"/>
      <c r="DB466" s="2"/>
      <c r="DC466" s="2"/>
      <c r="DD466" s="2"/>
      <c r="DE466" s="2"/>
      <c r="DF466" s="92"/>
      <c r="DG466" s="92"/>
      <c r="DH466" s="92"/>
      <c r="DI466" s="92"/>
      <c r="DJ466" s="92"/>
      <c r="DK466" s="92"/>
      <c r="DL466" s="92"/>
      <c r="DM466" s="92"/>
      <c r="DN466" s="92"/>
      <c r="DO466" s="92"/>
      <c r="DP466" s="92"/>
      <c r="DQ466" s="92"/>
      <c r="DR466" s="92"/>
      <c r="DS466" s="92"/>
      <c r="DT466" s="92"/>
      <c r="DU466" s="92"/>
      <c r="DV466" s="92"/>
      <c r="DW466" s="92"/>
      <c r="DX466" s="92"/>
      <c r="DY466" s="92"/>
      <c r="DZ466" s="92"/>
      <c r="EA466" s="92"/>
      <c r="EB466" s="92"/>
      <c r="EC466" s="92"/>
      <c r="ED466" s="92"/>
      <c r="EE466" s="92"/>
      <c r="EF466" s="2"/>
      <c r="EG466" s="2"/>
      <c r="EH466" s="2"/>
    </row>
    <row r="467" spans="1:138" ht="12.7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c r="CA467" s="2"/>
      <c r="CB467" s="2"/>
      <c r="CC467" s="2"/>
      <c r="CD467" s="2"/>
      <c r="CE467" s="2"/>
      <c r="CF467" s="2"/>
      <c r="CG467" s="2"/>
      <c r="CH467" s="2"/>
      <c r="CI467" s="2"/>
      <c r="CJ467" s="2"/>
      <c r="CK467" s="2"/>
      <c r="CL467" s="2"/>
      <c r="CM467" s="2"/>
      <c r="CN467" s="2"/>
      <c r="CO467" s="2"/>
      <c r="CP467" s="2"/>
      <c r="CQ467" s="2"/>
      <c r="CR467" s="2"/>
      <c r="CS467" s="2"/>
      <c r="CT467" s="2"/>
      <c r="CU467" s="2"/>
      <c r="CV467" s="2"/>
      <c r="CW467" s="2"/>
      <c r="CX467" s="2"/>
      <c r="CY467" s="2"/>
      <c r="CZ467" s="2"/>
      <c r="DA467" s="2"/>
      <c r="DB467" s="2"/>
      <c r="DC467" s="2"/>
      <c r="DD467" s="2"/>
      <c r="DE467" s="2"/>
      <c r="DF467" s="92"/>
      <c r="DG467" s="92"/>
      <c r="DH467" s="92"/>
      <c r="DI467" s="92"/>
      <c r="DJ467" s="92"/>
      <c r="DK467" s="92"/>
      <c r="DL467" s="92"/>
      <c r="DM467" s="92"/>
      <c r="DN467" s="92"/>
      <c r="DO467" s="92"/>
      <c r="DP467" s="92"/>
      <c r="DQ467" s="92"/>
      <c r="DR467" s="92"/>
      <c r="DS467" s="92"/>
      <c r="DT467" s="92"/>
      <c r="DU467" s="92"/>
      <c r="DV467" s="92"/>
      <c r="DW467" s="92"/>
      <c r="DX467" s="92"/>
      <c r="DY467" s="92"/>
      <c r="DZ467" s="92"/>
      <c r="EA467" s="92"/>
      <c r="EB467" s="92"/>
      <c r="EC467" s="92"/>
      <c r="ED467" s="92"/>
      <c r="EE467" s="92"/>
      <c r="EF467" s="2"/>
      <c r="EG467" s="2"/>
      <c r="EH467" s="2"/>
    </row>
    <row r="468" spans="1:138" ht="12.7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c r="CA468" s="2"/>
      <c r="CB468" s="2"/>
      <c r="CC468" s="2"/>
      <c r="CD468" s="2"/>
      <c r="CE468" s="2"/>
      <c r="CF468" s="2"/>
      <c r="CG468" s="2"/>
      <c r="CH468" s="2"/>
      <c r="CI468" s="2"/>
      <c r="CJ468" s="2"/>
      <c r="CK468" s="2"/>
      <c r="CL468" s="2"/>
      <c r="CM468" s="2"/>
      <c r="CN468" s="2"/>
      <c r="CO468" s="2"/>
      <c r="CP468" s="2"/>
      <c r="CQ468" s="2"/>
      <c r="CR468" s="2"/>
      <c r="CS468" s="2"/>
      <c r="CT468" s="2"/>
      <c r="CU468" s="2"/>
      <c r="CV468" s="2"/>
      <c r="CW468" s="2"/>
      <c r="CX468" s="2"/>
      <c r="CY468" s="2"/>
      <c r="CZ468" s="2"/>
      <c r="DA468" s="2"/>
      <c r="DB468" s="2"/>
      <c r="DC468" s="2"/>
      <c r="DD468" s="2"/>
      <c r="DE468" s="2"/>
      <c r="DF468" s="92"/>
      <c r="DG468" s="92"/>
      <c r="DH468" s="92"/>
      <c r="DI468" s="92"/>
      <c r="DJ468" s="92"/>
      <c r="DK468" s="92"/>
      <c r="DL468" s="92"/>
      <c r="DM468" s="92"/>
      <c r="DN468" s="92"/>
      <c r="DO468" s="92"/>
      <c r="DP468" s="92"/>
      <c r="DQ468" s="92"/>
      <c r="DR468" s="92"/>
      <c r="DS468" s="92"/>
      <c r="DT468" s="92"/>
      <c r="DU468" s="92"/>
      <c r="DV468" s="92"/>
      <c r="DW468" s="92"/>
      <c r="DX468" s="92"/>
      <c r="DY468" s="92"/>
      <c r="DZ468" s="92"/>
      <c r="EA468" s="92"/>
      <c r="EB468" s="92"/>
      <c r="EC468" s="92"/>
      <c r="ED468" s="92"/>
      <c r="EE468" s="92"/>
      <c r="EF468" s="2"/>
      <c r="EG468" s="2"/>
      <c r="EH468" s="2"/>
    </row>
    <row r="469" spans="1:138" ht="12.7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c r="CA469" s="2"/>
      <c r="CB469" s="2"/>
      <c r="CC469" s="2"/>
      <c r="CD469" s="2"/>
      <c r="CE469" s="2"/>
      <c r="CF469" s="2"/>
      <c r="CG469" s="2"/>
      <c r="CH469" s="2"/>
      <c r="CI469" s="2"/>
      <c r="CJ469" s="2"/>
      <c r="CK469" s="2"/>
      <c r="CL469" s="2"/>
      <c r="CM469" s="2"/>
      <c r="CN469" s="2"/>
      <c r="CO469" s="2"/>
      <c r="CP469" s="2"/>
      <c r="CQ469" s="2"/>
      <c r="CR469" s="2"/>
      <c r="CS469" s="2"/>
      <c r="CT469" s="2"/>
      <c r="CU469" s="2"/>
      <c r="CV469" s="2"/>
      <c r="CW469" s="2"/>
      <c r="CX469" s="2"/>
      <c r="CY469" s="2"/>
      <c r="CZ469" s="2"/>
      <c r="DA469" s="2"/>
      <c r="DB469" s="2"/>
      <c r="DC469" s="2"/>
      <c r="DD469" s="2"/>
      <c r="DE469" s="2"/>
      <c r="DF469" s="92"/>
      <c r="DG469" s="92"/>
      <c r="DH469" s="92"/>
      <c r="DI469" s="92"/>
      <c r="DJ469" s="92"/>
      <c r="DK469" s="92"/>
      <c r="DL469" s="92"/>
      <c r="DM469" s="92"/>
      <c r="DN469" s="92"/>
      <c r="DO469" s="92"/>
      <c r="DP469" s="92"/>
      <c r="DQ469" s="92"/>
      <c r="DR469" s="92"/>
      <c r="DS469" s="92"/>
      <c r="DT469" s="92"/>
      <c r="DU469" s="92"/>
      <c r="DV469" s="92"/>
      <c r="DW469" s="92"/>
      <c r="DX469" s="92"/>
      <c r="DY469" s="92"/>
      <c r="DZ469" s="92"/>
      <c r="EA469" s="92"/>
      <c r="EB469" s="92"/>
      <c r="EC469" s="92"/>
      <c r="ED469" s="92"/>
      <c r="EE469" s="92"/>
      <c r="EF469" s="2"/>
      <c r="EG469" s="2"/>
      <c r="EH469" s="2"/>
    </row>
    <row r="470" spans="1:138" ht="12.7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c r="CA470" s="2"/>
      <c r="CB470" s="2"/>
      <c r="CC470" s="2"/>
      <c r="CD470" s="2"/>
      <c r="CE470" s="2"/>
      <c r="CF470" s="2"/>
      <c r="CG470" s="2"/>
      <c r="CH470" s="2"/>
      <c r="CI470" s="2"/>
      <c r="CJ470" s="2"/>
      <c r="CK470" s="2"/>
      <c r="CL470" s="2"/>
      <c r="CM470" s="2"/>
      <c r="CN470" s="2"/>
      <c r="CO470" s="2"/>
      <c r="CP470" s="2"/>
      <c r="CQ470" s="2"/>
      <c r="CR470" s="2"/>
      <c r="CS470" s="2"/>
      <c r="CT470" s="2"/>
      <c r="CU470" s="2"/>
      <c r="CV470" s="2"/>
      <c r="CW470" s="2"/>
      <c r="CX470" s="2"/>
      <c r="CY470" s="2"/>
      <c r="CZ470" s="2"/>
      <c r="DA470" s="2"/>
      <c r="DB470" s="2"/>
      <c r="DC470" s="2"/>
      <c r="DD470" s="2"/>
      <c r="DE470" s="2"/>
      <c r="DF470" s="92"/>
      <c r="DG470" s="92"/>
      <c r="DH470" s="92"/>
      <c r="DI470" s="92"/>
      <c r="DJ470" s="92"/>
      <c r="DK470" s="92"/>
      <c r="DL470" s="92"/>
      <c r="DM470" s="92"/>
      <c r="DN470" s="92"/>
      <c r="DO470" s="92"/>
      <c r="DP470" s="92"/>
      <c r="DQ470" s="92"/>
      <c r="DR470" s="92"/>
      <c r="DS470" s="92"/>
      <c r="DT470" s="92"/>
      <c r="DU470" s="92"/>
      <c r="DV470" s="92"/>
      <c r="DW470" s="92"/>
      <c r="DX470" s="92"/>
      <c r="DY470" s="92"/>
      <c r="DZ470" s="92"/>
      <c r="EA470" s="92"/>
      <c r="EB470" s="92"/>
      <c r="EC470" s="92"/>
      <c r="ED470" s="92"/>
      <c r="EE470" s="92"/>
      <c r="EF470" s="2"/>
      <c r="EG470" s="2"/>
      <c r="EH470" s="2"/>
    </row>
    <row r="471" spans="1:138" ht="12.7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c r="CA471" s="2"/>
      <c r="CB471" s="2"/>
      <c r="CC471" s="2"/>
      <c r="CD471" s="2"/>
      <c r="CE471" s="2"/>
      <c r="CF471" s="2"/>
      <c r="CG471" s="2"/>
      <c r="CH471" s="2"/>
      <c r="CI471" s="2"/>
      <c r="CJ471" s="2"/>
      <c r="CK471" s="2"/>
      <c r="CL471" s="2"/>
      <c r="CM471" s="2"/>
      <c r="CN471" s="2"/>
      <c r="CO471" s="2"/>
      <c r="CP471" s="2"/>
      <c r="CQ471" s="2"/>
      <c r="CR471" s="2"/>
      <c r="CS471" s="2"/>
      <c r="CT471" s="2"/>
      <c r="CU471" s="2"/>
      <c r="CV471" s="2"/>
      <c r="CW471" s="2"/>
      <c r="CX471" s="2"/>
      <c r="CY471" s="2"/>
      <c r="CZ471" s="2"/>
      <c r="DA471" s="2"/>
      <c r="DB471" s="2"/>
      <c r="DC471" s="2"/>
      <c r="DD471" s="2"/>
      <c r="DE471" s="2"/>
      <c r="DF471" s="92"/>
      <c r="DG471" s="92"/>
      <c r="DH471" s="92"/>
      <c r="DI471" s="92"/>
      <c r="DJ471" s="92"/>
      <c r="DK471" s="92"/>
      <c r="DL471" s="92"/>
      <c r="DM471" s="92"/>
      <c r="DN471" s="92"/>
      <c r="DO471" s="92"/>
      <c r="DP471" s="92"/>
      <c r="DQ471" s="92"/>
      <c r="DR471" s="92"/>
      <c r="DS471" s="92"/>
      <c r="DT471" s="92"/>
      <c r="DU471" s="92"/>
      <c r="DV471" s="92"/>
      <c r="DW471" s="92"/>
      <c r="DX471" s="92"/>
      <c r="DY471" s="92"/>
      <c r="DZ471" s="92"/>
      <c r="EA471" s="92"/>
      <c r="EB471" s="92"/>
      <c r="EC471" s="92"/>
      <c r="ED471" s="92"/>
      <c r="EE471" s="92"/>
      <c r="EF471" s="2"/>
      <c r="EG471" s="2"/>
      <c r="EH471" s="2"/>
    </row>
    <row r="472" spans="1:138" ht="12.7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c r="CA472" s="2"/>
      <c r="CB472" s="2"/>
      <c r="CC472" s="2"/>
      <c r="CD472" s="2"/>
      <c r="CE472" s="2"/>
      <c r="CF472" s="2"/>
      <c r="CG472" s="2"/>
      <c r="CH472" s="2"/>
      <c r="CI472" s="2"/>
      <c r="CJ472" s="2"/>
      <c r="CK472" s="2"/>
      <c r="CL472" s="2"/>
      <c r="CM472" s="2"/>
      <c r="CN472" s="2"/>
      <c r="CO472" s="2"/>
      <c r="CP472" s="2"/>
      <c r="CQ472" s="2"/>
      <c r="CR472" s="2"/>
      <c r="CS472" s="2"/>
      <c r="CT472" s="2"/>
      <c r="CU472" s="2"/>
      <c r="CV472" s="2"/>
      <c r="CW472" s="2"/>
      <c r="CX472" s="2"/>
      <c r="CY472" s="2"/>
      <c r="CZ472" s="2"/>
      <c r="DA472" s="2"/>
      <c r="DB472" s="2"/>
      <c r="DC472" s="2"/>
      <c r="DD472" s="2"/>
      <c r="DE472" s="2"/>
      <c r="DF472" s="92"/>
      <c r="DG472" s="92"/>
      <c r="DH472" s="92"/>
      <c r="DI472" s="92"/>
      <c r="DJ472" s="92"/>
      <c r="DK472" s="92"/>
      <c r="DL472" s="92"/>
      <c r="DM472" s="92"/>
      <c r="DN472" s="92"/>
      <c r="DO472" s="92"/>
      <c r="DP472" s="92"/>
      <c r="DQ472" s="92"/>
      <c r="DR472" s="92"/>
      <c r="DS472" s="92"/>
      <c r="DT472" s="92"/>
      <c r="DU472" s="92"/>
      <c r="DV472" s="92"/>
      <c r="DW472" s="92"/>
      <c r="DX472" s="92"/>
      <c r="DY472" s="92"/>
      <c r="DZ472" s="92"/>
      <c r="EA472" s="92"/>
      <c r="EB472" s="92"/>
      <c r="EC472" s="92"/>
      <c r="ED472" s="92"/>
      <c r="EE472" s="92"/>
      <c r="EF472" s="2"/>
      <c r="EG472" s="2"/>
      <c r="EH472" s="2"/>
    </row>
    <row r="473" spans="1:138" ht="12.7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c r="BZ473" s="2"/>
      <c r="CA473" s="2"/>
      <c r="CB473" s="2"/>
      <c r="CC473" s="2"/>
      <c r="CD473" s="2"/>
      <c r="CE473" s="2"/>
      <c r="CF473" s="2"/>
      <c r="CG473" s="2"/>
      <c r="CH473" s="2"/>
      <c r="CI473" s="2"/>
      <c r="CJ473" s="2"/>
      <c r="CK473" s="2"/>
      <c r="CL473" s="2"/>
      <c r="CM473" s="2"/>
      <c r="CN473" s="2"/>
      <c r="CO473" s="2"/>
      <c r="CP473" s="2"/>
      <c r="CQ473" s="2"/>
      <c r="CR473" s="2"/>
      <c r="CS473" s="2"/>
      <c r="CT473" s="2"/>
      <c r="CU473" s="2"/>
      <c r="CV473" s="2"/>
      <c r="CW473" s="2"/>
      <c r="CX473" s="2"/>
      <c r="CY473" s="2"/>
      <c r="CZ473" s="2"/>
      <c r="DA473" s="2"/>
      <c r="DB473" s="2"/>
      <c r="DC473" s="2"/>
      <c r="DD473" s="2"/>
      <c r="DE473" s="2"/>
      <c r="DF473" s="92"/>
      <c r="DG473" s="92"/>
      <c r="DH473" s="92"/>
      <c r="DI473" s="92"/>
      <c r="DJ473" s="92"/>
      <c r="DK473" s="92"/>
      <c r="DL473" s="92"/>
      <c r="DM473" s="92"/>
      <c r="DN473" s="92"/>
      <c r="DO473" s="92"/>
      <c r="DP473" s="92"/>
      <c r="DQ473" s="92"/>
      <c r="DR473" s="92"/>
      <c r="DS473" s="92"/>
      <c r="DT473" s="92"/>
      <c r="DU473" s="92"/>
      <c r="DV473" s="92"/>
      <c r="DW473" s="92"/>
      <c r="DX473" s="92"/>
      <c r="DY473" s="92"/>
      <c r="DZ473" s="92"/>
      <c r="EA473" s="92"/>
      <c r="EB473" s="92"/>
      <c r="EC473" s="92"/>
      <c r="ED473" s="92"/>
      <c r="EE473" s="92"/>
      <c r="EF473" s="2"/>
      <c r="EG473" s="2"/>
      <c r="EH473" s="2"/>
    </row>
    <row r="474" spans="1:138" ht="12.7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c r="BZ474" s="2"/>
      <c r="CA474" s="2"/>
      <c r="CB474" s="2"/>
      <c r="CC474" s="2"/>
      <c r="CD474" s="2"/>
      <c r="CE474" s="2"/>
      <c r="CF474" s="2"/>
      <c r="CG474" s="2"/>
      <c r="CH474" s="2"/>
      <c r="CI474" s="2"/>
      <c r="CJ474" s="2"/>
      <c r="CK474" s="2"/>
      <c r="CL474" s="2"/>
      <c r="CM474" s="2"/>
      <c r="CN474" s="2"/>
      <c r="CO474" s="2"/>
      <c r="CP474" s="2"/>
      <c r="CQ474" s="2"/>
      <c r="CR474" s="2"/>
      <c r="CS474" s="2"/>
      <c r="CT474" s="2"/>
      <c r="CU474" s="2"/>
      <c r="CV474" s="2"/>
      <c r="CW474" s="2"/>
      <c r="CX474" s="2"/>
      <c r="CY474" s="2"/>
      <c r="CZ474" s="2"/>
      <c r="DA474" s="2"/>
      <c r="DB474" s="2"/>
      <c r="DC474" s="2"/>
      <c r="DD474" s="2"/>
      <c r="DE474" s="2"/>
      <c r="DF474" s="92"/>
      <c r="DG474" s="92"/>
      <c r="DH474" s="92"/>
      <c r="DI474" s="92"/>
      <c r="DJ474" s="92"/>
      <c r="DK474" s="92"/>
      <c r="DL474" s="92"/>
      <c r="DM474" s="92"/>
      <c r="DN474" s="92"/>
      <c r="DO474" s="92"/>
      <c r="DP474" s="92"/>
      <c r="DQ474" s="92"/>
      <c r="DR474" s="92"/>
      <c r="DS474" s="92"/>
      <c r="DT474" s="92"/>
      <c r="DU474" s="92"/>
      <c r="DV474" s="92"/>
      <c r="DW474" s="92"/>
      <c r="DX474" s="92"/>
      <c r="DY474" s="92"/>
      <c r="DZ474" s="92"/>
      <c r="EA474" s="92"/>
      <c r="EB474" s="92"/>
      <c r="EC474" s="92"/>
      <c r="ED474" s="92"/>
      <c r="EE474" s="92"/>
      <c r="EF474" s="2"/>
      <c r="EG474" s="2"/>
      <c r="EH474" s="2"/>
    </row>
    <row r="475" spans="1:138" ht="12.7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c r="BX475" s="2"/>
      <c r="BY475" s="2"/>
      <c r="BZ475" s="2"/>
      <c r="CA475" s="2"/>
      <c r="CB475" s="2"/>
      <c r="CC475" s="2"/>
      <c r="CD475" s="2"/>
      <c r="CE475" s="2"/>
      <c r="CF475" s="2"/>
      <c r="CG475" s="2"/>
      <c r="CH475" s="2"/>
      <c r="CI475" s="2"/>
      <c r="CJ475" s="2"/>
      <c r="CK475" s="2"/>
      <c r="CL475" s="2"/>
      <c r="CM475" s="2"/>
      <c r="CN475" s="2"/>
      <c r="CO475" s="2"/>
      <c r="CP475" s="2"/>
      <c r="CQ475" s="2"/>
      <c r="CR475" s="2"/>
      <c r="CS475" s="2"/>
      <c r="CT475" s="2"/>
      <c r="CU475" s="2"/>
      <c r="CV475" s="2"/>
      <c r="CW475" s="2"/>
      <c r="CX475" s="2"/>
      <c r="CY475" s="2"/>
      <c r="CZ475" s="2"/>
      <c r="DA475" s="2"/>
      <c r="DB475" s="2"/>
      <c r="DC475" s="2"/>
      <c r="DD475" s="2"/>
      <c r="DE475" s="2"/>
      <c r="DF475" s="92"/>
      <c r="DG475" s="92"/>
      <c r="DH475" s="92"/>
      <c r="DI475" s="92"/>
      <c r="DJ475" s="92"/>
      <c r="DK475" s="92"/>
      <c r="DL475" s="92"/>
      <c r="DM475" s="92"/>
      <c r="DN475" s="92"/>
      <c r="DO475" s="92"/>
      <c r="DP475" s="92"/>
      <c r="DQ475" s="92"/>
      <c r="DR475" s="92"/>
      <c r="DS475" s="92"/>
      <c r="DT475" s="92"/>
      <c r="DU475" s="92"/>
      <c r="DV475" s="92"/>
      <c r="DW475" s="92"/>
      <c r="DX475" s="92"/>
      <c r="DY475" s="92"/>
      <c r="DZ475" s="92"/>
      <c r="EA475" s="92"/>
      <c r="EB475" s="92"/>
      <c r="EC475" s="92"/>
      <c r="ED475" s="92"/>
      <c r="EE475" s="92"/>
      <c r="EF475" s="2"/>
      <c r="EG475" s="2"/>
      <c r="EH475" s="2"/>
    </row>
    <row r="476" spans="1:138" ht="12.7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c r="CA476" s="2"/>
      <c r="CB476" s="2"/>
      <c r="CC476" s="2"/>
      <c r="CD476" s="2"/>
      <c r="CE476" s="2"/>
      <c r="CF476" s="2"/>
      <c r="CG476" s="2"/>
      <c r="CH476" s="2"/>
      <c r="CI476" s="2"/>
      <c r="CJ476" s="2"/>
      <c r="CK476" s="2"/>
      <c r="CL476" s="2"/>
      <c r="CM476" s="2"/>
      <c r="CN476" s="2"/>
      <c r="CO476" s="2"/>
      <c r="CP476" s="2"/>
      <c r="CQ476" s="2"/>
      <c r="CR476" s="2"/>
      <c r="CS476" s="2"/>
      <c r="CT476" s="2"/>
      <c r="CU476" s="2"/>
      <c r="CV476" s="2"/>
      <c r="CW476" s="2"/>
      <c r="CX476" s="2"/>
      <c r="CY476" s="2"/>
      <c r="CZ476" s="2"/>
      <c r="DA476" s="2"/>
      <c r="DB476" s="2"/>
      <c r="DC476" s="2"/>
      <c r="DD476" s="2"/>
      <c r="DE476" s="2"/>
      <c r="DF476" s="92"/>
      <c r="DG476" s="92"/>
      <c r="DH476" s="92"/>
      <c r="DI476" s="92"/>
      <c r="DJ476" s="92"/>
      <c r="DK476" s="92"/>
      <c r="DL476" s="92"/>
      <c r="DM476" s="92"/>
      <c r="DN476" s="92"/>
      <c r="DO476" s="92"/>
      <c r="DP476" s="92"/>
      <c r="DQ476" s="92"/>
      <c r="DR476" s="92"/>
      <c r="DS476" s="92"/>
      <c r="DT476" s="92"/>
      <c r="DU476" s="92"/>
      <c r="DV476" s="92"/>
      <c r="DW476" s="92"/>
      <c r="DX476" s="92"/>
      <c r="DY476" s="92"/>
      <c r="DZ476" s="92"/>
      <c r="EA476" s="92"/>
      <c r="EB476" s="92"/>
      <c r="EC476" s="92"/>
      <c r="ED476" s="92"/>
      <c r="EE476" s="92"/>
      <c r="EF476" s="2"/>
      <c r="EG476" s="2"/>
      <c r="EH476" s="2"/>
    </row>
    <row r="477" spans="1:138" ht="12.7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c r="BZ477" s="2"/>
      <c r="CA477" s="2"/>
      <c r="CB477" s="2"/>
      <c r="CC477" s="2"/>
      <c r="CD477" s="2"/>
      <c r="CE477" s="2"/>
      <c r="CF477" s="2"/>
      <c r="CG477" s="2"/>
      <c r="CH477" s="2"/>
      <c r="CI477" s="2"/>
      <c r="CJ477" s="2"/>
      <c r="CK477" s="2"/>
      <c r="CL477" s="2"/>
      <c r="CM477" s="2"/>
      <c r="CN477" s="2"/>
      <c r="CO477" s="2"/>
      <c r="CP477" s="2"/>
      <c r="CQ477" s="2"/>
      <c r="CR477" s="2"/>
      <c r="CS477" s="2"/>
      <c r="CT477" s="2"/>
      <c r="CU477" s="2"/>
      <c r="CV477" s="2"/>
      <c r="CW477" s="2"/>
      <c r="CX477" s="2"/>
      <c r="CY477" s="2"/>
      <c r="CZ477" s="2"/>
      <c r="DA477" s="2"/>
      <c r="DB477" s="2"/>
      <c r="DC477" s="2"/>
      <c r="DD477" s="2"/>
      <c r="DE477" s="2"/>
      <c r="DF477" s="92"/>
      <c r="DG477" s="92"/>
      <c r="DH477" s="92"/>
      <c r="DI477" s="92"/>
      <c r="DJ477" s="92"/>
      <c r="DK477" s="92"/>
      <c r="DL477" s="92"/>
      <c r="DM477" s="92"/>
      <c r="DN477" s="92"/>
      <c r="DO477" s="92"/>
      <c r="DP477" s="92"/>
      <c r="DQ477" s="92"/>
      <c r="DR477" s="92"/>
      <c r="DS477" s="92"/>
      <c r="DT477" s="92"/>
      <c r="DU477" s="92"/>
      <c r="DV477" s="92"/>
      <c r="DW477" s="92"/>
      <c r="DX477" s="92"/>
      <c r="DY477" s="92"/>
      <c r="DZ477" s="92"/>
      <c r="EA477" s="92"/>
      <c r="EB477" s="92"/>
      <c r="EC477" s="92"/>
      <c r="ED477" s="92"/>
      <c r="EE477" s="92"/>
      <c r="EF477" s="2"/>
      <c r="EG477" s="2"/>
      <c r="EH477" s="2"/>
    </row>
    <row r="478" spans="1:138" ht="12.7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c r="BZ478" s="2"/>
      <c r="CA478" s="2"/>
      <c r="CB478" s="2"/>
      <c r="CC478" s="2"/>
      <c r="CD478" s="2"/>
      <c r="CE478" s="2"/>
      <c r="CF478" s="2"/>
      <c r="CG478" s="2"/>
      <c r="CH478" s="2"/>
      <c r="CI478" s="2"/>
      <c r="CJ478" s="2"/>
      <c r="CK478" s="2"/>
      <c r="CL478" s="2"/>
      <c r="CM478" s="2"/>
      <c r="CN478" s="2"/>
      <c r="CO478" s="2"/>
      <c r="CP478" s="2"/>
      <c r="CQ478" s="2"/>
      <c r="CR478" s="2"/>
      <c r="CS478" s="2"/>
      <c r="CT478" s="2"/>
      <c r="CU478" s="2"/>
      <c r="CV478" s="2"/>
      <c r="CW478" s="2"/>
      <c r="CX478" s="2"/>
      <c r="CY478" s="2"/>
      <c r="CZ478" s="2"/>
      <c r="DA478" s="2"/>
      <c r="DB478" s="2"/>
      <c r="DC478" s="2"/>
      <c r="DD478" s="2"/>
      <c r="DE478" s="2"/>
      <c r="DF478" s="92"/>
      <c r="DG478" s="92"/>
      <c r="DH478" s="92"/>
      <c r="DI478" s="92"/>
      <c r="DJ478" s="92"/>
      <c r="DK478" s="92"/>
      <c r="DL478" s="92"/>
      <c r="DM478" s="92"/>
      <c r="DN478" s="92"/>
      <c r="DO478" s="92"/>
      <c r="DP478" s="92"/>
      <c r="DQ478" s="92"/>
      <c r="DR478" s="92"/>
      <c r="DS478" s="92"/>
      <c r="DT478" s="92"/>
      <c r="DU478" s="92"/>
      <c r="DV478" s="92"/>
      <c r="DW478" s="92"/>
      <c r="DX478" s="92"/>
      <c r="DY478" s="92"/>
      <c r="DZ478" s="92"/>
      <c r="EA478" s="92"/>
      <c r="EB478" s="92"/>
      <c r="EC478" s="92"/>
      <c r="ED478" s="92"/>
      <c r="EE478" s="92"/>
      <c r="EF478" s="2"/>
      <c r="EG478" s="2"/>
      <c r="EH478" s="2"/>
    </row>
    <row r="479" spans="1:138" ht="12.7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c r="BZ479" s="2"/>
      <c r="CA479" s="2"/>
      <c r="CB479" s="2"/>
      <c r="CC479" s="2"/>
      <c r="CD479" s="2"/>
      <c r="CE479" s="2"/>
      <c r="CF479" s="2"/>
      <c r="CG479" s="2"/>
      <c r="CH479" s="2"/>
      <c r="CI479" s="2"/>
      <c r="CJ479" s="2"/>
      <c r="CK479" s="2"/>
      <c r="CL479" s="2"/>
      <c r="CM479" s="2"/>
      <c r="CN479" s="2"/>
      <c r="CO479" s="2"/>
      <c r="CP479" s="2"/>
      <c r="CQ479" s="2"/>
      <c r="CR479" s="2"/>
      <c r="CS479" s="2"/>
      <c r="CT479" s="2"/>
      <c r="CU479" s="2"/>
      <c r="CV479" s="2"/>
      <c r="CW479" s="2"/>
      <c r="CX479" s="2"/>
      <c r="CY479" s="2"/>
      <c r="CZ479" s="2"/>
      <c r="DA479" s="2"/>
      <c r="DB479" s="2"/>
      <c r="DC479" s="2"/>
      <c r="DD479" s="2"/>
      <c r="DE479" s="2"/>
      <c r="DF479" s="92"/>
      <c r="DG479" s="92"/>
      <c r="DH479" s="92"/>
      <c r="DI479" s="92"/>
      <c r="DJ479" s="92"/>
      <c r="DK479" s="92"/>
      <c r="DL479" s="92"/>
      <c r="DM479" s="92"/>
      <c r="DN479" s="92"/>
      <c r="DO479" s="92"/>
      <c r="DP479" s="92"/>
      <c r="DQ479" s="92"/>
      <c r="DR479" s="92"/>
      <c r="DS479" s="92"/>
      <c r="DT479" s="92"/>
      <c r="DU479" s="92"/>
      <c r="DV479" s="92"/>
      <c r="DW479" s="92"/>
      <c r="DX479" s="92"/>
      <c r="DY479" s="92"/>
      <c r="DZ479" s="92"/>
      <c r="EA479" s="92"/>
      <c r="EB479" s="92"/>
      <c r="EC479" s="92"/>
      <c r="ED479" s="92"/>
      <c r="EE479" s="92"/>
      <c r="EF479" s="2"/>
      <c r="EG479" s="2"/>
      <c r="EH479" s="2"/>
    </row>
    <row r="480" spans="1:138" ht="12.7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c r="CA480" s="2"/>
      <c r="CB480" s="2"/>
      <c r="CC480" s="2"/>
      <c r="CD480" s="2"/>
      <c r="CE480" s="2"/>
      <c r="CF480" s="2"/>
      <c r="CG480" s="2"/>
      <c r="CH480" s="2"/>
      <c r="CI480" s="2"/>
      <c r="CJ480" s="2"/>
      <c r="CK480" s="2"/>
      <c r="CL480" s="2"/>
      <c r="CM480" s="2"/>
      <c r="CN480" s="2"/>
      <c r="CO480" s="2"/>
      <c r="CP480" s="2"/>
      <c r="CQ480" s="2"/>
      <c r="CR480" s="2"/>
      <c r="CS480" s="2"/>
      <c r="CT480" s="2"/>
      <c r="CU480" s="2"/>
      <c r="CV480" s="2"/>
      <c r="CW480" s="2"/>
      <c r="CX480" s="2"/>
      <c r="CY480" s="2"/>
      <c r="CZ480" s="2"/>
      <c r="DA480" s="2"/>
      <c r="DB480" s="2"/>
      <c r="DC480" s="2"/>
      <c r="DD480" s="2"/>
      <c r="DE480" s="2"/>
      <c r="DF480" s="92"/>
      <c r="DG480" s="92"/>
      <c r="DH480" s="92"/>
      <c r="DI480" s="92"/>
      <c r="DJ480" s="92"/>
      <c r="DK480" s="92"/>
      <c r="DL480" s="92"/>
      <c r="DM480" s="92"/>
      <c r="DN480" s="92"/>
      <c r="DO480" s="92"/>
      <c r="DP480" s="92"/>
      <c r="DQ480" s="92"/>
      <c r="DR480" s="92"/>
      <c r="DS480" s="92"/>
      <c r="DT480" s="92"/>
      <c r="DU480" s="92"/>
      <c r="DV480" s="92"/>
      <c r="DW480" s="92"/>
      <c r="DX480" s="92"/>
      <c r="DY480" s="92"/>
      <c r="DZ480" s="92"/>
      <c r="EA480" s="92"/>
      <c r="EB480" s="92"/>
      <c r="EC480" s="92"/>
      <c r="ED480" s="92"/>
      <c r="EE480" s="92"/>
      <c r="EF480" s="2"/>
      <c r="EG480" s="2"/>
      <c r="EH480" s="2"/>
    </row>
    <row r="481" spans="1:138" ht="12.7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2"/>
      <c r="BZ481" s="2"/>
      <c r="CA481" s="2"/>
      <c r="CB481" s="2"/>
      <c r="CC481" s="2"/>
      <c r="CD481" s="2"/>
      <c r="CE481" s="2"/>
      <c r="CF481" s="2"/>
      <c r="CG481" s="2"/>
      <c r="CH481" s="2"/>
      <c r="CI481" s="2"/>
      <c r="CJ481" s="2"/>
      <c r="CK481" s="2"/>
      <c r="CL481" s="2"/>
      <c r="CM481" s="2"/>
      <c r="CN481" s="2"/>
      <c r="CO481" s="2"/>
      <c r="CP481" s="2"/>
      <c r="CQ481" s="2"/>
      <c r="CR481" s="2"/>
      <c r="CS481" s="2"/>
      <c r="CT481" s="2"/>
      <c r="CU481" s="2"/>
      <c r="CV481" s="2"/>
      <c r="CW481" s="2"/>
      <c r="CX481" s="2"/>
      <c r="CY481" s="2"/>
      <c r="CZ481" s="2"/>
      <c r="DA481" s="2"/>
      <c r="DB481" s="2"/>
      <c r="DC481" s="2"/>
      <c r="DD481" s="2"/>
      <c r="DE481" s="2"/>
      <c r="DF481" s="92"/>
      <c r="DG481" s="92"/>
      <c r="DH481" s="92"/>
      <c r="DI481" s="92"/>
      <c r="DJ481" s="92"/>
      <c r="DK481" s="92"/>
      <c r="DL481" s="92"/>
      <c r="DM481" s="92"/>
      <c r="DN481" s="92"/>
      <c r="DO481" s="92"/>
      <c r="DP481" s="92"/>
      <c r="DQ481" s="92"/>
      <c r="DR481" s="92"/>
      <c r="DS481" s="92"/>
      <c r="DT481" s="92"/>
      <c r="DU481" s="92"/>
      <c r="DV481" s="92"/>
      <c r="DW481" s="92"/>
      <c r="DX481" s="92"/>
      <c r="DY481" s="92"/>
      <c r="DZ481" s="92"/>
      <c r="EA481" s="92"/>
      <c r="EB481" s="92"/>
      <c r="EC481" s="92"/>
      <c r="ED481" s="92"/>
      <c r="EE481" s="92"/>
      <c r="EF481" s="2"/>
      <c r="EG481" s="2"/>
      <c r="EH481" s="2"/>
    </row>
    <row r="482" spans="1:138" ht="12.7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c r="CB482" s="2"/>
      <c r="CC482" s="2"/>
      <c r="CD482" s="2"/>
      <c r="CE482" s="2"/>
      <c r="CF482" s="2"/>
      <c r="CG482" s="2"/>
      <c r="CH482" s="2"/>
      <c r="CI482" s="2"/>
      <c r="CJ482" s="2"/>
      <c r="CK482" s="2"/>
      <c r="CL482" s="2"/>
      <c r="CM482" s="2"/>
      <c r="CN482" s="2"/>
      <c r="CO482" s="2"/>
      <c r="CP482" s="2"/>
      <c r="CQ482" s="2"/>
      <c r="CR482" s="2"/>
      <c r="CS482" s="2"/>
      <c r="CT482" s="2"/>
      <c r="CU482" s="2"/>
      <c r="CV482" s="2"/>
      <c r="CW482" s="2"/>
      <c r="CX482" s="2"/>
      <c r="CY482" s="2"/>
      <c r="CZ482" s="2"/>
      <c r="DA482" s="2"/>
      <c r="DB482" s="2"/>
      <c r="DC482" s="2"/>
      <c r="DD482" s="2"/>
      <c r="DE482" s="2"/>
      <c r="DF482" s="92"/>
      <c r="DG482" s="92"/>
      <c r="DH482" s="92"/>
      <c r="DI482" s="92"/>
      <c r="DJ482" s="92"/>
      <c r="DK482" s="92"/>
      <c r="DL482" s="92"/>
      <c r="DM482" s="92"/>
      <c r="DN482" s="92"/>
      <c r="DO482" s="92"/>
      <c r="DP482" s="92"/>
      <c r="DQ482" s="92"/>
      <c r="DR482" s="92"/>
      <c r="DS482" s="92"/>
      <c r="DT482" s="92"/>
      <c r="DU482" s="92"/>
      <c r="DV482" s="92"/>
      <c r="DW482" s="92"/>
      <c r="DX482" s="92"/>
      <c r="DY482" s="92"/>
      <c r="DZ482" s="92"/>
      <c r="EA482" s="92"/>
      <c r="EB482" s="92"/>
      <c r="EC482" s="92"/>
      <c r="ED482" s="92"/>
      <c r="EE482" s="92"/>
      <c r="EF482" s="2"/>
      <c r="EG482" s="2"/>
      <c r="EH482" s="2"/>
    </row>
    <row r="483" spans="1:138" ht="12.7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c r="CA483" s="2"/>
      <c r="CB483" s="2"/>
      <c r="CC483" s="2"/>
      <c r="CD483" s="2"/>
      <c r="CE483" s="2"/>
      <c r="CF483" s="2"/>
      <c r="CG483" s="2"/>
      <c r="CH483" s="2"/>
      <c r="CI483" s="2"/>
      <c r="CJ483" s="2"/>
      <c r="CK483" s="2"/>
      <c r="CL483" s="2"/>
      <c r="CM483" s="2"/>
      <c r="CN483" s="2"/>
      <c r="CO483" s="2"/>
      <c r="CP483" s="2"/>
      <c r="CQ483" s="2"/>
      <c r="CR483" s="2"/>
      <c r="CS483" s="2"/>
      <c r="CT483" s="2"/>
      <c r="CU483" s="2"/>
      <c r="CV483" s="2"/>
      <c r="CW483" s="2"/>
      <c r="CX483" s="2"/>
      <c r="CY483" s="2"/>
      <c r="CZ483" s="2"/>
      <c r="DA483" s="2"/>
      <c r="DB483" s="2"/>
      <c r="DC483" s="2"/>
      <c r="DD483" s="2"/>
      <c r="DE483" s="2"/>
      <c r="DF483" s="92"/>
      <c r="DG483" s="92"/>
      <c r="DH483" s="92"/>
      <c r="DI483" s="92"/>
      <c r="DJ483" s="92"/>
      <c r="DK483" s="92"/>
      <c r="DL483" s="92"/>
      <c r="DM483" s="92"/>
      <c r="DN483" s="92"/>
      <c r="DO483" s="92"/>
      <c r="DP483" s="92"/>
      <c r="DQ483" s="92"/>
      <c r="DR483" s="92"/>
      <c r="DS483" s="92"/>
      <c r="DT483" s="92"/>
      <c r="DU483" s="92"/>
      <c r="DV483" s="92"/>
      <c r="DW483" s="92"/>
      <c r="DX483" s="92"/>
      <c r="DY483" s="92"/>
      <c r="DZ483" s="92"/>
      <c r="EA483" s="92"/>
      <c r="EB483" s="92"/>
      <c r="EC483" s="92"/>
      <c r="ED483" s="92"/>
      <c r="EE483" s="92"/>
      <c r="EF483" s="2"/>
      <c r="EG483" s="2"/>
      <c r="EH483" s="2"/>
    </row>
    <row r="484" spans="1:138" ht="12.7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c r="CA484" s="2"/>
      <c r="CB484" s="2"/>
      <c r="CC484" s="2"/>
      <c r="CD484" s="2"/>
      <c r="CE484" s="2"/>
      <c r="CF484" s="2"/>
      <c r="CG484" s="2"/>
      <c r="CH484" s="2"/>
      <c r="CI484" s="2"/>
      <c r="CJ484" s="2"/>
      <c r="CK484" s="2"/>
      <c r="CL484" s="2"/>
      <c r="CM484" s="2"/>
      <c r="CN484" s="2"/>
      <c r="CO484" s="2"/>
      <c r="CP484" s="2"/>
      <c r="CQ484" s="2"/>
      <c r="CR484" s="2"/>
      <c r="CS484" s="2"/>
      <c r="CT484" s="2"/>
      <c r="CU484" s="2"/>
      <c r="CV484" s="2"/>
      <c r="CW484" s="2"/>
      <c r="CX484" s="2"/>
      <c r="CY484" s="2"/>
      <c r="CZ484" s="2"/>
      <c r="DA484" s="2"/>
      <c r="DB484" s="2"/>
      <c r="DC484" s="2"/>
      <c r="DD484" s="2"/>
      <c r="DE484" s="2"/>
      <c r="DF484" s="92"/>
      <c r="DG484" s="92"/>
      <c r="DH484" s="92"/>
      <c r="DI484" s="92"/>
      <c r="DJ484" s="92"/>
      <c r="DK484" s="92"/>
      <c r="DL484" s="92"/>
      <c r="DM484" s="92"/>
      <c r="DN484" s="92"/>
      <c r="DO484" s="92"/>
      <c r="DP484" s="92"/>
      <c r="DQ484" s="92"/>
      <c r="DR484" s="92"/>
      <c r="DS484" s="92"/>
      <c r="DT484" s="92"/>
      <c r="DU484" s="92"/>
      <c r="DV484" s="92"/>
      <c r="DW484" s="92"/>
      <c r="DX484" s="92"/>
      <c r="DY484" s="92"/>
      <c r="DZ484" s="92"/>
      <c r="EA484" s="92"/>
      <c r="EB484" s="92"/>
      <c r="EC484" s="92"/>
      <c r="ED484" s="92"/>
      <c r="EE484" s="92"/>
      <c r="EF484" s="2"/>
      <c r="EG484" s="2"/>
      <c r="EH484" s="2"/>
    </row>
    <row r="485" spans="1:138" ht="12.7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c r="CA485" s="2"/>
      <c r="CB485" s="2"/>
      <c r="CC485" s="2"/>
      <c r="CD485" s="2"/>
      <c r="CE485" s="2"/>
      <c r="CF485" s="2"/>
      <c r="CG485" s="2"/>
      <c r="CH485" s="2"/>
      <c r="CI485" s="2"/>
      <c r="CJ485" s="2"/>
      <c r="CK485" s="2"/>
      <c r="CL485" s="2"/>
      <c r="CM485" s="2"/>
      <c r="CN485" s="2"/>
      <c r="CO485" s="2"/>
      <c r="CP485" s="2"/>
      <c r="CQ485" s="2"/>
      <c r="CR485" s="2"/>
      <c r="CS485" s="2"/>
      <c r="CT485" s="2"/>
      <c r="CU485" s="2"/>
      <c r="CV485" s="2"/>
      <c r="CW485" s="2"/>
      <c r="CX485" s="2"/>
      <c r="CY485" s="2"/>
      <c r="CZ485" s="2"/>
      <c r="DA485" s="2"/>
      <c r="DB485" s="2"/>
      <c r="DC485" s="2"/>
      <c r="DD485" s="2"/>
      <c r="DE485" s="2"/>
      <c r="DF485" s="92"/>
      <c r="DG485" s="92"/>
      <c r="DH485" s="92"/>
      <c r="DI485" s="92"/>
      <c r="DJ485" s="92"/>
      <c r="DK485" s="92"/>
      <c r="DL485" s="92"/>
      <c r="DM485" s="92"/>
      <c r="DN485" s="92"/>
      <c r="DO485" s="92"/>
      <c r="DP485" s="92"/>
      <c r="DQ485" s="92"/>
      <c r="DR485" s="92"/>
      <c r="DS485" s="92"/>
      <c r="DT485" s="92"/>
      <c r="DU485" s="92"/>
      <c r="DV485" s="92"/>
      <c r="DW485" s="92"/>
      <c r="DX485" s="92"/>
      <c r="DY485" s="92"/>
      <c r="DZ485" s="92"/>
      <c r="EA485" s="92"/>
      <c r="EB485" s="92"/>
      <c r="EC485" s="92"/>
      <c r="ED485" s="92"/>
      <c r="EE485" s="92"/>
      <c r="EF485" s="2"/>
      <c r="EG485" s="2"/>
      <c r="EH485" s="2"/>
    </row>
    <row r="486" spans="1:138" ht="12.7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c r="CA486" s="2"/>
      <c r="CB486" s="2"/>
      <c r="CC486" s="2"/>
      <c r="CD486" s="2"/>
      <c r="CE486" s="2"/>
      <c r="CF486" s="2"/>
      <c r="CG486" s="2"/>
      <c r="CH486" s="2"/>
      <c r="CI486" s="2"/>
      <c r="CJ486" s="2"/>
      <c r="CK486" s="2"/>
      <c r="CL486" s="2"/>
      <c r="CM486" s="2"/>
      <c r="CN486" s="2"/>
      <c r="CO486" s="2"/>
      <c r="CP486" s="2"/>
      <c r="CQ486" s="2"/>
      <c r="CR486" s="2"/>
      <c r="CS486" s="2"/>
      <c r="CT486" s="2"/>
      <c r="CU486" s="2"/>
      <c r="CV486" s="2"/>
      <c r="CW486" s="2"/>
      <c r="CX486" s="2"/>
      <c r="CY486" s="2"/>
      <c r="CZ486" s="2"/>
      <c r="DA486" s="2"/>
      <c r="DB486" s="2"/>
      <c r="DC486" s="2"/>
      <c r="DD486" s="2"/>
      <c r="DE486" s="2"/>
      <c r="DF486" s="92"/>
      <c r="DG486" s="92"/>
      <c r="DH486" s="92"/>
      <c r="DI486" s="92"/>
      <c r="DJ486" s="92"/>
      <c r="DK486" s="92"/>
      <c r="DL486" s="92"/>
      <c r="DM486" s="92"/>
      <c r="DN486" s="92"/>
      <c r="DO486" s="92"/>
      <c r="DP486" s="92"/>
      <c r="DQ486" s="92"/>
      <c r="DR486" s="92"/>
      <c r="DS486" s="92"/>
      <c r="DT486" s="92"/>
      <c r="DU486" s="92"/>
      <c r="DV486" s="92"/>
      <c r="DW486" s="92"/>
      <c r="DX486" s="92"/>
      <c r="DY486" s="92"/>
      <c r="DZ486" s="92"/>
      <c r="EA486" s="92"/>
      <c r="EB486" s="92"/>
      <c r="EC486" s="92"/>
      <c r="ED486" s="92"/>
      <c r="EE486" s="92"/>
      <c r="EF486" s="2"/>
      <c r="EG486" s="2"/>
      <c r="EH486" s="2"/>
    </row>
    <row r="487" spans="1:138" ht="12.7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c r="CA487" s="2"/>
      <c r="CB487" s="2"/>
      <c r="CC487" s="2"/>
      <c r="CD487" s="2"/>
      <c r="CE487" s="2"/>
      <c r="CF487" s="2"/>
      <c r="CG487" s="2"/>
      <c r="CH487" s="2"/>
      <c r="CI487" s="2"/>
      <c r="CJ487" s="2"/>
      <c r="CK487" s="2"/>
      <c r="CL487" s="2"/>
      <c r="CM487" s="2"/>
      <c r="CN487" s="2"/>
      <c r="CO487" s="2"/>
      <c r="CP487" s="2"/>
      <c r="CQ487" s="2"/>
      <c r="CR487" s="2"/>
      <c r="CS487" s="2"/>
      <c r="CT487" s="2"/>
      <c r="CU487" s="2"/>
      <c r="CV487" s="2"/>
      <c r="CW487" s="2"/>
      <c r="CX487" s="2"/>
      <c r="CY487" s="2"/>
      <c r="CZ487" s="2"/>
      <c r="DA487" s="2"/>
      <c r="DB487" s="2"/>
      <c r="DC487" s="2"/>
      <c r="DD487" s="2"/>
      <c r="DE487" s="2"/>
      <c r="DF487" s="92"/>
      <c r="DG487" s="92"/>
      <c r="DH487" s="92"/>
      <c r="DI487" s="92"/>
      <c r="DJ487" s="92"/>
      <c r="DK487" s="92"/>
      <c r="DL487" s="92"/>
      <c r="DM487" s="92"/>
      <c r="DN487" s="92"/>
      <c r="DO487" s="92"/>
      <c r="DP487" s="92"/>
      <c r="DQ487" s="92"/>
      <c r="DR487" s="92"/>
      <c r="DS487" s="92"/>
      <c r="DT487" s="92"/>
      <c r="DU487" s="92"/>
      <c r="DV487" s="92"/>
      <c r="DW487" s="92"/>
      <c r="DX487" s="92"/>
      <c r="DY487" s="92"/>
      <c r="DZ487" s="92"/>
      <c r="EA487" s="92"/>
      <c r="EB487" s="92"/>
      <c r="EC487" s="92"/>
      <c r="ED487" s="92"/>
      <c r="EE487" s="92"/>
      <c r="EF487" s="2"/>
      <c r="EG487" s="2"/>
      <c r="EH487" s="2"/>
    </row>
    <row r="488" spans="1:138" ht="12.7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c r="CA488" s="2"/>
      <c r="CB488" s="2"/>
      <c r="CC488" s="2"/>
      <c r="CD488" s="2"/>
      <c r="CE488" s="2"/>
      <c r="CF488" s="2"/>
      <c r="CG488" s="2"/>
      <c r="CH488" s="2"/>
      <c r="CI488" s="2"/>
      <c r="CJ488" s="2"/>
      <c r="CK488" s="2"/>
      <c r="CL488" s="2"/>
      <c r="CM488" s="2"/>
      <c r="CN488" s="2"/>
      <c r="CO488" s="2"/>
      <c r="CP488" s="2"/>
      <c r="CQ488" s="2"/>
      <c r="CR488" s="2"/>
      <c r="CS488" s="2"/>
      <c r="CT488" s="2"/>
      <c r="CU488" s="2"/>
      <c r="CV488" s="2"/>
      <c r="CW488" s="2"/>
      <c r="CX488" s="2"/>
      <c r="CY488" s="2"/>
      <c r="CZ488" s="2"/>
      <c r="DA488" s="2"/>
      <c r="DB488" s="2"/>
      <c r="DC488" s="2"/>
      <c r="DD488" s="2"/>
      <c r="DE488" s="2"/>
      <c r="DF488" s="92"/>
      <c r="DG488" s="92"/>
      <c r="DH488" s="92"/>
      <c r="DI488" s="92"/>
      <c r="DJ488" s="92"/>
      <c r="DK488" s="92"/>
      <c r="DL488" s="92"/>
      <c r="DM488" s="92"/>
      <c r="DN488" s="92"/>
      <c r="DO488" s="92"/>
      <c r="DP488" s="92"/>
      <c r="DQ488" s="92"/>
      <c r="DR488" s="92"/>
      <c r="DS488" s="92"/>
      <c r="DT488" s="92"/>
      <c r="DU488" s="92"/>
      <c r="DV488" s="92"/>
      <c r="DW488" s="92"/>
      <c r="DX488" s="92"/>
      <c r="DY488" s="92"/>
      <c r="DZ488" s="92"/>
      <c r="EA488" s="92"/>
      <c r="EB488" s="92"/>
      <c r="EC488" s="92"/>
      <c r="ED488" s="92"/>
      <c r="EE488" s="92"/>
      <c r="EF488" s="2"/>
      <c r="EG488" s="2"/>
      <c r="EH488" s="2"/>
    </row>
    <row r="489" spans="1:138" ht="12.7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c r="CA489" s="2"/>
      <c r="CB489" s="2"/>
      <c r="CC489" s="2"/>
      <c r="CD489" s="2"/>
      <c r="CE489" s="2"/>
      <c r="CF489" s="2"/>
      <c r="CG489" s="2"/>
      <c r="CH489" s="2"/>
      <c r="CI489" s="2"/>
      <c r="CJ489" s="2"/>
      <c r="CK489" s="2"/>
      <c r="CL489" s="2"/>
      <c r="CM489" s="2"/>
      <c r="CN489" s="2"/>
      <c r="CO489" s="2"/>
      <c r="CP489" s="2"/>
      <c r="CQ489" s="2"/>
      <c r="CR489" s="2"/>
      <c r="CS489" s="2"/>
      <c r="CT489" s="2"/>
      <c r="CU489" s="2"/>
      <c r="CV489" s="2"/>
      <c r="CW489" s="2"/>
      <c r="CX489" s="2"/>
      <c r="CY489" s="2"/>
      <c r="CZ489" s="2"/>
      <c r="DA489" s="2"/>
      <c r="DB489" s="2"/>
      <c r="DC489" s="2"/>
      <c r="DD489" s="2"/>
      <c r="DE489" s="2"/>
      <c r="DF489" s="92"/>
      <c r="DG489" s="92"/>
      <c r="DH489" s="92"/>
      <c r="DI489" s="92"/>
      <c r="DJ489" s="92"/>
      <c r="DK489" s="92"/>
      <c r="DL489" s="92"/>
      <c r="DM489" s="92"/>
      <c r="DN489" s="92"/>
      <c r="DO489" s="92"/>
      <c r="DP489" s="92"/>
      <c r="DQ489" s="92"/>
      <c r="DR489" s="92"/>
      <c r="DS489" s="92"/>
      <c r="DT489" s="92"/>
      <c r="DU489" s="92"/>
      <c r="DV489" s="92"/>
      <c r="DW489" s="92"/>
      <c r="DX489" s="92"/>
      <c r="DY489" s="92"/>
      <c r="DZ489" s="92"/>
      <c r="EA489" s="92"/>
      <c r="EB489" s="92"/>
      <c r="EC489" s="92"/>
      <c r="ED489" s="92"/>
      <c r="EE489" s="92"/>
      <c r="EF489" s="2"/>
      <c r="EG489" s="2"/>
      <c r="EH489" s="2"/>
    </row>
    <row r="490" spans="1:138" ht="12.7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c r="CA490" s="2"/>
      <c r="CB490" s="2"/>
      <c r="CC490" s="2"/>
      <c r="CD490" s="2"/>
      <c r="CE490" s="2"/>
      <c r="CF490" s="2"/>
      <c r="CG490" s="2"/>
      <c r="CH490" s="2"/>
      <c r="CI490" s="2"/>
      <c r="CJ490" s="2"/>
      <c r="CK490" s="2"/>
      <c r="CL490" s="2"/>
      <c r="CM490" s="2"/>
      <c r="CN490" s="2"/>
      <c r="CO490" s="2"/>
      <c r="CP490" s="2"/>
      <c r="CQ490" s="2"/>
      <c r="CR490" s="2"/>
      <c r="CS490" s="2"/>
      <c r="CT490" s="2"/>
      <c r="CU490" s="2"/>
      <c r="CV490" s="2"/>
      <c r="CW490" s="2"/>
      <c r="CX490" s="2"/>
      <c r="CY490" s="2"/>
      <c r="CZ490" s="2"/>
      <c r="DA490" s="2"/>
      <c r="DB490" s="2"/>
      <c r="DC490" s="2"/>
      <c r="DD490" s="2"/>
      <c r="DE490" s="2"/>
      <c r="DF490" s="92"/>
      <c r="DG490" s="92"/>
      <c r="DH490" s="92"/>
      <c r="DI490" s="92"/>
      <c r="DJ490" s="92"/>
      <c r="DK490" s="92"/>
      <c r="DL490" s="92"/>
      <c r="DM490" s="92"/>
      <c r="DN490" s="92"/>
      <c r="DO490" s="92"/>
      <c r="DP490" s="92"/>
      <c r="DQ490" s="92"/>
      <c r="DR490" s="92"/>
      <c r="DS490" s="92"/>
      <c r="DT490" s="92"/>
      <c r="DU490" s="92"/>
      <c r="DV490" s="92"/>
      <c r="DW490" s="92"/>
      <c r="DX490" s="92"/>
      <c r="DY490" s="92"/>
      <c r="DZ490" s="92"/>
      <c r="EA490" s="92"/>
      <c r="EB490" s="92"/>
      <c r="EC490" s="92"/>
      <c r="ED490" s="92"/>
      <c r="EE490" s="92"/>
      <c r="EF490" s="2"/>
      <c r="EG490" s="2"/>
      <c r="EH490" s="2"/>
    </row>
    <row r="491" spans="1:138" ht="12.7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c r="CA491" s="2"/>
      <c r="CB491" s="2"/>
      <c r="CC491" s="2"/>
      <c r="CD491" s="2"/>
      <c r="CE491" s="2"/>
      <c r="CF491" s="2"/>
      <c r="CG491" s="2"/>
      <c r="CH491" s="2"/>
      <c r="CI491" s="2"/>
      <c r="CJ491" s="2"/>
      <c r="CK491" s="2"/>
      <c r="CL491" s="2"/>
      <c r="CM491" s="2"/>
      <c r="CN491" s="2"/>
      <c r="CO491" s="2"/>
      <c r="CP491" s="2"/>
      <c r="CQ491" s="2"/>
      <c r="CR491" s="2"/>
      <c r="CS491" s="2"/>
      <c r="CT491" s="2"/>
      <c r="CU491" s="2"/>
      <c r="CV491" s="2"/>
      <c r="CW491" s="2"/>
      <c r="CX491" s="2"/>
      <c r="CY491" s="2"/>
      <c r="CZ491" s="2"/>
      <c r="DA491" s="2"/>
      <c r="DB491" s="2"/>
      <c r="DC491" s="2"/>
      <c r="DD491" s="2"/>
      <c r="DE491" s="2"/>
      <c r="DF491" s="92"/>
      <c r="DG491" s="92"/>
      <c r="DH491" s="92"/>
      <c r="DI491" s="92"/>
      <c r="DJ491" s="92"/>
      <c r="DK491" s="92"/>
      <c r="DL491" s="92"/>
      <c r="DM491" s="92"/>
      <c r="DN491" s="92"/>
      <c r="DO491" s="92"/>
      <c r="DP491" s="92"/>
      <c r="DQ491" s="92"/>
      <c r="DR491" s="92"/>
      <c r="DS491" s="92"/>
      <c r="DT491" s="92"/>
      <c r="DU491" s="92"/>
      <c r="DV491" s="92"/>
      <c r="DW491" s="92"/>
      <c r="DX491" s="92"/>
      <c r="DY491" s="92"/>
      <c r="DZ491" s="92"/>
      <c r="EA491" s="92"/>
      <c r="EB491" s="92"/>
      <c r="EC491" s="92"/>
      <c r="ED491" s="92"/>
      <c r="EE491" s="92"/>
      <c r="EF491" s="2"/>
      <c r="EG491" s="2"/>
      <c r="EH491" s="2"/>
    </row>
    <row r="492" spans="1:138" ht="12.7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c r="CB492" s="2"/>
      <c r="CC492" s="2"/>
      <c r="CD492" s="2"/>
      <c r="CE492" s="2"/>
      <c r="CF492" s="2"/>
      <c r="CG492" s="2"/>
      <c r="CH492" s="2"/>
      <c r="CI492" s="2"/>
      <c r="CJ492" s="2"/>
      <c r="CK492" s="2"/>
      <c r="CL492" s="2"/>
      <c r="CM492" s="2"/>
      <c r="CN492" s="2"/>
      <c r="CO492" s="2"/>
      <c r="CP492" s="2"/>
      <c r="CQ492" s="2"/>
      <c r="CR492" s="2"/>
      <c r="CS492" s="2"/>
      <c r="CT492" s="2"/>
      <c r="CU492" s="2"/>
      <c r="CV492" s="2"/>
      <c r="CW492" s="2"/>
      <c r="CX492" s="2"/>
      <c r="CY492" s="2"/>
      <c r="CZ492" s="2"/>
      <c r="DA492" s="2"/>
      <c r="DB492" s="2"/>
      <c r="DC492" s="2"/>
      <c r="DD492" s="2"/>
      <c r="DE492" s="2"/>
      <c r="DF492" s="92"/>
      <c r="DG492" s="92"/>
      <c r="DH492" s="92"/>
      <c r="DI492" s="92"/>
      <c r="DJ492" s="92"/>
      <c r="DK492" s="92"/>
      <c r="DL492" s="92"/>
      <c r="DM492" s="92"/>
      <c r="DN492" s="92"/>
      <c r="DO492" s="92"/>
      <c r="DP492" s="92"/>
      <c r="DQ492" s="92"/>
      <c r="DR492" s="92"/>
      <c r="DS492" s="92"/>
      <c r="DT492" s="92"/>
      <c r="DU492" s="92"/>
      <c r="DV492" s="92"/>
      <c r="DW492" s="92"/>
      <c r="DX492" s="92"/>
      <c r="DY492" s="92"/>
      <c r="DZ492" s="92"/>
      <c r="EA492" s="92"/>
      <c r="EB492" s="92"/>
      <c r="EC492" s="92"/>
      <c r="ED492" s="92"/>
      <c r="EE492" s="92"/>
      <c r="EF492" s="2"/>
      <c r="EG492" s="2"/>
      <c r="EH492" s="2"/>
    </row>
    <row r="493" spans="1:138" ht="12.7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c r="CA493" s="2"/>
      <c r="CB493" s="2"/>
      <c r="CC493" s="2"/>
      <c r="CD493" s="2"/>
      <c r="CE493" s="2"/>
      <c r="CF493" s="2"/>
      <c r="CG493" s="2"/>
      <c r="CH493" s="2"/>
      <c r="CI493" s="2"/>
      <c r="CJ493" s="2"/>
      <c r="CK493" s="2"/>
      <c r="CL493" s="2"/>
      <c r="CM493" s="2"/>
      <c r="CN493" s="2"/>
      <c r="CO493" s="2"/>
      <c r="CP493" s="2"/>
      <c r="CQ493" s="2"/>
      <c r="CR493" s="2"/>
      <c r="CS493" s="2"/>
      <c r="CT493" s="2"/>
      <c r="CU493" s="2"/>
      <c r="CV493" s="2"/>
      <c r="CW493" s="2"/>
      <c r="CX493" s="2"/>
      <c r="CY493" s="2"/>
      <c r="CZ493" s="2"/>
      <c r="DA493" s="2"/>
      <c r="DB493" s="2"/>
      <c r="DC493" s="2"/>
      <c r="DD493" s="2"/>
      <c r="DE493" s="2"/>
      <c r="DF493" s="92"/>
      <c r="DG493" s="92"/>
      <c r="DH493" s="92"/>
      <c r="DI493" s="92"/>
      <c r="DJ493" s="92"/>
      <c r="DK493" s="92"/>
      <c r="DL493" s="92"/>
      <c r="DM493" s="92"/>
      <c r="DN493" s="92"/>
      <c r="DO493" s="92"/>
      <c r="DP493" s="92"/>
      <c r="DQ493" s="92"/>
      <c r="DR493" s="92"/>
      <c r="DS493" s="92"/>
      <c r="DT493" s="92"/>
      <c r="DU493" s="92"/>
      <c r="DV493" s="92"/>
      <c r="DW493" s="92"/>
      <c r="DX493" s="92"/>
      <c r="DY493" s="92"/>
      <c r="DZ493" s="92"/>
      <c r="EA493" s="92"/>
      <c r="EB493" s="92"/>
      <c r="EC493" s="92"/>
      <c r="ED493" s="92"/>
      <c r="EE493" s="92"/>
      <c r="EF493" s="2"/>
      <c r="EG493" s="2"/>
      <c r="EH493" s="2"/>
    </row>
    <row r="494" spans="1:138" ht="12.7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c r="CA494" s="2"/>
      <c r="CB494" s="2"/>
      <c r="CC494" s="2"/>
      <c r="CD494" s="2"/>
      <c r="CE494" s="2"/>
      <c r="CF494" s="2"/>
      <c r="CG494" s="2"/>
      <c r="CH494" s="2"/>
      <c r="CI494" s="2"/>
      <c r="CJ494" s="2"/>
      <c r="CK494" s="2"/>
      <c r="CL494" s="2"/>
      <c r="CM494" s="2"/>
      <c r="CN494" s="2"/>
      <c r="CO494" s="2"/>
      <c r="CP494" s="2"/>
      <c r="CQ494" s="2"/>
      <c r="CR494" s="2"/>
      <c r="CS494" s="2"/>
      <c r="CT494" s="2"/>
      <c r="CU494" s="2"/>
      <c r="CV494" s="2"/>
      <c r="CW494" s="2"/>
      <c r="CX494" s="2"/>
      <c r="CY494" s="2"/>
      <c r="CZ494" s="2"/>
      <c r="DA494" s="2"/>
      <c r="DB494" s="2"/>
      <c r="DC494" s="2"/>
      <c r="DD494" s="2"/>
      <c r="DE494" s="2"/>
      <c r="DF494" s="92"/>
      <c r="DG494" s="92"/>
      <c r="DH494" s="92"/>
      <c r="DI494" s="92"/>
      <c r="DJ494" s="92"/>
      <c r="DK494" s="92"/>
      <c r="DL494" s="92"/>
      <c r="DM494" s="92"/>
      <c r="DN494" s="92"/>
      <c r="DO494" s="92"/>
      <c r="DP494" s="92"/>
      <c r="DQ494" s="92"/>
      <c r="DR494" s="92"/>
      <c r="DS494" s="92"/>
      <c r="DT494" s="92"/>
      <c r="DU494" s="92"/>
      <c r="DV494" s="92"/>
      <c r="DW494" s="92"/>
      <c r="DX494" s="92"/>
      <c r="DY494" s="92"/>
      <c r="DZ494" s="92"/>
      <c r="EA494" s="92"/>
      <c r="EB494" s="92"/>
      <c r="EC494" s="92"/>
      <c r="ED494" s="92"/>
      <c r="EE494" s="92"/>
      <c r="EF494" s="2"/>
      <c r="EG494" s="2"/>
      <c r="EH494" s="2"/>
    </row>
    <row r="495" spans="1:138" ht="12.7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c r="CA495" s="2"/>
      <c r="CB495" s="2"/>
      <c r="CC495" s="2"/>
      <c r="CD495" s="2"/>
      <c r="CE495" s="2"/>
      <c r="CF495" s="2"/>
      <c r="CG495" s="2"/>
      <c r="CH495" s="2"/>
      <c r="CI495" s="2"/>
      <c r="CJ495" s="2"/>
      <c r="CK495" s="2"/>
      <c r="CL495" s="2"/>
      <c r="CM495" s="2"/>
      <c r="CN495" s="2"/>
      <c r="CO495" s="2"/>
      <c r="CP495" s="2"/>
      <c r="CQ495" s="2"/>
      <c r="CR495" s="2"/>
      <c r="CS495" s="2"/>
      <c r="CT495" s="2"/>
      <c r="CU495" s="2"/>
      <c r="CV495" s="2"/>
      <c r="CW495" s="2"/>
      <c r="CX495" s="2"/>
      <c r="CY495" s="2"/>
      <c r="CZ495" s="2"/>
      <c r="DA495" s="2"/>
      <c r="DB495" s="2"/>
      <c r="DC495" s="2"/>
      <c r="DD495" s="2"/>
      <c r="DE495" s="2"/>
      <c r="DF495" s="92"/>
      <c r="DG495" s="92"/>
      <c r="DH495" s="92"/>
      <c r="DI495" s="92"/>
      <c r="DJ495" s="92"/>
      <c r="DK495" s="92"/>
      <c r="DL495" s="92"/>
      <c r="DM495" s="92"/>
      <c r="DN495" s="92"/>
      <c r="DO495" s="92"/>
      <c r="DP495" s="92"/>
      <c r="DQ495" s="92"/>
      <c r="DR495" s="92"/>
      <c r="DS495" s="92"/>
      <c r="DT495" s="92"/>
      <c r="DU495" s="92"/>
      <c r="DV495" s="92"/>
      <c r="DW495" s="92"/>
      <c r="DX495" s="92"/>
      <c r="DY495" s="92"/>
      <c r="DZ495" s="92"/>
      <c r="EA495" s="92"/>
      <c r="EB495" s="92"/>
      <c r="EC495" s="92"/>
      <c r="ED495" s="92"/>
      <c r="EE495" s="92"/>
      <c r="EF495" s="2"/>
      <c r="EG495" s="2"/>
      <c r="EH495" s="2"/>
    </row>
    <row r="496" spans="1:138" ht="12.7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c r="BZ496" s="2"/>
      <c r="CA496" s="2"/>
      <c r="CB496" s="2"/>
      <c r="CC496" s="2"/>
      <c r="CD496" s="2"/>
      <c r="CE496" s="2"/>
      <c r="CF496" s="2"/>
      <c r="CG496" s="2"/>
      <c r="CH496" s="2"/>
      <c r="CI496" s="2"/>
      <c r="CJ496" s="2"/>
      <c r="CK496" s="2"/>
      <c r="CL496" s="2"/>
      <c r="CM496" s="2"/>
      <c r="CN496" s="2"/>
      <c r="CO496" s="2"/>
      <c r="CP496" s="2"/>
      <c r="CQ496" s="2"/>
      <c r="CR496" s="2"/>
      <c r="CS496" s="2"/>
      <c r="CT496" s="2"/>
      <c r="CU496" s="2"/>
      <c r="CV496" s="2"/>
      <c r="CW496" s="2"/>
      <c r="CX496" s="2"/>
      <c r="CY496" s="2"/>
      <c r="CZ496" s="2"/>
      <c r="DA496" s="2"/>
      <c r="DB496" s="2"/>
      <c r="DC496" s="2"/>
      <c r="DD496" s="2"/>
      <c r="DE496" s="2"/>
      <c r="DF496" s="92"/>
      <c r="DG496" s="92"/>
      <c r="DH496" s="92"/>
      <c r="DI496" s="92"/>
      <c r="DJ496" s="92"/>
      <c r="DK496" s="92"/>
      <c r="DL496" s="92"/>
      <c r="DM496" s="92"/>
      <c r="DN496" s="92"/>
      <c r="DO496" s="92"/>
      <c r="DP496" s="92"/>
      <c r="DQ496" s="92"/>
      <c r="DR496" s="92"/>
      <c r="DS496" s="92"/>
      <c r="DT496" s="92"/>
      <c r="DU496" s="92"/>
      <c r="DV496" s="92"/>
      <c r="DW496" s="92"/>
      <c r="DX496" s="92"/>
      <c r="DY496" s="92"/>
      <c r="DZ496" s="92"/>
      <c r="EA496" s="92"/>
      <c r="EB496" s="92"/>
      <c r="EC496" s="92"/>
      <c r="ED496" s="92"/>
      <c r="EE496" s="92"/>
      <c r="EF496" s="2"/>
      <c r="EG496" s="2"/>
      <c r="EH496" s="2"/>
    </row>
    <row r="497" spans="1:138" ht="12.7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c r="BX497" s="2"/>
      <c r="BY497" s="2"/>
      <c r="BZ497" s="2"/>
      <c r="CA497" s="2"/>
      <c r="CB497" s="2"/>
      <c r="CC497" s="2"/>
      <c r="CD497" s="2"/>
      <c r="CE497" s="2"/>
      <c r="CF497" s="2"/>
      <c r="CG497" s="2"/>
      <c r="CH497" s="2"/>
      <c r="CI497" s="2"/>
      <c r="CJ497" s="2"/>
      <c r="CK497" s="2"/>
      <c r="CL497" s="2"/>
      <c r="CM497" s="2"/>
      <c r="CN497" s="2"/>
      <c r="CO497" s="2"/>
      <c r="CP497" s="2"/>
      <c r="CQ497" s="2"/>
      <c r="CR497" s="2"/>
      <c r="CS497" s="2"/>
      <c r="CT497" s="2"/>
      <c r="CU497" s="2"/>
      <c r="CV497" s="2"/>
      <c r="CW497" s="2"/>
      <c r="CX497" s="2"/>
      <c r="CY497" s="2"/>
      <c r="CZ497" s="2"/>
      <c r="DA497" s="2"/>
      <c r="DB497" s="2"/>
      <c r="DC497" s="2"/>
      <c r="DD497" s="2"/>
      <c r="DE497" s="2"/>
      <c r="DF497" s="92"/>
      <c r="DG497" s="92"/>
      <c r="DH497" s="92"/>
      <c r="DI497" s="92"/>
      <c r="DJ497" s="92"/>
      <c r="DK497" s="92"/>
      <c r="DL497" s="92"/>
      <c r="DM497" s="92"/>
      <c r="DN497" s="92"/>
      <c r="DO497" s="92"/>
      <c r="DP497" s="92"/>
      <c r="DQ497" s="92"/>
      <c r="DR497" s="92"/>
      <c r="DS497" s="92"/>
      <c r="DT497" s="92"/>
      <c r="DU497" s="92"/>
      <c r="DV497" s="92"/>
      <c r="DW497" s="92"/>
      <c r="DX497" s="92"/>
      <c r="DY497" s="92"/>
      <c r="DZ497" s="92"/>
      <c r="EA497" s="92"/>
      <c r="EB497" s="92"/>
      <c r="EC497" s="92"/>
      <c r="ED497" s="92"/>
      <c r="EE497" s="92"/>
      <c r="EF497" s="2"/>
      <c r="EG497" s="2"/>
      <c r="EH497" s="2"/>
    </row>
    <row r="498" spans="1:138" ht="12.7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c r="BZ498" s="2"/>
      <c r="CA498" s="2"/>
      <c r="CB498" s="2"/>
      <c r="CC498" s="2"/>
      <c r="CD498" s="2"/>
      <c r="CE498" s="2"/>
      <c r="CF498" s="2"/>
      <c r="CG498" s="2"/>
      <c r="CH498" s="2"/>
      <c r="CI498" s="2"/>
      <c r="CJ498" s="2"/>
      <c r="CK498" s="2"/>
      <c r="CL498" s="2"/>
      <c r="CM498" s="2"/>
      <c r="CN498" s="2"/>
      <c r="CO498" s="2"/>
      <c r="CP498" s="2"/>
      <c r="CQ498" s="2"/>
      <c r="CR498" s="2"/>
      <c r="CS498" s="2"/>
      <c r="CT498" s="2"/>
      <c r="CU498" s="2"/>
      <c r="CV498" s="2"/>
      <c r="CW498" s="2"/>
      <c r="CX498" s="2"/>
      <c r="CY498" s="2"/>
      <c r="CZ498" s="2"/>
      <c r="DA498" s="2"/>
      <c r="DB498" s="2"/>
      <c r="DC498" s="2"/>
      <c r="DD498" s="2"/>
      <c r="DE498" s="2"/>
      <c r="DF498" s="92"/>
      <c r="DG498" s="92"/>
      <c r="DH498" s="92"/>
      <c r="DI498" s="92"/>
      <c r="DJ498" s="92"/>
      <c r="DK498" s="92"/>
      <c r="DL498" s="92"/>
      <c r="DM498" s="92"/>
      <c r="DN498" s="92"/>
      <c r="DO498" s="92"/>
      <c r="DP498" s="92"/>
      <c r="DQ498" s="92"/>
      <c r="DR498" s="92"/>
      <c r="DS498" s="92"/>
      <c r="DT498" s="92"/>
      <c r="DU498" s="92"/>
      <c r="DV498" s="92"/>
      <c r="DW498" s="92"/>
      <c r="DX498" s="92"/>
      <c r="DY498" s="92"/>
      <c r="DZ498" s="92"/>
      <c r="EA498" s="92"/>
      <c r="EB498" s="92"/>
      <c r="EC498" s="92"/>
      <c r="ED498" s="92"/>
      <c r="EE498" s="92"/>
      <c r="EF498" s="2"/>
      <c r="EG498" s="2"/>
      <c r="EH498" s="2"/>
    </row>
    <row r="499" spans="1:138" ht="12.7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c r="CA499" s="2"/>
      <c r="CB499" s="2"/>
      <c r="CC499" s="2"/>
      <c r="CD499" s="2"/>
      <c r="CE499" s="2"/>
      <c r="CF499" s="2"/>
      <c r="CG499" s="2"/>
      <c r="CH499" s="2"/>
      <c r="CI499" s="2"/>
      <c r="CJ499" s="2"/>
      <c r="CK499" s="2"/>
      <c r="CL499" s="2"/>
      <c r="CM499" s="2"/>
      <c r="CN499" s="2"/>
      <c r="CO499" s="2"/>
      <c r="CP499" s="2"/>
      <c r="CQ499" s="2"/>
      <c r="CR499" s="2"/>
      <c r="CS499" s="2"/>
      <c r="CT499" s="2"/>
      <c r="CU499" s="2"/>
      <c r="CV499" s="2"/>
      <c r="CW499" s="2"/>
      <c r="CX499" s="2"/>
      <c r="CY499" s="2"/>
      <c r="CZ499" s="2"/>
      <c r="DA499" s="2"/>
      <c r="DB499" s="2"/>
      <c r="DC499" s="2"/>
      <c r="DD499" s="2"/>
      <c r="DE499" s="2"/>
      <c r="DF499" s="92"/>
      <c r="DG499" s="92"/>
      <c r="DH499" s="92"/>
      <c r="DI499" s="92"/>
      <c r="DJ499" s="92"/>
      <c r="DK499" s="92"/>
      <c r="DL499" s="92"/>
      <c r="DM499" s="92"/>
      <c r="DN499" s="92"/>
      <c r="DO499" s="92"/>
      <c r="DP499" s="92"/>
      <c r="DQ499" s="92"/>
      <c r="DR499" s="92"/>
      <c r="DS499" s="92"/>
      <c r="DT499" s="92"/>
      <c r="DU499" s="92"/>
      <c r="DV499" s="92"/>
      <c r="DW499" s="92"/>
      <c r="DX499" s="92"/>
      <c r="DY499" s="92"/>
      <c r="DZ499" s="92"/>
      <c r="EA499" s="92"/>
      <c r="EB499" s="92"/>
      <c r="EC499" s="92"/>
      <c r="ED499" s="92"/>
      <c r="EE499" s="92"/>
      <c r="EF499" s="2"/>
      <c r="EG499" s="2"/>
      <c r="EH499" s="2"/>
    </row>
    <row r="500" spans="1:138" ht="12.7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c r="CA500" s="2"/>
      <c r="CB500" s="2"/>
      <c r="CC500" s="2"/>
      <c r="CD500" s="2"/>
      <c r="CE500" s="2"/>
      <c r="CF500" s="2"/>
      <c r="CG500" s="2"/>
      <c r="CH500" s="2"/>
      <c r="CI500" s="2"/>
      <c r="CJ500" s="2"/>
      <c r="CK500" s="2"/>
      <c r="CL500" s="2"/>
      <c r="CM500" s="2"/>
      <c r="CN500" s="2"/>
      <c r="CO500" s="2"/>
      <c r="CP500" s="2"/>
      <c r="CQ500" s="2"/>
      <c r="CR500" s="2"/>
      <c r="CS500" s="2"/>
      <c r="CT500" s="2"/>
      <c r="CU500" s="2"/>
      <c r="CV500" s="2"/>
      <c r="CW500" s="2"/>
      <c r="CX500" s="2"/>
      <c r="CY500" s="2"/>
      <c r="CZ500" s="2"/>
      <c r="DA500" s="2"/>
      <c r="DB500" s="2"/>
      <c r="DC500" s="2"/>
      <c r="DD500" s="2"/>
      <c r="DE500" s="2"/>
      <c r="DF500" s="92"/>
      <c r="DG500" s="92"/>
      <c r="DH500" s="92"/>
      <c r="DI500" s="92"/>
      <c r="DJ500" s="92"/>
      <c r="DK500" s="92"/>
      <c r="DL500" s="92"/>
      <c r="DM500" s="92"/>
      <c r="DN500" s="92"/>
      <c r="DO500" s="92"/>
      <c r="DP500" s="92"/>
      <c r="DQ500" s="92"/>
      <c r="DR500" s="92"/>
      <c r="DS500" s="92"/>
      <c r="DT500" s="92"/>
      <c r="DU500" s="92"/>
      <c r="DV500" s="92"/>
      <c r="DW500" s="92"/>
      <c r="DX500" s="92"/>
      <c r="DY500" s="92"/>
      <c r="DZ500" s="92"/>
      <c r="EA500" s="92"/>
      <c r="EB500" s="92"/>
      <c r="EC500" s="92"/>
      <c r="ED500" s="92"/>
      <c r="EE500" s="92"/>
      <c r="EF500" s="2"/>
      <c r="EG500" s="2"/>
      <c r="EH500" s="2"/>
    </row>
    <row r="501" spans="1:138" ht="12.7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c r="BZ501" s="2"/>
      <c r="CA501" s="2"/>
      <c r="CB501" s="2"/>
      <c r="CC501" s="2"/>
      <c r="CD501" s="2"/>
      <c r="CE501" s="2"/>
      <c r="CF501" s="2"/>
      <c r="CG501" s="2"/>
      <c r="CH501" s="2"/>
      <c r="CI501" s="2"/>
      <c r="CJ501" s="2"/>
      <c r="CK501" s="2"/>
      <c r="CL501" s="2"/>
      <c r="CM501" s="2"/>
      <c r="CN501" s="2"/>
      <c r="CO501" s="2"/>
      <c r="CP501" s="2"/>
      <c r="CQ501" s="2"/>
      <c r="CR501" s="2"/>
      <c r="CS501" s="2"/>
      <c r="CT501" s="2"/>
      <c r="CU501" s="2"/>
      <c r="CV501" s="2"/>
      <c r="CW501" s="2"/>
      <c r="CX501" s="2"/>
      <c r="CY501" s="2"/>
      <c r="CZ501" s="2"/>
      <c r="DA501" s="2"/>
      <c r="DB501" s="2"/>
      <c r="DC501" s="2"/>
      <c r="DD501" s="2"/>
      <c r="DE501" s="2"/>
      <c r="DF501" s="92"/>
      <c r="DG501" s="92"/>
      <c r="DH501" s="92"/>
      <c r="DI501" s="92"/>
      <c r="DJ501" s="92"/>
      <c r="DK501" s="92"/>
      <c r="DL501" s="92"/>
      <c r="DM501" s="92"/>
      <c r="DN501" s="92"/>
      <c r="DO501" s="92"/>
      <c r="DP501" s="92"/>
      <c r="DQ501" s="92"/>
      <c r="DR501" s="92"/>
      <c r="DS501" s="92"/>
      <c r="DT501" s="92"/>
      <c r="DU501" s="92"/>
      <c r="DV501" s="92"/>
      <c r="DW501" s="92"/>
      <c r="DX501" s="92"/>
      <c r="DY501" s="92"/>
      <c r="DZ501" s="92"/>
      <c r="EA501" s="92"/>
      <c r="EB501" s="92"/>
      <c r="EC501" s="92"/>
      <c r="ED501" s="92"/>
      <c r="EE501" s="92"/>
      <c r="EF501" s="2"/>
      <c r="EG501" s="2"/>
      <c r="EH501" s="2"/>
    </row>
    <row r="502" spans="1:138" ht="12.7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c r="CB502" s="2"/>
      <c r="CC502" s="2"/>
      <c r="CD502" s="2"/>
      <c r="CE502" s="2"/>
      <c r="CF502" s="2"/>
      <c r="CG502" s="2"/>
      <c r="CH502" s="2"/>
      <c r="CI502" s="2"/>
      <c r="CJ502" s="2"/>
      <c r="CK502" s="2"/>
      <c r="CL502" s="2"/>
      <c r="CM502" s="2"/>
      <c r="CN502" s="2"/>
      <c r="CO502" s="2"/>
      <c r="CP502" s="2"/>
      <c r="CQ502" s="2"/>
      <c r="CR502" s="2"/>
      <c r="CS502" s="2"/>
      <c r="CT502" s="2"/>
      <c r="CU502" s="2"/>
      <c r="CV502" s="2"/>
      <c r="CW502" s="2"/>
      <c r="CX502" s="2"/>
      <c r="CY502" s="2"/>
      <c r="CZ502" s="2"/>
      <c r="DA502" s="2"/>
      <c r="DB502" s="2"/>
      <c r="DC502" s="2"/>
      <c r="DD502" s="2"/>
      <c r="DE502" s="2"/>
      <c r="DF502" s="92"/>
      <c r="DG502" s="92"/>
      <c r="DH502" s="92"/>
      <c r="DI502" s="92"/>
      <c r="DJ502" s="92"/>
      <c r="DK502" s="92"/>
      <c r="DL502" s="92"/>
      <c r="DM502" s="92"/>
      <c r="DN502" s="92"/>
      <c r="DO502" s="92"/>
      <c r="DP502" s="92"/>
      <c r="DQ502" s="92"/>
      <c r="DR502" s="92"/>
      <c r="DS502" s="92"/>
      <c r="DT502" s="92"/>
      <c r="DU502" s="92"/>
      <c r="DV502" s="92"/>
      <c r="DW502" s="92"/>
      <c r="DX502" s="92"/>
      <c r="DY502" s="92"/>
      <c r="DZ502" s="92"/>
      <c r="EA502" s="92"/>
      <c r="EB502" s="92"/>
      <c r="EC502" s="92"/>
      <c r="ED502" s="92"/>
      <c r="EE502" s="92"/>
      <c r="EF502" s="2"/>
      <c r="EG502" s="2"/>
      <c r="EH502" s="2"/>
    </row>
    <row r="503" spans="1:138" ht="12.7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c r="CA503" s="2"/>
      <c r="CB503" s="2"/>
      <c r="CC503" s="2"/>
      <c r="CD503" s="2"/>
      <c r="CE503" s="2"/>
      <c r="CF503" s="2"/>
      <c r="CG503" s="2"/>
      <c r="CH503" s="2"/>
      <c r="CI503" s="2"/>
      <c r="CJ503" s="2"/>
      <c r="CK503" s="2"/>
      <c r="CL503" s="2"/>
      <c r="CM503" s="2"/>
      <c r="CN503" s="2"/>
      <c r="CO503" s="2"/>
      <c r="CP503" s="2"/>
      <c r="CQ503" s="2"/>
      <c r="CR503" s="2"/>
      <c r="CS503" s="2"/>
      <c r="CT503" s="2"/>
      <c r="CU503" s="2"/>
      <c r="CV503" s="2"/>
      <c r="CW503" s="2"/>
      <c r="CX503" s="2"/>
      <c r="CY503" s="2"/>
      <c r="CZ503" s="2"/>
      <c r="DA503" s="2"/>
      <c r="DB503" s="2"/>
      <c r="DC503" s="2"/>
      <c r="DD503" s="2"/>
      <c r="DE503" s="2"/>
      <c r="DF503" s="92"/>
      <c r="DG503" s="92"/>
      <c r="DH503" s="92"/>
      <c r="DI503" s="92"/>
      <c r="DJ503" s="92"/>
      <c r="DK503" s="92"/>
      <c r="DL503" s="92"/>
      <c r="DM503" s="92"/>
      <c r="DN503" s="92"/>
      <c r="DO503" s="92"/>
      <c r="DP503" s="92"/>
      <c r="DQ503" s="92"/>
      <c r="DR503" s="92"/>
      <c r="DS503" s="92"/>
      <c r="DT503" s="92"/>
      <c r="DU503" s="92"/>
      <c r="DV503" s="92"/>
      <c r="DW503" s="92"/>
      <c r="DX503" s="92"/>
      <c r="DY503" s="92"/>
      <c r="DZ503" s="92"/>
      <c r="EA503" s="92"/>
      <c r="EB503" s="92"/>
      <c r="EC503" s="92"/>
      <c r="ED503" s="92"/>
      <c r="EE503" s="92"/>
      <c r="EF503" s="2"/>
      <c r="EG503" s="2"/>
      <c r="EH503" s="2"/>
    </row>
    <row r="504" spans="1:138" ht="12.7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c r="CA504" s="2"/>
      <c r="CB504" s="2"/>
      <c r="CC504" s="2"/>
      <c r="CD504" s="2"/>
      <c r="CE504" s="2"/>
      <c r="CF504" s="2"/>
      <c r="CG504" s="2"/>
      <c r="CH504" s="2"/>
      <c r="CI504" s="2"/>
      <c r="CJ504" s="2"/>
      <c r="CK504" s="2"/>
      <c r="CL504" s="2"/>
      <c r="CM504" s="2"/>
      <c r="CN504" s="2"/>
      <c r="CO504" s="2"/>
      <c r="CP504" s="2"/>
      <c r="CQ504" s="2"/>
      <c r="CR504" s="2"/>
      <c r="CS504" s="2"/>
      <c r="CT504" s="2"/>
      <c r="CU504" s="2"/>
      <c r="CV504" s="2"/>
      <c r="CW504" s="2"/>
      <c r="CX504" s="2"/>
      <c r="CY504" s="2"/>
      <c r="CZ504" s="2"/>
      <c r="DA504" s="2"/>
      <c r="DB504" s="2"/>
      <c r="DC504" s="2"/>
      <c r="DD504" s="2"/>
      <c r="DE504" s="2"/>
      <c r="DF504" s="92"/>
      <c r="DG504" s="92"/>
      <c r="DH504" s="92"/>
      <c r="DI504" s="92"/>
      <c r="DJ504" s="92"/>
      <c r="DK504" s="92"/>
      <c r="DL504" s="92"/>
      <c r="DM504" s="92"/>
      <c r="DN504" s="92"/>
      <c r="DO504" s="92"/>
      <c r="DP504" s="92"/>
      <c r="DQ504" s="92"/>
      <c r="DR504" s="92"/>
      <c r="DS504" s="92"/>
      <c r="DT504" s="92"/>
      <c r="DU504" s="92"/>
      <c r="DV504" s="92"/>
      <c r="DW504" s="92"/>
      <c r="DX504" s="92"/>
      <c r="DY504" s="92"/>
      <c r="DZ504" s="92"/>
      <c r="EA504" s="92"/>
      <c r="EB504" s="92"/>
      <c r="EC504" s="92"/>
      <c r="ED504" s="92"/>
      <c r="EE504" s="92"/>
      <c r="EF504" s="2"/>
      <c r="EG504" s="2"/>
      <c r="EH504" s="2"/>
    </row>
    <row r="505" spans="1:138" ht="12.7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c r="CA505" s="2"/>
      <c r="CB505" s="2"/>
      <c r="CC505" s="2"/>
      <c r="CD505" s="2"/>
      <c r="CE505" s="2"/>
      <c r="CF505" s="2"/>
      <c r="CG505" s="2"/>
      <c r="CH505" s="2"/>
      <c r="CI505" s="2"/>
      <c r="CJ505" s="2"/>
      <c r="CK505" s="2"/>
      <c r="CL505" s="2"/>
      <c r="CM505" s="2"/>
      <c r="CN505" s="2"/>
      <c r="CO505" s="2"/>
      <c r="CP505" s="2"/>
      <c r="CQ505" s="2"/>
      <c r="CR505" s="2"/>
      <c r="CS505" s="2"/>
      <c r="CT505" s="2"/>
      <c r="CU505" s="2"/>
      <c r="CV505" s="2"/>
      <c r="CW505" s="2"/>
      <c r="CX505" s="2"/>
      <c r="CY505" s="2"/>
      <c r="CZ505" s="2"/>
      <c r="DA505" s="2"/>
      <c r="DB505" s="2"/>
      <c r="DC505" s="2"/>
      <c r="DD505" s="2"/>
      <c r="DE505" s="2"/>
      <c r="DF505" s="92"/>
      <c r="DG505" s="92"/>
      <c r="DH505" s="92"/>
      <c r="DI505" s="92"/>
      <c r="DJ505" s="92"/>
      <c r="DK505" s="92"/>
      <c r="DL505" s="92"/>
      <c r="DM505" s="92"/>
      <c r="DN505" s="92"/>
      <c r="DO505" s="92"/>
      <c r="DP505" s="92"/>
      <c r="DQ505" s="92"/>
      <c r="DR505" s="92"/>
      <c r="DS505" s="92"/>
      <c r="DT505" s="92"/>
      <c r="DU505" s="92"/>
      <c r="DV505" s="92"/>
      <c r="DW505" s="92"/>
      <c r="DX505" s="92"/>
      <c r="DY505" s="92"/>
      <c r="DZ505" s="92"/>
      <c r="EA505" s="92"/>
      <c r="EB505" s="92"/>
      <c r="EC505" s="92"/>
      <c r="ED505" s="92"/>
      <c r="EE505" s="92"/>
      <c r="EF505" s="2"/>
      <c r="EG505" s="2"/>
      <c r="EH505" s="2"/>
    </row>
    <row r="506" spans="1:138" ht="12.7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c r="CA506" s="2"/>
      <c r="CB506" s="2"/>
      <c r="CC506" s="2"/>
      <c r="CD506" s="2"/>
      <c r="CE506" s="2"/>
      <c r="CF506" s="2"/>
      <c r="CG506" s="2"/>
      <c r="CH506" s="2"/>
      <c r="CI506" s="2"/>
      <c r="CJ506" s="2"/>
      <c r="CK506" s="2"/>
      <c r="CL506" s="2"/>
      <c r="CM506" s="2"/>
      <c r="CN506" s="2"/>
      <c r="CO506" s="2"/>
      <c r="CP506" s="2"/>
      <c r="CQ506" s="2"/>
      <c r="CR506" s="2"/>
      <c r="CS506" s="2"/>
      <c r="CT506" s="2"/>
      <c r="CU506" s="2"/>
      <c r="CV506" s="2"/>
      <c r="CW506" s="2"/>
      <c r="CX506" s="2"/>
      <c r="CY506" s="2"/>
      <c r="CZ506" s="2"/>
      <c r="DA506" s="2"/>
      <c r="DB506" s="2"/>
      <c r="DC506" s="2"/>
      <c r="DD506" s="2"/>
      <c r="DE506" s="2"/>
      <c r="DF506" s="92"/>
      <c r="DG506" s="92"/>
      <c r="DH506" s="92"/>
      <c r="DI506" s="92"/>
      <c r="DJ506" s="92"/>
      <c r="DK506" s="92"/>
      <c r="DL506" s="92"/>
      <c r="DM506" s="92"/>
      <c r="DN506" s="92"/>
      <c r="DO506" s="92"/>
      <c r="DP506" s="92"/>
      <c r="DQ506" s="92"/>
      <c r="DR506" s="92"/>
      <c r="DS506" s="92"/>
      <c r="DT506" s="92"/>
      <c r="DU506" s="92"/>
      <c r="DV506" s="92"/>
      <c r="DW506" s="92"/>
      <c r="DX506" s="92"/>
      <c r="DY506" s="92"/>
      <c r="DZ506" s="92"/>
      <c r="EA506" s="92"/>
      <c r="EB506" s="92"/>
      <c r="EC506" s="92"/>
      <c r="ED506" s="92"/>
      <c r="EE506" s="92"/>
      <c r="EF506" s="2"/>
      <c r="EG506" s="2"/>
      <c r="EH506" s="2"/>
    </row>
    <row r="507" spans="1:138" ht="12.7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c r="BX507" s="2"/>
      <c r="BY507" s="2"/>
      <c r="BZ507" s="2"/>
      <c r="CA507" s="2"/>
      <c r="CB507" s="2"/>
      <c r="CC507" s="2"/>
      <c r="CD507" s="2"/>
      <c r="CE507" s="2"/>
      <c r="CF507" s="2"/>
      <c r="CG507" s="2"/>
      <c r="CH507" s="2"/>
      <c r="CI507" s="2"/>
      <c r="CJ507" s="2"/>
      <c r="CK507" s="2"/>
      <c r="CL507" s="2"/>
      <c r="CM507" s="2"/>
      <c r="CN507" s="2"/>
      <c r="CO507" s="2"/>
      <c r="CP507" s="2"/>
      <c r="CQ507" s="2"/>
      <c r="CR507" s="2"/>
      <c r="CS507" s="2"/>
      <c r="CT507" s="2"/>
      <c r="CU507" s="2"/>
      <c r="CV507" s="2"/>
      <c r="CW507" s="2"/>
      <c r="CX507" s="2"/>
      <c r="CY507" s="2"/>
      <c r="CZ507" s="2"/>
      <c r="DA507" s="2"/>
      <c r="DB507" s="2"/>
      <c r="DC507" s="2"/>
      <c r="DD507" s="2"/>
      <c r="DE507" s="2"/>
      <c r="DF507" s="92"/>
      <c r="DG507" s="92"/>
      <c r="DH507" s="92"/>
      <c r="DI507" s="92"/>
      <c r="DJ507" s="92"/>
      <c r="DK507" s="92"/>
      <c r="DL507" s="92"/>
      <c r="DM507" s="92"/>
      <c r="DN507" s="92"/>
      <c r="DO507" s="92"/>
      <c r="DP507" s="92"/>
      <c r="DQ507" s="92"/>
      <c r="DR507" s="92"/>
      <c r="DS507" s="92"/>
      <c r="DT507" s="92"/>
      <c r="DU507" s="92"/>
      <c r="DV507" s="92"/>
      <c r="DW507" s="92"/>
      <c r="DX507" s="92"/>
      <c r="DY507" s="92"/>
      <c r="DZ507" s="92"/>
      <c r="EA507" s="92"/>
      <c r="EB507" s="92"/>
      <c r="EC507" s="92"/>
      <c r="ED507" s="92"/>
      <c r="EE507" s="92"/>
      <c r="EF507" s="2"/>
      <c r="EG507" s="2"/>
      <c r="EH507" s="2"/>
    </row>
    <row r="508" spans="1:138" ht="12.7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c r="CA508" s="2"/>
      <c r="CB508" s="2"/>
      <c r="CC508" s="2"/>
      <c r="CD508" s="2"/>
      <c r="CE508" s="2"/>
      <c r="CF508" s="2"/>
      <c r="CG508" s="2"/>
      <c r="CH508" s="2"/>
      <c r="CI508" s="2"/>
      <c r="CJ508" s="2"/>
      <c r="CK508" s="2"/>
      <c r="CL508" s="2"/>
      <c r="CM508" s="2"/>
      <c r="CN508" s="2"/>
      <c r="CO508" s="2"/>
      <c r="CP508" s="2"/>
      <c r="CQ508" s="2"/>
      <c r="CR508" s="2"/>
      <c r="CS508" s="2"/>
      <c r="CT508" s="2"/>
      <c r="CU508" s="2"/>
      <c r="CV508" s="2"/>
      <c r="CW508" s="2"/>
      <c r="CX508" s="2"/>
      <c r="CY508" s="2"/>
      <c r="CZ508" s="2"/>
      <c r="DA508" s="2"/>
      <c r="DB508" s="2"/>
      <c r="DC508" s="2"/>
      <c r="DD508" s="2"/>
      <c r="DE508" s="2"/>
      <c r="DF508" s="92"/>
      <c r="DG508" s="92"/>
      <c r="DH508" s="92"/>
      <c r="DI508" s="92"/>
      <c r="DJ508" s="92"/>
      <c r="DK508" s="92"/>
      <c r="DL508" s="92"/>
      <c r="DM508" s="92"/>
      <c r="DN508" s="92"/>
      <c r="DO508" s="92"/>
      <c r="DP508" s="92"/>
      <c r="DQ508" s="92"/>
      <c r="DR508" s="92"/>
      <c r="DS508" s="92"/>
      <c r="DT508" s="92"/>
      <c r="DU508" s="92"/>
      <c r="DV508" s="92"/>
      <c r="DW508" s="92"/>
      <c r="DX508" s="92"/>
      <c r="DY508" s="92"/>
      <c r="DZ508" s="92"/>
      <c r="EA508" s="92"/>
      <c r="EB508" s="92"/>
      <c r="EC508" s="92"/>
      <c r="ED508" s="92"/>
      <c r="EE508" s="92"/>
      <c r="EF508" s="2"/>
      <c r="EG508" s="2"/>
      <c r="EH508" s="2"/>
    </row>
    <row r="509" spans="1:138" ht="12.7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2"/>
      <c r="BZ509" s="2"/>
      <c r="CA509" s="2"/>
      <c r="CB509" s="2"/>
      <c r="CC509" s="2"/>
      <c r="CD509" s="2"/>
      <c r="CE509" s="2"/>
      <c r="CF509" s="2"/>
      <c r="CG509" s="2"/>
      <c r="CH509" s="2"/>
      <c r="CI509" s="2"/>
      <c r="CJ509" s="2"/>
      <c r="CK509" s="2"/>
      <c r="CL509" s="2"/>
      <c r="CM509" s="2"/>
      <c r="CN509" s="2"/>
      <c r="CO509" s="2"/>
      <c r="CP509" s="2"/>
      <c r="CQ509" s="2"/>
      <c r="CR509" s="2"/>
      <c r="CS509" s="2"/>
      <c r="CT509" s="2"/>
      <c r="CU509" s="2"/>
      <c r="CV509" s="2"/>
      <c r="CW509" s="2"/>
      <c r="CX509" s="2"/>
      <c r="CY509" s="2"/>
      <c r="CZ509" s="2"/>
      <c r="DA509" s="2"/>
      <c r="DB509" s="2"/>
      <c r="DC509" s="2"/>
      <c r="DD509" s="2"/>
      <c r="DE509" s="2"/>
      <c r="DF509" s="92"/>
      <c r="DG509" s="92"/>
      <c r="DH509" s="92"/>
      <c r="DI509" s="92"/>
      <c r="DJ509" s="92"/>
      <c r="DK509" s="92"/>
      <c r="DL509" s="92"/>
      <c r="DM509" s="92"/>
      <c r="DN509" s="92"/>
      <c r="DO509" s="92"/>
      <c r="DP509" s="92"/>
      <c r="DQ509" s="92"/>
      <c r="DR509" s="92"/>
      <c r="DS509" s="92"/>
      <c r="DT509" s="92"/>
      <c r="DU509" s="92"/>
      <c r="DV509" s="92"/>
      <c r="DW509" s="92"/>
      <c r="DX509" s="92"/>
      <c r="DY509" s="92"/>
      <c r="DZ509" s="92"/>
      <c r="EA509" s="92"/>
      <c r="EB509" s="92"/>
      <c r="EC509" s="92"/>
      <c r="ED509" s="92"/>
      <c r="EE509" s="92"/>
      <c r="EF509" s="2"/>
      <c r="EG509" s="2"/>
      <c r="EH509" s="2"/>
    </row>
    <row r="510" spans="1:138" ht="12.7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c r="BX510" s="2"/>
      <c r="BY510" s="2"/>
      <c r="BZ510" s="2"/>
      <c r="CA510" s="2"/>
      <c r="CB510" s="2"/>
      <c r="CC510" s="2"/>
      <c r="CD510" s="2"/>
      <c r="CE510" s="2"/>
      <c r="CF510" s="2"/>
      <c r="CG510" s="2"/>
      <c r="CH510" s="2"/>
      <c r="CI510" s="2"/>
      <c r="CJ510" s="2"/>
      <c r="CK510" s="2"/>
      <c r="CL510" s="2"/>
      <c r="CM510" s="2"/>
      <c r="CN510" s="2"/>
      <c r="CO510" s="2"/>
      <c r="CP510" s="2"/>
      <c r="CQ510" s="2"/>
      <c r="CR510" s="2"/>
      <c r="CS510" s="2"/>
      <c r="CT510" s="2"/>
      <c r="CU510" s="2"/>
      <c r="CV510" s="2"/>
      <c r="CW510" s="2"/>
      <c r="CX510" s="2"/>
      <c r="CY510" s="2"/>
      <c r="CZ510" s="2"/>
      <c r="DA510" s="2"/>
      <c r="DB510" s="2"/>
      <c r="DC510" s="2"/>
      <c r="DD510" s="2"/>
      <c r="DE510" s="2"/>
      <c r="DF510" s="92"/>
      <c r="DG510" s="92"/>
      <c r="DH510" s="92"/>
      <c r="DI510" s="92"/>
      <c r="DJ510" s="92"/>
      <c r="DK510" s="92"/>
      <c r="DL510" s="92"/>
      <c r="DM510" s="92"/>
      <c r="DN510" s="92"/>
      <c r="DO510" s="92"/>
      <c r="DP510" s="92"/>
      <c r="DQ510" s="92"/>
      <c r="DR510" s="92"/>
      <c r="DS510" s="92"/>
      <c r="DT510" s="92"/>
      <c r="DU510" s="92"/>
      <c r="DV510" s="92"/>
      <c r="DW510" s="92"/>
      <c r="DX510" s="92"/>
      <c r="DY510" s="92"/>
      <c r="DZ510" s="92"/>
      <c r="EA510" s="92"/>
      <c r="EB510" s="92"/>
      <c r="EC510" s="92"/>
      <c r="ED510" s="92"/>
      <c r="EE510" s="92"/>
      <c r="EF510" s="2"/>
      <c r="EG510" s="2"/>
      <c r="EH510" s="2"/>
    </row>
    <row r="511" spans="1:138" ht="12.7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2"/>
      <c r="BZ511" s="2"/>
      <c r="CA511" s="2"/>
      <c r="CB511" s="2"/>
      <c r="CC511" s="2"/>
      <c r="CD511" s="2"/>
      <c r="CE511" s="2"/>
      <c r="CF511" s="2"/>
      <c r="CG511" s="2"/>
      <c r="CH511" s="2"/>
      <c r="CI511" s="2"/>
      <c r="CJ511" s="2"/>
      <c r="CK511" s="2"/>
      <c r="CL511" s="2"/>
      <c r="CM511" s="2"/>
      <c r="CN511" s="2"/>
      <c r="CO511" s="2"/>
      <c r="CP511" s="2"/>
      <c r="CQ511" s="2"/>
      <c r="CR511" s="2"/>
      <c r="CS511" s="2"/>
      <c r="CT511" s="2"/>
      <c r="CU511" s="2"/>
      <c r="CV511" s="2"/>
      <c r="CW511" s="2"/>
      <c r="CX511" s="2"/>
      <c r="CY511" s="2"/>
      <c r="CZ511" s="2"/>
      <c r="DA511" s="2"/>
      <c r="DB511" s="2"/>
      <c r="DC511" s="2"/>
      <c r="DD511" s="2"/>
      <c r="DE511" s="2"/>
      <c r="DF511" s="92"/>
      <c r="DG511" s="92"/>
      <c r="DH511" s="92"/>
      <c r="DI511" s="92"/>
      <c r="DJ511" s="92"/>
      <c r="DK511" s="92"/>
      <c r="DL511" s="92"/>
      <c r="DM511" s="92"/>
      <c r="DN511" s="92"/>
      <c r="DO511" s="92"/>
      <c r="DP511" s="92"/>
      <c r="DQ511" s="92"/>
      <c r="DR511" s="92"/>
      <c r="DS511" s="92"/>
      <c r="DT511" s="92"/>
      <c r="DU511" s="92"/>
      <c r="DV511" s="92"/>
      <c r="DW511" s="92"/>
      <c r="DX511" s="92"/>
      <c r="DY511" s="92"/>
      <c r="DZ511" s="92"/>
      <c r="EA511" s="92"/>
      <c r="EB511" s="92"/>
      <c r="EC511" s="92"/>
      <c r="ED511" s="92"/>
      <c r="EE511" s="92"/>
      <c r="EF511" s="2"/>
      <c r="EG511" s="2"/>
      <c r="EH511" s="2"/>
    </row>
    <row r="512" spans="1:138" ht="12.7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c r="CA512" s="2"/>
      <c r="CB512" s="2"/>
      <c r="CC512" s="2"/>
      <c r="CD512" s="2"/>
      <c r="CE512" s="2"/>
      <c r="CF512" s="2"/>
      <c r="CG512" s="2"/>
      <c r="CH512" s="2"/>
      <c r="CI512" s="2"/>
      <c r="CJ512" s="2"/>
      <c r="CK512" s="2"/>
      <c r="CL512" s="2"/>
      <c r="CM512" s="2"/>
      <c r="CN512" s="2"/>
      <c r="CO512" s="2"/>
      <c r="CP512" s="2"/>
      <c r="CQ512" s="2"/>
      <c r="CR512" s="2"/>
      <c r="CS512" s="2"/>
      <c r="CT512" s="2"/>
      <c r="CU512" s="2"/>
      <c r="CV512" s="2"/>
      <c r="CW512" s="2"/>
      <c r="CX512" s="2"/>
      <c r="CY512" s="2"/>
      <c r="CZ512" s="2"/>
      <c r="DA512" s="2"/>
      <c r="DB512" s="2"/>
      <c r="DC512" s="2"/>
      <c r="DD512" s="2"/>
      <c r="DE512" s="2"/>
      <c r="DF512" s="92"/>
      <c r="DG512" s="92"/>
      <c r="DH512" s="92"/>
      <c r="DI512" s="92"/>
      <c r="DJ512" s="92"/>
      <c r="DK512" s="92"/>
      <c r="DL512" s="92"/>
      <c r="DM512" s="92"/>
      <c r="DN512" s="92"/>
      <c r="DO512" s="92"/>
      <c r="DP512" s="92"/>
      <c r="DQ512" s="92"/>
      <c r="DR512" s="92"/>
      <c r="DS512" s="92"/>
      <c r="DT512" s="92"/>
      <c r="DU512" s="92"/>
      <c r="DV512" s="92"/>
      <c r="DW512" s="92"/>
      <c r="DX512" s="92"/>
      <c r="DY512" s="92"/>
      <c r="DZ512" s="92"/>
      <c r="EA512" s="92"/>
      <c r="EB512" s="92"/>
      <c r="EC512" s="92"/>
      <c r="ED512" s="92"/>
      <c r="EE512" s="92"/>
      <c r="EF512" s="2"/>
      <c r="EG512" s="2"/>
      <c r="EH512" s="2"/>
    </row>
    <row r="513" spans="1:138" ht="12.7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c r="BZ513" s="2"/>
      <c r="CA513" s="2"/>
      <c r="CB513" s="2"/>
      <c r="CC513" s="2"/>
      <c r="CD513" s="2"/>
      <c r="CE513" s="2"/>
      <c r="CF513" s="2"/>
      <c r="CG513" s="2"/>
      <c r="CH513" s="2"/>
      <c r="CI513" s="2"/>
      <c r="CJ513" s="2"/>
      <c r="CK513" s="2"/>
      <c r="CL513" s="2"/>
      <c r="CM513" s="2"/>
      <c r="CN513" s="2"/>
      <c r="CO513" s="2"/>
      <c r="CP513" s="2"/>
      <c r="CQ513" s="2"/>
      <c r="CR513" s="2"/>
      <c r="CS513" s="2"/>
      <c r="CT513" s="2"/>
      <c r="CU513" s="2"/>
      <c r="CV513" s="2"/>
      <c r="CW513" s="2"/>
      <c r="CX513" s="2"/>
      <c r="CY513" s="2"/>
      <c r="CZ513" s="2"/>
      <c r="DA513" s="2"/>
      <c r="DB513" s="2"/>
      <c r="DC513" s="2"/>
      <c r="DD513" s="2"/>
      <c r="DE513" s="2"/>
      <c r="DF513" s="92"/>
      <c r="DG513" s="92"/>
      <c r="DH513" s="92"/>
      <c r="DI513" s="92"/>
      <c r="DJ513" s="92"/>
      <c r="DK513" s="92"/>
      <c r="DL513" s="92"/>
      <c r="DM513" s="92"/>
      <c r="DN513" s="92"/>
      <c r="DO513" s="92"/>
      <c r="DP513" s="92"/>
      <c r="DQ513" s="92"/>
      <c r="DR513" s="92"/>
      <c r="DS513" s="92"/>
      <c r="DT513" s="92"/>
      <c r="DU513" s="92"/>
      <c r="DV513" s="92"/>
      <c r="DW513" s="92"/>
      <c r="DX513" s="92"/>
      <c r="DY513" s="92"/>
      <c r="DZ513" s="92"/>
      <c r="EA513" s="92"/>
      <c r="EB513" s="92"/>
      <c r="EC513" s="92"/>
      <c r="ED513" s="92"/>
      <c r="EE513" s="92"/>
      <c r="EF513" s="2"/>
      <c r="EG513" s="2"/>
      <c r="EH513" s="2"/>
    </row>
    <row r="514" spans="1:138" ht="12.7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c r="CA514" s="2"/>
      <c r="CB514" s="2"/>
      <c r="CC514" s="2"/>
      <c r="CD514" s="2"/>
      <c r="CE514" s="2"/>
      <c r="CF514" s="2"/>
      <c r="CG514" s="2"/>
      <c r="CH514" s="2"/>
      <c r="CI514" s="2"/>
      <c r="CJ514" s="2"/>
      <c r="CK514" s="2"/>
      <c r="CL514" s="2"/>
      <c r="CM514" s="2"/>
      <c r="CN514" s="2"/>
      <c r="CO514" s="2"/>
      <c r="CP514" s="2"/>
      <c r="CQ514" s="2"/>
      <c r="CR514" s="2"/>
      <c r="CS514" s="2"/>
      <c r="CT514" s="2"/>
      <c r="CU514" s="2"/>
      <c r="CV514" s="2"/>
      <c r="CW514" s="2"/>
      <c r="CX514" s="2"/>
      <c r="CY514" s="2"/>
      <c r="CZ514" s="2"/>
      <c r="DA514" s="2"/>
      <c r="DB514" s="2"/>
      <c r="DC514" s="2"/>
      <c r="DD514" s="2"/>
      <c r="DE514" s="2"/>
      <c r="DF514" s="92"/>
      <c r="DG514" s="92"/>
      <c r="DH514" s="92"/>
      <c r="DI514" s="92"/>
      <c r="DJ514" s="92"/>
      <c r="DK514" s="92"/>
      <c r="DL514" s="92"/>
      <c r="DM514" s="92"/>
      <c r="DN514" s="92"/>
      <c r="DO514" s="92"/>
      <c r="DP514" s="92"/>
      <c r="DQ514" s="92"/>
      <c r="DR514" s="92"/>
      <c r="DS514" s="92"/>
      <c r="DT514" s="92"/>
      <c r="DU514" s="92"/>
      <c r="DV514" s="92"/>
      <c r="DW514" s="92"/>
      <c r="DX514" s="92"/>
      <c r="DY514" s="92"/>
      <c r="DZ514" s="92"/>
      <c r="EA514" s="92"/>
      <c r="EB514" s="92"/>
      <c r="EC514" s="92"/>
      <c r="ED514" s="92"/>
      <c r="EE514" s="92"/>
      <c r="EF514" s="2"/>
      <c r="EG514" s="2"/>
      <c r="EH514" s="2"/>
    </row>
    <row r="515" spans="1:138" ht="12.7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c r="BZ515" s="2"/>
      <c r="CA515" s="2"/>
      <c r="CB515" s="2"/>
      <c r="CC515" s="2"/>
      <c r="CD515" s="2"/>
      <c r="CE515" s="2"/>
      <c r="CF515" s="2"/>
      <c r="CG515" s="2"/>
      <c r="CH515" s="2"/>
      <c r="CI515" s="2"/>
      <c r="CJ515" s="2"/>
      <c r="CK515" s="2"/>
      <c r="CL515" s="2"/>
      <c r="CM515" s="2"/>
      <c r="CN515" s="2"/>
      <c r="CO515" s="2"/>
      <c r="CP515" s="2"/>
      <c r="CQ515" s="2"/>
      <c r="CR515" s="2"/>
      <c r="CS515" s="2"/>
      <c r="CT515" s="2"/>
      <c r="CU515" s="2"/>
      <c r="CV515" s="2"/>
      <c r="CW515" s="2"/>
      <c r="CX515" s="2"/>
      <c r="CY515" s="2"/>
      <c r="CZ515" s="2"/>
      <c r="DA515" s="2"/>
      <c r="DB515" s="2"/>
      <c r="DC515" s="2"/>
      <c r="DD515" s="2"/>
      <c r="DE515" s="2"/>
      <c r="DF515" s="92"/>
      <c r="DG515" s="92"/>
      <c r="DH515" s="92"/>
      <c r="DI515" s="92"/>
      <c r="DJ515" s="92"/>
      <c r="DK515" s="92"/>
      <c r="DL515" s="92"/>
      <c r="DM515" s="92"/>
      <c r="DN515" s="92"/>
      <c r="DO515" s="92"/>
      <c r="DP515" s="92"/>
      <c r="DQ515" s="92"/>
      <c r="DR515" s="92"/>
      <c r="DS515" s="92"/>
      <c r="DT515" s="92"/>
      <c r="DU515" s="92"/>
      <c r="DV515" s="92"/>
      <c r="DW515" s="92"/>
      <c r="DX515" s="92"/>
      <c r="DY515" s="92"/>
      <c r="DZ515" s="92"/>
      <c r="EA515" s="92"/>
      <c r="EB515" s="92"/>
      <c r="EC515" s="92"/>
      <c r="ED515" s="92"/>
      <c r="EE515" s="92"/>
      <c r="EF515" s="2"/>
      <c r="EG515" s="2"/>
      <c r="EH515" s="2"/>
    </row>
    <row r="516" spans="1:138" ht="12.7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c r="CA516" s="2"/>
      <c r="CB516" s="2"/>
      <c r="CC516" s="2"/>
      <c r="CD516" s="2"/>
      <c r="CE516" s="2"/>
      <c r="CF516" s="2"/>
      <c r="CG516" s="2"/>
      <c r="CH516" s="2"/>
      <c r="CI516" s="2"/>
      <c r="CJ516" s="2"/>
      <c r="CK516" s="2"/>
      <c r="CL516" s="2"/>
      <c r="CM516" s="2"/>
      <c r="CN516" s="2"/>
      <c r="CO516" s="2"/>
      <c r="CP516" s="2"/>
      <c r="CQ516" s="2"/>
      <c r="CR516" s="2"/>
      <c r="CS516" s="2"/>
      <c r="CT516" s="2"/>
      <c r="CU516" s="2"/>
      <c r="CV516" s="2"/>
      <c r="CW516" s="2"/>
      <c r="CX516" s="2"/>
      <c r="CY516" s="2"/>
      <c r="CZ516" s="2"/>
      <c r="DA516" s="2"/>
      <c r="DB516" s="2"/>
      <c r="DC516" s="2"/>
      <c r="DD516" s="2"/>
      <c r="DE516" s="2"/>
      <c r="DF516" s="92"/>
      <c r="DG516" s="92"/>
      <c r="DH516" s="92"/>
      <c r="DI516" s="92"/>
      <c r="DJ516" s="92"/>
      <c r="DK516" s="92"/>
      <c r="DL516" s="92"/>
      <c r="DM516" s="92"/>
      <c r="DN516" s="92"/>
      <c r="DO516" s="92"/>
      <c r="DP516" s="92"/>
      <c r="DQ516" s="92"/>
      <c r="DR516" s="92"/>
      <c r="DS516" s="92"/>
      <c r="DT516" s="92"/>
      <c r="DU516" s="92"/>
      <c r="DV516" s="92"/>
      <c r="DW516" s="92"/>
      <c r="DX516" s="92"/>
      <c r="DY516" s="92"/>
      <c r="DZ516" s="92"/>
      <c r="EA516" s="92"/>
      <c r="EB516" s="92"/>
      <c r="EC516" s="92"/>
      <c r="ED516" s="92"/>
      <c r="EE516" s="92"/>
      <c r="EF516" s="2"/>
      <c r="EG516" s="2"/>
      <c r="EH516" s="2"/>
    </row>
    <row r="517" spans="1:138" ht="12.7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c r="CA517" s="2"/>
      <c r="CB517" s="2"/>
      <c r="CC517" s="2"/>
      <c r="CD517" s="2"/>
      <c r="CE517" s="2"/>
      <c r="CF517" s="2"/>
      <c r="CG517" s="2"/>
      <c r="CH517" s="2"/>
      <c r="CI517" s="2"/>
      <c r="CJ517" s="2"/>
      <c r="CK517" s="2"/>
      <c r="CL517" s="2"/>
      <c r="CM517" s="2"/>
      <c r="CN517" s="2"/>
      <c r="CO517" s="2"/>
      <c r="CP517" s="2"/>
      <c r="CQ517" s="2"/>
      <c r="CR517" s="2"/>
      <c r="CS517" s="2"/>
      <c r="CT517" s="2"/>
      <c r="CU517" s="2"/>
      <c r="CV517" s="2"/>
      <c r="CW517" s="2"/>
      <c r="CX517" s="2"/>
      <c r="CY517" s="2"/>
      <c r="CZ517" s="2"/>
      <c r="DA517" s="2"/>
      <c r="DB517" s="2"/>
      <c r="DC517" s="2"/>
      <c r="DD517" s="2"/>
      <c r="DE517" s="2"/>
      <c r="DF517" s="92"/>
      <c r="DG517" s="92"/>
      <c r="DH517" s="92"/>
      <c r="DI517" s="92"/>
      <c r="DJ517" s="92"/>
      <c r="DK517" s="92"/>
      <c r="DL517" s="92"/>
      <c r="DM517" s="92"/>
      <c r="DN517" s="92"/>
      <c r="DO517" s="92"/>
      <c r="DP517" s="92"/>
      <c r="DQ517" s="92"/>
      <c r="DR517" s="92"/>
      <c r="DS517" s="92"/>
      <c r="DT517" s="92"/>
      <c r="DU517" s="92"/>
      <c r="DV517" s="92"/>
      <c r="DW517" s="92"/>
      <c r="DX517" s="92"/>
      <c r="DY517" s="92"/>
      <c r="DZ517" s="92"/>
      <c r="EA517" s="92"/>
      <c r="EB517" s="92"/>
      <c r="EC517" s="92"/>
      <c r="ED517" s="92"/>
      <c r="EE517" s="92"/>
      <c r="EF517" s="2"/>
      <c r="EG517" s="2"/>
      <c r="EH517" s="2"/>
    </row>
    <row r="518" spans="1:138" ht="12.7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c r="BZ518" s="2"/>
      <c r="CA518" s="2"/>
      <c r="CB518" s="2"/>
      <c r="CC518" s="2"/>
      <c r="CD518" s="2"/>
      <c r="CE518" s="2"/>
      <c r="CF518" s="2"/>
      <c r="CG518" s="2"/>
      <c r="CH518" s="2"/>
      <c r="CI518" s="2"/>
      <c r="CJ518" s="2"/>
      <c r="CK518" s="2"/>
      <c r="CL518" s="2"/>
      <c r="CM518" s="2"/>
      <c r="CN518" s="2"/>
      <c r="CO518" s="2"/>
      <c r="CP518" s="2"/>
      <c r="CQ518" s="2"/>
      <c r="CR518" s="2"/>
      <c r="CS518" s="2"/>
      <c r="CT518" s="2"/>
      <c r="CU518" s="2"/>
      <c r="CV518" s="2"/>
      <c r="CW518" s="2"/>
      <c r="CX518" s="2"/>
      <c r="CY518" s="2"/>
      <c r="CZ518" s="2"/>
      <c r="DA518" s="2"/>
      <c r="DB518" s="2"/>
      <c r="DC518" s="2"/>
      <c r="DD518" s="2"/>
      <c r="DE518" s="2"/>
      <c r="DF518" s="92"/>
      <c r="DG518" s="92"/>
      <c r="DH518" s="92"/>
      <c r="DI518" s="92"/>
      <c r="DJ518" s="92"/>
      <c r="DK518" s="92"/>
      <c r="DL518" s="92"/>
      <c r="DM518" s="92"/>
      <c r="DN518" s="92"/>
      <c r="DO518" s="92"/>
      <c r="DP518" s="92"/>
      <c r="DQ518" s="92"/>
      <c r="DR518" s="92"/>
      <c r="DS518" s="92"/>
      <c r="DT518" s="92"/>
      <c r="DU518" s="92"/>
      <c r="DV518" s="92"/>
      <c r="DW518" s="92"/>
      <c r="DX518" s="92"/>
      <c r="DY518" s="92"/>
      <c r="DZ518" s="92"/>
      <c r="EA518" s="92"/>
      <c r="EB518" s="92"/>
      <c r="EC518" s="92"/>
      <c r="ED518" s="92"/>
      <c r="EE518" s="92"/>
      <c r="EF518" s="2"/>
      <c r="EG518" s="2"/>
      <c r="EH518" s="2"/>
    </row>
    <row r="519" spans="1:138" ht="12.7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c r="BZ519" s="2"/>
      <c r="CA519" s="2"/>
      <c r="CB519" s="2"/>
      <c r="CC519" s="2"/>
      <c r="CD519" s="2"/>
      <c r="CE519" s="2"/>
      <c r="CF519" s="2"/>
      <c r="CG519" s="2"/>
      <c r="CH519" s="2"/>
      <c r="CI519" s="2"/>
      <c r="CJ519" s="2"/>
      <c r="CK519" s="2"/>
      <c r="CL519" s="2"/>
      <c r="CM519" s="2"/>
      <c r="CN519" s="2"/>
      <c r="CO519" s="2"/>
      <c r="CP519" s="2"/>
      <c r="CQ519" s="2"/>
      <c r="CR519" s="2"/>
      <c r="CS519" s="2"/>
      <c r="CT519" s="2"/>
      <c r="CU519" s="2"/>
      <c r="CV519" s="2"/>
      <c r="CW519" s="2"/>
      <c r="CX519" s="2"/>
      <c r="CY519" s="2"/>
      <c r="CZ519" s="2"/>
      <c r="DA519" s="2"/>
      <c r="DB519" s="2"/>
      <c r="DC519" s="2"/>
      <c r="DD519" s="2"/>
      <c r="DE519" s="2"/>
      <c r="DF519" s="92"/>
      <c r="DG519" s="92"/>
      <c r="DH519" s="92"/>
      <c r="DI519" s="92"/>
      <c r="DJ519" s="92"/>
      <c r="DK519" s="92"/>
      <c r="DL519" s="92"/>
      <c r="DM519" s="92"/>
      <c r="DN519" s="92"/>
      <c r="DO519" s="92"/>
      <c r="DP519" s="92"/>
      <c r="DQ519" s="92"/>
      <c r="DR519" s="92"/>
      <c r="DS519" s="92"/>
      <c r="DT519" s="92"/>
      <c r="DU519" s="92"/>
      <c r="DV519" s="92"/>
      <c r="DW519" s="92"/>
      <c r="DX519" s="92"/>
      <c r="DY519" s="92"/>
      <c r="DZ519" s="92"/>
      <c r="EA519" s="92"/>
      <c r="EB519" s="92"/>
      <c r="EC519" s="92"/>
      <c r="ED519" s="92"/>
      <c r="EE519" s="92"/>
      <c r="EF519" s="2"/>
      <c r="EG519" s="2"/>
      <c r="EH519" s="2"/>
    </row>
    <row r="520" spans="1:138" ht="12.7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c r="BW520" s="2"/>
      <c r="BX520" s="2"/>
      <c r="BY520" s="2"/>
      <c r="BZ520" s="2"/>
      <c r="CA520" s="2"/>
      <c r="CB520" s="2"/>
      <c r="CC520" s="2"/>
      <c r="CD520" s="2"/>
      <c r="CE520" s="2"/>
      <c r="CF520" s="2"/>
      <c r="CG520" s="2"/>
      <c r="CH520" s="2"/>
      <c r="CI520" s="2"/>
      <c r="CJ520" s="2"/>
      <c r="CK520" s="2"/>
      <c r="CL520" s="2"/>
      <c r="CM520" s="2"/>
      <c r="CN520" s="2"/>
      <c r="CO520" s="2"/>
      <c r="CP520" s="2"/>
      <c r="CQ520" s="2"/>
      <c r="CR520" s="2"/>
      <c r="CS520" s="2"/>
      <c r="CT520" s="2"/>
      <c r="CU520" s="2"/>
      <c r="CV520" s="2"/>
      <c r="CW520" s="2"/>
      <c r="CX520" s="2"/>
      <c r="CY520" s="2"/>
      <c r="CZ520" s="2"/>
      <c r="DA520" s="2"/>
      <c r="DB520" s="2"/>
      <c r="DC520" s="2"/>
      <c r="DD520" s="2"/>
      <c r="DE520" s="2"/>
      <c r="DF520" s="92"/>
      <c r="DG520" s="92"/>
      <c r="DH520" s="92"/>
      <c r="DI520" s="92"/>
      <c r="DJ520" s="92"/>
      <c r="DK520" s="92"/>
      <c r="DL520" s="92"/>
      <c r="DM520" s="92"/>
      <c r="DN520" s="92"/>
      <c r="DO520" s="92"/>
      <c r="DP520" s="92"/>
      <c r="DQ520" s="92"/>
      <c r="DR520" s="92"/>
      <c r="DS520" s="92"/>
      <c r="DT520" s="92"/>
      <c r="DU520" s="92"/>
      <c r="DV520" s="92"/>
      <c r="DW520" s="92"/>
      <c r="DX520" s="92"/>
      <c r="DY520" s="92"/>
      <c r="DZ520" s="92"/>
      <c r="EA520" s="92"/>
      <c r="EB520" s="92"/>
      <c r="EC520" s="92"/>
      <c r="ED520" s="92"/>
      <c r="EE520" s="92"/>
      <c r="EF520" s="2"/>
      <c r="EG520" s="2"/>
      <c r="EH520" s="2"/>
    </row>
    <row r="521" spans="1:138" ht="12.7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c r="BX521" s="2"/>
      <c r="BY521" s="2"/>
      <c r="BZ521" s="2"/>
      <c r="CA521" s="2"/>
      <c r="CB521" s="2"/>
      <c r="CC521" s="2"/>
      <c r="CD521" s="2"/>
      <c r="CE521" s="2"/>
      <c r="CF521" s="2"/>
      <c r="CG521" s="2"/>
      <c r="CH521" s="2"/>
      <c r="CI521" s="2"/>
      <c r="CJ521" s="2"/>
      <c r="CK521" s="2"/>
      <c r="CL521" s="2"/>
      <c r="CM521" s="2"/>
      <c r="CN521" s="2"/>
      <c r="CO521" s="2"/>
      <c r="CP521" s="2"/>
      <c r="CQ521" s="2"/>
      <c r="CR521" s="2"/>
      <c r="CS521" s="2"/>
      <c r="CT521" s="2"/>
      <c r="CU521" s="2"/>
      <c r="CV521" s="2"/>
      <c r="CW521" s="2"/>
      <c r="CX521" s="2"/>
      <c r="CY521" s="2"/>
      <c r="CZ521" s="2"/>
      <c r="DA521" s="2"/>
      <c r="DB521" s="2"/>
      <c r="DC521" s="2"/>
      <c r="DD521" s="2"/>
      <c r="DE521" s="2"/>
      <c r="DF521" s="92"/>
      <c r="DG521" s="92"/>
      <c r="DH521" s="92"/>
      <c r="DI521" s="92"/>
      <c r="DJ521" s="92"/>
      <c r="DK521" s="92"/>
      <c r="DL521" s="92"/>
      <c r="DM521" s="92"/>
      <c r="DN521" s="92"/>
      <c r="DO521" s="92"/>
      <c r="DP521" s="92"/>
      <c r="DQ521" s="92"/>
      <c r="DR521" s="92"/>
      <c r="DS521" s="92"/>
      <c r="DT521" s="92"/>
      <c r="DU521" s="92"/>
      <c r="DV521" s="92"/>
      <c r="DW521" s="92"/>
      <c r="DX521" s="92"/>
      <c r="DY521" s="92"/>
      <c r="DZ521" s="92"/>
      <c r="EA521" s="92"/>
      <c r="EB521" s="92"/>
      <c r="EC521" s="92"/>
      <c r="ED521" s="92"/>
      <c r="EE521" s="92"/>
      <c r="EF521" s="2"/>
      <c r="EG521" s="2"/>
      <c r="EH521" s="2"/>
    </row>
    <row r="522" spans="1:138" ht="12.7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c r="CA522" s="2"/>
      <c r="CB522" s="2"/>
      <c r="CC522" s="2"/>
      <c r="CD522" s="2"/>
      <c r="CE522" s="2"/>
      <c r="CF522" s="2"/>
      <c r="CG522" s="2"/>
      <c r="CH522" s="2"/>
      <c r="CI522" s="2"/>
      <c r="CJ522" s="2"/>
      <c r="CK522" s="2"/>
      <c r="CL522" s="2"/>
      <c r="CM522" s="2"/>
      <c r="CN522" s="2"/>
      <c r="CO522" s="2"/>
      <c r="CP522" s="2"/>
      <c r="CQ522" s="2"/>
      <c r="CR522" s="2"/>
      <c r="CS522" s="2"/>
      <c r="CT522" s="2"/>
      <c r="CU522" s="2"/>
      <c r="CV522" s="2"/>
      <c r="CW522" s="2"/>
      <c r="CX522" s="2"/>
      <c r="CY522" s="2"/>
      <c r="CZ522" s="2"/>
      <c r="DA522" s="2"/>
      <c r="DB522" s="2"/>
      <c r="DC522" s="2"/>
      <c r="DD522" s="2"/>
      <c r="DE522" s="2"/>
      <c r="DF522" s="92"/>
      <c r="DG522" s="92"/>
      <c r="DH522" s="92"/>
      <c r="DI522" s="92"/>
      <c r="DJ522" s="92"/>
      <c r="DK522" s="92"/>
      <c r="DL522" s="92"/>
      <c r="DM522" s="92"/>
      <c r="DN522" s="92"/>
      <c r="DO522" s="92"/>
      <c r="DP522" s="92"/>
      <c r="DQ522" s="92"/>
      <c r="DR522" s="92"/>
      <c r="DS522" s="92"/>
      <c r="DT522" s="92"/>
      <c r="DU522" s="92"/>
      <c r="DV522" s="92"/>
      <c r="DW522" s="92"/>
      <c r="DX522" s="92"/>
      <c r="DY522" s="92"/>
      <c r="DZ522" s="92"/>
      <c r="EA522" s="92"/>
      <c r="EB522" s="92"/>
      <c r="EC522" s="92"/>
      <c r="ED522" s="92"/>
      <c r="EE522" s="92"/>
      <c r="EF522" s="2"/>
      <c r="EG522" s="2"/>
      <c r="EH522" s="2"/>
    </row>
    <row r="523" spans="1:138" ht="12.7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c r="BZ523" s="2"/>
      <c r="CA523" s="2"/>
      <c r="CB523" s="2"/>
      <c r="CC523" s="2"/>
      <c r="CD523" s="2"/>
      <c r="CE523" s="2"/>
      <c r="CF523" s="2"/>
      <c r="CG523" s="2"/>
      <c r="CH523" s="2"/>
      <c r="CI523" s="2"/>
      <c r="CJ523" s="2"/>
      <c r="CK523" s="2"/>
      <c r="CL523" s="2"/>
      <c r="CM523" s="2"/>
      <c r="CN523" s="2"/>
      <c r="CO523" s="2"/>
      <c r="CP523" s="2"/>
      <c r="CQ523" s="2"/>
      <c r="CR523" s="2"/>
      <c r="CS523" s="2"/>
      <c r="CT523" s="2"/>
      <c r="CU523" s="2"/>
      <c r="CV523" s="2"/>
      <c r="CW523" s="2"/>
      <c r="CX523" s="2"/>
      <c r="CY523" s="2"/>
      <c r="CZ523" s="2"/>
      <c r="DA523" s="2"/>
      <c r="DB523" s="2"/>
      <c r="DC523" s="2"/>
      <c r="DD523" s="2"/>
      <c r="DE523" s="2"/>
      <c r="DF523" s="92"/>
      <c r="DG523" s="92"/>
      <c r="DH523" s="92"/>
      <c r="DI523" s="92"/>
      <c r="DJ523" s="92"/>
      <c r="DK523" s="92"/>
      <c r="DL523" s="92"/>
      <c r="DM523" s="92"/>
      <c r="DN523" s="92"/>
      <c r="DO523" s="92"/>
      <c r="DP523" s="92"/>
      <c r="DQ523" s="92"/>
      <c r="DR523" s="92"/>
      <c r="DS523" s="92"/>
      <c r="DT523" s="92"/>
      <c r="DU523" s="92"/>
      <c r="DV523" s="92"/>
      <c r="DW523" s="92"/>
      <c r="DX523" s="92"/>
      <c r="DY523" s="92"/>
      <c r="DZ523" s="92"/>
      <c r="EA523" s="92"/>
      <c r="EB523" s="92"/>
      <c r="EC523" s="92"/>
      <c r="ED523" s="92"/>
      <c r="EE523" s="92"/>
      <c r="EF523" s="2"/>
      <c r="EG523" s="2"/>
      <c r="EH523" s="2"/>
    </row>
    <row r="524" spans="1:138" ht="12.7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c r="CA524" s="2"/>
      <c r="CB524" s="2"/>
      <c r="CC524" s="2"/>
      <c r="CD524" s="2"/>
      <c r="CE524" s="2"/>
      <c r="CF524" s="2"/>
      <c r="CG524" s="2"/>
      <c r="CH524" s="2"/>
      <c r="CI524" s="2"/>
      <c r="CJ524" s="2"/>
      <c r="CK524" s="2"/>
      <c r="CL524" s="2"/>
      <c r="CM524" s="2"/>
      <c r="CN524" s="2"/>
      <c r="CO524" s="2"/>
      <c r="CP524" s="2"/>
      <c r="CQ524" s="2"/>
      <c r="CR524" s="2"/>
      <c r="CS524" s="2"/>
      <c r="CT524" s="2"/>
      <c r="CU524" s="2"/>
      <c r="CV524" s="2"/>
      <c r="CW524" s="2"/>
      <c r="CX524" s="2"/>
      <c r="CY524" s="2"/>
      <c r="CZ524" s="2"/>
      <c r="DA524" s="2"/>
      <c r="DB524" s="2"/>
      <c r="DC524" s="2"/>
      <c r="DD524" s="2"/>
      <c r="DE524" s="2"/>
      <c r="DF524" s="92"/>
      <c r="DG524" s="92"/>
      <c r="DH524" s="92"/>
      <c r="DI524" s="92"/>
      <c r="DJ524" s="92"/>
      <c r="DK524" s="92"/>
      <c r="DL524" s="92"/>
      <c r="DM524" s="92"/>
      <c r="DN524" s="92"/>
      <c r="DO524" s="92"/>
      <c r="DP524" s="92"/>
      <c r="DQ524" s="92"/>
      <c r="DR524" s="92"/>
      <c r="DS524" s="92"/>
      <c r="DT524" s="92"/>
      <c r="DU524" s="92"/>
      <c r="DV524" s="92"/>
      <c r="DW524" s="92"/>
      <c r="DX524" s="92"/>
      <c r="DY524" s="92"/>
      <c r="DZ524" s="92"/>
      <c r="EA524" s="92"/>
      <c r="EB524" s="92"/>
      <c r="EC524" s="92"/>
      <c r="ED524" s="92"/>
      <c r="EE524" s="92"/>
      <c r="EF524" s="2"/>
      <c r="EG524" s="2"/>
      <c r="EH524" s="2"/>
    </row>
    <row r="525" spans="1:138" ht="12.7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c r="BZ525" s="2"/>
      <c r="CA525" s="2"/>
      <c r="CB525" s="2"/>
      <c r="CC525" s="2"/>
      <c r="CD525" s="2"/>
      <c r="CE525" s="2"/>
      <c r="CF525" s="2"/>
      <c r="CG525" s="2"/>
      <c r="CH525" s="2"/>
      <c r="CI525" s="2"/>
      <c r="CJ525" s="2"/>
      <c r="CK525" s="2"/>
      <c r="CL525" s="2"/>
      <c r="CM525" s="2"/>
      <c r="CN525" s="2"/>
      <c r="CO525" s="2"/>
      <c r="CP525" s="2"/>
      <c r="CQ525" s="2"/>
      <c r="CR525" s="2"/>
      <c r="CS525" s="2"/>
      <c r="CT525" s="2"/>
      <c r="CU525" s="2"/>
      <c r="CV525" s="2"/>
      <c r="CW525" s="2"/>
      <c r="CX525" s="2"/>
      <c r="CY525" s="2"/>
      <c r="CZ525" s="2"/>
      <c r="DA525" s="2"/>
      <c r="DB525" s="2"/>
      <c r="DC525" s="2"/>
      <c r="DD525" s="2"/>
      <c r="DE525" s="2"/>
      <c r="DF525" s="92"/>
      <c r="DG525" s="92"/>
      <c r="DH525" s="92"/>
      <c r="DI525" s="92"/>
      <c r="DJ525" s="92"/>
      <c r="DK525" s="92"/>
      <c r="DL525" s="92"/>
      <c r="DM525" s="92"/>
      <c r="DN525" s="92"/>
      <c r="DO525" s="92"/>
      <c r="DP525" s="92"/>
      <c r="DQ525" s="92"/>
      <c r="DR525" s="92"/>
      <c r="DS525" s="92"/>
      <c r="DT525" s="92"/>
      <c r="DU525" s="92"/>
      <c r="DV525" s="92"/>
      <c r="DW525" s="92"/>
      <c r="DX525" s="92"/>
      <c r="DY525" s="92"/>
      <c r="DZ525" s="92"/>
      <c r="EA525" s="92"/>
      <c r="EB525" s="92"/>
      <c r="EC525" s="92"/>
      <c r="ED525" s="92"/>
      <c r="EE525" s="92"/>
      <c r="EF525" s="2"/>
      <c r="EG525" s="2"/>
      <c r="EH525" s="2"/>
    </row>
    <row r="526" spans="1:138" ht="12.7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2"/>
      <c r="BZ526" s="2"/>
      <c r="CA526" s="2"/>
      <c r="CB526" s="2"/>
      <c r="CC526" s="2"/>
      <c r="CD526" s="2"/>
      <c r="CE526" s="2"/>
      <c r="CF526" s="2"/>
      <c r="CG526" s="2"/>
      <c r="CH526" s="2"/>
      <c r="CI526" s="2"/>
      <c r="CJ526" s="2"/>
      <c r="CK526" s="2"/>
      <c r="CL526" s="2"/>
      <c r="CM526" s="2"/>
      <c r="CN526" s="2"/>
      <c r="CO526" s="2"/>
      <c r="CP526" s="2"/>
      <c r="CQ526" s="2"/>
      <c r="CR526" s="2"/>
      <c r="CS526" s="2"/>
      <c r="CT526" s="2"/>
      <c r="CU526" s="2"/>
      <c r="CV526" s="2"/>
      <c r="CW526" s="2"/>
      <c r="CX526" s="2"/>
      <c r="CY526" s="2"/>
      <c r="CZ526" s="2"/>
      <c r="DA526" s="2"/>
      <c r="DB526" s="2"/>
      <c r="DC526" s="2"/>
      <c r="DD526" s="2"/>
      <c r="DE526" s="2"/>
      <c r="DF526" s="92"/>
      <c r="DG526" s="92"/>
      <c r="DH526" s="92"/>
      <c r="DI526" s="92"/>
      <c r="DJ526" s="92"/>
      <c r="DK526" s="92"/>
      <c r="DL526" s="92"/>
      <c r="DM526" s="92"/>
      <c r="DN526" s="92"/>
      <c r="DO526" s="92"/>
      <c r="DP526" s="92"/>
      <c r="DQ526" s="92"/>
      <c r="DR526" s="92"/>
      <c r="DS526" s="92"/>
      <c r="DT526" s="92"/>
      <c r="DU526" s="92"/>
      <c r="DV526" s="92"/>
      <c r="DW526" s="92"/>
      <c r="DX526" s="92"/>
      <c r="DY526" s="92"/>
      <c r="DZ526" s="92"/>
      <c r="EA526" s="92"/>
      <c r="EB526" s="92"/>
      <c r="EC526" s="92"/>
      <c r="ED526" s="92"/>
      <c r="EE526" s="92"/>
      <c r="EF526" s="2"/>
      <c r="EG526" s="2"/>
      <c r="EH526" s="2"/>
    </row>
    <row r="527" spans="1:138" ht="12.7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c r="BW527" s="2"/>
      <c r="BX527" s="2"/>
      <c r="BY527" s="2"/>
      <c r="BZ527" s="2"/>
      <c r="CA527" s="2"/>
      <c r="CB527" s="2"/>
      <c r="CC527" s="2"/>
      <c r="CD527" s="2"/>
      <c r="CE527" s="2"/>
      <c r="CF527" s="2"/>
      <c r="CG527" s="2"/>
      <c r="CH527" s="2"/>
      <c r="CI527" s="2"/>
      <c r="CJ527" s="2"/>
      <c r="CK527" s="2"/>
      <c r="CL527" s="2"/>
      <c r="CM527" s="2"/>
      <c r="CN527" s="2"/>
      <c r="CO527" s="2"/>
      <c r="CP527" s="2"/>
      <c r="CQ527" s="2"/>
      <c r="CR527" s="2"/>
      <c r="CS527" s="2"/>
      <c r="CT527" s="2"/>
      <c r="CU527" s="2"/>
      <c r="CV527" s="2"/>
      <c r="CW527" s="2"/>
      <c r="CX527" s="2"/>
      <c r="CY527" s="2"/>
      <c r="CZ527" s="2"/>
      <c r="DA527" s="2"/>
      <c r="DB527" s="2"/>
      <c r="DC527" s="2"/>
      <c r="DD527" s="2"/>
      <c r="DE527" s="2"/>
      <c r="DF527" s="92"/>
      <c r="DG527" s="92"/>
      <c r="DH527" s="92"/>
      <c r="DI527" s="92"/>
      <c r="DJ527" s="92"/>
      <c r="DK527" s="92"/>
      <c r="DL527" s="92"/>
      <c r="DM527" s="92"/>
      <c r="DN527" s="92"/>
      <c r="DO527" s="92"/>
      <c r="DP527" s="92"/>
      <c r="DQ527" s="92"/>
      <c r="DR527" s="92"/>
      <c r="DS527" s="92"/>
      <c r="DT527" s="92"/>
      <c r="DU527" s="92"/>
      <c r="DV527" s="92"/>
      <c r="DW527" s="92"/>
      <c r="DX527" s="92"/>
      <c r="DY527" s="92"/>
      <c r="DZ527" s="92"/>
      <c r="EA527" s="92"/>
      <c r="EB527" s="92"/>
      <c r="EC527" s="92"/>
      <c r="ED527" s="92"/>
      <c r="EE527" s="92"/>
      <c r="EF527" s="2"/>
      <c r="EG527" s="2"/>
      <c r="EH527" s="2"/>
    </row>
    <row r="528" spans="1:138" ht="12.7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c r="BZ528" s="2"/>
      <c r="CA528" s="2"/>
      <c r="CB528" s="2"/>
      <c r="CC528" s="2"/>
      <c r="CD528" s="2"/>
      <c r="CE528" s="2"/>
      <c r="CF528" s="2"/>
      <c r="CG528" s="2"/>
      <c r="CH528" s="2"/>
      <c r="CI528" s="2"/>
      <c r="CJ528" s="2"/>
      <c r="CK528" s="2"/>
      <c r="CL528" s="2"/>
      <c r="CM528" s="2"/>
      <c r="CN528" s="2"/>
      <c r="CO528" s="2"/>
      <c r="CP528" s="2"/>
      <c r="CQ528" s="2"/>
      <c r="CR528" s="2"/>
      <c r="CS528" s="2"/>
      <c r="CT528" s="2"/>
      <c r="CU528" s="2"/>
      <c r="CV528" s="2"/>
      <c r="CW528" s="2"/>
      <c r="CX528" s="2"/>
      <c r="CY528" s="2"/>
      <c r="CZ528" s="2"/>
      <c r="DA528" s="2"/>
      <c r="DB528" s="2"/>
      <c r="DC528" s="2"/>
      <c r="DD528" s="2"/>
      <c r="DE528" s="2"/>
      <c r="DF528" s="92"/>
      <c r="DG528" s="92"/>
      <c r="DH528" s="92"/>
      <c r="DI528" s="92"/>
      <c r="DJ528" s="92"/>
      <c r="DK528" s="92"/>
      <c r="DL528" s="92"/>
      <c r="DM528" s="92"/>
      <c r="DN528" s="92"/>
      <c r="DO528" s="92"/>
      <c r="DP528" s="92"/>
      <c r="DQ528" s="92"/>
      <c r="DR528" s="92"/>
      <c r="DS528" s="92"/>
      <c r="DT528" s="92"/>
      <c r="DU528" s="92"/>
      <c r="DV528" s="92"/>
      <c r="DW528" s="92"/>
      <c r="DX528" s="92"/>
      <c r="DY528" s="92"/>
      <c r="DZ528" s="92"/>
      <c r="EA528" s="92"/>
      <c r="EB528" s="92"/>
      <c r="EC528" s="92"/>
      <c r="ED528" s="92"/>
      <c r="EE528" s="92"/>
      <c r="EF528" s="2"/>
      <c r="EG528" s="2"/>
      <c r="EH528" s="2"/>
    </row>
    <row r="529" spans="1:138" ht="12.7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c r="BW529" s="2"/>
      <c r="BX529" s="2"/>
      <c r="BY529" s="2"/>
      <c r="BZ529" s="2"/>
      <c r="CA529" s="2"/>
      <c r="CB529" s="2"/>
      <c r="CC529" s="2"/>
      <c r="CD529" s="2"/>
      <c r="CE529" s="2"/>
      <c r="CF529" s="2"/>
      <c r="CG529" s="2"/>
      <c r="CH529" s="2"/>
      <c r="CI529" s="2"/>
      <c r="CJ529" s="2"/>
      <c r="CK529" s="2"/>
      <c r="CL529" s="2"/>
      <c r="CM529" s="2"/>
      <c r="CN529" s="2"/>
      <c r="CO529" s="2"/>
      <c r="CP529" s="2"/>
      <c r="CQ529" s="2"/>
      <c r="CR529" s="2"/>
      <c r="CS529" s="2"/>
      <c r="CT529" s="2"/>
      <c r="CU529" s="2"/>
      <c r="CV529" s="2"/>
      <c r="CW529" s="2"/>
      <c r="CX529" s="2"/>
      <c r="CY529" s="2"/>
      <c r="CZ529" s="2"/>
      <c r="DA529" s="2"/>
      <c r="DB529" s="2"/>
      <c r="DC529" s="2"/>
      <c r="DD529" s="2"/>
      <c r="DE529" s="2"/>
      <c r="DF529" s="92"/>
      <c r="DG529" s="92"/>
      <c r="DH529" s="92"/>
      <c r="DI529" s="92"/>
      <c r="DJ529" s="92"/>
      <c r="DK529" s="92"/>
      <c r="DL529" s="92"/>
      <c r="DM529" s="92"/>
      <c r="DN529" s="92"/>
      <c r="DO529" s="92"/>
      <c r="DP529" s="92"/>
      <c r="DQ529" s="92"/>
      <c r="DR529" s="92"/>
      <c r="DS529" s="92"/>
      <c r="DT529" s="92"/>
      <c r="DU529" s="92"/>
      <c r="DV529" s="92"/>
      <c r="DW529" s="92"/>
      <c r="DX529" s="92"/>
      <c r="DY529" s="92"/>
      <c r="DZ529" s="92"/>
      <c r="EA529" s="92"/>
      <c r="EB529" s="92"/>
      <c r="EC529" s="92"/>
      <c r="ED529" s="92"/>
      <c r="EE529" s="92"/>
      <c r="EF529" s="2"/>
      <c r="EG529" s="2"/>
      <c r="EH529" s="2"/>
    </row>
    <row r="530" spans="1:138" ht="12.7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c r="CA530" s="2"/>
      <c r="CB530" s="2"/>
      <c r="CC530" s="2"/>
      <c r="CD530" s="2"/>
      <c r="CE530" s="2"/>
      <c r="CF530" s="2"/>
      <c r="CG530" s="2"/>
      <c r="CH530" s="2"/>
      <c r="CI530" s="2"/>
      <c r="CJ530" s="2"/>
      <c r="CK530" s="2"/>
      <c r="CL530" s="2"/>
      <c r="CM530" s="2"/>
      <c r="CN530" s="2"/>
      <c r="CO530" s="2"/>
      <c r="CP530" s="2"/>
      <c r="CQ530" s="2"/>
      <c r="CR530" s="2"/>
      <c r="CS530" s="2"/>
      <c r="CT530" s="2"/>
      <c r="CU530" s="2"/>
      <c r="CV530" s="2"/>
      <c r="CW530" s="2"/>
      <c r="CX530" s="2"/>
      <c r="CY530" s="2"/>
      <c r="CZ530" s="2"/>
      <c r="DA530" s="2"/>
      <c r="DB530" s="2"/>
      <c r="DC530" s="2"/>
      <c r="DD530" s="2"/>
      <c r="DE530" s="2"/>
      <c r="DF530" s="92"/>
      <c r="DG530" s="92"/>
      <c r="DH530" s="92"/>
      <c r="DI530" s="92"/>
      <c r="DJ530" s="92"/>
      <c r="DK530" s="92"/>
      <c r="DL530" s="92"/>
      <c r="DM530" s="92"/>
      <c r="DN530" s="92"/>
      <c r="DO530" s="92"/>
      <c r="DP530" s="92"/>
      <c r="DQ530" s="92"/>
      <c r="DR530" s="92"/>
      <c r="DS530" s="92"/>
      <c r="DT530" s="92"/>
      <c r="DU530" s="92"/>
      <c r="DV530" s="92"/>
      <c r="DW530" s="92"/>
      <c r="DX530" s="92"/>
      <c r="DY530" s="92"/>
      <c r="DZ530" s="92"/>
      <c r="EA530" s="92"/>
      <c r="EB530" s="92"/>
      <c r="EC530" s="92"/>
      <c r="ED530" s="92"/>
      <c r="EE530" s="92"/>
      <c r="EF530" s="2"/>
      <c r="EG530" s="2"/>
      <c r="EH530" s="2"/>
    </row>
    <row r="531" spans="1:138" ht="12.7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c r="BZ531" s="2"/>
      <c r="CA531" s="2"/>
      <c r="CB531" s="2"/>
      <c r="CC531" s="2"/>
      <c r="CD531" s="2"/>
      <c r="CE531" s="2"/>
      <c r="CF531" s="2"/>
      <c r="CG531" s="2"/>
      <c r="CH531" s="2"/>
      <c r="CI531" s="2"/>
      <c r="CJ531" s="2"/>
      <c r="CK531" s="2"/>
      <c r="CL531" s="2"/>
      <c r="CM531" s="2"/>
      <c r="CN531" s="2"/>
      <c r="CO531" s="2"/>
      <c r="CP531" s="2"/>
      <c r="CQ531" s="2"/>
      <c r="CR531" s="2"/>
      <c r="CS531" s="2"/>
      <c r="CT531" s="2"/>
      <c r="CU531" s="2"/>
      <c r="CV531" s="2"/>
      <c r="CW531" s="2"/>
      <c r="CX531" s="2"/>
      <c r="CY531" s="2"/>
      <c r="CZ531" s="2"/>
      <c r="DA531" s="2"/>
      <c r="DB531" s="2"/>
      <c r="DC531" s="2"/>
      <c r="DD531" s="2"/>
      <c r="DE531" s="2"/>
      <c r="DF531" s="92"/>
      <c r="DG531" s="92"/>
      <c r="DH531" s="92"/>
      <c r="DI531" s="92"/>
      <c r="DJ531" s="92"/>
      <c r="DK531" s="92"/>
      <c r="DL531" s="92"/>
      <c r="DM531" s="92"/>
      <c r="DN531" s="92"/>
      <c r="DO531" s="92"/>
      <c r="DP531" s="92"/>
      <c r="DQ531" s="92"/>
      <c r="DR531" s="92"/>
      <c r="DS531" s="92"/>
      <c r="DT531" s="92"/>
      <c r="DU531" s="92"/>
      <c r="DV531" s="92"/>
      <c r="DW531" s="92"/>
      <c r="DX531" s="92"/>
      <c r="DY531" s="92"/>
      <c r="DZ531" s="92"/>
      <c r="EA531" s="92"/>
      <c r="EB531" s="92"/>
      <c r="EC531" s="92"/>
      <c r="ED531" s="92"/>
      <c r="EE531" s="92"/>
      <c r="EF531" s="2"/>
      <c r="EG531" s="2"/>
      <c r="EH531" s="2"/>
    </row>
    <row r="532" spans="1:138" ht="12.7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c r="CA532" s="2"/>
      <c r="CB532" s="2"/>
      <c r="CC532" s="2"/>
      <c r="CD532" s="2"/>
      <c r="CE532" s="2"/>
      <c r="CF532" s="2"/>
      <c r="CG532" s="2"/>
      <c r="CH532" s="2"/>
      <c r="CI532" s="2"/>
      <c r="CJ532" s="2"/>
      <c r="CK532" s="2"/>
      <c r="CL532" s="2"/>
      <c r="CM532" s="2"/>
      <c r="CN532" s="2"/>
      <c r="CO532" s="2"/>
      <c r="CP532" s="2"/>
      <c r="CQ532" s="2"/>
      <c r="CR532" s="2"/>
      <c r="CS532" s="2"/>
      <c r="CT532" s="2"/>
      <c r="CU532" s="2"/>
      <c r="CV532" s="2"/>
      <c r="CW532" s="2"/>
      <c r="CX532" s="2"/>
      <c r="CY532" s="2"/>
      <c r="CZ532" s="2"/>
      <c r="DA532" s="2"/>
      <c r="DB532" s="2"/>
      <c r="DC532" s="2"/>
      <c r="DD532" s="2"/>
      <c r="DE532" s="2"/>
      <c r="DF532" s="92"/>
      <c r="DG532" s="92"/>
      <c r="DH532" s="92"/>
      <c r="DI532" s="92"/>
      <c r="DJ532" s="92"/>
      <c r="DK532" s="92"/>
      <c r="DL532" s="92"/>
      <c r="DM532" s="92"/>
      <c r="DN532" s="92"/>
      <c r="DO532" s="92"/>
      <c r="DP532" s="92"/>
      <c r="DQ532" s="92"/>
      <c r="DR532" s="92"/>
      <c r="DS532" s="92"/>
      <c r="DT532" s="92"/>
      <c r="DU532" s="92"/>
      <c r="DV532" s="92"/>
      <c r="DW532" s="92"/>
      <c r="DX532" s="92"/>
      <c r="DY532" s="92"/>
      <c r="DZ532" s="92"/>
      <c r="EA532" s="92"/>
      <c r="EB532" s="92"/>
      <c r="EC532" s="92"/>
      <c r="ED532" s="92"/>
      <c r="EE532" s="92"/>
      <c r="EF532" s="2"/>
      <c r="EG532" s="2"/>
      <c r="EH532" s="2"/>
    </row>
    <row r="533" spans="1:138" ht="12.7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c r="BX533" s="2"/>
      <c r="BY533" s="2"/>
      <c r="BZ533" s="2"/>
      <c r="CA533" s="2"/>
      <c r="CB533" s="2"/>
      <c r="CC533" s="2"/>
      <c r="CD533" s="2"/>
      <c r="CE533" s="2"/>
      <c r="CF533" s="2"/>
      <c r="CG533" s="2"/>
      <c r="CH533" s="2"/>
      <c r="CI533" s="2"/>
      <c r="CJ533" s="2"/>
      <c r="CK533" s="2"/>
      <c r="CL533" s="2"/>
      <c r="CM533" s="2"/>
      <c r="CN533" s="2"/>
      <c r="CO533" s="2"/>
      <c r="CP533" s="2"/>
      <c r="CQ533" s="2"/>
      <c r="CR533" s="2"/>
      <c r="CS533" s="2"/>
      <c r="CT533" s="2"/>
      <c r="CU533" s="2"/>
      <c r="CV533" s="2"/>
      <c r="CW533" s="2"/>
      <c r="CX533" s="2"/>
      <c r="CY533" s="2"/>
      <c r="CZ533" s="2"/>
      <c r="DA533" s="2"/>
      <c r="DB533" s="2"/>
      <c r="DC533" s="2"/>
      <c r="DD533" s="2"/>
      <c r="DE533" s="2"/>
      <c r="DF533" s="92"/>
      <c r="DG533" s="92"/>
      <c r="DH533" s="92"/>
      <c r="DI533" s="92"/>
      <c r="DJ533" s="92"/>
      <c r="DK533" s="92"/>
      <c r="DL533" s="92"/>
      <c r="DM533" s="92"/>
      <c r="DN533" s="92"/>
      <c r="DO533" s="92"/>
      <c r="DP533" s="92"/>
      <c r="DQ533" s="92"/>
      <c r="DR533" s="92"/>
      <c r="DS533" s="92"/>
      <c r="DT533" s="92"/>
      <c r="DU533" s="92"/>
      <c r="DV533" s="92"/>
      <c r="DW533" s="92"/>
      <c r="DX533" s="92"/>
      <c r="DY533" s="92"/>
      <c r="DZ533" s="92"/>
      <c r="EA533" s="92"/>
      <c r="EB533" s="92"/>
      <c r="EC533" s="92"/>
      <c r="ED533" s="92"/>
      <c r="EE533" s="92"/>
      <c r="EF533" s="2"/>
      <c r="EG533" s="2"/>
      <c r="EH533" s="2"/>
    </row>
    <row r="534" spans="1:138" ht="12.7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c r="BZ534" s="2"/>
      <c r="CA534" s="2"/>
      <c r="CB534" s="2"/>
      <c r="CC534" s="2"/>
      <c r="CD534" s="2"/>
      <c r="CE534" s="2"/>
      <c r="CF534" s="2"/>
      <c r="CG534" s="2"/>
      <c r="CH534" s="2"/>
      <c r="CI534" s="2"/>
      <c r="CJ534" s="2"/>
      <c r="CK534" s="2"/>
      <c r="CL534" s="2"/>
      <c r="CM534" s="2"/>
      <c r="CN534" s="2"/>
      <c r="CO534" s="2"/>
      <c r="CP534" s="2"/>
      <c r="CQ534" s="2"/>
      <c r="CR534" s="2"/>
      <c r="CS534" s="2"/>
      <c r="CT534" s="2"/>
      <c r="CU534" s="2"/>
      <c r="CV534" s="2"/>
      <c r="CW534" s="2"/>
      <c r="CX534" s="2"/>
      <c r="CY534" s="2"/>
      <c r="CZ534" s="2"/>
      <c r="DA534" s="2"/>
      <c r="DB534" s="2"/>
      <c r="DC534" s="2"/>
      <c r="DD534" s="2"/>
      <c r="DE534" s="2"/>
      <c r="DF534" s="92"/>
      <c r="DG534" s="92"/>
      <c r="DH534" s="92"/>
      <c r="DI534" s="92"/>
      <c r="DJ534" s="92"/>
      <c r="DK534" s="92"/>
      <c r="DL534" s="92"/>
      <c r="DM534" s="92"/>
      <c r="DN534" s="92"/>
      <c r="DO534" s="92"/>
      <c r="DP534" s="92"/>
      <c r="DQ534" s="92"/>
      <c r="DR534" s="92"/>
      <c r="DS534" s="92"/>
      <c r="DT534" s="92"/>
      <c r="DU534" s="92"/>
      <c r="DV534" s="92"/>
      <c r="DW534" s="92"/>
      <c r="DX534" s="92"/>
      <c r="DY534" s="92"/>
      <c r="DZ534" s="92"/>
      <c r="EA534" s="92"/>
      <c r="EB534" s="92"/>
      <c r="EC534" s="92"/>
      <c r="ED534" s="92"/>
      <c r="EE534" s="92"/>
      <c r="EF534" s="2"/>
      <c r="EG534" s="2"/>
      <c r="EH534" s="2"/>
    </row>
    <row r="535" spans="1:138" ht="12.7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c r="BZ535" s="2"/>
      <c r="CA535" s="2"/>
      <c r="CB535" s="2"/>
      <c r="CC535" s="2"/>
      <c r="CD535" s="2"/>
      <c r="CE535" s="2"/>
      <c r="CF535" s="2"/>
      <c r="CG535" s="2"/>
      <c r="CH535" s="2"/>
      <c r="CI535" s="2"/>
      <c r="CJ535" s="2"/>
      <c r="CK535" s="2"/>
      <c r="CL535" s="2"/>
      <c r="CM535" s="2"/>
      <c r="CN535" s="2"/>
      <c r="CO535" s="2"/>
      <c r="CP535" s="2"/>
      <c r="CQ535" s="2"/>
      <c r="CR535" s="2"/>
      <c r="CS535" s="2"/>
      <c r="CT535" s="2"/>
      <c r="CU535" s="2"/>
      <c r="CV535" s="2"/>
      <c r="CW535" s="2"/>
      <c r="CX535" s="2"/>
      <c r="CY535" s="2"/>
      <c r="CZ535" s="2"/>
      <c r="DA535" s="2"/>
      <c r="DB535" s="2"/>
      <c r="DC535" s="2"/>
      <c r="DD535" s="2"/>
      <c r="DE535" s="2"/>
      <c r="DF535" s="92"/>
      <c r="DG535" s="92"/>
      <c r="DH535" s="92"/>
      <c r="DI535" s="92"/>
      <c r="DJ535" s="92"/>
      <c r="DK535" s="92"/>
      <c r="DL535" s="92"/>
      <c r="DM535" s="92"/>
      <c r="DN535" s="92"/>
      <c r="DO535" s="92"/>
      <c r="DP535" s="92"/>
      <c r="DQ535" s="92"/>
      <c r="DR535" s="92"/>
      <c r="DS535" s="92"/>
      <c r="DT535" s="92"/>
      <c r="DU535" s="92"/>
      <c r="DV535" s="92"/>
      <c r="DW535" s="92"/>
      <c r="DX535" s="92"/>
      <c r="DY535" s="92"/>
      <c r="DZ535" s="92"/>
      <c r="EA535" s="92"/>
      <c r="EB535" s="92"/>
      <c r="EC535" s="92"/>
      <c r="ED535" s="92"/>
      <c r="EE535" s="92"/>
      <c r="EF535" s="2"/>
      <c r="EG535" s="2"/>
      <c r="EH535" s="2"/>
    </row>
    <row r="536" spans="1:138" ht="12.7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c r="CA536" s="2"/>
      <c r="CB536" s="2"/>
      <c r="CC536" s="2"/>
      <c r="CD536" s="2"/>
      <c r="CE536" s="2"/>
      <c r="CF536" s="2"/>
      <c r="CG536" s="2"/>
      <c r="CH536" s="2"/>
      <c r="CI536" s="2"/>
      <c r="CJ536" s="2"/>
      <c r="CK536" s="2"/>
      <c r="CL536" s="2"/>
      <c r="CM536" s="2"/>
      <c r="CN536" s="2"/>
      <c r="CO536" s="2"/>
      <c r="CP536" s="2"/>
      <c r="CQ536" s="2"/>
      <c r="CR536" s="2"/>
      <c r="CS536" s="2"/>
      <c r="CT536" s="2"/>
      <c r="CU536" s="2"/>
      <c r="CV536" s="2"/>
      <c r="CW536" s="2"/>
      <c r="CX536" s="2"/>
      <c r="CY536" s="2"/>
      <c r="CZ536" s="2"/>
      <c r="DA536" s="2"/>
      <c r="DB536" s="2"/>
      <c r="DC536" s="2"/>
      <c r="DD536" s="2"/>
      <c r="DE536" s="2"/>
      <c r="DF536" s="92"/>
      <c r="DG536" s="92"/>
      <c r="DH536" s="92"/>
      <c r="DI536" s="92"/>
      <c r="DJ536" s="92"/>
      <c r="DK536" s="92"/>
      <c r="DL536" s="92"/>
      <c r="DM536" s="92"/>
      <c r="DN536" s="92"/>
      <c r="DO536" s="92"/>
      <c r="DP536" s="92"/>
      <c r="DQ536" s="92"/>
      <c r="DR536" s="92"/>
      <c r="DS536" s="92"/>
      <c r="DT536" s="92"/>
      <c r="DU536" s="92"/>
      <c r="DV536" s="92"/>
      <c r="DW536" s="92"/>
      <c r="DX536" s="92"/>
      <c r="DY536" s="92"/>
      <c r="DZ536" s="92"/>
      <c r="EA536" s="92"/>
      <c r="EB536" s="92"/>
      <c r="EC536" s="92"/>
      <c r="ED536" s="92"/>
      <c r="EE536" s="92"/>
      <c r="EF536" s="2"/>
      <c r="EG536" s="2"/>
      <c r="EH536" s="2"/>
    </row>
    <row r="537" spans="1:138" ht="12.7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2"/>
      <c r="BZ537" s="2"/>
      <c r="CA537" s="2"/>
      <c r="CB537" s="2"/>
      <c r="CC537" s="2"/>
      <c r="CD537" s="2"/>
      <c r="CE537" s="2"/>
      <c r="CF537" s="2"/>
      <c r="CG537" s="2"/>
      <c r="CH537" s="2"/>
      <c r="CI537" s="2"/>
      <c r="CJ537" s="2"/>
      <c r="CK537" s="2"/>
      <c r="CL537" s="2"/>
      <c r="CM537" s="2"/>
      <c r="CN537" s="2"/>
      <c r="CO537" s="2"/>
      <c r="CP537" s="2"/>
      <c r="CQ537" s="2"/>
      <c r="CR537" s="2"/>
      <c r="CS537" s="2"/>
      <c r="CT537" s="2"/>
      <c r="CU537" s="2"/>
      <c r="CV537" s="2"/>
      <c r="CW537" s="2"/>
      <c r="CX537" s="2"/>
      <c r="CY537" s="2"/>
      <c r="CZ537" s="2"/>
      <c r="DA537" s="2"/>
      <c r="DB537" s="2"/>
      <c r="DC537" s="2"/>
      <c r="DD537" s="2"/>
      <c r="DE537" s="2"/>
      <c r="DF537" s="92"/>
      <c r="DG537" s="92"/>
      <c r="DH537" s="92"/>
      <c r="DI537" s="92"/>
      <c r="DJ537" s="92"/>
      <c r="DK537" s="92"/>
      <c r="DL537" s="92"/>
      <c r="DM537" s="92"/>
      <c r="DN537" s="92"/>
      <c r="DO537" s="92"/>
      <c r="DP537" s="92"/>
      <c r="DQ537" s="92"/>
      <c r="DR537" s="92"/>
      <c r="DS537" s="92"/>
      <c r="DT537" s="92"/>
      <c r="DU537" s="92"/>
      <c r="DV537" s="92"/>
      <c r="DW537" s="92"/>
      <c r="DX537" s="92"/>
      <c r="DY537" s="92"/>
      <c r="DZ537" s="92"/>
      <c r="EA537" s="92"/>
      <c r="EB537" s="92"/>
      <c r="EC537" s="92"/>
      <c r="ED537" s="92"/>
      <c r="EE537" s="92"/>
      <c r="EF537" s="2"/>
      <c r="EG537" s="2"/>
      <c r="EH537" s="2"/>
    </row>
    <row r="538" spans="1:138" ht="12.7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c r="BZ538" s="2"/>
      <c r="CA538" s="2"/>
      <c r="CB538" s="2"/>
      <c r="CC538" s="2"/>
      <c r="CD538" s="2"/>
      <c r="CE538" s="2"/>
      <c r="CF538" s="2"/>
      <c r="CG538" s="2"/>
      <c r="CH538" s="2"/>
      <c r="CI538" s="2"/>
      <c r="CJ538" s="2"/>
      <c r="CK538" s="2"/>
      <c r="CL538" s="2"/>
      <c r="CM538" s="2"/>
      <c r="CN538" s="2"/>
      <c r="CO538" s="2"/>
      <c r="CP538" s="2"/>
      <c r="CQ538" s="2"/>
      <c r="CR538" s="2"/>
      <c r="CS538" s="2"/>
      <c r="CT538" s="2"/>
      <c r="CU538" s="2"/>
      <c r="CV538" s="2"/>
      <c r="CW538" s="2"/>
      <c r="CX538" s="2"/>
      <c r="CY538" s="2"/>
      <c r="CZ538" s="2"/>
      <c r="DA538" s="2"/>
      <c r="DB538" s="2"/>
      <c r="DC538" s="2"/>
      <c r="DD538" s="2"/>
      <c r="DE538" s="2"/>
      <c r="DF538" s="92"/>
      <c r="DG538" s="92"/>
      <c r="DH538" s="92"/>
      <c r="DI538" s="92"/>
      <c r="DJ538" s="92"/>
      <c r="DK538" s="92"/>
      <c r="DL538" s="92"/>
      <c r="DM538" s="92"/>
      <c r="DN538" s="92"/>
      <c r="DO538" s="92"/>
      <c r="DP538" s="92"/>
      <c r="DQ538" s="92"/>
      <c r="DR538" s="92"/>
      <c r="DS538" s="92"/>
      <c r="DT538" s="92"/>
      <c r="DU538" s="92"/>
      <c r="DV538" s="92"/>
      <c r="DW538" s="92"/>
      <c r="DX538" s="92"/>
      <c r="DY538" s="92"/>
      <c r="DZ538" s="92"/>
      <c r="EA538" s="92"/>
      <c r="EB538" s="92"/>
      <c r="EC538" s="92"/>
      <c r="ED538" s="92"/>
      <c r="EE538" s="92"/>
      <c r="EF538" s="2"/>
      <c r="EG538" s="2"/>
      <c r="EH538" s="2"/>
    </row>
    <row r="539" spans="1:138" ht="12.7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c r="BZ539" s="2"/>
      <c r="CA539" s="2"/>
      <c r="CB539" s="2"/>
      <c r="CC539" s="2"/>
      <c r="CD539" s="2"/>
      <c r="CE539" s="2"/>
      <c r="CF539" s="2"/>
      <c r="CG539" s="2"/>
      <c r="CH539" s="2"/>
      <c r="CI539" s="2"/>
      <c r="CJ539" s="2"/>
      <c r="CK539" s="2"/>
      <c r="CL539" s="2"/>
      <c r="CM539" s="2"/>
      <c r="CN539" s="2"/>
      <c r="CO539" s="2"/>
      <c r="CP539" s="2"/>
      <c r="CQ539" s="2"/>
      <c r="CR539" s="2"/>
      <c r="CS539" s="2"/>
      <c r="CT539" s="2"/>
      <c r="CU539" s="2"/>
      <c r="CV539" s="2"/>
      <c r="CW539" s="2"/>
      <c r="CX539" s="2"/>
      <c r="CY539" s="2"/>
      <c r="CZ539" s="2"/>
      <c r="DA539" s="2"/>
      <c r="DB539" s="2"/>
      <c r="DC539" s="2"/>
      <c r="DD539" s="2"/>
      <c r="DE539" s="2"/>
      <c r="DF539" s="92"/>
      <c r="DG539" s="92"/>
      <c r="DH539" s="92"/>
      <c r="DI539" s="92"/>
      <c r="DJ539" s="92"/>
      <c r="DK539" s="92"/>
      <c r="DL539" s="92"/>
      <c r="DM539" s="92"/>
      <c r="DN539" s="92"/>
      <c r="DO539" s="92"/>
      <c r="DP539" s="92"/>
      <c r="DQ539" s="92"/>
      <c r="DR539" s="92"/>
      <c r="DS539" s="92"/>
      <c r="DT539" s="92"/>
      <c r="DU539" s="92"/>
      <c r="DV539" s="92"/>
      <c r="DW539" s="92"/>
      <c r="DX539" s="92"/>
      <c r="DY539" s="92"/>
      <c r="DZ539" s="92"/>
      <c r="EA539" s="92"/>
      <c r="EB539" s="92"/>
      <c r="EC539" s="92"/>
      <c r="ED539" s="92"/>
      <c r="EE539" s="92"/>
      <c r="EF539" s="2"/>
      <c r="EG539" s="2"/>
      <c r="EH539" s="2"/>
    </row>
    <row r="540" spans="1:138" ht="12.7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c r="BZ540" s="2"/>
      <c r="CA540" s="2"/>
      <c r="CB540" s="2"/>
      <c r="CC540" s="2"/>
      <c r="CD540" s="2"/>
      <c r="CE540" s="2"/>
      <c r="CF540" s="2"/>
      <c r="CG540" s="2"/>
      <c r="CH540" s="2"/>
      <c r="CI540" s="2"/>
      <c r="CJ540" s="2"/>
      <c r="CK540" s="2"/>
      <c r="CL540" s="2"/>
      <c r="CM540" s="2"/>
      <c r="CN540" s="2"/>
      <c r="CO540" s="2"/>
      <c r="CP540" s="2"/>
      <c r="CQ540" s="2"/>
      <c r="CR540" s="2"/>
      <c r="CS540" s="2"/>
      <c r="CT540" s="2"/>
      <c r="CU540" s="2"/>
      <c r="CV540" s="2"/>
      <c r="CW540" s="2"/>
      <c r="CX540" s="2"/>
      <c r="CY540" s="2"/>
      <c r="CZ540" s="2"/>
      <c r="DA540" s="2"/>
      <c r="DB540" s="2"/>
      <c r="DC540" s="2"/>
      <c r="DD540" s="2"/>
      <c r="DE540" s="2"/>
      <c r="DF540" s="92"/>
      <c r="DG540" s="92"/>
      <c r="DH540" s="92"/>
      <c r="DI540" s="92"/>
      <c r="DJ540" s="92"/>
      <c r="DK540" s="92"/>
      <c r="DL540" s="92"/>
      <c r="DM540" s="92"/>
      <c r="DN540" s="92"/>
      <c r="DO540" s="92"/>
      <c r="DP540" s="92"/>
      <c r="DQ540" s="92"/>
      <c r="DR540" s="92"/>
      <c r="DS540" s="92"/>
      <c r="DT540" s="92"/>
      <c r="DU540" s="92"/>
      <c r="DV540" s="92"/>
      <c r="DW540" s="92"/>
      <c r="DX540" s="92"/>
      <c r="DY540" s="92"/>
      <c r="DZ540" s="92"/>
      <c r="EA540" s="92"/>
      <c r="EB540" s="92"/>
      <c r="EC540" s="92"/>
      <c r="ED540" s="92"/>
      <c r="EE540" s="92"/>
      <c r="EF540" s="2"/>
      <c r="EG540" s="2"/>
      <c r="EH540" s="2"/>
    </row>
    <row r="541" spans="1:138" ht="12.7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c r="CA541" s="2"/>
      <c r="CB541" s="2"/>
      <c r="CC541" s="2"/>
      <c r="CD541" s="2"/>
      <c r="CE541" s="2"/>
      <c r="CF541" s="2"/>
      <c r="CG541" s="2"/>
      <c r="CH541" s="2"/>
      <c r="CI541" s="2"/>
      <c r="CJ541" s="2"/>
      <c r="CK541" s="2"/>
      <c r="CL541" s="2"/>
      <c r="CM541" s="2"/>
      <c r="CN541" s="2"/>
      <c r="CO541" s="2"/>
      <c r="CP541" s="2"/>
      <c r="CQ541" s="2"/>
      <c r="CR541" s="2"/>
      <c r="CS541" s="2"/>
      <c r="CT541" s="2"/>
      <c r="CU541" s="2"/>
      <c r="CV541" s="2"/>
      <c r="CW541" s="2"/>
      <c r="CX541" s="2"/>
      <c r="CY541" s="2"/>
      <c r="CZ541" s="2"/>
      <c r="DA541" s="2"/>
      <c r="DB541" s="2"/>
      <c r="DC541" s="2"/>
      <c r="DD541" s="2"/>
      <c r="DE541" s="2"/>
      <c r="DF541" s="92"/>
      <c r="DG541" s="92"/>
      <c r="DH541" s="92"/>
      <c r="DI541" s="92"/>
      <c r="DJ541" s="92"/>
      <c r="DK541" s="92"/>
      <c r="DL541" s="92"/>
      <c r="DM541" s="92"/>
      <c r="DN541" s="92"/>
      <c r="DO541" s="92"/>
      <c r="DP541" s="92"/>
      <c r="DQ541" s="92"/>
      <c r="DR541" s="92"/>
      <c r="DS541" s="92"/>
      <c r="DT541" s="92"/>
      <c r="DU541" s="92"/>
      <c r="DV541" s="92"/>
      <c r="DW541" s="92"/>
      <c r="DX541" s="92"/>
      <c r="DY541" s="92"/>
      <c r="DZ541" s="92"/>
      <c r="EA541" s="92"/>
      <c r="EB541" s="92"/>
      <c r="EC541" s="92"/>
      <c r="ED541" s="92"/>
      <c r="EE541" s="92"/>
      <c r="EF541" s="2"/>
      <c r="EG541" s="2"/>
      <c r="EH541" s="2"/>
    </row>
    <row r="542" spans="1:138" ht="12.7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c r="BZ542" s="2"/>
      <c r="CA542" s="2"/>
      <c r="CB542" s="2"/>
      <c r="CC542" s="2"/>
      <c r="CD542" s="2"/>
      <c r="CE542" s="2"/>
      <c r="CF542" s="2"/>
      <c r="CG542" s="2"/>
      <c r="CH542" s="2"/>
      <c r="CI542" s="2"/>
      <c r="CJ542" s="2"/>
      <c r="CK542" s="2"/>
      <c r="CL542" s="2"/>
      <c r="CM542" s="2"/>
      <c r="CN542" s="2"/>
      <c r="CO542" s="2"/>
      <c r="CP542" s="2"/>
      <c r="CQ542" s="2"/>
      <c r="CR542" s="2"/>
      <c r="CS542" s="2"/>
      <c r="CT542" s="2"/>
      <c r="CU542" s="2"/>
      <c r="CV542" s="2"/>
      <c r="CW542" s="2"/>
      <c r="CX542" s="2"/>
      <c r="CY542" s="2"/>
      <c r="CZ542" s="2"/>
      <c r="DA542" s="2"/>
      <c r="DB542" s="2"/>
      <c r="DC542" s="2"/>
      <c r="DD542" s="2"/>
      <c r="DE542" s="2"/>
      <c r="DF542" s="92"/>
      <c r="DG542" s="92"/>
      <c r="DH542" s="92"/>
      <c r="DI542" s="92"/>
      <c r="DJ542" s="92"/>
      <c r="DK542" s="92"/>
      <c r="DL542" s="92"/>
      <c r="DM542" s="92"/>
      <c r="DN542" s="92"/>
      <c r="DO542" s="92"/>
      <c r="DP542" s="92"/>
      <c r="DQ542" s="92"/>
      <c r="DR542" s="92"/>
      <c r="DS542" s="92"/>
      <c r="DT542" s="92"/>
      <c r="DU542" s="92"/>
      <c r="DV542" s="92"/>
      <c r="DW542" s="92"/>
      <c r="DX542" s="92"/>
      <c r="DY542" s="92"/>
      <c r="DZ542" s="92"/>
      <c r="EA542" s="92"/>
      <c r="EB542" s="92"/>
      <c r="EC542" s="92"/>
      <c r="ED542" s="92"/>
      <c r="EE542" s="92"/>
      <c r="EF542" s="2"/>
      <c r="EG542" s="2"/>
      <c r="EH542" s="2"/>
    </row>
    <row r="543" spans="1:138" ht="12.7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c r="BW543" s="2"/>
      <c r="BX543" s="2"/>
      <c r="BY543" s="2"/>
      <c r="BZ543" s="2"/>
      <c r="CA543" s="2"/>
      <c r="CB543" s="2"/>
      <c r="CC543" s="2"/>
      <c r="CD543" s="2"/>
      <c r="CE543" s="2"/>
      <c r="CF543" s="2"/>
      <c r="CG543" s="2"/>
      <c r="CH543" s="2"/>
      <c r="CI543" s="2"/>
      <c r="CJ543" s="2"/>
      <c r="CK543" s="2"/>
      <c r="CL543" s="2"/>
      <c r="CM543" s="2"/>
      <c r="CN543" s="2"/>
      <c r="CO543" s="2"/>
      <c r="CP543" s="2"/>
      <c r="CQ543" s="2"/>
      <c r="CR543" s="2"/>
      <c r="CS543" s="2"/>
      <c r="CT543" s="2"/>
      <c r="CU543" s="2"/>
      <c r="CV543" s="2"/>
      <c r="CW543" s="2"/>
      <c r="CX543" s="2"/>
      <c r="CY543" s="2"/>
      <c r="CZ543" s="2"/>
      <c r="DA543" s="2"/>
      <c r="DB543" s="2"/>
      <c r="DC543" s="2"/>
      <c r="DD543" s="2"/>
      <c r="DE543" s="2"/>
      <c r="DF543" s="92"/>
      <c r="DG543" s="92"/>
      <c r="DH543" s="92"/>
      <c r="DI543" s="92"/>
      <c r="DJ543" s="92"/>
      <c r="DK543" s="92"/>
      <c r="DL543" s="92"/>
      <c r="DM543" s="92"/>
      <c r="DN543" s="92"/>
      <c r="DO543" s="92"/>
      <c r="DP543" s="92"/>
      <c r="DQ543" s="92"/>
      <c r="DR543" s="92"/>
      <c r="DS543" s="92"/>
      <c r="DT543" s="92"/>
      <c r="DU543" s="92"/>
      <c r="DV543" s="92"/>
      <c r="DW543" s="92"/>
      <c r="DX543" s="92"/>
      <c r="DY543" s="92"/>
      <c r="DZ543" s="92"/>
      <c r="EA543" s="92"/>
      <c r="EB543" s="92"/>
      <c r="EC543" s="92"/>
      <c r="ED543" s="92"/>
      <c r="EE543" s="92"/>
      <c r="EF543" s="2"/>
      <c r="EG543" s="2"/>
      <c r="EH543" s="2"/>
    </row>
    <row r="544" spans="1:138" ht="12.7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c r="BZ544" s="2"/>
      <c r="CA544" s="2"/>
      <c r="CB544" s="2"/>
      <c r="CC544" s="2"/>
      <c r="CD544" s="2"/>
      <c r="CE544" s="2"/>
      <c r="CF544" s="2"/>
      <c r="CG544" s="2"/>
      <c r="CH544" s="2"/>
      <c r="CI544" s="2"/>
      <c r="CJ544" s="2"/>
      <c r="CK544" s="2"/>
      <c r="CL544" s="2"/>
      <c r="CM544" s="2"/>
      <c r="CN544" s="2"/>
      <c r="CO544" s="2"/>
      <c r="CP544" s="2"/>
      <c r="CQ544" s="2"/>
      <c r="CR544" s="2"/>
      <c r="CS544" s="2"/>
      <c r="CT544" s="2"/>
      <c r="CU544" s="2"/>
      <c r="CV544" s="2"/>
      <c r="CW544" s="2"/>
      <c r="CX544" s="2"/>
      <c r="CY544" s="2"/>
      <c r="CZ544" s="2"/>
      <c r="DA544" s="2"/>
      <c r="DB544" s="2"/>
      <c r="DC544" s="2"/>
      <c r="DD544" s="2"/>
      <c r="DE544" s="2"/>
      <c r="DF544" s="92"/>
      <c r="DG544" s="92"/>
      <c r="DH544" s="92"/>
      <c r="DI544" s="92"/>
      <c r="DJ544" s="92"/>
      <c r="DK544" s="92"/>
      <c r="DL544" s="92"/>
      <c r="DM544" s="92"/>
      <c r="DN544" s="92"/>
      <c r="DO544" s="92"/>
      <c r="DP544" s="92"/>
      <c r="DQ544" s="92"/>
      <c r="DR544" s="92"/>
      <c r="DS544" s="92"/>
      <c r="DT544" s="92"/>
      <c r="DU544" s="92"/>
      <c r="DV544" s="92"/>
      <c r="DW544" s="92"/>
      <c r="DX544" s="92"/>
      <c r="DY544" s="92"/>
      <c r="DZ544" s="92"/>
      <c r="EA544" s="92"/>
      <c r="EB544" s="92"/>
      <c r="EC544" s="92"/>
      <c r="ED544" s="92"/>
      <c r="EE544" s="92"/>
      <c r="EF544" s="2"/>
      <c r="EG544" s="2"/>
      <c r="EH544" s="2"/>
    </row>
    <row r="545" spans="1:138" ht="12.7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c r="BX545" s="2"/>
      <c r="BY545" s="2"/>
      <c r="BZ545" s="2"/>
      <c r="CA545" s="2"/>
      <c r="CB545" s="2"/>
      <c r="CC545" s="2"/>
      <c r="CD545" s="2"/>
      <c r="CE545" s="2"/>
      <c r="CF545" s="2"/>
      <c r="CG545" s="2"/>
      <c r="CH545" s="2"/>
      <c r="CI545" s="2"/>
      <c r="CJ545" s="2"/>
      <c r="CK545" s="2"/>
      <c r="CL545" s="2"/>
      <c r="CM545" s="2"/>
      <c r="CN545" s="2"/>
      <c r="CO545" s="2"/>
      <c r="CP545" s="2"/>
      <c r="CQ545" s="2"/>
      <c r="CR545" s="2"/>
      <c r="CS545" s="2"/>
      <c r="CT545" s="2"/>
      <c r="CU545" s="2"/>
      <c r="CV545" s="2"/>
      <c r="CW545" s="2"/>
      <c r="CX545" s="2"/>
      <c r="CY545" s="2"/>
      <c r="CZ545" s="2"/>
      <c r="DA545" s="2"/>
      <c r="DB545" s="2"/>
      <c r="DC545" s="2"/>
      <c r="DD545" s="2"/>
      <c r="DE545" s="2"/>
      <c r="DF545" s="92"/>
      <c r="DG545" s="92"/>
      <c r="DH545" s="92"/>
      <c r="DI545" s="92"/>
      <c r="DJ545" s="92"/>
      <c r="DK545" s="92"/>
      <c r="DL545" s="92"/>
      <c r="DM545" s="92"/>
      <c r="DN545" s="92"/>
      <c r="DO545" s="92"/>
      <c r="DP545" s="92"/>
      <c r="DQ545" s="92"/>
      <c r="DR545" s="92"/>
      <c r="DS545" s="92"/>
      <c r="DT545" s="92"/>
      <c r="DU545" s="92"/>
      <c r="DV545" s="92"/>
      <c r="DW545" s="92"/>
      <c r="DX545" s="92"/>
      <c r="DY545" s="92"/>
      <c r="DZ545" s="92"/>
      <c r="EA545" s="92"/>
      <c r="EB545" s="92"/>
      <c r="EC545" s="92"/>
      <c r="ED545" s="92"/>
      <c r="EE545" s="92"/>
      <c r="EF545" s="2"/>
      <c r="EG545" s="2"/>
      <c r="EH545" s="2"/>
    </row>
    <row r="546" spans="1:138" ht="12.7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c r="CA546" s="2"/>
      <c r="CB546" s="2"/>
      <c r="CC546" s="2"/>
      <c r="CD546" s="2"/>
      <c r="CE546" s="2"/>
      <c r="CF546" s="2"/>
      <c r="CG546" s="2"/>
      <c r="CH546" s="2"/>
      <c r="CI546" s="2"/>
      <c r="CJ546" s="2"/>
      <c r="CK546" s="2"/>
      <c r="CL546" s="2"/>
      <c r="CM546" s="2"/>
      <c r="CN546" s="2"/>
      <c r="CO546" s="2"/>
      <c r="CP546" s="2"/>
      <c r="CQ546" s="2"/>
      <c r="CR546" s="2"/>
      <c r="CS546" s="2"/>
      <c r="CT546" s="2"/>
      <c r="CU546" s="2"/>
      <c r="CV546" s="2"/>
      <c r="CW546" s="2"/>
      <c r="CX546" s="2"/>
      <c r="CY546" s="2"/>
      <c r="CZ546" s="2"/>
      <c r="DA546" s="2"/>
      <c r="DB546" s="2"/>
      <c r="DC546" s="2"/>
      <c r="DD546" s="2"/>
      <c r="DE546" s="2"/>
      <c r="DF546" s="92"/>
      <c r="DG546" s="92"/>
      <c r="DH546" s="92"/>
      <c r="DI546" s="92"/>
      <c r="DJ546" s="92"/>
      <c r="DK546" s="92"/>
      <c r="DL546" s="92"/>
      <c r="DM546" s="92"/>
      <c r="DN546" s="92"/>
      <c r="DO546" s="92"/>
      <c r="DP546" s="92"/>
      <c r="DQ546" s="92"/>
      <c r="DR546" s="92"/>
      <c r="DS546" s="92"/>
      <c r="DT546" s="92"/>
      <c r="DU546" s="92"/>
      <c r="DV546" s="92"/>
      <c r="DW546" s="92"/>
      <c r="DX546" s="92"/>
      <c r="DY546" s="92"/>
      <c r="DZ546" s="92"/>
      <c r="EA546" s="92"/>
      <c r="EB546" s="92"/>
      <c r="EC546" s="92"/>
      <c r="ED546" s="92"/>
      <c r="EE546" s="92"/>
      <c r="EF546" s="2"/>
      <c r="EG546" s="2"/>
      <c r="EH546" s="2"/>
    </row>
    <row r="547" spans="1:138" ht="12.7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c r="CA547" s="2"/>
      <c r="CB547" s="2"/>
      <c r="CC547" s="2"/>
      <c r="CD547" s="2"/>
      <c r="CE547" s="2"/>
      <c r="CF547" s="2"/>
      <c r="CG547" s="2"/>
      <c r="CH547" s="2"/>
      <c r="CI547" s="2"/>
      <c r="CJ547" s="2"/>
      <c r="CK547" s="2"/>
      <c r="CL547" s="2"/>
      <c r="CM547" s="2"/>
      <c r="CN547" s="2"/>
      <c r="CO547" s="2"/>
      <c r="CP547" s="2"/>
      <c r="CQ547" s="2"/>
      <c r="CR547" s="2"/>
      <c r="CS547" s="2"/>
      <c r="CT547" s="2"/>
      <c r="CU547" s="2"/>
      <c r="CV547" s="2"/>
      <c r="CW547" s="2"/>
      <c r="CX547" s="2"/>
      <c r="CY547" s="2"/>
      <c r="CZ547" s="2"/>
      <c r="DA547" s="2"/>
      <c r="DB547" s="2"/>
      <c r="DC547" s="2"/>
      <c r="DD547" s="2"/>
      <c r="DE547" s="2"/>
      <c r="DF547" s="92"/>
      <c r="DG547" s="92"/>
      <c r="DH547" s="92"/>
      <c r="DI547" s="92"/>
      <c r="DJ547" s="92"/>
      <c r="DK547" s="92"/>
      <c r="DL547" s="92"/>
      <c r="DM547" s="92"/>
      <c r="DN547" s="92"/>
      <c r="DO547" s="92"/>
      <c r="DP547" s="92"/>
      <c r="DQ547" s="92"/>
      <c r="DR547" s="92"/>
      <c r="DS547" s="92"/>
      <c r="DT547" s="92"/>
      <c r="DU547" s="92"/>
      <c r="DV547" s="92"/>
      <c r="DW547" s="92"/>
      <c r="DX547" s="92"/>
      <c r="DY547" s="92"/>
      <c r="DZ547" s="92"/>
      <c r="EA547" s="92"/>
      <c r="EB547" s="92"/>
      <c r="EC547" s="92"/>
      <c r="ED547" s="92"/>
      <c r="EE547" s="92"/>
      <c r="EF547" s="2"/>
      <c r="EG547" s="2"/>
      <c r="EH547" s="2"/>
    </row>
    <row r="548" spans="1:138" ht="12.7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c r="CA548" s="2"/>
      <c r="CB548" s="2"/>
      <c r="CC548" s="2"/>
      <c r="CD548" s="2"/>
      <c r="CE548" s="2"/>
      <c r="CF548" s="2"/>
      <c r="CG548" s="2"/>
      <c r="CH548" s="2"/>
      <c r="CI548" s="2"/>
      <c r="CJ548" s="2"/>
      <c r="CK548" s="2"/>
      <c r="CL548" s="2"/>
      <c r="CM548" s="2"/>
      <c r="CN548" s="2"/>
      <c r="CO548" s="2"/>
      <c r="CP548" s="2"/>
      <c r="CQ548" s="2"/>
      <c r="CR548" s="2"/>
      <c r="CS548" s="2"/>
      <c r="CT548" s="2"/>
      <c r="CU548" s="2"/>
      <c r="CV548" s="2"/>
      <c r="CW548" s="2"/>
      <c r="CX548" s="2"/>
      <c r="CY548" s="2"/>
      <c r="CZ548" s="2"/>
      <c r="DA548" s="2"/>
      <c r="DB548" s="2"/>
      <c r="DC548" s="2"/>
      <c r="DD548" s="2"/>
      <c r="DE548" s="2"/>
      <c r="DF548" s="92"/>
      <c r="DG548" s="92"/>
      <c r="DH548" s="92"/>
      <c r="DI548" s="92"/>
      <c r="DJ548" s="92"/>
      <c r="DK548" s="92"/>
      <c r="DL548" s="92"/>
      <c r="DM548" s="92"/>
      <c r="DN548" s="92"/>
      <c r="DO548" s="92"/>
      <c r="DP548" s="92"/>
      <c r="DQ548" s="92"/>
      <c r="DR548" s="92"/>
      <c r="DS548" s="92"/>
      <c r="DT548" s="92"/>
      <c r="DU548" s="92"/>
      <c r="DV548" s="92"/>
      <c r="DW548" s="92"/>
      <c r="DX548" s="92"/>
      <c r="DY548" s="92"/>
      <c r="DZ548" s="92"/>
      <c r="EA548" s="92"/>
      <c r="EB548" s="92"/>
      <c r="EC548" s="92"/>
      <c r="ED548" s="92"/>
      <c r="EE548" s="92"/>
      <c r="EF548" s="2"/>
      <c r="EG548" s="2"/>
      <c r="EH548" s="2"/>
    </row>
    <row r="549" spans="1:138" ht="12.7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c r="BX549" s="2"/>
      <c r="BY549" s="2"/>
      <c r="BZ549" s="2"/>
      <c r="CA549" s="2"/>
      <c r="CB549" s="2"/>
      <c r="CC549" s="2"/>
      <c r="CD549" s="2"/>
      <c r="CE549" s="2"/>
      <c r="CF549" s="2"/>
      <c r="CG549" s="2"/>
      <c r="CH549" s="2"/>
      <c r="CI549" s="2"/>
      <c r="CJ549" s="2"/>
      <c r="CK549" s="2"/>
      <c r="CL549" s="2"/>
      <c r="CM549" s="2"/>
      <c r="CN549" s="2"/>
      <c r="CO549" s="2"/>
      <c r="CP549" s="2"/>
      <c r="CQ549" s="2"/>
      <c r="CR549" s="2"/>
      <c r="CS549" s="2"/>
      <c r="CT549" s="2"/>
      <c r="CU549" s="2"/>
      <c r="CV549" s="2"/>
      <c r="CW549" s="2"/>
      <c r="CX549" s="2"/>
      <c r="CY549" s="2"/>
      <c r="CZ549" s="2"/>
      <c r="DA549" s="2"/>
      <c r="DB549" s="2"/>
      <c r="DC549" s="2"/>
      <c r="DD549" s="2"/>
      <c r="DE549" s="2"/>
      <c r="DF549" s="92"/>
      <c r="DG549" s="92"/>
      <c r="DH549" s="92"/>
      <c r="DI549" s="92"/>
      <c r="DJ549" s="92"/>
      <c r="DK549" s="92"/>
      <c r="DL549" s="92"/>
      <c r="DM549" s="92"/>
      <c r="DN549" s="92"/>
      <c r="DO549" s="92"/>
      <c r="DP549" s="92"/>
      <c r="DQ549" s="92"/>
      <c r="DR549" s="92"/>
      <c r="DS549" s="92"/>
      <c r="DT549" s="92"/>
      <c r="DU549" s="92"/>
      <c r="DV549" s="92"/>
      <c r="DW549" s="92"/>
      <c r="DX549" s="92"/>
      <c r="DY549" s="92"/>
      <c r="DZ549" s="92"/>
      <c r="EA549" s="92"/>
      <c r="EB549" s="92"/>
      <c r="EC549" s="92"/>
      <c r="ED549" s="92"/>
      <c r="EE549" s="92"/>
      <c r="EF549" s="2"/>
      <c r="EG549" s="2"/>
      <c r="EH549" s="2"/>
    </row>
    <row r="550" spans="1:138" ht="12.7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c r="CA550" s="2"/>
      <c r="CB550" s="2"/>
      <c r="CC550" s="2"/>
      <c r="CD550" s="2"/>
      <c r="CE550" s="2"/>
      <c r="CF550" s="2"/>
      <c r="CG550" s="2"/>
      <c r="CH550" s="2"/>
      <c r="CI550" s="2"/>
      <c r="CJ550" s="2"/>
      <c r="CK550" s="2"/>
      <c r="CL550" s="2"/>
      <c r="CM550" s="2"/>
      <c r="CN550" s="2"/>
      <c r="CO550" s="2"/>
      <c r="CP550" s="2"/>
      <c r="CQ550" s="2"/>
      <c r="CR550" s="2"/>
      <c r="CS550" s="2"/>
      <c r="CT550" s="2"/>
      <c r="CU550" s="2"/>
      <c r="CV550" s="2"/>
      <c r="CW550" s="2"/>
      <c r="CX550" s="2"/>
      <c r="CY550" s="2"/>
      <c r="CZ550" s="2"/>
      <c r="DA550" s="2"/>
      <c r="DB550" s="2"/>
      <c r="DC550" s="2"/>
      <c r="DD550" s="2"/>
      <c r="DE550" s="2"/>
      <c r="DF550" s="92"/>
      <c r="DG550" s="92"/>
      <c r="DH550" s="92"/>
      <c r="DI550" s="92"/>
      <c r="DJ550" s="92"/>
      <c r="DK550" s="92"/>
      <c r="DL550" s="92"/>
      <c r="DM550" s="92"/>
      <c r="DN550" s="92"/>
      <c r="DO550" s="92"/>
      <c r="DP550" s="92"/>
      <c r="DQ550" s="92"/>
      <c r="DR550" s="92"/>
      <c r="DS550" s="92"/>
      <c r="DT550" s="92"/>
      <c r="DU550" s="92"/>
      <c r="DV550" s="92"/>
      <c r="DW550" s="92"/>
      <c r="DX550" s="92"/>
      <c r="DY550" s="92"/>
      <c r="DZ550" s="92"/>
      <c r="EA550" s="92"/>
      <c r="EB550" s="92"/>
      <c r="EC550" s="92"/>
      <c r="ED550" s="92"/>
      <c r="EE550" s="92"/>
      <c r="EF550" s="2"/>
      <c r="EG550" s="2"/>
      <c r="EH550" s="2"/>
    </row>
    <row r="551" spans="1:138" ht="12.7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c r="BZ551" s="2"/>
      <c r="CA551" s="2"/>
      <c r="CB551" s="2"/>
      <c r="CC551" s="2"/>
      <c r="CD551" s="2"/>
      <c r="CE551" s="2"/>
      <c r="CF551" s="2"/>
      <c r="CG551" s="2"/>
      <c r="CH551" s="2"/>
      <c r="CI551" s="2"/>
      <c r="CJ551" s="2"/>
      <c r="CK551" s="2"/>
      <c r="CL551" s="2"/>
      <c r="CM551" s="2"/>
      <c r="CN551" s="2"/>
      <c r="CO551" s="2"/>
      <c r="CP551" s="2"/>
      <c r="CQ551" s="2"/>
      <c r="CR551" s="2"/>
      <c r="CS551" s="2"/>
      <c r="CT551" s="2"/>
      <c r="CU551" s="2"/>
      <c r="CV551" s="2"/>
      <c r="CW551" s="2"/>
      <c r="CX551" s="2"/>
      <c r="CY551" s="2"/>
      <c r="CZ551" s="2"/>
      <c r="DA551" s="2"/>
      <c r="DB551" s="2"/>
      <c r="DC551" s="2"/>
      <c r="DD551" s="2"/>
      <c r="DE551" s="2"/>
      <c r="DF551" s="92"/>
      <c r="DG551" s="92"/>
      <c r="DH551" s="92"/>
      <c r="DI551" s="92"/>
      <c r="DJ551" s="92"/>
      <c r="DK551" s="92"/>
      <c r="DL551" s="92"/>
      <c r="DM551" s="92"/>
      <c r="DN551" s="92"/>
      <c r="DO551" s="92"/>
      <c r="DP551" s="92"/>
      <c r="DQ551" s="92"/>
      <c r="DR551" s="92"/>
      <c r="DS551" s="92"/>
      <c r="DT551" s="92"/>
      <c r="DU551" s="92"/>
      <c r="DV551" s="92"/>
      <c r="DW551" s="92"/>
      <c r="DX551" s="92"/>
      <c r="DY551" s="92"/>
      <c r="DZ551" s="92"/>
      <c r="EA551" s="92"/>
      <c r="EB551" s="92"/>
      <c r="EC551" s="92"/>
      <c r="ED551" s="92"/>
      <c r="EE551" s="92"/>
      <c r="EF551" s="2"/>
      <c r="EG551" s="2"/>
      <c r="EH551" s="2"/>
    </row>
    <row r="552" spans="1:138" ht="12.7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c r="BX552" s="2"/>
      <c r="BY552" s="2"/>
      <c r="BZ552" s="2"/>
      <c r="CA552" s="2"/>
      <c r="CB552" s="2"/>
      <c r="CC552" s="2"/>
      <c r="CD552" s="2"/>
      <c r="CE552" s="2"/>
      <c r="CF552" s="2"/>
      <c r="CG552" s="2"/>
      <c r="CH552" s="2"/>
      <c r="CI552" s="2"/>
      <c r="CJ552" s="2"/>
      <c r="CK552" s="2"/>
      <c r="CL552" s="2"/>
      <c r="CM552" s="2"/>
      <c r="CN552" s="2"/>
      <c r="CO552" s="2"/>
      <c r="CP552" s="2"/>
      <c r="CQ552" s="2"/>
      <c r="CR552" s="2"/>
      <c r="CS552" s="2"/>
      <c r="CT552" s="2"/>
      <c r="CU552" s="2"/>
      <c r="CV552" s="2"/>
      <c r="CW552" s="2"/>
      <c r="CX552" s="2"/>
      <c r="CY552" s="2"/>
      <c r="CZ552" s="2"/>
      <c r="DA552" s="2"/>
      <c r="DB552" s="2"/>
      <c r="DC552" s="2"/>
      <c r="DD552" s="2"/>
      <c r="DE552" s="2"/>
      <c r="DF552" s="92"/>
      <c r="DG552" s="92"/>
      <c r="DH552" s="92"/>
      <c r="DI552" s="92"/>
      <c r="DJ552" s="92"/>
      <c r="DK552" s="92"/>
      <c r="DL552" s="92"/>
      <c r="DM552" s="92"/>
      <c r="DN552" s="92"/>
      <c r="DO552" s="92"/>
      <c r="DP552" s="92"/>
      <c r="DQ552" s="92"/>
      <c r="DR552" s="92"/>
      <c r="DS552" s="92"/>
      <c r="DT552" s="92"/>
      <c r="DU552" s="92"/>
      <c r="DV552" s="92"/>
      <c r="DW552" s="92"/>
      <c r="DX552" s="92"/>
      <c r="DY552" s="92"/>
      <c r="DZ552" s="92"/>
      <c r="EA552" s="92"/>
      <c r="EB552" s="92"/>
      <c r="EC552" s="92"/>
      <c r="ED552" s="92"/>
      <c r="EE552" s="92"/>
      <c r="EF552" s="2"/>
      <c r="EG552" s="2"/>
      <c r="EH552" s="2"/>
    </row>
    <row r="553" spans="1:138" ht="12.7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c r="BW553" s="2"/>
      <c r="BX553" s="2"/>
      <c r="BY553" s="2"/>
      <c r="BZ553" s="2"/>
      <c r="CA553" s="2"/>
      <c r="CB553" s="2"/>
      <c r="CC553" s="2"/>
      <c r="CD553" s="2"/>
      <c r="CE553" s="2"/>
      <c r="CF553" s="2"/>
      <c r="CG553" s="2"/>
      <c r="CH553" s="2"/>
      <c r="CI553" s="2"/>
      <c r="CJ553" s="2"/>
      <c r="CK553" s="2"/>
      <c r="CL553" s="2"/>
      <c r="CM553" s="2"/>
      <c r="CN553" s="2"/>
      <c r="CO553" s="2"/>
      <c r="CP553" s="2"/>
      <c r="CQ553" s="2"/>
      <c r="CR553" s="2"/>
      <c r="CS553" s="2"/>
      <c r="CT553" s="2"/>
      <c r="CU553" s="2"/>
      <c r="CV553" s="2"/>
      <c r="CW553" s="2"/>
      <c r="CX553" s="2"/>
      <c r="CY553" s="2"/>
      <c r="CZ553" s="2"/>
      <c r="DA553" s="2"/>
      <c r="DB553" s="2"/>
      <c r="DC553" s="2"/>
      <c r="DD553" s="2"/>
      <c r="DE553" s="2"/>
      <c r="DF553" s="92"/>
      <c r="DG553" s="92"/>
      <c r="DH553" s="92"/>
      <c r="DI553" s="92"/>
      <c r="DJ553" s="92"/>
      <c r="DK553" s="92"/>
      <c r="DL553" s="92"/>
      <c r="DM553" s="92"/>
      <c r="DN553" s="92"/>
      <c r="DO553" s="92"/>
      <c r="DP553" s="92"/>
      <c r="DQ553" s="92"/>
      <c r="DR553" s="92"/>
      <c r="DS553" s="92"/>
      <c r="DT553" s="92"/>
      <c r="DU553" s="92"/>
      <c r="DV553" s="92"/>
      <c r="DW553" s="92"/>
      <c r="DX553" s="92"/>
      <c r="DY553" s="92"/>
      <c r="DZ553" s="92"/>
      <c r="EA553" s="92"/>
      <c r="EB553" s="92"/>
      <c r="EC553" s="92"/>
      <c r="ED553" s="92"/>
      <c r="EE553" s="92"/>
      <c r="EF553" s="2"/>
      <c r="EG553" s="2"/>
      <c r="EH553" s="2"/>
    </row>
    <row r="554" spans="1:138" ht="12.7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c r="BX554" s="2"/>
      <c r="BY554" s="2"/>
      <c r="BZ554" s="2"/>
      <c r="CA554" s="2"/>
      <c r="CB554" s="2"/>
      <c r="CC554" s="2"/>
      <c r="CD554" s="2"/>
      <c r="CE554" s="2"/>
      <c r="CF554" s="2"/>
      <c r="CG554" s="2"/>
      <c r="CH554" s="2"/>
      <c r="CI554" s="2"/>
      <c r="CJ554" s="2"/>
      <c r="CK554" s="2"/>
      <c r="CL554" s="2"/>
      <c r="CM554" s="2"/>
      <c r="CN554" s="2"/>
      <c r="CO554" s="2"/>
      <c r="CP554" s="2"/>
      <c r="CQ554" s="2"/>
      <c r="CR554" s="2"/>
      <c r="CS554" s="2"/>
      <c r="CT554" s="2"/>
      <c r="CU554" s="2"/>
      <c r="CV554" s="2"/>
      <c r="CW554" s="2"/>
      <c r="CX554" s="2"/>
      <c r="CY554" s="2"/>
      <c r="CZ554" s="2"/>
      <c r="DA554" s="2"/>
      <c r="DB554" s="2"/>
      <c r="DC554" s="2"/>
      <c r="DD554" s="2"/>
      <c r="DE554" s="2"/>
      <c r="DF554" s="92"/>
      <c r="DG554" s="92"/>
      <c r="DH554" s="92"/>
      <c r="DI554" s="92"/>
      <c r="DJ554" s="92"/>
      <c r="DK554" s="92"/>
      <c r="DL554" s="92"/>
      <c r="DM554" s="92"/>
      <c r="DN554" s="92"/>
      <c r="DO554" s="92"/>
      <c r="DP554" s="92"/>
      <c r="DQ554" s="92"/>
      <c r="DR554" s="92"/>
      <c r="DS554" s="92"/>
      <c r="DT554" s="92"/>
      <c r="DU554" s="92"/>
      <c r="DV554" s="92"/>
      <c r="DW554" s="92"/>
      <c r="DX554" s="92"/>
      <c r="DY554" s="92"/>
      <c r="DZ554" s="92"/>
      <c r="EA554" s="92"/>
      <c r="EB554" s="92"/>
      <c r="EC554" s="92"/>
      <c r="ED554" s="92"/>
      <c r="EE554" s="92"/>
      <c r="EF554" s="2"/>
      <c r="EG554" s="2"/>
      <c r="EH554" s="2"/>
    </row>
    <row r="555" spans="1:138" ht="12.7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2"/>
      <c r="BX555" s="2"/>
      <c r="BY555" s="2"/>
      <c r="BZ555" s="2"/>
      <c r="CA555" s="2"/>
      <c r="CB555" s="2"/>
      <c r="CC555" s="2"/>
      <c r="CD555" s="2"/>
      <c r="CE555" s="2"/>
      <c r="CF555" s="2"/>
      <c r="CG555" s="2"/>
      <c r="CH555" s="2"/>
      <c r="CI555" s="2"/>
      <c r="CJ555" s="2"/>
      <c r="CK555" s="2"/>
      <c r="CL555" s="2"/>
      <c r="CM555" s="2"/>
      <c r="CN555" s="2"/>
      <c r="CO555" s="2"/>
      <c r="CP555" s="2"/>
      <c r="CQ555" s="2"/>
      <c r="CR555" s="2"/>
      <c r="CS555" s="2"/>
      <c r="CT555" s="2"/>
      <c r="CU555" s="2"/>
      <c r="CV555" s="2"/>
      <c r="CW555" s="2"/>
      <c r="CX555" s="2"/>
      <c r="CY555" s="2"/>
      <c r="CZ555" s="2"/>
      <c r="DA555" s="2"/>
      <c r="DB555" s="2"/>
      <c r="DC555" s="2"/>
      <c r="DD555" s="2"/>
      <c r="DE555" s="2"/>
      <c r="DF555" s="92"/>
      <c r="DG555" s="92"/>
      <c r="DH555" s="92"/>
      <c r="DI555" s="92"/>
      <c r="DJ555" s="92"/>
      <c r="DK555" s="92"/>
      <c r="DL555" s="92"/>
      <c r="DM555" s="92"/>
      <c r="DN555" s="92"/>
      <c r="DO555" s="92"/>
      <c r="DP555" s="92"/>
      <c r="DQ555" s="92"/>
      <c r="DR555" s="92"/>
      <c r="DS555" s="92"/>
      <c r="DT555" s="92"/>
      <c r="DU555" s="92"/>
      <c r="DV555" s="92"/>
      <c r="DW555" s="92"/>
      <c r="DX555" s="92"/>
      <c r="DY555" s="92"/>
      <c r="DZ555" s="92"/>
      <c r="EA555" s="92"/>
      <c r="EB555" s="92"/>
      <c r="EC555" s="92"/>
      <c r="ED555" s="92"/>
      <c r="EE555" s="92"/>
      <c r="EF555" s="2"/>
      <c r="EG555" s="2"/>
      <c r="EH555" s="2"/>
    </row>
    <row r="556" spans="1:138" ht="12.7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c r="CA556" s="2"/>
      <c r="CB556" s="2"/>
      <c r="CC556" s="2"/>
      <c r="CD556" s="2"/>
      <c r="CE556" s="2"/>
      <c r="CF556" s="2"/>
      <c r="CG556" s="2"/>
      <c r="CH556" s="2"/>
      <c r="CI556" s="2"/>
      <c r="CJ556" s="2"/>
      <c r="CK556" s="2"/>
      <c r="CL556" s="2"/>
      <c r="CM556" s="2"/>
      <c r="CN556" s="2"/>
      <c r="CO556" s="2"/>
      <c r="CP556" s="2"/>
      <c r="CQ556" s="2"/>
      <c r="CR556" s="2"/>
      <c r="CS556" s="2"/>
      <c r="CT556" s="2"/>
      <c r="CU556" s="2"/>
      <c r="CV556" s="2"/>
      <c r="CW556" s="2"/>
      <c r="CX556" s="2"/>
      <c r="CY556" s="2"/>
      <c r="CZ556" s="2"/>
      <c r="DA556" s="2"/>
      <c r="DB556" s="2"/>
      <c r="DC556" s="2"/>
      <c r="DD556" s="2"/>
      <c r="DE556" s="2"/>
      <c r="DF556" s="92"/>
      <c r="DG556" s="92"/>
      <c r="DH556" s="92"/>
      <c r="DI556" s="92"/>
      <c r="DJ556" s="92"/>
      <c r="DK556" s="92"/>
      <c r="DL556" s="92"/>
      <c r="DM556" s="92"/>
      <c r="DN556" s="92"/>
      <c r="DO556" s="92"/>
      <c r="DP556" s="92"/>
      <c r="DQ556" s="92"/>
      <c r="DR556" s="92"/>
      <c r="DS556" s="92"/>
      <c r="DT556" s="92"/>
      <c r="DU556" s="92"/>
      <c r="DV556" s="92"/>
      <c r="DW556" s="92"/>
      <c r="DX556" s="92"/>
      <c r="DY556" s="92"/>
      <c r="DZ556" s="92"/>
      <c r="EA556" s="92"/>
      <c r="EB556" s="92"/>
      <c r="EC556" s="92"/>
      <c r="ED556" s="92"/>
      <c r="EE556" s="92"/>
      <c r="EF556" s="2"/>
      <c r="EG556" s="2"/>
      <c r="EH556" s="2"/>
    </row>
    <row r="557" spans="1:138" ht="12.7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2"/>
      <c r="BX557" s="2"/>
      <c r="BY557" s="2"/>
      <c r="BZ557" s="2"/>
      <c r="CA557" s="2"/>
      <c r="CB557" s="2"/>
      <c r="CC557" s="2"/>
      <c r="CD557" s="2"/>
      <c r="CE557" s="2"/>
      <c r="CF557" s="2"/>
      <c r="CG557" s="2"/>
      <c r="CH557" s="2"/>
      <c r="CI557" s="2"/>
      <c r="CJ557" s="2"/>
      <c r="CK557" s="2"/>
      <c r="CL557" s="2"/>
      <c r="CM557" s="2"/>
      <c r="CN557" s="2"/>
      <c r="CO557" s="2"/>
      <c r="CP557" s="2"/>
      <c r="CQ557" s="2"/>
      <c r="CR557" s="2"/>
      <c r="CS557" s="2"/>
      <c r="CT557" s="2"/>
      <c r="CU557" s="2"/>
      <c r="CV557" s="2"/>
      <c r="CW557" s="2"/>
      <c r="CX557" s="2"/>
      <c r="CY557" s="2"/>
      <c r="CZ557" s="2"/>
      <c r="DA557" s="2"/>
      <c r="DB557" s="2"/>
      <c r="DC557" s="2"/>
      <c r="DD557" s="2"/>
      <c r="DE557" s="2"/>
      <c r="DF557" s="92"/>
      <c r="DG557" s="92"/>
      <c r="DH557" s="92"/>
      <c r="DI557" s="92"/>
      <c r="DJ557" s="92"/>
      <c r="DK557" s="92"/>
      <c r="DL557" s="92"/>
      <c r="DM557" s="92"/>
      <c r="DN557" s="92"/>
      <c r="DO557" s="92"/>
      <c r="DP557" s="92"/>
      <c r="DQ557" s="92"/>
      <c r="DR557" s="92"/>
      <c r="DS557" s="92"/>
      <c r="DT557" s="92"/>
      <c r="DU557" s="92"/>
      <c r="DV557" s="92"/>
      <c r="DW557" s="92"/>
      <c r="DX557" s="92"/>
      <c r="DY557" s="92"/>
      <c r="DZ557" s="92"/>
      <c r="EA557" s="92"/>
      <c r="EB557" s="92"/>
      <c r="EC557" s="92"/>
      <c r="ED557" s="92"/>
      <c r="EE557" s="92"/>
      <c r="EF557" s="2"/>
      <c r="EG557" s="2"/>
      <c r="EH557" s="2"/>
    </row>
    <row r="558" spans="1:138" ht="12.7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c r="BZ558" s="2"/>
      <c r="CA558" s="2"/>
      <c r="CB558" s="2"/>
      <c r="CC558" s="2"/>
      <c r="CD558" s="2"/>
      <c r="CE558" s="2"/>
      <c r="CF558" s="2"/>
      <c r="CG558" s="2"/>
      <c r="CH558" s="2"/>
      <c r="CI558" s="2"/>
      <c r="CJ558" s="2"/>
      <c r="CK558" s="2"/>
      <c r="CL558" s="2"/>
      <c r="CM558" s="2"/>
      <c r="CN558" s="2"/>
      <c r="CO558" s="2"/>
      <c r="CP558" s="2"/>
      <c r="CQ558" s="2"/>
      <c r="CR558" s="2"/>
      <c r="CS558" s="2"/>
      <c r="CT558" s="2"/>
      <c r="CU558" s="2"/>
      <c r="CV558" s="2"/>
      <c r="CW558" s="2"/>
      <c r="CX558" s="2"/>
      <c r="CY558" s="2"/>
      <c r="CZ558" s="2"/>
      <c r="DA558" s="2"/>
      <c r="DB558" s="2"/>
      <c r="DC558" s="2"/>
      <c r="DD558" s="2"/>
      <c r="DE558" s="2"/>
      <c r="DF558" s="92"/>
      <c r="DG558" s="92"/>
      <c r="DH558" s="92"/>
      <c r="DI558" s="92"/>
      <c r="DJ558" s="92"/>
      <c r="DK558" s="92"/>
      <c r="DL558" s="92"/>
      <c r="DM558" s="92"/>
      <c r="DN558" s="92"/>
      <c r="DO558" s="92"/>
      <c r="DP558" s="92"/>
      <c r="DQ558" s="92"/>
      <c r="DR558" s="92"/>
      <c r="DS558" s="92"/>
      <c r="DT558" s="92"/>
      <c r="DU558" s="92"/>
      <c r="DV558" s="92"/>
      <c r="DW558" s="92"/>
      <c r="DX558" s="92"/>
      <c r="DY558" s="92"/>
      <c r="DZ558" s="92"/>
      <c r="EA558" s="92"/>
      <c r="EB558" s="92"/>
      <c r="EC558" s="92"/>
      <c r="ED558" s="92"/>
      <c r="EE558" s="92"/>
      <c r="EF558" s="2"/>
      <c r="EG558" s="2"/>
      <c r="EH558" s="2"/>
    </row>
    <row r="559" spans="1:138" ht="12.7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c r="CA559" s="2"/>
      <c r="CB559" s="2"/>
      <c r="CC559" s="2"/>
      <c r="CD559" s="2"/>
      <c r="CE559" s="2"/>
      <c r="CF559" s="2"/>
      <c r="CG559" s="2"/>
      <c r="CH559" s="2"/>
      <c r="CI559" s="2"/>
      <c r="CJ559" s="2"/>
      <c r="CK559" s="2"/>
      <c r="CL559" s="2"/>
      <c r="CM559" s="2"/>
      <c r="CN559" s="2"/>
      <c r="CO559" s="2"/>
      <c r="CP559" s="2"/>
      <c r="CQ559" s="2"/>
      <c r="CR559" s="2"/>
      <c r="CS559" s="2"/>
      <c r="CT559" s="2"/>
      <c r="CU559" s="2"/>
      <c r="CV559" s="2"/>
      <c r="CW559" s="2"/>
      <c r="CX559" s="2"/>
      <c r="CY559" s="2"/>
      <c r="CZ559" s="2"/>
      <c r="DA559" s="2"/>
      <c r="DB559" s="2"/>
      <c r="DC559" s="2"/>
      <c r="DD559" s="2"/>
      <c r="DE559" s="2"/>
      <c r="DF559" s="92"/>
      <c r="DG559" s="92"/>
      <c r="DH559" s="92"/>
      <c r="DI559" s="92"/>
      <c r="DJ559" s="92"/>
      <c r="DK559" s="92"/>
      <c r="DL559" s="92"/>
      <c r="DM559" s="92"/>
      <c r="DN559" s="92"/>
      <c r="DO559" s="92"/>
      <c r="DP559" s="92"/>
      <c r="DQ559" s="92"/>
      <c r="DR559" s="92"/>
      <c r="DS559" s="92"/>
      <c r="DT559" s="92"/>
      <c r="DU559" s="92"/>
      <c r="DV559" s="92"/>
      <c r="DW559" s="92"/>
      <c r="DX559" s="92"/>
      <c r="DY559" s="92"/>
      <c r="DZ559" s="92"/>
      <c r="EA559" s="92"/>
      <c r="EB559" s="92"/>
      <c r="EC559" s="92"/>
      <c r="ED559" s="92"/>
      <c r="EE559" s="92"/>
      <c r="EF559" s="2"/>
      <c r="EG559" s="2"/>
      <c r="EH559" s="2"/>
    </row>
    <row r="560" spans="1:138" ht="12.7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c r="BZ560" s="2"/>
      <c r="CA560" s="2"/>
      <c r="CB560" s="2"/>
      <c r="CC560" s="2"/>
      <c r="CD560" s="2"/>
      <c r="CE560" s="2"/>
      <c r="CF560" s="2"/>
      <c r="CG560" s="2"/>
      <c r="CH560" s="2"/>
      <c r="CI560" s="2"/>
      <c r="CJ560" s="2"/>
      <c r="CK560" s="2"/>
      <c r="CL560" s="2"/>
      <c r="CM560" s="2"/>
      <c r="CN560" s="2"/>
      <c r="CO560" s="2"/>
      <c r="CP560" s="2"/>
      <c r="CQ560" s="2"/>
      <c r="CR560" s="2"/>
      <c r="CS560" s="2"/>
      <c r="CT560" s="2"/>
      <c r="CU560" s="2"/>
      <c r="CV560" s="2"/>
      <c r="CW560" s="2"/>
      <c r="CX560" s="2"/>
      <c r="CY560" s="2"/>
      <c r="CZ560" s="2"/>
      <c r="DA560" s="2"/>
      <c r="DB560" s="2"/>
      <c r="DC560" s="2"/>
      <c r="DD560" s="2"/>
      <c r="DE560" s="2"/>
      <c r="DF560" s="92"/>
      <c r="DG560" s="92"/>
      <c r="DH560" s="92"/>
      <c r="DI560" s="92"/>
      <c r="DJ560" s="92"/>
      <c r="DK560" s="92"/>
      <c r="DL560" s="92"/>
      <c r="DM560" s="92"/>
      <c r="DN560" s="92"/>
      <c r="DO560" s="92"/>
      <c r="DP560" s="92"/>
      <c r="DQ560" s="92"/>
      <c r="DR560" s="92"/>
      <c r="DS560" s="92"/>
      <c r="DT560" s="92"/>
      <c r="DU560" s="92"/>
      <c r="DV560" s="92"/>
      <c r="DW560" s="92"/>
      <c r="DX560" s="92"/>
      <c r="DY560" s="92"/>
      <c r="DZ560" s="92"/>
      <c r="EA560" s="92"/>
      <c r="EB560" s="92"/>
      <c r="EC560" s="92"/>
      <c r="ED560" s="92"/>
      <c r="EE560" s="92"/>
      <c r="EF560" s="2"/>
      <c r="EG560" s="2"/>
      <c r="EH560" s="2"/>
    </row>
    <row r="561" spans="1:138" ht="12.7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2"/>
      <c r="BZ561" s="2"/>
      <c r="CA561" s="2"/>
      <c r="CB561" s="2"/>
      <c r="CC561" s="2"/>
      <c r="CD561" s="2"/>
      <c r="CE561" s="2"/>
      <c r="CF561" s="2"/>
      <c r="CG561" s="2"/>
      <c r="CH561" s="2"/>
      <c r="CI561" s="2"/>
      <c r="CJ561" s="2"/>
      <c r="CK561" s="2"/>
      <c r="CL561" s="2"/>
      <c r="CM561" s="2"/>
      <c r="CN561" s="2"/>
      <c r="CO561" s="2"/>
      <c r="CP561" s="2"/>
      <c r="CQ561" s="2"/>
      <c r="CR561" s="2"/>
      <c r="CS561" s="2"/>
      <c r="CT561" s="2"/>
      <c r="CU561" s="2"/>
      <c r="CV561" s="2"/>
      <c r="CW561" s="2"/>
      <c r="CX561" s="2"/>
      <c r="CY561" s="2"/>
      <c r="CZ561" s="2"/>
      <c r="DA561" s="2"/>
      <c r="DB561" s="2"/>
      <c r="DC561" s="2"/>
      <c r="DD561" s="2"/>
      <c r="DE561" s="2"/>
      <c r="DF561" s="92"/>
      <c r="DG561" s="92"/>
      <c r="DH561" s="92"/>
      <c r="DI561" s="92"/>
      <c r="DJ561" s="92"/>
      <c r="DK561" s="92"/>
      <c r="DL561" s="92"/>
      <c r="DM561" s="92"/>
      <c r="DN561" s="92"/>
      <c r="DO561" s="92"/>
      <c r="DP561" s="92"/>
      <c r="DQ561" s="92"/>
      <c r="DR561" s="92"/>
      <c r="DS561" s="92"/>
      <c r="DT561" s="92"/>
      <c r="DU561" s="92"/>
      <c r="DV561" s="92"/>
      <c r="DW561" s="92"/>
      <c r="DX561" s="92"/>
      <c r="DY561" s="92"/>
      <c r="DZ561" s="92"/>
      <c r="EA561" s="92"/>
      <c r="EB561" s="92"/>
      <c r="EC561" s="92"/>
      <c r="ED561" s="92"/>
      <c r="EE561" s="92"/>
      <c r="EF561" s="2"/>
      <c r="EG561" s="2"/>
      <c r="EH561" s="2"/>
    </row>
    <row r="562" spans="1:138" ht="12.7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2"/>
      <c r="BX562" s="2"/>
      <c r="BY562" s="2"/>
      <c r="BZ562" s="2"/>
      <c r="CA562" s="2"/>
      <c r="CB562" s="2"/>
      <c r="CC562" s="2"/>
      <c r="CD562" s="2"/>
      <c r="CE562" s="2"/>
      <c r="CF562" s="2"/>
      <c r="CG562" s="2"/>
      <c r="CH562" s="2"/>
      <c r="CI562" s="2"/>
      <c r="CJ562" s="2"/>
      <c r="CK562" s="2"/>
      <c r="CL562" s="2"/>
      <c r="CM562" s="2"/>
      <c r="CN562" s="2"/>
      <c r="CO562" s="2"/>
      <c r="CP562" s="2"/>
      <c r="CQ562" s="2"/>
      <c r="CR562" s="2"/>
      <c r="CS562" s="2"/>
      <c r="CT562" s="2"/>
      <c r="CU562" s="2"/>
      <c r="CV562" s="2"/>
      <c r="CW562" s="2"/>
      <c r="CX562" s="2"/>
      <c r="CY562" s="2"/>
      <c r="CZ562" s="2"/>
      <c r="DA562" s="2"/>
      <c r="DB562" s="2"/>
      <c r="DC562" s="2"/>
      <c r="DD562" s="2"/>
      <c r="DE562" s="2"/>
      <c r="DF562" s="92"/>
      <c r="DG562" s="92"/>
      <c r="DH562" s="92"/>
      <c r="DI562" s="92"/>
      <c r="DJ562" s="92"/>
      <c r="DK562" s="92"/>
      <c r="DL562" s="92"/>
      <c r="DM562" s="92"/>
      <c r="DN562" s="92"/>
      <c r="DO562" s="92"/>
      <c r="DP562" s="92"/>
      <c r="DQ562" s="92"/>
      <c r="DR562" s="92"/>
      <c r="DS562" s="92"/>
      <c r="DT562" s="92"/>
      <c r="DU562" s="92"/>
      <c r="DV562" s="92"/>
      <c r="DW562" s="92"/>
      <c r="DX562" s="92"/>
      <c r="DY562" s="92"/>
      <c r="DZ562" s="92"/>
      <c r="EA562" s="92"/>
      <c r="EB562" s="92"/>
      <c r="EC562" s="92"/>
      <c r="ED562" s="92"/>
      <c r="EE562" s="92"/>
      <c r="EF562" s="2"/>
      <c r="EG562" s="2"/>
      <c r="EH562" s="2"/>
    </row>
    <row r="563" spans="1:138" ht="12.7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2"/>
      <c r="BX563" s="2"/>
      <c r="BY563" s="2"/>
      <c r="BZ563" s="2"/>
      <c r="CA563" s="2"/>
      <c r="CB563" s="2"/>
      <c r="CC563" s="2"/>
      <c r="CD563" s="2"/>
      <c r="CE563" s="2"/>
      <c r="CF563" s="2"/>
      <c r="CG563" s="2"/>
      <c r="CH563" s="2"/>
      <c r="CI563" s="2"/>
      <c r="CJ563" s="2"/>
      <c r="CK563" s="2"/>
      <c r="CL563" s="2"/>
      <c r="CM563" s="2"/>
      <c r="CN563" s="2"/>
      <c r="CO563" s="2"/>
      <c r="CP563" s="2"/>
      <c r="CQ563" s="2"/>
      <c r="CR563" s="2"/>
      <c r="CS563" s="2"/>
      <c r="CT563" s="2"/>
      <c r="CU563" s="2"/>
      <c r="CV563" s="2"/>
      <c r="CW563" s="2"/>
      <c r="CX563" s="2"/>
      <c r="CY563" s="2"/>
      <c r="CZ563" s="2"/>
      <c r="DA563" s="2"/>
      <c r="DB563" s="2"/>
      <c r="DC563" s="2"/>
      <c r="DD563" s="2"/>
      <c r="DE563" s="2"/>
      <c r="DF563" s="92"/>
      <c r="DG563" s="92"/>
      <c r="DH563" s="92"/>
      <c r="DI563" s="92"/>
      <c r="DJ563" s="92"/>
      <c r="DK563" s="92"/>
      <c r="DL563" s="92"/>
      <c r="DM563" s="92"/>
      <c r="DN563" s="92"/>
      <c r="DO563" s="92"/>
      <c r="DP563" s="92"/>
      <c r="DQ563" s="92"/>
      <c r="DR563" s="92"/>
      <c r="DS563" s="92"/>
      <c r="DT563" s="92"/>
      <c r="DU563" s="92"/>
      <c r="DV563" s="92"/>
      <c r="DW563" s="92"/>
      <c r="DX563" s="92"/>
      <c r="DY563" s="92"/>
      <c r="DZ563" s="92"/>
      <c r="EA563" s="92"/>
      <c r="EB563" s="92"/>
      <c r="EC563" s="92"/>
      <c r="ED563" s="92"/>
      <c r="EE563" s="92"/>
      <c r="EF563" s="2"/>
      <c r="EG563" s="2"/>
      <c r="EH563" s="2"/>
    </row>
    <row r="564" spans="1:138" ht="12.7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c r="BY564" s="2"/>
      <c r="BZ564" s="2"/>
      <c r="CA564" s="2"/>
      <c r="CB564" s="2"/>
      <c r="CC564" s="2"/>
      <c r="CD564" s="2"/>
      <c r="CE564" s="2"/>
      <c r="CF564" s="2"/>
      <c r="CG564" s="2"/>
      <c r="CH564" s="2"/>
      <c r="CI564" s="2"/>
      <c r="CJ564" s="2"/>
      <c r="CK564" s="2"/>
      <c r="CL564" s="2"/>
      <c r="CM564" s="2"/>
      <c r="CN564" s="2"/>
      <c r="CO564" s="2"/>
      <c r="CP564" s="2"/>
      <c r="CQ564" s="2"/>
      <c r="CR564" s="2"/>
      <c r="CS564" s="2"/>
      <c r="CT564" s="2"/>
      <c r="CU564" s="2"/>
      <c r="CV564" s="2"/>
      <c r="CW564" s="2"/>
      <c r="CX564" s="2"/>
      <c r="CY564" s="2"/>
      <c r="CZ564" s="2"/>
      <c r="DA564" s="2"/>
      <c r="DB564" s="2"/>
      <c r="DC564" s="2"/>
      <c r="DD564" s="2"/>
      <c r="DE564" s="2"/>
      <c r="DF564" s="92"/>
      <c r="DG564" s="92"/>
      <c r="DH564" s="92"/>
      <c r="DI564" s="92"/>
      <c r="DJ564" s="92"/>
      <c r="DK564" s="92"/>
      <c r="DL564" s="92"/>
      <c r="DM564" s="92"/>
      <c r="DN564" s="92"/>
      <c r="DO564" s="92"/>
      <c r="DP564" s="92"/>
      <c r="DQ564" s="92"/>
      <c r="DR564" s="92"/>
      <c r="DS564" s="92"/>
      <c r="DT564" s="92"/>
      <c r="DU564" s="92"/>
      <c r="DV564" s="92"/>
      <c r="DW564" s="92"/>
      <c r="DX564" s="92"/>
      <c r="DY564" s="92"/>
      <c r="DZ564" s="92"/>
      <c r="EA564" s="92"/>
      <c r="EB564" s="92"/>
      <c r="EC564" s="92"/>
      <c r="ED564" s="92"/>
      <c r="EE564" s="92"/>
      <c r="EF564" s="2"/>
      <c r="EG564" s="2"/>
      <c r="EH564" s="2"/>
    </row>
    <row r="565" spans="1:138" ht="12.7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c r="BW565" s="2"/>
      <c r="BX565" s="2"/>
      <c r="BY565" s="2"/>
      <c r="BZ565" s="2"/>
      <c r="CA565" s="2"/>
      <c r="CB565" s="2"/>
      <c r="CC565" s="2"/>
      <c r="CD565" s="2"/>
      <c r="CE565" s="2"/>
      <c r="CF565" s="2"/>
      <c r="CG565" s="2"/>
      <c r="CH565" s="2"/>
      <c r="CI565" s="2"/>
      <c r="CJ565" s="2"/>
      <c r="CK565" s="2"/>
      <c r="CL565" s="2"/>
      <c r="CM565" s="2"/>
      <c r="CN565" s="2"/>
      <c r="CO565" s="2"/>
      <c r="CP565" s="2"/>
      <c r="CQ565" s="2"/>
      <c r="CR565" s="2"/>
      <c r="CS565" s="2"/>
      <c r="CT565" s="2"/>
      <c r="CU565" s="2"/>
      <c r="CV565" s="2"/>
      <c r="CW565" s="2"/>
      <c r="CX565" s="2"/>
      <c r="CY565" s="2"/>
      <c r="CZ565" s="2"/>
      <c r="DA565" s="2"/>
      <c r="DB565" s="2"/>
      <c r="DC565" s="2"/>
      <c r="DD565" s="2"/>
      <c r="DE565" s="2"/>
      <c r="DF565" s="92"/>
      <c r="DG565" s="92"/>
      <c r="DH565" s="92"/>
      <c r="DI565" s="92"/>
      <c r="DJ565" s="92"/>
      <c r="DK565" s="92"/>
      <c r="DL565" s="92"/>
      <c r="DM565" s="92"/>
      <c r="DN565" s="92"/>
      <c r="DO565" s="92"/>
      <c r="DP565" s="92"/>
      <c r="DQ565" s="92"/>
      <c r="DR565" s="92"/>
      <c r="DS565" s="92"/>
      <c r="DT565" s="92"/>
      <c r="DU565" s="92"/>
      <c r="DV565" s="92"/>
      <c r="DW565" s="92"/>
      <c r="DX565" s="92"/>
      <c r="DY565" s="92"/>
      <c r="DZ565" s="92"/>
      <c r="EA565" s="92"/>
      <c r="EB565" s="92"/>
      <c r="EC565" s="92"/>
      <c r="ED565" s="92"/>
      <c r="EE565" s="92"/>
      <c r="EF565" s="2"/>
      <c r="EG565" s="2"/>
      <c r="EH565" s="2"/>
    </row>
    <row r="566" spans="1:138" ht="12.7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c r="BZ566" s="2"/>
      <c r="CA566" s="2"/>
      <c r="CB566" s="2"/>
      <c r="CC566" s="2"/>
      <c r="CD566" s="2"/>
      <c r="CE566" s="2"/>
      <c r="CF566" s="2"/>
      <c r="CG566" s="2"/>
      <c r="CH566" s="2"/>
      <c r="CI566" s="2"/>
      <c r="CJ566" s="2"/>
      <c r="CK566" s="2"/>
      <c r="CL566" s="2"/>
      <c r="CM566" s="2"/>
      <c r="CN566" s="2"/>
      <c r="CO566" s="2"/>
      <c r="CP566" s="2"/>
      <c r="CQ566" s="2"/>
      <c r="CR566" s="2"/>
      <c r="CS566" s="2"/>
      <c r="CT566" s="2"/>
      <c r="CU566" s="2"/>
      <c r="CV566" s="2"/>
      <c r="CW566" s="2"/>
      <c r="CX566" s="2"/>
      <c r="CY566" s="2"/>
      <c r="CZ566" s="2"/>
      <c r="DA566" s="2"/>
      <c r="DB566" s="2"/>
      <c r="DC566" s="2"/>
      <c r="DD566" s="2"/>
      <c r="DE566" s="2"/>
      <c r="DF566" s="92"/>
      <c r="DG566" s="92"/>
      <c r="DH566" s="92"/>
      <c r="DI566" s="92"/>
      <c r="DJ566" s="92"/>
      <c r="DK566" s="92"/>
      <c r="DL566" s="92"/>
      <c r="DM566" s="92"/>
      <c r="DN566" s="92"/>
      <c r="DO566" s="92"/>
      <c r="DP566" s="92"/>
      <c r="DQ566" s="92"/>
      <c r="DR566" s="92"/>
      <c r="DS566" s="92"/>
      <c r="DT566" s="92"/>
      <c r="DU566" s="92"/>
      <c r="DV566" s="92"/>
      <c r="DW566" s="92"/>
      <c r="DX566" s="92"/>
      <c r="DY566" s="92"/>
      <c r="DZ566" s="92"/>
      <c r="EA566" s="92"/>
      <c r="EB566" s="92"/>
      <c r="EC566" s="92"/>
      <c r="ED566" s="92"/>
      <c r="EE566" s="92"/>
      <c r="EF566" s="2"/>
      <c r="EG566" s="2"/>
      <c r="EH566" s="2"/>
    </row>
    <row r="567" spans="1:138" ht="12.7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c r="BX567" s="2"/>
      <c r="BY567" s="2"/>
      <c r="BZ567" s="2"/>
      <c r="CA567" s="2"/>
      <c r="CB567" s="2"/>
      <c r="CC567" s="2"/>
      <c r="CD567" s="2"/>
      <c r="CE567" s="2"/>
      <c r="CF567" s="2"/>
      <c r="CG567" s="2"/>
      <c r="CH567" s="2"/>
      <c r="CI567" s="2"/>
      <c r="CJ567" s="2"/>
      <c r="CK567" s="2"/>
      <c r="CL567" s="2"/>
      <c r="CM567" s="2"/>
      <c r="CN567" s="2"/>
      <c r="CO567" s="2"/>
      <c r="CP567" s="2"/>
      <c r="CQ567" s="2"/>
      <c r="CR567" s="2"/>
      <c r="CS567" s="2"/>
      <c r="CT567" s="2"/>
      <c r="CU567" s="2"/>
      <c r="CV567" s="2"/>
      <c r="CW567" s="2"/>
      <c r="CX567" s="2"/>
      <c r="CY567" s="2"/>
      <c r="CZ567" s="2"/>
      <c r="DA567" s="2"/>
      <c r="DB567" s="2"/>
      <c r="DC567" s="2"/>
      <c r="DD567" s="2"/>
      <c r="DE567" s="2"/>
      <c r="DF567" s="92"/>
      <c r="DG567" s="92"/>
      <c r="DH567" s="92"/>
      <c r="DI567" s="92"/>
      <c r="DJ567" s="92"/>
      <c r="DK567" s="92"/>
      <c r="DL567" s="92"/>
      <c r="DM567" s="92"/>
      <c r="DN567" s="92"/>
      <c r="DO567" s="92"/>
      <c r="DP567" s="92"/>
      <c r="DQ567" s="92"/>
      <c r="DR567" s="92"/>
      <c r="DS567" s="92"/>
      <c r="DT567" s="92"/>
      <c r="DU567" s="92"/>
      <c r="DV567" s="92"/>
      <c r="DW567" s="92"/>
      <c r="DX567" s="92"/>
      <c r="DY567" s="92"/>
      <c r="DZ567" s="92"/>
      <c r="EA567" s="92"/>
      <c r="EB567" s="92"/>
      <c r="EC567" s="92"/>
      <c r="ED567" s="92"/>
      <c r="EE567" s="92"/>
      <c r="EF567" s="2"/>
      <c r="EG567" s="2"/>
      <c r="EH567" s="2"/>
    </row>
    <row r="568" spans="1:138" ht="12.7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c r="BZ568" s="2"/>
      <c r="CA568" s="2"/>
      <c r="CB568" s="2"/>
      <c r="CC568" s="2"/>
      <c r="CD568" s="2"/>
      <c r="CE568" s="2"/>
      <c r="CF568" s="2"/>
      <c r="CG568" s="2"/>
      <c r="CH568" s="2"/>
      <c r="CI568" s="2"/>
      <c r="CJ568" s="2"/>
      <c r="CK568" s="2"/>
      <c r="CL568" s="2"/>
      <c r="CM568" s="2"/>
      <c r="CN568" s="2"/>
      <c r="CO568" s="2"/>
      <c r="CP568" s="2"/>
      <c r="CQ568" s="2"/>
      <c r="CR568" s="2"/>
      <c r="CS568" s="2"/>
      <c r="CT568" s="2"/>
      <c r="CU568" s="2"/>
      <c r="CV568" s="2"/>
      <c r="CW568" s="2"/>
      <c r="CX568" s="2"/>
      <c r="CY568" s="2"/>
      <c r="CZ568" s="2"/>
      <c r="DA568" s="2"/>
      <c r="DB568" s="2"/>
      <c r="DC568" s="2"/>
      <c r="DD568" s="2"/>
      <c r="DE568" s="2"/>
      <c r="DF568" s="92"/>
      <c r="DG568" s="92"/>
      <c r="DH568" s="92"/>
      <c r="DI568" s="92"/>
      <c r="DJ568" s="92"/>
      <c r="DK568" s="92"/>
      <c r="DL568" s="92"/>
      <c r="DM568" s="92"/>
      <c r="DN568" s="92"/>
      <c r="DO568" s="92"/>
      <c r="DP568" s="92"/>
      <c r="DQ568" s="92"/>
      <c r="DR568" s="92"/>
      <c r="DS568" s="92"/>
      <c r="DT568" s="92"/>
      <c r="DU568" s="92"/>
      <c r="DV568" s="92"/>
      <c r="DW568" s="92"/>
      <c r="DX568" s="92"/>
      <c r="DY568" s="92"/>
      <c r="DZ568" s="92"/>
      <c r="EA568" s="92"/>
      <c r="EB568" s="92"/>
      <c r="EC568" s="92"/>
      <c r="ED568" s="92"/>
      <c r="EE568" s="92"/>
      <c r="EF568" s="2"/>
      <c r="EG568" s="2"/>
      <c r="EH568" s="2"/>
    </row>
    <row r="569" spans="1:138" ht="12.7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c r="BW569" s="2"/>
      <c r="BX569" s="2"/>
      <c r="BY569" s="2"/>
      <c r="BZ569" s="2"/>
      <c r="CA569" s="2"/>
      <c r="CB569" s="2"/>
      <c r="CC569" s="2"/>
      <c r="CD569" s="2"/>
      <c r="CE569" s="2"/>
      <c r="CF569" s="2"/>
      <c r="CG569" s="2"/>
      <c r="CH569" s="2"/>
      <c r="CI569" s="2"/>
      <c r="CJ569" s="2"/>
      <c r="CK569" s="2"/>
      <c r="CL569" s="2"/>
      <c r="CM569" s="2"/>
      <c r="CN569" s="2"/>
      <c r="CO569" s="2"/>
      <c r="CP569" s="2"/>
      <c r="CQ569" s="2"/>
      <c r="CR569" s="2"/>
      <c r="CS569" s="2"/>
      <c r="CT569" s="2"/>
      <c r="CU569" s="2"/>
      <c r="CV569" s="2"/>
      <c r="CW569" s="2"/>
      <c r="CX569" s="2"/>
      <c r="CY569" s="2"/>
      <c r="CZ569" s="2"/>
      <c r="DA569" s="2"/>
      <c r="DB569" s="2"/>
      <c r="DC569" s="2"/>
      <c r="DD569" s="2"/>
      <c r="DE569" s="2"/>
      <c r="DF569" s="92"/>
      <c r="DG569" s="92"/>
      <c r="DH569" s="92"/>
      <c r="DI569" s="92"/>
      <c r="DJ569" s="92"/>
      <c r="DK569" s="92"/>
      <c r="DL569" s="92"/>
      <c r="DM569" s="92"/>
      <c r="DN569" s="92"/>
      <c r="DO569" s="92"/>
      <c r="DP569" s="92"/>
      <c r="DQ569" s="92"/>
      <c r="DR569" s="92"/>
      <c r="DS569" s="92"/>
      <c r="DT569" s="92"/>
      <c r="DU569" s="92"/>
      <c r="DV569" s="92"/>
      <c r="DW569" s="92"/>
      <c r="DX569" s="92"/>
      <c r="DY569" s="92"/>
      <c r="DZ569" s="92"/>
      <c r="EA569" s="92"/>
      <c r="EB569" s="92"/>
      <c r="EC569" s="92"/>
      <c r="ED569" s="92"/>
      <c r="EE569" s="92"/>
      <c r="EF569" s="2"/>
      <c r="EG569" s="2"/>
      <c r="EH569" s="2"/>
    </row>
    <row r="570" spans="1:138" ht="12.7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c r="BX570" s="2"/>
      <c r="BY570" s="2"/>
      <c r="BZ570" s="2"/>
      <c r="CA570" s="2"/>
      <c r="CB570" s="2"/>
      <c r="CC570" s="2"/>
      <c r="CD570" s="2"/>
      <c r="CE570" s="2"/>
      <c r="CF570" s="2"/>
      <c r="CG570" s="2"/>
      <c r="CH570" s="2"/>
      <c r="CI570" s="2"/>
      <c r="CJ570" s="2"/>
      <c r="CK570" s="2"/>
      <c r="CL570" s="2"/>
      <c r="CM570" s="2"/>
      <c r="CN570" s="2"/>
      <c r="CO570" s="2"/>
      <c r="CP570" s="2"/>
      <c r="CQ570" s="2"/>
      <c r="CR570" s="2"/>
      <c r="CS570" s="2"/>
      <c r="CT570" s="2"/>
      <c r="CU570" s="2"/>
      <c r="CV570" s="2"/>
      <c r="CW570" s="2"/>
      <c r="CX570" s="2"/>
      <c r="CY570" s="2"/>
      <c r="CZ570" s="2"/>
      <c r="DA570" s="2"/>
      <c r="DB570" s="2"/>
      <c r="DC570" s="2"/>
      <c r="DD570" s="2"/>
      <c r="DE570" s="2"/>
      <c r="DF570" s="92"/>
      <c r="DG570" s="92"/>
      <c r="DH570" s="92"/>
      <c r="DI570" s="92"/>
      <c r="DJ570" s="92"/>
      <c r="DK570" s="92"/>
      <c r="DL570" s="92"/>
      <c r="DM570" s="92"/>
      <c r="DN570" s="92"/>
      <c r="DO570" s="92"/>
      <c r="DP570" s="92"/>
      <c r="DQ570" s="92"/>
      <c r="DR570" s="92"/>
      <c r="DS570" s="92"/>
      <c r="DT570" s="92"/>
      <c r="DU570" s="92"/>
      <c r="DV570" s="92"/>
      <c r="DW570" s="92"/>
      <c r="DX570" s="92"/>
      <c r="DY570" s="92"/>
      <c r="DZ570" s="92"/>
      <c r="EA570" s="92"/>
      <c r="EB570" s="92"/>
      <c r="EC570" s="92"/>
      <c r="ED570" s="92"/>
      <c r="EE570" s="92"/>
      <c r="EF570" s="2"/>
      <c r="EG570" s="2"/>
      <c r="EH570" s="2"/>
    </row>
    <row r="571" spans="1:138" ht="12.7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BW571" s="2"/>
      <c r="BX571" s="2"/>
      <c r="BY571" s="2"/>
      <c r="BZ571" s="2"/>
      <c r="CA571" s="2"/>
      <c r="CB571" s="2"/>
      <c r="CC571" s="2"/>
      <c r="CD571" s="2"/>
      <c r="CE571" s="2"/>
      <c r="CF571" s="2"/>
      <c r="CG571" s="2"/>
      <c r="CH571" s="2"/>
      <c r="CI571" s="2"/>
      <c r="CJ571" s="2"/>
      <c r="CK571" s="2"/>
      <c r="CL571" s="2"/>
      <c r="CM571" s="2"/>
      <c r="CN571" s="2"/>
      <c r="CO571" s="2"/>
      <c r="CP571" s="2"/>
      <c r="CQ571" s="2"/>
      <c r="CR571" s="2"/>
      <c r="CS571" s="2"/>
      <c r="CT571" s="2"/>
      <c r="CU571" s="2"/>
      <c r="CV571" s="2"/>
      <c r="CW571" s="2"/>
      <c r="CX571" s="2"/>
      <c r="CY571" s="2"/>
      <c r="CZ571" s="2"/>
      <c r="DA571" s="2"/>
      <c r="DB571" s="2"/>
      <c r="DC571" s="2"/>
      <c r="DD571" s="2"/>
      <c r="DE571" s="2"/>
      <c r="DF571" s="92"/>
      <c r="DG571" s="92"/>
      <c r="DH571" s="92"/>
      <c r="DI571" s="92"/>
      <c r="DJ571" s="92"/>
      <c r="DK571" s="92"/>
      <c r="DL571" s="92"/>
      <c r="DM571" s="92"/>
      <c r="DN571" s="92"/>
      <c r="DO571" s="92"/>
      <c r="DP571" s="92"/>
      <c r="DQ571" s="92"/>
      <c r="DR571" s="92"/>
      <c r="DS571" s="92"/>
      <c r="DT571" s="92"/>
      <c r="DU571" s="92"/>
      <c r="DV571" s="92"/>
      <c r="DW571" s="92"/>
      <c r="DX571" s="92"/>
      <c r="DY571" s="92"/>
      <c r="DZ571" s="92"/>
      <c r="EA571" s="92"/>
      <c r="EB571" s="92"/>
      <c r="EC571" s="92"/>
      <c r="ED571" s="92"/>
      <c r="EE571" s="92"/>
      <c r="EF571" s="2"/>
      <c r="EG571" s="2"/>
      <c r="EH571" s="2"/>
    </row>
    <row r="572" spans="1:138" ht="12.7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2"/>
      <c r="BX572" s="2"/>
      <c r="BY572" s="2"/>
      <c r="BZ572" s="2"/>
      <c r="CA572" s="2"/>
      <c r="CB572" s="2"/>
      <c r="CC572" s="2"/>
      <c r="CD572" s="2"/>
      <c r="CE572" s="2"/>
      <c r="CF572" s="2"/>
      <c r="CG572" s="2"/>
      <c r="CH572" s="2"/>
      <c r="CI572" s="2"/>
      <c r="CJ572" s="2"/>
      <c r="CK572" s="2"/>
      <c r="CL572" s="2"/>
      <c r="CM572" s="2"/>
      <c r="CN572" s="2"/>
      <c r="CO572" s="2"/>
      <c r="CP572" s="2"/>
      <c r="CQ572" s="2"/>
      <c r="CR572" s="2"/>
      <c r="CS572" s="2"/>
      <c r="CT572" s="2"/>
      <c r="CU572" s="2"/>
      <c r="CV572" s="2"/>
      <c r="CW572" s="2"/>
      <c r="CX572" s="2"/>
      <c r="CY572" s="2"/>
      <c r="CZ572" s="2"/>
      <c r="DA572" s="2"/>
      <c r="DB572" s="2"/>
      <c r="DC572" s="2"/>
      <c r="DD572" s="2"/>
      <c r="DE572" s="2"/>
      <c r="DF572" s="92"/>
      <c r="DG572" s="92"/>
      <c r="DH572" s="92"/>
      <c r="DI572" s="92"/>
      <c r="DJ572" s="92"/>
      <c r="DK572" s="92"/>
      <c r="DL572" s="92"/>
      <c r="DM572" s="92"/>
      <c r="DN572" s="92"/>
      <c r="DO572" s="92"/>
      <c r="DP572" s="92"/>
      <c r="DQ572" s="92"/>
      <c r="DR572" s="92"/>
      <c r="DS572" s="92"/>
      <c r="DT572" s="92"/>
      <c r="DU572" s="92"/>
      <c r="DV572" s="92"/>
      <c r="DW572" s="92"/>
      <c r="DX572" s="92"/>
      <c r="DY572" s="92"/>
      <c r="DZ572" s="92"/>
      <c r="EA572" s="92"/>
      <c r="EB572" s="92"/>
      <c r="EC572" s="92"/>
      <c r="ED572" s="92"/>
      <c r="EE572" s="92"/>
      <c r="EF572" s="2"/>
      <c r="EG572" s="2"/>
      <c r="EH572" s="2"/>
    </row>
    <row r="573" spans="1:138" ht="12.7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2"/>
      <c r="BZ573" s="2"/>
      <c r="CA573" s="2"/>
      <c r="CB573" s="2"/>
      <c r="CC573" s="2"/>
      <c r="CD573" s="2"/>
      <c r="CE573" s="2"/>
      <c r="CF573" s="2"/>
      <c r="CG573" s="2"/>
      <c r="CH573" s="2"/>
      <c r="CI573" s="2"/>
      <c r="CJ573" s="2"/>
      <c r="CK573" s="2"/>
      <c r="CL573" s="2"/>
      <c r="CM573" s="2"/>
      <c r="CN573" s="2"/>
      <c r="CO573" s="2"/>
      <c r="CP573" s="2"/>
      <c r="CQ573" s="2"/>
      <c r="CR573" s="2"/>
      <c r="CS573" s="2"/>
      <c r="CT573" s="2"/>
      <c r="CU573" s="2"/>
      <c r="CV573" s="2"/>
      <c r="CW573" s="2"/>
      <c r="CX573" s="2"/>
      <c r="CY573" s="2"/>
      <c r="CZ573" s="2"/>
      <c r="DA573" s="2"/>
      <c r="DB573" s="2"/>
      <c r="DC573" s="2"/>
      <c r="DD573" s="2"/>
      <c r="DE573" s="2"/>
      <c r="DF573" s="92"/>
      <c r="DG573" s="92"/>
      <c r="DH573" s="92"/>
      <c r="DI573" s="92"/>
      <c r="DJ573" s="92"/>
      <c r="DK573" s="92"/>
      <c r="DL573" s="92"/>
      <c r="DM573" s="92"/>
      <c r="DN573" s="92"/>
      <c r="DO573" s="92"/>
      <c r="DP573" s="92"/>
      <c r="DQ573" s="92"/>
      <c r="DR573" s="92"/>
      <c r="DS573" s="92"/>
      <c r="DT573" s="92"/>
      <c r="DU573" s="92"/>
      <c r="DV573" s="92"/>
      <c r="DW573" s="92"/>
      <c r="DX573" s="92"/>
      <c r="DY573" s="92"/>
      <c r="DZ573" s="92"/>
      <c r="EA573" s="92"/>
      <c r="EB573" s="92"/>
      <c r="EC573" s="92"/>
      <c r="ED573" s="92"/>
      <c r="EE573" s="92"/>
      <c r="EF573" s="2"/>
      <c r="EG573" s="2"/>
      <c r="EH573" s="2"/>
    </row>
    <row r="574" spans="1:138" ht="12.7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c r="CA574" s="2"/>
      <c r="CB574" s="2"/>
      <c r="CC574" s="2"/>
      <c r="CD574" s="2"/>
      <c r="CE574" s="2"/>
      <c r="CF574" s="2"/>
      <c r="CG574" s="2"/>
      <c r="CH574" s="2"/>
      <c r="CI574" s="2"/>
      <c r="CJ574" s="2"/>
      <c r="CK574" s="2"/>
      <c r="CL574" s="2"/>
      <c r="CM574" s="2"/>
      <c r="CN574" s="2"/>
      <c r="CO574" s="2"/>
      <c r="CP574" s="2"/>
      <c r="CQ574" s="2"/>
      <c r="CR574" s="2"/>
      <c r="CS574" s="2"/>
      <c r="CT574" s="2"/>
      <c r="CU574" s="2"/>
      <c r="CV574" s="2"/>
      <c r="CW574" s="2"/>
      <c r="CX574" s="2"/>
      <c r="CY574" s="2"/>
      <c r="CZ574" s="2"/>
      <c r="DA574" s="2"/>
      <c r="DB574" s="2"/>
      <c r="DC574" s="2"/>
      <c r="DD574" s="2"/>
      <c r="DE574" s="2"/>
      <c r="DF574" s="92"/>
      <c r="DG574" s="92"/>
      <c r="DH574" s="92"/>
      <c r="DI574" s="92"/>
      <c r="DJ574" s="92"/>
      <c r="DK574" s="92"/>
      <c r="DL574" s="92"/>
      <c r="DM574" s="92"/>
      <c r="DN574" s="92"/>
      <c r="DO574" s="92"/>
      <c r="DP574" s="92"/>
      <c r="DQ574" s="92"/>
      <c r="DR574" s="92"/>
      <c r="DS574" s="92"/>
      <c r="DT574" s="92"/>
      <c r="DU574" s="92"/>
      <c r="DV574" s="92"/>
      <c r="DW574" s="92"/>
      <c r="DX574" s="92"/>
      <c r="DY574" s="92"/>
      <c r="DZ574" s="92"/>
      <c r="EA574" s="92"/>
      <c r="EB574" s="92"/>
      <c r="EC574" s="92"/>
      <c r="ED574" s="92"/>
      <c r="EE574" s="92"/>
      <c r="EF574" s="2"/>
      <c r="EG574" s="2"/>
      <c r="EH574" s="2"/>
    </row>
    <row r="575" spans="1:138" ht="12.7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c r="BW575" s="2"/>
      <c r="BX575" s="2"/>
      <c r="BY575" s="2"/>
      <c r="BZ575" s="2"/>
      <c r="CA575" s="2"/>
      <c r="CB575" s="2"/>
      <c r="CC575" s="2"/>
      <c r="CD575" s="2"/>
      <c r="CE575" s="2"/>
      <c r="CF575" s="2"/>
      <c r="CG575" s="2"/>
      <c r="CH575" s="2"/>
      <c r="CI575" s="2"/>
      <c r="CJ575" s="2"/>
      <c r="CK575" s="2"/>
      <c r="CL575" s="2"/>
      <c r="CM575" s="2"/>
      <c r="CN575" s="2"/>
      <c r="CO575" s="2"/>
      <c r="CP575" s="2"/>
      <c r="CQ575" s="2"/>
      <c r="CR575" s="2"/>
      <c r="CS575" s="2"/>
      <c r="CT575" s="2"/>
      <c r="CU575" s="2"/>
      <c r="CV575" s="2"/>
      <c r="CW575" s="2"/>
      <c r="CX575" s="2"/>
      <c r="CY575" s="2"/>
      <c r="CZ575" s="2"/>
      <c r="DA575" s="2"/>
      <c r="DB575" s="2"/>
      <c r="DC575" s="2"/>
      <c r="DD575" s="2"/>
      <c r="DE575" s="2"/>
      <c r="DF575" s="92"/>
      <c r="DG575" s="92"/>
      <c r="DH575" s="92"/>
      <c r="DI575" s="92"/>
      <c r="DJ575" s="92"/>
      <c r="DK575" s="92"/>
      <c r="DL575" s="92"/>
      <c r="DM575" s="92"/>
      <c r="DN575" s="92"/>
      <c r="DO575" s="92"/>
      <c r="DP575" s="92"/>
      <c r="DQ575" s="92"/>
      <c r="DR575" s="92"/>
      <c r="DS575" s="92"/>
      <c r="DT575" s="92"/>
      <c r="DU575" s="92"/>
      <c r="DV575" s="92"/>
      <c r="DW575" s="92"/>
      <c r="DX575" s="92"/>
      <c r="DY575" s="92"/>
      <c r="DZ575" s="92"/>
      <c r="EA575" s="92"/>
      <c r="EB575" s="92"/>
      <c r="EC575" s="92"/>
      <c r="ED575" s="92"/>
      <c r="EE575" s="92"/>
      <c r="EF575" s="2"/>
      <c r="EG575" s="2"/>
      <c r="EH575" s="2"/>
    </row>
    <row r="576" spans="1:138" ht="12.7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c r="BX576" s="2"/>
      <c r="BY576" s="2"/>
      <c r="BZ576" s="2"/>
      <c r="CA576" s="2"/>
      <c r="CB576" s="2"/>
      <c r="CC576" s="2"/>
      <c r="CD576" s="2"/>
      <c r="CE576" s="2"/>
      <c r="CF576" s="2"/>
      <c r="CG576" s="2"/>
      <c r="CH576" s="2"/>
      <c r="CI576" s="2"/>
      <c r="CJ576" s="2"/>
      <c r="CK576" s="2"/>
      <c r="CL576" s="2"/>
      <c r="CM576" s="2"/>
      <c r="CN576" s="2"/>
      <c r="CO576" s="2"/>
      <c r="CP576" s="2"/>
      <c r="CQ576" s="2"/>
      <c r="CR576" s="2"/>
      <c r="CS576" s="2"/>
      <c r="CT576" s="2"/>
      <c r="CU576" s="2"/>
      <c r="CV576" s="2"/>
      <c r="CW576" s="2"/>
      <c r="CX576" s="2"/>
      <c r="CY576" s="2"/>
      <c r="CZ576" s="2"/>
      <c r="DA576" s="2"/>
      <c r="DB576" s="2"/>
      <c r="DC576" s="2"/>
      <c r="DD576" s="2"/>
      <c r="DE576" s="2"/>
      <c r="DF576" s="92"/>
      <c r="DG576" s="92"/>
      <c r="DH576" s="92"/>
      <c r="DI576" s="92"/>
      <c r="DJ576" s="92"/>
      <c r="DK576" s="92"/>
      <c r="DL576" s="92"/>
      <c r="DM576" s="92"/>
      <c r="DN576" s="92"/>
      <c r="DO576" s="92"/>
      <c r="DP576" s="92"/>
      <c r="DQ576" s="92"/>
      <c r="DR576" s="92"/>
      <c r="DS576" s="92"/>
      <c r="DT576" s="92"/>
      <c r="DU576" s="92"/>
      <c r="DV576" s="92"/>
      <c r="DW576" s="92"/>
      <c r="DX576" s="92"/>
      <c r="DY576" s="92"/>
      <c r="DZ576" s="92"/>
      <c r="EA576" s="92"/>
      <c r="EB576" s="92"/>
      <c r="EC576" s="92"/>
      <c r="ED576" s="92"/>
      <c r="EE576" s="92"/>
      <c r="EF576" s="2"/>
      <c r="EG576" s="2"/>
      <c r="EH576" s="2"/>
    </row>
    <row r="577" spans="1:138" ht="12.7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BW577" s="2"/>
      <c r="BX577" s="2"/>
      <c r="BY577" s="2"/>
      <c r="BZ577" s="2"/>
      <c r="CA577" s="2"/>
      <c r="CB577" s="2"/>
      <c r="CC577" s="2"/>
      <c r="CD577" s="2"/>
      <c r="CE577" s="2"/>
      <c r="CF577" s="2"/>
      <c r="CG577" s="2"/>
      <c r="CH577" s="2"/>
      <c r="CI577" s="2"/>
      <c r="CJ577" s="2"/>
      <c r="CK577" s="2"/>
      <c r="CL577" s="2"/>
      <c r="CM577" s="2"/>
      <c r="CN577" s="2"/>
      <c r="CO577" s="2"/>
      <c r="CP577" s="2"/>
      <c r="CQ577" s="2"/>
      <c r="CR577" s="2"/>
      <c r="CS577" s="2"/>
      <c r="CT577" s="2"/>
      <c r="CU577" s="2"/>
      <c r="CV577" s="2"/>
      <c r="CW577" s="2"/>
      <c r="CX577" s="2"/>
      <c r="CY577" s="2"/>
      <c r="CZ577" s="2"/>
      <c r="DA577" s="2"/>
      <c r="DB577" s="2"/>
      <c r="DC577" s="2"/>
      <c r="DD577" s="2"/>
      <c r="DE577" s="2"/>
      <c r="DF577" s="92"/>
      <c r="DG577" s="92"/>
      <c r="DH577" s="92"/>
      <c r="DI577" s="92"/>
      <c r="DJ577" s="92"/>
      <c r="DK577" s="92"/>
      <c r="DL577" s="92"/>
      <c r="DM577" s="92"/>
      <c r="DN577" s="92"/>
      <c r="DO577" s="92"/>
      <c r="DP577" s="92"/>
      <c r="DQ577" s="92"/>
      <c r="DR577" s="92"/>
      <c r="DS577" s="92"/>
      <c r="DT577" s="92"/>
      <c r="DU577" s="92"/>
      <c r="DV577" s="92"/>
      <c r="DW577" s="92"/>
      <c r="DX577" s="92"/>
      <c r="DY577" s="92"/>
      <c r="DZ577" s="92"/>
      <c r="EA577" s="92"/>
      <c r="EB577" s="92"/>
      <c r="EC577" s="92"/>
      <c r="ED577" s="92"/>
      <c r="EE577" s="92"/>
      <c r="EF577" s="2"/>
      <c r="EG577" s="2"/>
      <c r="EH577" s="2"/>
    </row>
    <row r="578" spans="1:138" ht="12.7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c r="BZ578" s="2"/>
      <c r="CA578" s="2"/>
      <c r="CB578" s="2"/>
      <c r="CC578" s="2"/>
      <c r="CD578" s="2"/>
      <c r="CE578" s="2"/>
      <c r="CF578" s="2"/>
      <c r="CG578" s="2"/>
      <c r="CH578" s="2"/>
      <c r="CI578" s="2"/>
      <c r="CJ578" s="2"/>
      <c r="CK578" s="2"/>
      <c r="CL578" s="2"/>
      <c r="CM578" s="2"/>
      <c r="CN578" s="2"/>
      <c r="CO578" s="2"/>
      <c r="CP578" s="2"/>
      <c r="CQ578" s="2"/>
      <c r="CR578" s="2"/>
      <c r="CS578" s="2"/>
      <c r="CT578" s="2"/>
      <c r="CU578" s="2"/>
      <c r="CV578" s="2"/>
      <c r="CW578" s="2"/>
      <c r="CX578" s="2"/>
      <c r="CY578" s="2"/>
      <c r="CZ578" s="2"/>
      <c r="DA578" s="2"/>
      <c r="DB578" s="2"/>
      <c r="DC578" s="2"/>
      <c r="DD578" s="2"/>
      <c r="DE578" s="2"/>
      <c r="DF578" s="92"/>
      <c r="DG578" s="92"/>
      <c r="DH578" s="92"/>
      <c r="DI578" s="92"/>
      <c r="DJ578" s="92"/>
      <c r="DK578" s="92"/>
      <c r="DL578" s="92"/>
      <c r="DM578" s="92"/>
      <c r="DN578" s="92"/>
      <c r="DO578" s="92"/>
      <c r="DP578" s="92"/>
      <c r="DQ578" s="92"/>
      <c r="DR578" s="92"/>
      <c r="DS578" s="92"/>
      <c r="DT578" s="92"/>
      <c r="DU578" s="92"/>
      <c r="DV578" s="92"/>
      <c r="DW578" s="92"/>
      <c r="DX578" s="92"/>
      <c r="DY578" s="92"/>
      <c r="DZ578" s="92"/>
      <c r="EA578" s="92"/>
      <c r="EB578" s="92"/>
      <c r="EC578" s="92"/>
      <c r="ED578" s="92"/>
      <c r="EE578" s="92"/>
      <c r="EF578" s="2"/>
      <c r="EG578" s="2"/>
      <c r="EH578" s="2"/>
    </row>
    <row r="579" spans="1:138" ht="12.7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c r="BW579" s="2"/>
      <c r="BX579" s="2"/>
      <c r="BY579" s="2"/>
      <c r="BZ579" s="2"/>
      <c r="CA579" s="2"/>
      <c r="CB579" s="2"/>
      <c r="CC579" s="2"/>
      <c r="CD579" s="2"/>
      <c r="CE579" s="2"/>
      <c r="CF579" s="2"/>
      <c r="CG579" s="2"/>
      <c r="CH579" s="2"/>
      <c r="CI579" s="2"/>
      <c r="CJ579" s="2"/>
      <c r="CK579" s="2"/>
      <c r="CL579" s="2"/>
      <c r="CM579" s="2"/>
      <c r="CN579" s="2"/>
      <c r="CO579" s="2"/>
      <c r="CP579" s="2"/>
      <c r="CQ579" s="2"/>
      <c r="CR579" s="2"/>
      <c r="CS579" s="2"/>
      <c r="CT579" s="2"/>
      <c r="CU579" s="2"/>
      <c r="CV579" s="2"/>
      <c r="CW579" s="2"/>
      <c r="CX579" s="2"/>
      <c r="CY579" s="2"/>
      <c r="CZ579" s="2"/>
      <c r="DA579" s="2"/>
      <c r="DB579" s="2"/>
      <c r="DC579" s="2"/>
      <c r="DD579" s="2"/>
      <c r="DE579" s="2"/>
      <c r="DF579" s="92"/>
      <c r="DG579" s="92"/>
      <c r="DH579" s="92"/>
      <c r="DI579" s="92"/>
      <c r="DJ579" s="92"/>
      <c r="DK579" s="92"/>
      <c r="DL579" s="92"/>
      <c r="DM579" s="92"/>
      <c r="DN579" s="92"/>
      <c r="DO579" s="92"/>
      <c r="DP579" s="92"/>
      <c r="DQ579" s="92"/>
      <c r="DR579" s="92"/>
      <c r="DS579" s="92"/>
      <c r="DT579" s="92"/>
      <c r="DU579" s="92"/>
      <c r="DV579" s="92"/>
      <c r="DW579" s="92"/>
      <c r="DX579" s="92"/>
      <c r="DY579" s="92"/>
      <c r="DZ579" s="92"/>
      <c r="EA579" s="92"/>
      <c r="EB579" s="92"/>
      <c r="EC579" s="92"/>
      <c r="ED579" s="92"/>
      <c r="EE579" s="92"/>
      <c r="EF579" s="2"/>
      <c r="EG579" s="2"/>
      <c r="EH579" s="2"/>
    </row>
    <row r="580" spans="1:138" ht="12.7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c r="BW580" s="2"/>
      <c r="BX580" s="2"/>
      <c r="BY580" s="2"/>
      <c r="BZ580" s="2"/>
      <c r="CA580" s="2"/>
      <c r="CB580" s="2"/>
      <c r="CC580" s="2"/>
      <c r="CD580" s="2"/>
      <c r="CE580" s="2"/>
      <c r="CF580" s="2"/>
      <c r="CG580" s="2"/>
      <c r="CH580" s="2"/>
      <c r="CI580" s="2"/>
      <c r="CJ580" s="2"/>
      <c r="CK580" s="2"/>
      <c r="CL580" s="2"/>
      <c r="CM580" s="2"/>
      <c r="CN580" s="2"/>
      <c r="CO580" s="2"/>
      <c r="CP580" s="2"/>
      <c r="CQ580" s="2"/>
      <c r="CR580" s="2"/>
      <c r="CS580" s="2"/>
      <c r="CT580" s="2"/>
      <c r="CU580" s="2"/>
      <c r="CV580" s="2"/>
      <c r="CW580" s="2"/>
      <c r="CX580" s="2"/>
      <c r="CY580" s="2"/>
      <c r="CZ580" s="2"/>
      <c r="DA580" s="2"/>
      <c r="DB580" s="2"/>
      <c r="DC580" s="2"/>
      <c r="DD580" s="2"/>
      <c r="DE580" s="2"/>
      <c r="DF580" s="92"/>
      <c r="DG580" s="92"/>
      <c r="DH580" s="92"/>
      <c r="DI580" s="92"/>
      <c r="DJ580" s="92"/>
      <c r="DK580" s="92"/>
      <c r="DL580" s="92"/>
      <c r="DM580" s="92"/>
      <c r="DN580" s="92"/>
      <c r="DO580" s="92"/>
      <c r="DP580" s="92"/>
      <c r="DQ580" s="92"/>
      <c r="DR580" s="92"/>
      <c r="DS580" s="92"/>
      <c r="DT580" s="92"/>
      <c r="DU580" s="92"/>
      <c r="DV580" s="92"/>
      <c r="DW580" s="92"/>
      <c r="DX580" s="92"/>
      <c r="DY580" s="92"/>
      <c r="DZ580" s="92"/>
      <c r="EA580" s="92"/>
      <c r="EB580" s="92"/>
      <c r="EC580" s="92"/>
      <c r="ED580" s="92"/>
      <c r="EE580" s="92"/>
      <c r="EF580" s="2"/>
      <c r="EG580" s="2"/>
      <c r="EH580" s="2"/>
    </row>
    <row r="581" spans="1:138" ht="12.7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c r="BW581" s="2"/>
      <c r="BX581" s="2"/>
      <c r="BY581" s="2"/>
      <c r="BZ581" s="2"/>
      <c r="CA581" s="2"/>
      <c r="CB581" s="2"/>
      <c r="CC581" s="2"/>
      <c r="CD581" s="2"/>
      <c r="CE581" s="2"/>
      <c r="CF581" s="2"/>
      <c r="CG581" s="2"/>
      <c r="CH581" s="2"/>
      <c r="CI581" s="2"/>
      <c r="CJ581" s="2"/>
      <c r="CK581" s="2"/>
      <c r="CL581" s="2"/>
      <c r="CM581" s="2"/>
      <c r="CN581" s="2"/>
      <c r="CO581" s="2"/>
      <c r="CP581" s="2"/>
      <c r="CQ581" s="2"/>
      <c r="CR581" s="2"/>
      <c r="CS581" s="2"/>
      <c r="CT581" s="2"/>
      <c r="CU581" s="2"/>
      <c r="CV581" s="2"/>
      <c r="CW581" s="2"/>
      <c r="CX581" s="2"/>
      <c r="CY581" s="2"/>
      <c r="CZ581" s="2"/>
      <c r="DA581" s="2"/>
      <c r="DB581" s="2"/>
      <c r="DC581" s="2"/>
      <c r="DD581" s="2"/>
      <c r="DE581" s="2"/>
      <c r="DF581" s="92"/>
      <c r="DG581" s="92"/>
      <c r="DH581" s="92"/>
      <c r="DI581" s="92"/>
      <c r="DJ581" s="92"/>
      <c r="DK581" s="92"/>
      <c r="DL581" s="92"/>
      <c r="DM581" s="92"/>
      <c r="DN581" s="92"/>
      <c r="DO581" s="92"/>
      <c r="DP581" s="92"/>
      <c r="DQ581" s="92"/>
      <c r="DR581" s="92"/>
      <c r="DS581" s="92"/>
      <c r="DT581" s="92"/>
      <c r="DU581" s="92"/>
      <c r="DV581" s="92"/>
      <c r="DW581" s="92"/>
      <c r="DX581" s="92"/>
      <c r="DY581" s="92"/>
      <c r="DZ581" s="92"/>
      <c r="EA581" s="92"/>
      <c r="EB581" s="92"/>
      <c r="EC581" s="92"/>
      <c r="ED581" s="92"/>
      <c r="EE581" s="92"/>
      <c r="EF581" s="2"/>
      <c r="EG581" s="2"/>
      <c r="EH581" s="2"/>
    </row>
    <row r="582" spans="1:138" ht="12.7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2"/>
      <c r="BX582" s="2"/>
      <c r="BY582" s="2"/>
      <c r="BZ582" s="2"/>
      <c r="CA582" s="2"/>
      <c r="CB582" s="2"/>
      <c r="CC582" s="2"/>
      <c r="CD582" s="2"/>
      <c r="CE582" s="2"/>
      <c r="CF582" s="2"/>
      <c r="CG582" s="2"/>
      <c r="CH582" s="2"/>
      <c r="CI582" s="2"/>
      <c r="CJ582" s="2"/>
      <c r="CK582" s="2"/>
      <c r="CL582" s="2"/>
      <c r="CM582" s="2"/>
      <c r="CN582" s="2"/>
      <c r="CO582" s="2"/>
      <c r="CP582" s="2"/>
      <c r="CQ582" s="2"/>
      <c r="CR582" s="2"/>
      <c r="CS582" s="2"/>
      <c r="CT582" s="2"/>
      <c r="CU582" s="2"/>
      <c r="CV582" s="2"/>
      <c r="CW582" s="2"/>
      <c r="CX582" s="2"/>
      <c r="CY582" s="2"/>
      <c r="CZ582" s="2"/>
      <c r="DA582" s="2"/>
      <c r="DB582" s="2"/>
      <c r="DC582" s="2"/>
      <c r="DD582" s="2"/>
      <c r="DE582" s="2"/>
      <c r="DF582" s="92"/>
      <c r="DG582" s="92"/>
      <c r="DH582" s="92"/>
      <c r="DI582" s="92"/>
      <c r="DJ582" s="92"/>
      <c r="DK582" s="92"/>
      <c r="DL582" s="92"/>
      <c r="DM582" s="92"/>
      <c r="DN582" s="92"/>
      <c r="DO582" s="92"/>
      <c r="DP582" s="92"/>
      <c r="DQ582" s="92"/>
      <c r="DR582" s="92"/>
      <c r="DS582" s="92"/>
      <c r="DT582" s="92"/>
      <c r="DU582" s="92"/>
      <c r="DV582" s="92"/>
      <c r="DW582" s="92"/>
      <c r="DX582" s="92"/>
      <c r="DY582" s="92"/>
      <c r="DZ582" s="92"/>
      <c r="EA582" s="92"/>
      <c r="EB582" s="92"/>
      <c r="EC582" s="92"/>
      <c r="ED582" s="92"/>
      <c r="EE582" s="92"/>
      <c r="EF582" s="2"/>
      <c r="EG582" s="2"/>
      <c r="EH582" s="2"/>
    </row>
    <row r="583" spans="1:138" ht="12.7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c r="BV583" s="2"/>
      <c r="BW583" s="2"/>
      <c r="BX583" s="2"/>
      <c r="BY583" s="2"/>
      <c r="BZ583" s="2"/>
      <c r="CA583" s="2"/>
      <c r="CB583" s="2"/>
      <c r="CC583" s="2"/>
      <c r="CD583" s="2"/>
      <c r="CE583" s="2"/>
      <c r="CF583" s="2"/>
      <c r="CG583" s="2"/>
      <c r="CH583" s="2"/>
      <c r="CI583" s="2"/>
      <c r="CJ583" s="2"/>
      <c r="CK583" s="2"/>
      <c r="CL583" s="2"/>
      <c r="CM583" s="2"/>
      <c r="CN583" s="2"/>
      <c r="CO583" s="2"/>
      <c r="CP583" s="2"/>
      <c r="CQ583" s="2"/>
      <c r="CR583" s="2"/>
      <c r="CS583" s="2"/>
      <c r="CT583" s="2"/>
      <c r="CU583" s="2"/>
      <c r="CV583" s="2"/>
      <c r="CW583" s="2"/>
      <c r="CX583" s="2"/>
      <c r="CY583" s="2"/>
      <c r="CZ583" s="2"/>
      <c r="DA583" s="2"/>
      <c r="DB583" s="2"/>
      <c r="DC583" s="2"/>
      <c r="DD583" s="2"/>
      <c r="DE583" s="2"/>
      <c r="DF583" s="92"/>
      <c r="DG583" s="92"/>
      <c r="DH583" s="92"/>
      <c r="DI583" s="92"/>
      <c r="DJ583" s="92"/>
      <c r="DK583" s="92"/>
      <c r="DL583" s="92"/>
      <c r="DM583" s="92"/>
      <c r="DN583" s="92"/>
      <c r="DO583" s="92"/>
      <c r="DP583" s="92"/>
      <c r="DQ583" s="92"/>
      <c r="DR583" s="92"/>
      <c r="DS583" s="92"/>
      <c r="DT583" s="92"/>
      <c r="DU583" s="92"/>
      <c r="DV583" s="92"/>
      <c r="DW583" s="92"/>
      <c r="DX583" s="92"/>
      <c r="DY583" s="92"/>
      <c r="DZ583" s="92"/>
      <c r="EA583" s="92"/>
      <c r="EB583" s="92"/>
      <c r="EC583" s="92"/>
      <c r="ED583" s="92"/>
      <c r="EE583" s="92"/>
      <c r="EF583" s="2"/>
      <c r="EG583" s="2"/>
      <c r="EH583" s="2"/>
    </row>
    <row r="584" spans="1:138" ht="12.7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2"/>
      <c r="BX584" s="2"/>
      <c r="BY584" s="2"/>
      <c r="BZ584" s="2"/>
      <c r="CA584" s="2"/>
      <c r="CB584" s="2"/>
      <c r="CC584" s="2"/>
      <c r="CD584" s="2"/>
      <c r="CE584" s="2"/>
      <c r="CF584" s="2"/>
      <c r="CG584" s="2"/>
      <c r="CH584" s="2"/>
      <c r="CI584" s="2"/>
      <c r="CJ584" s="2"/>
      <c r="CK584" s="2"/>
      <c r="CL584" s="2"/>
      <c r="CM584" s="2"/>
      <c r="CN584" s="2"/>
      <c r="CO584" s="2"/>
      <c r="CP584" s="2"/>
      <c r="CQ584" s="2"/>
      <c r="CR584" s="2"/>
      <c r="CS584" s="2"/>
      <c r="CT584" s="2"/>
      <c r="CU584" s="2"/>
      <c r="CV584" s="2"/>
      <c r="CW584" s="2"/>
      <c r="CX584" s="2"/>
      <c r="CY584" s="2"/>
      <c r="CZ584" s="2"/>
      <c r="DA584" s="2"/>
      <c r="DB584" s="2"/>
      <c r="DC584" s="2"/>
      <c r="DD584" s="2"/>
      <c r="DE584" s="2"/>
      <c r="DF584" s="92"/>
      <c r="DG584" s="92"/>
      <c r="DH584" s="92"/>
      <c r="DI584" s="92"/>
      <c r="DJ584" s="92"/>
      <c r="DK584" s="92"/>
      <c r="DL584" s="92"/>
      <c r="DM584" s="92"/>
      <c r="DN584" s="92"/>
      <c r="DO584" s="92"/>
      <c r="DP584" s="92"/>
      <c r="DQ584" s="92"/>
      <c r="DR584" s="92"/>
      <c r="DS584" s="92"/>
      <c r="DT584" s="92"/>
      <c r="DU584" s="92"/>
      <c r="DV584" s="92"/>
      <c r="DW584" s="92"/>
      <c r="DX584" s="92"/>
      <c r="DY584" s="92"/>
      <c r="DZ584" s="92"/>
      <c r="EA584" s="92"/>
      <c r="EB584" s="92"/>
      <c r="EC584" s="92"/>
      <c r="ED584" s="92"/>
      <c r="EE584" s="92"/>
      <c r="EF584" s="2"/>
      <c r="EG584" s="2"/>
      <c r="EH584" s="2"/>
    </row>
    <row r="585" spans="1:138" ht="12.7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2"/>
      <c r="BX585" s="2"/>
      <c r="BY585" s="2"/>
      <c r="BZ585" s="2"/>
      <c r="CA585" s="2"/>
      <c r="CB585" s="2"/>
      <c r="CC585" s="2"/>
      <c r="CD585" s="2"/>
      <c r="CE585" s="2"/>
      <c r="CF585" s="2"/>
      <c r="CG585" s="2"/>
      <c r="CH585" s="2"/>
      <c r="CI585" s="2"/>
      <c r="CJ585" s="2"/>
      <c r="CK585" s="2"/>
      <c r="CL585" s="2"/>
      <c r="CM585" s="2"/>
      <c r="CN585" s="2"/>
      <c r="CO585" s="2"/>
      <c r="CP585" s="2"/>
      <c r="CQ585" s="2"/>
      <c r="CR585" s="2"/>
      <c r="CS585" s="2"/>
      <c r="CT585" s="2"/>
      <c r="CU585" s="2"/>
      <c r="CV585" s="2"/>
      <c r="CW585" s="2"/>
      <c r="CX585" s="2"/>
      <c r="CY585" s="2"/>
      <c r="CZ585" s="2"/>
      <c r="DA585" s="2"/>
      <c r="DB585" s="2"/>
      <c r="DC585" s="2"/>
      <c r="DD585" s="2"/>
      <c r="DE585" s="2"/>
      <c r="DF585" s="92"/>
      <c r="DG585" s="92"/>
      <c r="DH585" s="92"/>
      <c r="DI585" s="92"/>
      <c r="DJ585" s="92"/>
      <c r="DK585" s="92"/>
      <c r="DL585" s="92"/>
      <c r="DM585" s="92"/>
      <c r="DN585" s="92"/>
      <c r="DO585" s="92"/>
      <c r="DP585" s="92"/>
      <c r="DQ585" s="92"/>
      <c r="DR585" s="92"/>
      <c r="DS585" s="92"/>
      <c r="DT585" s="92"/>
      <c r="DU585" s="92"/>
      <c r="DV585" s="92"/>
      <c r="DW585" s="92"/>
      <c r="DX585" s="92"/>
      <c r="DY585" s="92"/>
      <c r="DZ585" s="92"/>
      <c r="EA585" s="92"/>
      <c r="EB585" s="92"/>
      <c r="EC585" s="92"/>
      <c r="ED585" s="92"/>
      <c r="EE585" s="92"/>
      <c r="EF585" s="2"/>
      <c r="EG585" s="2"/>
      <c r="EH585" s="2"/>
    </row>
    <row r="586" spans="1:138" ht="12.7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c r="BX586" s="2"/>
      <c r="BY586" s="2"/>
      <c r="BZ586" s="2"/>
      <c r="CA586" s="2"/>
      <c r="CB586" s="2"/>
      <c r="CC586" s="2"/>
      <c r="CD586" s="2"/>
      <c r="CE586" s="2"/>
      <c r="CF586" s="2"/>
      <c r="CG586" s="2"/>
      <c r="CH586" s="2"/>
      <c r="CI586" s="2"/>
      <c r="CJ586" s="2"/>
      <c r="CK586" s="2"/>
      <c r="CL586" s="2"/>
      <c r="CM586" s="2"/>
      <c r="CN586" s="2"/>
      <c r="CO586" s="2"/>
      <c r="CP586" s="2"/>
      <c r="CQ586" s="2"/>
      <c r="CR586" s="2"/>
      <c r="CS586" s="2"/>
      <c r="CT586" s="2"/>
      <c r="CU586" s="2"/>
      <c r="CV586" s="2"/>
      <c r="CW586" s="2"/>
      <c r="CX586" s="2"/>
      <c r="CY586" s="2"/>
      <c r="CZ586" s="2"/>
      <c r="DA586" s="2"/>
      <c r="DB586" s="2"/>
      <c r="DC586" s="2"/>
      <c r="DD586" s="2"/>
      <c r="DE586" s="2"/>
      <c r="DF586" s="92"/>
      <c r="DG586" s="92"/>
      <c r="DH586" s="92"/>
      <c r="DI586" s="92"/>
      <c r="DJ586" s="92"/>
      <c r="DK586" s="92"/>
      <c r="DL586" s="92"/>
      <c r="DM586" s="92"/>
      <c r="DN586" s="92"/>
      <c r="DO586" s="92"/>
      <c r="DP586" s="92"/>
      <c r="DQ586" s="92"/>
      <c r="DR586" s="92"/>
      <c r="DS586" s="92"/>
      <c r="DT586" s="92"/>
      <c r="DU586" s="92"/>
      <c r="DV586" s="92"/>
      <c r="DW586" s="92"/>
      <c r="DX586" s="92"/>
      <c r="DY586" s="92"/>
      <c r="DZ586" s="92"/>
      <c r="EA586" s="92"/>
      <c r="EB586" s="92"/>
      <c r="EC586" s="92"/>
      <c r="ED586" s="92"/>
      <c r="EE586" s="92"/>
      <c r="EF586" s="2"/>
      <c r="EG586" s="2"/>
      <c r="EH586" s="2"/>
    </row>
    <row r="587" spans="1:138" ht="12.7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2"/>
      <c r="BX587" s="2"/>
      <c r="BY587" s="2"/>
      <c r="BZ587" s="2"/>
      <c r="CA587" s="2"/>
      <c r="CB587" s="2"/>
      <c r="CC587" s="2"/>
      <c r="CD587" s="2"/>
      <c r="CE587" s="2"/>
      <c r="CF587" s="2"/>
      <c r="CG587" s="2"/>
      <c r="CH587" s="2"/>
      <c r="CI587" s="2"/>
      <c r="CJ587" s="2"/>
      <c r="CK587" s="2"/>
      <c r="CL587" s="2"/>
      <c r="CM587" s="2"/>
      <c r="CN587" s="2"/>
      <c r="CO587" s="2"/>
      <c r="CP587" s="2"/>
      <c r="CQ587" s="2"/>
      <c r="CR587" s="2"/>
      <c r="CS587" s="2"/>
      <c r="CT587" s="2"/>
      <c r="CU587" s="2"/>
      <c r="CV587" s="2"/>
      <c r="CW587" s="2"/>
      <c r="CX587" s="2"/>
      <c r="CY587" s="2"/>
      <c r="CZ587" s="2"/>
      <c r="DA587" s="2"/>
      <c r="DB587" s="2"/>
      <c r="DC587" s="2"/>
      <c r="DD587" s="2"/>
      <c r="DE587" s="2"/>
      <c r="DF587" s="92"/>
      <c r="DG587" s="92"/>
      <c r="DH587" s="92"/>
      <c r="DI587" s="92"/>
      <c r="DJ587" s="92"/>
      <c r="DK587" s="92"/>
      <c r="DL587" s="92"/>
      <c r="DM587" s="92"/>
      <c r="DN587" s="92"/>
      <c r="DO587" s="92"/>
      <c r="DP587" s="92"/>
      <c r="DQ587" s="92"/>
      <c r="DR587" s="92"/>
      <c r="DS587" s="92"/>
      <c r="DT587" s="92"/>
      <c r="DU587" s="92"/>
      <c r="DV587" s="92"/>
      <c r="DW587" s="92"/>
      <c r="DX587" s="92"/>
      <c r="DY587" s="92"/>
      <c r="DZ587" s="92"/>
      <c r="EA587" s="92"/>
      <c r="EB587" s="92"/>
      <c r="EC587" s="92"/>
      <c r="ED587" s="92"/>
      <c r="EE587" s="92"/>
      <c r="EF587" s="2"/>
      <c r="EG587" s="2"/>
      <c r="EH587" s="2"/>
    </row>
    <row r="588" spans="1:138" ht="12.7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2"/>
      <c r="BX588" s="2"/>
      <c r="BY588" s="2"/>
      <c r="BZ588" s="2"/>
      <c r="CA588" s="2"/>
      <c r="CB588" s="2"/>
      <c r="CC588" s="2"/>
      <c r="CD588" s="2"/>
      <c r="CE588" s="2"/>
      <c r="CF588" s="2"/>
      <c r="CG588" s="2"/>
      <c r="CH588" s="2"/>
      <c r="CI588" s="2"/>
      <c r="CJ588" s="2"/>
      <c r="CK588" s="2"/>
      <c r="CL588" s="2"/>
      <c r="CM588" s="2"/>
      <c r="CN588" s="2"/>
      <c r="CO588" s="2"/>
      <c r="CP588" s="2"/>
      <c r="CQ588" s="2"/>
      <c r="CR588" s="2"/>
      <c r="CS588" s="2"/>
      <c r="CT588" s="2"/>
      <c r="CU588" s="2"/>
      <c r="CV588" s="2"/>
      <c r="CW588" s="2"/>
      <c r="CX588" s="2"/>
      <c r="CY588" s="2"/>
      <c r="CZ588" s="2"/>
      <c r="DA588" s="2"/>
      <c r="DB588" s="2"/>
      <c r="DC588" s="2"/>
      <c r="DD588" s="2"/>
      <c r="DE588" s="2"/>
      <c r="DF588" s="92"/>
      <c r="DG588" s="92"/>
      <c r="DH588" s="92"/>
      <c r="DI588" s="92"/>
      <c r="DJ588" s="92"/>
      <c r="DK588" s="92"/>
      <c r="DL588" s="92"/>
      <c r="DM588" s="92"/>
      <c r="DN588" s="92"/>
      <c r="DO588" s="92"/>
      <c r="DP588" s="92"/>
      <c r="DQ588" s="92"/>
      <c r="DR588" s="92"/>
      <c r="DS588" s="92"/>
      <c r="DT588" s="92"/>
      <c r="DU588" s="92"/>
      <c r="DV588" s="92"/>
      <c r="DW588" s="92"/>
      <c r="DX588" s="92"/>
      <c r="DY588" s="92"/>
      <c r="DZ588" s="92"/>
      <c r="EA588" s="92"/>
      <c r="EB588" s="92"/>
      <c r="EC588" s="92"/>
      <c r="ED588" s="92"/>
      <c r="EE588" s="92"/>
      <c r="EF588" s="2"/>
      <c r="EG588" s="2"/>
      <c r="EH588" s="2"/>
    </row>
    <row r="589" spans="1:138" ht="12.7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c r="BW589" s="2"/>
      <c r="BX589" s="2"/>
      <c r="BY589" s="2"/>
      <c r="BZ589" s="2"/>
      <c r="CA589" s="2"/>
      <c r="CB589" s="2"/>
      <c r="CC589" s="2"/>
      <c r="CD589" s="2"/>
      <c r="CE589" s="2"/>
      <c r="CF589" s="2"/>
      <c r="CG589" s="2"/>
      <c r="CH589" s="2"/>
      <c r="CI589" s="2"/>
      <c r="CJ589" s="2"/>
      <c r="CK589" s="2"/>
      <c r="CL589" s="2"/>
      <c r="CM589" s="2"/>
      <c r="CN589" s="2"/>
      <c r="CO589" s="2"/>
      <c r="CP589" s="2"/>
      <c r="CQ589" s="2"/>
      <c r="CR589" s="2"/>
      <c r="CS589" s="2"/>
      <c r="CT589" s="2"/>
      <c r="CU589" s="2"/>
      <c r="CV589" s="2"/>
      <c r="CW589" s="2"/>
      <c r="CX589" s="2"/>
      <c r="CY589" s="2"/>
      <c r="CZ589" s="2"/>
      <c r="DA589" s="2"/>
      <c r="DB589" s="2"/>
      <c r="DC589" s="2"/>
      <c r="DD589" s="2"/>
      <c r="DE589" s="2"/>
      <c r="DF589" s="92"/>
      <c r="DG589" s="92"/>
      <c r="DH589" s="92"/>
      <c r="DI589" s="92"/>
      <c r="DJ589" s="92"/>
      <c r="DK589" s="92"/>
      <c r="DL589" s="92"/>
      <c r="DM589" s="92"/>
      <c r="DN589" s="92"/>
      <c r="DO589" s="92"/>
      <c r="DP589" s="92"/>
      <c r="DQ589" s="92"/>
      <c r="DR589" s="92"/>
      <c r="DS589" s="92"/>
      <c r="DT589" s="92"/>
      <c r="DU589" s="92"/>
      <c r="DV589" s="92"/>
      <c r="DW589" s="92"/>
      <c r="DX589" s="92"/>
      <c r="DY589" s="92"/>
      <c r="DZ589" s="92"/>
      <c r="EA589" s="92"/>
      <c r="EB589" s="92"/>
      <c r="EC589" s="92"/>
      <c r="ED589" s="92"/>
      <c r="EE589" s="92"/>
      <c r="EF589" s="2"/>
      <c r="EG589" s="2"/>
      <c r="EH589" s="2"/>
    </row>
    <row r="590" spans="1:138" ht="12.7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2"/>
      <c r="BX590" s="2"/>
      <c r="BY590" s="2"/>
      <c r="BZ590" s="2"/>
      <c r="CA590" s="2"/>
      <c r="CB590" s="2"/>
      <c r="CC590" s="2"/>
      <c r="CD590" s="2"/>
      <c r="CE590" s="2"/>
      <c r="CF590" s="2"/>
      <c r="CG590" s="2"/>
      <c r="CH590" s="2"/>
      <c r="CI590" s="2"/>
      <c r="CJ590" s="2"/>
      <c r="CK590" s="2"/>
      <c r="CL590" s="2"/>
      <c r="CM590" s="2"/>
      <c r="CN590" s="2"/>
      <c r="CO590" s="2"/>
      <c r="CP590" s="2"/>
      <c r="CQ590" s="2"/>
      <c r="CR590" s="2"/>
      <c r="CS590" s="2"/>
      <c r="CT590" s="2"/>
      <c r="CU590" s="2"/>
      <c r="CV590" s="2"/>
      <c r="CW590" s="2"/>
      <c r="CX590" s="2"/>
      <c r="CY590" s="2"/>
      <c r="CZ590" s="2"/>
      <c r="DA590" s="2"/>
      <c r="DB590" s="2"/>
      <c r="DC590" s="2"/>
      <c r="DD590" s="2"/>
      <c r="DE590" s="2"/>
      <c r="DF590" s="92"/>
      <c r="DG590" s="92"/>
      <c r="DH590" s="92"/>
      <c r="DI590" s="92"/>
      <c r="DJ590" s="92"/>
      <c r="DK590" s="92"/>
      <c r="DL590" s="92"/>
      <c r="DM590" s="92"/>
      <c r="DN590" s="92"/>
      <c r="DO590" s="92"/>
      <c r="DP590" s="92"/>
      <c r="DQ590" s="92"/>
      <c r="DR590" s="92"/>
      <c r="DS590" s="92"/>
      <c r="DT590" s="92"/>
      <c r="DU590" s="92"/>
      <c r="DV590" s="92"/>
      <c r="DW590" s="92"/>
      <c r="DX590" s="92"/>
      <c r="DY590" s="92"/>
      <c r="DZ590" s="92"/>
      <c r="EA590" s="92"/>
      <c r="EB590" s="92"/>
      <c r="EC590" s="92"/>
      <c r="ED590" s="92"/>
      <c r="EE590" s="92"/>
      <c r="EF590" s="2"/>
      <c r="EG590" s="2"/>
      <c r="EH590" s="2"/>
    </row>
    <row r="591" spans="1:138" ht="12.7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c r="BW591" s="2"/>
      <c r="BX591" s="2"/>
      <c r="BY591" s="2"/>
      <c r="BZ591" s="2"/>
      <c r="CA591" s="2"/>
      <c r="CB591" s="2"/>
      <c r="CC591" s="2"/>
      <c r="CD591" s="2"/>
      <c r="CE591" s="2"/>
      <c r="CF591" s="2"/>
      <c r="CG591" s="2"/>
      <c r="CH591" s="2"/>
      <c r="CI591" s="2"/>
      <c r="CJ591" s="2"/>
      <c r="CK591" s="2"/>
      <c r="CL591" s="2"/>
      <c r="CM591" s="2"/>
      <c r="CN591" s="2"/>
      <c r="CO591" s="2"/>
      <c r="CP591" s="2"/>
      <c r="CQ591" s="2"/>
      <c r="CR591" s="2"/>
      <c r="CS591" s="2"/>
      <c r="CT591" s="2"/>
      <c r="CU591" s="2"/>
      <c r="CV591" s="2"/>
      <c r="CW591" s="2"/>
      <c r="CX591" s="2"/>
      <c r="CY591" s="2"/>
      <c r="CZ591" s="2"/>
      <c r="DA591" s="2"/>
      <c r="DB591" s="2"/>
      <c r="DC591" s="2"/>
      <c r="DD591" s="2"/>
      <c r="DE591" s="2"/>
      <c r="DF591" s="92"/>
      <c r="DG591" s="92"/>
      <c r="DH591" s="92"/>
      <c r="DI591" s="92"/>
      <c r="DJ591" s="92"/>
      <c r="DK591" s="92"/>
      <c r="DL591" s="92"/>
      <c r="DM591" s="92"/>
      <c r="DN591" s="92"/>
      <c r="DO591" s="92"/>
      <c r="DP591" s="92"/>
      <c r="DQ591" s="92"/>
      <c r="DR591" s="92"/>
      <c r="DS591" s="92"/>
      <c r="DT591" s="92"/>
      <c r="DU591" s="92"/>
      <c r="DV591" s="92"/>
      <c r="DW591" s="92"/>
      <c r="DX591" s="92"/>
      <c r="DY591" s="92"/>
      <c r="DZ591" s="92"/>
      <c r="EA591" s="92"/>
      <c r="EB591" s="92"/>
      <c r="EC591" s="92"/>
      <c r="ED591" s="92"/>
      <c r="EE591" s="92"/>
      <c r="EF591" s="2"/>
      <c r="EG591" s="2"/>
      <c r="EH591" s="2"/>
    </row>
    <row r="592" spans="1:138" ht="12.7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2"/>
      <c r="BX592" s="2"/>
      <c r="BY592" s="2"/>
      <c r="BZ592" s="2"/>
      <c r="CA592" s="2"/>
      <c r="CB592" s="2"/>
      <c r="CC592" s="2"/>
      <c r="CD592" s="2"/>
      <c r="CE592" s="2"/>
      <c r="CF592" s="2"/>
      <c r="CG592" s="2"/>
      <c r="CH592" s="2"/>
      <c r="CI592" s="2"/>
      <c r="CJ592" s="2"/>
      <c r="CK592" s="2"/>
      <c r="CL592" s="2"/>
      <c r="CM592" s="2"/>
      <c r="CN592" s="2"/>
      <c r="CO592" s="2"/>
      <c r="CP592" s="2"/>
      <c r="CQ592" s="2"/>
      <c r="CR592" s="2"/>
      <c r="CS592" s="2"/>
      <c r="CT592" s="2"/>
      <c r="CU592" s="2"/>
      <c r="CV592" s="2"/>
      <c r="CW592" s="2"/>
      <c r="CX592" s="2"/>
      <c r="CY592" s="2"/>
      <c r="CZ592" s="2"/>
      <c r="DA592" s="2"/>
      <c r="DB592" s="2"/>
      <c r="DC592" s="2"/>
      <c r="DD592" s="2"/>
      <c r="DE592" s="2"/>
      <c r="DF592" s="92"/>
      <c r="DG592" s="92"/>
      <c r="DH592" s="92"/>
      <c r="DI592" s="92"/>
      <c r="DJ592" s="92"/>
      <c r="DK592" s="92"/>
      <c r="DL592" s="92"/>
      <c r="DM592" s="92"/>
      <c r="DN592" s="92"/>
      <c r="DO592" s="92"/>
      <c r="DP592" s="92"/>
      <c r="DQ592" s="92"/>
      <c r="DR592" s="92"/>
      <c r="DS592" s="92"/>
      <c r="DT592" s="92"/>
      <c r="DU592" s="92"/>
      <c r="DV592" s="92"/>
      <c r="DW592" s="92"/>
      <c r="DX592" s="92"/>
      <c r="DY592" s="92"/>
      <c r="DZ592" s="92"/>
      <c r="EA592" s="92"/>
      <c r="EB592" s="92"/>
      <c r="EC592" s="92"/>
      <c r="ED592" s="92"/>
      <c r="EE592" s="92"/>
      <c r="EF592" s="2"/>
      <c r="EG592" s="2"/>
      <c r="EH592" s="2"/>
    </row>
    <row r="593" spans="1:138" ht="12.7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c r="BW593" s="2"/>
      <c r="BX593" s="2"/>
      <c r="BY593" s="2"/>
      <c r="BZ593" s="2"/>
      <c r="CA593" s="2"/>
      <c r="CB593" s="2"/>
      <c r="CC593" s="2"/>
      <c r="CD593" s="2"/>
      <c r="CE593" s="2"/>
      <c r="CF593" s="2"/>
      <c r="CG593" s="2"/>
      <c r="CH593" s="2"/>
      <c r="CI593" s="2"/>
      <c r="CJ593" s="2"/>
      <c r="CK593" s="2"/>
      <c r="CL593" s="2"/>
      <c r="CM593" s="2"/>
      <c r="CN593" s="2"/>
      <c r="CO593" s="2"/>
      <c r="CP593" s="2"/>
      <c r="CQ593" s="2"/>
      <c r="CR593" s="2"/>
      <c r="CS593" s="2"/>
      <c r="CT593" s="2"/>
      <c r="CU593" s="2"/>
      <c r="CV593" s="2"/>
      <c r="CW593" s="2"/>
      <c r="CX593" s="2"/>
      <c r="CY593" s="2"/>
      <c r="CZ593" s="2"/>
      <c r="DA593" s="2"/>
      <c r="DB593" s="2"/>
      <c r="DC593" s="2"/>
      <c r="DD593" s="2"/>
      <c r="DE593" s="2"/>
      <c r="DF593" s="92"/>
      <c r="DG593" s="92"/>
      <c r="DH593" s="92"/>
      <c r="DI593" s="92"/>
      <c r="DJ593" s="92"/>
      <c r="DK593" s="92"/>
      <c r="DL593" s="92"/>
      <c r="DM593" s="92"/>
      <c r="DN593" s="92"/>
      <c r="DO593" s="92"/>
      <c r="DP593" s="92"/>
      <c r="DQ593" s="92"/>
      <c r="DR593" s="92"/>
      <c r="DS593" s="92"/>
      <c r="DT593" s="92"/>
      <c r="DU593" s="92"/>
      <c r="DV593" s="92"/>
      <c r="DW593" s="92"/>
      <c r="DX593" s="92"/>
      <c r="DY593" s="92"/>
      <c r="DZ593" s="92"/>
      <c r="EA593" s="92"/>
      <c r="EB593" s="92"/>
      <c r="EC593" s="92"/>
      <c r="ED593" s="92"/>
      <c r="EE593" s="92"/>
      <c r="EF593" s="2"/>
      <c r="EG593" s="2"/>
      <c r="EH593" s="2"/>
    </row>
    <row r="594" spans="1:138" ht="12.7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c r="BW594" s="2"/>
      <c r="BX594" s="2"/>
      <c r="BY594" s="2"/>
      <c r="BZ594" s="2"/>
      <c r="CA594" s="2"/>
      <c r="CB594" s="2"/>
      <c r="CC594" s="2"/>
      <c r="CD594" s="2"/>
      <c r="CE594" s="2"/>
      <c r="CF594" s="2"/>
      <c r="CG594" s="2"/>
      <c r="CH594" s="2"/>
      <c r="CI594" s="2"/>
      <c r="CJ594" s="2"/>
      <c r="CK594" s="2"/>
      <c r="CL594" s="2"/>
      <c r="CM594" s="2"/>
      <c r="CN594" s="2"/>
      <c r="CO594" s="2"/>
      <c r="CP594" s="2"/>
      <c r="CQ594" s="2"/>
      <c r="CR594" s="2"/>
      <c r="CS594" s="2"/>
      <c r="CT594" s="2"/>
      <c r="CU594" s="2"/>
      <c r="CV594" s="2"/>
      <c r="CW594" s="2"/>
      <c r="CX594" s="2"/>
      <c r="CY594" s="2"/>
      <c r="CZ594" s="2"/>
      <c r="DA594" s="2"/>
      <c r="DB594" s="2"/>
      <c r="DC594" s="2"/>
      <c r="DD594" s="2"/>
      <c r="DE594" s="2"/>
      <c r="DF594" s="92"/>
      <c r="DG594" s="92"/>
      <c r="DH594" s="92"/>
      <c r="DI594" s="92"/>
      <c r="DJ594" s="92"/>
      <c r="DK594" s="92"/>
      <c r="DL594" s="92"/>
      <c r="DM594" s="92"/>
      <c r="DN594" s="92"/>
      <c r="DO594" s="92"/>
      <c r="DP594" s="92"/>
      <c r="DQ594" s="92"/>
      <c r="DR594" s="92"/>
      <c r="DS594" s="92"/>
      <c r="DT594" s="92"/>
      <c r="DU594" s="92"/>
      <c r="DV594" s="92"/>
      <c r="DW594" s="92"/>
      <c r="DX594" s="92"/>
      <c r="DY594" s="92"/>
      <c r="DZ594" s="92"/>
      <c r="EA594" s="92"/>
      <c r="EB594" s="92"/>
      <c r="EC594" s="92"/>
      <c r="ED594" s="92"/>
      <c r="EE594" s="92"/>
      <c r="EF594" s="2"/>
      <c r="EG594" s="2"/>
      <c r="EH594" s="2"/>
    </row>
    <row r="595" spans="1:138" ht="12.7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c r="BW595" s="2"/>
      <c r="BX595" s="2"/>
      <c r="BY595" s="2"/>
      <c r="BZ595" s="2"/>
      <c r="CA595" s="2"/>
      <c r="CB595" s="2"/>
      <c r="CC595" s="2"/>
      <c r="CD595" s="2"/>
      <c r="CE595" s="2"/>
      <c r="CF595" s="2"/>
      <c r="CG595" s="2"/>
      <c r="CH595" s="2"/>
      <c r="CI595" s="2"/>
      <c r="CJ595" s="2"/>
      <c r="CK595" s="2"/>
      <c r="CL595" s="2"/>
      <c r="CM595" s="2"/>
      <c r="CN595" s="2"/>
      <c r="CO595" s="2"/>
      <c r="CP595" s="2"/>
      <c r="CQ595" s="2"/>
      <c r="CR595" s="2"/>
      <c r="CS595" s="2"/>
      <c r="CT595" s="2"/>
      <c r="CU595" s="2"/>
      <c r="CV595" s="2"/>
      <c r="CW595" s="2"/>
      <c r="CX595" s="2"/>
      <c r="CY595" s="2"/>
      <c r="CZ595" s="2"/>
      <c r="DA595" s="2"/>
      <c r="DB595" s="2"/>
      <c r="DC595" s="2"/>
      <c r="DD595" s="2"/>
      <c r="DE595" s="2"/>
      <c r="DF595" s="92"/>
      <c r="DG595" s="92"/>
      <c r="DH595" s="92"/>
      <c r="DI595" s="92"/>
      <c r="DJ595" s="92"/>
      <c r="DK595" s="92"/>
      <c r="DL595" s="92"/>
      <c r="DM595" s="92"/>
      <c r="DN595" s="92"/>
      <c r="DO595" s="92"/>
      <c r="DP595" s="92"/>
      <c r="DQ595" s="92"/>
      <c r="DR595" s="92"/>
      <c r="DS595" s="92"/>
      <c r="DT595" s="92"/>
      <c r="DU595" s="92"/>
      <c r="DV595" s="92"/>
      <c r="DW595" s="92"/>
      <c r="DX595" s="92"/>
      <c r="DY595" s="92"/>
      <c r="DZ595" s="92"/>
      <c r="EA595" s="92"/>
      <c r="EB595" s="92"/>
      <c r="EC595" s="92"/>
      <c r="ED595" s="92"/>
      <c r="EE595" s="92"/>
      <c r="EF595" s="2"/>
      <c r="EG595" s="2"/>
      <c r="EH595" s="2"/>
    </row>
    <row r="596" spans="1:138" ht="12.7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2"/>
      <c r="BX596" s="2"/>
      <c r="BY596" s="2"/>
      <c r="BZ596" s="2"/>
      <c r="CA596" s="2"/>
      <c r="CB596" s="2"/>
      <c r="CC596" s="2"/>
      <c r="CD596" s="2"/>
      <c r="CE596" s="2"/>
      <c r="CF596" s="2"/>
      <c r="CG596" s="2"/>
      <c r="CH596" s="2"/>
      <c r="CI596" s="2"/>
      <c r="CJ596" s="2"/>
      <c r="CK596" s="2"/>
      <c r="CL596" s="2"/>
      <c r="CM596" s="2"/>
      <c r="CN596" s="2"/>
      <c r="CO596" s="2"/>
      <c r="CP596" s="2"/>
      <c r="CQ596" s="2"/>
      <c r="CR596" s="2"/>
      <c r="CS596" s="2"/>
      <c r="CT596" s="2"/>
      <c r="CU596" s="2"/>
      <c r="CV596" s="2"/>
      <c r="CW596" s="2"/>
      <c r="CX596" s="2"/>
      <c r="CY596" s="2"/>
      <c r="CZ596" s="2"/>
      <c r="DA596" s="2"/>
      <c r="DB596" s="2"/>
      <c r="DC596" s="2"/>
      <c r="DD596" s="2"/>
      <c r="DE596" s="2"/>
      <c r="DF596" s="92"/>
      <c r="DG596" s="92"/>
      <c r="DH596" s="92"/>
      <c r="DI596" s="92"/>
      <c r="DJ596" s="92"/>
      <c r="DK596" s="92"/>
      <c r="DL596" s="92"/>
      <c r="DM596" s="92"/>
      <c r="DN596" s="92"/>
      <c r="DO596" s="92"/>
      <c r="DP596" s="92"/>
      <c r="DQ596" s="92"/>
      <c r="DR596" s="92"/>
      <c r="DS596" s="92"/>
      <c r="DT596" s="92"/>
      <c r="DU596" s="92"/>
      <c r="DV596" s="92"/>
      <c r="DW596" s="92"/>
      <c r="DX596" s="92"/>
      <c r="DY596" s="92"/>
      <c r="DZ596" s="92"/>
      <c r="EA596" s="92"/>
      <c r="EB596" s="92"/>
      <c r="EC596" s="92"/>
      <c r="ED596" s="92"/>
      <c r="EE596" s="92"/>
      <c r="EF596" s="2"/>
      <c r="EG596" s="2"/>
      <c r="EH596" s="2"/>
    </row>
    <row r="597" spans="1:138" ht="12.7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c r="BW597" s="2"/>
      <c r="BX597" s="2"/>
      <c r="BY597" s="2"/>
      <c r="BZ597" s="2"/>
      <c r="CA597" s="2"/>
      <c r="CB597" s="2"/>
      <c r="CC597" s="2"/>
      <c r="CD597" s="2"/>
      <c r="CE597" s="2"/>
      <c r="CF597" s="2"/>
      <c r="CG597" s="2"/>
      <c r="CH597" s="2"/>
      <c r="CI597" s="2"/>
      <c r="CJ597" s="2"/>
      <c r="CK597" s="2"/>
      <c r="CL597" s="2"/>
      <c r="CM597" s="2"/>
      <c r="CN597" s="2"/>
      <c r="CO597" s="2"/>
      <c r="CP597" s="2"/>
      <c r="CQ597" s="2"/>
      <c r="CR597" s="2"/>
      <c r="CS597" s="2"/>
      <c r="CT597" s="2"/>
      <c r="CU597" s="2"/>
      <c r="CV597" s="2"/>
      <c r="CW597" s="2"/>
      <c r="CX597" s="2"/>
      <c r="CY597" s="2"/>
      <c r="CZ597" s="2"/>
      <c r="DA597" s="2"/>
      <c r="DB597" s="2"/>
      <c r="DC597" s="2"/>
      <c r="DD597" s="2"/>
      <c r="DE597" s="2"/>
      <c r="DF597" s="92"/>
      <c r="DG597" s="92"/>
      <c r="DH597" s="92"/>
      <c r="DI597" s="92"/>
      <c r="DJ597" s="92"/>
      <c r="DK597" s="92"/>
      <c r="DL597" s="92"/>
      <c r="DM597" s="92"/>
      <c r="DN597" s="92"/>
      <c r="DO597" s="92"/>
      <c r="DP597" s="92"/>
      <c r="DQ597" s="92"/>
      <c r="DR597" s="92"/>
      <c r="DS597" s="92"/>
      <c r="DT597" s="92"/>
      <c r="DU597" s="92"/>
      <c r="DV597" s="92"/>
      <c r="DW597" s="92"/>
      <c r="DX597" s="92"/>
      <c r="DY597" s="92"/>
      <c r="DZ597" s="92"/>
      <c r="EA597" s="92"/>
      <c r="EB597" s="92"/>
      <c r="EC597" s="92"/>
      <c r="ED597" s="92"/>
      <c r="EE597" s="92"/>
      <c r="EF597" s="2"/>
      <c r="EG597" s="2"/>
      <c r="EH597" s="2"/>
    </row>
    <row r="598" spans="1:138" ht="12.7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c r="BW598" s="2"/>
      <c r="BX598" s="2"/>
      <c r="BY598" s="2"/>
      <c r="BZ598" s="2"/>
      <c r="CA598" s="2"/>
      <c r="CB598" s="2"/>
      <c r="CC598" s="2"/>
      <c r="CD598" s="2"/>
      <c r="CE598" s="2"/>
      <c r="CF598" s="2"/>
      <c r="CG598" s="2"/>
      <c r="CH598" s="2"/>
      <c r="CI598" s="2"/>
      <c r="CJ598" s="2"/>
      <c r="CK598" s="2"/>
      <c r="CL598" s="2"/>
      <c r="CM598" s="2"/>
      <c r="CN598" s="2"/>
      <c r="CO598" s="2"/>
      <c r="CP598" s="2"/>
      <c r="CQ598" s="2"/>
      <c r="CR598" s="2"/>
      <c r="CS598" s="2"/>
      <c r="CT598" s="2"/>
      <c r="CU598" s="2"/>
      <c r="CV598" s="2"/>
      <c r="CW598" s="2"/>
      <c r="CX598" s="2"/>
      <c r="CY598" s="2"/>
      <c r="CZ598" s="2"/>
      <c r="DA598" s="2"/>
      <c r="DB598" s="2"/>
      <c r="DC598" s="2"/>
      <c r="DD598" s="2"/>
      <c r="DE598" s="2"/>
      <c r="DF598" s="92"/>
      <c r="DG598" s="92"/>
      <c r="DH598" s="92"/>
      <c r="DI598" s="92"/>
      <c r="DJ598" s="92"/>
      <c r="DK598" s="92"/>
      <c r="DL598" s="92"/>
      <c r="DM598" s="92"/>
      <c r="DN598" s="92"/>
      <c r="DO598" s="92"/>
      <c r="DP598" s="92"/>
      <c r="DQ598" s="92"/>
      <c r="DR598" s="92"/>
      <c r="DS598" s="92"/>
      <c r="DT598" s="92"/>
      <c r="DU598" s="92"/>
      <c r="DV598" s="92"/>
      <c r="DW598" s="92"/>
      <c r="DX598" s="92"/>
      <c r="DY598" s="92"/>
      <c r="DZ598" s="92"/>
      <c r="EA598" s="92"/>
      <c r="EB598" s="92"/>
      <c r="EC598" s="92"/>
      <c r="ED598" s="92"/>
      <c r="EE598" s="92"/>
      <c r="EF598" s="2"/>
      <c r="EG598" s="2"/>
      <c r="EH598" s="2"/>
    </row>
    <row r="599" spans="1:138" ht="12.7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c r="BW599" s="2"/>
      <c r="BX599" s="2"/>
      <c r="BY599" s="2"/>
      <c r="BZ599" s="2"/>
      <c r="CA599" s="2"/>
      <c r="CB599" s="2"/>
      <c r="CC599" s="2"/>
      <c r="CD599" s="2"/>
      <c r="CE599" s="2"/>
      <c r="CF599" s="2"/>
      <c r="CG599" s="2"/>
      <c r="CH599" s="2"/>
      <c r="CI599" s="2"/>
      <c r="CJ599" s="2"/>
      <c r="CK599" s="2"/>
      <c r="CL599" s="2"/>
      <c r="CM599" s="2"/>
      <c r="CN599" s="2"/>
      <c r="CO599" s="2"/>
      <c r="CP599" s="2"/>
      <c r="CQ599" s="2"/>
      <c r="CR599" s="2"/>
      <c r="CS599" s="2"/>
      <c r="CT599" s="2"/>
      <c r="CU599" s="2"/>
      <c r="CV599" s="2"/>
      <c r="CW599" s="2"/>
      <c r="CX599" s="2"/>
      <c r="CY599" s="2"/>
      <c r="CZ599" s="2"/>
      <c r="DA599" s="2"/>
      <c r="DB599" s="2"/>
      <c r="DC599" s="2"/>
      <c r="DD599" s="2"/>
      <c r="DE599" s="2"/>
      <c r="DF599" s="92"/>
      <c r="DG599" s="92"/>
      <c r="DH599" s="92"/>
      <c r="DI599" s="92"/>
      <c r="DJ599" s="92"/>
      <c r="DK599" s="92"/>
      <c r="DL599" s="92"/>
      <c r="DM599" s="92"/>
      <c r="DN599" s="92"/>
      <c r="DO599" s="92"/>
      <c r="DP599" s="92"/>
      <c r="DQ599" s="92"/>
      <c r="DR599" s="92"/>
      <c r="DS599" s="92"/>
      <c r="DT599" s="92"/>
      <c r="DU599" s="92"/>
      <c r="DV599" s="92"/>
      <c r="DW599" s="92"/>
      <c r="DX599" s="92"/>
      <c r="DY599" s="92"/>
      <c r="DZ599" s="92"/>
      <c r="EA599" s="92"/>
      <c r="EB599" s="92"/>
      <c r="EC599" s="92"/>
      <c r="ED599" s="92"/>
      <c r="EE599" s="92"/>
      <c r="EF599" s="2"/>
      <c r="EG599" s="2"/>
      <c r="EH599" s="2"/>
    </row>
    <row r="600" spans="1:138" ht="12.7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c r="BW600" s="2"/>
      <c r="BX600" s="2"/>
      <c r="BY600" s="2"/>
      <c r="BZ600" s="2"/>
      <c r="CA600" s="2"/>
      <c r="CB600" s="2"/>
      <c r="CC600" s="2"/>
      <c r="CD600" s="2"/>
      <c r="CE600" s="2"/>
      <c r="CF600" s="2"/>
      <c r="CG600" s="2"/>
      <c r="CH600" s="2"/>
      <c r="CI600" s="2"/>
      <c r="CJ600" s="2"/>
      <c r="CK600" s="2"/>
      <c r="CL600" s="2"/>
      <c r="CM600" s="2"/>
      <c r="CN600" s="2"/>
      <c r="CO600" s="2"/>
      <c r="CP600" s="2"/>
      <c r="CQ600" s="2"/>
      <c r="CR600" s="2"/>
      <c r="CS600" s="2"/>
      <c r="CT600" s="2"/>
      <c r="CU600" s="2"/>
      <c r="CV600" s="2"/>
      <c r="CW600" s="2"/>
      <c r="CX600" s="2"/>
      <c r="CY600" s="2"/>
      <c r="CZ600" s="2"/>
      <c r="DA600" s="2"/>
      <c r="DB600" s="2"/>
      <c r="DC600" s="2"/>
      <c r="DD600" s="2"/>
      <c r="DE600" s="2"/>
      <c r="DF600" s="92"/>
      <c r="DG600" s="92"/>
      <c r="DH600" s="92"/>
      <c r="DI600" s="92"/>
      <c r="DJ600" s="92"/>
      <c r="DK600" s="92"/>
      <c r="DL600" s="92"/>
      <c r="DM600" s="92"/>
      <c r="DN600" s="92"/>
      <c r="DO600" s="92"/>
      <c r="DP600" s="92"/>
      <c r="DQ600" s="92"/>
      <c r="DR600" s="92"/>
      <c r="DS600" s="92"/>
      <c r="DT600" s="92"/>
      <c r="DU600" s="92"/>
      <c r="DV600" s="92"/>
      <c r="DW600" s="92"/>
      <c r="DX600" s="92"/>
      <c r="DY600" s="92"/>
      <c r="DZ600" s="92"/>
      <c r="EA600" s="92"/>
      <c r="EB600" s="92"/>
      <c r="EC600" s="92"/>
      <c r="ED600" s="92"/>
      <c r="EE600" s="92"/>
      <c r="EF600" s="2"/>
      <c r="EG600" s="2"/>
      <c r="EH600" s="2"/>
    </row>
    <row r="601" spans="1:138" ht="12.7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BW601" s="2"/>
      <c r="BX601" s="2"/>
      <c r="BY601" s="2"/>
      <c r="BZ601" s="2"/>
      <c r="CA601" s="2"/>
      <c r="CB601" s="2"/>
      <c r="CC601" s="2"/>
      <c r="CD601" s="2"/>
      <c r="CE601" s="2"/>
      <c r="CF601" s="2"/>
      <c r="CG601" s="2"/>
      <c r="CH601" s="2"/>
      <c r="CI601" s="2"/>
      <c r="CJ601" s="2"/>
      <c r="CK601" s="2"/>
      <c r="CL601" s="2"/>
      <c r="CM601" s="2"/>
      <c r="CN601" s="2"/>
      <c r="CO601" s="2"/>
      <c r="CP601" s="2"/>
      <c r="CQ601" s="2"/>
      <c r="CR601" s="2"/>
      <c r="CS601" s="2"/>
      <c r="CT601" s="2"/>
      <c r="CU601" s="2"/>
      <c r="CV601" s="2"/>
      <c r="CW601" s="2"/>
      <c r="CX601" s="2"/>
      <c r="CY601" s="2"/>
      <c r="CZ601" s="2"/>
      <c r="DA601" s="2"/>
      <c r="DB601" s="2"/>
      <c r="DC601" s="2"/>
      <c r="DD601" s="2"/>
      <c r="DE601" s="2"/>
      <c r="DF601" s="92"/>
      <c r="DG601" s="92"/>
      <c r="DH601" s="92"/>
      <c r="DI601" s="92"/>
      <c r="DJ601" s="92"/>
      <c r="DK601" s="92"/>
      <c r="DL601" s="92"/>
      <c r="DM601" s="92"/>
      <c r="DN601" s="92"/>
      <c r="DO601" s="92"/>
      <c r="DP601" s="92"/>
      <c r="DQ601" s="92"/>
      <c r="DR601" s="92"/>
      <c r="DS601" s="92"/>
      <c r="DT601" s="92"/>
      <c r="DU601" s="92"/>
      <c r="DV601" s="92"/>
      <c r="DW601" s="92"/>
      <c r="DX601" s="92"/>
      <c r="DY601" s="92"/>
      <c r="DZ601" s="92"/>
      <c r="EA601" s="92"/>
      <c r="EB601" s="92"/>
      <c r="EC601" s="92"/>
      <c r="ED601" s="92"/>
      <c r="EE601" s="92"/>
      <c r="EF601" s="2"/>
      <c r="EG601" s="2"/>
      <c r="EH601" s="2"/>
    </row>
    <row r="602" spans="1:138" ht="12.7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c r="BW602" s="2"/>
      <c r="BX602" s="2"/>
      <c r="BY602" s="2"/>
      <c r="BZ602" s="2"/>
      <c r="CA602" s="2"/>
      <c r="CB602" s="2"/>
      <c r="CC602" s="2"/>
      <c r="CD602" s="2"/>
      <c r="CE602" s="2"/>
      <c r="CF602" s="2"/>
      <c r="CG602" s="2"/>
      <c r="CH602" s="2"/>
      <c r="CI602" s="2"/>
      <c r="CJ602" s="2"/>
      <c r="CK602" s="2"/>
      <c r="CL602" s="2"/>
      <c r="CM602" s="2"/>
      <c r="CN602" s="2"/>
      <c r="CO602" s="2"/>
      <c r="CP602" s="2"/>
      <c r="CQ602" s="2"/>
      <c r="CR602" s="2"/>
      <c r="CS602" s="2"/>
      <c r="CT602" s="2"/>
      <c r="CU602" s="2"/>
      <c r="CV602" s="2"/>
      <c r="CW602" s="2"/>
      <c r="CX602" s="2"/>
      <c r="CY602" s="2"/>
      <c r="CZ602" s="2"/>
      <c r="DA602" s="2"/>
      <c r="DB602" s="2"/>
      <c r="DC602" s="2"/>
      <c r="DD602" s="2"/>
      <c r="DE602" s="2"/>
      <c r="DF602" s="92"/>
      <c r="DG602" s="92"/>
      <c r="DH602" s="92"/>
      <c r="DI602" s="92"/>
      <c r="DJ602" s="92"/>
      <c r="DK602" s="92"/>
      <c r="DL602" s="92"/>
      <c r="DM602" s="92"/>
      <c r="DN602" s="92"/>
      <c r="DO602" s="92"/>
      <c r="DP602" s="92"/>
      <c r="DQ602" s="92"/>
      <c r="DR602" s="92"/>
      <c r="DS602" s="92"/>
      <c r="DT602" s="92"/>
      <c r="DU602" s="92"/>
      <c r="DV602" s="92"/>
      <c r="DW602" s="92"/>
      <c r="DX602" s="92"/>
      <c r="DY602" s="92"/>
      <c r="DZ602" s="92"/>
      <c r="EA602" s="92"/>
      <c r="EB602" s="92"/>
      <c r="EC602" s="92"/>
      <c r="ED602" s="92"/>
      <c r="EE602" s="92"/>
      <c r="EF602" s="2"/>
      <c r="EG602" s="2"/>
      <c r="EH602" s="2"/>
    </row>
    <row r="603" spans="1:138" ht="12.7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c r="BW603" s="2"/>
      <c r="BX603" s="2"/>
      <c r="BY603" s="2"/>
      <c r="BZ603" s="2"/>
      <c r="CA603" s="2"/>
      <c r="CB603" s="2"/>
      <c r="CC603" s="2"/>
      <c r="CD603" s="2"/>
      <c r="CE603" s="2"/>
      <c r="CF603" s="2"/>
      <c r="CG603" s="2"/>
      <c r="CH603" s="2"/>
      <c r="CI603" s="2"/>
      <c r="CJ603" s="2"/>
      <c r="CK603" s="2"/>
      <c r="CL603" s="2"/>
      <c r="CM603" s="2"/>
      <c r="CN603" s="2"/>
      <c r="CO603" s="2"/>
      <c r="CP603" s="2"/>
      <c r="CQ603" s="2"/>
      <c r="CR603" s="2"/>
      <c r="CS603" s="2"/>
      <c r="CT603" s="2"/>
      <c r="CU603" s="2"/>
      <c r="CV603" s="2"/>
      <c r="CW603" s="2"/>
      <c r="CX603" s="2"/>
      <c r="CY603" s="2"/>
      <c r="CZ603" s="2"/>
      <c r="DA603" s="2"/>
      <c r="DB603" s="2"/>
      <c r="DC603" s="2"/>
      <c r="DD603" s="2"/>
      <c r="DE603" s="2"/>
      <c r="DF603" s="92"/>
      <c r="DG603" s="92"/>
      <c r="DH603" s="92"/>
      <c r="DI603" s="92"/>
      <c r="DJ603" s="92"/>
      <c r="DK603" s="92"/>
      <c r="DL603" s="92"/>
      <c r="DM603" s="92"/>
      <c r="DN603" s="92"/>
      <c r="DO603" s="92"/>
      <c r="DP603" s="92"/>
      <c r="DQ603" s="92"/>
      <c r="DR603" s="92"/>
      <c r="DS603" s="92"/>
      <c r="DT603" s="92"/>
      <c r="DU603" s="92"/>
      <c r="DV603" s="92"/>
      <c r="DW603" s="92"/>
      <c r="DX603" s="92"/>
      <c r="DY603" s="92"/>
      <c r="DZ603" s="92"/>
      <c r="EA603" s="92"/>
      <c r="EB603" s="92"/>
      <c r="EC603" s="92"/>
      <c r="ED603" s="92"/>
      <c r="EE603" s="92"/>
      <c r="EF603" s="2"/>
      <c r="EG603" s="2"/>
      <c r="EH603" s="2"/>
    </row>
    <row r="604" spans="1:138" ht="12.7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2"/>
      <c r="BX604" s="2"/>
      <c r="BY604" s="2"/>
      <c r="BZ604" s="2"/>
      <c r="CA604" s="2"/>
      <c r="CB604" s="2"/>
      <c r="CC604" s="2"/>
      <c r="CD604" s="2"/>
      <c r="CE604" s="2"/>
      <c r="CF604" s="2"/>
      <c r="CG604" s="2"/>
      <c r="CH604" s="2"/>
      <c r="CI604" s="2"/>
      <c r="CJ604" s="2"/>
      <c r="CK604" s="2"/>
      <c r="CL604" s="2"/>
      <c r="CM604" s="2"/>
      <c r="CN604" s="2"/>
      <c r="CO604" s="2"/>
      <c r="CP604" s="2"/>
      <c r="CQ604" s="2"/>
      <c r="CR604" s="2"/>
      <c r="CS604" s="2"/>
      <c r="CT604" s="2"/>
      <c r="CU604" s="2"/>
      <c r="CV604" s="2"/>
      <c r="CW604" s="2"/>
      <c r="CX604" s="2"/>
      <c r="CY604" s="2"/>
      <c r="CZ604" s="2"/>
      <c r="DA604" s="2"/>
      <c r="DB604" s="2"/>
      <c r="DC604" s="2"/>
      <c r="DD604" s="2"/>
      <c r="DE604" s="2"/>
      <c r="DF604" s="92"/>
      <c r="DG604" s="92"/>
      <c r="DH604" s="92"/>
      <c r="DI604" s="92"/>
      <c r="DJ604" s="92"/>
      <c r="DK604" s="92"/>
      <c r="DL604" s="92"/>
      <c r="DM604" s="92"/>
      <c r="DN604" s="92"/>
      <c r="DO604" s="92"/>
      <c r="DP604" s="92"/>
      <c r="DQ604" s="92"/>
      <c r="DR604" s="92"/>
      <c r="DS604" s="92"/>
      <c r="DT604" s="92"/>
      <c r="DU604" s="92"/>
      <c r="DV604" s="92"/>
      <c r="DW604" s="92"/>
      <c r="DX604" s="92"/>
      <c r="DY604" s="92"/>
      <c r="DZ604" s="92"/>
      <c r="EA604" s="92"/>
      <c r="EB604" s="92"/>
      <c r="EC604" s="92"/>
      <c r="ED604" s="92"/>
      <c r="EE604" s="92"/>
      <c r="EF604" s="2"/>
      <c r="EG604" s="2"/>
      <c r="EH604" s="2"/>
    </row>
    <row r="605" spans="1:138" ht="12.7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BW605" s="2"/>
      <c r="BX605" s="2"/>
      <c r="BY605" s="2"/>
      <c r="BZ605" s="2"/>
      <c r="CA605" s="2"/>
      <c r="CB605" s="2"/>
      <c r="CC605" s="2"/>
      <c r="CD605" s="2"/>
      <c r="CE605" s="2"/>
      <c r="CF605" s="2"/>
      <c r="CG605" s="2"/>
      <c r="CH605" s="2"/>
      <c r="CI605" s="2"/>
      <c r="CJ605" s="2"/>
      <c r="CK605" s="2"/>
      <c r="CL605" s="2"/>
      <c r="CM605" s="2"/>
      <c r="CN605" s="2"/>
      <c r="CO605" s="2"/>
      <c r="CP605" s="2"/>
      <c r="CQ605" s="2"/>
      <c r="CR605" s="2"/>
      <c r="CS605" s="2"/>
      <c r="CT605" s="2"/>
      <c r="CU605" s="2"/>
      <c r="CV605" s="2"/>
      <c r="CW605" s="2"/>
      <c r="CX605" s="2"/>
      <c r="CY605" s="2"/>
      <c r="CZ605" s="2"/>
      <c r="DA605" s="2"/>
      <c r="DB605" s="2"/>
      <c r="DC605" s="2"/>
      <c r="DD605" s="2"/>
      <c r="DE605" s="2"/>
      <c r="DF605" s="92"/>
      <c r="DG605" s="92"/>
      <c r="DH605" s="92"/>
      <c r="DI605" s="92"/>
      <c r="DJ605" s="92"/>
      <c r="DK605" s="92"/>
      <c r="DL605" s="92"/>
      <c r="DM605" s="92"/>
      <c r="DN605" s="92"/>
      <c r="DO605" s="92"/>
      <c r="DP605" s="92"/>
      <c r="DQ605" s="92"/>
      <c r="DR605" s="92"/>
      <c r="DS605" s="92"/>
      <c r="DT605" s="92"/>
      <c r="DU605" s="92"/>
      <c r="DV605" s="92"/>
      <c r="DW605" s="92"/>
      <c r="DX605" s="92"/>
      <c r="DY605" s="92"/>
      <c r="DZ605" s="92"/>
      <c r="EA605" s="92"/>
      <c r="EB605" s="92"/>
      <c r="EC605" s="92"/>
      <c r="ED605" s="92"/>
      <c r="EE605" s="92"/>
      <c r="EF605" s="2"/>
      <c r="EG605" s="2"/>
      <c r="EH605" s="2"/>
    </row>
    <row r="606" spans="1:138" ht="12.7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2"/>
      <c r="BX606" s="2"/>
      <c r="BY606" s="2"/>
      <c r="BZ606" s="2"/>
      <c r="CA606" s="2"/>
      <c r="CB606" s="2"/>
      <c r="CC606" s="2"/>
      <c r="CD606" s="2"/>
      <c r="CE606" s="2"/>
      <c r="CF606" s="2"/>
      <c r="CG606" s="2"/>
      <c r="CH606" s="2"/>
      <c r="CI606" s="2"/>
      <c r="CJ606" s="2"/>
      <c r="CK606" s="2"/>
      <c r="CL606" s="2"/>
      <c r="CM606" s="2"/>
      <c r="CN606" s="2"/>
      <c r="CO606" s="2"/>
      <c r="CP606" s="2"/>
      <c r="CQ606" s="2"/>
      <c r="CR606" s="2"/>
      <c r="CS606" s="2"/>
      <c r="CT606" s="2"/>
      <c r="CU606" s="2"/>
      <c r="CV606" s="2"/>
      <c r="CW606" s="2"/>
      <c r="CX606" s="2"/>
      <c r="CY606" s="2"/>
      <c r="CZ606" s="2"/>
      <c r="DA606" s="2"/>
      <c r="DB606" s="2"/>
      <c r="DC606" s="2"/>
      <c r="DD606" s="2"/>
      <c r="DE606" s="2"/>
      <c r="DF606" s="92"/>
      <c r="DG606" s="92"/>
      <c r="DH606" s="92"/>
      <c r="DI606" s="92"/>
      <c r="DJ606" s="92"/>
      <c r="DK606" s="92"/>
      <c r="DL606" s="92"/>
      <c r="DM606" s="92"/>
      <c r="DN606" s="92"/>
      <c r="DO606" s="92"/>
      <c r="DP606" s="92"/>
      <c r="DQ606" s="92"/>
      <c r="DR606" s="92"/>
      <c r="DS606" s="92"/>
      <c r="DT606" s="92"/>
      <c r="DU606" s="92"/>
      <c r="DV606" s="92"/>
      <c r="DW606" s="92"/>
      <c r="DX606" s="92"/>
      <c r="DY606" s="92"/>
      <c r="DZ606" s="92"/>
      <c r="EA606" s="92"/>
      <c r="EB606" s="92"/>
      <c r="EC606" s="92"/>
      <c r="ED606" s="92"/>
      <c r="EE606" s="92"/>
      <c r="EF606" s="2"/>
      <c r="EG606" s="2"/>
      <c r="EH606" s="2"/>
    </row>
    <row r="607" spans="1:138" ht="12.7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BW607" s="2"/>
      <c r="BX607" s="2"/>
      <c r="BY607" s="2"/>
      <c r="BZ607" s="2"/>
      <c r="CA607" s="2"/>
      <c r="CB607" s="2"/>
      <c r="CC607" s="2"/>
      <c r="CD607" s="2"/>
      <c r="CE607" s="2"/>
      <c r="CF607" s="2"/>
      <c r="CG607" s="2"/>
      <c r="CH607" s="2"/>
      <c r="CI607" s="2"/>
      <c r="CJ607" s="2"/>
      <c r="CK607" s="2"/>
      <c r="CL607" s="2"/>
      <c r="CM607" s="2"/>
      <c r="CN607" s="2"/>
      <c r="CO607" s="2"/>
      <c r="CP607" s="2"/>
      <c r="CQ607" s="2"/>
      <c r="CR607" s="2"/>
      <c r="CS607" s="2"/>
      <c r="CT607" s="2"/>
      <c r="CU607" s="2"/>
      <c r="CV607" s="2"/>
      <c r="CW607" s="2"/>
      <c r="CX607" s="2"/>
      <c r="CY607" s="2"/>
      <c r="CZ607" s="2"/>
      <c r="DA607" s="2"/>
      <c r="DB607" s="2"/>
      <c r="DC607" s="2"/>
      <c r="DD607" s="2"/>
      <c r="DE607" s="2"/>
      <c r="DF607" s="92"/>
      <c r="DG607" s="92"/>
      <c r="DH607" s="92"/>
      <c r="DI607" s="92"/>
      <c r="DJ607" s="92"/>
      <c r="DK607" s="92"/>
      <c r="DL607" s="92"/>
      <c r="DM607" s="92"/>
      <c r="DN607" s="92"/>
      <c r="DO607" s="92"/>
      <c r="DP607" s="92"/>
      <c r="DQ607" s="92"/>
      <c r="DR607" s="92"/>
      <c r="DS607" s="92"/>
      <c r="DT607" s="92"/>
      <c r="DU607" s="92"/>
      <c r="DV607" s="92"/>
      <c r="DW607" s="92"/>
      <c r="DX607" s="92"/>
      <c r="DY607" s="92"/>
      <c r="DZ607" s="92"/>
      <c r="EA607" s="92"/>
      <c r="EB607" s="92"/>
      <c r="EC607" s="92"/>
      <c r="ED607" s="92"/>
      <c r="EE607" s="92"/>
      <c r="EF607" s="2"/>
      <c r="EG607" s="2"/>
      <c r="EH607" s="2"/>
    </row>
    <row r="608" spans="1:138" ht="12.7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2"/>
      <c r="BX608" s="2"/>
      <c r="BY608" s="2"/>
      <c r="BZ608" s="2"/>
      <c r="CA608" s="2"/>
      <c r="CB608" s="2"/>
      <c r="CC608" s="2"/>
      <c r="CD608" s="2"/>
      <c r="CE608" s="2"/>
      <c r="CF608" s="2"/>
      <c r="CG608" s="2"/>
      <c r="CH608" s="2"/>
      <c r="CI608" s="2"/>
      <c r="CJ608" s="2"/>
      <c r="CK608" s="2"/>
      <c r="CL608" s="2"/>
      <c r="CM608" s="2"/>
      <c r="CN608" s="2"/>
      <c r="CO608" s="2"/>
      <c r="CP608" s="2"/>
      <c r="CQ608" s="2"/>
      <c r="CR608" s="2"/>
      <c r="CS608" s="2"/>
      <c r="CT608" s="2"/>
      <c r="CU608" s="2"/>
      <c r="CV608" s="2"/>
      <c r="CW608" s="2"/>
      <c r="CX608" s="2"/>
      <c r="CY608" s="2"/>
      <c r="CZ608" s="2"/>
      <c r="DA608" s="2"/>
      <c r="DB608" s="2"/>
      <c r="DC608" s="2"/>
      <c r="DD608" s="2"/>
      <c r="DE608" s="2"/>
      <c r="DF608" s="92"/>
      <c r="DG608" s="92"/>
      <c r="DH608" s="92"/>
      <c r="DI608" s="92"/>
      <c r="DJ608" s="92"/>
      <c r="DK608" s="92"/>
      <c r="DL608" s="92"/>
      <c r="DM608" s="92"/>
      <c r="DN608" s="92"/>
      <c r="DO608" s="92"/>
      <c r="DP608" s="92"/>
      <c r="DQ608" s="92"/>
      <c r="DR608" s="92"/>
      <c r="DS608" s="92"/>
      <c r="DT608" s="92"/>
      <c r="DU608" s="92"/>
      <c r="DV608" s="92"/>
      <c r="DW608" s="92"/>
      <c r="DX608" s="92"/>
      <c r="DY608" s="92"/>
      <c r="DZ608" s="92"/>
      <c r="EA608" s="92"/>
      <c r="EB608" s="92"/>
      <c r="EC608" s="92"/>
      <c r="ED608" s="92"/>
      <c r="EE608" s="92"/>
      <c r="EF608" s="2"/>
      <c r="EG608" s="2"/>
      <c r="EH608" s="2"/>
    </row>
    <row r="609" spans="1:138" ht="12.7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c r="BW609" s="2"/>
      <c r="BX609" s="2"/>
      <c r="BY609" s="2"/>
      <c r="BZ609" s="2"/>
      <c r="CA609" s="2"/>
      <c r="CB609" s="2"/>
      <c r="CC609" s="2"/>
      <c r="CD609" s="2"/>
      <c r="CE609" s="2"/>
      <c r="CF609" s="2"/>
      <c r="CG609" s="2"/>
      <c r="CH609" s="2"/>
      <c r="CI609" s="2"/>
      <c r="CJ609" s="2"/>
      <c r="CK609" s="2"/>
      <c r="CL609" s="2"/>
      <c r="CM609" s="2"/>
      <c r="CN609" s="2"/>
      <c r="CO609" s="2"/>
      <c r="CP609" s="2"/>
      <c r="CQ609" s="2"/>
      <c r="CR609" s="2"/>
      <c r="CS609" s="2"/>
      <c r="CT609" s="2"/>
      <c r="CU609" s="2"/>
      <c r="CV609" s="2"/>
      <c r="CW609" s="2"/>
      <c r="CX609" s="2"/>
      <c r="CY609" s="2"/>
      <c r="CZ609" s="2"/>
      <c r="DA609" s="2"/>
      <c r="DB609" s="2"/>
      <c r="DC609" s="2"/>
      <c r="DD609" s="2"/>
      <c r="DE609" s="2"/>
      <c r="DF609" s="92"/>
      <c r="DG609" s="92"/>
      <c r="DH609" s="92"/>
      <c r="DI609" s="92"/>
      <c r="DJ609" s="92"/>
      <c r="DK609" s="92"/>
      <c r="DL609" s="92"/>
      <c r="DM609" s="92"/>
      <c r="DN609" s="92"/>
      <c r="DO609" s="92"/>
      <c r="DP609" s="92"/>
      <c r="DQ609" s="92"/>
      <c r="DR609" s="92"/>
      <c r="DS609" s="92"/>
      <c r="DT609" s="92"/>
      <c r="DU609" s="92"/>
      <c r="DV609" s="92"/>
      <c r="DW609" s="92"/>
      <c r="DX609" s="92"/>
      <c r="DY609" s="92"/>
      <c r="DZ609" s="92"/>
      <c r="EA609" s="92"/>
      <c r="EB609" s="92"/>
      <c r="EC609" s="92"/>
      <c r="ED609" s="92"/>
      <c r="EE609" s="92"/>
      <c r="EF609" s="2"/>
      <c r="EG609" s="2"/>
      <c r="EH609" s="2"/>
    </row>
    <row r="610" spans="1:138" ht="12.7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c r="BW610" s="2"/>
      <c r="BX610" s="2"/>
      <c r="BY610" s="2"/>
      <c r="BZ610" s="2"/>
      <c r="CA610" s="2"/>
      <c r="CB610" s="2"/>
      <c r="CC610" s="2"/>
      <c r="CD610" s="2"/>
      <c r="CE610" s="2"/>
      <c r="CF610" s="2"/>
      <c r="CG610" s="2"/>
      <c r="CH610" s="2"/>
      <c r="CI610" s="2"/>
      <c r="CJ610" s="2"/>
      <c r="CK610" s="2"/>
      <c r="CL610" s="2"/>
      <c r="CM610" s="2"/>
      <c r="CN610" s="2"/>
      <c r="CO610" s="2"/>
      <c r="CP610" s="2"/>
      <c r="CQ610" s="2"/>
      <c r="CR610" s="2"/>
      <c r="CS610" s="2"/>
      <c r="CT610" s="2"/>
      <c r="CU610" s="2"/>
      <c r="CV610" s="2"/>
      <c r="CW610" s="2"/>
      <c r="CX610" s="2"/>
      <c r="CY610" s="2"/>
      <c r="CZ610" s="2"/>
      <c r="DA610" s="2"/>
      <c r="DB610" s="2"/>
      <c r="DC610" s="2"/>
      <c r="DD610" s="2"/>
      <c r="DE610" s="2"/>
      <c r="DF610" s="92"/>
      <c r="DG610" s="92"/>
      <c r="DH610" s="92"/>
      <c r="DI610" s="92"/>
      <c r="DJ610" s="92"/>
      <c r="DK610" s="92"/>
      <c r="DL610" s="92"/>
      <c r="DM610" s="92"/>
      <c r="DN610" s="92"/>
      <c r="DO610" s="92"/>
      <c r="DP610" s="92"/>
      <c r="DQ610" s="92"/>
      <c r="DR610" s="92"/>
      <c r="DS610" s="92"/>
      <c r="DT610" s="92"/>
      <c r="DU610" s="92"/>
      <c r="DV610" s="92"/>
      <c r="DW610" s="92"/>
      <c r="DX610" s="92"/>
      <c r="DY610" s="92"/>
      <c r="DZ610" s="92"/>
      <c r="EA610" s="92"/>
      <c r="EB610" s="92"/>
      <c r="EC610" s="92"/>
      <c r="ED610" s="92"/>
      <c r="EE610" s="92"/>
      <c r="EF610" s="2"/>
      <c r="EG610" s="2"/>
      <c r="EH610" s="2"/>
    </row>
    <row r="611" spans="1:138" ht="12.7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c r="BW611" s="2"/>
      <c r="BX611" s="2"/>
      <c r="BY611" s="2"/>
      <c r="BZ611" s="2"/>
      <c r="CA611" s="2"/>
      <c r="CB611" s="2"/>
      <c r="CC611" s="2"/>
      <c r="CD611" s="2"/>
      <c r="CE611" s="2"/>
      <c r="CF611" s="2"/>
      <c r="CG611" s="2"/>
      <c r="CH611" s="2"/>
      <c r="CI611" s="2"/>
      <c r="CJ611" s="2"/>
      <c r="CK611" s="2"/>
      <c r="CL611" s="2"/>
      <c r="CM611" s="2"/>
      <c r="CN611" s="2"/>
      <c r="CO611" s="2"/>
      <c r="CP611" s="2"/>
      <c r="CQ611" s="2"/>
      <c r="CR611" s="2"/>
      <c r="CS611" s="2"/>
      <c r="CT611" s="2"/>
      <c r="CU611" s="2"/>
      <c r="CV611" s="2"/>
      <c r="CW611" s="2"/>
      <c r="CX611" s="2"/>
      <c r="CY611" s="2"/>
      <c r="CZ611" s="2"/>
      <c r="DA611" s="2"/>
      <c r="DB611" s="2"/>
      <c r="DC611" s="2"/>
      <c r="DD611" s="2"/>
      <c r="DE611" s="2"/>
      <c r="DF611" s="92"/>
      <c r="DG611" s="92"/>
      <c r="DH611" s="92"/>
      <c r="DI611" s="92"/>
      <c r="DJ611" s="92"/>
      <c r="DK611" s="92"/>
      <c r="DL611" s="92"/>
      <c r="DM611" s="92"/>
      <c r="DN611" s="92"/>
      <c r="DO611" s="92"/>
      <c r="DP611" s="92"/>
      <c r="DQ611" s="92"/>
      <c r="DR611" s="92"/>
      <c r="DS611" s="92"/>
      <c r="DT611" s="92"/>
      <c r="DU611" s="92"/>
      <c r="DV611" s="92"/>
      <c r="DW611" s="92"/>
      <c r="DX611" s="92"/>
      <c r="DY611" s="92"/>
      <c r="DZ611" s="92"/>
      <c r="EA611" s="92"/>
      <c r="EB611" s="92"/>
      <c r="EC611" s="92"/>
      <c r="ED611" s="92"/>
      <c r="EE611" s="92"/>
      <c r="EF611" s="2"/>
      <c r="EG611" s="2"/>
      <c r="EH611" s="2"/>
    </row>
    <row r="612" spans="1:138" ht="12.7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c r="BW612" s="2"/>
      <c r="BX612" s="2"/>
      <c r="BY612" s="2"/>
      <c r="BZ612" s="2"/>
      <c r="CA612" s="2"/>
      <c r="CB612" s="2"/>
      <c r="CC612" s="2"/>
      <c r="CD612" s="2"/>
      <c r="CE612" s="2"/>
      <c r="CF612" s="2"/>
      <c r="CG612" s="2"/>
      <c r="CH612" s="2"/>
      <c r="CI612" s="2"/>
      <c r="CJ612" s="2"/>
      <c r="CK612" s="2"/>
      <c r="CL612" s="2"/>
      <c r="CM612" s="2"/>
      <c r="CN612" s="2"/>
      <c r="CO612" s="2"/>
      <c r="CP612" s="2"/>
      <c r="CQ612" s="2"/>
      <c r="CR612" s="2"/>
      <c r="CS612" s="2"/>
      <c r="CT612" s="2"/>
      <c r="CU612" s="2"/>
      <c r="CV612" s="2"/>
      <c r="CW612" s="2"/>
      <c r="CX612" s="2"/>
      <c r="CY612" s="2"/>
      <c r="CZ612" s="2"/>
      <c r="DA612" s="2"/>
      <c r="DB612" s="2"/>
      <c r="DC612" s="2"/>
      <c r="DD612" s="2"/>
      <c r="DE612" s="2"/>
      <c r="DF612" s="92"/>
      <c r="DG612" s="92"/>
      <c r="DH612" s="92"/>
      <c r="DI612" s="92"/>
      <c r="DJ612" s="92"/>
      <c r="DK612" s="92"/>
      <c r="DL612" s="92"/>
      <c r="DM612" s="92"/>
      <c r="DN612" s="92"/>
      <c r="DO612" s="92"/>
      <c r="DP612" s="92"/>
      <c r="DQ612" s="92"/>
      <c r="DR612" s="92"/>
      <c r="DS612" s="92"/>
      <c r="DT612" s="92"/>
      <c r="DU612" s="92"/>
      <c r="DV612" s="92"/>
      <c r="DW612" s="92"/>
      <c r="DX612" s="92"/>
      <c r="DY612" s="92"/>
      <c r="DZ612" s="92"/>
      <c r="EA612" s="92"/>
      <c r="EB612" s="92"/>
      <c r="EC612" s="92"/>
      <c r="ED612" s="92"/>
      <c r="EE612" s="92"/>
      <c r="EF612" s="2"/>
      <c r="EG612" s="2"/>
      <c r="EH612" s="2"/>
    </row>
    <row r="613" spans="1:138" ht="12.7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c r="BW613" s="2"/>
      <c r="BX613" s="2"/>
      <c r="BY613" s="2"/>
      <c r="BZ613" s="2"/>
      <c r="CA613" s="2"/>
      <c r="CB613" s="2"/>
      <c r="CC613" s="2"/>
      <c r="CD613" s="2"/>
      <c r="CE613" s="2"/>
      <c r="CF613" s="2"/>
      <c r="CG613" s="2"/>
      <c r="CH613" s="2"/>
      <c r="CI613" s="2"/>
      <c r="CJ613" s="2"/>
      <c r="CK613" s="2"/>
      <c r="CL613" s="2"/>
      <c r="CM613" s="2"/>
      <c r="CN613" s="2"/>
      <c r="CO613" s="2"/>
      <c r="CP613" s="2"/>
      <c r="CQ613" s="2"/>
      <c r="CR613" s="2"/>
      <c r="CS613" s="2"/>
      <c r="CT613" s="2"/>
      <c r="CU613" s="2"/>
      <c r="CV613" s="2"/>
      <c r="CW613" s="2"/>
      <c r="CX613" s="2"/>
      <c r="CY613" s="2"/>
      <c r="CZ613" s="2"/>
      <c r="DA613" s="2"/>
      <c r="DB613" s="2"/>
      <c r="DC613" s="2"/>
      <c r="DD613" s="2"/>
      <c r="DE613" s="2"/>
      <c r="DF613" s="92"/>
      <c r="DG613" s="92"/>
      <c r="DH613" s="92"/>
      <c r="DI613" s="92"/>
      <c r="DJ613" s="92"/>
      <c r="DK613" s="92"/>
      <c r="DL613" s="92"/>
      <c r="DM613" s="92"/>
      <c r="DN613" s="92"/>
      <c r="DO613" s="92"/>
      <c r="DP613" s="92"/>
      <c r="DQ613" s="92"/>
      <c r="DR613" s="92"/>
      <c r="DS613" s="92"/>
      <c r="DT613" s="92"/>
      <c r="DU613" s="92"/>
      <c r="DV613" s="92"/>
      <c r="DW613" s="92"/>
      <c r="DX613" s="92"/>
      <c r="DY613" s="92"/>
      <c r="DZ613" s="92"/>
      <c r="EA613" s="92"/>
      <c r="EB613" s="92"/>
      <c r="EC613" s="92"/>
      <c r="ED613" s="92"/>
      <c r="EE613" s="92"/>
      <c r="EF613" s="2"/>
      <c r="EG613" s="2"/>
      <c r="EH613" s="2"/>
    </row>
    <row r="614" spans="1:138" ht="12.7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c r="BW614" s="2"/>
      <c r="BX614" s="2"/>
      <c r="BY614" s="2"/>
      <c r="BZ614" s="2"/>
      <c r="CA614" s="2"/>
      <c r="CB614" s="2"/>
      <c r="CC614" s="2"/>
      <c r="CD614" s="2"/>
      <c r="CE614" s="2"/>
      <c r="CF614" s="2"/>
      <c r="CG614" s="2"/>
      <c r="CH614" s="2"/>
      <c r="CI614" s="2"/>
      <c r="CJ614" s="2"/>
      <c r="CK614" s="2"/>
      <c r="CL614" s="2"/>
      <c r="CM614" s="2"/>
      <c r="CN614" s="2"/>
      <c r="CO614" s="2"/>
      <c r="CP614" s="2"/>
      <c r="CQ614" s="2"/>
      <c r="CR614" s="2"/>
      <c r="CS614" s="2"/>
      <c r="CT614" s="2"/>
      <c r="CU614" s="2"/>
      <c r="CV614" s="2"/>
      <c r="CW614" s="2"/>
      <c r="CX614" s="2"/>
      <c r="CY614" s="2"/>
      <c r="CZ614" s="2"/>
      <c r="DA614" s="2"/>
      <c r="DB614" s="2"/>
      <c r="DC614" s="2"/>
      <c r="DD614" s="2"/>
      <c r="DE614" s="2"/>
      <c r="DF614" s="92"/>
      <c r="DG614" s="92"/>
      <c r="DH614" s="92"/>
      <c r="DI614" s="92"/>
      <c r="DJ614" s="92"/>
      <c r="DK614" s="92"/>
      <c r="DL614" s="92"/>
      <c r="DM614" s="92"/>
      <c r="DN614" s="92"/>
      <c r="DO614" s="92"/>
      <c r="DP614" s="92"/>
      <c r="DQ614" s="92"/>
      <c r="DR614" s="92"/>
      <c r="DS614" s="92"/>
      <c r="DT614" s="92"/>
      <c r="DU614" s="92"/>
      <c r="DV614" s="92"/>
      <c r="DW614" s="92"/>
      <c r="DX614" s="92"/>
      <c r="DY614" s="92"/>
      <c r="DZ614" s="92"/>
      <c r="EA614" s="92"/>
      <c r="EB614" s="92"/>
      <c r="EC614" s="92"/>
      <c r="ED614" s="92"/>
      <c r="EE614" s="92"/>
      <c r="EF614" s="2"/>
      <c r="EG614" s="2"/>
      <c r="EH614" s="2"/>
    </row>
    <row r="615" spans="1:138" ht="12.7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c r="BW615" s="2"/>
      <c r="BX615" s="2"/>
      <c r="BY615" s="2"/>
      <c r="BZ615" s="2"/>
      <c r="CA615" s="2"/>
      <c r="CB615" s="2"/>
      <c r="CC615" s="2"/>
      <c r="CD615" s="2"/>
      <c r="CE615" s="2"/>
      <c r="CF615" s="2"/>
      <c r="CG615" s="2"/>
      <c r="CH615" s="2"/>
      <c r="CI615" s="2"/>
      <c r="CJ615" s="2"/>
      <c r="CK615" s="2"/>
      <c r="CL615" s="2"/>
      <c r="CM615" s="2"/>
      <c r="CN615" s="2"/>
      <c r="CO615" s="2"/>
      <c r="CP615" s="2"/>
      <c r="CQ615" s="2"/>
      <c r="CR615" s="2"/>
      <c r="CS615" s="2"/>
      <c r="CT615" s="2"/>
      <c r="CU615" s="2"/>
      <c r="CV615" s="2"/>
      <c r="CW615" s="2"/>
      <c r="CX615" s="2"/>
      <c r="CY615" s="2"/>
      <c r="CZ615" s="2"/>
      <c r="DA615" s="2"/>
      <c r="DB615" s="2"/>
      <c r="DC615" s="2"/>
      <c r="DD615" s="2"/>
      <c r="DE615" s="2"/>
      <c r="DF615" s="92"/>
      <c r="DG615" s="92"/>
      <c r="DH615" s="92"/>
      <c r="DI615" s="92"/>
      <c r="DJ615" s="92"/>
      <c r="DK615" s="92"/>
      <c r="DL615" s="92"/>
      <c r="DM615" s="92"/>
      <c r="DN615" s="92"/>
      <c r="DO615" s="92"/>
      <c r="DP615" s="92"/>
      <c r="DQ615" s="92"/>
      <c r="DR615" s="92"/>
      <c r="DS615" s="92"/>
      <c r="DT615" s="92"/>
      <c r="DU615" s="92"/>
      <c r="DV615" s="92"/>
      <c r="DW615" s="92"/>
      <c r="DX615" s="92"/>
      <c r="DY615" s="92"/>
      <c r="DZ615" s="92"/>
      <c r="EA615" s="92"/>
      <c r="EB615" s="92"/>
      <c r="EC615" s="92"/>
      <c r="ED615" s="92"/>
      <c r="EE615" s="92"/>
      <c r="EF615" s="2"/>
      <c r="EG615" s="2"/>
      <c r="EH615" s="2"/>
    </row>
    <row r="616" spans="1:138" ht="12.7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c r="BW616" s="2"/>
      <c r="BX616" s="2"/>
      <c r="BY616" s="2"/>
      <c r="BZ616" s="2"/>
      <c r="CA616" s="2"/>
      <c r="CB616" s="2"/>
      <c r="CC616" s="2"/>
      <c r="CD616" s="2"/>
      <c r="CE616" s="2"/>
      <c r="CF616" s="2"/>
      <c r="CG616" s="2"/>
      <c r="CH616" s="2"/>
      <c r="CI616" s="2"/>
      <c r="CJ616" s="2"/>
      <c r="CK616" s="2"/>
      <c r="CL616" s="2"/>
      <c r="CM616" s="2"/>
      <c r="CN616" s="2"/>
      <c r="CO616" s="2"/>
      <c r="CP616" s="2"/>
      <c r="CQ616" s="2"/>
      <c r="CR616" s="2"/>
      <c r="CS616" s="2"/>
      <c r="CT616" s="2"/>
      <c r="CU616" s="2"/>
      <c r="CV616" s="2"/>
      <c r="CW616" s="2"/>
      <c r="CX616" s="2"/>
      <c r="CY616" s="2"/>
      <c r="CZ616" s="2"/>
      <c r="DA616" s="2"/>
      <c r="DB616" s="2"/>
      <c r="DC616" s="2"/>
      <c r="DD616" s="2"/>
      <c r="DE616" s="2"/>
      <c r="DF616" s="92"/>
      <c r="DG616" s="92"/>
      <c r="DH616" s="92"/>
      <c r="DI616" s="92"/>
      <c r="DJ616" s="92"/>
      <c r="DK616" s="92"/>
      <c r="DL616" s="92"/>
      <c r="DM616" s="92"/>
      <c r="DN616" s="92"/>
      <c r="DO616" s="92"/>
      <c r="DP616" s="92"/>
      <c r="DQ616" s="92"/>
      <c r="DR616" s="92"/>
      <c r="DS616" s="92"/>
      <c r="DT616" s="92"/>
      <c r="DU616" s="92"/>
      <c r="DV616" s="92"/>
      <c r="DW616" s="92"/>
      <c r="DX616" s="92"/>
      <c r="DY616" s="92"/>
      <c r="DZ616" s="92"/>
      <c r="EA616" s="92"/>
      <c r="EB616" s="92"/>
      <c r="EC616" s="92"/>
      <c r="ED616" s="92"/>
      <c r="EE616" s="92"/>
      <c r="EF616" s="2"/>
      <c r="EG616" s="2"/>
      <c r="EH616" s="2"/>
    </row>
    <row r="617" spans="1:138" ht="12.7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c r="BW617" s="2"/>
      <c r="BX617" s="2"/>
      <c r="BY617" s="2"/>
      <c r="BZ617" s="2"/>
      <c r="CA617" s="2"/>
      <c r="CB617" s="2"/>
      <c r="CC617" s="2"/>
      <c r="CD617" s="2"/>
      <c r="CE617" s="2"/>
      <c r="CF617" s="2"/>
      <c r="CG617" s="2"/>
      <c r="CH617" s="2"/>
      <c r="CI617" s="2"/>
      <c r="CJ617" s="2"/>
      <c r="CK617" s="2"/>
      <c r="CL617" s="2"/>
      <c r="CM617" s="2"/>
      <c r="CN617" s="2"/>
      <c r="CO617" s="2"/>
      <c r="CP617" s="2"/>
      <c r="CQ617" s="2"/>
      <c r="CR617" s="2"/>
      <c r="CS617" s="2"/>
      <c r="CT617" s="2"/>
      <c r="CU617" s="2"/>
      <c r="CV617" s="2"/>
      <c r="CW617" s="2"/>
      <c r="CX617" s="2"/>
      <c r="CY617" s="2"/>
      <c r="CZ617" s="2"/>
      <c r="DA617" s="2"/>
      <c r="DB617" s="2"/>
      <c r="DC617" s="2"/>
      <c r="DD617" s="2"/>
      <c r="DE617" s="2"/>
      <c r="DF617" s="92"/>
      <c r="DG617" s="92"/>
      <c r="DH617" s="92"/>
      <c r="DI617" s="92"/>
      <c r="DJ617" s="92"/>
      <c r="DK617" s="92"/>
      <c r="DL617" s="92"/>
      <c r="DM617" s="92"/>
      <c r="DN617" s="92"/>
      <c r="DO617" s="92"/>
      <c r="DP617" s="92"/>
      <c r="DQ617" s="92"/>
      <c r="DR617" s="92"/>
      <c r="DS617" s="92"/>
      <c r="DT617" s="92"/>
      <c r="DU617" s="92"/>
      <c r="DV617" s="92"/>
      <c r="DW617" s="92"/>
      <c r="DX617" s="92"/>
      <c r="DY617" s="92"/>
      <c r="DZ617" s="92"/>
      <c r="EA617" s="92"/>
      <c r="EB617" s="92"/>
      <c r="EC617" s="92"/>
      <c r="ED617" s="92"/>
      <c r="EE617" s="92"/>
      <c r="EF617" s="2"/>
      <c r="EG617" s="2"/>
      <c r="EH617" s="2"/>
    </row>
    <row r="618" spans="1:138" ht="12.7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c r="BW618" s="2"/>
      <c r="BX618" s="2"/>
      <c r="BY618" s="2"/>
      <c r="BZ618" s="2"/>
      <c r="CA618" s="2"/>
      <c r="CB618" s="2"/>
      <c r="CC618" s="2"/>
      <c r="CD618" s="2"/>
      <c r="CE618" s="2"/>
      <c r="CF618" s="2"/>
      <c r="CG618" s="2"/>
      <c r="CH618" s="2"/>
      <c r="CI618" s="2"/>
      <c r="CJ618" s="2"/>
      <c r="CK618" s="2"/>
      <c r="CL618" s="2"/>
      <c r="CM618" s="2"/>
      <c r="CN618" s="2"/>
      <c r="CO618" s="2"/>
      <c r="CP618" s="2"/>
      <c r="CQ618" s="2"/>
      <c r="CR618" s="2"/>
      <c r="CS618" s="2"/>
      <c r="CT618" s="2"/>
      <c r="CU618" s="2"/>
      <c r="CV618" s="2"/>
      <c r="CW618" s="2"/>
      <c r="CX618" s="2"/>
      <c r="CY618" s="2"/>
      <c r="CZ618" s="2"/>
      <c r="DA618" s="2"/>
      <c r="DB618" s="2"/>
      <c r="DC618" s="2"/>
      <c r="DD618" s="2"/>
      <c r="DE618" s="2"/>
      <c r="DF618" s="92"/>
      <c r="DG618" s="92"/>
      <c r="DH618" s="92"/>
      <c r="DI618" s="92"/>
      <c r="DJ618" s="92"/>
      <c r="DK618" s="92"/>
      <c r="DL618" s="92"/>
      <c r="DM618" s="92"/>
      <c r="DN618" s="92"/>
      <c r="DO618" s="92"/>
      <c r="DP618" s="92"/>
      <c r="DQ618" s="92"/>
      <c r="DR618" s="92"/>
      <c r="DS618" s="92"/>
      <c r="DT618" s="92"/>
      <c r="DU618" s="92"/>
      <c r="DV618" s="92"/>
      <c r="DW618" s="92"/>
      <c r="DX618" s="92"/>
      <c r="DY618" s="92"/>
      <c r="DZ618" s="92"/>
      <c r="EA618" s="92"/>
      <c r="EB618" s="92"/>
      <c r="EC618" s="92"/>
      <c r="ED618" s="92"/>
      <c r="EE618" s="92"/>
      <c r="EF618" s="2"/>
      <c r="EG618" s="2"/>
      <c r="EH618" s="2"/>
    </row>
    <row r="619" spans="1:138" ht="12.7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c r="BW619" s="2"/>
      <c r="BX619" s="2"/>
      <c r="BY619" s="2"/>
      <c r="BZ619" s="2"/>
      <c r="CA619" s="2"/>
      <c r="CB619" s="2"/>
      <c r="CC619" s="2"/>
      <c r="CD619" s="2"/>
      <c r="CE619" s="2"/>
      <c r="CF619" s="2"/>
      <c r="CG619" s="2"/>
      <c r="CH619" s="2"/>
      <c r="CI619" s="2"/>
      <c r="CJ619" s="2"/>
      <c r="CK619" s="2"/>
      <c r="CL619" s="2"/>
      <c r="CM619" s="2"/>
      <c r="CN619" s="2"/>
      <c r="CO619" s="2"/>
      <c r="CP619" s="2"/>
      <c r="CQ619" s="2"/>
      <c r="CR619" s="2"/>
      <c r="CS619" s="2"/>
      <c r="CT619" s="2"/>
      <c r="CU619" s="2"/>
      <c r="CV619" s="2"/>
      <c r="CW619" s="2"/>
      <c r="CX619" s="2"/>
      <c r="CY619" s="2"/>
      <c r="CZ619" s="2"/>
      <c r="DA619" s="2"/>
      <c r="DB619" s="2"/>
      <c r="DC619" s="2"/>
      <c r="DD619" s="2"/>
      <c r="DE619" s="2"/>
      <c r="DF619" s="92"/>
      <c r="DG619" s="92"/>
      <c r="DH619" s="92"/>
      <c r="DI619" s="92"/>
      <c r="DJ619" s="92"/>
      <c r="DK619" s="92"/>
      <c r="DL619" s="92"/>
      <c r="DM619" s="92"/>
      <c r="DN619" s="92"/>
      <c r="DO619" s="92"/>
      <c r="DP619" s="92"/>
      <c r="DQ619" s="92"/>
      <c r="DR619" s="92"/>
      <c r="DS619" s="92"/>
      <c r="DT619" s="92"/>
      <c r="DU619" s="92"/>
      <c r="DV619" s="92"/>
      <c r="DW619" s="92"/>
      <c r="DX619" s="92"/>
      <c r="DY619" s="92"/>
      <c r="DZ619" s="92"/>
      <c r="EA619" s="92"/>
      <c r="EB619" s="92"/>
      <c r="EC619" s="92"/>
      <c r="ED619" s="92"/>
      <c r="EE619" s="92"/>
      <c r="EF619" s="2"/>
      <c r="EG619" s="2"/>
      <c r="EH619" s="2"/>
    </row>
    <row r="620" spans="1:138" ht="12.7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c r="BW620" s="2"/>
      <c r="BX620" s="2"/>
      <c r="BY620" s="2"/>
      <c r="BZ620" s="2"/>
      <c r="CA620" s="2"/>
      <c r="CB620" s="2"/>
      <c r="CC620" s="2"/>
      <c r="CD620" s="2"/>
      <c r="CE620" s="2"/>
      <c r="CF620" s="2"/>
      <c r="CG620" s="2"/>
      <c r="CH620" s="2"/>
      <c r="CI620" s="2"/>
      <c r="CJ620" s="2"/>
      <c r="CK620" s="2"/>
      <c r="CL620" s="2"/>
      <c r="CM620" s="2"/>
      <c r="CN620" s="2"/>
      <c r="CO620" s="2"/>
      <c r="CP620" s="2"/>
      <c r="CQ620" s="2"/>
      <c r="CR620" s="2"/>
      <c r="CS620" s="2"/>
      <c r="CT620" s="2"/>
      <c r="CU620" s="2"/>
      <c r="CV620" s="2"/>
      <c r="CW620" s="2"/>
      <c r="CX620" s="2"/>
      <c r="CY620" s="2"/>
      <c r="CZ620" s="2"/>
      <c r="DA620" s="2"/>
      <c r="DB620" s="2"/>
      <c r="DC620" s="2"/>
      <c r="DD620" s="2"/>
      <c r="DE620" s="2"/>
      <c r="DF620" s="92"/>
      <c r="DG620" s="92"/>
      <c r="DH620" s="92"/>
      <c r="DI620" s="92"/>
      <c r="DJ620" s="92"/>
      <c r="DK620" s="92"/>
      <c r="DL620" s="92"/>
      <c r="DM620" s="92"/>
      <c r="DN620" s="92"/>
      <c r="DO620" s="92"/>
      <c r="DP620" s="92"/>
      <c r="DQ620" s="92"/>
      <c r="DR620" s="92"/>
      <c r="DS620" s="92"/>
      <c r="DT620" s="92"/>
      <c r="DU620" s="92"/>
      <c r="DV620" s="92"/>
      <c r="DW620" s="92"/>
      <c r="DX620" s="92"/>
      <c r="DY620" s="92"/>
      <c r="DZ620" s="92"/>
      <c r="EA620" s="92"/>
      <c r="EB620" s="92"/>
      <c r="EC620" s="92"/>
      <c r="ED620" s="92"/>
      <c r="EE620" s="92"/>
      <c r="EF620" s="2"/>
      <c r="EG620" s="2"/>
      <c r="EH620" s="2"/>
    </row>
    <row r="621" spans="1:138" ht="12.7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c r="BW621" s="2"/>
      <c r="BX621" s="2"/>
      <c r="BY621" s="2"/>
      <c r="BZ621" s="2"/>
      <c r="CA621" s="2"/>
      <c r="CB621" s="2"/>
      <c r="CC621" s="2"/>
      <c r="CD621" s="2"/>
      <c r="CE621" s="2"/>
      <c r="CF621" s="2"/>
      <c r="CG621" s="2"/>
      <c r="CH621" s="2"/>
      <c r="CI621" s="2"/>
      <c r="CJ621" s="2"/>
      <c r="CK621" s="2"/>
      <c r="CL621" s="2"/>
      <c r="CM621" s="2"/>
      <c r="CN621" s="2"/>
      <c r="CO621" s="2"/>
      <c r="CP621" s="2"/>
      <c r="CQ621" s="2"/>
      <c r="CR621" s="2"/>
      <c r="CS621" s="2"/>
      <c r="CT621" s="2"/>
      <c r="CU621" s="2"/>
      <c r="CV621" s="2"/>
      <c r="CW621" s="2"/>
      <c r="CX621" s="2"/>
      <c r="CY621" s="2"/>
      <c r="CZ621" s="2"/>
      <c r="DA621" s="2"/>
      <c r="DB621" s="2"/>
      <c r="DC621" s="2"/>
      <c r="DD621" s="2"/>
      <c r="DE621" s="2"/>
      <c r="DF621" s="92"/>
      <c r="DG621" s="92"/>
      <c r="DH621" s="92"/>
      <c r="DI621" s="92"/>
      <c r="DJ621" s="92"/>
      <c r="DK621" s="92"/>
      <c r="DL621" s="92"/>
      <c r="DM621" s="92"/>
      <c r="DN621" s="92"/>
      <c r="DO621" s="92"/>
      <c r="DP621" s="92"/>
      <c r="DQ621" s="92"/>
      <c r="DR621" s="92"/>
      <c r="DS621" s="92"/>
      <c r="DT621" s="92"/>
      <c r="DU621" s="92"/>
      <c r="DV621" s="92"/>
      <c r="DW621" s="92"/>
      <c r="DX621" s="92"/>
      <c r="DY621" s="92"/>
      <c r="DZ621" s="92"/>
      <c r="EA621" s="92"/>
      <c r="EB621" s="92"/>
      <c r="EC621" s="92"/>
      <c r="ED621" s="92"/>
      <c r="EE621" s="92"/>
      <c r="EF621" s="2"/>
      <c r="EG621" s="2"/>
      <c r="EH621" s="2"/>
    </row>
    <row r="622" spans="1:138" ht="12.7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c r="BW622" s="2"/>
      <c r="BX622" s="2"/>
      <c r="BY622" s="2"/>
      <c r="BZ622" s="2"/>
      <c r="CA622" s="2"/>
      <c r="CB622" s="2"/>
      <c r="CC622" s="2"/>
      <c r="CD622" s="2"/>
      <c r="CE622" s="2"/>
      <c r="CF622" s="2"/>
      <c r="CG622" s="2"/>
      <c r="CH622" s="2"/>
      <c r="CI622" s="2"/>
      <c r="CJ622" s="2"/>
      <c r="CK622" s="2"/>
      <c r="CL622" s="2"/>
      <c r="CM622" s="2"/>
      <c r="CN622" s="2"/>
      <c r="CO622" s="2"/>
      <c r="CP622" s="2"/>
      <c r="CQ622" s="2"/>
      <c r="CR622" s="2"/>
      <c r="CS622" s="2"/>
      <c r="CT622" s="2"/>
      <c r="CU622" s="2"/>
      <c r="CV622" s="2"/>
      <c r="CW622" s="2"/>
      <c r="CX622" s="2"/>
      <c r="CY622" s="2"/>
      <c r="CZ622" s="2"/>
      <c r="DA622" s="2"/>
      <c r="DB622" s="2"/>
      <c r="DC622" s="2"/>
      <c r="DD622" s="2"/>
      <c r="DE622" s="2"/>
      <c r="DF622" s="92"/>
      <c r="DG622" s="92"/>
      <c r="DH622" s="92"/>
      <c r="DI622" s="92"/>
      <c r="DJ622" s="92"/>
      <c r="DK622" s="92"/>
      <c r="DL622" s="92"/>
      <c r="DM622" s="92"/>
      <c r="DN622" s="92"/>
      <c r="DO622" s="92"/>
      <c r="DP622" s="92"/>
      <c r="DQ622" s="92"/>
      <c r="DR622" s="92"/>
      <c r="DS622" s="92"/>
      <c r="DT622" s="92"/>
      <c r="DU622" s="92"/>
      <c r="DV622" s="92"/>
      <c r="DW622" s="92"/>
      <c r="DX622" s="92"/>
      <c r="DY622" s="92"/>
      <c r="DZ622" s="92"/>
      <c r="EA622" s="92"/>
      <c r="EB622" s="92"/>
      <c r="EC622" s="92"/>
      <c r="ED622" s="92"/>
      <c r="EE622" s="92"/>
      <c r="EF622" s="2"/>
      <c r="EG622" s="2"/>
      <c r="EH622" s="2"/>
    </row>
    <row r="623" spans="1:138" ht="12.7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c r="BW623" s="2"/>
      <c r="BX623" s="2"/>
      <c r="BY623" s="2"/>
      <c r="BZ623" s="2"/>
      <c r="CA623" s="2"/>
      <c r="CB623" s="2"/>
      <c r="CC623" s="2"/>
      <c r="CD623" s="2"/>
      <c r="CE623" s="2"/>
      <c r="CF623" s="2"/>
      <c r="CG623" s="2"/>
      <c r="CH623" s="2"/>
      <c r="CI623" s="2"/>
      <c r="CJ623" s="2"/>
      <c r="CK623" s="2"/>
      <c r="CL623" s="2"/>
      <c r="CM623" s="2"/>
      <c r="CN623" s="2"/>
      <c r="CO623" s="2"/>
      <c r="CP623" s="2"/>
      <c r="CQ623" s="2"/>
      <c r="CR623" s="2"/>
      <c r="CS623" s="2"/>
      <c r="CT623" s="2"/>
      <c r="CU623" s="2"/>
      <c r="CV623" s="2"/>
      <c r="CW623" s="2"/>
      <c r="CX623" s="2"/>
      <c r="CY623" s="2"/>
      <c r="CZ623" s="2"/>
      <c r="DA623" s="2"/>
      <c r="DB623" s="2"/>
      <c r="DC623" s="2"/>
      <c r="DD623" s="2"/>
      <c r="DE623" s="2"/>
      <c r="DF623" s="92"/>
      <c r="DG623" s="92"/>
      <c r="DH623" s="92"/>
      <c r="DI623" s="92"/>
      <c r="DJ623" s="92"/>
      <c r="DK623" s="92"/>
      <c r="DL623" s="92"/>
      <c r="DM623" s="92"/>
      <c r="DN623" s="92"/>
      <c r="DO623" s="92"/>
      <c r="DP623" s="92"/>
      <c r="DQ623" s="92"/>
      <c r="DR623" s="92"/>
      <c r="DS623" s="92"/>
      <c r="DT623" s="92"/>
      <c r="DU623" s="92"/>
      <c r="DV623" s="92"/>
      <c r="DW623" s="92"/>
      <c r="DX623" s="92"/>
      <c r="DY623" s="92"/>
      <c r="DZ623" s="92"/>
      <c r="EA623" s="92"/>
      <c r="EB623" s="92"/>
      <c r="EC623" s="92"/>
      <c r="ED623" s="92"/>
      <c r="EE623" s="92"/>
      <c r="EF623" s="2"/>
      <c r="EG623" s="2"/>
      <c r="EH623" s="2"/>
    </row>
    <row r="624" spans="1:138" ht="12.7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c r="BW624" s="2"/>
      <c r="BX624" s="2"/>
      <c r="BY624" s="2"/>
      <c r="BZ624" s="2"/>
      <c r="CA624" s="2"/>
      <c r="CB624" s="2"/>
      <c r="CC624" s="2"/>
      <c r="CD624" s="2"/>
      <c r="CE624" s="2"/>
      <c r="CF624" s="2"/>
      <c r="CG624" s="2"/>
      <c r="CH624" s="2"/>
      <c r="CI624" s="2"/>
      <c r="CJ624" s="2"/>
      <c r="CK624" s="2"/>
      <c r="CL624" s="2"/>
      <c r="CM624" s="2"/>
      <c r="CN624" s="2"/>
      <c r="CO624" s="2"/>
      <c r="CP624" s="2"/>
      <c r="CQ624" s="2"/>
      <c r="CR624" s="2"/>
      <c r="CS624" s="2"/>
      <c r="CT624" s="2"/>
      <c r="CU624" s="2"/>
      <c r="CV624" s="2"/>
      <c r="CW624" s="2"/>
      <c r="CX624" s="2"/>
      <c r="CY624" s="2"/>
      <c r="CZ624" s="2"/>
      <c r="DA624" s="2"/>
      <c r="DB624" s="2"/>
      <c r="DC624" s="2"/>
      <c r="DD624" s="2"/>
      <c r="DE624" s="2"/>
      <c r="DF624" s="92"/>
      <c r="DG624" s="92"/>
      <c r="DH624" s="92"/>
      <c r="DI624" s="92"/>
      <c r="DJ624" s="92"/>
      <c r="DK624" s="92"/>
      <c r="DL624" s="92"/>
      <c r="DM624" s="92"/>
      <c r="DN624" s="92"/>
      <c r="DO624" s="92"/>
      <c r="DP624" s="92"/>
      <c r="DQ624" s="92"/>
      <c r="DR624" s="92"/>
      <c r="DS624" s="92"/>
      <c r="DT624" s="92"/>
      <c r="DU624" s="92"/>
      <c r="DV624" s="92"/>
      <c r="DW624" s="92"/>
      <c r="DX624" s="92"/>
      <c r="DY624" s="92"/>
      <c r="DZ624" s="92"/>
      <c r="EA624" s="92"/>
      <c r="EB624" s="92"/>
      <c r="EC624" s="92"/>
      <c r="ED624" s="92"/>
      <c r="EE624" s="92"/>
      <c r="EF624" s="2"/>
      <c r="EG624" s="2"/>
      <c r="EH624" s="2"/>
    </row>
    <row r="625" spans="1:138" ht="12.7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c r="BW625" s="2"/>
      <c r="BX625" s="2"/>
      <c r="BY625" s="2"/>
      <c r="BZ625" s="2"/>
      <c r="CA625" s="2"/>
      <c r="CB625" s="2"/>
      <c r="CC625" s="2"/>
      <c r="CD625" s="2"/>
      <c r="CE625" s="2"/>
      <c r="CF625" s="2"/>
      <c r="CG625" s="2"/>
      <c r="CH625" s="2"/>
      <c r="CI625" s="2"/>
      <c r="CJ625" s="2"/>
      <c r="CK625" s="2"/>
      <c r="CL625" s="2"/>
      <c r="CM625" s="2"/>
      <c r="CN625" s="2"/>
      <c r="CO625" s="2"/>
      <c r="CP625" s="2"/>
      <c r="CQ625" s="2"/>
      <c r="CR625" s="2"/>
      <c r="CS625" s="2"/>
      <c r="CT625" s="2"/>
      <c r="CU625" s="2"/>
      <c r="CV625" s="2"/>
      <c r="CW625" s="2"/>
      <c r="CX625" s="2"/>
      <c r="CY625" s="2"/>
      <c r="CZ625" s="2"/>
      <c r="DA625" s="2"/>
      <c r="DB625" s="2"/>
      <c r="DC625" s="2"/>
      <c r="DD625" s="2"/>
      <c r="DE625" s="2"/>
      <c r="DF625" s="92"/>
      <c r="DG625" s="92"/>
      <c r="DH625" s="92"/>
      <c r="DI625" s="92"/>
      <c r="DJ625" s="92"/>
      <c r="DK625" s="92"/>
      <c r="DL625" s="92"/>
      <c r="DM625" s="92"/>
      <c r="DN625" s="92"/>
      <c r="DO625" s="92"/>
      <c r="DP625" s="92"/>
      <c r="DQ625" s="92"/>
      <c r="DR625" s="92"/>
      <c r="DS625" s="92"/>
      <c r="DT625" s="92"/>
      <c r="DU625" s="92"/>
      <c r="DV625" s="92"/>
      <c r="DW625" s="92"/>
      <c r="DX625" s="92"/>
      <c r="DY625" s="92"/>
      <c r="DZ625" s="92"/>
      <c r="EA625" s="92"/>
      <c r="EB625" s="92"/>
      <c r="EC625" s="92"/>
      <c r="ED625" s="92"/>
      <c r="EE625" s="92"/>
      <c r="EF625" s="2"/>
      <c r="EG625" s="2"/>
      <c r="EH625" s="2"/>
    </row>
    <row r="626" spans="1:138" ht="12.7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c r="BW626" s="2"/>
      <c r="BX626" s="2"/>
      <c r="BY626" s="2"/>
      <c r="BZ626" s="2"/>
      <c r="CA626" s="2"/>
      <c r="CB626" s="2"/>
      <c r="CC626" s="2"/>
      <c r="CD626" s="2"/>
      <c r="CE626" s="2"/>
      <c r="CF626" s="2"/>
      <c r="CG626" s="2"/>
      <c r="CH626" s="2"/>
      <c r="CI626" s="2"/>
      <c r="CJ626" s="2"/>
      <c r="CK626" s="2"/>
      <c r="CL626" s="2"/>
      <c r="CM626" s="2"/>
      <c r="CN626" s="2"/>
      <c r="CO626" s="2"/>
      <c r="CP626" s="2"/>
      <c r="CQ626" s="2"/>
      <c r="CR626" s="2"/>
      <c r="CS626" s="2"/>
      <c r="CT626" s="2"/>
      <c r="CU626" s="2"/>
      <c r="CV626" s="2"/>
      <c r="CW626" s="2"/>
      <c r="CX626" s="2"/>
      <c r="CY626" s="2"/>
      <c r="CZ626" s="2"/>
      <c r="DA626" s="2"/>
      <c r="DB626" s="2"/>
      <c r="DC626" s="2"/>
      <c r="DD626" s="2"/>
      <c r="DE626" s="2"/>
      <c r="DF626" s="92"/>
      <c r="DG626" s="92"/>
      <c r="DH626" s="92"/>
      <c r="DI626" s="92"/>
      <c r="DJ626" s="92"/>
      <c r="DK626" s="92"/>
      <c r="DL626" s="92"/>
      <c r="DM626" s="92"/>
      <c r="DN626" s="92"/>
      <c r="DO626" s="92"/>
      <c r="DP626" s="92"/>
      <c r="DQ626" s="92"/>
      <c r="DR626" s="92"/>
      <c r="DS626" s="92"/>
      <c r="DT626" s="92"/>
      <c r="DU626" s="92"/>
      <c r="DV626" s="92"/>
      <c r="DW626" s="92"/>
      <c r="DX626" s="92"/>
      <c r="DY626" s="92"/>
      <c r="DZ626" s="92"/>
      <c r="EA626" s="92"/>
      <c r="EB626" s="92"/>
      <c r="EC626" s="92"/>
      <c r="ED626" s="92"/>
      <c r="EE626" s="92"/>
      <c r="EF626" s="2"/>
      <c r="EG626" s="2"/>
      <c r="EH626" s="2"/>
    </row>
    <row r="627" spans="1:138" ht="12.7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c r="BW627" s="2"/>
      <c r="BX627" s="2"/>
      <c r="BY627" s="2"/>
      <c r="BZ627" s="2"/>
      <c r="CA627" s="2"/>
      <c r="CB627" s="2"/>
      <c r="CC627" s="2"/>
      <c r="CD627" s="2"/>
      <c r="CE627" s="2"/>
      <c r="CF627" s="2"/>
      <c r="CG627" s="2"/>
      <c r="CH627" s="2"/>
      <c r="CI627" s="2"/>
      <c r="CJ627" s="2"/>
      <c r="CK627" s="2"/>
      <c r="CL627" s="2"/>
      <c r="CM627" s="2"/>
      <c r="CN627" s="2"/>
      <c r="CO627" s="2"/>
      <c r="CP627" s="2"/>
      <c r="CQ627" s="2"/>
      <c r="CR627" s="2"/>
      <c r="CS627" s="2"/>
      <c r="CT627" s="2"/>
      <c r="CU627" s="2"/>
      <c r="CV627" s="2"/>
      <c r="CW627" s="2"/>
      <c r="CX627" s="2"/>
      <c r="CY627" s="2"/>
      <c r="CZ627" s="2"/>
      <c r="DA627" s="2"/>
      <c r="DB627" s="2"/>
      <c r="DC627" s="2"/>
      <c r="DD627" s="2"/>
      <c r="DE627" s="2"/>
      <c r="DF627" s="92"/>
      <c r="DG627" s="92"/>
      <c r="DH627" s="92"/>
      <c r="DI627" s="92"/>
      <c r="DJ627" s="92"/>
      <c r="DK627" s="92"/>
      <c r="DL627" s="92"/>
      <c r="DM627" s="92"/>
      <c r="DN627" s="92"/>
      <c r="DO627" s="92"/>
      <c r="DP627" s="92"/>
      <c r="DQ627" s="92"/>
      <c r="DR627" s="92"/>
      <c r="DS627" s="92"/>
      <c r="DT627" s="92"/>
      <c r="DU627" s="92"/>
      <c r="DV627" s="92"/>
      <c r="DW627" s="92"/>
      <c r="DX627" s="92"/>
      <c r="DY627" s="92"/>
      <c r="DZ627" s="92"/>
      <c r="EA627" s="92"/>
      <c r="EB627" s="92"/>
      <c r="EC627" s="92"/>
      <c r="ED627" s="92"/>
      <c r="EE627" s="92"/>
      <c r="EF627" s="2"/>
      <c r="EG627" s="2"/>
      <c r="EH627" s="2"/>
    </row>
    <row r="628" spans="1:138" ht="12.7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c r="BW628" s="2"/>
      <c r="BX628" s="2"/>
      <c r="BY628" s="2"/>
      <c r="BZ628" s="2"/>
      <c r="CA628" s="2"/>
      <c r="CB628" s="2"/>
      <c r="CC628" s="2"/>
      <c r="CD628" s="2"/>
      <c r="CE628" s="2"/>
      <c r="CF628" s="2"/>
      <c r="CG628" s="2"/>
      <c r="CH628" s="2"/>
      <c r="CI628" s="2"/>
      <c r="CJ628" s="2"/>
      <c r="CK628" s="2"/>
      <c r="CL628" s="2"/>
      <c r="CM628" s="2"/>
      <c r="CN628" s="2"/>
      <c r="CO628" s="2"/>
      <c r="CP628" s="2"/>
      <c r="CQ628" s="2"/>
      <c r="CR628" s="2"/>
      <c r="CS628" s="2"/>
      <c r="CT628" s="2"/>
      <c r="CU628" s="2"/>
      <c r="CV628" s="2"/>
      <c r="CW628" s="2"/>
      <c r="CX628" s="2"/>
      <c r="CY628" s="2"/>
      <c r="CZ628" s="2"/>
      <c r="DA628" s="2"/>
      <c r="DB628" s="2"/>
      <c r="DC628" s="2"/>
      <c r="DD628" s="2"/>
      <c r="DE628" s="2"/>
      <c r="DF628" s="92"/>
      <c r="DG628" s="92"/>
      <c r="DH628" s="92"/>
      <c r="DI628" s="92"/>
      <c r="DJ628" s="92"/>
      <c r="DK628" s="92"/>
      <c r="DL628" s="92"/>
      <c r="DM628" s="92"/>
      <c r="DN628" s="92"/>
      <c r="DO628" s="92"/>
      <c r="DP628" s="92"/>
      <c r="DQ628" s="92"/>
      <c r="DR628" s="92"/>
      <c r="DS628" s="92"/>
      <c r="DT628" s="92"/>
      <c r="DU628" s="92"/>
      <c r="DV628" s="92"/>
      <c r="DW628" s="92"/>
      <c r="DX628" s="92"/>
      <c r="DY628" s="92"/>
      <c r="DZ628" s="92"/>
      <c r="EA628" s="92"/>
      <c r="EB628" s="92"/>
      <c r="EC628" s="92"/>
      <c r="ED628" s="92"/>
      <c r="EE628" s="92"/>
      <c r="EF628" s="2"/>
      <c r="EG628" s="2"/>
      <c r="EH628" s="2"/>
    </row>
    <row r="629" spans="1:138" ht="12.7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c r="BW629" s="2"/>
      <c r="BX629" s="2"/>
      <c r="BY629" s="2"/>
      <c r="BZ629" s="2"/>
      <c r="CA629" s="2"/>
      <c r="CB629" s="2"/>
      <c r="CC629" s="2"/>
      <c r="CD629" s="2"/>
      <c r="CE629" s="2"/>
      <c r="CF629" s="2"/>
      <c r="CG629" s="2"/>
      <c r="CH629" s="2"/>
      <c r="CI629" s="2"/>
      <c r="CJ629" s="2"/>
      <c r="CK629" s="2"/>
      <c r="CL629" s="2"/>
      <c r="CM629" s="2"/>
      <c r="CN629" s="2"/>
      <c r="CO629" s="2"/>
      <c r="CP629" s="2"/>
      <c r="CQ629" s="2"/>
      <c r="CR629" s="2"/>
      <c r="CS629" s="2"/>
      <c r="CT629" s="2"/>
      <c r="CU629" s="2"/>
      <c r="CV629" s="2"/>
      <c r="CW629" s="2"/>
      <c r="CX629" s="2"/>
      <c r="CY629" s="2"/>
      <c r="CZ629" s="2"/>
      <c r="DA629" s="2"/>
      <c r="DB629" s="2"/>
      <c r="DC629" s="2"/>
      <c r="DD629" s="2"/>
      <c r="DE629" s="2"/>
      <c r="DF629" s="92"/>
      <c r="DG629" s="92"/>
      <c r="DH629" s="92"/>
      <c r="DI629" s="92"/>
      <c r="DJ629" s="92"/>
      <c r="DK629" s="92"/>
      <c r="DL629" s="92"/>
      <c r="DM629" s="92"/>
      <c r="DN629" s="92"/>
      <c r="DO629" s="92"/>
      <c r="DP629" s="92"/>
      <c r="DQ629" s="92"/>
      <c r="DR629" s="92"/>
      <c r="DS629" s="92"/>
      <c r="DT629" s="92"/>
      <c r="DU629" s="92"/>
      <c r="DV629" s="92"/>
      <c r="DW629" s="92"/>
      <c r="DX629" s="92"/>
      <c r="DY629" s="92"/>
      <c r="DZ629" s="92"/>
      <c r="EA629" s="92"/>
      <c r="EB629" s="92"/>
      <c r="EC629" s="92"/>
      <c r="ED629" s="92"/>
      <c r="EE629" s="92"/>
      <c r="EF629" s="2"/>
      <c r="EG629" s="2"/>
      <c r="EH629" s="2"/>
    </row>
    <row r="630" spans="1:138" ht="12.7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c r="BW630" s="2"/>
      <c r="BX630" s="2"/>
      <c r="BY630" s="2"/>
      <c r="BZ630" s="2"/>
      <c r="CA630" s="2"/>
      <c r="CB630" s="2"/>
      <c r="CC630" s="2"/>
      <c r="CD630" s="2"/>
      <c r="CE630" s="2"/>
      <c r="CF630" s="2"/>
      <c r="CG630" s="2"/>
      <c r="CH630" s="2"/>
      <c r="CI630" s="2"/>
      <c r="CJ630" s="2"/>
      <c r="CK630" s="2"/>
      <c r="CL630" s="2"/>
      <c r="CM630" s="2"/>
      <c r="CN630" s="2"/>
      <c r="CO630" s="2"/>
      <c r="CP630" s="2"/>
      <c r="CQ630" s="2"/>
      <c r="CR630" s="2"/>
      <c r="CS630" s="2"/>
      <c r="CT630" s="2"/>
      <c r="CU630" s="2"/>
      <c r="CV630" s="2"/>
      <c r="CW630" s="2"/>
      <c r="CX630" s="2"/>
      <c r="CY630" s="2"/>
      <c r="CZ630" s="2"/>
      <c r="DA630" s="2"/>
      <c r="DB630" s="2"/>
      <c r="DC630" s="2"/>
      <c r="DD630" s="2"/>
      <c r="DE630" s="2"/>
      <c r="DF630" s="92"/>
      <c r="DG630" s="92"/>
      <c r="DH630" s="92"/>
      <c r="DI630" s="92"/>
      <c r="DJ630" s="92"/>
      <c r="DK630" s="92"/>
      <c r="DL630" s="92"/>
      <c r="DM630" s="92"/>
      <c r="DN630" s="92"/>
      <c r="DO630" s="92"/>
      <c r="DP630" s="92"/>
      <c r="DQ630" s="92"/>
      <c r="DR630" s="92"/>
      <c r="DS630" s="92"/>
      <c r="DT630" s="92"/>
      <c r="DU630" s="92"/>
      <c r="DV630" s="92"/>
      <c r="DW630" s="92"/>
      <c r="DX630" s="92"/>
      <c r="DY630" s="92"/>
      <c r="DZ630" s="92"/>
      <c r="EA630" s="92"/>
      <c r="EB630" s="92"/>
      <c r="EC630" s="92"/>
      <c r="ED630" s="92"/>
      <c r="EE630" s="92"/>
      <c r="EF630" s="2"/>
      <c r="EG630" s="2"/>
      <c r="EH630" s="2"/>
    </row>
    <row r="631" spans="1:138" ht="12.7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c r="BW631" s="2"/>
      <c r="BX631" s="2"/>
      <c r="BY631" s="2"/>
      <c r="BZ631" s="2"/>
      <c r="CA631" s="2"/>
      <c r="CB631" s="2"/>
      <c r="CC631" s="2"/>
      <c r="CD631" s="2"/>
      <c r="CE631" s="2"/>
      <c r="CF631" s="2"/>
      <c r="CG631" s="2"/>
      <c r="CH631" s="2"/>
      <c r="CI631" s="2"/>
      <c r="CJ631" s="2"/>
      <c r="CK631" s="2"/>
      <c r="CL631" s="2"/>
      <c r="CM631" s="2"/>
      <c r="CN631" s="2"/>
      <c r="CO631" s="2"/>
      <c r="CP631" s="2"/>
      <c r="CQ631" s="2"/>
      <c r="CR631" s="2"/>
      <c r="CS631" s="2"/>
      <c r="CT631" s="2"/>
      <c r="CU631" s="2"/>
      <c r="CV631" s="2"/>
      <c r="CW631" s="2"/>
      <c r="CX631" s="2"/>
      <c r="CY631" s="2"/>
      <c r="CZ631" s="2"/>
      <c r="DA631" s="2"/>
      <c r="DB631" s="2"/>
      <c r="DC631" s="2"/>
      <c r="DD631" s="2"/>
      <c r="DE631" s="2"/>
      <c r="DF631" s="92"/>
      <c r="DG631" s="92"/>
      <c r="DH631" s="92"/>
      <c r="DI631" s="92"/>
      <c r="DJ631" s="92"/>
      <c r="DK631" s="92"/>
      <c r="DL631" s="92"/>
      <c r="DM631" s="92"/>
      <c r="DN631" s="92"/>
      <c r="DO631" s="92"/>
      <c r="DP631" s="92"/>
      <c r="DQ631" s="92"/>
      <c r="DR631" s="92"/>
      <c r="DS631" s="92"/>
      <c r="DT631" s="92"/>
      <c r="DU631" s="92"/>
      <c r="DV631" s="92"/>
      <c r="DW631" s="92"/>
      <c r="DX631" s="92"/>
      <c r="DY631" s="92"/>
      <c r="DZ631" s="92"/>
      <c r="EA631" s="92"/>
      <c r="EB631" s="92"/>
      <c r="EC631" s="92"/>
      <c r="ED631" s="92"/>
      <c r="EE631" s="92"/>
      <c r="EF631" s="2"/>
      <c r="EG631" s="2"/>
      <c r="EH631" s="2"/>
    </row>
    <row r="632" spans="1:138" ht="12.7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BW632" s="2"/>
      <c r="BX632" s="2"/>
      <c r="BY632" s="2"/>
      <c r="BZ632" s="2"/>
      <c r="CA632" s="2"/>
      <c r="CB632" s="2"/>
      <c r="CC632" s="2"/>
      <c r="CD632" s="2"/>
      <c r="CE632" s="2"/>
      <c r="CF632" s="2"/>
      <c r="CG632" s="2"/>
      <c r="CH632" s="2"/>
      <c r="CI632" s="2"/>
      <c r="CJ632" s="2"/>
      <c r="CK632" s="2"/>
      <c r="CL632" s="2"/>
      <c r="CM632" s="2"/>
      <c r="CN632" s="2"/>
      <c r="CO632" s="2"/>
      <c r="CP632" s="2"/>
      <c r="CQ632" s="2"/>
      <c r="CR632" s="2"/>
      <c r="CS632" s="2"/>
      <c r="CT632" s="2"/>
      <c r="CU632" s="2"/>
      <c r="CV632" s="2"/>
      <c r="CW632" s="2"/>
      <c r="CX632" s="2"/>
      <c r="CY632" s="2"/>
      <c r="CZ632" s="2"/>
      <c r="DA632" s="2"/>
      <c r="DB632" s="2"/>
      <c r="DC632" s="2"/>
      <c r="DD632" s="2"/>
      <c r="DE632" s="2"/>
      <c r="DF632" s="92"/>
      <c r="DG632" s="92"/>
      <c r="DH632" s="92"/>
      <c r="DI632" s="92"/>
      <c r="DJ632" s="92"/>
      <c r="DK632" s="92"/>
      <c r="DL632" s="92"/>
      <c r="DM632" s="92"/>
      <c r="DN632" s="92"/>
      <c r="DO632" s="92"/>
      <c r="DP632" s="92"/>
      <c r="DQ632" s="92"/>
      <c r="DR632" s="92"/>
      <c r="DS632" s="92"/>
      <c r="DT632" s="92"/>
      <c r="DU632" s="92"/>
      <c r="DV632" s="92"/>
      <c r="DW632" s="92"/>
      <c r="DX632" s="92"/>
      <c r="DY632" s="92"/>
      <c r="DZ632" s="92"/>
      <c r="EA632" s="92"/>
      <c r="EB632" s="92"/>
      <c r="EC632" s="92"/>
      <c r="ED632" s="92"/>
      <c r="EE632" s="92"/>
      <c r="EF632" s="2"/>
      <c r="EG632" s="2"/>
      <c r="EH632" s="2"/>
    </row>
    <row r="633" spans="1:138" ht="12.7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2"/>
      <c r="BX633" s="2"/>
      <c r="BY633" s="2"/>
      <c r="BZ633" s="2"/>
      <c r="CA633" s="2"/>
      <c r="CB633" s="2"/>
      <c r="CC633" s="2"/>
      <c r="CD633" s="2"/>
      <c r="CE633" s="2"/>
      <c r="CF633" s="2"/>
      <c r="CG633" s="2"/>
      <c r="CH633" s="2"/>
      <c r="CI633" s="2"/>
      <c r="CJ633" s="2"/>
      <c r="CK633" s="2"/>
      <c r="CL633" s="2"/>
      <c r="CM633" s="2"/>
      <c r="CN633" s="2"/>
      <c r="CO633" s="2"/>
      <c r="CP633" s="2"/>
      <c r="CQ633" s="2"/>
      <c r="CR633" s="2"/>
      <c r="CS633" s="2"/>
      <c r="CT633" s="2"/>
      <c r="CU633" s="2"/>
      <c r="CV633" s="2"/>
      <c r="CW633" s="2"/>
      <c r="CX633" s="2"/>
      <c r="CY633" s="2"/>
      <c r="CZ633" s="2"/>
      <c r="DA633" s="2"/>
      <c r="DB633" s="2"/>
      <c r="DC633" s="2"/>
      <c r="DD633" s="2"/>
      <c r="DE633" s="2"/>
      <c r="DF633" s="92"/>
      <c r="DG633" s="92"/>
      <c r="DH633" s="92"/>
      <c r="DI633" s="92"/>
      <c r="DJ633" s="92"/>
      <c r="DK633" s="92"/>
      <c r="DL633" s="92"/>
      <c r="DM633" s="92"/>
      <c r="DN633" s="92"/>
      <c r="DO633" s="92"/>
      <c r="DP633" s="92"/>
      <c r="DQ633" s="92"/>
      <c r="DR633" s="92"/>
      <c r="DS633" s="92"/>
      <c r="DT633" s="92"/>
      <c r="DU633" s="92"/>
      <c r="DV633" s="92"/>
      <c r="DW633" s="92"/>
      <c r="DX633" s="92"/>
      <c r="DY633" s="92"/>
      <c r="DZ633" s="92"/>
      <c r="EA633" s="92"/>
      <c r="EB633" s="92"/>
      <c r="EC633" s="92"/>
      <c r="ED633" s="92"/>
      <c r="EE633" s="92"/>
      <c r="EF633" s="2"/>
      <c r="EG633" s="2"/>
      <c r="EH633" s="2"/>
    </row>
    <row r="634" spans="1:138" ht="12.7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c r="BW634" s="2"/>
      <c r="BX634" s="2"/>
      <c r="BY634" s="2"/>
      <c r="BZ634" s="2"/>
      <c r="CA634" s="2"/>
      <c r="CB634" s="2"/>
      <c r="CC634" s="2"/>
      <c r="CD634" s="2"/>
      <c r="CE634" s="2"/>
      <c r="CF634" s="2"/>
      <c r="CG634" s="2"/>
      <c r="CH634" s="2"/>
      <c r="CI634" s="2"/>
      <c r="CJ634" s="2"/>
      <c r="CK634" s="2"/>
      <c r="CL634" s="2"/>
      <c r="CM634" s="2"/>
      <c r="CN634" s="2"/>
      <c r="CO634" s="2"/>
      <c r="CP634" s="2"/>
      <c r="CQ634" s="2"/>
      <c r="CR634" s="2"/>
      <c r="CS634" s="2"/>
      <c r="CT634" s="2"/>
      <c r="CU634" s="2"/>
      <c r="CV634" s="2"/>
      <c r="CW634" s="2"/>
      <c r="CX634" s="2"/>
      <c r="CY634" s="2"/>
      <c r="CZ634" s="2"/>
      <c r="DA634" s="2"/>
      <c r="DB634" s="2"/>
      <c r="DC634" s="2"/>
      <c r="DD634" s="2"/>
      <c r="DE634" s="2"/>
      <c r="DF634" s="92"/>
      <c r="DG634" s="92"/>
      <c r="DH634" s="92"/>
      <c r="DI634" s="92"/>
      <c r="DJ634" s="92"/>
      <c r="DK634" s="92"/>
      <c r="DL634" s="92"/>
      <c r="DM634" s="92"/>
      <c r="DN634" s="92"/>
      <c r="DO634" s="92"/>
      <c r="DP634" s="92"/>
      <c r="DQ634" s="92"/>
      <c r="DR634" s="92"/>
      <c r="DS634" s="92"/>
      <c r="DT634" s="92"/>
      <c r="DU634" s="92"/>
      <c r="DV634" s="92"/>
      <c r="DW634" s="92"/>
      <c r="DX634" s="92"/>
      <c r="DY634" s="92"/>
      <c r="DZ634" s="92"/>
      <c r="EA634" s="92"/>
      <c r="EB634" s="92"/>
      <c r="EC634" s="92"/>
      <c r="ED634" s="92"/>
      <c r="EE634" s="92"/>
      <c r="EF634" s="2"/>
      <c r="EG634" s="2"/>
      <c r="EH634" s="2"/>
    </row>
    <row r="635" spans="1:138" ht="12.7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c r="BW635" s="2"/>
      <c r="BX635" s="2"/>
      <c r="BY635" s="2"/>
      <c r="BZ635" s="2"/>
      <c r="CA635" s="2"/>
      <c r="CB635" s="2"/>
      <c r="CC635" s="2"/>
      <c r="CD635" s="2"/>
      <c r="CE635" s="2"/>
      <c r="CF635" s="2"/>
      <c r="CG635" s="2"/>
      <c r="CH635" s="2"/>
      <c r="CI635" s="2"/>
      <c r="CJ635" s="2"/>
      <c r="CK635" s="2"/>
      <c r="CL635" s="2"/>
      <c r="CM635" s="2"/>
      <c r="CN635" s="2"/>
      <c r="CO635" s="2"/>
      <c r="CP635" s="2"/>
      <c r="CQ635" s="2"/>
      <c r="CR635" s="2"/>
      <c r="CS635" s="2"/>
      <c r="CT635" s="2"/>
      <c r="CU635" s="2"/>
      <c r="CV635" s="2"/>
      <c r="CW635" s="2"/>
      <c r="CX635" s="2"/>
      <c r="CY635" s="2"/>
      <c r="CZ635" s="2"/>
      <c r="DA635" s="2"/>
      <c r="DB635" s="2"/>
      <c r="DC635" s="2"/>
      <c r="DD635" s="2"/>
      <c r="DE635" s="2"/>
      <c r="DF635" s="92"/>
      <c r="DG635" s="92"/>
      <c r="DH635" s="92"/>
      <c r="DI635" s="92"/>
      <c r="DJ635" s="92"/>
      <c r="DK635" s="92"/>
      <c r="DL635" s="92"/>
      <c r="DM635" s="92"/>
      <c r="DN635" s="92"/>
      <c r="DO635" s="92"/>
      <c r="DP635" s="92"/>
      <c r="DQ635" s="92"/>
      <c r="DR635" s="92"/>
      <c r="DS635" s="92"/>
      <c r="DT635" s="92"/>
      <c r="DU635" s="92"/>
      <c r="DV635" s="92"/>
      <c r="DW635" s="92"/>
      <c r="DX635" s="92"/>
      <c r="DY635" s="92"/>
      <c r="DZ635" s="92"/>
      <c r="EA635" s="92"/>
      <c r="EB635" s="92"/>
      <c r="EC635" s="92"/>
      <c r="ED635" s="92"/>
      <c r="EE635" s="92"/>
      <c r="EF635" s="2"/>
      <c r="EG635" s="2"/>
      <c r="EH635" s="2"/>
    </row>
    <row r="636" spans="1:138" ht="12.7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2"/>
      <c r="BX636" s="2"/>
      <c r="BY636" s="2"/>
      <c r="BZ636" s="2"/>
      <c r="CA636" s="2"/>
      <c r="CB636" s="2"/>
      <c r="CC636" s="2"/>
      <c r="CD636" s="2"/>
      <c r="CE636" s="2"/>
      <c r="CF636" s="2"/>
      <c r="CG636" s="2"/>
      <c r="CH636" s="2"/>
      <c r="CI636" s="2"/>
      <c r="CJ636" s="2"/>
      <c r="CK636" s="2"/>
      <c r="CL636" s="2"/>
      <c r="CM636" s="2"/>
      <c r="CN636" s="2"/>
      <c r="CO636" s="2"/>
      <c r="CP636" s="2"/>
      <c r="CQ636" s="2"/>
      <c r="CR636" s="2"/>
      <c r="CS636" s="2"/>
      <c r="CT636" s="2"/>
      <c r="CU636" s="2"/>
      <c r="CV636" s="2"/>
      <c r="CW636" s="2"/>
      <c r="CX636" s="2"/>
      <c r="CY636" s="2"/>
      <c r="CZ636" s="2"/>
      <c r="DA636" s="2"/>
      <c r="DB636" s="2"/>
      <c r="DC636" s="2"/>
      <c r="DD636" s="2"/>
      <c r="DE636" s="2"/>
      <c r="DF636" s="92"/>
      <c r="DG636" s="92"/>
      <c r="DH636" s="92"/>
      <c r="DI636" s="92"/>
      <c r="DJ636" s="92"/>
      <c r="DK636" s="92"/>
      <c r="DL636" s="92"/>
      <c r="DM636" s="92"/>
      <c r="DN636" s="92"/>
      <c r="DO636" s="92"/>
      <c r="DP636" s="92"/>
      <c r="DQ636" s="92"/>
      <c r="DR636" s="92"/>
      <c r="DS636" s="92"/>
      <c r="DT636" s="92"/>
      <c r="DU636" s="92"/>
      <c r="DV636" s="92"/>
      <c r="DW636" s="92"/>
      <c r="DX636" s="92"/>
      <c r="DY636" s="92"/>
      <c r="DZ636" s="92"/>
      <c r="EA636" s="92"/>
      <c r="EB636" s="92"/>
      <c r="EC636" s="92"/>
      <c r="ED636" s="92"/>
      <c r="EE636" s="92"/>
      <c r="EF636" s="2"/>
      <c r="EG636" s="2"/>
      <c r="EH636" s="2"/>
    </row>
    <row r="637" spans="1:138" ht="12.7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c r="BV637" s="2"/>
      <c r="BW637" s="2"/>
      <c r="BX637" s="2"/>
      <c r="BY637" s="2"/>
      <c r="BZ637" s="2"/>
      <c r="CA637" s="2"/>
      <c r="CB637" s="2"/>
      <c r="CC637" s="2"/>
      <c r="CD637" s="2"/>
      <c r="CE637" s="2"/>
      <c r="CF637" s="2"/>
      <c r="CG637" s="2"/>
      <c r="CH637" s="2"/>
      <c r="CI637" s="2"/>
      <c r="CJ637" s="2"/>
      <c r="CK637" s="2"/>
      <c r="CL637" s="2"/>
      <c r="CM637" s="2"/>
      <c r="CN637" s="2"/>
      <c r="CO637" s="2"/>
      <c r="CP637" s="2"/>
      <c r="CQ637" s="2"/>
      <c r="CR637" s="2"/>
      <c r="CS637" s="2"/>
      <c r="CT637" s="2"/>
      <c r="CU637" s="2"/>
      <c r="CV637" s="2"/>
      <c r="CW637" s="2"/>
      <c r="CX637" s="2"/>
      <c r="CY637" s="2"/>
      <c r="CZ637" s="2"/>
      <c r="DA637" s="2"/>
      <c r="DB637" s="2"/>
      <c r="DC637" s="2"/>
      <c r="DD637" s="2"/>
      <c r="DE637" s="2"/>
      <c r="DF637" s="92"/>
      <c r="DG637" s="92"/>
      <c r="DH637" s="92"/>
      <c r="DI637" s="92"/>
      <c r="DJ637" s="92"/>
      <c r="DK637" s="92"/>
      <c r="DL637" s="92"/>
      <c r="DM637" s="92"/>
      <c r="DN637" s="92"/>
      <c r="DO637" s="92"/>
      <c r="DP637" s="92"/>
      <c r="DQ637" s="92"/>
      <c r="DR637" s="92"/>
      <c r="DS637" s="92"/>
      <c r="DT637" s="92"/>
      <c r="DU637" s="92"/>
      <c r="DV637" s="92"/>
      <c r="DW637" s="92"/>
      <c r="DX637" s="92"/>
      <c r="DY637" s="92"/>
      <c r="DZ637" s="92"/>
      <c r="EA637" s="92"/>
      <c r="EB637" s="92"/>
      <c r="EC637" s="92"/>
      <c r="ED637" s="92"/>
      <c r="EE637" s="92"/>
      <c r="EF637" s="2"/>
      <c r="EG637" s="2"/>
      <c r="EH637" s="2"/>
    </row>
    <row r="638" spans="1:138" ht="12.7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c r="BW638" s="2"/>
      <c r="BX638" s="2"/>
      <c r="BY638" s="2"/>
      <c r="BZ638" s="2"/>
      <c r="CA638" s="2"/>
      <c r="CB638" s="2"/>
      <c r="CC638" s="2"/>
      <c r="CD638" s="2"/>
      <c r="CE638" s="2"/>
      <c r="CF638" s="2"/>
      <c r="CG638" s="2"/>
      <c r="CH638" s="2"/>
      <c r="CI638" s="2"/>
      <c r="CJ638" s="2"/>
      <c r="CK638" s="2"/>
      <c r="CL638" s="2"/>
      <c r="CM638" s="2"/>
      <c r="CN638" s="2"/>
      <c r="CO638" s="2"/>
      <c r="CP638" s="2"/>
      <c r="CQ638" s="2"/>
      <c r="CR638" s="2"/>
      <c r="CS638" s="2"/>
      <c r="CT638" s="2"/>
      <c r="CU638" s="2"/>
      <c r="CV638" s="2"/>
      <c r="CW638" s="2"/>
      <c r="CX638" s="2"/>
      <c r="CY638" s="2"/>
      <c r="CZ638" s="2"/>
      <c r="DA638" s="2"/>
      <c r="DB638" s="2"/>
      <c r="DC638" s="2"/>
      <c r="DD638" s="2"/>
      <c r="DE638" s="2"/>
      <c r="DF638" s="92"/>
      <c r="DG638" s="92"/>
      <c r="DH638" s="92"/>
      <c r="DI638" s="92"/>
      <c r="DJ638" s="92"/>
      <c r="DK638" s="92"/>
      <c r="DL638" s="92"/>
      <c r="DM638" s="92"/>
      <c r="DN638" s="92"/>
      <c r="DO638" s="92"/>
      <c r="DP638" s="92"/>
      <c r="DQ638" s="92"/>
      <c r="DR638" s="92"/>
      <c r="DS638" s="92"/>
      <c r="DT638" s="92"/>
      <c r="DU638" s="92"/>
      <c r="DV638" s="92"/>
      <c r="DW638" s="92"/>
      <c r="DX638" s="92"/>
      <c r="DY638" s="92"/>
      <c r="DZ638" s="92"/>
      <c r="EA638" s="92"/>
      <c r="EB638" s="92"/>
      <c r="EC638" s="92"/>
      <c r="ED638" s="92"/>
      <c r="EE638" s="92"/>
      <c r="EF638" s="2"/>
      <c r="EG638" s="2"/>
      <c r="EH638" s="2"/>
    </row>
    <row r="639" spans="1:138" ht="12.7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c r="BV639" s="2"/>
      <c r="BW639" s="2"/>
      <c r="BX639" s="2"/>
      <c r="BY639" s="2"/>
      <c r="BZ639" s="2"/>
      <c r="CA639" s="2"/>
      <c r="CB639" s="2"/>
      <c r="CC639" s="2"/>
      <c r="CD639" s="2"/>
      <c r="CE639" s="2"/>
      <c r="CF639" s="2"/>
      <c r="CG639" s="2"/>
      <c r="CH639" s="2"/>
      <c r="CI639" s="2"/>
      <c r="CJ639" s="2"/>
      <c r="CK639" s="2"/>
      <c r="CL639" s="2"/>
      <c r="CM639" s="2"/>
      <c r="CN639" s="2"/>
      <c r="CO639" s="2"/>
      <c r="CP639" s="2"/>
      <c r="CQ639" s="2"/>
      <c r="CR639" s="2"/>
      <c r="CS639" s="2"/>
      <c r="CT639" s="2"/>
      <c r="CU639" s="2"/>
      <c r="CV639" s="2"/>
      <c r="CW639" s="2"/>
      <c r="CX639" s="2"/>
      <c r="CY639" s="2"/>
      <c r="CZ639" s="2"/>
      <c r="DA639" s="2"/>
      <c r="DB639" s="2"/>
      <c r="DC639" s="2"/>
      <c r="DD639" s="2"/>
      <c r="DE639" s="2"/>
      <c r="DF639" s="92"/>
      <c r="DG639" s="92"/>
      <c r="DH639" s="92"/>
      <c r="DI639" s="92"/>
      <c r="DJ639" s="92"/>
      <c r="DK639" s="92"/>
      <c r="DL639" s="92"/>
      <c r="DM639" s="92"/>
      <c r="DN639" s="92"/>
      <c r="DO639" s="92"/>
      <c r="DP639" s="92"/>
      <c r="DQ639" s="92"/>
      <c r="DR639" s="92"/>
      <c r="DS639" s="92"/>
      <c r="DT639" s="92"/>
      <c r="DU639" s="92"/>
      <c r="DV639" s="92"/>
      <c r="DW639" s="92"/>
      <c r="DX639" s="92"/>
      <c r="DY639" s="92"/>
      <c r="DZ639" s="92"/>
      <c r="EA639" s="92"/>
      <c r="EB639" s="92"/>
      <c r="EC639" s="92"/>
      <c r="ED639" s="92"/>
      <c r="EE639" s="92"/>
      <c r="EF639" s="2"/>
      <c r="EG639" s="2"/>
      <c r="EH639" s="2"/>
    </row>
    <row r="640" spans="1:138" ht="12.7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c r="BW640" s="2"/>
      <c r="BX640" s="2"/>
      <c r="BY640" s="2"/>
      <c r="BZ640" s="2"/>
      <c r="CA640" s="2"/>
      <c r="CB640" s="2"/>
      <c r="CC640" s="2"/>
      <c r="CD640" s="2"/>
      <c r="CE640" s="2"/>
      <c r="CF640" s="2"/>
      <c r="CG640" s="2"/>
      <c r="CH640" s="2"/>
      <c r="CI640" s="2"/>
      <c r="CJ640" s="2"/>
      <c r="CK640" s="2"/>
      <c r="CL640" s="2"/>
      <c r="CM640" s="2"/>
      <c r="CN640" s="2"/>
      <c r="CO640" s="2"/>
      <c r="CP640" s="2"/>
      <c r="CQ640" s="2"/>
      <c r="CR640" s="2"/>
      <c r="CS640" s="2"/>
      <c r="CT640" s="2"/>
      <c r="CU640" s="2"/>
      <c r="CV640" s="2"/>
      <c r="CW640" s="2"/>
      <c r="CX640" s="2"/>
      <c r="CY640" s="2"/>
      <c r="CZ640" s="2"/>
      <c r="DA640" s="2"/>
      <c r="DB640" s="2"/>
      <c r="DC640" s="2"/>
      <c r="DD640" s="2"/>
      <c r="DE640" s="2"/>
      <c r="DF640" s="92"/>
      <c r="DG640" s="92"/>
      <c r="DH640" s="92"/>
      <c r="DI640" s="92"/>
      <c r="DJ640" s="92"/>
      <c r="DK640" s="92"/>
      <c r="DL640" s="92"/>
      <c r="DM640" s="92"/>
      <c r="DN640" s="92"/>
      <c r="DO640" s="92"/>
      <c r="DP640" s="92"/>
      <c r="DQ640" s="92"/>
      <c r="DR640" s="92"/>
      <c r="DS640" s="92"/>
      <c r="DT640" s="92"/>
      <c r="DU640" s="92"/>
      <c r="DV640" s="92"/>
      <c r="DW640" s="92"/>
      <c r="DX640" s="92"/>
      <c r="DY640" s="92"/>
      <c r="DZ640" s="92"/>
      <c r="EA640" s="92"/>
      <c r="EB640" s="92"/>
      <c r="EC640" s="92"/>
      <c r="ED640" s="92"/>
      <c r="EE640" s="92"/>
      <c r="EF640" s="2"/>
      <c r="EG640" s="2"/>
      <c r="EH640" s="2"/>
    </row>
    <row r="641" spans="1:138" ht="12.7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c r="BW641" s="2"/>
      <c r="BX641" s="2"/>
      <c r="BY641" s="2"/>
      <c r="BZ641" s="2"/>
      <c r="CA641" s="2"/>
      <c r="CB641" s="2"/>
      <c r="CC641" s="2"/>
      <c r="CD641" s="2"/>
      <c r="CE641" s="2"/>
      <c r="CF641" s="2"/>
      <c r="CG641" s="2"/>
      <c r="CH641" s="2"/>
      <c r="CI641" s="2"/>
      <c r="CJ641" s="2"/>
      <c r="CK641" s="2"/>
      <c r="CL641" s="2"/>
      <c r="CM641" s="2"/>
      <c r="CN641" s="2"/>
      <c r="CO641" s="2"/>
      <c r="CP641" s="2"/>
      <c r="CQ641" s="2"/>
      <c r="CR641" s="2"/>
      <c r="CS641" s="2"/>
      <c r="CT641" s="2"/>
      <c r="CU641" s="2"/>
      <c r="CV641" s="2"/>
      <c r="CW641" s="2"/>
      <c r="CX641" s="2"/>
      <c r="CY641" s="2"/>
      <c r="CZ641" s="2"/>
      <c r="DA641" s="2"/>
      <c r="DB641" s="2"/>
      <c r="DC641" s="2"/>
      <c r="DD641" s="2"/>
      <c r="DE641" s="2"/>
      <c r="DF641" s="92"/>
      <c r="DG641" s="92"/>
      <c r="DH641" s="92"/>
      <c r="DI641" s="92"/>
      <c r="DJ641" s="92"/>
      <c r="DK641" s="92"/>
      <c r="DL641" s="92"/>
      <c r="DM641" s="92"/>
      <c r="DN641" s="92"/>
      <c r="DO641" s="92"/>
      <c r="DP641" s="92"/>
      <c r="DQ641" s="92"/>
      <c r="DR641" s="92"/>
      <c r="DS641" s="92"/>
      <c r="DT641" s="92"/>
      <c r="DU641" s="92"/>
      <c r="DV641" s="92"/>
      <c r="DW641" s="92"/>
      <c r="DX641" s="92"/>
      <c r="DY641" s="92"/>
      <c r="DZ641" s="92"/>
      <c r="EA641" s="92"/>
      <c r="EB641" s="92"/>
      <c r="EC641" s="92"/>
      <c r="ED641" s="92"/>
      <c r="EE641" s="92"/>
      <c r="EF641" s="2"/>
      <c r="EG641" s="2"/>
      <c r="EH641" s="2"/>
    </row>
    <row r="642" spans="1:138" ht="12.7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c r="BW642" s="2"/>
      <c r="BX642" s="2"/>
      <c r="BY642" s="2"/>
      <c r="BZ642" s="2"/>
      <c r="CA642" s="2"/>
      <c r="CB642" s="2"/>
      <c r="CC642" s="2"/>
      <c r="CD642" s="2"/>
      <c r="CE642" s="2"/>
      <c r="CF642" s="2"/>
      <c r="CG642" s="2"/>
      <c r="CH642" s="2"/>
      <c r="CI642" s="2"/>
      <c r="CJ642" s="2"/>
      <c r="CK642" s="2"/>
      <c r="CL642" s="2"/>
      <c r="CM642" s="2"/>
      <c r="CN642" s="2"/>
      <c r="CO642" s="2"/>
      <c r="CP642" s="2"/>
      <c r="CQ642" s="2"/>
      <c r="CR642" s="2"/>
      <c r="CS642" s="2"/>
      <c r="CT642" s="2"/>
      <c r="CU642" s="2"/>
      <c r="CV642" s="2"/>
      <c r="CW642" s="2"/>
      <c r="CX642" s="2"/>
      <c r="CY642" s="2"/>
      <c r="CZ642" s="2"/>
      <c r="DA642" s="2"/>
      <c r="DB642" s="2"/>
      <c r="DC642" s="2"/>
      <c r="DD642" s="2"/>
      <c r="DE642" s="2"/>
      <c r="DF642" s="92"/>
      <c r="DG642" s="92"/>
      <c r="DH642" s="92"/>
      <c r="DI642" s="92"/>
      <c r="DJ642" s="92"/>
      <c r="DK642" s="92"/>
      <c r="DL642" s="92"/>
      <c r="DM642" s="92"/>
      <c r="DN642" s="92"/>
      <c r="DO642" s="92"/>
      <c r="DP642" s="92"/>
      <c r="DQ642" s="92"/>
      <c r="DR642" s="92"/>
      <c r="DS642" s="92"/>
      <c r="DT642" s="92"/>
      <c r="DU642" s="92"/>
      <c r="DV642" s="92"/>
      <c r="DW642" s="92"/>
      <c r="DX642" s="92"/>
      <c r="DY642" s="92"/>
      <c r="DZ642" s="92"/>
      <c r="EA642" s="92"/>
      <c r="EB642" s="92"/>
      <c r="EC642" s="92"/>
      <c r="ED642" s="92"/>
      <c r="EE642" s="92"/>
      <c r="EF642" s="2"/>
      <c r="EG642" s="2"/>
      <c r="EH642" s="2"/>
    </row>
    <row r="643" spans="1:138" ht="12.7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c r="BW643" s="2"/>
      <c r="BX643" s="2"/>
      <c r="BY643" s="2"/>
      <c r="BZ643" s="2"/>
      <c r="CA643" s="2"/>
      <c r="CB643" s="2"/>
      <c r="CC643" s="2"/>
      <c r="CD643" s="2"/>
      <c r="CE643" s="2"/>
      <c r="CF643" s="2"/>
      <c r="CG643" s="2"/>
      <c r="CH643" s="2"/>
      <c r="CI643" s="2"/>
      <c r="CJ643" s="2"/>
      <c r="CK643" s="2"/>
      <c r="CL643" s="2"/>
      <c r="CM643" s="2"/>
      <c r="CN643" s="2"/>
      <c r="CO643" s="2"/>
      <c r="CP643" s="2"/>
      <c r="CQ643" s="2"/>
      <c r="CR643" s="2"/>
      <c r="CS643" s="2"/>
      <c r="CT643" s="2"/>
      <c r="CU643" s="2"/>
      <c r="CV643" s="2"/>
      <c r="CW643" s="2"/>
      <c r="CX643" s="2"/>
      <c r="CY643" s="2"/>
      <c r="CZ643" s="2"/>
      <c r="DA643" s="2"/>
      <c r="DB643" s="2"/>
      <c r="DC643" s="2"/>
      <c r="DD643" s="2"/>
      <c r="DE643" s="2"/>
      <c r="DF643" s="92"/>
      <c r="DG643" s="92"/>
      <c r="DH643" s="92"/>
      <c r="DI643" s="92"/>
      <c r="DJ643" s="92"/>
      <c r="DK643" s="92"/>
      <c r="DL643" s="92"/>
      <c r="DM643" s="92"/>
      <c r="DN643" s="92"/>
      <c r="DO643" s="92"/>
      <c r="DP643" s="92"/>
      <c r="DQ643" s="92"/>
      <c r="DR643" s="92"/>
      <c r="DS643" s="92"/>
      <c r="DT643" s="92"/>
      <c r="DU643" s="92"/>
      <c r="DV643" s="92"/>
      <c r="DW643" s="92"/>
      <c r="DX643" s="92"/>
      <c r="DY643" s="92"/>
      <c r="DZ643" s="92"/>
      <c r="EA643" s="92"/>
      <c r="EB643" s="92"/>
      <c r="EC643" s="92"/>
      <c r="ED643" s="92"/>
      <c r="EE643" s="92"/>
      <c r="EF643" s="2"/>
      <c r="EG643" s="2"/>
      <c r="EH643" s="2"/>
    </row>
    <row r="644" spans="1:138" ht="12.7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c r="BW644" s="2"/>
      <c r="BX644" s="2"/>
      <c r="BY644" s="2"/>
      <c r="BZ644" s="2"/>
      <c r="CA644" s="2"/>
      <c r="CB644" s="2"/>
      <c r="CC644" s="2"/>
      <c r="CD644" s="2"/>
      <c r="CE644" s="2"/>
      <c r="CF644" s="2"/>
      <c r="CG644" s="2"/>
      <c r="CH644" s="2"/>
      <c r="CI644" s="2"/>
      <c r="CJ644" s="2"/>
      <c r="CK644" s="2"/>
      <c r="CL644" s="2"/>
      <c r="CM644" s="2"/>
      <c r="CN644" s="2"/>
      <c r="CO644" s="2"/>
      <c r="CP644" s="2"/>
      <c r="CQ644" s="2"/>
      <c r="CR644" s="2"/>
      <c r="CS644" s="2"/>
      <c r="CT644" s="2"/>
      <c r="CU644" s="2"/>
      <c r="CV644" s="2"/>
      <c r="CW644" s="2"/>
      <c r="CX644" s="2"/>
      <c r="CY644" s="2"/>
      <c r="CZ644" s="2"/>
      <c r="DA644" s="2"/>
      <c r="DB644" s="2"/>
      <c r="DC644" s="2"/>
      <c r="DD644" s="2"/>
      <c r="DE644" s="2"/>
      <c r="DF644" s="92"/>
      <c r="DG644" s="92"/>
      <c r="DH644" s="92"/>
      <c r="DI644" s="92"/>
      <c r="DJ644" s="92"/>
      <c r="DK644" s="92"/>
      <c r="DL644" s="92"/>
      <c r="DM644" s="92"/>
      <c r="DN644" s="92"/>
      <c r="DO644" s="92"/>
      <c r="DP644" s="92"/>
      <c r="DQ644" s="92"/>
      <c r="DR644" s="92"/>
      <c r="DS644" s="92"/>
      <c r="DT644" s="92"/>
      <c r="DU644" s="92"/>
      <c r="DV644" s="92"/>
      <c r="DW644" s="92"/>
      <c r="DX644" s="92"/>
      <c r="DY644" s="92"/>
      <c r="DZ644" s="92"/>
      <c r="EA644" s="92"/>
      <c r="EB644" s="92"/>
      <c r="EC644" s="92"/>
      <c r="ED644" s="92"/>
      <c r="EE644" s="92"/>
      <c r="EF644" s="2"/>
      <c r="EG644" s="2"/>
      <c r="EH644" s="2"/>
    </row>
    <row r="645" spans="1:138" ht="12.7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c r="BW645" s="2"/>
      <c r="BX645" s="2"/>
      <c r="BY645" s="2"/>
      <c r="BZ645" s="2"/>
      <c r="CA645" s="2"/>
      <c r="CB645" s="2"/>
      <c r="CC645" s="2"/>
      <c r="CD645" s="2"/>
      <c r="CE645" s="2"/>
      <c r="CF645" s="2"/>
      <c r="CG645" s="2"/>
      <c r="CH645" s="2"/>
      <c r="CI645" s="2"/>
      <c r="CJ645" s="2"/>
      <c r="CK645" s="2"/>
      <c r="CL645" s="2"/>
      <c r="CM645" s="2"/>
      <c r="CN645" s="2"/>
      <c r="CO645" s="2"/>
      <c r="CP645" s="2"/>
      <c r="CQ645" s="2"/>
      <c r="CR645" s="2"/>
      <c r="CS645" s="2"/>
      <c r="CT645" s="2"/>
      <c r="CU645" s="2"/>
      <c r="CV645" s="2"/>
      <c r="CW645" s="2"/>
      <c r="CX645" s="2"/>
      <c r="CY645" s="2"/>
      <c r="CZ645" s="2"/>
      <c r="DA645" s="2"/>
      <c r="DB645" s="2"/>
      <c r="DC645" s="2"/>
      <c r="DD645" s="2"/>
      <c r="DE645" s="2"/>
      <c r="DF645" s="92"/>
      <c r="DG645" s="92"/>
      <c r="DH645" s="92"/>
      <c r="DI645" s="92"/>
      <c r="DJ645" s="92"/>
      <c r="DK645" s="92"/>
      <c r="DL645" s="92"/>
      <c r="DM645" s="92"/>
      <c r="DN645" s="92"/>
      <c r="DO645" s="92"/>
      <c r="DP645" s="92"/>
      <c r="DQ645" s="92"/>
      <c r="DR645" s="92"/>
      <c r="DS645" s="92"/>
      <c r="DT645" s="92"/>
      <c r="DU645" s="92"/>
      <c r="DV645" s="92"/>
      <c r="DW645" s="92"/>
      <c r="DX645" s="92"/>
      <c r="DY645" s="92"/>
      <c r="DZ645" s="92"/>
      <c r="EA645" s="92"/>
      <c r="EB645" s="92"/>
      <c r="EC645" s="92"/>
      <c r="ED645" s="92"/>
      <c r="EE645" s="92"/>
      <c r="EF645" s="2"/>
      <c r="EG645" s="2"/>
      <c r="EH645" s="2"/>
    </row>
    <row r="646" spans="1:138" ht="12.7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c r="BW646" s="2"/>
      <c r="BX646" s="2"/>
      <c r="BY646" s="2"/>
      <c r="BZ646" s="2"/>
      <c r="CA646" s="2"/>
      <c r="CB646" s="2"/>
      <c r="CC646" s="2"/>
      <c r="CD646" s="2"/>
      <c r="CE646" s="2"/>
      <c r="CF646" s="2"/>
      <c r="CG646" s="2"/>
      <c r="CH646" s="2"/>
      <c r="CI646" s="2"/>
      <c r="CJ646" s="2"/>
      <c r="CK646" s="2"/>
      <c r="CL646" s="2"/>
      <c r="CM646" s="2"/>
      <c r="CN646" s="2"/>
      <c r="CO646" s="2"/>
      <c r="CP646" s="2"/>
      <c r="CQ646" s="2"/>
      <c r="CR646" s="2"/>
      <c r="CS646" s="2"/>
      <c r="CT646" s="2"/>
      <c r="CU646" s="2"/>
      <c r="CV646" s="2"/>
      <c r="CW646" s="2"/>
      <c r="CX646" s="2"/>
      <c r="CY646" s="2"/>
      <c r="CZ646" s="2"/>
      <c r="DA646" s="2"/>
      <c r="DB646" s="2"/>
      <c r="DC646" s="2"/>
      <c r="DD646" s="2"/>
      <c r="DE646" s="2"/>
      <c r="DF646" s="92"/>
      <c r="DG646" s="92"/>
      <c r="DH646" s="92"/>
      <c r="DI646" s="92"/>
      <c r="DJ646" s="92"/>
      <c r="DK646" s="92"/>
      <c r="DL646" s="92"/>
      <c r="DM646" s="92"/>
      <c r="DN646" s="92"/>
      <c r="DO646" s="92"/>
      <c r="DP646" s="92"/>
      <c r="DQ646" s="92"/>
      <c r="DR646" s="92"/>
      <c r="DS646" s="92"/>
      <c r="DT646" s="92"/>
      <c r="DU646" s="92"/>
      <c r="DV646" s="92"/>
      <c r="DW646" s="92"/>
      <c r="DX646" s="92"/>
      <c r="DY646" s="92"/>
      <c r="DZ646" s="92"/>
      <c r="EA646" s="92"/>
      <c r="EB646" s="92"/>
      <c r="EC646" s="92"/>
      <c r="ED646" s="92"/>
      <c r="EE646" s="92"/>
      <c r="EF646" s="2"/>
      <c r="EG646" s="2"/>
      <c r="EH646" s="2"/>
    </row>
    <row r="647" spans="1:138" ht="12.7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c r="BW647" s="2"/>
      <c r="BX647" s="2"/>
      <c r="BY647" s="2"/>
      <c r="BZ647" s="2"/>
      <c r="CA647" s="2"/>
      <c r="CB647" s="2"/>
      <c r="CC647" s="2"/>
      <c r="CD647" s="2"/>
      <c r="CE647" s="2"/>
      <c r="CF647" s="2"/>
      <c r="CG647" s="2"/>
      <c r="CH647" s="2"/>
      <c r="CI647" s="2"/>
      <c r="CJ647" s="2"/>
      <c r="CK647" s="2"/>
      <c r="CL647" s="2"/>
      <c r="CM647" s="2"/>
      <c r="CN647" s="2"/>
      <c r="CO647" s="2"/>
      <c r="CP647" s="2"/>
      <c r="CQ647" s="2"/>
      <c r="CR647" s="2"/>
      <c r="CS647" s="2"/>
      <c r="CT647" s="2"/>
      <c r="CU647" s="2"/>
      <c r="CV647" s="2"/>
      <c r="CW647" s="2"/>
      <c r="CX647" s="2"/>
      <c r="CY647" s="2"/>
      <c r="CZ647" s="2"/>
      <c r="DA647" s="2"/>
      <c r="DB647" s="2"/>
      <c r="DC647" s="2"/>
      <c r="DD647" s="2"/>
      <c r="DE647" s="2"/>
      <c r="DF647" s="92"/>
      <c r="DG647" s="92"/>
      <c r="DH647" s="92"/>
      <c r="DI647" s="92"/>
      <c r="DJ647" s="92"/>
      <c r="DK647" s="92"/>
      <c r="DL647" s="92"/>
      <c r="DM647" s="92"/>
      <c r="DN647" s="92"/>
      <c r="DO647" s="92"/>
      <c r="DP647" s="92"/>
      <c r="DQ647" s="92"/>
      <c r="DR647" s="92"/>
      <c r="DS647" s="92"/>
      <c r="DT647" s="92"/>
      <c r="DU647" s="92"/>
      <c r="DV647" s="92"/>
      <c r="DW647" s="92"/>
      <c r="DX647" s="92"/>
      <c r="DY647" s="92"/>
      <c r="DZ647" s="92"/>
      <c r="EA647" s="92"/>
      <c r="EB647" s="92"/>
      <c r="EC647" s="92"/>
      <c r="ED647" s="92"/>
      <c r="EE647" s="92"/>
      <c r="EF647" s="2"/>
      <c r="EG647" s="2"/>
      <c r="EH647" s="2"/>
    </row>
    <row r="648" spans="1:138" ht="12.7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c r="BW648" s="2"/>
      <c r="BX648" s="2"/>
      <c r="BY648" s="2"/>
      <c r="BZ648" s="2"/>
      <c r="CA648" s="2"/>
      <c r="CB648" s="2"/>
      <c r="CC648" s="2"/>
      <c r="CD648" s="2"/>
      <c r="CE648" s="2"/>
      <c r="CF648" s="2"/>
      <c r="CG648" s="2"/>
      <c r="CH648" s="2"/>
      <c r="CI648" s="2"/>
      <c r="CJ648" s="2"/>
      <c r="CK648" s="2"/>
      <c r="CL648" s="2"/>
      <c r="CM648" s="2"/>
      <c r="CN648" s="2"/>
      <c r="CO648" s="2"/>
      <c r="CP648" s="2"/>
      <c r="CQ648" s="2"/>
      <c r="CR648" s="2"/>
      <c r="CS648" s="2"/>
      <c r="CT648" s="2"/>
      <c r="CU648" s="2"/>
      <c r="CV648" s="2"/>
      <c r="CW648" s="2"/>
      <c r="CX648" s="2"/>
      <c r="CY648" s="2"/>
      <c r="CZ648" s="2"/>
      <c r="DA648" s="2"/>
      <c r="DB648" s="2"/>
      <c r="DC648" s="2"/>
      <c r="DD648" s="2"/>
      <c r="DE648" s="2"/>
      <c r="DF648" s="92"/>
      <c r="DG648" s="92"/>
      <c r="DH648" s="92"/>
      <c r="DI648" s="92"/>
      <c r="DJ648" s="92"/>
      <c r="DK648" s="92"/>
      <c r="DL648" s="92"/>
      <c r="DM648" s="92"/>
      <c r="DN648" s="92"/>
      <c r="DO648" s="92"/>
      <c r="DP648" s="92"/>
      <c r="DQ648" s="92"/>
      <c r="DR648" s="92"/>
      <c r="DS648" s="92"/>
      <c r="DT648" s="92"/>
      <c r="DU648" s="92"/>
      <c r="DV648" s="92"/>
      <c r="DW648" s="92"/>
      <c r="DX648" s="92"/>
      <c r="DY648" s="92"/>
      <c r="DZ648" s="92"/>
      <c r="EA648" s="92"/>
      <c r="EB648" s="92"/>
      <c r="EC648" s="92"/>
      <c r="ED648" s="92"/>
      <c r="EE648" s="92"/>
      <c r="EF648" s="2"/>
      <c r="EG648" s="2"/>
      <c r="EH648" s="2"/>
    </row>
    <row r="649" spans="1:138" ht="12.7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c r="BV649" s="2"/>
      <c r="BW649" s="2"/>
      <c r="BX649" s="2"/>
      <c r="BY649" s="2"/>
      <c r="BZ649" s="2"/>
      <c r="CA649" s="2"/>
      <c r="CB649" s="2"/>
      <c r="CC649" s="2"/>
      <c r="CD649" s="2"/>
      <c r="CE649" s="2"/>
      <c r="CF649" s="2"/>
      <c r="CG649" s="2"/>
      <c r="CH649" s="2"/>
      <c r="CI649" s="2"/>
      <c r="CJ649" s="2"/>
      <c r="CK649" s="2"/>
      <c r="CL649" s="2"/>
      <c r="CM649" s="2"/>
      <c r="CN649" s="2"/>
      <c r="CO649" s="2"/>
      <c r="CP649" s="2"/>
      <c r="CQ649" s="2"/>
      <c r="CR649" s="2"/>
      <c r="CS649" s="2"/>
      <c r="CT649" s="2"/>
      <c r="CU649" s="2"/>
      <c r="CV649" s="2"/>
      <c r="CW649" s="2"/>
      <c r="CX649" s="2"/>
      <c r="CY649" s="2"/>
      <c r="CZ649" s="2"/>
      <c r="DA649" s="2"/>
      <c r="DB649" s="2"/>
      <c r="DC649" s="2"/>
      <c r="DD649" s="2"/>
      <c r="DE649" s="2"/>
      <c r="DF649" s="92"/>
      <c r="DG649" s="92"/>
      <c r="DH649" s="92"/>
      <c r="DI649" s="92"/>
      <c r="DJ649" s="92"/>
      <c r="DK649" s="92"/>
      <c r="DL649" s="92"/>
      <c r="DM649" s="92"/>
      <c r="DN649" s="92"/>
      <c r="DO649" s="92"/>
      <c r="DP649" s="92"/>
      <c r="DQ649" s="92"/>
      <c r="DR649" s="92"/>
      <c r="DS649" s="92"/>
      <c r="DT649" s="92"/>
      <c r="DU649" s="92"/>
      <c r="DV649" s="92"/>
      <c r="DW649" s="92"/>
      <c r="DX649" s="92"/>
      <c r="DY649" s="92"/>
      <c r="DZ649" s="92"/>
      <c r="EA649" s="92"/>
      <c r="EB649" s="92"/>
      <c r="EC649" s="92"/>
      <c r="ED649" s="92"/>
      <c r="EE649" s="92"/>
      <c r="EF649" s="2"/>
      <c r="EG649" s="2"/>
      <c r="EH649" s="2"/>
    </row>
    <row r="650" spans="1:138" ht="12.7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c r="BW650" s="2"/>
      <c r="BX650" s="2"/>
      <c r="BY650" s="2"/>
      <c r="BZ650" s="2"/>
      <c r="CA650" s="2"/>
      <c r="CB650" s="2"/>
      <c r="CC650" s="2"/>
      <c r="CD650" s="2"/>
      <c r="CE650" s="2"/>
      <c r="CF650" s="2"/>
      <c r="CG650" s="2"/>
      <c r="CH650" s="2"/>
      <c r="CI650" s="2"/>
      <c r="CJ650" s="2"/>
      <c r="CK650" s="2"/>
      <c r="CL650" s="2"/>
      <c r="CM650" s="2"/>
      <c r="CN650" s="2"/>
      <c r="CO650" s="2"/>
      <c r="CP650" s="2"/>
      <c r="CQ650" s="2"/>
      <c r="CR650" s="2"/>
      <c r="CS650" s="2"/>
      <c r="CT650" s="2"/>
      <c r="CU650" s="2"/>
      <c r="CV650" s="2"/>
      <c r="CW650" s="2"/>
      <c r="CX650" s="2"/>
      <c r="CY650" s="2"/>
      <c r="CZ650" s="2"/>
      <c r="DA650" s="2"/>
      <c r="DB650" s="2"/>
      <c r="DC650" s="2"/>
      <c r="DD650" s="2"/>
      <c r="DE650" s="2"/>
      <c r="DF650" s="92"/>
      <c r="DG650" s="92"/>
      <c r="DH650" s="92"/>
      <c r="DI650" s="92"/>
      <c r="DJ650" s="92"/>
      <c r="DK650" s="92"/>
      <c r="DL650" s="92"/>
      <c r="DM650" s="92"/>
      <c r="DN650" s="92"/>
      <c r="DO650" s="92"/>
      <c r="DP650" s="92"/>
      <c r="DQ650" s="92"/>
      <c r="DR650" s="92"/>
      <c r="DS650" s="92"/>
      <c r="DT650" s="92"/>
      <c r="DU650" s="92"/>
      <c r="DV650" s="92"/>
      <c r="DW650" s="92"/>
      <c r="DX650" s="92"/>
      <c r="DY650" s="92"/>
      <c r="DZ650" s="92"/>
      <c r="EA650" s="92"/>
      <c r="EB650" s="92"/>
      <c r="EC650" s="92"/>
      <c r="ED650" s="92"/>
      <c r="EE650" s="92"/>
      <c r="EF650" s="2"/>
      <c r="EG650" s="2"/>
      <c r="EH650" s="2"/>
    </row>
    <row r="651" spans="1:138" ht="12.7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c r="BW651" s="2"/>
      <c r="BX651" s="2"/>
      <c r="BY651" s="2"/>
      <c r="BZ651" s="2"/>
      <c r="CA651" s="2"/>
      <c r="CB651" s="2"/>
      <c r="CC651" s="2"/>
      <c r="CD651" s="2"/>
      <c r="CE651" s="2"/>
      <c r="CF651" s="2"/>
      <c r="CG651" s="2"/>
      <c r="CH651" s="2"/>
      <c r="CI651" s="2"/>
      <c r="CJ651" s="2"/>
      <c r="CK651" s="2"/>
      <c r="CL651" s="2"/>
      <c r="CM651" s="2"/>
      <c r="CN651" s="2"/>
      <c r="CO651" s="2"/>
      <c r="CP651" s="2"/>
      <c r="CQ651" s="2"/>
      <c r="CR651" s="2"/>
      <c r="CS651" s="2"/>
      <c r="CT651" s="2"/>
      <c r="CU651" s="2"/>
      <c r="CV651" s="2"/>
      <c r="CW651" s="2"/>
      <c r="CX651" s="2"/>
      <c r="CY651" s="2"/>
      <c r="CZ651" s="2"/>
      <c r="DA651" s="2"/>
      <c r="DB651" s="2"/>
      <c r="DC651" s="2"/>
      <c r="DD651" s="2"/>
      <c r="DE651" s="2"/>
      <c r="DF651" s="92"/>
      <c r="DG651" s="92"/>
      <c r="DH651" s="92"/>
      <c r="DI651" s="92"/>
      <c r="DJ651" s="92"/>
      <c r="DK651" s="92"/>
      <c r="DL651" s="92"/>
      <c r="DM651" s="92"/>
      <c r="DN651" s="92"/>
      <c r="DO651" s="92"/>
      <c r="DP651" s="92"/>
      <c r="DQ651" s="92"/>
      <c r="DR651" s="92"/>
      <c r="DS651" s="92"/>
      <c r="DT651" s="92"/>
      <c r="DU651" s="92"/>
      <c r="DV651" s="92"/>
      <c r="DW651" s="92"/>
      <c r="DX651" s="92"/>
      <c r="DY651" s="92"/>
      <c r="DZ651" s="92"/>
      <c r="EA651" s="92"/>
      <c r="EB651" s="92"/>
      <c r="EC651" s="92"/>
      <c r="ED651" s="92"/>
      <c r="EE651" s="92"/>
      <c r="EF651" s="2"/>
      <c r="EG651" s="2"/>
      <c r="EH651" s="2"/>
    </row>
    <row r="652" spans="1:138" ht="12.7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c r="BW652" s="2"/>
      <c r="BX652" s="2"/>
      <c r="BY652" s="2"/>
      <c r="BZ652" s="2"/>
      <c r="CA652" s="2"/>
      <c r="CB652" s="2"/>
      <c r="CC652" s="2"/>
      <c r="CD652" s="2"/>
      <c r="CE652" s="2"/>
      <c r="CF652" s="2"/>
      <c r="CG652" s="2"/>
      <c r="CH652" s="2"/>
      <c r="CI652" s="2"/>
      <c r="CJ652" s="2"/>
      <c r="CK652" s="2"/>
      <c r="CL652" s="2"/>
      <c r="CM652" s="2"/>
      <c r="CN652" s="2"/>
      <c r="CO652" s="2"/>
      <c r="CP652" s="2"/>
      <c r="CQ652" s="2"/>
      <c r="CR652" s="2"/>
      <c r="CS652" s="2"/>
      <c r="CT652" s="2"/>
      <c r="CU652" s="2"/>
      <c r="CV652" s="2"/>
      <c r="CW652" s="2"/>
      <c r="CX652" s="2"/>
      <c r="CY652" s="2"/>
      <c r="CZ652" s="2"/>
      <c r="DA652" s="2"/>
      <c r="DB652" s="2"/>
      <c r="DC652" s="2"/>
      <c r="DD652" s="2"/>
      <c r="DE652" s="2"/>
      <c r="DF652" s="92"/>
      <c r="DG652" s="92"/>
      <c r="DH652" s="92"/>
      <c r="DI652" s="92"/>
      <c r="DJ652" s="92"/>
      <c r="DK652" s="92"/>
      <c r="DL652" s="92"/>
      <c r="DM652" s="92"/>
      <c r="DN652" s="92"/>
      <c r="DO652" s="92"/>
      <c r="DP652" s="92"/>
      <c r="DQ652" s="92"/>
      <c r="DR652" s="92"/>
      <c r="DS652" s="92"/>
      <c r="DT652" s="92"/>
      <c r="DU652" s="92"/>
      <c r="DV652" s="92"/>
      <c r="DW652" s="92"/>
      <c r="DX652" s="92"/>
      <c r="DY652" s="92"/>
      <c r="DZ652" s="92"/>
      <c r="EA652" s="92"/>
      <c r="EB652" s="92"/>
      <c r="EC652" s="92"/>
      <c r="ED652" s="92"/>
      <c r="EE652" s="92"/>
      <c r="EF652" s="2"/>
      <c r="EG652" s="2"/>
      <c r="EH652" s="2"/>
    </row>
    <row r="653" spans="1:138" ht="12.7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2"/>
      <c r="BT653" s="2"/>
      <c r="BU653" s="2"/>
      <c r="BV653" s="2"/>
      <c r="BW653" s="2"/>
      <c r="BX653" s="2"/>
      <c r="BY653" s="2"/>
      <c r="BZ653" s="2"/>
      <c r="CA653" s="2"/>
      <c r="CB653" s="2"/>
      <c r="CC653" s="2"/>
      <c r="CD653" s="2"/>
      <c r="CE653" s="2"/>
      <c r="CF653" s="2"/>
      <c r="CG653" s="2"/>
      <c r="CH653" s="2"/>
      <c r="CI653" s="2"/>
      <c r="CJ653" s="2"/>
      <c r="CK653" s="2"/>
      <c r="CL653" s="2"/>
      <c r="CM653" s="2"/>
      <c r="CN653" s="2"/>
      <c r="CO653" s="2"/>
      <c r="CP653" s="2"/>
      <c r="CQ653" s="2"/>
      <c r="CR653" s="2"/>
      <c r="CS653" s="2"/>
      <c r="CT653" s="2"/>
      <c r="CU653" s="2"/>
      <c r="CV653" s="2"/>
      <c r="CW653" s="2"/>
      <c r="CX653" s="2"/>
      <c r="CY653" s="2"/>
      <c r="CZ653" s="2"/>
      <c r="DA653" s="2"/>
      <c r="DB653" s="2"/>
      <c r="DC653" s="2"/>
      <c r="DD653" s="2"/>
      <c r="DE653" s="2"/>
      <c r="DF653" s="92"/>
      <c r="DG653" s="92"/>
      <c r="DH653" s="92"/>
      <c r="DI653" s="92"/>
      <c r="DJ653" s="92"/>
      <c r="DK653" s="92"/>
      <c r="DL653" s="92"/>
      <c r="DM653" s="92"/>
      <c r="DN653" s="92"/>
      <c r="DO653" s="92"/>
      <c r="DP653" s="92"/>
      <c r="DQ653" s="92"/>
      <c r="DR653" s="92"/>
      <c r="DS653" s="92"/>
      <c r="DT653" s="92"/>
      <c r="DU653" s="92"/>
      <c r="DV653" s="92"/>
      <c r="DW653" s="92"/>
      <c r="DX653" s="92"/>
      <c r="DY653" s="92"/>
      <c r="DZ653" s="92"/>
      <c r="EA653" s="92"/>
      <c r="EB653" s="92"/>
      <c r="EC653" s="92"/>
      <c r="ED653" s="92"/>
      <c r="EE653" s="92"/>
      <c r="EF653" s="2"/>
      <c r="EG653" s="2"/>
      <c r="EH653" s="2"/>
    </row>
    <row r="654" spans="1:138" ht="12.7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c r="BW654" s="2"/>
      <c r="BX654" s="2"/>
      <c r="BY654" s="2"/>
      <c r="BZ654" s="2"/>
      <c r="CA654" s="2"/>
      <c r="CB654" s="2"/>
      <c r="CC654" s="2"/>
      <c r="CD654" s="2"/>
      <c r="CE654" s="2"/>
      <c r="CF654" s="2"/>
      <c r="CG654" s="2"/>
      <c r="CH654" s="2"/>
      <c r="CI654" s="2"/>
      <c r="CJ654" s="2"/>
      <c r="CK654" s="2"/>
      <c r="CL654" s="2"/>
      <c r="CM654" s="2"/>
      <c r="CN654" s="2"/>
      <c r="CO654" s="2"/>
      <c r="CP654" s="2"/>
      <c r="CQ654" s="2"/>
      <c r="CR654" s="2"/>
      <c r="CS654" s="2"/>
      <c r="CT654" s="2"/>
      <c r="CU654" s="2"/>
      <c r="CV654" s="2"/>
      <c r="CW654" s="2"/>
      <c r="CX654" s="2"/>
      <c r="CY654" s="2"/>
      <c r="CZ654" s="2"/>
      <c r="DA654" s="2"/>
      <c r="DB654" s="2"/>
      <c r="DC654" s="2"/>
      <c r="DD654" s="2"/>
      <c r="DE654" s="2"/>
      <c r="DF654" s="92"/>
      <c r="DG654" s="92"/>
      <c r="DH654" s="92"/>
      <c r="DI654" s="92"/>
      <c r="DJ654" s="92"/>
      <c r="DK654" s="92"/>
      <c r="DL654" s="92"/>
      <c r="DM654" s="92"/>
      <c r="DN654" s="92"/>
      <c r="DO654" s="92"/>
      <c r="DP654" s="92"/>
      <c r="DQ654" s="92"/>
      <c r="DR654" s="92"/>
      <c r="DS654" s="92"/>
      <c r="DT654" s="92"/>
      <c r="DU654" s="92"/>
      <c r="DV654" s="92"/>
      <c r="DW654" s="92"/>
      <c r="DX654" s="92"/>
      <c r="DY654" s="92"/>
      <c r="DZ654" s="92"/>
      <c r="EA654" s="92"/>
      <c r="EB654" s="92"/>
      <c r="EC654" s="92"/>
      <c r="ED654" s="92"/>
      <c r="EE654" s="92"/>
      <c r="EF654" s="2"/>
      <c r="EG654" s="2"/>
      <c r="EH654" s="2"/>
    </row>
    <row r="655" spans="1:138" ht="12.7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c r="BV655" s="2"/>
      <c r="BW655" s="2"/>
      <c r="BX655" s="2"/>
      <c r="BY655" s="2"/>
      <c r="BZ655" s="2"/>
      <c r="CA655" s="2"/>
      <c r="CB655" s="2"/>
      <c r="CC655" s="2"/>
      <c r="CD655" s="2"/>
      <c r="CE655" s="2"/>
      <c r="CF655" s="2"/>
      <c r="CG655" s="2"/>
      <c r="CH655" s="2"/>
      <c r="CI655" s="2"/>
      <c r="CJ655" s="2"/>
      <c r="CK655" s="2"/>
      <c r="CL655" s="2"/>
      <c r="CM655" s="2"/>
      <c r="CN655" s="2"/>
      <c r="CO655" s="2"/>
      <c r="CP655" s="2"/>
      <c r="CQ655" s="2"/>
      <c r="CR655" s="2"/>
      <c r="CS655" s="2"/>
      <c r="CT655" s="2"/>
      <c r="CU655" s="2"/>
      <c r="CV655" s="2"/>
      <c r="CW655" s="2"/>
      <c r="CX655" s="2"/>
      <c r="CY655" s="2"/>
      <c r="CZ655" s="2"/>
      <c r="DA655" s="2"/>
      <c r="DB655" s="2"/>
      <c r="DC655" s="2"/>
      <c r="DD655" s="2"/>
      <c r="DE655" s="2"/>
      <c r="DF655" s="92"/>
      <c r="DG655" s="92"/>
      <c r="DH655" s="92"/>
      <c r="DI655" s="92"/>
      <c r="DJ655" s="92"/>
      <c r="DK655" s="92"/>
      <c r="DL655" s="92"/>
      <c r="DM655" s="92"/>
      <c r="DN655" s="92"/>
      <c r="DO655" s="92"/>
      <c r="DP655" s="92"/>
      <c r="DQ655" s="92"/>
      <c r="DR655" s="92"/>
      <c r="DS655" s="92"/>
      <c r="DT655" s="92"/>
      <c r="DU655" s="92"/>
      <c r="DV655" s="92"/>
      <c r="DW655" s="92"/>
      <c r="DX655" s="92"/>
      <c r="DY655" s="92"/>
      <c r="DZ655" s="92"/>
      <c r="EA655" s="92"/>
      <c r="EB655" s="92"/>
      <c r="EC655" s="92"/>
      <c r="ED655" s="92"/>
      <c r="EE655" s="92"/>
      <c r="EF655" s="2"/>
      <c r="EG655" s="2"/>
      <c r="EH655" s="2"/>
    </row>
    <row r="656" spans="1:138" ht="12.7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c r="BW656" s="2"/>
      <c r="BX656" s="2"/>
      <c r="BY656" s="2"/>
      <c r="BZ656" s="2"/>
      <c r="CA656" s="2"/>
      <c r="CB656" s="2"/>
      <c r="CC656" s="2"/>
      <c r="CD656" s="2"/>
      <c r="CE656" s="2"/>
      <c r="CF656" s="2"/>
      <c r="CG656" s="2"/>
      <c r="CH656" s="2"/>
      <c r="CI656" s="2"/>
      <c r="CJ656" s="2"/>
      <c r="CK656" s="2"/>
      <c r="CL656" s="2"/>
      <c r="CM656" s="2"/>
      <c r="CN656" s="2"/>
      <c r="CO656" s="2"/>
      <c r="CP656" s="2"/>
      <c r="CQ656" s="2"/>
      <c r="CR656" s="2"/>
      <c r="CS656" s="2"/>
      <c r="CT656" s="2"/>
      <c r="CU656" s="2"/>
      <c r="CV656" s="2"/>
      <c r="CW656" s="2"/>
      <c r="CX656" s="2"/>
      <c r="CY656" s="2"/>
      <c r="CZ656" s="2"/>
      <c r="DA656" s="2"/>
      <c r="DB656" s="2"/>
      <c r="DC656" s="2"/>
      <c r="DD656" s="2"/>
      <c r="DE656" s="2"/>
      <c r="DF656" s="92"/>
      <c r="DG656" s="92"/>
      <c r="DH656" s="92"/>
      <c r="DI656" s="92"/>
      <c r="DJ656" s="92"/>
      <c r="DK656" s="92"/>
      <c r="DL656" s="92"/>
      <c r="DM656" s="92"/>
      <c r="DN656" s="92"/>
      <c r="DO656" s="92"/>
      <c r="DP656" s="92"/>
      <c r="DQ656" s="92"/>
      <c r="DR656" s="92"/>
      <c r="DS656" s="92"/>
      <c r="DT656" s="92"/>
      <c r="DU656" s="92"/>
      <c r="DV656" s="92"/>
      <c r="DW656" s="92"/>
      <c r="DX656" s="92"/>
      <c r="DY656" s="92"/>
      <c r="DZ656" s="92"/>
      <c r="EA656" s="92"/>
      <c r="EB656" s="92"/>
      <c r="EC656" s="92"/>
      <c r="ED656" s="92"/>
      <c r="EE656" s="92"/>
      <c r="EF656" s="2"/>
      <c r="EG656" s="2"/>
      <c r="EH656" s="2"/>
    </row>
    <row r="657" spans="1:138" ht="12.7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c r="BV657" s="2"/>
      <c r="BW657" s="2"/>
      <c r="BX657" s="2"/>
      <c r="BY657" s="2"/>
      <c r="BZ657" s="2"/>
      <c r="CA657" s="2"/>
      <c r="CB657" s="2"/>
      <c r="CC657" s="2"/>
      <c r="CD657" s="2"/>
      <c r="CE657" s="2"/>
      <c r="CF657" s="2"/>
      <c r="CG657" s="2"/>
      <c r="CH657" s="2"/>
      <c r="CI657" s="2"/>
      <c r="CJ657" s="2"/>
      <c r="CK657" s="2"/>
      <c r="CL657" s="2"/>
      <c r="CM657" s="2"/>
      <c r="CN657" s="2"/>
      <c r="CO657" s="2"/>
      <c r="CP657" s="2"/>
      <c r="CQ657" s="2"/>
      <c r="CR657" s="2"/>
      <c r="CS657" s="2"/>
      <c r="CT657" s="2"/>
      <c r="CU657" s="2"/>
      <c r="CV657" s="2"/>
      <c r="CW657" s="2"/>
      <c r="CX657" s="2"/>
      <c r="CY657" s="2"/>
      <c r="CZ657" s="2"/>
      <c r="DA657" s="2"/>
      <c r="DB657" s="2"/>
      <c r="DC657" s="2"/>
      <c r="DD657" s="2"/>
      <c r="DE657" s="2"/>
      <c r="DF657" s="92"/>
      <c r="DG657" s="92"/>
      <c r="DH657" s="92"/>
      <c r="DI657" s="92"/>
      <c r="DJ657" s="92"/>
      <c r="DK657" s="92"/>
      <c r="DL657" s="92"/>
      <c r="DM657" s="92"/>
      <c r="DN657" s="92"/>
      <c r="DO657" s="92"/>
      <c r="DP657" s="92"/>
      <c r="DQ657" s="92"/>
      <c r="DR657" s="92"/>
      <c r="DS657" s="92"/>
      <c r="DT657" s="92"/>
      <c r="DU657" s="92"/>
      <c r="DV657" s="92"/>
      <c r="DW657" s="92"/>
      <c r="DX657" s="92"/>
      <c r="DY657" s="92"/>
      <c r="DZ657" s="92"/>
      <c r="EA657" s="92"/>
      <c r="EB657" s="92"/>
      <c r="EC657" s="92"/>
      <c r="ED657" s="92"/>
      <c r="EE657" s="92"/>
      <c r="EF657" s="2"/>
      <c r="EG657" s="2"/>
      <c r="EH657" s="2"/>
    </row>
    <row r="658" spans="1:138" ht="12.7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c r="BW658" s="2"/>
      <c r="BX658" s="2"/>
      <c r="BY658" s="2"/>
      <c r="BZ658" s="2"/>
      <c r="CA658" s="2"/>
      <c r="CB658" s="2"/>
      <c r="CC658" s="2"/>
      <c r="CD658" s="2"/>
      <c r="CE658" s="2"/>
      <c r="CF658" s="2"/>
      <c r="CG658" s="2"/>
      <c r="CH658" s="2"/>
      <c r="CI658" s="2"/>
      <c r="CJ658" s="2"/>
      <c r="CK658" s="2"/>
      <c r="CL658" s="2"/>
      <c r="CM658" s="2"/>
      <c r="CN658" s="2"/>
      <c r="CO658" s="2"/>
      <c r="CP658" s="2"/>
      <c r="CQ658" s="2"/>
      <c r="CR658" s="2"/>
      <c r="CS658" s="2"/>
      <c r="CT658" s="2"/>
      <c r="CU658" s="2"/>
      <c r="CV658" s="2"/>
      <c r="CW658" s="2"/>
      <c r="CX658" s="2"/>
      <c r="CY658" s="2"/>
      <c r="CZ658" s="2"/>
      <c r="DA658" s="2"/>
      <c r="DB658" s="2"/>
      <c r="DC658" s="2"/>
      <c r="DD658" s="2"/>
      <c r="DE658" s="2"/>
      <c r="DF658" s="92"/>
      <c r="DG658" s="92"/>
      <c r="DH658" s="92"/>
      <c r="DI658" s="92"/>
      <c r="DJ658" s="92"/>
      <c r="DK658" s="92"/>
      <c r="DL658" s="92"/>
      <c r="DM658" s="92"/>
      <c r="DN658" s="92"/>
      <c r="DO658" s="92"/>
      <c r="DP658" s="92"/>
      <c r="DQ658" s="92"/>
      <c r="DR658" s="92"/>
      <c r="DS658" s="92"/>
      <c r="DT658" s="92"/>
      <c r="DU658" s="92"/>
      <c r="DV658" s="92"/>
      <c r="DW658" s="92"/>
      <c r="DX658" s="92"/>
      <c r="DY658" s="92"/>
      <c r="DZ658" s="92"/>
      <c r="EA658" s="92"/>
      <c r="EB658" s="92"/>
      <c r="EC658" s="92"/>
      <c r="ED658" s="92"/>
      <c r="EE658" s="92"/>
      <c r="EF658" s="2"/>
      <c r="EG658" s="2"/>
      <c r="EH658" s="2"/>
    </row>
    <row r="659" spans="1:138" ht="12.7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c r="BW659" s="2"/>
      <c r="BX659" s="2"/>
      <c r="BY659" s="2"/>
      <c r="BZ659" s="2"/>
      <c r="CA659" s="2"/>
      <c r="CB659" s="2"/>
      <c r="CC659" s="2"/>
      <c r="CD659" s="2"/>
      <c r="CE659" s="2"/>
      <c r="CF659" s="2"/>
      <c r="CG659" s="2"/>
      <c r="CH659" s="2"/>
      <c r="CI659" s="2"/>
      <c r="CJ659" s="2"/>
      <c r="CK659" s="2"/>
      <c r="CL659" s="2"/>
      <c r="CM659" s="2"/>
      <c r="CN659" s="2"/>
      <c r="CO659" s="2"/>
      <c r="CP659" s="2"/>
      <c r="CQ659" s="2"/>
      <c r="CR659" s="2"/>
      <c r="CS659" s="2"/>
      <c r="CT659" s="2"/>
      <c r="CU659" s="2"/>
      <c r="CV659" s="2"/>
      <c r="CW659" s="2"/>
      <c r="CX659" s="2"/>
      <c r="CY659" s="2"/>
      <c r="CZ659" s="2"/>
      <c r="DA659" s="2"/>
      <c r="DB659" s="2"/>
      <c r="DC659" s="2"/>
      <c r="DD659" s="2"/>
      <c r="DE659" s="2"/>
      <c r="DF659" s="92"/>
      <c r="DG659" s="92"/>
      <c r="DH659" s="92"/>
      <c r="DI659" s="92"/>
      <c r="DJ659" s="92"/>
      <c r="DK659" s="92"/>
      <c r="DL659" s="92"/>
      <c r="DM659" s="92"/>
      <c r="DN659" s="92"/>
      <c r="DO659" s="92"/>
      <c r="DP659" s="92"/>
      <c r="DQ659" s="92"/>
      <c r="DR659" s="92"/>
      <c r="DS659" s="92"/>
      <c r="DT659" s="92"/>
      <c r="DU659" s="92"/>
      <c r="DV659" s="92"/>
      <c r="DW659" s="92"/>
      <c r="DX659" s="92"/>
      <c r="DY659" s="92"/>
      <c r="DZ659" s="92"/>
      <c r="EA659" s="92"/>
      <c r="EB659" s="92"/>
      <c r="EC659" s="92"/>
      <c r="ED659" s="92"/>
      <c r="EE659" s="92"/>
      <c r="EF659" s="2"/>
      <c r="EG659" s="2"/>
      <c r="EH659" s="2"/>
    </row>
    <row r="660" spans="1:138" ht="12.7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c r="BV660" s="2"/>
      <c r="BW660" s="2"/>
      <c r="BX660" s="2"/>
      <c r="BY660" s="2"/>
      <c r="BZ660" s="2"/>
      <c r="CA660" s="2"/>
      <c r="CB660" s="2"/>
      <c r="CC660" s="2"/>
      <c r="CD660" s="2"/>
      <c r="CE660" s="2"/>
      <c r="CF660" s="2"/>
      <c r="CG660" s="2"/>
      <c r="CH660" s="2"/>
      <c r="CI660" s="2"/>
      <c r="CJ660" s="2"/>
      <c r="CK660" s="2"/>
      <c r="CL660" s="2"/>
      <c r="CM660" s="2"/>
      <c r="CN660" s="2"/>
      <c r="CO660" s="2"/>
      <c r="CP660" s="2"/>
      <c r="CQ660" s="2"/>
      <c r="CR660" s="2"/>
      <c r="CS660" s="2"/>
      <c r="CT660" s="2"/>
      <c r="CU660" s="2"/>
      <c r="CV660" s="2"/>
      <c r="CW660" s="2"/>
      <c r="CX660" s="2"/>
      <c r="CY660" s="2"/>
      <c r="CZ660" s="2"/>
      <c r="DA660" s="2"/>
      <c r="DB660" s="2"/>
      <c r="DC660" s="2"/>
      <c r="DD660" s="2"/>
      <c r="DE660" s="2"/>
      <c r="DF660" s="92"/>
      <c r="DG660" s="92"/>
      <c r="DH660" s="92"/>
      <c r="DI660" s="92"/>
      <c r="DJ660" s="92"/>
      <c r="DK660" s="92"/>
      <c r="DL660" s="92"/>
      <c r="DM660" s="92"/>
      <c r="DN660" s="92"/>
      <c r="DO660" s="92"/>
      <c r="DP660" s="92"/>
      <c r="DQ660" s="92"/>
      <c r="DR660" s="92"/>
      <c r="DS660" s="92"/>
      <c r="DT660" s="92"/>
      <c r="DU660" s="92"/>
      <c r="DV660" s="92"/>
      <c r="DW660" s="92"/>
      <c r="DX660" s="92"/>
      <c r="DY660" s="92"/>
      <c r="DZ660" s="92"/>
      <c r="EA660" s="92"/>
      <c r="EB660" s="92"/>
      <c r="EC660" s="92"/>
      <c r="ED660" s="92"/>
      <c r="EE660" s="92"/>
      <c r="EF660" s="2"/>
      <c r="EG660" s="2"/>
      <c r="EH660" s="2"/>
    </row>
    <row r="661" spans="1:138" ht="12.7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c r="BW661" s="2"/>
      <c r="BX661" s="2"/>
      <c r="BY661" s="2"/>
      <c r="BZ661" s="2"/>
      <c r="CA661" s="2"/>
      <c r="CB661" s="2"/>
      <c r="CC661" s="2"/>
      <c r="CD661" s="2"/>
      <c r="CE661" s="2"/>
      <c r="CF661" s="2"/>
      <c r="CG661" s="2"/>
      <c r="CH661" s="2"/>
      <c r="CI661" s="2"/>
      <c r="CJ661" s="2"/>
      <c r="CK661" s="2"/>
      <c r="CL661" s="2"/>
      <c r="CM661" s="2"/>
      <c r="CN661" s="2"/>
      <c r="CO661" s="2"/>
      <c r="CP661" s="2"/>
      <c r="CQ661" s="2"/>
      <c r="CR661" s="2"/>
      <c r="CS661" s="2"/>
      <c r="CT661" s="2"/>
      <c r="CU661" s="2"/>
      <c r="CV661" s="2"/>
      <c r="CW661" s="2"/>
      <c r="CX661" s="2"/>
      <c r="CY661" s="2"/>
      <c r="CZ661" s="2"/>
      <c r="DA661" s="2"/>
      <c r="DB661" s="2"/>
      <c r="DC661" s="2"/>
      <c r="DD661" s="2"/>
      <c r="DE661" s="2"/>
      <c r="DF661" s="92"/>
      <c r="DG661" s="92"/>
      <c r="DH661" s="92"/>
      <c r="DI661" s="92"/>
      <c r="DJ661" s="92"/>
      <c r="DK661" s="92"/>
      <c r="DL661" s="92"/>
      <c r="DM661" s="92"/>
      <c r="DN661" s="92"/>
      <c r="DO661" s="92"/>
      <c r="DP661" s="92"/>
      <c r="DQ661" s="92"/>
      <c r="DR661" s="92"/>
      <c r="DS661" s="92"/>
      <c r="DT661" s="92"/>
      <c r="DU661" s="92"/>
      <c r="DV661" s="92"/>
      <c r="DW661" s="92"/>
      <c r="DX661" s="92"/>
      <c r="DY661" s="92"/>
      <c r="DZ661" s="92"/>
      <c r="EA661" s="92"/>
      <c r="EB661" s="92"/>
      <c r="EC661" s="92"/>
      <c r="ED661" s="92"/>
      <c r="EE661" s="92"/>
      <c r="EF661" s="2"/>
      <c r="EG661" s="2"/>
      <c r="EH661" s="2"/>
    </row>
    <row r="662" spans="1:138" ht="12.7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c r="BW662" s="2"/>
      <c r="BX662" s="2"/>
      <c r="BY662" s="2"/>
      <c r="BZ662" s="2"/>
      <c r="CA662" s="2"/>
      <c r="CB662" s="2"/>
      <c r="CC662" s="2"/>
      <c r="CD662" s="2"/>
      <c r="CE662" s="2"/>
      <c r="CF662" s="2"/>
      <c r="CG662" s="2"/>
      <c r="CH662" s="2"/>
      <c r="CI662" s="2"/>
      <c r="CJ662" s="2"/>
      <c r="CK662" s="2"/>
      <c r="CL662" s="2"/>
      <c r="CM662" s="2"/>
      <c r="CN662" s="2"/>
      <c r="CO662" s="2"/>
      <c r="CP662" s="2"/>
      <c r="CQ662" s="2"/>
      <c r="CR662" s="2"/>
      <c r="CS662" s="2"/>
      <c r="CT662" s="2"/>
      <c r="CU662" s="2"/>
      <c r="CV662" s="2"/>
      <c r="CW662" s="2"/>
      <c r="CX662" s="2"/>
      <c r="CY662" s="2"/>
      <c r="CZ662" s="2"/>
      <c r="DA662" s="2"/>
      <c r="DB662" s="2"/>
      <c r="DC662" s="2"/>
      <c r="DD662" s="2"/>
      <c r="DE662" s="2"/>
      <c r="DF662" s="92"/>
      <c r="DG662" s="92"/>
      <c r="DH662" s="92"/>
      <c r="DI662" s="92"/>
      <c r="DJ662" s="92"/>
      <c r="DK662" s="92"/>
      <c r="DL662" s="92"/>
      <c r="DM662" s="92"/>
      <c r="DN662" s="92"/>
      <c r="DO662" s="92"/>
      <c r="DP662" s="92"/>
      <c r="DQ662" s="92"/>
      <c r="DR662" s="92"/>
      <c r="DS662" s="92"/>
      <c r="DT662" s="92"/>
      <c r="DU662" s="92"/>
      <c r="DV662" s="92"/>
      <c r="DW662" s="92"/>
      <c r="DX662" s="92"/>
      <c r="DY662" s="92"/>
      <c r="DZ662" s="92"/>
      <c r="EA662" s="92"/>
      <c r="EB662" s="92"/>
      <c r="EC662" s="92"/>
      <c r="ED662" s="92"/>
      <c r="EE662" s="92"/>
      <c r="EF662" s="2"/>
      <c r="EG662" s="2"/>
      <c r="EH662" s="2"/>
    </row>
    <row r="663" spans="1:138" ht="12.7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c r="BW663" s="2"/>
      <c r="BX663" s="2"/>
      <c r="BY663" s="2"/>
      <c r="BZ663" s="2"/>
      <c r="CA663" s="2"/>
      <c r="CB663" s="2"/>
      <c r="CC663" s="2"/>
      <c r="CD663" s="2"/>
      <c r="CE663" s="2"/>
      <c r="CF663" s="2"/>
      <c r="CG663" s="2"/>
      <c r="CH663" s="2"/>
      <c r="CI663" s="2"/>
      <c r="CJ663" s="2"/>
      <c r="CK663" s="2"/>
      <c r="CL663" s="2"/>
      <c r="CM663" s="2"/>
      <c r="CN663" s="2"/>
      <c r="CO663" s="2"/>
      <c r="CP663" s="2"/>
      <c r="CQ663" s="2"/>
      <c r="CR663" s="2"/>
      <c r="CS663" s="2"/>
      <c r="CT663" s="2"/>
      <c r="CU663" s="2"/>
      <c r="CV663" s="2"/>
      <c r="CW663" s="2"/>
      <c r="CX663" s="2"/>
      <c r="CY663" s="2"/>
      <c r="CZ663" s="2"/>
      <c r="DA663" s="2"/>
      <c r="DB663" s="2"/>
      <c r="DC663" s="2"/>
      <c r="DD663" s="2"/>
      <c r="DE663" s="2"/>
      <c r="DF663" s="92"/>
      <c r="DG663" s="92"/>
      <c r="DH663" s="92"/>
      <c r="DI663" s="92"/>
      <c r="DJ663" s="92"/>
      <c r="DK663" s="92"/>
      <c r="DL663" s="92"/>
      <c r="DM663" s="92"/>
      <c r="DN663" s="92"/>
      <c r="DO663" s="92"/>
      <c r="DP663" s="92"/>
      <c r="DQ663" s="92"/>
      <c r="DR663" s="92"/>
      <c r="DS663" s="92"/>
      <c r="DT663" s="92"/>
      <c r="DU663" s="92"/>
      <c r="DV663" s="92"/>
      <c r="DW663" s="92"/>
      <c r="DX663" s="92"/>
      <c r="DY663" s="92"/>
      <c r="DZ663" s="92"/>
      <c r="EA663" s="92"/>
      <c r="EB663" s="92"/>
      <c r="EC663" s="92"/>
      <c r="ED663" s="92"/>
      <c r="EE663" s="92"/>
      <c r="EF663" s="2"/>
      <c r="EG663" s="2"/>
      <c r="EH663" s="2"/>
    </row>
    <row r="664" spans="1:138" ht="12.7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c r="BW664" s="2"/>
      <c r="BX664" s="2"/>
      <c r="BY664" s="2"/>
      <c r="BZ664" s="2"/>
      <c r="CA664" s="2"/>
      <c r="CB664" s="2"/>
      <c r="CC664" s="2"/>
      <c r="CD664" s="2"/>
      <c r="CE664" s="2"/>
      <c r="CF664" s="2"/>
      <c r="CG664" s="2"/>
      <c r="CH664" s="2"/>
      <c r="CI664" s="2"/>
      <c r="CJ664" s="2"/>
      <c r="CK664" s="2"/>
      <c r="CL664" s="2"/>
      <c r="CM664" s="2"/>
      <c r="CN664" s="2"/>
      <c r="CO664" s="2"/>
      <c r="CP664" s="2"/>
      <c r="CQ664" s="2"/>
      <c r="CR664" s="2"/>
      <c r="CS664" s="2"/>
      <c r="CT664" s="2"/>
      <c r="CU664" s="2"/>
      <c r="CV664" s="2"/>
      <c r="CW664" s="2"/>
      <c r="CX664" s="2"/>
      <c r="CY664" s="2"/>
      <c r="CZ664" s="2"/>
      <c r="DA664" s="2"/>
      <c r="DB664" s="2"/>
      <c r="DC664" s="2"/>
      <c r="DD664" s="2"/>
      <c r="DE664" s="2"/>
      <c r="DF664" s="92"/>
      <c r="DG664" s="92"/>
      <c r="DH664" s="92"/>
      <c r="DI664" s="92"/>
      <c r="DJ664" s="92"/>
      <c r="DK664" s="92"/>
      <c r="DL664" s="92"/>
      <c r="DM664" s="92"/>
      <c r="DN664" s="92"/>
      <c r="DO664" s="92"/>
      <c r="DP664" s="92"/>
      <c r="DQ664" s="92"/>
      <c r="DR664" s="92"/>
      <c r="DS664" s="92"/>
      <c r="DT664" s="92"/>
      <c r="DU664" s="92"/>
      <c r="DV664" s="92"/>
      <c r="DW664" s="92"/>
      <c r="DX664" s="92"/>
      <c r="DY664" s="92"/>
      <c r="DZ664" s="92"/>
      <c r="EA664" s="92"/>
      <c r="EB664" s="92"/>
      <c r="EC664" s="92"/>
      <c r="ED664" s="92"/>
      <c r="EE664" s="92"/>
      <c r="EF664" s="2"/>
      <c r="EG664" s="2"/>
      <c r="EH664" s="2"/>
    </row>
    <row r="665" spans="1:138" ht="12.7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c r="BW665" s="2"/>
      <c r="BX665" s="2"/>
      <c r="BY665" s="2"/>
      <c r="BZ665" s="2"/>
      <c r="CA665" s="2"/>
      <c r="CB665" s="2"/>
      <c r="CC665" s="2"/>
      <c r="CD665" s="2"/>
      <c r="CE665" s="2"/>
      <c r="CF665" s="2"/>
      <c r="CG665" s="2"/>
      <c r="CH665" s="2"/>
      <c r="CI665" s="2"/>
      <c r="CJ665" s="2"/>
      <c r="CK665" s="2"/>
      <c r="CL665" s="2"/>
      <c r="CM665" s="2"/>
      <c r="CN665" s="2"/>
      <c r="CO665" s="2"/>
      <c r="CP665" s="2"/>
      <c r="CQ665" s="2"/>
      <c r="CR665" s="2"/>
      <c r="CS665" s="2"/>
      <c r="CT665" s="2"/>
      <c r="CU665" s="2"/>
      <c r="CV665" s="2"/>
      <c r="CW665" s="2"/>
      <c r="CX665" s="2"/>
      <c r="CY665" s="2"/>
      <c r="CZ665" s="2"/>
      <c r="DA665" s="2"/>
      <c r="DB665" s="2"/>
      <c r="DC665" s="2"/>
      <c r="DD665" s="2"/>
      <c r="DE665" s="2"/>
      <c r="DF665" s="92"/>
      <c r="DG665" s="92"/>
      <c r="DH665" s="92"/>
      <c r="DI665" s="92"/>
      <c r="DJ665" s="92"/>
      <c r="DK665" s="92"/>
      <c r="DL665" s="92"/>
      <c r="DM665" s="92"/>
      <c r="DN665" s="92"/>
      <c r="DO665" s="92"/>
      <c r="DP665" s="92"/>
      <c r="DQ665" s="92"/>
      <c r="DR665" s="92"/>
      <c r="DS665" s="92"/>
      <c r="DT665" s="92"/>
      <c r="DU665" s="92"/>
      <c r="DV665" s="92"/>
      <c r="DW665" s="92"/>
      <c r="DX665" s="92"/>
      <c r="DY665" s="92"/>
      <c r="DZ665" s="92"/>
      <c r="EA665" s="92"/>
      <c r="EB665" s="92"/>
      <c r="EC665" s="92"/>
      <c r="ED665" s="92"/>
      <c r="EE665" s="92"/>
      <c r="EF665" s="2"/>
      <c r="EG665" s="2"/>
      <c r="EH665" s="2"/>
    </row>
    <row r="666" spans="1:138" ht="12.7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c r="BW666" s="2"/>
      <c r="BX666" s="2"/>
      <c r="BY666" s="2"/>
      <c r="BZ666" s="2"/>
      <c r="CA666" s="2"/>
      <c r="CB666" s="2"/>
      <c r="CC666" s="2"/>
      <c r="CD666" s="2"/>
      <c r="CE666" s="2"/>
      <c r="CF666" s="2"/>
      <c r="CG666" s="2"/>
      <c r="CH666" s="2"/>
      <c r="CI666" s="2"/>
      <c r="CJ666" s="2"/>
      <c r="CK666" s="2"/>
      <c r="CL666" s="2"/>
      <c r="CM666" s="2"/>
      <c r="CN666" s="2"/>
      <c r="CO666" s="2"/>
      <c r="CP666" s="2"/>
      <c r="CQ666" s="2"/>
      <c r="CR666" s="2"/>
      <c r="CS666" s="2"/>
      <c r="CT666" s="2"/>
      <c r="CU666" s="2"/>
      <c r="CV666" s="2"/>
      <c r="CW666" s="2"/>
      <c r="CX666" s="2"/>
      <c r="CY666" s="2"/>
      <c r="CZ666" s="2"/>
      <c r="DA666" s="2"/>
      <c r="DB666" s="2"/>
      <c r="DC666" s="2"/>
      <c r="DD666" s="2"/>
      <c r="DE666" s="2"/>
      <c r="DF666" s="92"/>
      <c r="DG666" s="92"/>
      <c r="DH666" s="92"/>
      <c r="DI666" s="92"/>
      <c r="DJ666" s="92"/>
      <c r="DK666" s="92"/>
      <c r="DL666" s="92"/>
      <c r="DM666" s="92"/>
      <c r="DN666" s="92"/>
      <c r="DO666" s="92"/>
      <c r="DP666" s="92"/>
      <c r="DQ666" s="92"/>
      <c r="DR666" s="92"/>
      <c r="DS666" s="92"/>
      <c r="DT666" s="92"/>
      <c r="DU666" s="92"/>
      <c r="DV666" s="92"/>
      <c r="DW666" s="92"/>
      <c r="DX666" s="92"/>
      <c r="DY666" s="92"/>
      <c r="DZ666" s="92"/>
      <c r="EA666" s="92"/>
      <c r="EB666" s="92"/>
      <c r="EC666" s="92"/>
      <c r="ED666" s="92"/>
      <c r="EE666" s="92"/>
      <c r="EF666" s="2"/>
      <c r="EG666" s="2"/>
      <c r="EH666" s="2"/>
    </row>
    <row r="667" spans="1:138" ht="12.7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c r="BW667" s="2"/>
      <c r="BX667" s="2"/>
      <c r="BY667" s="2"/>
      <c r="BZ667" s="2"/>
      <c r="CA667" s="2"/>
      <c r="CB667" s="2"/>
      <c r="CC667" s="2"/>
      <c r="CD667" s="2"/>
      <c r="CE667" s="2"/>
      <c r="CF667" s="2"/>
      <c r="CG667" s="2"/>
      <c r="CH667" s="2"/>
      <c r="CI667" s="2"/>
      <c r="CJ667" s="2"/>
      <c r="CK667" s="2"/>
      <c r="CL667" s="2"/>
      <c r="CM667" s="2"/>
      <c r="CN667" s="2"/>
      <c r="CO667" s="2"/>
      <c r="CP667" s="2"/>
      <c r="CQ667" s="2"/>
      <c r="CR667" s="2"/>
      <c r="CS667" s="2"/>
      <c r="CT667" s="2"/>
      <c r="CU667" s="2"/>
      <c r="CV667" s="2"/>
      <c r="CW667" s="2"/>
      <c r="CX667" s="2"/>
      <c r="CY667" s="2"/>
      <c r="CZ667" s="2"/>
      <c r="DA667" s="2"/>
      <c r="DB667" s="2"/>
      <c r="DC667" s="2"/>
      <c r="DD667" s="2"/>
      <c r="DE667" s="2"/>
      <c r="DF667" s="92"/>
      <c r="DG667" s="92"/>
      <c r="DH667" s="92"/>
      <c r="DI667" s="92"/>
      <c r="DJ667" s="92"/>
      <c r="DK667" s="92"/>
      <c r="DL667" s="92"/>
      <c r="DM667" s="92"/>
      <c r="DN667" s="92"/>
      <c r="DO667" s="92"/>
      <c r="DP667" s="92"/>
      <c r="DQ667" s="92"/>
      <c r="DR667" s="92"/>
      <c r="DS667" s="92"/>
      <c r="DT667" s="92"/>
      <c r="DU667" s="92"/>
      <c r="DV667" s="92"/>
      <c r="DW667" s="92"/>
      <c r="DX667" s="92"/>
      <c r="DY667" s="92"/>
      <c r="DZ667" s="92"/>
      <c r="EA667" s="92"/>
      <c r="EB667" s="92"/>
      <c r="EC667" s="92"/>
      <c r="ED667" s="92"/>
      <c r="EE667" s="92"/>
      <c r="EF667" s="2"/>
      <c r="EG667" s="2"/>
      <c r="EH667" s="2"/>
    </row>
    <row r="668" spans="1:138" ht="12.7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c r="BW668" s="2"/>
      <c r="BX668" s="2"/>
      <c r="BY668" s="2"/>
      <c r="BZ668" s="2"/>
      <c r="CA668" s="2"/>
      <c r="CB668" s="2"/>
      <c r="CC668" s="2"/>
      <c r="CD668" s="2"/>
      <c r="CE668" s="2"/>
      <c r="CF668" s="2"/>
      <c r="CG668" s="2"/>
      <c r="CH668" s="2"/>
      <c r="CI668" s="2"/>
      <c r="CJ668" s="2"/>
      <c r="CK668" s="2"/>
      <c r="CL668" s="2"/>
      <c r="CM668" s="2"/>
      <c r="CN668" s="2"/>
      <c r="CO668" s="2"/>
      <c r="CP668" s="2"/>
      <c r="CQ668" s="2"/>
      <c r="CR668" s="2"/>
      <c r="CS668" s="2"/>
      <c r="CT668" s="2"/>
      <c r="CU668" s="2"/>
      <c r="CV668" s="2"/>
      <c r="CW668" s="2"/>
      <c r="CX668" s="2"/>
      <c r="CY668" s="2"/>
      <c r="CZ668" s="2"/>
      <c r="DA668" s="2"/>
      <c r="DB668" s="2"/>
      <c r="DC668" s="2"/>
      <c r="DD668" s="2"/>
      <c r="DE668" s="2"/>
      <c r="DF668" s="92"/>
      <c r="DG668" s="92"/>
      <c r="DH668" s="92"/>
      <c r="DI668" s="92"/>
      <c r="DJ668" s="92"/>
      <c r="DK668" s="92"/>
      <c r="DL668" s="92"/>
      <c r="DM668" s="92"/>
      <c r="DN668" s="92"/>
      <c r="DO668" s="92"/>
      <c r="DP668" s="92"/>
      <c r="DQ668" s="92"/>
      <c r="DR668" s="92"/>
      <c r="DS668" s="92"/>
      <c r="DT668" s="92"/>
      <c r="DU668" s="92"/>
      <c r="DV668" s="92"/>
      <c r="DW668" s="92"/>
      <c r="DX668" s="92"/>
      <c r="DY668" s="92"/>
      <c r="DZ668" s="92"/>
      <c r="EA668" s="92"/>
      <c r="EB668" s="92"/>
      <c r="EC668" s="92"/>
      <c r="ED668" s="92"/>
      <c r="EE668" s="92"/>
      <c r="EF668" s="2"/>
      <c r="EG668" s="2"/>
      <c r="EH668" s="2"/>
    </row>
    <row r="669" spans="1:138" ht="12.7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c r="BV669" s="2"/>
      <c r="BW669" s="2"/>
      <c r="BX669" s="2"/>
      <c r="BY669" s="2"/>
      <c r="BZ669" s="2"/>
      <c r="CA669" s="2"/>
      <c r="CB669" s="2"/>
      <c r="CC669" s="2"/>
      <c r="CD669" s="2"/>
      <c r="CE669" s="2"/>
      <c r="CF669" s="2"/>
      <c r="CG669" s="2"/>
      <c r="CH669" s="2"/>
      <c r="CI669" s="2"/>
      <c r="CJ669" s="2"/>
      <c r="CK669" s="2"/>
      <c r="CL669" s="2"/>
      <c r="CM669" s="2"/>
      <c r="CN669" s="2"/>
      <c r="CO669" s="2"/>
      <c r="CP669" s="2"/>
      <c r="CQ669" s="2"/>
      <c r="CR669" s="2"/>
      <c r="CS669" s="2"/>
      <c r="CT669" s="2"/>
      <c r="CU669" s="2"/>
      <c r="CV669" s="2"/>
      <c r="CW669" s="2"/>
      <c r="CX669" s="2"/>
      <c r="CY669" s="2"/>
      <c r="CZ669" s="2"/>
      <c r="DA669" s="2"/>
      <c r="DB669" s="2"/>
      <c r="DC669" s="2"/>
      <c r="DD669" s="2"/>
      <c r="DE669" s="2"/>
      <c r="DF669" s="92"/>
      <c r="DG669" s="92"/>
      <c r="DH669" s="92"/>
      <c r="DI669" s="92"/>
      <c r="DJ669" s="92"/>
      <c r="DK669" s="92"/>
      <c r="DL669" s="92"/>
      <c r="DM669" s="92"/>
      <c r="DN669" s="92"/>
      <c r="DO669" s="92"/>
      <c r="DP669" s="92"/>
      <c r="DQ669" s="92"/>
      <c r="DR669" s="92"/>
      <c r="DS669" s="92"/>
      <c r="DT669" s="92"/>
      <c r="DU669" s="92"/>
      <c r="DV669" s="92"/>
      <c r="DW669" s="92"/>
      <c r="DX669" s="92"/>
      <c r="DY669" s="92"/>
      <c r="DZ669" s="92"/>
      <c r="EA669" s="92"/>
      <c r="EB669" s="92"/>
      <c r="EC669" s="92"/>
      <c r="ED669" s="92"/>
      <c r="EE669" s="92"/>
      <c r="EF669" s="2"/>
      <c r="EG669" s="2"/>
      <c r="EH669" s="2"/>
    </row>
    <row r="670" spans="1:138" ht="12.7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c r="BW670" s="2"/>
      <c r="BX670" s="2"/>
      <c r="BY670" s="2"/>
      <c r="BZ670" s="2"/>
      <c r="CA670" s="2"/>
      <c r="CB670" s="2"/>
      <c r="CC670" s="2"/>
      <c r="CD670" s="2"/>
      <c r="CE670" s="2"/>
      <c r="CF670" s="2"/>
      <c r="CG670" s="2"/>
      <c r="CH670" s="2"/>
      <c r="CI670" s="2"/>
      <c r="CJ670" s="2"/>
      <c r="CK670" s="2"/>
      <c r="CL670" s="2"/>
      <c r="CM670" s="2"/>
      <c r="CN670" s="2"/>
      <c r="CO670" s="2"/>
      <c r="CP670" s="2"/>
      <c r="CQ670" s="2"/>
      <c r="CR670" s="2"/>
      <c r="CS670" s="2"/>
      <c r="CT670" s="2"/>
      <c r="CU670" s="2"/>
      <c r="CV670" s="2"/>
      <c r="CW670" s="2"/>
      <c r="CX670" s="2"/>
      <c r="CY670" s="2"/>
      <c r="CZ670" s="2"/>
      <c r="DA670" s="2"/>
      <c r="DB670" s="2"/>
      <c r="DC670" s="2"/>
      <c r="DD670" s="2"/>
      <c r="DE670" s="2"/>
      <c r="DF670" s="92"/>
      <c r="DG670" s="92"/>
      <c r="DH670" s="92"/>
      <c r="DI670" s="92"/>
      <c r="DJ670" s="92"/>
      <c r="DK670" s="92"/>
      <c r="DL670" s="92"/>
      <c r="DM670" s="92"/>
      <c r="DN670" s="92"/>
      <c r="DO670" s="92"/>
      <c r="DP670" s="92"/>
      <c r="DQ670" s="92"/>
      <c r="DR670" s="92"/>
      <c r="DS670" s="92"/>
      <c r="DT670" s="92"/>
      <c r="DU670" s="92"/>
      <c r="DV670" s="92"/>
      <c r="DW670" s="92"/>
      <c r="DX670" s="92"/>
      <c r="DY670" s="92"/>
      <c r="DZ670" s="92"/>
      <c r="EA670" s="92"/>
      <c r="EB670" s="92"/>
      <c r="EC670" s="92"/>
      <c r="ED670" s="92"/>
      <c r="EE670" s="92"/>
      <c r="EF670" s="2"/>
      <c r="EG670" s="2"/>
      <c r="EH670" s="2"/>
    </row>
    <row r="671" spans="1:138" ht="12.7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c r="BV671" s="2"/>
      <c r="BW671" s="2"/>
      <c r="BX671" s="2"/>
      <c r="BY671" s="2"/>
      <c r="BZ671" s="2"/>
      <c r="CA671" s="2"/>
      <c r="CB671" s="2"/>
      <c r="CC671" s="2"/>
      <c r="CD671" s="2"/>
      <c r="CE671" s="2"/>
      <c r="CF671" s="2"/>
      <c r="CG671" s="2"/>
      <c r="CH671" s="2"/>
      <c r="CI671" s="2"/>
      <c r="CJ671" s="2"/>
      <c r="CK671" s="2"/>
      <c r="CL671" s="2"/>
      <c r="CM671" s="2"/>
      <c r="CN671" s="2"/>
      <c r="CO671" s="2"/>
      <c r="CP671" s="2"/>
      <c r="CQ671" s="2"/>
      <c r="CR671" s="2"/>
      <c r="CS671" s="2"/>
      <c r="CT671" s="2"/>
      <c r="CU671" s="2"/>
      <c r="CV671" s="2"/>
      <c r="CW671" s="2"/>
      <c r="CX671" s="2"/>
      <c r="CY671" s="2"/>
      <c r="CZ671" s="2"/>
      <c r="DA671" s="2"/>
      <c r="DB671" s="2"/>
      <c r="DC671" s="2"/>
      <c r="DD671" s="2"/>
      <c r="DE671" s="2"/>
      <c r="DF671" s="92"/>
      <c r="DG671" s="92"/>
      <c r="DH671" s="92"/>
      <c r="DI671" s="92"/>
      <c r="DJ671" s="92"/>
      <c r="DK671" s="92"/>
      <c r="DL671" s="92"/>
      <c r="DM671" s="92"/>
      <c r="DN671" s="92"/>
      <c r="DO671" s="92"/>
      <c r="DP671" s="92"/>
      <c r="DQ671" s="92"/>
      <c r="DR671" s="92"/>
      <c r="DS671" s="92"/>
      <c r="DT671" s="92"/>
      <c r="DU671" s="92"/>
      <c r="DV671" s="92"/>
      <c r="DW671" s="92"/>
      <c r="DX671" s="92"/>
      <c r="DY671" s="92"/>
      <c r="DZ671" s="92"/>
      <c r="EA671" s="92"/>
      <c r="EB671" s="92"/>
      <c r="EC671" s="92"/>
      <c r="ED671" s="92"/>
      <c r="EE671" s="92"/>
      <c r="EF671" s="2"/>
      <c r="EG671" s="2"/>
      <c r="EH671" s="2"/>
    </row>
    <row r="672" spans="1:138" ht="12.7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c r="BW672" s="2"/>
      <c r="BX672" s="2"/>
      <c r="BY672" s="2"/>
      <c r="BZ672" s="2"/>
      <c r="CA672" s="2"/>
      <c r="CB672" s="2"/>
      <c r="CC672" s="2"/>
      <c r="CD672" s="2"/>
      <c r="CE672" s="2"/>
      <c r="CF672" s="2"/>
      <c r="CG672" s="2"/>
      <c r="CH672" s="2"/>
      <c r="CI672" s="2"/>
      <c r="CJ672" s="2"/>
      <c r="CK672" s="2"/>
      <c r="CL672" s="2"/>
      <c r="CM672" s="2"/>
      <c r="CN672" s="2"/>
      <c r="CO672" s="2"/>
      <c r="CP672" s="2"/>
      <c r="CQ672" s="2"/>
      <c r="CR672" s="2"/>
      <c r="CS672" s="2"/>
      <c r="CT672" s="2"/>
      <c r="CU672" s="2"/>
      <c r="CV672" s="2"/>
      <c r="CW672" s="2"/>
      <c r="CX672" s="2"/>
      <c r="CY672" s="2"/>
      <c r="CZ672" s="2"/>
      <c r="DA672" s="2"/>
      <c r="DB672" s="2"/>
      <c r="DC672" s="2"/>
      <c r="DD672" s="2"/>
      <c r="DE672" s="2"/>
      <c r="DF672" s="92"/>
      <c r="DG672" s="92"/>
      <c r="DH672" s="92"/>
      <c r="DI672" s="92"/>
      <c r="DJ672" s="92"/>
      <c r="DK672" s="92"/>
      <c r="DL672" s="92"/>
      <c r="DM672" s="92"/>
      <c r="DN672" s="92"/>
      <c r="DO672" s="92"/>
      <c r="DP672" s="92"/>
      <c r="DQ672" s="92"/>
      <c r="DR672" s="92"/>
      <c r="DS672" s="92"/>
      <c r="DT672" s="92"/>
      <c r="DU672" s="92"/>
      <c r="DV672" s="92"/>
      <c r="DW672" s="92"/>
      <c r="DX672" s="92"/>
      <c r="DY672" s="92"/>
      <c r="DZ672" s="92"/>
      <c r="EA672" s="92"/>
      <c r="EB672" s="92"/>
      <c r="EC672" s="92"/>
      <c r="ED672" s="92"/>
      <c r="EE672" s="92"/>
      <c r="EF672" s="2"/>
      <c r="EG672" s="2"/>
      <c r="EH672" s="2"/>
    </row>
    <row r="673" spans="1:138" ht="12.7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c r="BV673" s="2"/>
      <c r="BW673" s="2"/>
      <c r="BX673" s="2"/>
      <c r="BY673" s="2"/>
      <c r="BZ673" s="2"/>
      <c r="CA673" s="2"/>
      <c r="CB673" s="2"/>
      <c r="CC673" s="2"/>
      <c r="CD673" s="2"/>
      <c r="CE673" s="2"/>
      <c r="CF673" s="2"/>
      <c r="CG673" s="2"/>
      <c r="CH673" s="2"/>
      <c r="CI673" s="2"/>
      <c r="CJ673" s="2"/>
      <c r="CK673" s="2"/>
      <c r="CL673" s="2"/>
      <c r="CM673" s="2"/>
      <c r="CN673" s="2"/>
      <c r="CO673" s="2"/>
      <c r="CP673" s="2"/>
      <c r="CQ673" s="2"/>
      <c r="CR673" s="2"/>
      <c r="CS673" s="2"/>
      <c r="CT673" s="2"/>
      <c r="CU673" s="2"/>
      <c r="CV673" s="2"/>
      <c r="CW673" s="2"/>
      <c r="CX673" s="2"/>
      <c r="CY673" s="2"/>
      <c r="CZ673" s="2"/>
      <c r="DA673" s="2"/>
      <c r="DB673" s="2"/>
      <c r="DC673" s="2"/>
      <c r="DD673" s="2"/>
      <c r="DE673" s="2"/>
      <c r="DF673" s="92"/>
      <c r="DG673" s="92"/>
      <c r="DH673" s="92"/>
      <c r="DI673" s="92"/>
      <c r="DJ673" s="92"/>
      <c r="DK673" s="92"/>
      <c r="DL673" s="92"/>
      <c r="DM673" s="92"/>
      <c r="DN673" s="92"/>
      <c r="DO673" s="92"/>
      <c r="DP673" s="92"/>
      <c r="DQ673" s="92"/>
      <c r="DR673" s="92"/>
      <c r="DS673" s="92"/>
      <c r="DT673" s="92"/>
      <c r="DU673" s="92"/>
      <c r="DV673" s="92"/>
      <c r="DW673" s="92"/>
      <c r="DX673" s="92"/>
      <c r="DY673" s="92"/>
      <c r="DZ673" s="92"/>
      <c r="EA673" s="92"/>
      <c r="EB673" s="92"/>
      <c r="EC673" s="92"/>
      <c r="ED673" s="92"/>
      <c r="EE673" s="92"/>
      <c r="EF673" s="2"/>
      <c r="EG673" s="2"/>
      <c r="EH673" s="2"/>
    </row>
    <row r="674" spans="1:138" ht="12.7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c r="BW674" s="2"/>
      <c r="BX674" s="2"/>
      <c r="BY674" s="2"/>
      <c r="BZ674" s="2"/>
      <c r="CA674" s="2"/>
      <c r="CB674" s="2"/>
      <c r="CC674" s="2"/>
      <c r="CD674" s="2"/>
      <c r="CE674" s="2"/>
      <c r="CF674" s="2"/>
      <c r="CG674" s="2"/>
      <c r="CH674" s="2"/>
      <c r="CI674" s="2"/>
      <c r="CJ674" s="2"/>
      <c r="CK674" s="2"/>
      <c r="CL674" s="2"/>
      <c r="CM674" s="2"/>
      <c r="CN674" s="2"/>
      <c r="CO674" s="2"/>
      <c r="CP674" s="2"/>
      <c r="CQ674" s="2"/>
      <c r="CR674" s="2"/>
      <c r="CS674" s="2"/>
      <c r="CT674" s="2"/>
      <c r="CU674" s="2"/>
      <c r="CV674" s="2"/>
      <c r="CW674" s="2"/>
      <c r="CX674" s="2"/>
      <c r="CY674" s="2"/>
      <c r="CZ674" s="2"/>
      <c r="DA674" s="2"/>
      <c r="DB674" s="2"/>
      <c r="DC674" s="2"/>
      <c r="DD674" s="2"/>
      <c r="DE674" s="2"/>
      <c r="DF674" s="92"/>
      <c r="DG674" s="92"/>
      <c r="DH674" s="92"/>
      <c r="DI674" s="92"/>
      <c r="DJ674" s="92"/>
      <c r="DK674" s="92"/>
      <c r="DL674" s="92"/>
      <c r="DM674" s="92"/>
      <c r="DN674" s="92"/>
      <c r="DO674" s="92"/>
      <c r="DP674" s="92"/>
      <c r="DQ674" s="92"/>
      <c r="DR674" s="92"/>
      <c r="DS674" s="92"/>
      <c r="DT674" s="92"/>
      <c r="DU674" s="92"/>
      <c r="DV674" s="92"/>
      <c r="DW674" s="92"/>
      <c r="DX674" s="92"/>
      <c r="DY674" s="92"/>
      <c r="DZ674" s="92"/>
      <c r="EA674" s="92"/>
      <c r="EB674" s="92"/>
      <c r="EC674" s="92"/>
      <c r="ED674" s="92"/>
      <c r="EE674" s="92"/>
      <c r="EF674" s="2"/>
      <c r="EG674" s="2"/>
      <c r="EH674" s="2"/>
    </row>
    <row r="675" spans="1:138" ht="12.7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c r="BV675" s="2"/>
      <c r="BW675" s="2"/>
      <c r="BX675" s="2"/>
      <c r="BY675" s="2"/>
      <c r="BZ675" s="2"/>
      <c r="CA675" s="2"/>
      <c r="CB675" s="2"/>
      <c r="CC675" s="2"/>
      <c r="CD675" s="2"/>
      <c r="CE675" s="2"/>
      <c r="CF675" s="2"/>
      <c r="CG675" s="2"/>
      <c r="CH675" s="2"/>
      <c r="CI675" s="2"/>
      <c r="CJ675" s="2"/>
      <c r="CK675" s="2"/>
      <c r="CL675" s="2"/>
      <c r="CM675" s="2"/>
      <c r="CN675" s="2"/>
      <c r="CO675" s="2"/>
      <c r="CP675" s="2"/>
      <c r="CQ675" s="2"/>
      <c r="CR675" s="2"/>
      <c r="CS675" s="2"/>
      <c r="CT675" s="2"/>
      <c r="CU675" s="2"/>
      <c r="CV675" s="2"/>
      <c r="CW675" s="2"/>
      <c r="CX675" s="2"/>
      <c r="CY675" s="2"/>
      <c r="CZ675" s="2"/>
      <c r="DA675" s="2"/>
      <c r="DB675" s="2"/>
      <c r="DC675" s="2"/>
      <c r="DD675" s="2"/>
      <c r="DE675" s="2"/>
      <c r="DF675" s="92"/>
      <c r="DG675" s="92"/>
      <c r="DH675" s="92"/>
      <c r="DI675" s="92"/>
      <c r="DJ675" s="92"/>
      <c r="DK675" s="92"/>
      <c r="DL675" s="92"/>
      <c r="DM675" s="92"/>
      <c r="DN675" s="92"/>
      <c r="DO675" s="92"/>
      <c r="DP675" s="92"/>
      <c r="DQ675" s="92"/>
      <c r="DR675" s="92"/>
      <c r="DS675" s="92"/>
      <c r="DT675" s="92"/>
      <c r="DU675" s="92"/>
      <c r="DV675" s="92"/>
      <c r="DW675" s="92"/>
      <c r="DX675" s="92"/>
      <c r="DY675" s="92"/>
      <c r="DZ675" s="92"/>
      <c r="EA675" s="92"/>
      <c r="EB675" s="92"/>
      <c r="EC675" s="92"/>
      <c r="ED675" s="92"/>
      <c r="EE675" s="92"/>
      <c r="EF675" s="2"/>
      <c r="EG675" s="2"/>
      <c r="EH675" s="2"/>
    </row>
    <row r="676" spans="1:138" ht="12.7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2"/>
      <c r="BT676" s="2"/>
      <c r="BU676" s="2"/>
      <c r="BV676" s="2"/>
      <c r="BW676" s="2"/>
      <c r="BX676" s="2"/>
      <c r="BY676" s="2"/>
      <c r="BZ676" s="2"/>
      <c r="CA676" s="2"/>
      <c r="CB676" s="2"/>
      <c r="CC676" s="2"/>
      <c r="CD676" s="2"/>
      <c r="CE676" s="2"/>
      <c r="CF676" s="2"/>
      <c r="CG676" s="2"/>
      <c r="CH676" s="2"/>
      <c r="CI676" s="2"/>
      <c r="CJ676" s="2"/>
      <c r="CK676" s="2"/>
      <c r="CL676" s="2"/>
      <c r="CM676" s="2"/>
      <c r="CN676" s="2"/>
      <c r="CO676" s="2"/>
      <c r="CP676" s="2"/>
      <c r="CQ676" s="2"/>
      <c r="CR676" s="2"/>
      <c r="CS676" s="2"/>
      <c r="CT676" s="2"/>
      <c r="CU676" s="2"/>
      <c r="CV676" s="2"/>
      <c r="CW676" s="2"/>
      <c r="CX676" s="2"/>
      <c r="CY676" s="2"/>
      <c r="CZ676" s="2"/>
      <c r="DA676" s="2"/>
      <c r="DB676" s="2"/>
      <c r="DC676" s="2"/>
      <c r="DD676" s="2"/>
      <c r="DE676" s="2"/>
      <c r="DF676" s="92"/>
      <c r="DG676" s="92"/>
      <c r="DH676" s="92"/>
      <c r="DI676" s="92"/>
      <c r="DJ676" s="92"/>
      <c r="DK676" s="92"/>
      <c r="DL676" s="92"/>
      <c r="DM676" s="92"/>
      <c r="DN676" s="92"/>
      <c r="DO676" s="92"/>
      <c r="DP676" s="92"/>
      <c r="DQ676" s="92"/>
      <c r="DR676" s="92"/>
      <c r="DS676" s="92"/>
      <c r="DT676" s="92"/>
      <c r="DU676" s="92"/>
      <c r="DV676" s="92"/>
      <c r="DW676" s="92"/>
      <c r="DX676" s="92"/>
      <c r="DY676" s="92"/>
      <c r="DZ676" s="92"/>
      <c r="EA676" s="92"/>
      <c r="EB676" s="92"/>
      <c r="EC676" s="92"/>
      <c r="ED676" s="92"/>
      <c r="EE676" s="92"/>
      <c r="EF676" s="2"/>
      <c r="EG676" s="2"/>
      <c r="EH676" s="2"/>
    </row>
    <row r="677" spans="1:138" ht="12.7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c r="BS677" s="2"/>
      <c r="BT677" s="2"/>
      <c r="BU677" s="2"/>
      <c r="BV677" s="2"/>
      <c r="BW677" s="2"/>
      <c r="BX677" s="2"/>
      <c r="BY677" s="2"/>
      <c r="BZ677" s="2"/>
      <c r="CA677" s="2"/>
      <c r="CB677" s="2"/>
      <c r="CC677" s="2"/>
      <c r="CD677" s="2"/>
      <c r="CE677" s="2"/>
      <c r="CF677" s="2"/>
      <c r="CG677" s="2"/>
      <c r="CH677" s="2"/>
      <c r="CI677" s="2"/>
      <c r="CJ677" s="2"/>
      <c r="CK677" s="2"/>
      <c r="CL677" s="2"/>
      <c r="CM677" s="2"/>
      <c r="CN677" s="2"/>
      <c r="CO677" s="2"/>
      <c r="CP677" s="2"/>
      <c r="CQ677" s="2"/>
      <c r="CR677" s="2"/>
      <c r="CS677" s="2"/>
      <c r="CT677" s="2"/>
      <c r="CU677" s="2"/>
      <c r="CV677" s="2"/>
      <c r="CW677" s="2"/>
      <c r="CX677" s="2"/>
      <c r="CY677" s="2"/>
      <c r="CZ677" s="2"/>
      <c r="DA677" s="2"/>
      <c r="DB677" s="2"/>
      <c r="DC677" s="2"/>
      <c r="DD677" s="2"/>
      <c r="DE677" s="2"/>
      <c r="DF677" s="92"/>
      <c r="DG677" s="92"/>
      <c r="DH677" s="92"/>
      <c r="DI677" s="92"/>
      <c r="DJ677" s="92"/>
      <c r="DK677" s="92"/>
      <c r="DL677" s="92"/>
      <c r="DM677" s="92"/>
      <c r="DN677" s="92"/>
      <c r="DO677" s="92"/>
      <c r="DP677" s="92"/>
      <c r="DQ677" s="92"/>
      <c r="DR677" s="92"/>
      <c r="DS677" s="92"/>
      <c r="DT677" s="92"/>
      <c r="DU677" s="92"/>
      <c r="DV677" s="92"/>
      <c r="DW677" s="92"/>
      <c r="DX677" s="92"/>
      <c r="DY677" s="92"/>
      <c r="DZ677" s="92"/>
      <c r="EA677" s="92"/>
      <c r="EB677" s="92"/>
      <c r="EC677" s="92"/>
      <c r="ED677" s="92"/>
      <c r="EE677" s="92"/>
      <c r="EF677" s="2"/>
      <c r="EG677" s="2"/>
      <c r="EH677" s="2"/>
    </row>
    <row r="678" spans="1:138" ht="12.7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c r="BV678" s="2"/>
      <c r="BW678" s="2"/>
      <c r="BX678" s="2"/>
      <c r="BY678" s="2"/>
      <c r="BZ678" s="2"/>
      <c r="CA678" s="2"/>
      <c r="CB678" s="2"/>
      <c r="CC678" s="2"/>
      <c r="CD678" s="2"/>
      <c r="CE678" s="2"/>
      <c r="CF678" s="2"/>
      <c r="CG678" s="2"/>
      <c r="CH678" s="2"/>
      <c r="CI678" s="2"/>
      <c r="CJ678" s="2"/>
      <c r="CK678" s="2"/>
      <c r="CL678" s="2"/>
      <c r="CM678" s="2"/>
      <c r="CN678" s="2"/>
      <c r="CO678" s="2"/>
      <c r="CP678" s="2"/>
      <c r="CQ678" s="2"/>
      <c r="CR678" s="2"/>
      <c r="CS678" s="2"/>
      <c r="CT678" s="2"/>
      <c r="CU678" s="2"/>
      <c r="CV678" s="2"/>
      <c r="CW678" s="2"/>
      <c r="CX678" s="2"/>
      <c r="CY678" s="2"/>
      <c r="CZ678" s="2"/>
      <c r="DA678" s="2"/>
      <c r="DB678" s="2"/>
      <c r="DC678" s="2"/>
      <c r="DD678" s="2"/>
      <c r="DE678" s="2"/>
      <c r="DF678" s="92"/>
      <c r="DG678" s="92"/>
      <c r="DH678" s="92"/>
      <c r="DI678" s="92"/>
      <c r="DJ678" s="92"/>
      <c r="DK678" s="92"/>
      <c r="DL678" s="92"/>
      <c r="DM678" s="92"/>
      <c r="DN678" s="92"/>
      <c r="DO678" s="92"/>
      <c r="DP678" s="92"/>
      <c r="DQ678" s="92"/>
      <c r="DR678" s="92"/>
      <c r="DS678" s="92"/>
      <c r="DT678" s="92"/>
      <c r="DU678" s="92"/>
      <c r="DV678" s="92"/>
      <c r="DW678" s="92"/>
      <c r="DX678" s="92"/>
      <c r="DY678" s="92"/>
      <c r="DZ678" s="92"/>
      <c r="EA678" s="92"/>
      <c r="EB678" s="92"/>
      <c r="EC678" s="92"/>
      <c r="ED678" s="92"/>
      <c r="EE678" s="92"/>
      <c r="EF678" s="2"/>
      <c r="EG678" s="2"/>
      <c r="EH678" s="2"/>
    </row>
    <row r="679" spans="1:138" ht="12.7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c r="BV679" s="2"/>
      <c r="BW679" s="2"/>
      <c r="BX679" s="2"/>
      <c r="BY679" s="2"/>
      <c r="BZ679" s="2"/>
      <c r="CA679" s="2"/>
      <c r="CB679" s="2"/>
      <c r="CC679" s="2"/>
      <c r="CD679" s="2"/>
      <c r="CE679" s="2"/>
      <c r="CF679" s="2"/>
      <c r="CG679" s="2"/>
      <c r="CH679" s="2"/>
      <c r="CI679" s="2"/>
      <c r="CJ679" s="2"/>
      <c r="CK679" s="2"/>
      <c r="CL679" s="2"/>
      <c r="CM679" s="2"/>
      <c r="CN679" s="2"/>
      <c r="CO679" s="2"/>
      <c r="CP679" s="2"/>
      <c r="CQ679" s="2"/>
      <c r="CR679" s="2"/>
      <c r="CS679" s="2"/>
      <c r="CT679" s="2"/>
      <c r="CU679" s="2"/>
      <c r="CV679" s="2"/>
      <c r="CW679" s="2"/>
      <c r="CX679" s="2"/>
      <c r="CY679" s="2"/>
      <c r="CZ679" s="2"/>
      <c r="DA679" s="2"/>
      <c r="DB679" s="2"/>
      <c r="DC679" s="2"/>
      <c r="DD679" s="2"/>
      <c r="DE679" s="2"/>
      <c r="DF679" s="92"/>
      <c r="DG679" s="92"/>
      <c r="DH679" s="92"/>
      <c r="DI679" s="92"/>
      <c r="DJ679" s="92"/>
      <c r="DK679" s="92"/>
      <c r="DL679" s="92"/>
      <c r="DM679" s="92"/>
      <c r="DN679" s="92"/>
      <c r="DO679" s="92"/>
      <c r="DP679" s="92"/>
      <c r="DQ679" s="92"/>
      <c r="DR679" s="92"/>
      <c r="DS679" s="92"/>
      <c r="DT679" s="92"/>
      <c r="DU679" s="92"/>
      <c r="DV679" s="92"/>
      <c r="DW679" s="92"/>
      <c r="DX679" s="92"/>
      <c r="DY679" s="92"/>
      <c r="DZ679" s="92"/>
      <c r="EA679" s="92"/>
      <c r="EB679" s="92"/>
      <c r="EC679" s="92"/>
      <c r="ED679" s="92"/>
      <c r="EE679" s="92"/>
      <c r="EF679" s="2"/>
      <c r="EG679" s="2"/>
      <c r="EH679" s="2"/>
    </row>
    <row r="680" spans="1:138" ht="12.7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c r="BV680" s="2"/>
      <c r="BW680" s="2"/>
      <c r="BX680" s="2"/>
      <c r="BY680" s="2"/>
      <c r="BZ680" s="2"/>
      <c r="CA680" s="2"/>
      <c r="CB680" s="2"/>
      <c r="CC680" s="2"/>
      <c r="CD680" s="2"/>
      <c r="CE680" s="2"/>
      <c r="CF680" s="2"/>
      <c r="CG680" s="2"/>
      <c r="CH680" s="2"/>
      <c r="CI680" s="2"/>
      <c r="CJ680" s="2"/>
      <c r="CK680" s="2"/>
      <c r="CL680" s="2"/>
      <c r="CM680" s="2"/>
      <c r="CN680" s="2"/>
      <c r="CO680" s="2"/>
      <c r="CP680" s="2"/>
      <c r="CQ680" s="2"/>
      <c r="CR680" s="2"/>
      <c r="CS680" s="2"/>
      <c r="CT680" s="2"/>
      <c r="CU680" s="2"/>
      <c r="CV680" s="2"/>
      <c r="CW680" s="2"/>
      <c r="CX680" s="2"/>
      <c r="CY680" s="2"/>
      <c r="CZ680" s="2"/>
      <c r="DA680" s="2"/>
      <c r="DB680" s="2"/>
      <c r="DC680" s="2"/>
      <c r="DD680" s="2"/>
      <c r="DE680" s="2"/>
      <c r="DF680" s="92"/>
      <c r="DG680" s="92"/>
      <c r="DH680" s="92"/>
      <c r="DI680" s="92"/>
      <c r="DJ680" s="92"/>
      <c r="DK680" s="92"/>
      <c r="DL680" s="92"/>
      <c r="DM680" s="92"/>
      <c r="DN680" s="92"/>
      <c r="DO680" s="92"/>
      <c r="DP680" s="92"/>
      <c r="DQ680" s="92"/>
      <c r="DR680" s="92"/>
      <c r="DS680" s="92"/>
      <c r="DT680" s="92"/>
      <c r="DU680" s="92"/>
      <c r="DV680" s="92"/>
      <c r="DW680" s="92"/>
      <c r="DX680" s="92"/>
      <c r="DY680" s="92"/>
      <c r="DZ680" s="92"/>
      <c r="EA680" s="92"/>
      <c r="EB680" s="92"/>
      <c r="EC680" s="92"/>
      <c r="ED680" s="92"/>
      <c r="EE680" s="92"/>
      <c r="EF680" s="2"/>
      <c r="EG680" s="2"/>
      <c r="EH680" s="2"/>
    </row>
    <row r="681" spans="1:138" ht="12.7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c r="BV681" s="2"/>
      <c r="BW681" s="2"/>
      <c r="BX681" s="2"/>
      <c r="BY681" s="2"/>
      <c r="BZ681" s="2"/>
      <c r="CA681" s="2"/>
      <c r="CB681" s="2"/>
      <c r="CC681" s="2"/>
      <c r="CD681" s="2"/>
      <c r="CE681" s="2"/>
      <c r="CF681" s="2"/>
      <c r="CG681" s="2"/>
      <c r="CH681" s="2"/>
      <c r="CI681" s="2"/>
      <c r="CJ681" s="2"/>
      <c r="CK681" s="2"/>
      <c r="CL681" s="2"/>
      <c r="CM681" s="2"/>
      <c r="CN681" s="2"/>
      <c r="CO681" s="2"/>
      <c r="CP681" s="2"/>
      <c r="CQ681" s="2"/>
      <c r="CR681" s="2"/>
      <c r="CS681" s="2"/>
      <c r="CT681" s="2"/>
      <c r="CU681" s="2"/>
      <c r="CV681" s="2"/>
      <c r="CW681" s="2"/>
      <c r="CX681" s="2"/>
      <c r="CY681" s="2"/>
      <c r="CZ681" s="2"/>
      <c r="DA681" s="2"/>
      <c r="DB681" s="2"/>
      <c r="DC681" s="2"/>
      <c r="DD681" s="2"/>
      <c r="DE681" s="2"/>
      <c r="DF681" s="92"/>
      <c r="DG681" s="92"/>
      <c r="DH681" s="92"/>
      <c r="DI681" s="92"/>
      <c r="DJ681" s="92"/>
      <c r="DK681" s="92"/>
      <c r="DL681" s="92"/>
      <c r="DM681" s="92"/>
      <c r="DN681" s="92"/>
      <c r="DO681" s="92"/>
      <c r="DP681" s="92"/>
      <c r="DQ681" s="92"/>
      <c r="DR681" s="92"/>
      <c r="DS681" s="92"/>
      <c r="DT681" s="92"/>
      <c r="DU681" s="92"/>
      <c r="DV681" s="92"/>
      <c r="DW681" s="92"/>
      <c r="DX681" s="92"/>
      <c r="DY681" s="92"/>
      <c r="DZ681" s="92"/>
      <c r="EA681" s="92"/>
      <c r="EB681" s="92"/>
      <c r="EC681" s="92"/>
      <c r="ED681" s="92"/>
      <c r="EE681" s="92"/>
      <c r="EF681" s="2"/>
      <c r="EG681" s="2"/>
      <c r="EH681" s="2"/>
    </row>
    <row r="682" spans="1:138" ht="12.7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c r="BW682" s="2"/>
      <c r="BX682" s="2"/>
      <c r="BY682" s="2"/>
      <c r="BZ682" s="2"/>
      <c r="CA682" s="2"/>
      <c r="CB682" s="2"/>
      <c r="CC682" s="2"/>
      <c r="CD682" s="2"/>
      <c r="CE682" s="2"/>
      <c r="CF682" s="2"/>
      <c r="CG682" s="2"/>
      <c r="CH682" s="2"/>
      <c r="CI682" s="2"/>
      <c r="CJ682" s="2"/>
      <c r="CK682" s="2"/>
      <c r="CL682" s="2"/>
      <c r="CM682" s="2"/>
      <c r="CN682" s="2"/>
      <c r="CO682" s="2"/>
      <c r="CP682" s="2"/>
      <c r="CQ682" s="2"/>
      <c r="CR682" s="2"/>
      <c r="CS682" s="2"/>
      <c r="CT682" s="2"/>
      <c r="CU682" s="2"/>
      <c r="CV682" s="2"/>
      <c r="CW682" s="2"/>
      <c r="CX682" s="2"/>
      <c r="CY682" s="2"/>
      <c r="CZ682" s="2"/>
      <c r="DA682" s="2"/>
      <c r="DB682" s="2"/>
      <c r="DC682" s="2"/>
      <c r="DD682" s="2"/>
      <c r="DE682" s="2"/>
      <c r="DF682" s="92"/>
      <c r="DG682" s="92"/>
      <c r="DH682" s="92"/>
      <c r="DI682" s="92"/>
      <c r="DJ682" s="92"/>
      <c r="DK682" s="92"/>
      <c r="DL682" s="92"/>
      <c r="DM682" s="92"/>
      <c r="DN682" s="92"/>
      <c r="DO682" s="92"/>
      <c r="DP682" s="92"/>
      <c r="DQ682" s="92"/>
      <c r="DR682" s="92"/>
      <c r="DS682" s="92"/>
      <c r="DT682" s="92"/>
      <c r="DU682" s="92"/>
      <c r="DV682" s="92"/>
      <c r="DW682" s="92"/>
      <c r="DX682" s="92"/>
      <c r="DY682" s="92"/>
      <c r="DZ682" s="92"/>
      <c r="EA682" s="92"/>
      <c r="EB682" s="92"/>
      <c r="EC682" s="92"/>
      <c r="ED682" s="92"/>
      <c r="EE682" s="92"/>
      <c r="EF682" s="2"/>
      <c r="EG682" s="2"/>
      <c r="EH682" s="2"/>
    </row>
    <row r="683" spans="1:138" ht="12.7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c r="BS683" s="2"/>
      <c r="BT683" s="2"/>
      <c r="BU683" s="2"/>
      <c r="BV683" s="2"/>
      <c r="BW683" s="2"/>
      <c r="BX683" s="2"/>
      <c r="BY683" s="2"/>
      <c r="BZ683" s="2"/>
      <c r="CA683" s="2"/>
      <c r="CB683" s="2"/>
      <c r="CC683" s="2"/>
      <c r="CD683" s="2"/>
      <c r="CE683" s="2"/>
      <c r="CF683" s="2"/>
      <c r="CG683" s="2"/>
      <c r="CH683" s="2"/>
      <c r="CI683" s="2"/>
      <c r="CJ683" s="2"/>
      <c r="CK683" s="2"/>
      <c r="CL683" s="2"/>
      <c r="CM683" s="2"/>
      <c r="CN683" s="2"/>
      <c r="CO683" s="2"/>
      <c r="CP683" s="2"/>
      <c r="CQ683" s="2"/>
      <c r="CR683" s="2"/>
      <c r="CS683" s="2"/>
      <c r="CT683" s="2"/>
      <c r="CU683" s="2"/>
      <c r="CV683" s="2"/>
      <c r="CW683" s="2"/>
      <c r="CX683" s="2"/>
      <c r="CY683" s="2"/>
      <c r="CZ683" s="2"/>
      <c r="DA683" s="2"/>
      <c r="DB683" s="2"/>
      <c r="DC683" s="2"/>
      <c r="DD683" s="2"/>
      <c r="DE683" s="2"/>
      <c r="DF683" s="92"/>
      <c r="DG683" s="92"/>
      <c r="DH683" s="92"/>
      <c r="DI683" s="92"/>
      <c r="DJ683" s="92"/>
      <c r="DK683" s="92"/>
      <c r="DL683" s="92"/>
      <c r="DM683" s="92"/>
      <c r="DN683" s="92"/>
      <c r="DO683" s="92"/>
      <c r="DP683" s="92"/>
      <c r="DQ683" s="92"/>
      <c r="DR683" s="92"/>
      <c r="DS683" s="92"/>
      <c r="DT683" s="92"/>
      <c r="DU683" s="92"/>
      <c r="DV683" s="92"/>
      <c r="DW683" s="92"/>
      <c r="DX683" s="92"/>
      <c r="DY683" s="92"/>
      <c r="DZ683" s="92"/>
      <c r="EA683" s="92"/>
      <c r="EB683" s="92"/>
      <c r="EC683" s="92"/>
      <c r="ED683" s="92"/>
      <c r="EE683" s="92"/>
      <c r="EF683" s="2"/>
      <c r="EG683" s="2"/>
      <c r="EH683" s="2"/>
    </row>
    <row r="684" spans="1:138" ht="12.7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c r="BV684" s="2"/>
      <c r="BW684" s="2"/>
      <c r="BX684" s="2"/>
      <c r="BY684" s="2"/>
      <c r="BZ684" s="2"/>
      <c r="CA684" s="2"/>
      <c r="CB684" s="2"/>
      <c r="CC684" s="2"/>
      <c r="CD684" s="2"/>
      <c r="CE684" s="2"/>
      <c r="CF684" s="2"/>
      <c r="CG684" s="2"/>
      <c r="CH684" s="2"/>
      <c r="CI684" s="2"/>
      <c r="CJ684" s="2"/>
      <c r="CK684" s="2"/>
      <c r="CL684" s="2"/>
      <c r="CM684" s="2"/>
      <c r="CN684" s="2"/>
      <c r="CO684" s="2"/>
      <c r="CP684" s="2"/>
      <c r="CQ684" s="2"/>
      <c r="CR684" s="2"/>
      <c r="CS684" s="2"/>
      <c r="CT684" s="2"/>
      <c r="CU684" s="2"/>
      <c r="CV684" s="2"/>
      <c r="CW684" s="2"/>
      <c r="CX684" s="2"/>
      <c r="CY684" s="2"/>
      <c r="CZ684" s="2"/>
      <c r="DA684" s="2"/>
      <c r="DB684" s="2"/>
      <c r="DC684" s="2"/>
      <c r="DD684" s="2"/>
      <c r="DE684" s="2"/>
      <c r="DF684" s="92"/>
      <c r="DG684" s="92"/>
      <c r="DH684" s="92"/>
      <c r="DI684" s="92"/>
      <c r="DJ684" s="92"/>
      <c r="DK684" s="92"/>
      <c r="DL684" s="92"/>
      <c r="DM684" s="92"/>
      <c r="DN684" s="92"/>
      <c r="DO684" s="92"/>
      <c r="DP684" s="92"/>
      <c r="DQ684" s="92"/>
      <c r="DR684" s="92"/>
      <c r="DS684" s="92"/>
      <c r="DT684" s="92"/>
      <c r="DU684" s="92"/>
      <c r="DV684" s="92"/>
      <c r="DW684" s="92"/>
      <c r="DX684" s="92"/>
      <c r="DY684" s="92"/>
      <c r="DZ684" s="92"/>
      <c r="EA684" s="92"/>
      <c r="EB684" s="92"/>
      <c r="EC684" s="92"/>
      <c r="ED684" s="92"/>
      <c r="EE684" s="92"/>
      <c r="EF684" s="2"/>
      <c r="EG684" s="2"/>
      <c r="EH684" s="2"/>
    </row>
    <row r="685" spans="1:138" ht="12.7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c r="BS685" s="2"/>
      <c r="BT685" s="2"/>
      <c r="BU685" s="2"/>
      <c r="BV685" s="2"/>
      <c r="BW685" s="2"/>
      <c r="BX685" s="2"/>
      <c r="BY685" s="2"/>
      <c r="BZ685" s="2"/>
      <c r="CA685" s="2"/>
      <c r="CB685" s="2"/>
      <c r="CC685" s="2"/>
      <c r="CD685" s="2"/>
      <c r="CE685" s="2"/>
      <c r="CF685" s="2"/>
      <c r="CG685" s="2"/>
      <c r="CH685" s="2"/>
      <c r="CI685" s="2"/>
      <c r="CJ685" s="2"/>
      <c r="CK685" s="2"/>
      <c r="CL685" s="2"/>
      <c r="CM685" s="2"/>
      <c r="CN685" s="2"/>
      <c r="CO685" s="2"/>
      <c r="CP685" s="2"/>
      <c r="CQ685" s="2"/>
      <c r="CR685" s="2"/>
      <c r="CS685" s="2"/>
      <c r="CT685" s="2"/>
      <c r="CU685" s="2"/>
      <c r="CV685" s="2"/>
      <c r="CW685" s="2"/>
      <c r="CX685" s="2"/>
      <c r="CY685" s="2"/>
      <c r="CZ685" s="2"/>
      <c r="DA685" s="2"/>
      <c r="DB685" s="2"/>
      <c r="DC685" s="2"/>
      <c r="DD685" s="2"/>
      <c r="DE685" s="2"/>
      <c r="DF685" s="92"/>
      <c r="DG685" s="92"/>
      <c r="DH685" s="92"/>
      <c r="DI685" s="92"/>
      <c r="DJ685" s="92"/>
      <c r="DK685" s="92"/>
      <c r="DL685" s="92"/>
      <c r="DM685" s="92"/>
      <c r="DN685" s="92"/>
      <c r="DO685" s="92"/>
      <c r="DP685" s="92"/>
      <c r="DQ685" s="92"/>
      <c r="DR685" s="92"/>
      <c r="DS685" s="92"/>
      <c r="DT685" s="92"/>
      <c r="DU685" s="92"/>
      <c r="DV685" s="92"/>
      <c r="DW685" s="92"/>
      <c r="DX685" s="92"/>
      <c r="DY685" s="92"/>
      <c r="DZ685" s="92"/>
      <c r="EA685" s="92"/>
      <c r="EB685" s="92"/>
      <c r="EC685" s="92"/>
      <c r="ED685" s="92"/>
      <c r="EE685" s="92"/>
      <c r="EF685" s="2"/>
      <c r="EG685" s="2"/>
      <c r="EH685" s="2"/>
    </row>
    <row r="686" spans="1:138" ht="12.7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c r="BV686" s="2"/>
      <c r="BW686" s="2"/>
      <c r="BX686" s="2"/>
      <c r="BY686" s="2"/>
      <c r="BZ686" s="2"/>
      <c r="CA686" s="2"/>
      <c r="CB686" s="2"/>
      <c r="CC686" s="2"/>
      <c r="CD686" s="2"/>
      <c r="CE686" s="2"/>
      <c r="CF686" s="2"/>
      <c r="CG686" s="2"/>
      <c r="CH686" s="2"/>
      <c r="CI686" s="2"/>
      <c r="CJ686" s="2"/>
      <c r="CK686" s="2"/>
      <c r="CL686" s="2"/>
      <c r="CM686" s="2"/>
      <c r="CN686" s="2"/>
      <c r="CO686" s="2"/>
      <c r="CP686" s="2"/>
      <c r="CQ686" s="2"/>
      <c r="CR686" s="2"/>
      <c r="CS686" s="2"/>
      <c r="CT686" s="2"/>
      <c r="CU686" s="2"/>
      <c r="CV686" s="2"/>
      <c r="CW686" s="2"/>
      <c r="CX686" s="2"/>
      <c r="CY686" s="2"/>
      <c r="CZ686" s="2"/>
      <c r="DA686" s="2"/>
      <c r="DB686" s="2"/>
      <c r="DC686" s="2"/>
      <c r="DD686" s="2"/>
      <c r="DE686" s="2"/>
      <c r="DF686" s="92"/>
      <c r="DG686" s="92"/>
      <c r="DH686" s="92"/>
      <c r="DI686" s="92"/>
      <c r="DJ686" s="92"/>
      <c r="DK686" s="92"/>
      <c r="DL686" s="92"/>
      <c r="DM686" s="92"/>
      <c r="DN686" s="92"/>
      <c r="DO686" s="92"/>
      <c r="DP686" s="92"/>
      <c r="DQ686" s="92"/>
      <c r="DR686" s="92"/>
      <c r="DS686" s="92"/>
      <c r="DT686" s="92"/>
      <c r="DU686" s="92"/>
      <c r="DV686" s="92"/>
      <c r="DW686" s="92"/>
      <c r="DX686" s="92"/>
      <c r="DY686" s="92"/>
      <c r="DZ686" s="92"/>
      <c r="EA686" s="92"/>
      <c r="EB686" s="92"/>
      <c r="EC686" s="92"/>
      <c r="ED686" s="92"/>
      <c r="EE686" s="92"/>
      <c r="EF686" s="2"/>
      <c r="EG686" s="2"/>
      <c r="EH686" s="2"/>
    </row>
    <row r="687" spans="1:138" ht="12.7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c r="BW687" s="2"/>
      <c r="BX687" s="2"/>
      <c r="BY687" s="2"/>
      <c r="BZ687" s="2"/>
      <c r="CA687" s="2"/>
      <c r="CB687" s="2"/>
      <c r="CC687" s="2"/>
      <c r="CD687" s="2"/>
      <c r="CE687" s="2"/>
      <c r="CF687" s="2"/>
      <c r="CG687" s="2"/>
      <c r="CH687" s="2"/>
      <c r="CI687" s="2"/>
      <c r="CJ687" s="2"/>
      <c r="CK687" s="2"/>
      <c r="CL687" s="2"/>
      <c r="CM687" s="2"/>
      <c r="CN687" s="2"/>
      <c r="CO687" s="2"/>
      <c r="CP687" s="2"/>
      <c r="CQ687" s="2"/>
      <c r="CR687" s="2"/>
      <c r="CS687" s="2"/>
      <c r="CT687" s="2"/>
      <c r="CU687" s="2"/>
      <c r="CV687" s="2"/>
      <c r="CW687" s="2"/>
      <c r="CX687" s="2"/>
      <c r="CY687" s="2"/>
      <c r="CZ687" s="2"/>
      <c r="DA687" s="2"/>
      <c r="DB687" s="2"/>
      <c r="DC687" s="2"/>
      <c r="DD687" s="2"/>
      <c r="DE687" s="2"/>
      <c r="DF687" s="92"/>
      <c r="DG687" s="92"/>
      <c r="DH687" s="92"/>
      <c r="DI687" s="92"/>
      <c r="DJ687" s="92"/>
      <c r="DK687" s="92"/>
      <c r="DL687" s="92"/>
      <c r="DM687" s="92"/>
      <c r="DN687" s="92"/>
      <c r="DO687" s="92"/>
      <c r="DP687" s="92"/>
      <c r="DQ687" s="92"/>
      <c r="DR687" s="92"/>
      <c r="DS687" s="92"/>
      <c r="DT687" s="92"/>
      <c r="DU687" s="92"/>
      <c r="DV687" s="92"/>
      <c r="DW687" s="92"/>
      <c r="DX687" s="92"/>
      <c r="DY687" s="92"/>
      <c r="DZ687" s="92"/>
      <c r="EA687" s="92"/>
      <c r="EB687" s="92"/>
      <c r="EC687" s="92"/>
      <c r="ED687" s="92"/>
      <c r="EE687" s="92"/>
      <c r="EF687" s="2"/>
      <c r="EG687" s="2"/>
      <c r="EH687" s="2"/>
    </row>
    <row r="688" spans="1:138" ht="12.7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c r="BW688" s="2"/>
      <c r="BX688" s="2"/>
      <c r="BY688" s="2"/>
      <c r="BZ688" s="2"/>
      <c r="CA688" s="2"/>
      <c r="CB688" s="2"/>
      <c r="CC688" s="2"/>
      <c r="CD688" s="2"/>
      <c r="CE688" s="2"/>
      <c r="CF688" s="2"/>
      <c r="CG688" s="2"/>
      <c r="CH688" s="2"/>
      <c r="CI688" s="2"/>
      <c r="CJ688" s="2"/>
      <c r="CK688" s="2"/>
      <c r="CL688" s="2"/>
      <c r="CM688" s="2"/>
      <c r="CN688" s="2"/>
      <c r="CO688" s="2"/>
      <c r="CP688" s="2"/>
      <c r="CQ688" s="2"/>
      <c r="CR688" s="2"/>
      <c r="CS688" s="2"/>
      <c r="CT688" s="2"/>
      <c r="CU688" s="2"/>
      <c r="CV688" s="2"/>
      <c r="CW688" s="2"/>
      <c r="CX688" s="2"/>
      <c r="CY688" s="2"/>
      <c r="CZ688" s="2"/>
      <c r="DA688" s="2"/>
      <c r="DB688" s="2"/>
      <c r="DC688" s="2"/>
      <c r="DD688" s="2"/>
      <c r="DE688" s="2"/>
      <c r="DF688" s="92"/>
      <c r="DG688" s="92"/>
      <c r="DH688" s="92"/>
      <c r="DI688" s="92"/>
      <c r="DJ688" s="92"/>
      <c r="DK688" s="92"/>
      <c r="DL688" s="92"/>
      <c r="DM688" s="92"/>
      <c r="DN688" s="92"/>
      <c r="DO688" s="92"/>
      <c r="DP688" s="92"/>
      <c r="DQ688" s="92"/>
      <c r="DR688" s="92"/>
      <c r="DS688" s="92"/>
      <c r="DT688" s="92"/>
      <c r="DU688" s="92"/>
      <c r="DV688" s="92"/>
      <c r="DW688" s="92"/>
      <c r="DX688" s="92"/>
      <c r="DY688" s="92"/>
      <c r="DZ688" s="92"/>
      <c r="EA688" s="92"/>
      <c r="EB688" s="92"/>
      <c r="EC688" s="92"/>
      <c r="ED688" s="92"/>
      <c r="EE688" s="92"/>
      <c r="EF688" s="2"/>
      <c r="EG688" s="2"/>
      <c r="EH688" s="2"/>
    </row>
    <row r="689" spans="1:138" ht="12.7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c r="BV689" s="2"/>
      <c r="BW689" s="2"/>
      <c r="BX689" s="2"/>
      <c r="BY689" s="2"/>
      <c r="BZ689" s="2"/>
      <c r="CA689" s="2"/>
      <c r="CB689" s="2"/>
      <c r="CC689" s="2"/>
      <c r="CD689" s="2"/>
      <c r="CE689" s="2"/>
      <c r="CF689" s="2"/>
      <c r="CG689" s="2"/>
      <c r="CH689" s="2"/>
      <c r="CI689" s="2"/>
      <c r="CJ689" s="2"/>
      <c r="CK689" s="2"/>
      <c r="CL689" s="2"/>
      <c r="CM689" s="2"/>
      <c r="CN689" s="2"/>
      <c r="CO689" s="2"/>
      <c r="CP689" s="2"/>
      <c r="CQ689" s="2"/>
      <c r="CR689" s="2"/>
      <c r="CS689" s="2"/>
      <c r="CT689" s="2"/>
      <c r="CU689" s="2"/>
      <c r="CV689" s="2"/>
      <c r="CW689" s="2"/>
      <c r="CX689" s="2"/>
      <c r="CY689" s="2"/>
      <c r="CZ689" s="2"/>
      <c r="DA689" s="2"/>
      <c r="DB689" s="2"/>
      <c r="DC689" s="2"/>
      <c r="DD689" s="2"/>
      <c r="DE689" s="2"/>
      <c r="DF689" s="92"/>
      <c r="DG689" s="92"/>
      <c r="DH689" s="92"/>
      <c r="DI689" s="92"/>
      <c r="DJ689" s="92"/>
      <c r="DK689" s="92"/>
      <c r="DL689" s="92"/>
      <c r="DM689" s="92"/>
      <c r="DN689" s="92"/>
      <c r="DO689" s="92"/>
      <c r="DP689" s="92"/>
      <c r="DQ689" s="92"/>
      <c r="DR689" s="92"/>
      <c r="DS689" s="92"/>
      <c r="DT689" s="92"/>
      <c r="DU689" s="92"/>
      <c r="DV689" s="92"/>
      <c r="DW689" s="92"/>
      <c r="DX689" s="92"/>
      <c r="DY689" s="92"/>
      <c r="DZ689" s="92"/>
      <c r="EA689" s="92"/>
      <c r="EB689" s="92"/>
      <c r="EC689" s="92"/>
      <c r="ED689" s="92"/>
      <c r="EE689" s="92"/>
      <c r="EF689" s="2"/>
      <c r="EG689" s="2"/>
      <c r="EH689" s="2"/>
    </row>
    <row r="690" spans="1:138" ht="12.7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c r="BW690" s="2"/>
      <c r="BX690" s="2"/>
      <c r="BY690" s="2"/>
      <c r="BZ690" s="2"/>
      <c r="CA690" s="2"/>
      <c r="CB690" s="2"/>
      <c r="CC690" s="2"/>
      <c r="CD690" s="2"/>
      <c r="CE690" s="2"/>
      <c r="CF690" s="2"/>
      <c r="CG690" s="2"/>
      <c r="CH690" s="2"/>
      <c r="CI690" s="2"/>
      <c r="CJ690" s="2"/>
      <c r="CK690" s="2"/>
      <c r="CL690" s="2"/>
      <c r="CM690" s="2"/>
      <c r="CN690" s="2"/>
      <c r="CO690" s="2"/>
      <c r="CP690" s="2"/>
      <c r="CQ690" s="2"/>
      <c r="CR690" s="2"/>
      <c r="CS690" s="2"/>
      <c r="CT690" s="2"/>
      <c r="CU690" s="2"/>
      <c r="CV690" s="2"/>
      <c r="CW690" s="2"/>
      <c r="CX690" s="2"/>
      <c r="CY690" s="2"/>
      <c r="CZ690" s="2"/>
      <c r="DA690" s="2"/>
      <c r="DB690" s="2"/>
      <c r="DC690" s="2"/>
      <c r="DD690" s="2"/>
      <c r="DE690" s="2"/>
      <c r="DF690" s="92"/>
      <c r="DG690" s="92"/>
      <c r="DH690" s="92"/>
      <c r="DI690" s="92"/>
      <c r="DJ690" s="92"/>
      <c r="DK690" s="92"/>
      <c r="DL690" s="92"/>
      <c r="DM690" s="92"/>
      <c r="DN690" s="92"/>
      <c r="DO690" s="92"/>
      <c r="DP690" s="92"/>
      <c r="DQ690" s="92"/>
      <c r="DR690" s="92"/>
      <c r="DS690" s="92"/>
      <c r="DT690" s="92"/>
      <c r="DU690" s="92"/>
      <c r="DV690" s="92"/>
      <c r="DW690" s="92"/>
      <c r="DX690" s="92"/>
      <c r="DY690" s="92"/>
      <c r="DZ690" s="92"/>
      <c r="EA690" s="92"/>
      <c r="EB690" s="92"/>
      <c r="EC690" s="92"/>
      <c r="ED690" s="92"/>
      <c r="EE690" s="92"/>
      <c r="EF690" s="2"/>
      <c r="EG690" s="2"/>
      <c r="EH690" s="2"/>
    </row>
    <row r="691" spans="1:138" ht="12.7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c r="BS691" s="2"/>
      <c r="BT691" s="2"/>
      <c r="BU691" s="2"/>
      <c r="BV691" s="2"/>
      <c r="BW691" s="2"/>
      <c r="BX691" s="2"/>
      <c r="BY691" s="2"/>
      <c r="BZ691" s="2"/>
      <c r="CA691" s="2"/>
      <c r="CB691" s="2"/>
      <c r="CC691" s="2"/>
      <c r="CD691" s="2"/>
      <c r="CE691" s="2"/>
      <c r="CF691" s="2"/>
      <c r="CG691" s="2"/>
      <c r="CH691" s="2"/>
      <c r="CI691" s="2"/>
      <c r="CJ691" s="2"/>
      <c r="CK691" s="2"/>
      <c r="CL691" s="2"/>
      <c r="CM691" s="2"/>
      <c r="CN691" s="2"/>
      <c r="CO691" s="2"/>
      <c r="CP691" s="2"/>
      <c r="CQ691" s="2"/>
      <c r="CR691" s="2"/>
      <c r="CS691" s="2"/>
      <c r="CT691" s="2"/>
      <c r="CU691" s="2"/>
      <c r="CV691" s="2"/>
      <c r="CW691" s="2"/>
      <c r="CX691" s="2"/>
      <c r="CY691" s="2"/>
      <c r="CZ691" s="2"/>
      <c r="DA691" s="2"/>
      <c r="DB691" s="2"/>
      <c r="DC691" s="2"/>
      <c r="DD691" s="2"/>
      <c r="DE691" s="2"/>
      <c r="DF691" s="92"/>
      <c r="DG691" s="92"/>
      <c r="DH691" s="92"/>
      <c r="DI691" s="92"/>
      <c r="DJ691" s="92"/>
      <c r="DK691" s="92"/>
      <c r="DL691" s="92"/>
      <c r="DM691" s="92"/>
      <c r="DN691" s="92"/>
      <c r="DO691" s="92"/>
      <c r="DP691" s="92"/>
      <c r="DQ691" s="92"/>
      <c r="DR691" s="92"/>
      <c r="DS691" s="92"/>
      <c r="DT691" s="92"/>
      <c r="DU691" s="92"/>
      <c r="DV691" s="92"/>
      <c r="DW691" s="92"/>
      <c r="DX691" s="92"/>
      <c r="DY691" s="92"/>
      <c r="DZ691" s="92"/>
      <c r="EA691" s="92"/>
      <c r="EB691" s="92"/>
      <c r="EC691" s="92"/>
      <c r="ED691" s="92"/>
      <c r="EE691" s="92"/>
      <c r="EF691" s="2"/>
      <c r="EG691" s="2"/>
      <c r="EH691" s="2"/>
    </row>
    <row r="692" spans="1:138" ht="12.7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c r="BW692" s="2"/>
      <c r="BX692" s="2"/>
      <c r="BY692" s="2"/>
      <c r="BZ692" s="2"/>
      <c r="CA692" s="2"/>
      <c r="CB692" s="2"/>
      <c r="CC692" s="2"/>
      <c r="CD692" s="2"/>
      <c r="CE692" s="2"/>
      <c r="CF692" s="2"/>
      <c r="CG692" s="2"/>
      <c r="CH692" s="2"/>
      <c r="CI692" s="2"/>
      <c r="CJ692" s="2"/>
      <c r="CK692" s="2"/>
      <c r="CL692" s="2"/>
      <c r="CM692" s="2"/>
      <c r="CN692" s="2"/>
      <c r="CO692" s="2"/>
      <c r="CP692" s="2"/>
      <c r="CQ692" s="2"/>
      <c r="CR692" s="2"/>
      <c r="CS692" s="2"/>
      <c r="CT692" s="2"/>
      <c r="CU692" s="2"/>
      <c r="CV692" s="2"/>
      <c r="CW692" s="2"/>
      <c r="CX692" s="2"/>
      <c r="CY692" s="2"/>
      <c r="CZ692" s="2"/>
      <c r="DA692" s="2"/>
      <c r="DB692" s="2"/>
      <c r="DC692" s="2"/>
      <c r="DD692" s="2"/>
      <c r="DE692" s="2"/>
      <c r="DF692" s="92"/>
      <c r="DG692" s="92"/>
      <c r="DH692" s="92"/>
      <c r="DI692" s="92"/>
      <c r="DJ692" s="92"/>
      <c r="DK692" s="92"/>
      <c r="DL692" s="92"/>
      <c r="DM692" s="92"/>
      <c r="DN692" s="92"/>
      <c r="DO692" s="92"/>
      <c r="DP692" s="92"/>
      <c r="DQ692" s="92"/>
      <c r="DR692" s="92"/>
      <c r="DS692" s="92"/>
      <c r="DT692" s="92"/>
      <c r="DU692" s="92"/>
      <c r="DV692" s="92"/>
      <c r="DW692" s="92"/>
      <c r="DX692" s="92"/>
      <c r="DY692" s="92"/>
      <c r="DZ692" s="92"/>
      <c r="EA692" s="92"/>
      <c r="EB692" s="92"/>
      <c r="EC692" s="92"/>
      <c r="ED692" s="92"/>
      <c r="EE692" s="92"/>
      <c r="EF692" s="2"/>
      <c r="EG692" s="2"/>
      <c r="EH692" s="2"/>
    </row>
    <row r="693" spans="1:138" ht="12.7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2"/>
      <c r="BT693" s="2"/>
      <c r="BU693" s="2"/>
      <c r="BV693" s="2"/>
      <c r="BW693" s="2"/>
      <c r="BX693" s="2"/>
      <c r="BY693" s="2"/>
      <c r="BZ693" s="2"/>
      <c r="CA693" s="2"/>
      <c r="CB693" s="2"/>
      <c r="CC693" s="2"/>
      <c r="CD693" s="2"/>
      <c r="CE693" s="2"/>
      <c r="CF693" s="2"/>
      <c r="CG693" s="2"/>
      <c r="CH693" s="2"/>
      <c r="CI693" s="2"/>
      <c r="CJ693" s="2"/>
      <c r="CK693" s="2"/>
      <c r="CL693" s="2"/>
      <c r="CM693" s="2"/>
      <c r="CN693" s="2"/>
      <c r="CO693" s="2"/>
      <c r="CP693" s="2"/>
      <c r="CQ693" s="2"/>
      <c r="CR693" s="2"/>
      <c r="CS693" s="2"/>
      <c r="CT693" s="2"/>
      <c r="CU693" s="2"/>
      <c r="CV693" s="2"/>
      <c r="CW693" s="2"/>
      <c r="CX693" s="2"/>
      <c r="CY693" s="2"/>
      <c r="CZ693" s="2"/>
      <c r="DA693" s="2"/>
      <c r="DB693" s="2"/>
      <c r="DC693" s="2"/>
      <c r="DD693" s="2"/>
      <c r="DE693" s="2"/>
      <c r="DF693" s="92"/>
      <c r="DG693" s="92"/>
      <c r="DH693" s="92"/>
      <c r="DI693" s="92"/>
      <c r="DJ693" s="92"/>
      <c r="DK693" s="92"/>
      <c r="DL693" s="92"/>
      <c r="DM693" s="92"/>
      <c r="DN693" s="92"/>
      <c r="DO693" s="92"/>
      <c r="DP693" s="92"/>
      <c r="DQ693" s="92"/>
      <c r="DR693" s="92"/>
      <c r="DS693" s="92"/>
      <c r="DT693" s="92"/>
      <c r="DU693" s="92"/>
      <c r="DV693" s="92"/>
      <c r="DW693" s="92"/>
      <c r="DX693" s="92"/>
      <c r="DY693" s="92"/>
      <c r="DZ693" s="92"/>
      <c r="EA693" s="92"/>
      <c r="EB693" s="92"/>
      <c r="EC693" s="92"/>
      <c r="ED693" s="92"/>
      <c r="EE693" s="92"/>
      <c r="EF693" s="2"/>
      <c r="EG693" s="2"/>
      <c r="EH693" s="2"/>
    </row>
    <row r="694" spans="1:138" ht="12.7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c r="BV694" s="2"/>
      <c r="BW694" s="2"/>
      <c r="BX694" s="2"/>
      <c r="BY694" s="2"/>
      <c r="BZ694" s="2"/>
      <c r="CA694" s="2"/>
      <c r="CB694" s="2"/>
      <c r="CC694" s="2"/>
      <c r="CD694" s="2"/>
      <c r="CE694" s="2"/>
      <c r="CF694" s="2"/>
      <c r="CG694" s="2"/>
      <c r="CH694" s="2"/>
      <c r="CI694" s="2"/>
      <c r="CJ694" s="2"/>
      <c r="CK694" s="2"/>
      <c r="CL694" s="2"/>
      <c r="CM694" s="2"/>
      <c r="CN694" s="2"/>
      <c r="CO694" s="2"/>
      <c r="CP694" s="2"/>
      <c r="CQ694" s="2"/>
      <c r="CR694" s="2"/>
      <c r="CS694" s="2"/>
      <c r="CT694" s="2"/>
      <c r="CU694" s="2"/>
      <c r="CV694" s="2"/>
      <c r="CW694" s="2"/>
      <c r="CX694" s="2"/>
      <c r="CY694" s="2"/>
      <c r="CZ694" s="2"/>
      <c r="DA694" s="2"/>
      <c r="DB694" s="2"/>
      <c r="DC694" s="2"/>
      <c r="DD694" s="2"/>
      <c r="DE694" s="2"/>
      <c r="DF694" s="92"/>
      <c r="DG694" s="92"/>
      <c r="DH694" s="92"/>
      <c r="DI694" s="92"/>
      <c r="DJ694" s="92"/>
      <c r="DK694" s="92"/>
      <c r="DL694" s="92"/>
      <c r="DM694" s="92"/>
      <c r="DN694" s="92"/>
      <c r="DO694" s="92"/>
      <c r="DP694" s="92"/>
      <c r="DQ694" s="92"/>
      <c r="DR694" s="92"/>
      <c r="DS694" s="92"/>
      <c r="DT694" s="92"/>
      <c r="DU694" s="92"/>
      <c r="DV694" s="92"/>
      <c r="DW694" s="92"/>
      <c r="DX694" s="92"/>
      <c r="DY694" s="92"/>
      <c r="DZ694" s="92"/>
      <c r="EA694" s="92"/>
      <c r="EB694" s="92"/>
      <c r="EC694" s="92"/>
      <c r="ED694" s="92"/>
      <c r="EE694" s="92"/>
      <c r="EF694" s="2"/>
      <c r="EG694" s="2"/>
      <c r="EH694" s="2"/>
    </row>
    <row r="695" spans="1:138" ht="12.7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2"/>
      <c r="BT695" s="2"/>
      <c r="BU695" s="2"/>
      <c r="BV695" s="2"/>
      <c r="BW695" s="2"/>
      <c r="BX695" s="2"/>
      <c r="BY695" s="2"/>
      <c r="BZ695" s="2"/>
      <c r="CA695" s="2"/>
      <c r="CB695" s="2"/>
      <c r="CC695" s="2"/>
      <c r="CD695" s="2"/>
      <c r="CE695" s="2"/>
      <c r="CF695" s="2"/>
      <c r="CG695" s="2"/>
      <c r="CH695" s="2"/>
      <c r="CI695" s="2"/>
      <c r="CJ695" s="2"/>
      <c r="CK695" s="2"/>
      <c r="CL695" s="2"/>
      <c r="CM695" s="2"/>
      <c r="CN695" s="2"/>
      <c r="CO695" s="2"/>
      <c r="CP695" s="2"/>
      <c r="CQ695" s="2"/>
      <c r="CR695" s="2"/>
      <c r="CS695" s="2"/>
      <c r="CT695" s="2"/>
      <c r="CU695" s="2"/>
      <c r="CV695" s="2"/>
      <c r="CW695" s="2"/>
      <c r="CX695" s="2"/>
      <c r="CY695" s="2"/>
      <c r="CZ695" s="2"/>
      <c r="DA695" s="2"/>
      <c r="DB695" s="2"/>
      <c r="DC695" s="2"/>
      <c r="DD695" s="2"/>
      <c r="DE695" s="2"/>
      <c r="DF695" s="92"/>
      <c r="DG695" s="92"/>
      <c r="DH695" s="92"/>
      <c r="DI695" s="92"/>
      <c r="DJ695" s="92"/>
      <c r="DK695" s="92"/>
      <c r="DL695" s="92"/>
      <c r="DM695" s="92"/>
      <c r="DN695" s="92"/>
      <c r="DO695" s="92"/>
      <c r="DP695" s="92"/>
      <c r="DQ695" s="92"/>
      <c r="DR695" s="92"/>
      <c r="DS695" s="92"/>
      <c r="DT695" s="92"/>
      <c r="DU695" s="92"/>
      <c r="DV695" s="92"/>
      <c r="DW695" s="92"/>
      <c r="DX695" s="92"/>
      <c r="DY695" s="92"/>
      <c r="DZ695" s="92"/>
      <c r="EA695" s="92"/>
      <c r="EB695" s="92"/>
      <c r="EC695" s="92"/>
      <c r="ED695" s="92"/>
      <c r="EE695" s="92"/>
      <c r="EF695" s="2"/>
      <c r="EG695" s="2"/>
      <c r="EH695" s="2"/>
    </row>
    <row r="696" spans="1:138" ht="12.7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c r="BS696" s="2"/>
      <c r="BT696" s="2"/>
      <c r="BU696" s="2"/>
      <c r="BV696" s="2"/>
      <c r="BW696" s="2"/>
      <c r="BX696" s="2"/>
      <c r="BY696" s="2"/>
      <c r="BZ696" s="2"/>
      <c r="CA696" s="2"/>
      <c r="CB696" s="2"/>
      <c r="CC696" s="2"/>
      <c r="CD696" s="2"/>
      <c r="CE696" s="2"/>
      <c r="CF696" s="2"/>
      <c r="CG696" s="2"/>
      <c r="CH696" s="2"/>
      <c r="CI696" s="2"/>
      <c r="CJ696" s="2"/>
      <c r="CK696" s="2"/>
      <c r="CL696" s="2"/>
      <c r="CM696" s="2"/>
      <c r="CN696" s="2"/>
      <c r="CO696" s="2"/>
      <c r="CP696" s="2"/>
      <c r="CQ696" s="2"/>
      <c r="CR696" s="2"/>
      <c r="CS696" s="2"/>
      <c r="CT696" s="2"/>
      <c r="CU696" s="2"/>
      <c r="CV696" s="2"/>
      <c r="CW696" s="2"/>
      <c r="CX696" s="2"/>
      <c r="CY696" s="2"/>
      <c r="CZ696" s="2"/>
      <c r="DA696" s="2"/>
      <c r="DB696" s="2"/>
      <c r="DC696" s="2"/>
      <c r="DD696" s="2"/>
      <c r="DE696" s="2"/>
      <c r="DF696" s="92"/>
      <c r="DG696" s="92"/>
      <c r="DH696" s="92"/>
      <c r="DI696" s="92"/>
      <c r="DJ696" s="92"/>
      <c r="DK696" s="92"/>
      <c r="DL696" s="92"/>
      <c r="DM696" s="92"/>
      <c r="DN696" s="92"/>
      <c r="DO696" s="92"/>
      <c r="DP696" s="92"/>
      <c r="DQ696" s="92"/>
      <c r="DR696" s="92"/>
      <c r="DS696" s="92"/>
      <c r="DT696" s="92"/>
      <c r="DU696" s="92"/>
      <c r="DV696" s="92"/>
      <c r="DW696" s="92"/>
      <c r="DX696" s="92"/>
      <c r="DY696" s="92"/>
      <c r="DZ696" s="92"/>
      <c r="EA696" s="92"/>
      <c r="EB696" s="92"/>
      <c r="EC696" s="92"/>
      <c r="ED696" s="92"/>
      <c r="EE696" s="92"/>
      <c r="EF696" s="2"/>
      <c r="EG696" s="2"/>
      <c r="EH696" s="2"/>
    </row>
    <row r="697" spans="1:138" ht="12.7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c r="BS697" s="2"/>
      <c r="BT697" s="2"/>
      <c r="BU697" s="2"/>
      <c r="BV697" s="2"/>
      <c r="BW697" s="2"/>
      <c r="BX697" s="2"/>
      <c r="BY697" s="2"/>
      <c r="BZ697" s="2"/>
      <c r="CA697" s="2"/>
      <c r="CB697" s="2"/>
      <c r="CC697" s="2"/>
      <c r="CD697" s="2"/>
      <c r="CE697" s="2"/>
      <c r="CF697" s="2"/>
      <c r="CG697" s="2"/>
      <c r="CH697" s="2"/>
      <c r="CI697" s="2"/>
      <c r="CJ697" s="2"/>
      <c r="CK697" s="2"/>
      <c r="CL697" s="2"/>
      <c r="CM697" s="2"/>
      <c r="CN697" s="2"/>
      <c r="CO697" s="2"/>
      <c r="CP697" s="2"/>
      <c r="CQ697" s="2"/>
      <c r="CR697" s="2"/>
      <c r="CS697" s="2"/>
      <c r="CT697" s="2"/>
      <c r="CU697" s="2"/>
      <c r="CV697" s="2"/>
      <c r="CW697" s="2"/>
      <c r="CX697" s="2"/>
      <c r="CY697" s="2"/>
      <c r="CZ697" s="2"/>
      <c r="DA697" s="2"/>
      <c r="DB697" s="2"/>
      <c r="DC697" s="2"/>
      <c r="DD697" s="2"/>
      <c r="DE697" s="2"/>
      <c r="DF697" s="92"/>
      <c r="DG697" s="92"/>
      <c r="DH697" s="92"/>
      <c r="DI697" s="92"/>
      <c r="DJ697" s="92"/>
      <c r="DK697" s="92"/>
      <c r="DL697" s="92"/>
      <c r="DM697" s="92"/>
      <c r="DN697" s="92"/>
      <c r="DO697" s="92"/>
      <c r="DP697" s="92"/>
      <c r="DQ697" s="92"/>
      <c r="DR697" s="92"/>
      <c r="DS697" s="92"/>
      <c r="DT697" s="92"/>
      <c r="DU697" s="92"/>
      <c r="DV697" s="92"/>
      <c r="DW697" s="92"/>
      <c r="DX697" s="92"/>
      <c r="DY697" s="92"/>
      <c r="DZ697" s="92"/>
      <c r="EA697" s="92"/>
      <c r="EB697" s="92"/>
      <c r="EC697" s="92"/>
      <c r="ED697" s="92"/>
      <c r="EE697" s="92"/>
      <c r="EF697" s="2"/>
      <c r="EG697" s="2"/>
      <c r="EH697" s="2"/>
    </row>
    <row r="698" spans="1:138" ht="12.7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c r="BV698" s="2"/>
      <c r="BW698" s="2"/>
      <c r="BX698" s="2"/>
      <c r="BY698" s="2"/>
      <c r="BZ698" s="2"/>
      <c r="CA698" s="2"/>
      <c r="CB698" s="2"/>
      <c r="CC698" s="2"/>
      <c r="CD698" s="2"/>
      <c r="CE698" s="2"/>
      <c r="CF698" s="2"/>
      <c r="CG698" s="2"/>
      <c r="CH698" s="2"/>
      <c r="CI698" s="2"/>
      <c r="CJ698" s="2"/>
      <c r="CK698" s="2"/>
      <c r="CL698" s="2"/>
      <c r="CM698" s="2"/>
      <c r="CN698" s="2"/>
      <c r="CO698" s="2"/>
      <c r="CP698" s="2"/>
      <c r="CQ698" s="2"/>
      <c r="CR698" s="2"/>
      <c r="CS698" s="2"/>
      <c r="CT698" s="2"/>
      <c r="CU698" s="2"/>
      <c r="CV698" s="2"/>
      <c r="CW698" s="2"/>
      <c r="CX698" s="2"/>
      <c r="CY698" s="2"/>
      <c r="CZ698" s="2"/>
      <c r="DA698" s="2"/>
      <c r="DB698" s="2"/>
      <c r="DC698" s="2"/>
      <c r="DD698" s="2"/>
      <c r="DE698" s="2"/>
      <c r="DF698" s="92"/>
      <c r="DG698" s="92"/>
      <c r="DH698" s="92"/>
      <c r="DI698" s="92"/>
      <c r="DJ698" s="92"/>
      <c r="DK698" s="92"/>
      <c r="DL698" s="92"/>
      <c r="DM698" s="92"/>
      <c r="DN698" s="92"/>
      <c r="DO698" s="92"/>
      <c r="DP698" s="92"/>
      <c r="DQ698" s="92"/>
      <c r="DR698" s="92"/>
      <c r="DS698" s="92"/>
      <c r="DT698" s="92"/>
      <c r="DU698" s="92"/>
      <c r="DV698" s="92"/>
      <c r="DW698" s="92"/>
      <c r="DX698" s="92"/>
      <c r="DY698" s="92"/>
      <c r="DZ698" s="92"/>
      <c r="EA698" s="92"/>
      <c r="EB698" s="92"/>
      <c r="EC698" s="92"/>
      <c r="ED698" s="92"/>
      <c r="EE698" s="92"/>
      <c r="EF698" s="2"/>
      <c r="EG698" s="2"/>
      <c r="EH698" s="2"/>
    </row>
    <row r="699" spans="1:138" ht="12.7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c r="BR699" s="2"/>
      <c r="BS699" s="2"/>
      <c r="BT699" s="2"/>
      <c r="BU699" s="2"/>
      <c r="BV699" s="2"/>
      <c r="BW699" s="2"/>
      <c r="BX699" s="2"/>
      <c r="BY699" s="2"/>
      <c r="BZ699" s="2"/>
      <c r="CA699" s="2"/>
      <c r="CB699" s="2"/>
      <c r="CC699" s="2"/>
      <c r="CD699" s="2"/>
      <c r="CE699" s="2"/>
      <c r="CF699" s="2"/>
      <c r="CG699" s="2"/>
      <c r="CH699" s="2"/>
      <c r="CI699" s="2"/>
      <c r="CJ699" s="2"/>
      <c r="CK699" s="2"/>
      <c r="CL699" s="2"/>
      <c r="CM699" s="2"/>
      <c r="CN699" s="2"/>
      <c r="CO699" s="2"/>
      <c r="CP699" s="2"/>
      <c r="CQ699" s="2"/>
      <c r="CR699" s="2"/>
      <c r="CS699" s="2"/>
      <c r="CT699" s="2"/>
      <c r="CU699" s="2"/>
      <c r="CV699" s="2"/>
      <c r="CW699" s="2"/>
      <c r="CX699" s="2"/>
      <c r="CY699" s="2"/>
      <c r="CZ699" s="2"/>
      <c r="DA699" s="2"/>
      <c r="DB699" s="2"/>
      <c r="DC699" s="2"/>
      <c r="DD699" s="2"/>
      <c r="DE699" s="2"/>
      <c r="DF699" s="92"/>
      <c r="DG699" s="92"/>
      <c r="DH699" s="92"/>
      <c r="DI699" s="92"/>
      <c r="DJ699" s="92"/>
      <c r="DK699" s="92"/>
      <c r="DL699" s="92"/>
      <c r="DM699" s="92"/>
      <c r="DN699" s="92"/>
      <c r="DO699" s="92"/>
      <c r="DP699" s="92"/>
      <c r="DQ699" s="92"/>
      <c r="DR699" s="92"/>
      <c r="DS699" s="92"/>
      <c r="DT699" s="92"/>
      <c r="DU699" s="92"/>
      <c r="DV699" s="92"/>
      <c r="DW699" s="92"/>
      <c r="DX699" s="92"/>
      <c r="DY699" s="92"/>
      <c r="DZ699" s="92"/>
      <c r="EA699" s="92"/>
      <c r="EB699" s="92"/>
      <c r="EC699" s="92"/>
      <c r="ED699" s="92"/>
      <c r="EE699" s="92"/>
      <c r="EF699" s="2"/>
      <c r="EG699" s="2"/>
      <c r="EH699" s="2"/>
    </row>
    <row r="700" spans="1:138" ht="12.7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c r="BS700" s="2"/>
      <c r="BT700" s="2"/>
      <c r="BU700" s="2"/>
      <c r="BV700" s="2"/>
      <c r="BW700" s="2"/>
      <c r="BX700" s="2"/>
      <c r="BY700" s="2"/>
      <c r="BZ700" s="2"/>
      <c r="CA700" s="2"/>
      <c r="CB700" s="2"/>
      <c r="CC700" s="2"/>
      <c r="CD700" s="2"/>
      <c r="CE700" s="2"/>
      <c r="CF700" s="2"/>
      <c r="CG700" s="2"/>
      <c r="CH700" s="2"/>
      <c r="CI700" s="2"/>
      <c r="CJ700" s="2"/>
      <c r="CK700" s="2"/>
      <c r="CL700" s="2"/>
      <c r="CM700" s="2"/>
      <c r="CN700" s="2"/>
      <c r="CO700" s="2"/>
      <c r="CP700" s="2"/>
      <c r="CQ700" s="2"/>
      <c r="CR700" s="2"/>
      <c r="CS700" s="2"/>
      <c r="CT700" s="2"/>
      <c r="CU700" s="2"/>
      <c r="CV700" s="2"/>
      <c r="CW700" s="2"/>
      <c r="CX700" s="2"/>
      <c r="CY700" s="2"/>
      <c r="CZ700" s="2"/>
      <c r="DA700" s="2"/>
      <c r="DB700" s="2"/>
      <c r="DC700" s="2"/>
      <c r="DD700" s="2"/>
      <c r="DE700" s="2"/>
      <c r="DF700" s="92"/>
      <c r="DG700" s="92"/>
      <c r="DH700" s="92"/>
      <c r="DI700" s="92"/>
      <c r="DJ700" s="92"/>
      <c r="DK700" s="92"/>
      <c r="DL700" s="92"/>
      <c r="DM700" s="92"/>
      <c r="DN700" s="92"/>
      <c r="DO700" s="92"/>
      <c r="DP700" s="92"/>
      <c r="DQ700" s="92"/>
      <c r="DR700" s="92"/>
      <c r="DS700" s="92"/>
      <c r="DT700" s="92"/>
      <c r="DU700" s="92"/>
      <c r="DV700" s="92"/>
      <c r="DW700" s="92"/>
      <c r="DX700" s="92"/>
      <c r="DY700" s="92"/>
      <c r="DZ700" s="92"/>
      <c r="EA700" s="92"/>
      <c r="EB700" s="92"/>
      <c r="EC700" s="92"/>
      <c r="ED700" s="92"/>
      <c r="EE700" s="92"/>
      <c r="EF700" s="2"/>
      <c r="EG700" s="2"/>
      <c r="EH700" s="2"/>
    </row>
    <row r="701" spans="1:138" ht="12.7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c r="BS701" s="2"/>
      <c r="BT701" s="2"/>
      <c r="BU701" s="2"/>
      <c r="BV701" s="2"/>
      <c r="BW701" s="2"/>
      <c r="BX701" s="2"/>
      <c r="BY701" s="2"/>
      <c r="BZ701" s="2"/>
      <c r="CA701" s="2"/>
      <c r="CB701" s="2"/>
      <c r="CC701" s="2"/>
      <c r="CD701" s="2"/>
      <c r="CE701" s="2"/>
      <c r="CF701" s="2"/>
      <c r="CG701" s="2"/>
      <c r="CH701" s="2"/>
      <c r="CI701" s="2"/>
      <c r="CJ701" s="2"/>
      <c r="CK701" s="2"/>
      <c r="CL701" s="2"/>
      <c r="CM701" s="2"/>
      <c r="CN701" s="2"/>
      <c r="CO701" s="2"/>
      <c r="CP701" s="2"/>
      <c r="CQ701" s="2"/>
      <c r="CR701" s="2"/>
      <c r="CS701" s="2"/>
      <c r="CT701" s="2"/>
      <c r="CU701" s="2"/>
      <c r="CV701" s="2"/>
      <c r="CW701" s="2"/>
      <c r="CX701" s="2"/>
      <c r="CY701" s="2"/>
      <c r="CZ701" s="2"/>
      <c r="DA701" s="2"/>
      <c r="DB701" s="2"/>
      <c r="DC701" s="2"/>
      <c r="DD701" s="2"/>
      <c r="DE701" s="2"/>
      <c r="DF701" s="92"/>
      <c r="DG701" s="92"/>
      <c r="DH701" s="92"/>
      <c r="DI701" s="92"/>
      <c r="DJ701" s="92"/>
      <c r="DK701" s="92"/>
      <c r="DL701" s="92"/>
      <c r="DM701" s="92"/>
      <c r="DN701" s="92"/>
      <c r="DO701" s="92"/>
      <c r="DP701" s="92"/>
      <c r="DQ701" s="92"/>
      <c r="DR701" s="92"/>
      <c r="DS701" s="92"/>
      <c r="DT701" s="92"/>
      <c r="DU701" s="92"/>
      <c r="DV701" s="92"/>
      <c r="DW701" s="92"/>
      <c r="DX701" s="92"/>
      <c r="DY701" s="92"/>
      <c r="DZ701" s="92"/>
      <c r="EA701" s="92"/>
      <c r="EB701" s="92"/>
      <c r="EC701" s="92"/>
      <c r="ED701" s="92"/>
      <c r="EE701" s="92"/>
      <c r="EF701" s="2"/>
      <c r="EG701" s="2"/>
      <c r="EH701" s="2"/>
    </row>
    <row r="702" spans="1:138" ht="12.7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2"/>
      <c r="BT702" s="2"/>
      <c r="BU702" s="2"/>
      <c r="BV702" s="2"/>
      <c r="BW702" s="2"/>
      <c r="BX702" s="2"/>
      <c r="BY702" s="2"/>
      <c r="BZ702" s="2"/>
      <c r="CA702" s="2"/>
      <c r="CB702" s="2"/>
      <c r="CC702" s="2"/>
      <c r="CD702" s="2"/>
      <c r="CE702" s="2"/>
      <c r="CF702" s="2"/>
      <c r="CG702" s="2"/>
      <c r="CH702" s="2"/>
      <c r="CI702" s="2"/>
      <c r="CJ702" s="2"/>
      <c r="CK702" s="2"/>
      <c r="CL702" s="2"/>
      <c r="CM702" s="2"/>
      <c r="CN702" s="2"/>
      <c r="CO702" s="2"/>
      <c r="CP702" s="2"/>
      <c r="CQ702" s="2"/>
      <c r="CR702" s="2"/>
      <c r="CS702" s="2"/>
      <c r="CT702" s="2"/>
      <c r="CU702" s="2"/>
      <c r="CV702" s="2"/>
      <c r="CW702" s="2"/>
      <c r="CX702" s="2"/>
      <c r="CY702" s="2"/>
      <c r="CZ702" s="2"/>
      <c r="DA702" s="2"/>
      <c r="DB702" s="2"/>
      <c r="DC702" s="2"/>
      <c r="DD702" s="2"/>
      <c r="DE702" s="2"/>
      <c r="DF702" s="92"/>
      <c r="DG702" s="92"/>
      <c r="DH702" s="92"/>
      <c r="DI702" s="92"/>
      <c r="DJ702" s="92"/>
      <c r="DK702" s="92"/>
      <c r="DL702" s="92"/>
      <c r="DM702" s="92"/>
      <c r="DN702" s="92"/>
      <c r="DO702" s="92"/>
      <c r="DP702" s="92"/>
      <c r="DQ702" s="92"/>
      <c r="DR702" s="92"/>
      <c r="DS702" s="92"/>
      <c r="DT702" s="92"/>
      <c r="DU702" s="92"/>
      <c r="DV702" s="92"/>
      <c r="DW702" s="92"/>
      <c r="DX702" s="92"/>
      <c r="DY702" s="92"/>
      <c r="DZ702" s="92"/>
      <c r="EA702" s="92"/>
      <c r="EB702" s="92"/>
      <c r="EC702" s="92"/>
      <c r="ED702" s="92"/>
      <c r="EE702" s="92"/>
      <c r="EF702" s="2"/>
      <c r="EG702" s="2"/>
      <c r="EH702" s="2"/>
    </row>
    <row r="703" spans="1:138" ht="12.7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c r="BS703" s="2"/>
      <c r="BT703" s="2"/>
      <c r="BU703" s="2"/>
      <c r="BV703" s="2"/>
      <c r="BW703" s="2"/>
      <c r="BX703" s="2"/>
      <c r="BY703" s="2"/>
      <c r="BZ703" s="2"/>
      <c r="CA703" s="2"/>
      <c r="CB703" s="2"/>
      <c r="CC703" s="2"/>
      <c r="CD703" s="2"/>
      <c r="CE703" s="2"/>
      <c r="CF703" s="2"/>
      <c r="CG703" s="2"/>
      <c r="CH703" s="2"/>
      <c r="CI703" s="2"/>
      <c r="CJ703" s="2"/>
      <c r="CK703" s="2"/>
      <c r="CL703" s="2"/>
      <c r="CM703" s="2"/>
      <c r="CN703" s="2"/>
      <c r="CO703" s="2"/>
      <c r="CP703" s="2"/>
      <c r="CQ703" s="2"/>
      <c r="CR703" s="2"/>
      <c r="CS703" s="2"/>
      <c r="CT703" s="2"/>
      <c r="CU703" s="2"/>
      <c r="CV703" s="2"/>
      <c r="CW703" s="2"/>
      <c r="CX703" s="2"/>
      <c r="CY703" s="2"/>
      <c r="CZ703" s="2"/>
      <c r="DA703" s="2"/>
      <c r="DB703" s="2"/>
      <c r="DC703" s="2"/>
      <c r="DD703" s="2"/>
      <c r="DE703" s="2"/>
      <c r="DF703" s="92"/>
      <c r="DG703" s="92"/>
      <c r="DH703" s="92"/>
      <c r="DI703" s="92"/>
      <c r="DJ703" s="92"/>
      <c r="DK703" s="92"/>
      <c r="DL703" s="92"/>
      <c r="DM703" s="92"/>
      <c r="DN703" s="92"/>
      <c r="DO703" s="92"/>
      <c r="DP703" s="92"/>
      <c r="DQ703" s="92"/>
      <c r="DR703" s="92"/>
      <c r="DS703" s="92"/>
      <c r="DT703" s="92"/>
      <c r="DU703" s="92"/>
      <c r="DV703" s="92"/>
      <c r="DW703" s="92"/>
      <c r="DX703" s="92"/>
      <c r="DY703" s="92"/>
      <c r="DZ703" s="92"/>
      <c r="EA703" s="92"/>
      <c r="EB703" s="92"/>
      <c r="EC703" s="92"/>
      <c r="ED703" s="92"/>
      <c r="EE703" s="92"/>
      <c r="EF703" s="2"/>
      <c r="EG703" s="2"/>
      <c r="EH703" s="2"/>
    </row>
    <row r="704" spans="1:138" ht="12.7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c r="BV704" s="2"/>
      <c r="BW704" s="2"/>
      <c r="BX704" s="2"/>
      <c r="BY704" s="2"/>
      <c r="BZ704" s="2"/>
      <c r="CA704" s="2"/>
      <c r="CB704" s="2"/>
      <c r="CC704" s="2"/>
      <c r="CD704" s="2"/>
      <c r="CE704" s="2"/>
      <c r="CF704" s="2"/>
      <c r="CG704" s="2"/>
      <c r="CH704" s="2"/>
      <c r="CI704" s="2"/>
      <c r="CJ704" s="2"/>
      <c r="CK704" s="2"/>
      <c r="CL704" s="2"/>
      <c r="CM704" s="2"/>
      <c r="CN704" s="2"/>
      <c r="CO704" s="2"/>
      <c r="CP704" s="2"/>
      <c r="CQ704" s="2"/>
      <c r="CR704" s="2"/>
      <c r="CS704" s="2"/>
      <c r="CT704" s="2"/>
      <c r="CU704" s="2"/>
      <c r="CV704" s="2"/>
      <c r="CW704" s="2"/>
      <c r="CX704" s="2"/>
      <c r="CY704" s="2"/>
      <c r="CZ704" s="2"/>
      <c r="DA704" s="2"/>
      <c r="DB704" s="2"/>
      <c r="DC704" s="2"/>
      <c r="DD704" s="2"/>
      <c r="DE704" s="2"/>
      <c r="DF704" s="92"/>
      <c r="DG704" s="92"/>
      <c r="DH704" s="92"/>
      <c r="DI704" s="92"/>
      <c r="DJ704" s="92"/>
      <c r="DK704" s="92"/>
      <c r="DL704" s="92"/>
      <c r="DM704" s="92"/>
      <c r="DN704" s="92"/>
      <c r="DO704" s="92"/>
      <c r="DP704" s="92"/>
      <c r="DQ704" s="92"/>
      <c r="DR704" s="92"/>
      <c r="DS704" s="92"/>
      <c r="DT704" s="92"/>
      <c r="DU704" s="92"/>
      <c r="DV704" s="92"/>
      <c r="DW704" s="92"/>
      <c r="DX704" s="92"/>
      <c r="DY704" s="92"/>
      <c r="DZ704" s="92"/>
      <c r="EA704" s="92"/>
      <c r="EB704" s="92"/>
      <c r="EC704" s="92"/>
      <c r="ED704" s="92"/>
      <c r="EE704" s="92"/>
      <c r="EF704" s="2"/>
      <c r="EG704" s="2"/>
      <c r="EH704" s="2"/>
    </row>
    <row r="705" spans="1:138" ht="12.7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c r="BS705" s="2"/>
      <c r="BT705" s="2"/>
      <c r="BU705" s="2"/>
      <c r="BV705" s="2"/>
      <c r="BW705" s="2"/>
      <c r="BX705" s="2"/>
      <c r="BY705" s="2"/>
      <c r="BZ705" s="2"/>
      <c r="CA705" s="2"/>
      <c r="CB705" s="2"/>
      <c r="CC705" s="2"/>
      <c r="CD705" s="2"/>
      <c r="CE705" s="2"/>
      <c r="CF705" s="2"/>
      <c r="CG705" s="2"/>
      <c r="CH705" s="2"/>
      <c r="CI705" s="2"/>
      <c r="CJ705" s="2"/>
      <c r="CK705" s="2"/>
      <c r="CL705" s="2"/>
      <c r="CM705" s="2"/>
      <c r="CN705" s="2"/>
      <c r="CO705" s="2"/>
      <c r="CP705" s="2"/>
      <c r="CQ705" s="2"/>
      <c r="CR705" s="2"/>
      <c r="CS705" s="2"/>
      <c r="CT705" s="2"/>
      <c r="CU705" s="2"/>
      <c r="CV705" s="2"/>
      <c r="CW705" s="2"/>
      <c r="CX705" s="2"/>
      <c r="CY705" s="2"/>
      <c r="CZ705" s="2"/>
      <c r="DA705" s="2"/>
      <c r="DB705" s="2"/>
      <c r="DC705" s="2"/>
      <c r="DD705" s="2"/>
      <c r="DE705" s="2"/>
      <c r="DF705" s="92"/>
      <c r="DG705" s="92"/>
      <c r="DH705" s="92"/>
      <c r="DI705" s="92"/>
      <c r="DJ705" s="92"/>
      <c r="DK705" s="92"/>
      <c r="DL705" s="92"/>
      <c r="DM705" s="92"/>
      <c r="DN705" s="92"/>
      <c r="DO705" s="92"/>
      <c r="DP705" s="92"/>
      <c r="DQ705" s="92"/>
      <c r="DR705" s="92"/>
      <c r="DS705" s="92"/>
      <c r="DT705" s="92"/>
      <c r="DU705" s="92"/>
      <c r="DV705" s="92"/>
      <c r="DW705" s="92"/>
      <c r="DX705" s="92"/>
      <c r="DY705" s="92"/>
      <c r="DZ705" s="92"/>
      <c r="EA705" s="92"/>
      <c r="EB705" s="92"/>
      <c r="EC705" s="92"/>
      <c r="ED705" s="92"/>
      <c r="EE705" s="92"/>
      <c r="EF705" s="2"/>
      <c r="EG705" s="2"/>
      <c r="EH705" s="2"/>
    </row>
    <row r="706" spans="1:138" ht="12.7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c r="BW706" s="2"/>
      <c r="BX706" s="2"/>
      <c r="BY706" s="2"/>
      <c r="BZ706" s="2"/>
      <c r="CA706" s="2"/>
      <c r="CB706" s="2"/>
      <c r="CC706" s="2"/>
      <c r="CD706" s="2"/>
      <c r="CE706" s="2"/>
      <c r="CF706" s="2"/>
      <c r="CG706" s="2"/>
      <c r="CH706" s="2"/>
      <c r="CI706" s="2"/>
      <c r="CJ706" s="2"/>
      <c r="CK706" s="2"/>
      <c r="CL706" s="2"/>
      <c r="CM706" s="2"/>
      <c r="CN706" s="2"/>
      <c r="CO706" s="2"/>
      <c r="CP706" s="2"/>
      <c r="CQ706" s="2"/>
      <c r="CR706" s="2"/>
      <c r="CS706" s="2"/>
      <c r="CT706" s="2"/>
      <c r="CU706" s="2"/>
      <c r="CV706" s="2"/>
      <c r="CW706" s="2"/>
      <c r="CX706" s="2"/>
      <c r="CY706" s="2"/>
      <c r="CZ706" s="2"/>
      <c r="DA706" s="2"/>
      <c r="DB706" s="2"/>
      <c r="DC706" s="2"/>
      <c r="DD706" s="2"/>
      <c r="DE706" s="2"/>
      <c r="DF706" s="92"/>
      <c r="DG706" s="92"/>
      <c r="DH706" s="92"/>
      <c r="DI706" s="92"/>
      <c r="DJ706" s="92"/>
      <c r="DK706" s="92"/>
      <c r="DL706" s="92"/>
      <c r="DM706" s="92"/>
      <c r="DN706" s="92"/>
      <c r="DO706" s="92"/>
      <c r="DP706" s="92"/>
      <c r="DQ706" s="92"/>
      <c r="DR706" s="92"/>
      <c r="DS706" s="92"/>
      <c r="DT706" s="92"/>
      <c r="DU706" s="92"/>
      <c r="DV706" s="92"/>
      <c r="DW706" s="92"/>
      <c r="DX706" s="92"/>
      <c r="DY706" s="92"/>
      <c r="DZ706" s="92"/>
      <c r="EA706" s="92"/>
      <c r="EB706" s="92"/>
      <c r="EC706" s="92"/>
      <c r="ED706" s="92"/>
      <c r="EE706" s="92"/>
      <c r="EF706" s="2"/>
      <c r="EG706" s="2"/>
      <c r="EH706" s="2"/>
    </row>
    <row r="707" spans="1:138" ht="12.7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c r="BS707" s="2"/>
      <c r="BT707" s="2"/>
      <c r="BU707" s="2"/>
      <c r="BV707" s="2"/>
      <c r="BW707" s="2"/>
      <c r="BX707" s="2"/>
      <c r="BY707" s="2"/>
      <c r="BZ707" s="2"/>
      <c r="CA707" s="2"/>
      <c r="CB707" s="2"/>
      <c r="CC707" s="2"/>
      <c r="CD707" s="2"/>
      <c r="CE707" s="2"/>
      <c r="CF707" s="2"/>
      <c r="CG707" s="2"/>
      <c r="CH707" s="2"/>
      <c r="CI707" s="2"/>
      <c r="CJ707" s="2"/>
      <c r="CK707" s="2"/>
      <c r="CL707" s="2"/>
      <c r="CM707" s="2"/>
      <c r="CN707" s="2"/>
      <c r="CO707" s="2"/>
      <c r="CP707" s="2"/>
      <c r="CQ707" s="2"/>
      <c r="CR707" s="2"/>
      <c r="CS707" s="2"/>
      <c r="CT707" s="2"/>
      <c r="CU707" s="2"/>
      <c r="CV707" s="2"/>
      <c r="CW707" s="2"/>
      <c r="CX707" s="2"/>
      <c r="CY707" s="2"/>
      <c r="CZ707" s="2"/>
      <c r="DA707" s="2"/>
      <c r="DB707" s="2"/>
      <c r="DC707" s="2"/>
      <c r="DD707" s="2"/>
      <c r="DE707" s="2"/>
      <c r="DF707" s="92"/>
      <c r="DG707" s="92"/>
      <c r="DH707" s="92"/>
      <c r="DI707" s="92"/>
      <c r="DJ707" s="92"/>
      <c r="DK707" s="92"/>
      <c r="DL707" s="92"/>
      <c r="DM707" s="92"/>
      <c r="DN707" s="92"/>
      <c r="DO707" s="92"/>
      <c r="DP707" s="92"/>
      <c r="DQ707" s="92"/>
      <c r="DR707" s="92"/>
      <c r="DS707" s="92"/>
      <c r="DT707" s="92"/>
      <c r="DU707" s="92"/>
      <c r="DV707" s="92"/>
      <c r="DW707" s="92"/>
      <c r="DX707" s="92"/>
      <c r="DY707" s="92"/>
      <c r="DZ707" s="92"/>
      <c r="EA707" s="92"/>
      <c r="EB707" s="92"/>
      <c r="EC707" s="92"/>
      <c r="ED707" s="92"/>
      <c r="EE707" s="92"/>
      <c r="EF707" s="2"/>
      <c r="EG707" s="2"/>
      <c r="EH707" s="2"/>
    </row>
    <row r="708" spans="1:138" ht="12.7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c r="BS708" s="2"/>
      <c r="BT708" s="2"/>
      <c r="BU708" s="2"/>
      <c r="BV708" s="2"/>
      <c r="BW708" s="2"/>
      <c r="BX708" s="2"/>
      <c r="BY708" s="2"/>
      <c r="BZ708" s="2"/>
      <c r="CA708" s="2"/>
      <c r="CB708" s="2"/>
      <c r="CC708" s="2"/>
      <c r="CD708" s="2"/>
      <c r="CE708" s="2"/>
      <c r="CF708" s="2"/>
      <c r="CG708" s="2"/>
      <c r="CH708" s="2"/>
      <c r="CI708" s="2"/>
      <c r="CJ708" s="2"/>
      <c r="CK708" s="2"/>
      <c r="CL708" s="2"/>
      <c r="CM708" s="2"/>
      <c r="CN708" s="2"/>
      <c r="CO708" s="2"/>
      <c r="CP708" s="2"/>
      <c r="CQ708" s="2"/>
      <c r="CR708" s="2"/>
      <c r="CS708" s="2"/>
      <c r="CT708" s="2"/>
      <c r="CU708" s="2"/>
      <c r="CV708" s="2"/>
      <c r="CW708" s="2"/>
      <c r="CX708" s="2"/>
      <c r="CY708" s="2"/>
      <c r="CZ708" s="2"/>
      <c r="DA708" s="2"/>
      <c r="DB708" s="2"/>
      <c r="DC708" s="2"/>
      <c r="DD708" s="2"/>
      <c r="DE708" s="2"/>
      <c r="DF708" s="92"/>
      <c r="DG708" s="92"/>
      <c r="DH708" s="92"/>
      <c r="DI708" s="92"/>
      <c r="DJ708" s="92"/>
      <c r="DK708" s="92"/>
      <c r="DL708" s="92"/>
      <c r="DM708" s="92"/>
      <c r="DN708" s="92"/>
      <c r="DO708" s="92"/>
      <c r="DP708" s="92"/>
      <c r="DQ708" s="92"/>
      <c r="DR708" s="92"/>
      <c r="DS708" s="92"/>
      <c r="DT708" s="92"/>
      <c r="DU708" s="92"/>
      <c r="DV708" s="92"/>
      <c r="DW708" s="92"/>
      <c r="DX708" s="92"/>
      <c r="DY708" s="92"/>
      <c r="DZ708" s="92"/>
      <c r="EA708" s="92"/>
      <c r="EB708" s="92"/>
      <c r="EC708" s="92"/>
      <c r="ED708" s="92"/>
      <c r="EE708" s="92"/>
      <c r="EF708" s="2"/>
      <c r="EG708" s="2"/>
      <c r="EH708" s="2"/>
    </row>
    <row r="709" spans="1:138" ht="12.7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c r="BS709" s="2"/>
      <c r="BT709" s="2"/>
      <c r="BU709" s="2"/>
      <c r="BV709" s="2"/>
      <c r="BW709" s="2"/>
      <c r="BX709" s="2"/>
      <c r="BY709" s="2"/>
      <c r="BZ709" s="2"/>
      <c r="CA709" s="2"/>
      <c r="CB709" s="2"/>
      <c r="CC709" s="2"/>
      <c r="CD709" s="2"/>
      <c r="CE709" s="2"/>
      <c r="CF709" s="2"/>
      <c r="CG709" s="2"/>
      <c r="CH709" s="2"/>
      <c r="CI709" s="2"/>
      <c r="CJ709" s="2"/>
      <c r="CK709" s="2"/>
      <c r="CL709" s="2"/>
      <c r="CM709" s="2"/>
      <c r="CN709" s="2"/>
      <c r="CO709" s="2"/>
      <c r="CP709" s="2"/>
      <c r="CQ709" s="2"/>
      <c r="CR709" s="2"/>
      <c r="CS709" s="2"/>
      <c r="CT709" s="2"/>
      <c r="CU709" s="2"/>
      <c r="CV709" s="2"/>
      <c r="CW709" s="2"/>
      <c r="CX709" s="2"/>
      <c r="CY709" s="2"/>
      <c r="CZ709" s="2"/>
      <c r="DA709" s="2"/>
      <c r="DB709" s="2"/>
      <c r="DC709" s="2"/>
      <c r="DD709" s="2"/>
      <c r="DE709" s="2"/>
      <c r="DF709" s="92"/>
      <c r="DG709" s="92"/>
      <c r="DH709" s="92"/>
      <c r="DI709" s="92"/>
      <c r="DJ709" s="92"/>
      <c r="DK709" s="92"/>
      <c r="DL709" s="92"/>
      <c r="DM709" s="92"/>
      <c r="DN709" s="92"/>
      <c r="DO709" s="92"/>
      <c r="DP709" s="92"/>
      <c r="DQ709" s="92"/>
      <c r="DR709" s="92"/>
      <c r="DS709" s="92"/>
      <c r="DT709" s="92"/>
      <c r="DU709" s="92"/>
      <c r="DV709" s="92"/>
      <c r="DW709" s="92"/>
      <c r="DX709" s="92"/>
      <c r="DY709" s="92"/>
      <c r="DZ709" s="92"/>
      <c r="EA709" s="92"/>
      <c r="EB709" s="92"/>
      <c r="EC709" s="92"/>
      <c r="ED709" s="92"/>
      <c r="EE709" s="92"/>
      <c r="EF709" s="2"/>
      <c r="EG709" s="2"/>
      <c r="EH709" s="2"/>
    </row>
    <row r="710" spans="1:138" ht="12.7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c r="BS710" s="2"/>
      <c r="BT710" s="2"/>
      <c r="BU710" s="2"/>
      <c r="BV710" s="2"/>
      <c r="BW710" s="2"/>
      <c r="BX710" s="2"/>
      <c r="BY710" s="2"/>
      <c r="BZ710" s="2"/>
      <c r="CA710" s="2"/>
      <c r="CB710" s="2"/>
      <c r="CC710" s="2"/>
      <c r="CD710" s="2"/>
      <c r="CE710" s="2"/>
      <c r="CF710" s="2"/>
      <c r="CG710" s="2"/>
      <c r="CH710" s="2"/>
      <c r="CI710" s="2"/>
      <c r="CJ710" s="2"/>
      <c r="CK710" s="2"/>
      <c r="CL710" s="2"/>
      <c r="CM710" s="2"/>
      <c r="CN710" s="2"/>
      <c r="CO710" s="2"/>
      <c r="CP710" s="2"/>
      <c r="CQ710" s="2"/>
      <c r="CR710" s="2"/>
      <c r="CS710" s="2"/>
      <c r="CT710" s="2"/>
      <c r="CU710" s="2"/>
      <c r="CV710" s="2"/>
      <c r="CW710" s="2"/>
      <c r="CX710" s="2"/>
      <c r="CY710" s="2"/>
      <c r="CZ710" s="2"/>
      <c r="DA710" s="2"/>
      <c r="DB710" s="2"/>
      <c r="DC710" s="2"/>
      <c r="DD710" s="2"/>
      <c r="DE710" s="2"/>
      <c r="DF710" s="92"/>
      <c r="DG710" s="92"/>
      <c r="DH710" s="92"/>
      <c r="DI710" s="92"/>
      <c r="DJ710" s="92"/>
      <c r="DK710" s="92"/>
      <c r="DL710" s="92"/>
      <c r="DM710" s="92"/>
      <c r="DN710" s="92"/>
      <c r="DO710" s="92"/>
      <c r="DP710" s="92"/>
      <c r="DQ710" s="92"/>
      <c r="DR710" s="92"/>
      <c r="DS710" s="92"/>
      <c r="DT710" s="92"/>
      <c r="DU710" s="92"/>
      <c r="DV710" s="92"/>
      <c r="DW710" s="92"/>
      <c r="DX710" s="92"/>
      <c r="DY710" s="92"/>
      <c r="DZ710" s="92"/>
      <c r="EA710" s="92"/>
      <c r="EB710" s="92"/>
      <c r="EC710" s="92"/>
      <c r="ED710" s="92"/>
      <c r="EE710" s="92"/>
      <c r="EF710" s="2"/>
      <c r="EG710" s="2"/>
      <c r="EH710" s="2"/>
    </row>
    <row r="711" spans="1:138" ht="12.7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c r="BS711" s="2"/>
      <c r="BT711" s="2"/>
      <c r="BU711" s="2"/>
      <c r="BV711" s="2"/>
      <c r="BW711" s="2"/>
      <c r="BX711" s="2"/>
      <c r="BY711" s="2"/>
      <c r="BZ711" s="2"/>
      <c r="CA711" s="2"/>
      <c r="CB711" s="2"/>
      <c r="CC711" s="2"/>
      <c r="CD711" s="2"/>
      <c r="CE711" s="2"/>
      <c r="CF711" s="2"/>
      <c r="CG711" s="2"/>
      <c r="CH711" s="2"/>
      <c r="CI711" s="2"/>
      <c r="CJ711" s="2"/>
      <c r="CK711" s="2"/>
      <c r="CL711" s="2"/>
      <c r="CM711" s="2"/>
      <c r="CN711" s="2"/>
      <c r="CO711" s="2"/>
      <c r="CP711" s="2"/>
      <c r="CQ711" s="2"/>
      <c r="CR711" s="2"/>
      <c r="CS711" s="2"/>
      <c r="CT711" s="2"/>
      <c r="CU711" s="2"/>
      <c r="CV711" s="2"/>
      <c r="CW711" s="2"/>
      <c r="CX711" s="2"/>
      <c r="CY711" s="2"/>
      <c r="CZ711" s="2"/>
      <c r="DA711" s="2"/>
      <c r="DB711" s="2"/>
      <c r="DC711" s="2"/>
      <c r="DD711" s="2"/>
      <c r="DE711" s="2"/>
      <c r="DF711" s="92"/>
      <c r="DG711" s="92"/>
      <c r="DH711" s="92"/>
      <c r="DI711" s="92"/>
      <c r="DJ711" s="92"/>
      <c r="DK711" s="92"/>
      <c r="DL711" s="92"/>
      <c r="DM711" s="92"/>
      <c r="DN711" s="92"/>
      <c r="DO711" s="92"/>
      <c r="DP711" s="92"/>
      <c r="DQ711" s="92"/>
      <c r="DR711" s="92"/>
      <c r="DS711" s="92"/>
      <c r="DT711" s="92"/>
      <c r="DU711" s="92"/>
      <c r="DV711" s="92"/>
      <c r="DW711" s="92"/>
      <c r="DX711" s="92"/>
      <c r="DY711" s="92"/>
      <c r="DZ711" s="92"/>
      <c r="EA711" s="92"/>
      <c r="EB711" s="92"/>
      <c r="EC711" s="92"/>
      <c r="ED711" s="92"/>
      <c r="EE711" s="92"/>
      <c r="EF711" s="2"/>
      <c r="EG711" s="2"/>
      <c r="EH711" s="2"/>
    </row>
    <row r="712" spans="1:138" ht="12.7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c r="BS712" s="2"/>
      <c r="BT712" s="2"/>
      <c r="BU712" s="2"/>
      <c r="BV712" s="2"/>
      <c r="BW712" s="2"/>
      <c r="BX712" s="2"/>
      <c r="BY712" s="2"/>
      <c r="BZ712" s="2"/>
      <c r="CA712" s="2"/>
      <c r="CB712" s="2"/>
      <c r="CC712" s="2"/>
      <c r="CD712" s="2"/>
      <c r="CE712" s="2"/>
      <c r="CF712" s="2"/>
      <c r="CG712" s="2"/>
      <c r="CH712" s="2"/>
      <c r="CI712" s="2"/>
      <c r="CJ712" s="2"/>
      <c r="CK712" s="2"/>
      <c r="CL712" s="2"/>
      <c r="CM712" s="2"/>
      <c r="CN712" s="2"/>
      <c r="CO712" s="2"/>
      <c r="CP712" s="2"/>
      <c r="CQ712" s="2"/>
      <c r="CR712" s="2"/>
      <c r="CS712" s="2"/>
      <c r="CT712" s="2"/>
      <c r="CU712" s="2"/>
      <c r="CV712" s="2"/>
      <c r="CW712" s="2"/>
      <c r="CX712" s="2"/>
      <c r="CY712" s="2"/>
      <c r="CZ712" s="2"/>
      <c r="DA712" s="2"/>
      <c r="DB712" s="2"/>
      <c r="DC712" s="2"/>
      <c r="DD712" s="2"/>
      <c r="DE712" s="2"/>
      <c r="DF712" s="92"/>
      <c r="DG712" s="92"/>
      <c r="DH712" s="92"/>
      <c r="DI712" s="92"/>
      <c r="DJ712" s="92"/>
      <c r="DK712" s="92"/>
      <c r="DL712" s="92"/>
      <c r="DM712" s="92"/>
      <c r="DN712" s="92"/>
      <c r="DO712" s="92"/>
      <c r="DP712" s="92"/>
      <c r="DQ712" s="92"/>
      <c r="DR712" s="92"/>
      <c r="DS712" s="92"/>
      <c r="DT712" s="92"/>
      <c r="DU712" s="92"/>
      <c r="DV712" s="92"/>
      <c r="DW712" s="92"/>
      <c r="DX712" s="92"/>
      <c r="DY712" s="92"/>
      <c r="DZ712" s="92"/>
      <c r="EA712" s="92"/>
      <c r="EB712" s="92"/>
      <c r="EC712" s="92"/>
      <c r="ED712" s="92"/>
      <c r="EE712" s="92"/>
      <c r="EF712" s="2"/>
      <c r="EG712" s="2"/>
      <c r="EH712" s="2"/>
    </row>
    <row r="713" spans="1:138" ht="12.7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c r="BS713" s="2"/>
      <c r="BT713" s="2"/>
      <c r="BU713" s="2"/>
      <c r="BV713" s="2"/>
      <c r="BW713" s="2"/>
      <c r="BX713" s="2"/>
      <c r="BY713" s="2"/>
      <c r="BZ713" s="2"/>
      <c r="CA713" s="2"/>
      <c r="CB713" s="2"/>
      <c r="CC713" s="2"/>
      <c r="CD713" s="2"/>
      <c r="CE713" s="2"/>
      <c r="CF713" s="2"/>
      <c r="CG713" s="2"/>
      <c r="CH713" s="2"/>
      <c r="CI713" s="2"/>
      <c r="CJ713" s="2"/>
      <c r="CK713" s="2"/>
      <c r="CL713" s="2"/>
      <c r="CM713" s="2"/>
      <c r="CN713" s="2"/>
      <c r="CO713" s="2"/>
      <c r="CP713" s="2"/>
      <c r="CQ713" s="2"/>
      <c r="CR713" s="2"/>
      <c r="CS713" s="2"/>
      <c r="CT713" s="2"/>
      <c r="CU713" s="2"/>
      <c r="CV713" s="2"/>
      <c r="CW713" s="2"/>
      <c r="CX713" s="2"/>
      <c r="CY713" s="2"/>
      <c r="CZ713" s="2"/>
      <c r="DA713" s="2"/>
      <c r="DB713" s="2"/>
      <c r="DC713" s="2"/>
      <c r="DD713" s="2"/>
      <c r="DE713" s="2"/>
      <c r="DF713" s="92"/>
      <c r="DG713" s="92"/>
      <c r="DH713" s="92"/>
      <c r="DI713" s="92"/>
      <c r="DJ713" s="92"/>
      <c r="DK713" s="92"/>
      <c r="DL713" s="92"/>
      <c r="DM713" s="92"/>
      <c r="DN713" s="92"/>
      <c r="DO713" s="92"/>
      <c r="DP713" s="92"/>
      <c r="DQ713" s="92"/>
      <c r="DR713" s="92"/>
      <c r="DS713" s="92"/>
      <c r="DT713" s="92"/>
      <c r="DU713" s="92"/>
      <c r="DV713" s="92"/>
      <c r="DW713" s="92"/>
      <c r="DX713" s="92"/>
      <c r="DY713" s="92"/>
      <c r="DZ713" s="92"/>
      <c r="EA713" s="92"/>
      <c r="EB713" s="92"/>
      <c r="EC713" s="92"/>
      <c r="ED713" s="92"/>
      <c r="EE713" s="92"/>
      <c r="EF713" s="2"/>
      <c r="EG713" s="2"/>
      <c r="EH713" s="2"/>
    </row>
    <row r="714" spans="1:138" ht="12.7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c r="BS714" s="2"/>
      <c r="BT714" s="2"/>
      <c r="BU714" s="2"/>
      <c r="BV714" s="2"/>
      <c r="BW714" s="2"/>
      <c r="BX714" s="2"/>
      <c r="BY714" s="2"/>
      <c r="BZ714" s="2"/>
      <c r="CA714" s="2"/>
      <c r="CB714" s="2"/>
      <c r="CC714" s="2"/>
      <c r="CD714" s="2"/>
      <c r="CE714" s="2"/>
      <c r="CF714" s="2"/>
      <c r="CG714" s="2"/>
      <c r="CH714" s="2"/>
      <c r="CI714" s="2"/>
      <c r="CJ714" s="2"/>
      <c r="CK714" s="2"/>
      <c r="CL714" s="2"/>
      <c r="CM714" s="2"/>
      <c r="CN714" s="2"/>
      <c r="CO714" s="2"/>
      <c r="CP714" s="2"/>
      <c r="CQ714" s="2"/>
      <c r="CR714" s="2"/>
      <c r="CS714" s="2"/>
      <c r="CT714" s="2"/>
      <c r="CU714" s="2"/>
      <c r="CV714" s="2"/>
      <c r="CW714" s="2"/>
      <c r="CX714" s="2"/>
      <c r="CY714" s="2"/>
      <c r="CZ714" s="2"/>
      <c r="DA714" s="2"/>
      <c r="DB714" s="2"/>
      <c r="DC714" s="2"/>
      <c r="DD714" s="2"/>
      <c r="DE714" s="2"/>
      <c r="DF714" s="92"/>
      <c r="DG714" s="92"/>
      <c r="DH714" s="92"/>
      <c r="DI714" s="92"/>
      <c r="DJ714" s="92"/>
      <c r="DK714" s="92"/>
      <c r="DL714" s="92"/>
      <c r="DM714" s="92"/>
      <c r="DN714" s="92"/>
      <c r="DO714" s="92"/>
      <c r="DP714" s="92"/>
      <c r="DQ714" s="92"/>
      <c r="DR714" s="92"/>
      <c r="DS714" s="92"/>
      <c r="DT714" s="92"/>
      <c r="DU714" s="92"/>
      <c r="DV714" s="92"/>
      <c r="DW714" s="92"/>
      <c r="DX714" s="92"/>
      <c r="DY714" s="92"/>
      <c r="DZ714" s="92"/>
      <c r="EA714" s="92"/>
      <c r="EB714" s="92"/>
      <c r="EC714" s="92"/>
      <c r="ED714" s="92"/>
      <c r="EE714" s="92"/>
      <c r="EF714" s="2"/>
      <c r="EG714" s="2"/>
      <c r="EH714" s="2"/>
    </row>
    <row r="715" spans="1:138" ht="12.7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c r="BS715" s="2"/>
      <c r="BT715" s="2"/>
      <c r="BU715" s="2"/>
      <c r="BV715" s="2"/>
      <c r="BW715" s="2"/>
      <c r="BX715" s="2"/>
      <c r="BY715" s="2"/>
      <c r="BZ715" s="2"/>
      <c r="CA715" s="2"/>
      <c r="CB715" s="2"/>
      <c r="CC715" s="2"/>
      <c r="CD715" s="2"/>
      <c r="CE715" s="2"/>
      <c r="CF715" s="2"/>
      <c r="CG715" s="2"/>
      <c r="CH715" s="2"/>
      <c r="CI715" s="2"/>
      <c r="CJ715" s="2"/>
      <c r="CK715" s="2"/>
      <c r="CL715" s="2"/>
      <c r="CM715" s="2"/>
      <c r="CN715" s="2"/>
      <c r="CO715" s="2"/>
      <c r="CP715" s="2"/>
      <c r="CQ715" s="2"/>
      <c r="CR715" s="2"/>
      <c r="CS715" s="2"/>
      <c r="CT715" s="2"/>
      <c r="CU715" s="2"/>
      <c r="CV715" s="2"/>
      <c r="CW715" s="2"/>
      <c r="CX715" s="2"/>
      <c r="CY715" s="2"/>
      <c r="CZ715" s="2"/>
      <c r="DA715" s="2"/>
      <c r="DB715" s="2"/>
      <c r="DC715" s="2"/>
      <c r="DD715" s="2"/>
      <c r="DE715" s="2"/>
      <c r="DF715" s="92"/>
      <c r="DG715" s="92"/>
      <c r="DH715" s="92"/>
      <c r="DI715" s="92"/>
      <c r="DJ715" s="92"/>
      <c r="DK715" s="92"/>
      <c r="DL715" s="92"/>
      <c r="DM715" s="92"/>
      <c r="DN715" s="92"/>
      <c r="DO715" s="92"/>
      <c r="DP715" s="92"/>
      <c r="DQ715" s="92"/>
      <c r="DR715" s="92"/>
      <c r="DS715" s="92"/>
      <c r="DT715" s="92"/>
      <c r="DU715" s="92"/>
      <c r="DV715" s="92"/>
      <c r="DW715" s="92"/>
      <c r="DX715" s="92"/>
      <c r="DY715" s="92"/>
      <c r="DZ715" s="92"/>
      <c r="EA715" s="92"/>
      <c r="EB715" s="92"/>
      <c r="EC715" s="92"/>
      <c r="ED715" s="92"/>
      <c r="EE715" s="92"/>
      <c r="EF715" s="2"/>
      <c r="EG715" s="2"/>
      <c r="EH715" s="2"/>
    </row>
    <row r="716" spans="1:138" ht="12.7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c r="BT716" s="2"/>
      <c r="BU716" s="2"/>
      <c r="BV716" s="2"/>
      <c r="BW716" s="2"/>
      <c r="BX716" s="2"/>
      <c r="BY716" s="2"/>
      <c r="BZ716" s="2"/>
      <c r="CA716" s="2"/>
      <c r="CB716" s="2"/>
      <c r="CC716" s="2"/>
      <c r="CD716" s="2"/>
      <c r="CE716" s="2"/>
      <c r="CF716" s="2"/>
      <c r="CG716" s="2"/>
      <c r="CH716" s="2"/>
      <c r="CI716" s="2"/>
      <c r="CJ716" s="2"/>
      <c r="CK716" s="2"/>
      <c r="CL716" s="2"/>
      <c r="CM716" s="2"/>
      <c r="CN716" s="2"/>
      <c r="CO716" s="2"/>
      <c r="CP716" s="2"/>
      <c r="CQ716" s="2"/>
      <c r="CR716" s="2"/>
      <c r="CS716" s="2"/>
      <c r="CT716" s="2"/>
      <c r="CU716" s="2"/>
      <c r="CV716" s="2"/>
      <c r="CW716" s="2"/>
      <c r="CX716" s="2"/>
      <c r="CY716" s="2"/>
      <c r="CZ716" s="2"/>
      <c r="DA716" s="2"/>
      <c r="DB716" s="2"/>
      <c r="DC716" s="2"/>
      <c r="DD716" s="2"/>
      <c r="DE716" s="2"/>
      <c r="DF716" s="92"/>
      <c r="DG716" s="92"/>
      <c r="DH716" s="92"/>
      <c r="DI716" s="92"/>
      <c r="DJ716" s="92"/>
      <c r="DK716" s="92"/>
      <c r="DL716" s="92"/>
      <c r="DM716" s="92"/>
      <c r="DN716" s="92"/>
      <c r="DO716" s="92"/>
      <c r="DP716" s="92"/>
      <c r="DQ716" s="92"/>
      <c r="DR716" s="92"/>
      <c r="DS716" s="92"/>
      <c r="DT716" s="92"/>
      <c r="DU716" s="92"/>
      <c r="DV716" s="92"/>
      <c r="DW716" s="92"/>
      <c r="DX716" s="92"/>
      <c r="DY716" s="92"/>
      <c r="DZ716" s="92"/>
      <c r="EA716" s="92"/>
      <c r="EB716" s="92"/>
      <c r="EC716" s="92"/>
      <c r="ED716" s="92"/>
      <c r="EE716" s="92"/>
      <c r="EF716" s="2"/>
      <c r="EG716" s="2"/>
      <c r="EH716" s="2"/>
    </row>
    <row r="717" spans="1:138" ht="12.7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c r="BS717" s="2"/>
      <c r="BT717" s="2"/>
      <c r="BU717" s="2"/>
      <c r="BV717" s="2"/>
      <c r="BW717" s="2"/>
      <c r="BX717" s="2"/>
      <c r="BY717" s="2"/>
      <c r="BZ717" s="2"/>
      <c r="CA717" s="2"/>
      <c r="CB717" s="2"/>
      <c r="CC717" s="2"/>
      <c r="CD717" s="2"/>
      <c r="CE717" s="2"/>
      <c r="CF717" s="2"/>
      <c r="CG717" s="2"/>
      <c r="CH717" s="2"/>
      <c r="CI717" s="2"/>
      <c r="CJ717" s="2"/>
      <c r="CK717" s="2"/>
      <c r="CL717" s="2"/>
      <c r="CM717" s="2"/>
      <c r="CN717" s="2"/>
      <c r="CO717" s="2"/>
      <c r="CP717" s="2"/>
      <c r="CQ717" s="2"/>
      <c r="CR717" s="2"/>
      <c r="CS717" s="2"/>
      <c r="CT717" s="2"/>
      <c r="CU717" s="2"/>
      <c r="CV717" s="2"/>
      <c r="CW717" s="2"/>
      <c r="CX717" s="2"/>
      <c r="CY717" s="2"/>
      <c r="CZ717" s="2"/>
      <c r="DA717" s="2"/>
      <c r="DB717" s="2"/>
      <c r="DC717" s="2"/>
      <c r="DD717" s="2"/>
      <c r="DE717" s="2"/>
      <c r="DF717" s="92"/>
      <c r="DG717" s="92"/>
      <c r="DH717" s="92"/>
      <c r="DI717" s="92"/>
      <c r="DJ717" s="92"/>
      <c r="DK717" s="92"/>
      <c r="DL717" s="92"/>
      <c r="DM717" s="92"/>
      <c r="DN717" s="92"/>
      <c r="DO717" s="92"/>
      <c r="DP717" s="92"/>
      <c r="DQ717" s="92"/>
      <c r="DR717" s="92"/>
      <c r="DS717" s="92"/>
      <c r="DT717" s="92"/>
      <c r="DU717" s="92"/>
      <c r="DV717" s="92"/>
      <c r="DW717" s="92"/>
      <c r="DX717" s="92"/>
      <c r="DY717" s="92"/>
      <c r="DZ717" s="92"/>
      <c r="EA717" s="92"/>
      <c r="EB717" s="92"/>
      <c r="EC717" s="92"/>
      <c r="ED717" s="92"/>
      <c r="EE717" s="92"/>
      <c r="EF717" s="2"/>
      <c r="EG717" s="2"/>
      <c r="EH717" s="2"/>
    </row>
    <row r="718" spans="1:138" ht="12.7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c r="BV718" s="2"/>
      <c r="BW718" s="2"/>
      <c r="BX718" s="2"/>
      <c r="BY718" s="2"/>
      <c r="BZ718" s="2"/>
      <c r="CA718" s="2"/>
      <c r="CB718" s="2"/>
      <c r="CC718" s="2"/>
      <c r="CD718" s="2"/>
      <c r="CE718" s="2"/>
      <c r="CF718" s="2"/>
      <c r="CG718" s="2"/>
      <c r="CH718" s="2"/>
      <c r="CI718" s="2"/>
      <c r="CJ718" s="2"/>
      <c r="CK718" s="2"/>
      <c r="CL718" s="2"/>
      <c r="CM718" s="2"/>
      <c r="CN718" s="2"/>
      <c r="CO718" s="2"/>
      <c r="CP718" s="2"/>
      <c r="CQ718" s="2"/>
      <c r="CR718" s="2"/>
      <c r="CS718" s="2"/>
      <c r="CT718" s="2"/>
      <c r="CU718" s="2"/>
      <c r="CV718" s="2"/>
      <c r="CW718" s="2"/>
      <c r="CX718" s="2"/>
      <c r="CY718" s="2"/>
      <c r="CZ718" s="2"/>
      <c r="DA718" s="2"/>
      <c r="DB718" s="2"/>
      <c r="DC718" s="2"/>
      <c r="DD718" s="2"/>
      <c r="DE718" s="2"/>
      <c r="DF718" s="92"/>
      <c r="DG718" s="92"/>
      <c r="DH718" s="92"/>
      <c r="DI718" s="92"/>
      <c r="DJ718" s="92"/>
      <c r="DK718" s="92"/>
      <c r="DL718" s="92"/>
      <c r="DM718" s="92"/>
      <c r="DN718" s="92"/>
      <c r="DO718" s="92"/>
      <c r="DP718" s="92"/>
      <c r="DQ718" s="92"/>
      <c r="DR718" s="92"/>
      <c r="DS718" s="92"/>
      <c r="DT718" s="92"/>
      <c r="DU718" s="92"/>
      <c r="DV718" s="92"/>
      <c r="DW718" s="92"/>
      <c r="DX718" s="92"/>
      <c r="DY718" s="92"/>
      <c r="DZ718" s="92"/>
      <c r="EA718" s="92"/>
      <c r="EB718" s="92"/>
      <c r="EC718" s="92"/>
      <c r="ED718" s="92"/>
      <c r="EE718" s="92"/>
      <c r="EF718" s="2"/>
      <c r="EG718" s="2"/>
      <c r="EH718" s="2"/>
    </row>
    <row r="719" spans="1:138" ht="12.7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2"/>
      <c r="BT719" s="2"/>
      <c r="BU719" s="2"/>
      <c r="BV719" s="2"/>
      <c r="BW719" s="2"/>
      <c r="BX719" s="2"/>
      <c r="BY719" s="2"/>
      <c r="BZ719" s="2"/>
      <c r="CA719" s="2"/>
      <c r="CB719" s="2"/>
      <c r="CC719" s="2"/>
      <c r="CD719" s="2"/>
      <c r="CE719" s="2"/>
      <c r="CF719" s="2"/>
      <c r="CG719" s="2"/>
      <c r="CH719" s="2"/>
      <c r="CI719" s="2"/>
      <c r="CJ719" s="2"/>
      <c r="CK719" s="2"/>
      <c r="CL719" s="2"/>
      <c r="CM719" s="2"/>
      <c r="CN719" s="2"/>
      <c r="CO719" s="2"/>
      <c r="CP719" s="2"/>
      <c r="CQ719" s="2"/>
      <c r="CR719" s="2"/>
      <c r="CS719" s="2"/>
      <c r="CT719" s="2"/>
      <c r="CU719" s="2"/>
      <c r="CV719" s="2"/>
      <c r="CW719" s="2"/>
      <c r="CX719" s="2"/>
      <c r="CY719" s="2"/>
      <c r="CZ719" s="2"/>
      <c r="DA719" s="2"/>
      <c r="DB719" s="2"/>
      <c r="DC719" s="2"/>
      <c r="DD719" s="2"/>
      <c r="DE719" s="2"/>
      <c r="DF719" s="92"/>
      <c r="DG719" s="92"/>
      <c r="DH719" s="92"/>
      <c r="DI719" s="92"/>
      <c r="DJ719" s="92"/>
      <c r="DK719" s="92"/>
      <c r="DL719" s="92"/>
      <c r="DM719" s="92"/>
      <c r="DN719" s="92"/>
      <c r="DO719" s="92"/>
      <c r="DP719" s="92"/>
      <c r="DQ719" s="92"/>
      <c r="DR719" s="92"/>
      <c r="DS719" s="92"/>
      <c r="DT719" s="92"/>
      <c r="DU719" s="92"/>
      <c r="DV719" s="92"/>
      <c r="DW719" s="92"/>
      <c r="DX719" s="92"/>
      <c r="DY719" s="92"/>
      <c r="DZ719" s="92"/>
      <c r="EA719" s="92"/>
      <c r="EB719" s="92"/>
      <c r="EC719" s="92"/>
      <c r="ED719" s="92"/>
      <c r="EE719" s="92"/>
      <c r="EF719" s="2"/>
      <c r="EG719" s="2"/>
      <c r="EH719" s="2"/>
    </row>
    <row r="720" spans="1:138" ht="12.7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c r="BS720" s="2"/>
      <c r="BT720" s="2"/>
      <c r="BU720" s="2"/>
      <c r="BV720" s="2"/>
      <c r="BW720" s="2"/>
      <c r="BX720" s="2"/>
      <c r="BY720" s="2"/>
      <c r="BZ720" s="2"/>
      <c r="CA720" s="2"/>
      <c r="CB720" s="2"/>
      <c r="CC720" s="2"/>
      <c r="CD720" s="2"/>
      <c r="CE720" s="2"/>
      <c r="CF720" s="2"/>
      <c r="CG720" s="2"/>
      <c r="CH720" s="2"/>
      <c r="CI720" s="2"/>
      <c r="CJ720" s="2"/>
      <c r="CK720" s="2"/>
      <c r="CL720" s="2"/>
      <c r="CM720" s="2"/>
      <c r="CN720" s="2"/>
      <c r="CO720" s="2"/>
      <c r="CP720" s="2"/>
      <c r="CQ720" s="2"/>
      <c r="CR720" s="2"/>
      <c r="CS720" s="2"/>
      <c r="CT720" s="2"/>
      <c r="CU720" s="2"/>
      <c r="CV720" s="2"/>
      <c r="CW720" s="2"/>
      <c r="CX720" s="2"/>
      <c r="CY720" s="2"/>
      <c r="CZ720" s="2"/>
      <c r="DA720" s="2"/>
      <c r="DB720" s="2"/>
      <c r="DC720" s="2"/>
      <c r="DD720" s="2"/>
      <c r="DE720" s="2"/>
      <c r="DF720" s="92"/>
      <c r="DG720" s="92"/>
      <c r="DH720" s="92"/>
      <c r="DI720" s="92"/>
      <c r="DJ720" s="92"/>
      <c r="DK720" s="92"/>
      <c r="DL720" s="92"/>
      <c r="DM720" s="92"/>
      <c r="DN720" s="92"/>
      <c r="DO720" s="92"/>
      <c r="DP720" s="92"/>
      <c r="DQ720" s="92"/>
      <c r="DR720" s="92"/>
      <c r="DS720" s="92"/>
      <c r="DT720" s="92"/>
      <c r="DU720" s="92"/>
      <c r="DV720" s="92"/>
      <c r="DW720" s="92"/>
      <c r="DX720" s="92"/>
      <c r="DY720" s="92"/>
      <c r="DZ720" s="92"/>
      <c r="EA720" s="92"/>
      <c r="EB720" s="92"/>
      <c r="EC720" s="92"/>
      <c r="ED720" s="92"/>
      <c r="EE720" s="92"/>
      <c r="EF720" s="2"/>
      <c r="EG720" s="2"/>
      <c r="EH720" s="2"/>
    </row>
    <row r="721" spans="1:138" ht="12.7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c r="BS721" s="2"/>
      <c r="BT721" s="2"/>
      <c r="BU721" s="2"/>
      <c r="BV721" s="2"/>
      <c r="BW721" s="2"/>
      <c r="BX721" s="2"/>
      <c r="BY721" s="2"/>
      <c r="BZ721" s="2"/>
      <c r="CA721" s="2"/>
      <c r="CB721" s="2"/>
      <c r="CC721" s="2"/>
      <c r="CD721" s="2"/>
      <c r="CE721" s="2"/>
      <c r="CF721" s="2"/>
      <c r="CG721" s="2"/>
      <c r="CH721" s="2"/>
      <c r="CI721" s="2"/>
      <c r="CJ721" s="2"/>
      <c r="CK721" s="2"/>
      <c r="CL721" s="2"/>
      <c r="CM721" s="2"/>
      <c r="CN721" s="2"/>
      <c r="CO721" s="2"/>
      <c r="CP721" s="2"/>
      <c r="CQ721" s="2"/>
      <c r="CR721" s="2"/>
      <c r="CS721" s="2"/>
      <c r="CT721" s="2"/>
      <c r="CU721" s="2"/>
      <c r="CV721" s="2"/>
      <c r="CW721" s="2"/>
      <c r="CX721" s="2"/>
      <c r="CY721" s="2"/>
      <c r="CZ721" s="2"/>
      <c r="DA721" s="2"/>
      <c r="DB721" s="2"/>
      <c r="DC721" s="2"/>
      <c r="DD721" s="2"/>
      <c r="DE721" s="2"/>
      <c r="DF721" s="92"/>
      <c r="DG721" s="92"/>
      <c r="DH721" s="92"/>
      <c r="DI721" s="92"/>
      <c r="DJ721" s="92"/>
      <c r="DK721" s="92"/>
      <c r="DL721" s="92"/>
      <c r="DM721" s="92"/>
      <c r="DN721" s="92"/>
      <c r="DO721" s="92"/>
      <c r="DP721" s="92"/>
      <c r="DQ721" s="92"/>
      <c r="DR721" s="92"/>
      <c r="DS721" s="92"/>
      <c r="DT721" s="92"/>
      <c r="DU721" s="92"/>
      <c r="DV721" s="92"/>
      <c r="DW721" s="92"/>
      <c r="DX721" s="92"/>
      <c r="DY721" s="92"/>
      <c r="DZ721" s="92"/>
      <c r="EA721" s="92"/>
      <c r="EB721" s="92"/>
      <c r="EC721" s="92"/>
      <c r="ED721" s="92"/>
      <c r="EE721" s="92"/>
      <c r="EF721" s="2"/>
      <c r="EG721" s="2"/>
      <c r="EH721" s="2"/>
    </row>
    <row r="722" spans="1:138" ht="12.7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2"/>
      <c r="BT722" s="2"/>
      <c r="BU722" s="2"/>
      <c r="BV722" s="2"/>
      <c r="BW722" s="2"/>
      <c r="BX722" s="2"/>
      <c r="BY722" s="2"/>
      <c r="BZ722" s="2"/>
      <c r="CA722" s="2"/>
      <c r="CB722" s="2"/>
      <c r="CC722" s="2"/>
      <c r="CD722" s="2"/>
      <c r="CE722" s="2"/>
      <c r="CF722" s="2"/>
      <c r="CG722" s="2"/>
      <c r="CH722" s="2"/>
      <c r="CI722" s="2"/>
      <c r="CJ722" s="2"/>
      <c r="CK722" s="2"/>
      <c r="CL722" s="2"/>
      <c r="CM722" s="2"/>
      <c r="CN722" s="2"/>
      <c r="CO722" s="2"/>
      <c r="CP722" s="2"/>
      <c r="CQ722" s="2"/>
      <c r="CR722" s="2"/>
      <c r="CS722" s="2"/>
      <c r="CT722" s="2"/>
      <c r="CU722" s="2"/>
      <c r="CV722" s="2"/>
      <c r="CW722" s="2"/>
      <c r="CX722" s="2"/>
      <c r="CY722" s="2"/>
      <c r="CZ722" s="2"/>
      <c r="DA722" s="2"/>
      <c r="DB722" s="2"/>
      <c r="DC722" s="2"/>
      <c r="DD722" s="2"/>
      <c r="DE722" s="2"/>
      <c r="DF722" s="92"/>
      <c r="DG722" s="92"/>
      <c r="DH722" s="92"/>
      <c r="DI722" s="92"/>
      <c r="DJ722" s="92"/>
      <c r="DK722" s="92"/>
      <c r="DL722" s="92"/>
      <c r="DM722" s="92"/>
      <c r="DN722" s="92"/>
      <c r="DO722" s="92"/>
      <c r="DP722" s="92"/>
      <c r="DQ722" s="92"/>
      <c r="DR722" s="92"/>
      <c r="DS722" s="92"/>
      <c r="DT722" s="92"/>
      <c r="DU722" s="92"/>
      <c r="DV722" s="92"/>
      <c r="DW722" s="92"/>
      <c r="DX722" s="92"/>
      <c r="DY722" s="92"/>
      <c r="DZ722" s="92"/>
      <c r="EA722" s="92"/>
      <c r="EB722" s="92"/>
      <c r="EC722" s="92"/>
      <c r="ED722" s="92"/>
      <c r="EE722" s="92"/>
      <c r="EF722" s="2"/>
      <c r="EG722" s="2"/>
      <c r="EH722" s="2"/>
    </row>
    <row r="723" spans="1:138" ht="12.7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c r="BS723" s="2"/>
      <c r="BT723" s="2"/>
      <c r="BU723" s="2"/>
      <c r="BV723" s="2"/>
      <c r="BW723" s="2"/>
      <c r="BX723" s="2"/>
      <c r="BY723" s="2"/>
      <c r="BZ723" s="2"/>
      <c r="CA723" s="2"/>
      <c r="CB723" s="2"/>
      <c r="CC723" s="2"/>
      <c r="CD723" s="2"/>
      <c r="CE723" s="2"/>
      <c r="CF723" s="2"/>
      <c r="CG723" s="2"/>
      <c r="CH723" s="2"/>
      <c r="CI723" s="2"/>
      <c r="CJ723" s="2"/>
      <c r="CK723" s="2"/>
      <c r="CL723" s="2"/>
      <c r="CM723" s="2"/>
      <c r="CN723" s="2"/>
      <c r="CO723" s="2"/>
      <c r="CP723" s="2"/>
      <c r="CQ723" s="2"/>
      <c r="CR723" s="2"/>
      <c r="CS723" s="2"/>
      <c r="CT723" s="2"/>
      <c r="CU723" s="2"/>
      <c r="CV723" s="2"/>
      <c r="CW723" s="2"/>
      <c r="CX723" s="2"/>
      <c r="CY723" s="2"/>
      <c r="CZ723" s="2"/>
      <c r="DA723" s="2"/>
      <c r="DB723" s="2"/>
      <c r="DC723" s="2"/>
      <c r="DD723" s="2"/>
      <c r="DE723" s="2"/>
      <c r="DF723" s="92"/>
      <c r="DG723" s="92"/>
      <c r="DH723" s="92"/>
      <c r="DI723" s="92"/>
      <c r="DJ723" s="92"/>
      <c r="DK723" s="92"/>
      <c r="DL723" s="92"/>
      <c r="DM723" s="92"/>
      <c r="DN723" s="92"/>
      <c r="DO723" s="92"/>
      <c r="DP723" s="92"/>
      <c r="DQ723" s="92"/>
      <c r="DR723" s="92"/>
      <c r="DS723" s="92"/>
      <c r="DT723" s="92"/>
      <c r="DU723" s="92"/>
      <c r="DV723" s="92"/>
      <c r="DW723" s="92"/>
      <c r="DX723" s="92"/>
      <c r="DY723" s="92"/>
      <c r="DZ723" s="92"/>
      <c r="EA723" s="92"/>
      <c r="EB723" s="92"/>
      <c r="EC723" s="92"/>
      <c r="ED723" s="92"/>
      <c r="EE723" s="92"/>
      <c r="EF723" s="2"/>
      <c r="EG723" s="2"/>
      <c r="EH723" s="2"/>
    </row>
    <row r="724" spans="1:138" ht="12.7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c r="BV724" s="2"/>
      <c r="BW724" s="2"/>
      <c r="BX724" s="2"/>
      <c r="BY724" s="2"/>
      <c r="BZ724" s="2"/>
      <c r="CA724" s="2"/>
      <c r="CB724" s="2"/>
      <c r="CC724" s="2"/>
      <c r="CD724" s="2"/>
      <c r="CE724" s="2"/>
      <c r="CF724" s="2"/>
      <c r="CG724" s="2"/>
      <c r="CH724" s="2"/>
      <c r="CI724" s="2"/>
      <c r="CJ724" s="2"/>
      <c r="CK724" s="2"/>
      <c r="CL724" s="2"/>
      <c r="CM724" s="2"/>
      <c r="CN724" s="2"/>
      <c r="CO724" s="2"/>
      <c r="CP724" s="2"/>
      <c r="CQ724" s="2"/>
      <c r="CR724" s="2"/>
      <c r="CS724" s="2"/>
      <c r="CT724" s="2"/>
      <c r="CU724" s="2"/>
      <c r="CV724" s="2"/>
      <c r="CW724" s="2"/>
      <c r="CX724" s="2"/>
      <c r="CY724" s="2"/>
      <c r="CZ724" s="2"/>
      <c r="DA724" s="2"/>
      <c r="DB724" s="2"/>
      <c r="DC724" s="2"/>
      <c r="DD724" s="2"/>
      <c r="DE724" s="2"/>
      <c r="DF724" s="92"/>
      <c r="DG724" s="92"/>
      <c r="DH724" s="92"/>
      <c r="DI724" s="92"/>
      <c r="DJ724" s="92"/>
      <c r="DK724" s="92"/>
      <c r="DL724" s="92"/>
      <c r="DM724" s="92"/>
      <c r="DN724" s="92"/>
      <c r="DO724" s="92"/>
      <c r="DP724" s="92"/>
      <c r="DQ724" s="92"/>
      <c r="DR724" s="92"/>
      <c r="DS724" s="92"/>
      <c r="DT724" s="92"/>
      <c r="DU724" s="92"/>
      <c r="DV724" s="92"/>
      <c r="DW724" s="92"/>
      <c r="DX724" s="92"/>
      <c r="DY724" s="92"/>
      <c r="DZ724" s="92"/>
      <c r="EA724" s="92"/>
      <c r="EB724" s="92"/>
      <c r="EC724" s="92"/>
      <c r="ED724" s="92"/>
      <c r="EE724" s="92"/>
      <c r="EF724" s="2"/>
      <c r="EG724" s="2"/>
      <c r="EH724" s="2"/>
    </row>
    <row r="725" spans="1:138" ht="12.7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c r="BS725" s="2"/>
      <c r="BT725" s="2"/>
      <c r="BU725" s="2"/>
      <c r="BV725" s="2"/>
      <c r="BW725" s="2"/>
      <c r="BX725" s="2"/>
      <c r="BY725" s="2"/>
      <c r="BZ725" s="2"/>
      <c r="CA725" s="2"/>
      <c r="CB725" s="2"/>
      <c r="CC725" s="2"/>
      <c r="CD725" s="2"/>
      <c r="CE725" s="2"/>
      <c r="CF725" s="2"/>
      <c r="CG725" s="2"/>
      <c r="CH725" s="2"/>
      <c r="CI725" s="2"/>
      <c r="CJ725" s="2"/>
      <c r="CK725" s="2"/>
      <c r="CL725" s="2"/>
      <c r="CM725" s="2"/>
      <c r="CN725" s="2"/>
      <c r="CO725" s="2"/>
      <c r="CP725" s="2"/>
      <c r="CQ725" s="2"/>
      <c r="CR725" s="2"/>
      <c r="CS725" s="2"/>
      <c r="CT725" s="2"/>
      <c r="CU725" s="2"/>
      <c r="CV725" s="2"/>
      <c r="CW725" s="2"/>
      <c r="CX725" s="2"/>
      <c r="CY725" s="2"/>
      <c r="CZ725" s="2"/>
      <c r="DA725" s="2"/>
      <c r="DB725" s="2"/>
      <c r="DC725" s="2"/>
      <c r="DD725" s="2"/>
      <c r="DE725" s="2"/>
      <c r="DF725" s="92"/>
      <c r="DG725" s="92"/>
      <c r="DH725" s="92"/>
      <c r="DI725" s="92"/>
      <c r="DJ725" s="92"/>
      <c r="DK725" s="92"/>
      <c r="DL725" s="92"/>
      <c r="DM725" s="92"/>
      <c r="DN725" s="92"/>
      <c r="DO725" s="92"/>
      <c r="DP725" s="92"/>
      <c r="DQ725" s="92"/>
      <c r="DR725" s="92"/>
      <c r="DS725" s="92"/>
      <c r="DT725" s="92"/>
      <c r="DU725" s="92"/>
      <c r="DV725" s="92"/>
      <c r="DW725" s="92"/>
      <c r="DX725" s="92"/>
      <c r="DY725" s="92"/>
      <c r="DZ725" s="92"/>
      <c r="EA725" s="92"/>
      <c r="EB725" s="92"/>
      <c r="EC725" s="92"/>
      <c r="ED725" s="92"/>
      <c r="EE725" s="92"/>
      <c r="EF725" s="2"/>
      <c r="EG725" s="2"/>
      <c r="EH725" s="2"/>
    </row>
    <row r="726" spans="1:138" ht="12.7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c r="BW726" s="2"/>
      <c r="BX726" s="2"/>
      <c r="BY726" s="2"/>
      <c r="BZ726" s="2"/>
      <c r="CA726" s="2"/>
      <c r="CB726" s="2"/>
      <c r="CC726" s="2"/>
      <c r="CD726" s="2"/>
      <c r="CE726" s="2"/>
      <c r="CF726" s="2"/>
      <c r="CG726" s="2"/>
      <c r="CH726" s="2"/>
      <c r="CI726" s="2"/>
      <c r="CJ726" s="2"/>
      <c r="CK726" s="2"/>
      <c r="CL726" s="2"/>
      <c r="CM726" s="2"/>
      <c r="CN726" s="2"/>
      <c r="CO726" s="2"/>
      <c r="CP726" s="2"/>
      <c r="CQ726" s="2"/>
      <c r="CR726" s="2"/>
      <c r="CS726" s="2"/>
      <c r="CT726" s="2"/>
      <c r="CU726" s="2"/>
      <c r="CV726" s="2"/>
      <c r="CW726" s="2"/>
      <c r="CX726" s="2"/>
      <c r="CY726" s="2"/>
      <c r="CZ726" s="2"/>
      <c r="DA726" s="2"/>
      <c r="DB726" s="2"/>
      <c r="DC726" s="2"/>
      <c r="DD726" s="2"/>
      <c r="DE726" s="2"/>
      <c r="DF726" s="92"/>
      <c r="DG726" s="92"/>
      <c r="DH726" s="92"/>
      <c r="DI726" s="92"/>
      <c r="DJ726" s="92"/>
      <c r="DK726" s="92"/>
      <c r="DL726" s="92"/>
      <c r="DM726" s="92"/>
      <c r="DN726" s="92"/>
      <c r="DO726" s="92"/>
      <c r="DP726" s="92"/>
      <c r="DQ726" s="92"/>
      <c r="DR726" s="92"/>
      <c r="DS726" s="92"/>
      <c r="DT726" s="92"/>
      <c r="DU726" s="92"/>
      <c r="DV726" s="92"/>
      <c r="DW726" s="92"/>
      <c r="DX726" s="92"/>
      <c r="DY726" s="92"/>
      <c r="DZ726" s="92"/>
      <c r="EA726" s="92"/>
      <c r="EB726" s="92"/>
      <c r="EC726" s="92"/>
      <c r="ED726" s="92"/>
      <c r="EE726" s="92"/>
      <c r="EF726" s="2"/>
      <c r="EG726" s="2"/>
      <c r="EH726" s="2"/>
    </row>
    <row r="727" spans="1:138" ht="12.7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c r="BS727" s="2"/>
      <c r="BT727" s="2"/>
      <c r="BU727" s="2"/>
      <c r="BV727" s="2"/>
      <c r="BW727" s="2"/>
      <c r="BX727" s="2"/>
      <c r="BY727" s="2"/>
      <c r="BZ727" s="2"/>
      <c r="CA727" s="2"/>
      <c r="CB727" s="2"/>
      <c r="CC727" s="2"/>
      <c r="CD727" s="2"/>
      <c r="CE727" s="2"/>
      <c r="CF727" s="2"/>
      <c r="CG727" s="2"/>
      <c r="CH727" s="2"/>
      <c r="CI727" s="2"/>
      <c r="CJ727" s="2"/>
      <c r="CK727" s="2"/>
      <c r="CL727" s="2"/>
      <c r="CM727" s="2"/>
      <c r="CN727" s="2"/>
      <c r="CO727" s="2"/>
      <c r="CP727" s="2"/>
      <c r="CQ727" s="2"/>
      <c r="CR727" s="2"/>
      <c r="CS727" s="2"/>
      <c r="CT727" s="2"/>
      <c r="CU727" s="2"/>
      <c r="CV727" s="2"/>
      <c r="CW727" s="2"/>
      <c r="CX727" s="2"/>
      <c r="CY727" s="2"/>
      <c r="CZ727" s="2"/>
      <c r="DA727" s="2"/>
      <c r="DB727" s="2"/>
      <c r="DC727" s="2"/>
      <c r="DD727" s="2"/>
      <c r="DE727" s="2"/>
      <c r="DF727" s="92"/>
      <c r="DG727" s="92"/>
      <c r="DH727" s="92"/>
      <c r="DI727" s="92"/>
      <c r="DJ727" s="92"/>
      <c r="DK727" s="92"/>
      <c r="DL727" s="92"/>
      <c r="DM727" s="92"/>
      <c r="DN727" s="92"/>
      <c r="DO727" s="92"/>
      <c r="DP727" s="92"/>
      <c r="DQ727" s="92"/>
      <c r="DR727" s="92"/>
      <c r="DS727" s="92"/>
      <c r="DT727" s="92"/>
      <c r="DU727" s="92"/>
      <c r="DV727" s="92"/>
      <c r="DW727" s="92"/>
      <c r="DX727" s="92"/>
      <c r="DY727" s="92"/>
      <c r="DZ727" s="92"/>
      <c r="EA727" s="92"/>
      <c r="EB727" s="92"/>
      <c r="EC727" s="92"/>
      <c r="ED727" s="92"/>
      <c r="EE727" s="92"/>
      <c r="EF727" s="2"/>
      <c r="EG727" s="2"/>
      <c r="EH727" s="2"/>
    </row>
    <row r="728" spans="1:138" ht="12.7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c r="BS728" s="2"/>
      <c r="BT728" s="2"/>
      <c r="BU728" s="2"/>
      <c r="BV728" s="2"/>
      <c r="BW728" s="2"/>
      <c r="BX728" s="2"/>
      <c r="BY728" s="2"/>
      <c r="BZ728" s="2"/>
      <c r="CA728" s="2"/>
      <c r="CB728" s="2"/>
      <c r="CC728" s="2"/>
      <c r="CD728" s="2"/>
      <c r="CE728" s="2"/>
      <c r="CF728" s="2"/>
      <c r="CG728" s="2"/>
      <c r="CH728" s="2"/>
      <c r="CI728" s="2"/>
      <c r="CJ728" s="2"/>
      <c r="CK728" s="2"/>
      <c r="CL728" s="2"/>
      <c r="CM728" s="2"/>
      <c r="CN728" s="2"/>
      <c r="CO728" s="2"/>
      <c r="CP728" s="2"/>
      <c r="CQ728" s="2"/>
      <c r="CR728" s="2"/>
      <c r="CS728" s="2"/>
      <c r="CT728" s="2"/>
      <c r="CU728" s="2"/>
      <c r="CV728" s="2"/>
      <c r="CW728" s="2"/>
      <c r="CX728" s="2"/>
      <c r="CY728" s="2"/>
      <c r="CZ728" s="2"/>
      <c r="DA728" s="2"/>
      <c r="DB728" s="2"/>
      <c r="DC728" s="2"/>
      <c r="DD728" s="2"/>
      <c r="DE728" s="2"/>
      <c r="DF728" s="92"/>
      <c r="DG728" s="92"/>
      <c r="DH728" s="92"/>
      <c r="DI728" s="92"/>
      <c r="DJ728" s="92"/>
      <c r="DK728" s="92"/>
      <c r="DL728" s="92"/>
      <c r="DM728" s="92"/>
      <c r="DN728" s="92"/>
      <c r="DO728" s="92"/>
      <c r="DP728" s="92"/>
      <c r="DQ728" s="92"/>
      <c r="DR728" s="92"/>
      <c r="DS728" s="92"/>
      <c r="DT728" s="92"/>
      <c r="DU728" s="92"/>
      <c r="DV728" s="92"/>
      <c r="DW728" s="92"/>
      <c r="DX728" s="92"/>
      <c r="DY728" s="92"/>
      <c r="DZ728" s="92"/>
      <c r="EA728" s="92"/>
      <c r="EB728" s="92"/>
      <c r="EC728" s="92"/>
      <c r="ED728" s="92"/>
      <c r="EE728" s="92"/>
      <c r="EF728" s="2"/>
      <c r="EG728" s="2"/>
      <c r="EH728" s="2"/>
    </row>
    <row r="729" spans="1:138" ht="12.7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c r="BS729" s="2"/>
      <c r="BT729" s="2"/>
      <c r="BU729" s="2"/>
      <c r="BV729" s="2"/>
      <c r="BW729" s="2"/>
      <c r="BX729" s="2"/>
      <c r="BY729" s="2"/>
      <c r="BZ729" s="2"/>
      <c r="CA729" s="2"/>
      <c r="CB729" s="2"/>
      <c r="CC729" s="2"/>
      <c r="CD729" s="2"/>
      <c r="CE729" s="2"/>
      <c r="CF729" s="2"/>
      <c r="CG729" s="2"/>
      <c r="CH729" s="2"/>
      <c r="CI729" s="2"/>
      <c r="CJ729" s="2"/>
      <c r="CK729" s="2"/>
      <c r="CL729" s="2"/>
      <c r="CM729" s="2"/>
      <c r="CN729" s="2"/>
      <c r="CO729" s="2"/>
      <c r="CP729" s="2"/>
      <c r="CQ729" s="2"/>
      <c r="CR729" s="2"/>
      <c r="CS729" s="2"/>
      <c r="CT729" s="2"/>
      <c r="CU729" s="2"/>
      <c r="CV729" s="2"/>
      <c r="CW729" s="2"/>
      <c r="CX729" s="2"/>
      <c r="CY729" s="2"/>
      <c r="CZ729" s="2"/>
      <c r="DA729" s="2"/>
      <c r="DB729" s="2"/>
      <c r="DC729" s="2"/>
      <c r="DD729" s="2"/>
      <c r="DE729" s="2"/>
      <c r="DF729" s="92"/>
      <c r="DG729" s="92"/>
      <c r="DH729" s="92"/>
      <c r="DI729" s="92"/>
      <c r="DJ729" s="92"/>
      <c r="DK729" s="92"/>
      <c r="DL729" s="92"/>
      <c r="DM729" s="92"/>
      <c r="DN729" s="92"/>
      <c r="DO729" s="92"/>
      <c r="DP729" s="92"/>
      <c r="DQ729" s="92"/>
      <c r="DR729" s="92"/>
      <c r="DS729" s="92"/>
      <c r="DT729" s="92"/>
      <c r="DU729" s="92"/>
      <c r="DV729" s="92"/>
      <c r="DW729" s="92"/>
      <c r="DX729" s="92"/>
      <c r="DY729" s="92"/>
      <c r="DZ729" s="92"/>
      <c r="EA729" s="92"/>
      <c r="EB729" s="92"/>
      <c r="EC729" s="92"/>
      <c r="ED729" s="92"/>
      <c r="EE729" s="92"/>
      <c r="EF729" s="2"/>
      <c r="EG729" s="2"/>
      <c r="EH729" s="2"/>
    </row>
    <row r="730" spans="1:138" ht="12.7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2"/>
      <c r="BT730" s="2"/>
      <c r="BU730" s="2"/>
      <c r="BV730" s="2"/>
      <c r="BW730" s="2"/>
      <c r="BX730" s="2"/>
      <c r="BY730" s="2"/>
      <c r="BZ730" s="2"/>
      <c r="CA730" s="2"/>
      <c r="CB730" s="2"/>
      <c r="CC730" s="2"/>
      <c r="CD730" s="2"/>
      <c r="CE730" s="2"/>
      <c r="CF730" s="2"/>
      <c r="CG730" s="2"/>
      <c r="CH730" s="2"/>
      <c r="CI730" s="2"/>
      <c r="CJ730" s="2"/>
      <c r="CK730" s="2"/>
      <c r="CL730" s="2"/>
      <c r="CM730" s="2"/>
      <c r="CN730" s="2"/>
      <c r="CO730" s="2"/>
      <c r="CP730" s="2"/>
      <c r="CQ730" s="2"/>
      <c r="CR730" s="2"/>
      <c r="CS730" s="2"/>
      <c r="CT730" s="2"/>
      <c r="CU730" s="2"/>
      <c r="CV730" s="2"/>
      <c r="CW730" s="2"/>
      <c r="CX730" s="2"/>
      <c r="CY730" s="2"/>
      <c r="CZ730" s="2"/>
      <c r="DA730" s="2"/>
      <c r="DB730" s="2"/>
      <c r="DC730" s="2"/>
      <c r="DD730" s="2"/>
      <c r="DE730" s="2"/>
      <c r="DF730" s="92"/>
      <c r="DG730" s="92"/>
      <c r="DH730" s="92"/>
      <c r="DI730" s="92"/>
      <c r="DJ730" s="92"/>
      <c r="DK730" s="92"/>
      <c r="DL730" s="92"/>
      <c r="DM730" s="92"/>
      <c r="DN730" s="92"/>
      <c r="DO730" s="92"/>
      <c r="DP730" s="92"/>
      <c r="DQ730" s="92"/>
      <c r="DR730" s="92"/>
      <c r="DS730" s="92"/>
      <c r="DT730" s="92"/>
      <c r="DU730" s="92"/>
      <c r="DV730" s="92"/>
      <c r="DW730" s="92"/>
      <c r="DX730" s="92"/>
      <c r="DY730" s="92"/>
      <c r="DZ730" s="92"/>
      <c r="EA730" s="92"/>
      <c r="EB730" s="92"/>
      <c r="EC730" s="92"/>
      <c r="ED730" s="92"/>
      <c r="EE730" s="92"/>
      <c r="EF730" s="2"/>
      <c r="EG730" s="2"/>
      <c r="EH730" s="2"/>
    </row>
    <row r="731" spans="1:138" ht="12.7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c r="BS731" s="2"/>
      <c r="BT731" s="2"/>
      <c r="BU731" s="2"/>
      <c r="BV731" s="2"/>
      <c r="BW731" s="2"/>
      <c r="BX731" s="2"/>
      <c r="BY731" s="2"/>
      <c r="BZ731" s="2"/>
      <c r="CA731" s="2"/>
      <c r="CB731" s="2"/>
      <c r="CC731" s="2"/>
      <c r="CD731" s="2"/>
      <c r="CE731" s="2"/>
      <c r="CF731" s="2"/>
      <c r="CG731" s="2"/>
      <c r="CH731" s="2"/>
      <c r="CI731" s="2"/>
      <c r="CJ731" s="2"/>
      <c r="CK731" s="2"/>
      <c r="CL731" s="2"/>
      <c r="CM731" s="2"/>
      <c r="CN731" s="2"/>
      <c r="CO731" s="2"/>
      <c r="CP731" s="2"/>
      <c r="CQ731" s="2"/>
      <c r="CR731" s="2"/>
      <c r="CS731" s="2"/>
      <c r="CT731" s="2"/>
      <c r="CU731" s="2"/>
      <c r="CV731" s="2"/>
      <c r="CW731" s="2"/>
      <c r="CX731" s="2"/>
      <c r="CY731" s="2"/>
      <c r="CZ731" s="2"/>
      <c r="DA731" s="2"/>
      <c r="DB731" s="2"/>
      <c r="DC731" s="2"/>
      <c r="DD731" s="2"/>
      <c r="DE731" s="2"/>
      <c r="DF731" s="92"/>
      <c r="DG731" s="92"/>
      <c r="DH731" s="92"/>
      <c r="DI731" s="92"/>
      <c r="DJ731" s="92"/>
      <c r="DK731" s="92"/>
      <c r="DL731" s="92"/>
      <c r="DM731" s="92"/>
      <c r="DN731" s="92"/>
      <c r="DO731" s="92"/>
      <c r="DP731" s="92"/>
      <c r="DQ731" s="92"/>
      <c r="DR731" s="92"/>
      <c r="DS731" s="92"/>
      <c r="DT731" s="92"/>
      <c r="DU731" s="92"/>
      <c r="DV731" s="92"/>
      <c r="DW731" s="92"/>
      <c r="DX731" s="92"/>
      <c r="DY731" s="92"/>
      <c r="DZ731" s="92"/>
      <c r="EA731" s="92"/>
      <c r="EB731" s="92"/>
      <c r="EC731" s="92"/>
      <c r="ED731" s="92"/>
      <c r="EE731" s="92"/>
      <c r="EF731" s="2"/>
      <c r="EG731" s="2"/>
      <c r="EH731" s="2"/>
    </row>
    <row r="732" spans="1:138" ht="12.7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c r="BS732" s="2"/>
      <c r="BT732" s="2"/>
      <c r="BU732" s="2"/>
      <c r="BV732" s="2"/>
      <c r="BW732" s="2"/>
      <c r="BX732" s="2"/>
      <c r="BY732" s="2"/>
      <c r="BZ732" s="2"/>
      <c r="CA732" s="2"/>
      <c r="CB732" s="2"/>
      <c r="CC732" s="2"/>
      <c r="CD732" s="2"/>
      <c r="CE732" s="2"/>
      <c r="CF732" s="2"/>
      <c r="CG732" s="2"/>
      <c r="CH732" s="2"/>
      <c r="CI732" s="2"/>
      <c r="CJ732" s="2"/>
      <c r="CK732" s="2"/>
      <c r="CL732" s="2"/>
      <c r="CM732" s="2"/>
      <c r="CN732" s="2"/>
      <c r="CO732" s="2"/>
      <c r="CP732" s="2"/>
      <c r="CQ732" s="2"/>
      <c r="CR732" s="2"/>
      <c r="CS732" s="2"/>
      <c r="CT732" s="2"/>
      <c r="CU732" s="2"/>
      <c r="CV732" s="2"/>
      <c r="CW732" s="2"/>
      <c r="CX732" s="2"/>
      <c r="CY732" s="2"/>
      <c r="CZ732" s="2"/>
      <c r="DA732" s="2"/>
      <c r="DB732" s="2"/>
      <c r="DC732" s="2"/>
      <c r="DD732" s="2"/>
      <c r="DE732" s="2"/>
      <c r="DF732" s="92"/>
      <c r="DG732" s="92"/>
      <c r="DH732" s="92"/>
      <c r="DI732" s="92"/>
      <c r="DJ732" s="92"/>
      <c r="DK732" s="92"/>
      <c r="DL732" s="92"/>
      <c r="DM732" s="92"/>
      <c r="DN732" s="92"/>
      <c r="DO732" s="92"/>
      <c r="DP732" s="92"/>
      <c r="DQ732" s="92"/>
      <c r="DR732" s="92"/>
      <c r="DS732" s="92"/>
      <c r="DT732" s="92"/>
      <c r="DU732" s="92"/>
      <c r="DV732" s="92"/>
      <c r="DW732" s="92"/>
      <c r="DX732" s="92"/>
      <c r="DY732" s="92"/>
      <c r="DZ732" s="92"/>
      <c r="EA732" s="92"/>
      <c r="EB732" s="92"/>
      <c r="EC732" s="92"/>
      <c r="ED732" s="92"/>
      <c r="EE732" s="92"/>
      <c r="EF732" s="2"/>
      <c r="EG732" s="2"/>
      <c r="EH732" s="2"/>
    </row>
    <row r="733" spans="1:138" ht="12.7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c r="BS733" s="2"/>
      <c r="BT733" s="2"/>
      <c r="BU733" s="2"/>
      <c r="BV733" s="2"/>
      <c r="BW733" s="2"/>
      <c r="BX733" s="2"/>
      <c r="BY733" s="2"/>
      <c r="BZ733" s="2"/>
      <c r="CA733" s="2"/>
      <c r="CB733" s="2"/>
      <c r="CC733" s="2"/>
      <c r="CD733" s="2"/>
      <c r="CE733" s="2"/>
      <c r="CF733" s="2"/>
      <c r="CG733" s="2"/>
      <c r="CH733" s="2"/>
      <c r="CI733" s="2"/>
      <c r="CJ733" s="2"/>
      <c r="CK733" s="2"/>
      <c r="CL733" s="2"/>
      <c r="CM733" s="2"/>
      <c r="CN733" s="2"/>
      <c r="CO733" s="2"/>
      <c r="CP733" s="2"/>
      <c r="CQ733" s="2"/>
      <c r="CR733" s="2"/>
      <c r="CS733" s="2"/>
      <c r="CT733" s="2"/>
      <c r="CU733" s="2"/>
      <c r="CV733" s="2"/>
      <c r="CW733" s="2"/>
      <c r="CX733" s="2"/>
      <c r="CY733" s="2"/>
      <c r="CZ733" s="2"/>
      <c r="DA733" s="2"/>
      <c r="DB733" s="2"/>
      <c r="DC733" s="2"/>
      <c r="DD733" s="2"/>
      <c r="DE733" s="2"/>
      <c r="DF733" s="92"/>
      <c r="DG733" s="92"/>
      <c r="DH733" s="92"/>
      <c r="DI733" s="92"/>
      <c r="DJ733" s="92"/>
      <c r="DK733" s="92"/>
      <c r="DL733" s="92"/>
      <c r="DM733" s="92"/>
      <c r="DN733" s="92"/>
      <c r="DO733" s="92"/>
      <c r="DP733" s="92"/>
      <c r="DQ733" s="92"/>
      <c r="DR733" s="92"/>
      <c r="DS733" s="92"/>
      <c r="DT733" s="92"/>
      <c r="DU733" s="92"/>
      <c r="DV733" s="92"/>
      <c r="DW733" s="92"/>
      <c r="DX733" s="92"/>
      <c r="DY733" s="92"/>
      <c r="DZ733" s="92"/>
      <c r="EA733" s="92"/>
      <c r="EB733" s="92"/>
      <c r="EC733" s="92"/>
      <c r="ED733" s="92"/>
      <c r="EE733" s="92"/>
      <c r="EF733" s="2"/>
      <c r="EG733" s="2"/>
      <c r="EH733" s="2"/>
    </row>
    <row r="734" spans="1:138" ht="12.7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2"/>
      <c r="BT734" s="2"/>
      <c r="BU734" s="2"/>
      <c r="BV734" s="2"/>
      <c r="BW734" s="2"/>
      <c r="BX734" s="2"/>
      <c r="BY734" s="2"/>
      <c r="BZ734" s="2"/>
      <c r="CA734" s="2"/>
      <c r="CB734" s="2"/>
      <c r="CC734" s="2"/>
      <c r="CD734" s="2"/>
      <c r="CE734" s="2"/>
      <c r="CF734" s="2"/>
      <c r="CG734" s="2"/>
      <c r="CH734" s="2"/>
      <c r="CI734" s="2"/>
      <c r="CJ734" s="2"/>
      <c r="CK734" s="2"/>
      <c r="CL734" s="2"/>
      <c r="CM734" s="2"/>
      <c r="CN734" s="2"/>
      <c r="CO734" s="2"/>
      <c r="CP734" s="2"/>
      <c r="CQ734" s="2"/>
      <c r="CR734" s="2"/>
      <c r="CS734" s="2"/>
      <c r="CT734" s="2"/>
      <c r="CU734" s="2"/>
      <c r="CV734" s="2"/>
      <c r="CW734" s="2"/>
      <c r="CX734" s="2"/>
      <c r="CY734" s="2"/>
      <c r="CZ734" s="2"/>
      <c r="DA734" s="2"/>
      <c r="DB734" s="2"/>
      <c r="DC734" s="2"/>
      <c r="DD734" s="2"/>
      <c r="DE734" s="2"/>
      <c r="DF734" s="92"/>
      <c r="DG734" s="92"/>
      <c r="DH734" s="92"/>
      <c r="DI734" s="92"/>
      <c r="DJ734" s="92"/>
      <c r="DK734" s="92"/>
      <c r="DL734" s="92"/>
      <c r="DM734" s="92"/>
      <c r="DN734" s="92"/>
      <c r="DO734" s="92"/>
      <c r="DP734" s="92"/>
      <c r="DQ734" s="92"/>
      <c r="DR734" s="92"/>
      <c r="DS734" s="92"/>
      <c r="DT734" s="92"/>
      <c r="DU734" s="92"/>
      <c r="DV734" s="92"/>
      <c r="DW734" s="92"/>
      <c r="DX734" s="92"/>
      <c r="DY734" s="92"/>
      <c r="DZ734" s="92"/>
      <c r="EA734" s="92"/>
      <c r="EB734" s="92"/>
      <c r="EC734" s="92"/>
      <c r="ED734" s="92"/>
      <c r="EE734" s="92"/>
      <c r="EF734" s="2"/>
      <c r="EG734" s="2"/>
      <c r="EH734" s="2"/>
    </row>
    <row r="735" spans="1:138" ht="12.7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c r="BS735" s="2"/>
      <c r="BT735" s="2"/>
      <c r="BU735" s="2"/>
      <c r="BV735" s="2"/>
      <c r="BW735" s="2"/>
      <c r="BX735" s="2"/>
      <c r="BY735" s="2"/>
      <c r="BZ735" s="2"/>
      <c r="CA735" s="2"/>
      <c r="CB735" s="2"/>
      <c r="CC735" s="2"/>
      <c r="CD735" s="2"/>
      <c r="CE735" s="2"/>
      <c r="CF735" s="2"/>
      <c r="CG735" s="2"/>
      <c r="CH735" s="2"/>
      <c r="CI735" s="2"/>
      <c r="CJ735" s="2"/>
      <c r="CK735" s="2"/>
      <c r="CL735" s="2"/>
      <c r="CM735" s="2"/>
      <c r="CN735" s="2"/>
      <c r="CO735" s="2"/>
      <c r="CP735" s="2"/>
      <c r="CQ735" s="2"/>
      <c r="CR735" s="2"/>
      <c r="CS735" s="2"/>
      <c r="CT735" s="2"/>
      <c r="CU735" s="2"/>
      <c r="CV735" s="2"/>
      <c r="CW735" s="2"/>
      <c r="CX735" s="2"/>
      <c r="CY735" s="2"/>
      <c r="CZ735" s="2"/>
      <c r="DA735" s="2"/>
      <c r="DB735" s="2"/>
      <c r="DC735" s="2"/>
      <c r="DD735" s="2"/>
      <c r="DE735" s="2"/>
      <c r="DF735" s="92"/>
      <c r="DG735" s="92"/>
      <c r="DH735" s="92"/>
      <c r="DI735" s="92"/>
      <c r="DJ735" s="92"/>
      <c r="DK735" s="92"/>
      <c r="DL735" s="92"/>
      <c r="DM735" s="92"/>
      <c r="DN735" s="92"/>
      <c r="DO735" s="92"/>
      <c r="DP735" s="92"/>
      <c r="DQ735" s="92"/>
      <c r="DR735" s="92"/>
      <c r="DS735" s="92"/>
      <c r="DT735" s="92"/>
      <c r="DU735" s="92"/>
      <c r="DV735" s="92"/>
      <c r="DW735" s="92"/>
      <c r="DX735" s="92"/>
      <c r="DY735" s="92"/>
      <c r="DZ735" s="92"/>
      <c r="EA735" s="92"/>
      <c r="EB735" s="92"/>
      <c r="EC735" s="92"/>
      <c r="ED735" s="92"/>
      <c r="EE735" s="92"/>
      <c r="EF735" s="2"/>
      <c r="EG735" s="2"/>
      <c r="EH735" s="2"/>
    </row>
    <row r="736" spans="1:138" ht="12.7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c r="BV736" s="2"/>
      <c r="BW736" s="2"/>
      <c r="BX736" s="2"/>
      <c r="BY736" s="2"/>
      <c r="BZ736" s="2"/>
      <c r="CA736" s="2"/>
      <c r="CB736" s="2"/>
      <c r="CC736" s="2"/>
      <c r="CD736" s="2"/>
      <c r="CE736" s="2"/>
      <c r="CF736" s="2"/>
      <c r="CG736" s="2"/>
      <c r="CH736" s="2"/>
      <c r="CI736" s="2"/>
      <c r="CJ736" s="2"/>
      <c r="CK736" s="2"/>
      <c r="CL736" s="2"/>
      <c r="CM736" s="2"/>
      <c r="CN736" s="2"/>
      <c r="CO736" s="2"/>
      <c r="CP736" s="2"/>
      <c r="CQ736" s="2"/>
      <c r="CR736" s="2"/>
      <c r="CS736" s="2"/>
      <c r="CT736" s="2"/>
      <c r="CU736" s="2"/>
      <c r="CV736" s="2"/>
      <c r="CW736" s="2"/>
      <c r="CX736" s="2"/>
      <c r="CY736" s="2"/>
      <c r="CZ736" s="2"/>
      <c r="DA736" s="2"/>
      <c r="DB736" s="2"/>
      <c r="DC736" s="2"/>
      <c r="DD736" s="2"/>
      <c r="DE736" s="2"/>
      <c r="DF736" s="92"/>
      <c r="DG736" s="92"/>
      <c r="DH736" s="92"/>
      <c r="DI736" s="92"/>
      <c r="DJ736" s="92"/>
      <c r="DK736" s="92"/>
      <c r="DL736" s="92"/>
      <c r="DM736" s="92"/>
      <c r="DN736" s="92"/>
      <c r="DO736" s="92"/>
      <c r="DP736" s="92"/>
      <c r="DQ736" s="92"/>
      <c r="DR736" s="92"/>
      <c r="DS736" s="92"/>
      <c r="DT736" s="92"/>
      <c r="DU736" s="92"/>
      <c r="DV736" s="92"/>
      <c r="DW736" s="92"/>
      <c r="DX736" s="92"/>
      <c r="DY736" s="92"/>
      <c r="DZ736" s="92"/>
      <c r="EA736" s="92"/>
      <c r="EB736" s="92"/>
      <c r="EC736" s="92"/>
      <c r="ED736" s="92"/>
      <c r="EE736" s="92"/>
      <c r="EF736" s="2"/>
      <c r="EG736" s="2"/>
      <c r="EH736" s="2"/>
    </row>
    <row r="737" spans="1:138" ht="12.7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c r="BS737" s="2"/>
      <c r="BT737" s="2"/>
      <c r="BU737" s="2"/>
      <c r="BV737" s="2"/>
      <c r="BW737" s="2"/>
      <c r="BX737" s="2"/>
      <c r="BY737" s="2"/>
      <c r="BZ737" s="2"/>
      <c r="CA737" s="2"/>
      <c r="CB737" s="2"/>
      <c r="CC737" s="2"/>
      <c r="CD737" s="2"/>
      <c r="CE737" s="2"/>
      <c r="CF737" s="2"/>
      <c r="CG737" s="2"/>
      <c r="CH737" s="2"/>
      <c r="CI737" s="2"/>
      <c r="CJ737" s="2"/>
      <c r="CK737" s="2"/>
      <c r="CL737" s="2"/>
      <c r="CM737" s="2"/>
      <c r="CN737" s="2"/>
      <c r="CO737" s="2"/>
      <c r="CP737" s="2"/>
      <c r="CQ737" s="2"/>
      <c r="CR737" s="2"/>
      <c r="CS737" s="2"/>
      <c r="CT737" s="2"/>
      <c r="CU737" s="2"/>
      <c r="CV737" s="2"/>
      <c r="CW737" s="2"/>
      <c r="CX737" s="2"/>
      <c r="CY737" s="2"/>
      <c r="CZ737" s="2"/>
      <c r="DA737" s="2"/>
      <c r="DB737" s="2"/>
      <c r="DC737" s="2"/>
      <c r="DD737" s="2"/>
      <c r="DE737" s="2"/>
      <c r="DF737" s="92"/>
      <c r="DG737" s="92"/>
      <c r="DH737" s="92"/>
      <c r="DI737" s="92"/>
      <c r="DJ737" s="92"/>
      <c r="DK737" s="92"/>
      <c r="DL737" s="92"/>
      <c r="DM737" s="92"/>
      <c r="DN737" s="92"/>
      <c r="DO737" s="92"/>
      <c r="DP737" s="92"/>
      <c r="DQ737" s="92"/>
      <c r="DR737" s="92"/>
      <c r="DS737" s="92"/>
      <c r="DT737" s="92"/>
      <c r="DU737" s="92"/>
      <c r="DV737" s="92"/>
      <c r="DW737" s="92"/>
      <c r="DX737" s="92"/>
      <c r="DY737" s="92"/>
      <c r="DZ737" s="92"/>
      <c r="EA737" s="92"/>
      <c r="EB737" s="92"/>
      <c r="EC737" s="92"/>
      <c r="ED737" s="92"/>
      <c r="EE737" s="92"/>
      <c r="EF737" s="2"/>
      <c r="EG737" s="2"/>
      <c r="EH737" s="2"/>
    </row>
    <row r="738" spans="1:138" ht="12.7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c r="BS738" s="2"/>
      <c r="BT738" s="2"/>
      <c r="BU738" s="2"/>
      <c r="BV738" s="2"/>
      <c r="BW738" s="2"/>
      <c r="BX738" s="2"/>
      <c r="BY738" s="2"/>
      <c r="BZ738" s="2"/>
      <c r="CA738" s="2"/>
      <c r="CB738" s="2"/>
      <c r="CC738" s="2"/>
      <c r="CD738" s="2"/>
      <c r="CE738" s="2"/>
      <c r="CF738" s="2"/>
      <c r="CG738" s="2"/>
      <c r="CH738" s="2"/>
      <c r="CI738" s="2"/>
      <c r="CJ738" s="2"/>
      <c r="CK738" s="2"/>
      <c r="CL738" s="2"/>
      <c r="CM738" s="2"/>
      <c r="CN738" s="2"/>
      <c r="CO738" s="2"/>
      <c r="CP738" s="2"/>
      <c r="CQ738" s="2"/>
      <c r="CR738" s="2"/>
      <c r="CS738" s="2"/>
      <c r="CT738" s="2"/>
      <c r="CU738" s="2"/>
      <c r="CV738" s="2"/>
      <c r="CW738" s="2"/>
      <c r="CX738" s="2"/>
      <c r="CY738" s="2"/>
      <c r="CZ738" s="2"/>
      <c r="DA738" s="2"/>
      <c r="DB738" s="2"/>
      <c r="DC738" s="2"/>
      <c r="DD738" s="2"/>
      <c r="DE738" s="2"/>
      <c r="DF738" s="92"/>
      <c r="DG738" s="92"/>
      <c r="DH738" s="92"/>
      <c r="DI738" s="92"/>
      <c r="DJ738" s="92"/>
      <c r="DK738" s="92"/>
      <c r="DL738" s="92"/>
      <c r="DM738" s="92"/>
      <c r="DN738" s="92"/>
      <c r="DO738" s="92"/>
      <c r="DP738" s="92"/>
      <c r="DQ738" s="92"/>
      <c r="DR738" s="92"/>
      <c r="DS738" s="92"/>
      <c r="DT738" s="92"/>
      <c r="DU738" s="92"/>
      <c r="DV738" s="92"/>
      <c r="DW738" s="92"/>
      <c r="DX738" s="92"/>
      <c r="DY738" s="92"/>
      <c r="DZ738" s="92"/>
      <c r="EA738" s="92"/>
      <c r="EB738" s="92"/>
      <c r="EC738" s="92"/>
      <c r="ED738" s="92"/>
      <c r="EE738" s="92"/>
      <c r="EF738" s="2"/>
      <c r="EG738" s="2"/>
      <c r="EH738" s="2"/>
    </row>
    <row r="739" spans="1:138" ht="12.7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c r="BS739" s="2"/>
      <c r="BT739" s="2"/>
      <c r="BU739" s="2"/>
      <c r="BV739" s="2"/>
      <c r="BW739" s="2"/>
      <c r="BX739" s="2"/>
      <c r="BY739" s="2"/>
      <c r="BZ739" s="2"/>
      <c r="CA739" s="2"/>
      <c r="CB739" s="2"/>
      <c r="CC739" s="2"/>
      <c r="CD739" s="2"/>
      <c r="CE739" s="2"/>
      <c r="CF739" s="2"/>
      <c r="CG739" s="2"/>
      <c r="CH739" s="2"/>
      <c r="CI739" s="2"/>
      <c r="CJ739" s="2"/>
      <c r="CK739" s="2"/>
      <c r="CL739" s="2"/>
      <c r="CM739" s="2"/>
      <c r="CN739" s="2"/>
      <c r="CO739" s="2"/>
      <c r="CP739" s="2"/>
      <c r="CQ739" s="2"/>
      <c r="CR739" s="2"/>
      <c r="CS739" s="2"/>
      <c r="CT739" s="2"/>
      <c r="CU739" s="2"/>
      <c r="CV739" s="2"/>
      <c r="CW739" s="2"/>
      <c r="CX739" s="2"/>
      <c r="CY739" s="2"/>
      <c r="CZ739" s="2"/>
      <c r="DA739" s="2"/>
      <c r="DB739" s="2"/>
      <c r="DC739" s="2"/>
      <c r="DD739" s="2"/>
      <c r="DE739" s="2"/>
      <c r="DF739" s="92"/>
      <c r="DG739" s="92"/>
      <c r="DH739" s="92"/>
      <c r="DI739" s="92"/>
      <c r="DJ739" s="92"/>
      <c r="DK739" s="92"/>
      <c r="DL739" s="92"/>
      <c r="DM739" s="92"/>
      <c r="DN739" s="92"/>
      <c r="DO739" s="92"/>
      <c r="DP739" s="92"/>
      <c r="DQ739" s="92"/>
      <c r="DR739" s="92"/>
      <c r="DS739" s="92"/>
      <c r="DT739" s="92"/>
      <c r="DU739" s="92"/>
      <c r="DV739" s="92"/>
      <c r="DW739" s="92"/>
      <c r="DX739" s="92"/>
      <c r="DY739" s="92"/>
      <c r="DZ739" s="92"/>
      <c r="EA739" s="92"/>
      <c r="EB739" s="92"/>
      <c r="EC739" s="92"/>
      <c r="ED739" s="92"/>
      <c r="EE739" s="92"/>
      <c r="EF739" s="2"/>
      <c r="EG739" s="2"/>
      <c r="EH739" s="2"/>
    </row>
    <row r="740" spans="1:138" ht="12.7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2"/>
      <c r="BT740" s="2"/>
      <c r="BU740" s="2"/>
      <c r="BV740" s="2"/>
      <c r="BW740" s="2"/>
      <c r="BX740" s="2"/>
      <c r="BY740" s="2"/>
      <c r="BZ740" s="2"/>
      <c r="CA740" s="2"/>
      <c r="CB740" s="2"/>
      <c r="CC740" s="2"/>
      <c r="CD740" s="2"/>
      <c r="CE740" s="2"/>
      <c r="CF740" s="2"/>
      <c r="CG740" s="2"/>
      <c r="CH740" s="2"/>
      <c r="CI740" s="2"/>
      <c r="CJ740" s="2"/>
      <c r="CK740" s="2"/>
      <c r="CL740" s="2"/>
      <c r="CM740" s="2"/>
      <c r="CN740" s="2"/>
      <c r="CO740" s="2"/>
      <c r="CP740" s="2"/>
      <c r="CQ740" s="2"/>
      <c r="CR740" s="2"/>
      <c r="CS740" s="2"/>
      <c r="CT740" s="2"/>
      <c r="CU740" s="2"/>
      <c r="CV740" s="2"/>
      <c r="CW740" s="2"/>
      <c r="CX740" s="2"/>
      <c r="CY740" s="2"/>
      <c r="CZ740" s="2"/>
      <c r="DA740" s="2"/>
      <c r="DB740" s="2"/>
      <c r="DC740" s="2"/>
      <c r="DD740" s="2"/>
      <c r="DE740" s="2"/>
      <c r="DF740" s="92"/>
      <c r="DG740" s="92"/>
      <c r="DH740" s="92"/>
      <c r="DI740" s="92"/>
      <c r="DJ740" s="92"/>
      <c r="DK740" s="92"/>
      <c r="DL740" s="92"/>
      <c r="DM740" s="92"/>
      <c r="DN740" s="92"/>
      <c r="DO740" s="92"/>
      <c r="DP740" s="92"/>
      <c r="DQ740" s="92"/>
      <c r="DR740" s="92"/>
      <c r="DS740" s="92"/>
      <c r="DT740" s="92"/>
      <c r="DU740" s="92"/>
      <c r="DV740" s="92"/>
      <c r="DW740" s="92"/>
      <c r="DX740" s="92"/>
      <c r="DY740" s="92"/>
      <c r="DZ740" s="92"/>
      <c r="EA740" s="92"/>
      <c r="EB740" s="92"/>
      <c r="EC740" s="92"/>
      <c r="ED740" s="92"/>
      <c r="EE740" s="92"/>
      <c r="EF740" s="2"/>
      <c r="EG740" s="2"/>
      <c r="EH740" s="2"/>
    </row>
    <row r="741" spans="1:138" ht="12.7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c r="BV741" s="2"/>
      <c r="BW741" s="2"/>
      <c r="BX741" s="2"/>
      <c r="BY741" s="2"/>
      <c r="BZ741" s="2"/>
      <c r="CA741" s="2"/>
      <c r="CB741" s="2"/>
      <c r="CC741" s="2"/>
      <c r="CD741" s="2"/>
      <c r="CE741" s="2"/>
      <c r="CF741" s="2"/>
      <c r="CG741" s="2"/>
      <c r="CH741" s="2"/>
      <c r="CI741" s="2"/>
      <c r="CJ741" s="2"/>
      <c r="CK741" s="2"/>
      <c r="CL741" s="2"/>
      <c r="CM741" s="2"/>
      <c r="CN741" s="2"/>
      <c r="CO741" s="2"/>
      <c r="CP741" s="2"/>
      <c r="CQ741" s="2"/>
      <c r="CR741" s="2"/>
      <c r="CS741" s="2"/>
      <c r="CT741" s="2"/>
      <c r="CU741" s="2"/>
      <c r="CV741" s="2"/>
      <c r="CW741" s="2"/>
      <c r="CX741" s="2"/>
      <c r="CY741" s="2"/>
      <c r="CZ741" s="2"/>
      <c r="DA741" s="2"/>
      <c r="DB741" s="2"/>
      <c r="DC741" s="2"/>
      <c r="DD741" s="2"/>
      <c r="DE741" s="2"/>
      <c r="DF741" s="92"/>
      <c r="DG741" s="92"/>
      <c r="DH741" s="92"/>
      <c r="DI741" s="92"/>
      <c r="DJ741" s="92"/>
      <c r="DK741" s="92"/>
      <c r="DL741" s="92"/>
      <c r="DM741" s="92"/>
      <c r="DN741" s="92"/>
      <c r="DO741" s="92"/>
      <c r="DP741" s="92"/>
      <c r="DQ741" s="92"/>
      <c r="DR741" s="92"/>
      <c r="DS741" s="92"/>
      <c r="DT741" s="92"/>
      <c r="DU741" s="92"/>
      <c r="DV741" s="92"/>
      <c r="DW741" s="92"/>
      <c r="DX741" s="92"/>
      <c r="DY741" s="92"/>
      <c r="DZ741" s="92"/>
      <c r="EA741" s="92"/>
      <c r="EB741" s="92"/>
      <c r="EC741" s="92"/>
      <c r="ED741" s="92"/>
      <c r="EE741" s="92"/>
      <c r="EF741" s="2"/>
      <c r="EG741" s="2"/>
      <c r="EH741" s="2"/>
    </row>
    <row r="742" spans="1:138" ht="12.7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c r="BS742" s="2"/>
      <c r="BT742" s="2"/>
      <c r="BU742" s="2"/>
      <c r="BV742" s="2"/>
      <c r="BW742" s="2"/>
      <c r="BX742" s="2"/>
      <c r="BY742" s="2"/>
      <c r="BZ742" s="2"/>
      <c r="CA742" s="2"/>
      <c r="CB742" s="2"/>
      <c r="CC742" s="2"/>
      <c r="CD742" s="2"/>
      <c r="CE742" s="2"/>
      <c r="CF742" s="2"/>
      <c r="CG742" s="2"/>
      <c r="CH742" s="2"/>
      <c r="CI742" s="2"/>
      <c r="CJ742" s="2"/>
      <c r="CK742" s="2"/>
      <c r="CL742" s="2"/>
      <c r="CM742" s="2"/>
      <c r="CN742" s="2"/>
      <c r="CO742" s="2"/>
      <c r="CP742" s="2"/>
      <c r="CQ742" s="2"/>
      <c r="CR742" s="2"/>
      <c r="CS742" s="2"/>
      <c r="CT742" s="2"/>
      <c r="CU742" s="2"/>
      <c r="CV742" s="2"/>
      <c r="CW742" s="2"/>
      <c r="CX742" s="2"/>
      <c r="CY742" s="2"/>
      <c r="CZ742" s="2"/>
      <c r="DA742" s="2"/>
      <c r="DB742" s="2"/>
      <c r="DC742" s="2"/>
      <c r="DD742" s="2"/>
      <c r="DE742" s="2"/>
      <c r="DF742" s="92"/>
      <c r="DG742" s="92"/>
      <c r="DH742" s="92"/>
      <c r="DI742" s="92"/>
      <c r="DJ742" s="92"/>
      <c r="DK742" s="92"/>
      <c r="DL742" s="92"/>
      <c r="DM742" s="92"/>
      <c r="DN742" s="92"/>
      <c r="DO742" s="92"/>
      <c r="DP742" s="92"/>
      <c r="DQ742" s="92"/>
      <c r="DR742" s="92"/>
      <c r="DS742" s="92"/>
      <c r="DT742" s="92"/>
      <c r="DU742" s="92"/>
      <c r="DV742" s="92"/>
      <c r="DW742" s="92"/>
      <c r="DX742" s="92"/>
      <c r="DY742" s="92"/>
      <c r="DZ742" s="92"/>
      <c r="EA742" s="92"/>
      <c r="EB742" s="92"/>
      <c r="EC742" s="92"/>
      <c r="ED742" s="92"/>
      <c r="EE742" s="92"/>
      <c r="EF742" s="2"/>
      <c r="EG742" s="2"/>
      <c r="EH742" s="2"/>
    </row>
    <row r="743" spans="1:138" ht="12.7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c r="BS743" s="2"/>
      <c r="BT743" s="2"/>
      <c r="BU743" s="2"/>
      <c r="BV743" s="2"/>
      <c r="BW743" s="2"/>
      <c r="BX743" s="2"/>
      <c r="BY743" s="2"/>
      <c r="BZ743" s="2"/>
      <c r="CA743" s="2"/>
      <c r="CB743" s="2"/>
      <c r="CC743" s="2"/>
      <c r="CD743" s="2"/>
      <c r="CE743" s="2"/>
      <c r="CF743" s="2"/>
      <c r="CG743" s="2"/>
      <c r="CH743" s="2"/>
      <c r="CI743" s="2"/>
      <c r="CJ743" s="2"/>
      <c r="CK743" s="2"/>
      <c r="CL743" s="2"/>
      <c r="CM743" s="2"/>
      <c r="CN743" s="2"/>
      <c r="CO743" s="2"/>
      <c r="CP743" s="2"/>
      <c r="CQ743" s="2"/>
      <c r="CR743" s="2"/>
      <c r="CS743" s="2"/>
      <c r="CT743" s="2"/>
      <c r="CU743" s="2"/>
      <c r="CV743" s="2"/>
      <c r="CW743" s="2"/>
      <c r="CX743" s="2"/>
      <c r="CY743" s="2"/>
      <c r="CZ743" s="2"/>
      <c r="DA743" s="2"/>
      <c r="DB743" s="2"/>
      <c r="DC743" s="2"/>
      <c r="DD743" s="2"/>
      <c r="DE743" s="2"/>
      <c r="DF743" s="92"/>
      <c r="DG743" s="92"/>
      <c r="DH743" s="92"/>
      <c r="DI743" s="92"/>
      <c r="DJ743" s="92"/>
      <c r="DK743" s="92"/>
      <c r="DL743" s="92"/>
      <c r="DM743" s="92"/>
      <c r="DN743" s="92"/>
      <c r="DO743" s="92"/>
      <c r="DP743" s="92"/>
      <c r="DQ743" s="92"/>
      <c r="DR743" s="92"/>
      <c r="DS743" s="92"/>
      <c r="DT743" s="92"/>
      <c r="DU743" s="92"/>
      <c r="DV743" s="92"/>
      <c r="DW743" s="92"/>
      <c r="DX743" s="92"/>
      <c r="DY743" s="92"/>
      <c r="DZ743" s="92"/>
      <c r="EA743" s="92"/>
      <c r="EB743" s="92"/>
      <c r="EC743" s="92"/>
      <c r="ED743" s="92"/>
      <c r="EE743" s="92"/>
      <c r="EF743" s="2"/>
      <c r="EG743" s="2"/>
      <c r="EH743" s="2"/>
    </row>
    <row r="744" spans="1:138" ht="12.7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c r="BV744" s="2"/>
      <c r="BW744" s="2"/>
      <c r="BX744" s="2"/>
      <c r="BY744" s="2"/>
      <c r="BZ744" s="2"/>
      <c r="CA744" s="2"/>
      <c r="CB744" s="2"/>
      <c r="CC744" s="2"/>
      <c r="CD744" s="2"/>
      <c r="CE744" s="2"/>
      <c r="CF744" s="2"/>
      <c r="CG744" s="2"/>
      <c r="CH744" s="2"/>
      <c r="CI744" s="2"/>
      <c r="CJ744" s="2"/>
      <c r="CK744" s="2"/>
      <c r="CL744" s="2"/>
      <c r="CM744" s="2"/>
      <c r="CN744" s="2"/>
      <c r="CO744" s="2"/>
      <c r="CP744" s="2"/>
      <c r="CQ744" s="2"/>
      <c r="CR744" s="2"/>
      <c r="CS744" s="2"/>
      <c r="CT744" s="2"/>
      <c r="CU744" s="2"/>
      <c r="CV744" s="2"/>
      <c r="CW744" s="2"/>
      <c r="CX744" s="2"/>
      <c r="CY744" s="2"/>
      <c r="CZ744" s="2"/>
      <c r="DA744" s="2"/>
      <c r="DB744" s="2"/>
      <c r="DC744" s="2"/>
      <c r="DD744" s="2"/>
      <c r="DE744" s="2"/>
      <c r="DF744" s="92"/>
      <c r="DG744" s="92"/>
      <c r="DH744" s="92"/>
      <c r="DI744" s="92"/>
      <c r="DJ744" s="92"/>
      <c r="DK744" s="92"/>
      <c r="DL744" s="92"/>
      <c r="DM744" s="92"/>
      <c r="DN744" s="92"/>
      <c r="DO744" s="92"/>
      <c r="DP744" s="92"/>
      <c r="DQ744" s="92"/>
      <c r="DR744" s="92"/>
      <c r="DS744" s="92"/>
      <c r="DT744" s="92"/>
      <c r="DU744" s="92"/>
      <c r="DV744" s="92"/>
      <c r="DW744" s="92"/>
      <c r="DX744" s="92"/>
      <c r="DY744" s="92"/>
      <c r="DZ744" s="92"/>
      <c r="EA744" s="92"/>
      <c r="EB744" s="92"/>
      <c r="EC744" s="92"/>
      <c r="ED744" s="92"/>
      <c r="EE744" s="92"/>
      <c r="EF744" s="2"/>
      <c r="EG744" s="2"/>
      <c r="EH744" s="2"/>
    </row>
    <row r="745" spans="1:138" ht="12.7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c r="BS745" s="2"/>
      <c r="BT745" s="2"/>
      <c r="BU745" s="2"/>
      <c r="BV745" s="2"/>
      <c r="BW745" s="2"/>
      <c r="BX745" s="2"/>
      <c r="BY745" s="2"/>
      <c r="BZ745" s="2"/>
      <c r="CA745" s="2"/>
      <c r="CB745" s="2"/>
      <c r="CC745" s="2"/>
      <c r="CD745" s="2"/>
      <c r="CE745" s="2"/>
      <c r="CF745" s="2"/>
      <c r="CG745" s="2"/>
      <c r="CH745" s="2"/>
      <c r="CI745" s="2"/>
      <c r="CJ745" s="2"/>
      <c r="CK745" s="2"/>
      <c r="CL745" s="2"/>
      <c r="CM745" s="2"/>
      <c r="CN745" s="2"/>
      <c r="CO745" s="2"/>
      <c r="CP745" s="2"/>
      <c r="CQ745" s="2"/>
      <c r="CR745" s="2"/>
      <c r="CS745" s="2"/>
      <c r="CT745" s="2"/>
      <c r="CU745" s="2"/>
      <c r="CV745" s="2"/>
      <c r="CW745" s="2"/>
      <c r="CX745" s="2"/>
      <c r="CY745" s="2"/>
      <c r="CZ745" s="2"/>
      <c r="DA745" s="2"/>
      <c r="DB745" s="2"/>
      <c r="DC745" s="2"/>
      <c r="DD745" s="2"/>
      <c r="DE745" s="2"/>
      <c r="DF745" s="92"/>
      <c r="DG745" s="92"/>
      <c r="DH745" s="92"/>
      <c r="DI745" s="92"/>
      <c r="DJ745" s="92"/>
      <c r="DK745" s="92"/>
      <c r="DL745" s="92"/>
      <c r="DM745" s="92"/>
      <c r="DN745" s="92"/>
      <c r="DO745" s="92"/>
      <c r="DP745" s="92"/>
      <c r="DQ745" s="92"/>
      <c r="DR745" s="92"/>
      <c r="DS745" s="92"/>
      <c r="DT745" s="92"/>
      <c r="DU745" s="92"/>
      <c r="DV745" s="92"/>
      <c r="DW745" s="92"/>
      <c r="DX745" s="92"/>
      <c r="DY745" s="92"/>
      <c r="DZ745" s="92"/>
      <c r="EA745" s="92"/>
      <c r="EB745" s="92"/>
      <c r="EC745" s="92"/>
      <c r="ED745" s="92"/>
      <c r="EE745" s="92"/>
      <c r="EF745" s="2"/>
      <c r="EG745" s="2"/>
      <c r="EH745" s="2"/>
    </row>
    <row r="746" spans="1:138" ht="12.7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c r="BS746" s="2"/>
      <c r="BT746" s="2"/>
      <c r="BU746" s="2"/>
      <c r="BV746" s="2"/>
      <c r="BW746" s="2"/>
      <c r="BX746" s="2"/>
      <c r="BY746" s="2"/>
      <c r="BZ746" s="2"/>
      <c r="CA746" s="2"/>
      <c r="CB746" s="2"/>
      <c r="CC746" s="2"/>
      <c r="CD746" s="2"/>
      <c r="CE746" s="2"/>
      <c r="CF746" s="2"/>
      <c r="CG746" s="2"/>
      <c r="CH746" s="2"/>
      <c r="CI746" s="2"/>
      <c r="CJ746" s="2"/>
      <c r="CK746" s="2"/>
      <c r="CL746" s="2"/>
      <c r="CM746" s="2"/>
      <c r="CN746" s="2"/>
      <c r="CO746" s="2"/>
      <c r="CP746" s="2"/>
      <c r="CQ746" s="2"/>
      <c r="CR746" s="2"/>
      <c r="CS746" s="2"/>
      <c r="CT746" s="2"/>
      <c r="CU746" s="2"/>
      <c r="CV746" s="2"/>
      <c r="CW746" s="2"/>
      <c r="CX746" s="2"/>
      <c r="CY746" s="2"/>
      <c r="CZ746" s="2"/>
      <c r="DA746" s="2"/>
      <c r="DB746" s="2"/>
      <c r="DC746" s="2"/>
      <c r="DD746" s="2"/>
      <c r="DE746" s="2"/>
      <c r="DF746" s="92"/>
      <c r="DG746" s="92"/>
      <c r="DH746" s="92"/>
      <c r="DI746" s="92"/>
      <c r="DJ746" s="92"/>
      <c r="DK746" s="92"/>
      <c r="DL746" s="92"/>
      <c r="DM746" s="92"/>
      <c r="DN746" s="92"/>
      <c r="DO746" s="92"/>
      <c r="DP746" s="92"/>
      <c r="DQ746" s="92"/>
      <c r="DR746" s="92"/>
      <c r="DS746" s="92"/>
      <c r="DT746" s="92"/>
      <c r="DU746" s="92"/>
      <c r="DV746" s="92"/>
      <c r="DW746" s="92"/>
      <c r="DX746" s="92"/>
      <c r="DY746" s="92"/>
      <c r="DZ746" s="92"/>
      <c r="EA746" s="92"/>
      <c r="EB746" s="92"/>
      <c r="EC746" s="92"/>
      <c r="ED746" s="92"/>
      <c r="EE746" s="92"/>
      <c r="EF746" s="2"/>
      <c r="EG746" s="2"/>
      <c r="EH746" s="2"/>
    </row>
    <row r="747" spans="1:138" ht="12.7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c r="BS747" s="2"/>
      <c r="BT747" s="2"/>
      <c r="BU747" s="2"/>
      <c r="BV747" s="2"/>
      <c r="BW747" s="2"/>
      <c r="BX747" s="2"/>
      <c r="BY747" s="2"/>
      <c r="BZ747" s="2"/>
      <c r="CA747" s="2"/>
      <c r="CB747" s="2"/>
      <c r="CC747" s="2"/>
      <c r="CD747" s="2"/>
      <c r="CE747" s="2"/>
      <c r="CF747" s="2"/>
      <c r="CG747" s="2"/>
      <c r="CH747" s="2"/>
      <c r="CI747" s="2"/>
      <c r="CJ747" s="2"/>
      <c r="CK747" s="2"/>
      <c r="CL747" s="2"/>
      <c r="CM747" s="2"/>
      <c r="CN747" s="2"/>
      <c r="CO747" s="2"/>
      <c r="CP747" s="2"/>
      <c r="CQ747" s="2"/>
      <c r="CR747" s="2"/>
      <c r="CS747" s="2"/>
      <c r="CT747" s="2"/>
      <c r="CU747" s="2"/>
      <c r="CV747" s="2"/>
      <c r="CW747" s="2"/>
      <c r="CX747" s="2"/>
      <c r="CY747" s="2"/>
      <c r="CZ747" s="2"/>
      <c r="DA747" s="2"/>
      <c r="DB747" s="2"/>
      <c r="DC747" s="2"/>
      <c r="DD747" s="2"/>
      <c r="DE747" s="2"/>
      <c r="DF747" s="92"/>
      <c r="DG747" s="92"/>
      <c r="DH747" s="92"/>
      <c r="DI747" s="92"/>
      <c r="DJ747" s="92"/>
      <c r="DK747" s="92"/>
      <c r="DL747" s="92"/>
      <c r="DM747" s="92"/>
      <c r="DN747" s="92"/>
      <c r="DO747" s="92"/>
      <c r="DP747" s="92"/>
      <c r="DQ747" s="92"/>
      <c r="DR747" s="92"/>
      <c r="DS747" s="92"/>
      <c r="DT747" s="92"/>
      <c r="DU747" s="92"/>
      <c r="DV747" s="92"/>
      <c r="DW747" s="92"/>
      <c r="DX747" s="92"/>
      <c r="DY747" s="92"/>
      <c r="DZ747" s="92"/>
      <c r="EA747" s="92"/>
      <c r="EB747" s="92"/>
      <c r="EC747" s="92"/>
      <c r="ED747" s="92"/>
      <c r="EE747" s="92"/>
      <c r="EF747" s="2"/>
      <c r="EG747" s="2"/>
      <c r="EH747" s="2"/>
    </row>
    <row r="748" spans="1:138" ht="12.7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c r="BV748" s="2"/>
      <c r="BW748" s="2"/>
      <c r="BX748" s="2"/>
      <c r="BY748" s="2"/>
      <c r="BZ748" s="2"/>
      <c r="CA748" s="2"/>
      <c r="CB748" s="2"/>
      <c r="CC748" s="2"/>
      <c r="CD748" s="2"/>
      <c r="CE748" s="2"/>
      <c r="CF748" s="2"/>
      <c r="CG748" s="2"/>
      <c r="CH748" s="2"/>
      <c r="CI748" s="2"/>
      <c r="CJ748" s="2"/>
      <c r="CK748" s="2"/>
      <c r="CL748" s="2"/>
      <c r="CM748" s="2"/>
      <c r="CN748" s="2"/>
      <c r="CO748" s="2"/>
      <c r="CP748" s="2"/>
      <c r="CQ748" s="2"/>
      <c r="CR748" s="2"/>
      <c r="CS748" s="2"/>
      <c r="CT748" s="2"/>
      <c r="CU748" s="2"/>
      <c r="CV748" s="2"/>
      <c r="CW748" s="2"/>
      <c r="CX748" s="2"/>
      <c r="CY748" s="2"/>
      <c r="CZ748" s="2"/>
      <c r="DA748" s="2"/>
      <c r="DB748" s="2"/>
      <c r="DC748" s="2"/>
      <c r="DD748" s="2"/>
      <c r="DE748" s="2"/>
      <c r="DF748" s="92"/>
      <c r="DG748" s="92"/>
      <c r="DH748" s="92"/>
      <c r="DI748" s="92"/>
      <c r="DJ748" s="92"/>
      <c r="DK748" s="92"/>
      <c r="DL748" s="92"/>
      <c r="DM748" s="92"/>
      <c r="DN748" s="92"/>
      <c r="DO748" s="92"/>
      <c r="DP748" s="92"/>
      <c r="DQ748" s="92"/>
      <c r="DR748" s="92"/>
      <c r="DS748" s="92"/>
      <c r="DT748" s="92"/>
      <c r="DU748" s="92"/>
      <c r="DV748" s="92"/>
      <c r="DW748" s="92"/>
      <c r="DX748" s="92"/>
      <c r="DY748" s="92"/>
      <c r="DZ748" s="92"/>
      <c r="EA748" s="92"/>
      <c r="EB748" s="92"/>
      <c r="EC748" s="92"/>
      <c r="ED748" s="92"/>
      <c r="EE748" s="92"/>
      <c r="EF748" s="2"/>
      <c r="EG748" s="2"/>
      <c r="EH748" s="2"/>
    </row>
    <row r="749" spans="1:138" ht="12.7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c r="BS749" s="2"/>
      <c r="BT749" s="2"/>
      <c r="BU749" s="2"/>
      <c r="BV749" s="2"/>
      <c r="BW749" s="2"/>
      <c r="BX749" s="2"/>
      <c r="BY749" s="2"/>
      <c r="BZ749" s="2"/>
      <c r="CA749" s="2"/>
      <c r="CB749" s="2"/>
      <c r="CC749" s="2"/>
      <c r="CD749" s="2"/>
      <c r="CE749" s="2"/>
      <c r="CF749" s="2"/>
      <c r="CG749" s="2"/>
      <c r="CH749" s="2"/>
      <c r="CI749" s="2"/>
      <c r="CJ749" s="2"/>
      <c r="CK749" s="2"/>
      <c r="CL749" s="2"/>
      <c r="CM749" s="2"/>
      <c r="CN749" s="2"/>
      <c r="CO749" s="2"/>
      <c r="CP749" s="2"/>
      <c r="CQ749" s="2"/>
      <c r="CR749" s="2"/>
      <c r="CS749" s="2"/>
      <c r="CT749" s="2"/>
      <c r="CU749" s="2"/>
      <c r="CV749" s="2"/>
      <c r="CW749" s="2"/>
      <c r="CX749" s="2"/>
      <c r="CY749" s="2"/>
      <c r="CZ749" s="2"/>
      <c r="DA749" s="2"/>
      <c r="DB749" s="2"/>
      <c r="DC749" s="2"/>
      <c r="DD749" s="2"/>
      <c r="DE749" s="2"/>
      <c r="DF749" s="92"/>
      <c r="DG749" s="92"/>
      <c r="DH749" s="92"/>
      <c r="DI749" s="92"/>
      <c r="DJ749" s="92"/>
      <c r="DK749" s="92"/>
      <c r="DL749" s="92"/>
      <c r="DM749" s="92"/>
      <c r="DN749" s="92"/>
      <c r="DO749" s="92"/>
      <c r="DP749" s="92"/>
      <c r="DQ749" s="92"/>
      <c r="DR749" s="92"/>
      <c r="DS749" s="92"/>
      <c r="DT749" s="92"/>
      <c r="DU749" s="92"/>
      <c r="DV749" s="92"/>
      <c r="DW749" s="92"/>
      <c r="DX749" s="92"/>
      <c r="DY749" s="92"/>
      <c r="DZ749" s="92"/>
      <c r="EA749" s="92"/>
      <c r="EB749" s="92"/>
      <c r="EC749" s="92"/>
      <c r="ED749" s="92"/>
      <c r="EE749" s="92"/>
      <c r="EF749" s="2"/>
      <c r="EG749" s="2"/>
      <c r="EH749" s="2"/>
    </row>
    <row r="750" spans="1:138" ht="12.7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c r="BS750" s="2"/>
      <c r="BT750" s="2"/>
      <c r="BU750" s="2"/>
      <c r="BV750" s="2"/>
      <c r="BW750" s="2"/>
      <c r="BX750" s="2"/>
      <c r="BY750" s="2"/>
      <c r="BZ750" s="2"/>
      <c r="CA750" s="2"/>
      <c r="CB750" s="2"/>
      <c r="CC750" s="2"/>
      <c r="CD750" s="2"/>
      <c r="CE750" s="2"/>
      <c r="CF750" s="2"/>
      <c r="CG750" s="2"/>
      <c r="CH750" s="2"/>
      <c r="CI750" s="2"/>
      <c r="CJ750" s="2"/>
      <c r="CK750" s="2"/>
      <c r="CL750" s="2"/>
      <c r="CM750" s="2"/>
      <c r="CN750" s="2"/>
      <c r="CO750" s="2"/>
      <c r="CP750" s="2"/>
      <c r="CQ750" s="2"/>
      <c r="CR750" s="2"/>
      <c r="CS750" s="2"/>
      <c r="CT750" s="2"/>
      <c r="CU750" s="2"/>
      <c r="CV750" s="2"/>
      <c r="CW750" s="2"/>
      <c r="CX750" s="2"/>
      <c r="CY750" s="2"/>
      <c r="CZ750" s="2"/>
      <c r="DA750" s="2"/>
      <c r="DB750" s="2"/>
      <c r="DC750" s="2"/>
      <c r="DD750" s="2"/>
      <c r="DE750" s="2"/>
      <c r="DF750" s="92"/>
      <c r="DG750" s="92"/>
      <c r="DH750" s="92"/>
      <c r="DI750" s="92"/>
      <c r="DJ750" s="92"/>
      <c r="DK750" s="92"/>
      <c r="DL750" s="92"/>
      <c r="DM750" s="92"/>
      <c r="DN750" s="92"/>
      <c r="DO750" s="92"/>
      <c r="DP750" s="92"/>
      <c r="DQ750" s="92"/>
      <c r="DR750" s="92"/>
      <c r="DS750" s="92"/>
      <c r="DT750" s="92"/>
      <c r="DU750" s="92"/>
      <c r="DV750" s="92"/>
      <c r="DW750" s="92"/>
      <c r="DX750" s="92"/>
      <c r="DY750" s="92"/>
      <c r="DZ750" s="92"/>
      <c r="EA750" s="92"/>
      <c r="EB750" s="92"/>
      <c r="EC750" s="92"/>
      <c r="ED750" s="92"/>
      <c r="EE750" s="92"/>
      <c r="EF750" s="2"/>
      <c r="EG750" s="2"/>
      <c r="EH750" s="2"/>
    </row>
    <row r="751" spans="1:138" ht="12.7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c r="BS751" s="2"/>
      <c r="BT751" s="2"/>
      <c r="BU751" s="2"/>
      <c r="BV751" s="2"/>
      <c r="BW751" s="2"/>
      <c r="BX751" s="2"/>
      <c r="BY751" s="2"/>
      <c r="BZ751" s="2"/>
      <c r="CA751" s="2"/>
      <c r="CB751" s="2"/>
      <c r="CC751" s="2"/>
      <c r="CD751" s="2"/>
      <c r="CE751" s="2"/>
      <c r="CF751" s="2"/>
      <c r="CG751" s="2"/>
      <c r="CH751" s="2"/>
      <c r="CI751" s="2"/>
      <c r="CJ751" s="2"/>
      <c r="CK751" s="2"/>
      <c r="CL751" s="2"/>
      <c r="CM751" s="2"/>
      <c r="CN751" s="2"/>
      <c r="CO751" s="2"/>
      <c r="CP751" s="2"/>
      <c r="CQ751" s="2"/>
      <c r="CR751" s="2"/>
      <c r="CS751" s="2"/>
      <c r="CT751" s="2"/>
      <c r="CU751" s="2"/>
      <c r="CV751" s="2"/>
      <c r="CW751" s="2"/>
      <c r="CX751" s="2"/>
      <c r="CY751" s="2"/>
      <c r="CZ751" s="2"/>
      <c r="DA751" s="2"/>
      <c r="DB751" s="2"/>
      <c r="DC751" s="2"/>
      <c r="DD751" s="2"/>
      <c r="DE751" s="2"/>
      <c r="DF751" s="92"/>
      <c r="DG751" s="92"/>
      <c r="DH751" s="92"/>
      <c r="DI751" s="92"/>
      <c r="DJ751" s="92"/>
      <c r="DK751" s="92"/>
      <c r="DL751" s="92"/>
      <c r="DM751" s="92"/>
      <c r="DN751" s="92"/>
      <c r="DO751" s="92"/>
      <c r="DP751" s="92"/>
      <c r="DQ751" s="92"/>
      <c r="DR751" s="92"/>
      <c r="DS751" s="92"/>
      <c r="DT751" s="92"/>
      <c r="DU751" s="92"/>
      <c r="DV751" s="92"/>
      <c r="DW751" s="92"/>
      <c r="DX751" s="92"/>
      <c r="DY751" s="92"/>
      <c r="DZ751" s="92"/>
      <c r="EA751" s="92"/>
      <c r="EB751" s="92"/>
      <c r="EC751" s="92"/>
      <c r="ED751" s="92"/>
      <c r="EE751" s="92"/>
      <c r="EF751" s="2"/>
      <c r="EG751" s="2"/>
      <c r="EH751" s="2"/>
    </row>
    <row r="752" spans="1:138" ht="12.7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c r="BS752" s="2"/>
      <c r="BT752" s="2"/>
      <c r="BU752" s="2"/>
      <c r="BV752" s="2"/>
      <c r="BW752" s="2"/>
      <c r="BX752" s="2"/>
      <c r="BY752" s="2"/>
      <c r="BZ752" s="2"/>
      <c r="CA752" s="2"/>
      <c r="CB752" s="2"/>
      <c r="CC752" s="2"/>
      <c r="CD752" s="2"/>
      <c r="CE752" s="2"/>
      <c r="CF752" s="2"/>
      <c r="CG752" s="2"/>
      <c r="CH752" s="2"/>
      <c r="CI752" s="2"/>
      <c r="CJ752" s="2"/>
      <c r="CK752" s="2"/>
      <c r="CL752" s="2"/>
      <c r="CM752" s="2"/>
      <c r="CN752" s="2"/>
      <c r="CO752" s="2"/>
      <c r="CP752" s="2"/>
      <c r="CQ752" s="2"/>
      <c r="CR752" s="2"/>
      <c r="CS752" s="2"/>
      <c r="CT752" s="2"/>
      <c r="CU752" s="2"/>
      <c r="CV752" s="2"/>
      <c r="CW752" s="2"/>
      <c r="CX752" s="2"/>
      <c r="CY752" s="2"/>
      <c r="CZ752" s="2"/>
      <c r="DA752" s="2"/>
      <c r="DB752" s="2"/>
      <c r="DC752" s="2"/>
      <c r="DD752" s="2"/>
      <c r="DE752" s="2"/>
      <c r="DF752" s="92"/>
      <c r="DG752" s="92"/>
      <c r="DH752" s="92"/>
      <c r="DI752" s="92"/>
      <c r="DJ752" s="92"/>
      <c r="DK752" s="92"/>
      <c r="DL752" s="92"/>
      <c r="DM752" s="92"/>
      <c r="DN752" s="92"/>
      <c r="DO752" s="92"/>
      <c r="DP752" s="92"/>
      <c r="DQ752" s="92"/>
      <c r="DR752" s="92"/>
      <c r="DS752" s="92"/>
      <c r="DT752" s="92"/>
      <c r="DU752" s="92"/>
      <c r="DV752" s="92"/>
      <c r="DW752" s="92"/>
      <c r="DX752" s="92"/>
      <c r="DY752" s="92"/>
      <c r="DZ752" s="92"/>
      <c r="EA752" s="92"/>
      <c r="EB752" s="92"/>
      <c r="EC752" s="92"/>
      <c r="ED752" s="92"/>
      <c r="EE752" s="92"/>
      <c r="EF752" s="2"/>
      <c r="EG752" s="2"/>
      <c r="EH752" s="2"/>
    </row>
    <row r="753" spans="1:138" ht="12.7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c r="BS753" s="2"/>
      <c r="BT753" s="2"/>
      <c r="BU753" s="2"/>
      <c r="BV753" s="2"/>
      <c r="BW753" s="2"/>
      <c r="BX753" s="2"/>
      <c r="BY753" s="2"/>
      <c r="BZ753" s="2"/>
      <c r="CA753" s="2"/>
      <c r="CB753" s="2"/>
      <c r="CC753" s="2"/>
      <c r="CD753" s="2"/>
      <c r="CE753" s="2"/>
      <c r="CF753" s="2"/>
      <c r="CG753" s="2"/>
      <c r="CH753" s="2"/>
      <c r="CI753" s="2"/>
      <c r="CJ753" s="2"/>
      <c r="CK753" s="2"/>
      <c r="CL753" s="2"/>
      <c r="CM753" s="2"/>
      <c r="CN753" s="2"/>
      <c r="CO753" s="2"/>
      <c r="CP753" s="2"/>
      <c r="CQ753" s="2"/>
      <c r="CR753" s="2"/>
      <c r="CS753" s="2"/>
      <c r="CT753" s="2"/>
      <c r="CU753" s="2"/>
      <c r="CV753" s="2"/>
      <c r="CW753" s="2"/>
      <c r="CX753" s="2"/>
      <c r="CY753" s="2"/>
      <c r="CZ753" s="2"/>
      <c r="DA753" s="2"/>
      <c r="DB753" s="2"/>
      <c r="DC753" s="2"/>
      <c r="DD753" s="2"/>
      <c r="DE753" s="2"/>
      <c r="DF753" s="92"/>
      <c r="DG753" s="92"/>
      <c r="DH753" s="92"/>
      <c r="DI753" s="92"/>
      <c r="DJ753" s="92"/>
      <c r="DK753" s="92"/>
      <c r="DL753" s="92"/>
      <c r="DM753" s="92"/>
      <c r="DN753" s="92"/>
      <c r="DO753" s="92"/>
      <c r="DP753" s="92"/>
      <c r="DQ753" s="92"/>
      <c r="DR753" s="92"/>
      <c r="DS753" s="92"/>
      <c r="DT753" s="92"/>
      <c r="DU753" s="92"/>
      <c r="DV753" s="92"/>
      <c r="DW753" s="92"/>
      <c r="DX753" s="92"/>
      <c r="DY753" s="92"/>
      <c r="DZ753" s="92"/>
      <c r="EA753" s="92"/>
      <c r="EB753" s="92"/>
      <c r="EC753" s="92"/>
      <c r="ED753" s="92"/>
      <c r="EE753" s="92"/>
      <c r="EF753" s="2"/>
      <c r="EG753" s="2"/>
      <c r="EH753" s="2"/>
    </row>
    <row r="754" spans="1:138" ht="12.7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c r="BV754" s="2"/>
      <c r="BW754" s="2"/>
      <c r="BX754" s="2"/>
      <c r="BY754" s="2"/>
      <c r="BZ754" s="2"/>
      <c r="CA754" s="2"/>
      <c r="CB754" s="2"/>
      <c r="CC754" s="2"/>
      <c r="CD754" s="2"/>
      <c r="CE754" s="2"/>
      <c r="CF754" s="2"/>
      <c r="CG754" s="2"/>
      <c r="CH754" s="2"/>
      <c r="CI754" s="2"/>
      <c r="CJ754" s="2"/>
      <c r="CK754" s="2"/>
      <c r="CL754" s="2"/>
      <c r="CM754" s="2"/>
      <c r="CN754" s="2"/>
      <c r="CO754" s="2"/>
      <c r="CP754" s="2"/>
      <c r="CQ754" s="2"/>
      <c r="CR754" s="2"/>
      <c r="CS754" s="2"/>
      <c r="CT754" s="2"/>
      <c r="CU754" s="2"/>
      <c r="CV754" s="2"/>
      <c r="CW754" s="2"/>
      <c r="CX754" s="2"/>
      <c r="CY754" s="2"/>
      <c r="CZ754" s="2"/>
      <c r="DA754" s="2"/>
      <c r="DB754" s="2"/>
      <c r="DC754" s="2"/>
      <c r="DD754" s="2"/>
      <c r="DE754" s="2"/>
      <c r="DF754" s="92"/>
      <c r="DG754" s="92"/>
      <c r="DH754" s="92"/>
      <c r="DI754" s="92"/>
      <c r="DJ754" s="92"/>
      <c r="DK754" s="92"/>
      <c r="DL754" s="92"/>
      <c r="DM754" s="92"/>
      <c r="DN754" s="92"/>
      <c r="DO754" s="92"/>
      <c r="DP754" s="92"/>
      <c r="DQ754" s="92"/>
      <c r="DR754" s="92"/>
      <c r="DS754" s="92"/>
      <c r="DT754" s="92"/>
      <c r="DU754" s="92"/>
      <c r="DV754" s="92"/>
      <c r="DW754" s="92"/>
      <c r="DX754" s="92"/>
      <c r="DY754" s="92"/>
      <c r="DZ754" s="92"/>
      <c r="EA754" s="92"/>
      <c r="EB754" s="92"/>
      <c r="EC754" s="92"/>
      <c r="ED754" s="92"/>
      <c r="EE754" s="92"/>
      <c r="EF754" s="2"/>
      <c r="EG754" s="2"/>
      <c r="EH754" s="2"/>
    </row>
    <row r="755" spans="1:138" ht="12.7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c r="BS755" s="2"/>
      <c r="BT755" s="2"/>
      <c r="BU755" s="2"/>
      <c r="BV755" s="2"/>
      <c r="BW755" s="2"/>
      <c r="BX755" s="2"/>
      <c r="BY755" s="2"/>
      <c r="BZ755" s="2"/>
      <c r="CA755" s="2"/>
      <c r="CB755" s="2"/>
      <c r="CC755" s="2"/>
      <c r="CD755" s="2"/>
      <c r="CE755" s="2"/>
      <c r="CF755" s="2"/>
      <c r="CG755" s="2"/>
      <c r="CH755" s="2"/>
      <c r="CI755" s="2"/>
      <c r="CJ755" s="2"/>
      <c r="CK755" s="2"/>
      <c r="CL755" s="2"/>
      <c r="CM755" s="2"/>
      <c r="CN755" s="2"/>
      <c r="CO755" s="2"/>
      <c r="CP755" s="2"/>
      <c r="CQ755" s="2"/>
      <c r="CR755" s="2"/>
      <c r="CS755" s="2"/>
      <c r="CT755" s="2"/>
      <c r="CU755" s="2"/>
      <c r="CV755" s="2"/>
      <c r="CW755" s="2"/>
      <c r="CX755" s="2"/>
      <c r="CY755" s="2"/>
      <c r="CZ755" s="2"/>
      <c r="DA755" s="2"/>
      <c r="DB755" s="2"/>
      <c r="DC755" s="2"/>
      <c r="DD755" s="2"/>
      <c r="DE755" s="2"/>
      <c r="DF755" s="92"/>
      <c r="DG755" s="92"/>
      <c r="DH755" s="92"/>
      <c r="DI755" s="92"/>
      <c r="DJ755" s="92"/>
      <c r="DK755" s="92"/>
      <c r="DL755" s="92"/>
      <c r="DM755" s="92"/>
      <c r="DN755" s="92"/>
      <c r="DO755" s="92"/>
      <c r="DP755" s="92"/>
      <c r="DQ755" s="92"/>
      <c r="DR755" s="92"/>
      <c r="DS755" s="92"/>
      <c r="DT755" s="92"/>
      <c r="DU755" s="92"/>
      <c r="DV755" s="92"/>
      <c r="DW755" s="92"/>
      <c r="DX755" s="92"/>
      <c r="DY755" s="92"/>
      <c r="DZ755" s="92"/>
      <c r="EA755" s="92"/>
      <c r="EB755" s="92"/>
      <c r="EC755" s="92"/>
      <c r="ED755" s="92"/>
      <c r="EE755" s="92"/>
      <c r="EF755" s="2"/>
      <c r="EG755" s="2"/>
      <c r="EH755" s="2"/>
    </row>
    <row r="756" spans="1:138" ht="12.7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c r="BV756" s="2"/>
      <c r="BW756" s="2"/>
      <c r="BX756" s="2"/>
      <c r="BY756" s="2"/>
      <c r="BZ756" s="2"/>
      <c r="CA756" s="2"/>
      <c r="CB756" s="2"/>
      <c r="CC756" s="2"/>
      <c r="CD756" s="2"/>
      <c r="CE756" s="2"/>
      <c r="CF756" s="2"/>
      <c r="CG756" s="2"/>
      <c r="CH756" s="2"/>
      <c r="CI756" s="2"/>
      <c r="CJ756" s="2"/>
      <c r="CK756" s="2"/>
      <c r="CL756" s="2"/>
      <c r="CM756" s="2"/>
      <c r="CN756" s="2"/>
      <c r="CO756" s="2"/>
      <c r="CP756" s="2"/>
      <c r="CQ756" s="2"/>
      <c r="CR756" s="2"/>
      <c r="CS756" s="2"/>
      <c r="CT756" s="2"/>
      <c r="CU756" s="2"/>
      <c r="CV756" s="2"/>
      <c r="CW756" s="2"/>
      <c r="CX756" s="2"/>
      <c r="CY756" s="2"/>
      <c r="CZ756" s="2"/>
      <c r="DA756" s="2"/>
      <c r="DB756" s="2"/>
      <c r="DC756" s="2"/>
      <c r="DD756" s="2"/>
      <c r="DE756" s="2"/>
      <c r="DF756" s="92"/>
      <c r="DG756" s="92"/>
      <c r="DH756" s="92"/>
      <c r="DI756" s="92"/>
      <c r="DJ756" s="92"/>
      <c r="DK756" s="92"/>
      <c r="DL756" s="92"/>
      <c r="DM756" s="92"/>
      <c r="DN756" s="92"/>
      <c r="DO756" s="92"/>
      <c r="DP756" s="92"/>
      <c r="DQ756" s="92"/>
      <c r="DR756" s="92"/>
      <c r="DS756" s="92"/>
      <c r="DT756" s="92"/>
      <c r="DU756" s="92"/>
      <c r="DV756" s="92"/>
      <c r="DW756" s="92"/>
      <c r="DX756" s="92"/>
      <c r="DY756" s="92"/>
      <c r="DZ756" s="92"/>
      <c r="EA756" s="92"/>
      <c r="EB756" s="92"/>
      <c r="EC756" s="92"/>
      <c r="ED756" s="92"/>
      <c r="EE756" s="92"/>
      <c r="EF756" s="2"/>
      <c r="EG756" s="2"/>
      <c r="EH756" s="2"/>
    </row>
    <row r="757" spans="1:138" ht="12.7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c r="BS757" s="2"/>
      <c r="BT757" s="2"/>
      <c r="BU757" s="2"/>
      <c r="BV757" s="2"/>
      <c r="BW757" s="2"/>
      <c r="BX757" s="2"/>
      <c r="BY757" s="2"/>
      <c r="BZ757" s="2"/>
      <c r="CA757" s="2"/>
      <c r="CB757" s="2"/>
      <c r="CC757" s="2"/>
      <c r="CD757" s="2"/>
      <c r="CE757" s="2"/>
      <c r="CF757" s="2"/>
      <c r="CG757" s="2"/>
      <c r="CH757" s="2"/>
      <c r="CI757" s="2"/>
      <c r="CJ757" s="2"/>
      <c r="CK757" s="2"/>
      <c r="CL757" s="2"/>
      <c r="CM757" s="2"/>
      <c r="CN757" s="2"/>
      <c r="CO757" s="2"/>
      <c r="CP757" s="2"/>
      <c r="CQ757" s="2"/>
      <c r="CR757" s="2"/>
      <c r="CS757" s="2"/>
      <c r="CT757" s="2"/>
      <c r="CU757" s="2"/>
      <c r="CV757" s="2"/>
      <c r="CW757" s="2"/>
      <c r="CX757" s="2"/>
      <c r="CY757" s="2"/>
      <c r="CZ757" s="2"/>
      <c r="DA757" s="2"/>
      <c r="DB757" s="2"/>
      <c r="DC757" s="2"/>
      <c r="DD757" s="2"/>
      <c r="DE757" s="2"/>
      <c r="DF757" s="92"/>
      <c r="DG757" s="92"/>
      <c r="DH757" s="92"/>
      <c r="DI757" s="92"/>
      <c r="DJ757" s="92"/>
      <c r="DK757" s="92"/>
      <c r="DL757" s="92"/>
      <c r="DM757" s="92"/>
      <c r="DN757" s="92"/>
      <c r="DO757" s="92"/>
      <c r="DP757" s="92"/>
      <c r="DQ757" s="92"/>
      <c r="DR757" s="92"/>
      <c r="DS757" s="92"/>
      <c r="DT757" s="92"/>
      <c r="DU757" s="92"/>
      <c r="DV757" s="92"/>
      <c r="DW757" s="92"/>
      <c r="DX757" s="92"/>
      <c r="DY757" s="92"/>
      <c r="DZ757" s="92"/>
      <c r="EA757" s="92"/>
      <c r="EB757" s="92"/>
      <c r="EC757" s="92"/>
      <c r="ED757" s="92"/>
      <c r="EE757" s="92"/>
      <c r="EF757" s="2"/>
      <c r="EG757" s="2"/>
      <c r="EH757" s="2"/>
    </row>
    <row r="758" spans="1:138" ht="12.7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c r="BS758" s="2"/>
      <c r="BT758" s="2"/>
      <c r="BU758" s="2"/>
      <c r="BV758" s="2"/>
      <c r="BW758" s="2"/>
      <c r="BX758" s="2"/>
      <c r="BY758" s="2"/>
      <c r="BZ758" s="2"/>
      <c r="CA758" s="2"/>
      <c r="CB758" s="2"/>
      <c r="CC758" s="2"/>
      <c r="CD758" s="2"/>
      <c r="CE758" s="2"/>
      <c r="CF758" s="2"/>
      <c r="CG758" s="2"/>
      <c r="CH758" s="2"/>
      <c r="CI758" s="2"/>
      <c r="CJ758" s="2"/>
      <c r="CK758" s="2"/>
      <c r="CL758" s="2"/>
      <c r="CM758" s="2"/>
      <c r="CN758" s="2"/>
      <c r="CO758" s="2"/>
      <c r="CP758" s="2"/>
      <c r="CQ758" s="2"/>
      <c r="CR758" s="2"/>
      <c r="CS758" s="2"/>
      <c r="CT758" s="2"/>
      <c r="CU758" s="2"/>
      <c r="CV758" s="2"/>
      <c r="CW758" s="2"/>
      <c r="CX758" s="2"/>
      <c r="CY758" s="2"/>
      <c r="CZ758" s="2"/>
      <c r="DA758" s="2"/>
      <c r="DB758" s="2"/>
      <c r="DC758" s="2"/>
      <c r="DD758" s="2"/>
      <c r="DE758" s="2"/>
      <c r="DF758" s="92"/>
      <c r="DG758" s="92"/>
      <c r="DH758" s="92"/>
      <c r="DI758" s="92"/>
      <c r="DJ758" s="92"/>
      <c r="DK758" s="92"/>
      <c r="DL758" s="92"/>
      <c r="DM758" s="92"/>
      <c r="DN758" s="92"/>
      <c r="DO758" s="92"/>
      <c r="DP758" s="92"/>
      <c r="DQ758" s="92"/>
      <c r="DR758" s="92"/>
      <c r="DS758" s="92"/>
      <c r="DT758" s="92"/>
      <c r="DU758" s="92"/>
      <c r="DV758" s="92"/>
      <c r="DW758" s="92"/>
      <c r="DX758" s="92"/>
      <c r="DY758" s="92"/>
      <c r="DZ758" s="92"/>
      <c r="EA758" s="92"/>
      <c r="EB758" s="92"/>
      <c r="EC758" s="92"/>
      <c r="ED758" s="92"/>
      <c r="EE758" s="92"/>
      <c r="EF758" s="2"/>
      <c r="EG758" s="2"/>
      <c r="EH758" s="2"/>
    </row>
    <row r="759" spans="1:138" ht="12.7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c r="BS759" s="2"/>
      <c r="BT759" s="2"/>
      <c r="BU759" s="2"/>
      <c r="BV759" s="2"/>
      <c r="BW759" s="2"/>
      <c r="BX759" s="2"/>
      <c r="BY759" s="2"/>
      <c r="BZ759" s="2"/>
      <c r="CA759" s="2"/>
      <c r="CB759" s="2"/>
      <c r="CC759" s="2"/>
      <c r="CD759" s="2"/>
      <c r="CE759" s="2"/>
      <c r="CF759" s="2"/>
      <c r="CG759" s="2"/>
      <c r="CH759" s="2"/>
      <c r="CI759" s="2"/>
      <c r="CJ759" s="2"/>
      <c r="CK759" s="2"/>
      <c r="CL759" s="2"/>
      <c r="CM759" s="2"/>
      <c r="CN759" s="2"/>
      <c r="CO759" s="2"/>
      <c r="CP759" s="2"/>
      <c r="CQ759" s="2"/>
      <c r="CR759" s="2"/>
      <c r="CS759" s="2"/>
      <c r="CT759" s="2"/>
      <c r="CU759" s="2"/>
      <c r="CV759" s="2"/>
      <c r="CW759" s="2"/>
      <c r="CX759" s="2"/>
      <c r="CY759" s="2"/>
      <c r="CZ759" s="2"/>
      <c r="DA759" s="2"/>
      <c r="DB759" s="2"/>
      <c r="DC759" s="2"/>
      <c r="DD759" s="2"/>
      <c r="DE759" s="2"/>
      <c r="DF759" s="92"/>
      <c r="DG759" s="92"/>
      <c r="DH759" s="92"/>
      <c r="DI759" s="92"/>
      <c r="DJ759" s="92"/>
      <c r="DK759" s="92"/>
      <c r="DL759" s="92"/>
      <c r="DM759" s="92"/>
      <c r="DN759" s="92"/>
      <c r="DO759" s="92"/>
      <c r="DP759" s="92"/>
      <c r="DQ759" s="92"/>
      <c r="DR759" s="92"/>
      <c r="DS759" s="92"/>
      <c r="DT759" s="92"/>
      <c r="DU759" s="92"/>
      <c r="DV759" s="92"/>
      <c r="DW759" s="92"/>
      <c r="DX759" s="92"/>
      <c r="DY759" s="92"/>
      <c r="DZ759" s="92"/>
      <c r="EA759" s="92"/>
      <c r="EB759" s="92"/>
      <c r="EC759" s="92"/>
      <c r="ED759" s="92"/>
      <c r="EE759" s="92"/>
      <c r="EF759" s="2"/>
      <c r="EG759" s="2"/>
      <c r="EH759" s="2"/>
    </row>
    <row r="760" spans="1:138" ht="12.7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c r="BS760" s="2"/>
      <c r="BT760" s="2"/>
      <c r="BU760" s="2"/>
      <c r="BV760" s="2"/>
      <c r="BW760" s="2"/>
      <c r="BX760" s="2"/>
      <c r="BY760" s="2"/>
      <c r="BZ760" s="2"/>
      <c r="CA760" s="2"/>
      <c r="CB760" s="2"/>
      <c r="CC760" s="2"/>
      <c r="CD760" s="2"/>
      <c r="CE760" s="2"/>
      <c r="CF760" s="2"/>
      <c r="CG760" s="2"/>
      <c r="CH760" s="2"/>
      <c r="CI760" s="2"/>
      <c r="CJ760" s="2"/>
      <c r="CK760" s="2"/>
      <c r="CL760" s="2"/>
      <c r="CM760" s="2"/>
      <c r="CN760" s="2"/>
      <c r="CO760" s="2"/>
      <c r="CP760" s="2"/>
      <c r="CQ760" s="2"/>
      <c r="CR760" s="2"/>
      <c r="CS760" s="2"/>
      <c r="CT760" s="2"/>
      <c r="CU760" s="2"/>
      <c r="CV760" s="2"/>
      <c r="CW760" s="2"/>
      <c r="CX760" s="2"/>
      <c r="CY760" s="2"/>
      <c r="CZ760" s="2"/>
      <c r="DA760" s="2"/>
      <c r="DB760" s="2"/>
      <c r="DC760" s="2"/>
      <c r="DD760" s="2"/>
      <c r="DE760" s="2"/>
      <c r="DF760" s="92"/>
      <c r="DG760" s="92"/>
      <c r="DH760" s="92"/>
      <c r="DI760" s="92"/>
      <c r="DJ760" s="92"/>
      <c r="DK760" s="92"/>
      <c r="DL760" s="92"/>
      <c r="DM760" s="92"/>
      <c r="DN760" s="92"/>
      <c r="DO760" s="92"/>
      <c r="DP760" s="92"/>
      <c r="DQ760" s="92"/>
      <c r="DR760" s="92"/>
      <c r="DS760" s="92"/>
      <c r="DT760" s="92"/>
      <c r="DU760" s="92"/>
      <c r="DV760" s="92"/>
      <c r="DW760" s="92"/>
      <c r="DX760" s="92"/>
      <c r="DY760" s="92"/>
      <c r="DZ760" s="92"/>
      <c r="EA760" s="92"/>
      <c r="EB760" s="92"/>
      <c r="EC760" s="92"/>
      <c r="ED760" s="92"/>
      <c r="EE760" s="92"/>
      <c r="EF760" s="2"/>
      <c r="EG760" s="2"/>
      <c r="EH760" s="2"/>
    </row>
    <row r="761" spans="1:138" ht="12.7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2"/>
      <c r="BT761" s="2"/>
      <c r="BU761" s="2"/>
      <c r="BV761" s="2"/>
      <c r="BW761" s="2"/>
      <c r="BX761" s="2"/>
      <c r="BY761" s="2"/>
      <c r="BZ761" s="2"/>
      <c r="CA761" s="2"/>
      <c r="CB761" s="2"/>
      <c r="CC761" s="2"/>
      <c r="CD761" s="2"/>
      <c r="CE761" s="2"/>
      <c r="CF761" s="2"/>
      <c r="CG761" s="2"/>
      <c r="CH761" s="2"/>
      <c r="CI761" s="2"/>
      <c r="CJ761" s="2"/>
      <c r="CK761" s="2"/>
      <c r="CL761" s="2"/>
      <c r="CM761" s="2"/>
      <c r="CN761" s="2"/>
      <c r="CO761" s="2"/>
      <c r="CP761" s="2"/>
      <c r="CQ761" s="2"/>
      <c r="CR761" s="2"/>
      <c r="CS761" s="2"/>
      <c r="CT761" s="2"/>
      <c r="CU761" s="2"/>
      <c r="CV761" s="2"/>
      <c r="CW761" s="2"/>
      <c r="CX761" s="2"/>
      <c r="CY761" s="2"/>
      <c r="CZ761" s="2"/>
      <c r="DA761" s="2"/>
      <c r="DB761" s="2"/>
      <c r="DC761" s="2"/>
      <c r="DD761" s="2"/>
      <c r="DE761" s="2"/>
      <c r="DF761" s="92"/>
      <c r="DG761" s="92"/>
      <c r="DH761" s="92"/>
      <c r="DI761" s="92"/>
      <c r="DJ761" s="92"/>
      <c r="DK761" s="92"/>
      <c r="DL761" s="92"/>
      <c r="DM761" s="92"/>
      <c r="DN761" s="92"/>
      <c r="DO761" s="92"/>
      <c r="DP761" s="92"/>
      <c r="DQ761" s="92"/>
      <c r="DR761" s="92"/>
      <c r="DS761" s="92"/>
      <c r="DT761" s="92"/>
      <c r="DU761" s="92"/>
      <c r="DV761" s="92"/>
      <c r="DW761" s="92"/>
      <c r="DX761" s="92"/>
      <c r="DY761" s="92"/>
      <c r="DZ761" s="92"/>
      <c r="EA761" s="92"/>
      <c r="EB761" s="92"/>
      <c r="EC761" s="92"/>
      <c r="ED761" s="92"/>
      <c r="EE761" s="92"/>
      <c r="EF761" s="2"/>
      <c r="EG761" s="2"/>
      <c r="EH761" s="2"/>
    </row>
    <row r="762" spans="1:138" ht="12.7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2"/>
      <c r="BT762" s="2"/>
      <c r="BU762" s="2"/>
      <c r="BV762" s="2"/>
      <c r="BW762" s="2"/>
      <c r="BX762" s="2"/>
      <c r="BY762" s="2"/>
      <c r="BZ762" s="2"/>
      <c r="CA762" s="2"/>
      <c r="CB762" s="2"/>
      <c r="CC762" s="2"/>
      <c r="CD762" s="2"/>
      <c r="CE762" s="2"/>
      <c r="CF762" s="2"/>
      <c r="CG762" s="2"/>
      <c r="CH762" s="2"/>
      <c r="CI762" s="2"/>
      <c r="CJ762" s="2"/>
      <c r="CK762" s="2"/>
      <c r="CL762" s="2"/>
      <c r="CM762" s="2"/>
      <c r="CN762" s="2"/>
      <c r="CO762" s="2"/>
      <c r="CP762" s="2"/>
      <c r="CQ762" s="2"/>
      <c r="CR762" s="2"/>
      <c r="CS762" s="2"/>
      <c r="CT762" s="2"/>
      <c r="CU762" s="2"/>
      <c r="CV762" s="2"/>
      <c r="CW762" s="2"/>
      <c r="CX762" s="2"/>
      <c r="CY762" s="2"/>
      <c r="CZ762" s="2"/>
      <c r="DA762" s="2"/>
      <c r="DB762" s="2"/>
      <c r="DC762" s="2"/>
      <c r="DD762" s="2"/>
      <c r="DE762" s="2"/>
      <c r="DF762" s="92"/>
      <c r="DG762" s="92"/>
      <c r="DH762" s="92"/>
      <c r="DI762" s="92"/>
      <c r="DJ762" s="92"/>
      <c r="DK762" s="92"/>
      <c r="DL762" s="92"/>
      <c r="DM762" s="92"/>
      <c r="DN762" s="92"/>
      <c r="DO762" s="92"/>
      <c r="DP762" s="92"/>
      <c r="DQ762" s="92"/>
      <c r="DR762" s="92"/>
      <c r="DS762" s="92"/>
      <c r="DT762" s="92"/>
      <c r="DU762" s="92"/>
      <c r="DV762" s="92"/>
      <c r="DW762" s="92"/>
      <c r="DX762" s="92"/>
      <c r="DY762" s="92"/>
      <c r="DZ762" s="92"/>
      <c r="EA762" s="92"/>
      <c r="EB762" s="92"/>
      <c r="EC762" s="92"/>
      <c r="ED762" s="92"/>
      <c r="EE762" s="92"/>
      <c r="EF762" s="2"/>
      <c r="EG762" s="2"/>
      <c r="EH762" s="2"/>
    </row>
    <row r="763" spans="1:138" ht="12.7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c r="BT763" s="2"/>
      <c r="BU763" s="2"/>
      <c r="BV763" s="2"/>
      <c r="BW763" s="2"/>
      <c r="BX763" s="2"/>
      <c r="BY763" s="2"/>
      <c r="BZ763" s="2"/>
      <c r="CA763" s="2"/>
      <c r="CB763" s="2"/>
      <c r="CC763" s="2"/>
      <c r="CD763" s="2"/>
      <c r="CE763" s="2"/>
      <c r="CF763" s="2"/>
      <c r="CG763" s="2"/>
      <c r="CH763" s="2"/>
      <c r="CI763" s="2"/>
      <c r="CJ763" s="2"/>
      <c r="CK763" s="2"/>
      <c r="CL763" s="2"/>
      <c r="CM763" s="2"/>
      <c r="CN763" s="2"/>
      <c r="CO763" s="2"/>
      <c r="CP763" s="2"/>
      <c r="CQ763" s="2"/>
      <c r="CR763" s="2"/>
      <c r="CS763" s="2"/>
      <c r="CT763" s="2"/>
      <c r="CU763" s="2"/>
      <c r="CV763" s="2"/>
      <c r="CW763" s="2"/>
      <c r="CX763" s="2"/>
      <c r="CY763" s="2"/>
      <c r="CZ763" s="2"/>
      <c r="DA763" s="2"/>
      <c r="DB763" s="2"/>
      <c r="DC763" s="2"/>
      <c r="DD763" s="2"/>
      <c r="DE763" s="2"/>
      <c r="DF763" s="92"/>
      <c r="DG763" s="92"/>
      <c r="DH763" s="92"/>
      <c r="DI763" s="92"/>
      <c r="DJ763" s="92"/>
      <c r="DK763" s="92"/>
      <c r="DL763" s="92"/>
      <c r="DM763" s="92"/>
      <c r="DN763" s="92"/>
      <c r="DO763" s="92"/>
      <c r="DP763" s="92"/>
      <c r="DQ763" s="92"/>
      <c r="DR763" s="92"/>
      <c r="DS763" s="92"/>
      <c r="DT763" s="92"/>
      <c r="DU763" s="92"/>
      <c r="DV763" s="92"/>
      <c r="DW763" s="92"/>
      <c r="DX763" s="92"/>
      <c r="DY763" s="92"/>
      <c r="DZ763" s="92"/>
      <c r="EA763" s="92"/>
      <c r="EB763" s="92"/>
      <c r="EC763" s="92"/>
      <c r="ED763" s="92"/>
      <c r="EE763" s="92"/>
      <c r="EF763" s="2"/>
      <c r="EG763" s="2"/>
      <c r="EH763" s="2"/>
    </row>
    <row r="764" spans="1:138" ht="12.7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2"/>
      <c r="BT764" s="2"/>
      <c r="BU764" s="2"/>
      <c r="BV764" s="2"/>
      <c r="BW764" s="2"/>
      <c r="BX764" s="2"/>
      <c r="BY764" s="2"/>
      <c r="BZ764" s="2"/>
      <c r="CA764" s="2"/>
      <c r="CB764" s="2"/>
      <c r="CC764" s="2"/>
      <c r="CD764" s="2"/>
      <c r="CE764" s="2"/>
      <c r="CF764" s="2"/>
      <c r="CG764" s="2"/>
      <c r="CH764" s="2"/>
      <c r="CI764" s="2"/>
      <c r="CJ764" s="2"/>
      <c r="CK764" s="2"/>
      <c r="CL764" s="2"/>
      <c r="CM764" s="2"/>
      <c r="CN764" s="2"/>
      <c r="CO764" s="2"/>
      <c r="CP764" s="2"/>
      <c r="CQ764" s="2"/>
      <c r="CR764" s="2"/>
      <c r="CS764" s="2"/>
      <c r="CT764" s="2"/>
      <c r="CU764" s="2"/>
      <c r="CV764" s="2"/>
      <c r="CW764" s="2"/>
      <c r="CX764" s="2"/>
      <c r="CY764" s="2"/>
      <c r="CZ764" s="2"/>
      <c r="DA764" s="2"/>
      <c r="DB764" s="2"/>
      <c r="DC764" s="2"/>
      <c r="DD764" s="2"/>
      <c r="DE764" s="2"/>
      <c r="DF764" s="92"/>
      <c r="DG764" s="92"/>
      <c r="DH764" s="92"/>
      <c r="DI764" s="92"/>
      <c r="DJ764" s="92"/>
      <c r="DK764" s="92"/>
      <c r="DL764" s="92"/>
      <c r="DM764" s="92"/>
      <c r="DN764" s="92"/>
      <c r="DO764" s="92"/>
      <c r="DP764" s="92"/>
      <c r="DQ764" s="92"/>
      <c r="DR764" s="92"/>
      <c r="DS764" s="92"/>
      <c r="DT764" s="92"/>
      <c r="DU764" s="92"/>
      <c r="DV764" s="92"/>
      <c r="DW764" s="92"/>
      <c r="DX764" s="92"/>
      <c r="DY764" s="92"/>
      <c r="DZ764" s="92"/>
      <c r="EA764" s="92"/>
      <c r="EB764" s="92"/>
      <c r="EC764" s="92"/>
      <c r="ED764" s="92"/>
      <c r="EE764" s="92"/>
      <c r="EF764" s="2"/>
      <c r="EG764" s="2"/>
      <c r="EH764" s="2"/>
    </row>
    <row r="765" spans="1:138" ht="12.7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c r="BR765" s="2"/>
      <c r="BS765" s="2"/>
      <c r="BT765" s="2"/>
      <c r="BU765" s="2"/>
      <c r="BV765" s="2"/>
      <c r="BW765" s="2"/>
      <c r="BX765" s="2"/>
      <c r="BY765" s="2"/>
      <c r="BZ765" s="2"/>
      <c r="CA765" s="2"/>
      <c r="CB765" s="2"/>
      <c r="CC765" s="2"/>
      <c r="CD765" s="2"/>
      <c r="CE765" s="2"/>
      <c r="CF765" s="2"/>
      <c r="CG765" s="2"/>
      <c r="CH765" s="2"/>
      <c r="CI765" s="2"/>
      <c r="CJ765" s="2"/>
      <c r="CK765" s="2"/>
      <c r="CL765" s="2"/>
      <c r="CM765" s="2"/>
      <c r="CN765" s="2"/>
      <c r="CO765" s="2"/>
      <c r="CP765" s="2"/>
      <c r="CQ765" s="2"/>
      <c r="CR765" s="2"/>
      <c r="CS765" s="2"/>
      <c r="CT765" s="2"/>
      <c r="CU765" s="2"/>
      <c r="CV765" s="2"/>
      <c r="CW765" s="2"/>
      <c r="CX765" s="2"/>
      <c r="CY765" s="2"/>
      <c r="CZ765" s="2"/>
      <c r="DA765" s="2"/>
      <c r="DB765" s="2"/>
      <c r="DC765" s="2"/>
      <c r="DD765" s="2"/>
      <c r="DE765" s="2"/>
      <c r="DF765" s="92"/>
      <c r="DG765" s="92"/>
      <c r="DH765" s="92"/>
      <c r="DI765" s="92"/>
      <c r="DJ765" s="92"/>
      <c r="DK765" s="92"/>
      <c r="DL765" s="92"/>
      <c r="DM765" s="92"/>
      <c r="DN765" s="92"/>
      <c r="DO765" s="92"/>
      <c r="DP765" s="92"/>
      <c r="DQ765" s="92"/>
      <c r="DR765" s="92"/>
      <c r="DS765" s="92"/>
      <c r="DT765" s="92"/>
      <c r="DU765" s="92"/>
      <c r="DV765" s="92"/>
      <c r="DW765" s="92"/>
      <c r="DX765" s="92"/>
      <c r="DY765" s="92"/>
      <c r="DZ765" s="92"/>
      <c r="EA765" s="92"/>
      <c r="EB765" s="92"/>
      <c r="EC765" s="92"/>
      <c r="ED765" s="92"/>
      <c r="EE765" s="92"/>
      <c r="EF765" s="2"/>
      <c r="EG765" s="2"/>
      <c r="EH765" s="2"/>
    </row>
    <row r="766" spans="1:138" ht="12.7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c r="BS766" s="2"/>
      <c r="BT766" s="2"/>
      <c r="BU766" s="2"/>
      <c r="BV766" s="2"/>
      <c r="BW766" s="2"/>
      <c r="BX766" s="2"/>
      <c r="BY766" s="2"/>
      <c r="BZ766" s="2"/>
      <c r="CA766" s="2"/>
      <c r="CB766" s="2"/>
      <c r="CC766" s="2"/>
      <c r="CD766" s="2"/>
      <c r="CE766" s="2"/>
      <c r="CF766" s="2"/>
      <c r="CG766" s="2"/>
      <c r="CH766" s="2"/>
      <c r="CI766" s="2"/>
      <c r="CJ766" s="2"/>
      <c r="CK766" s="2"/>
      <c r="CL766" s="2"/>
      <c r="CM766" s="2"/>
      <c r="CN766" s="2"/>
      <c r="CO766" s="2"/>
      <c r="CP766" s="2"/>
      <c r="CQ766" s="2"/>
      <c r="CR766" s="2"/>
      <c r="CS766" s="2"/>
      <c r="CT766" s="2"/>
      <c r="CU766" s="2"/>
      <c r="CV766" s="2"/>
      <c r="CW766" s="2"/>
      <c r="CX766" s="2"/>
      <c r="CY766" s="2"/>
      <c r="CZ766" s="2"/>
      <c r="DA766" s="2"/>
      <c r="DB766" s="2"/>
      <c r="DC766" s="2"/>
      <c r="DD766" s="2"/>
      <c r="DE766" s="2"/>
      <c r="DF766" s="92"/>
      <c r="DG766" s="92"/>
      <c r="DH766" s="92"/>
      <c r="DI766" s="92"/>
      <c r="DJ766" s="92"/>
      <c r="DK766" s="92"/>
      <c r="DL766" s="92"/>
      <c r="DM766" s="92"/>
      <c r="DN766" s="92"/>
      <c r="DO766" s="92"/>
      <c r="DP766" s="92"/>
      <c r="DQ766" s="92"/>
      <c r="DR766" s="92"/>
      <c r="DS766" s="92"/>
      <c r="DT766" s="92"/>
      <c r="DU766" s="92"/>
      <c r="DV766" s="92"/>
      <c r="DW766" s="92"/>
      <c r="DX766" s="92"/>
      <c r="DY766" s="92"/>
      <c r="DZ766" s="92"/>
      <c r="EA766" s="92"/>
      <c r="EB766" s="92"/>
      <c r="EC766" s="92"/>
      <c r="ED766" s="92"/>
      <c r="EE766" s="92"/>
      <c r="EF766" s="2"/>
      <c r="EG766" s="2"/>
      <c r="EH766" s="2"/>
    </row>
    <row r="767" spans="1:138" ht="12.7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c r="BS767" s="2"/>
      <c r="BT767" s="2"/>
      <c r="BU767" s="2"/>
      <c r="BV767" s="2"/>
      <c r="BW767" s="2"/>
      <c r="BX767" s="2"/>
      <c r="BY767" s="2"/>
      <c r="BZ767" s="2"/>
      <c r="CA767" s="2"/>
      <c r="CB767" s="2"/>
      <c r="CC767" s="2"/>
      <c r="CD767" s="2"/>
      <c r="CE767" s="2"/>
      <c r="CF767" s="2"/>
      <c r="CG767" s="2"/>
      <c r="CH767" s="2"/>
      <c r="CI767" s="2"/>
      <c r="CJ767" s="2"/>
      <c r="CK767" s="2"/>
      <c r="CL767" s="2"/>
      <c r="CM767" s="2"/>
      <c r="CN767" s="2"/>
      <c r="CO767" s="2"/>
      <c r="CP767" s="2"/>
      <c r="CQ767" s="2"/>
      <c r="CR767" s="2"/>
      <c r="CS767" s="2"/>
      <c r="CT767" s="2"/>
      <c r="CU767" s="2"/>
      <c r="CV767" s="2"/>
      <c r="CW767" s="2"/>
      <c r="CX767" s="2"/>
      <c r="CY767" s="2"/>
      <c r="CZ767" s="2"/>
      <c r="DA767" s="2"/>
      <c r="DB767" s="2"/>
      <c r="DC767" s="2"/>
      <c r="DD767" s="2"/>
      <c r="DE767" s="2"/>
      <c r="DF767" s="92"/>
      <c r="DG767" s="92"/>
      <c r="DH767" s="92"/>
      <c r="DI767" s="92"/>
      <c r="DJ767" s="92"/>
      <c r="DK767" s="92"/>
      <c r="DL767" s="92"/>
      <c r="DM767" s="92"/>
      <c r="DN767" s="92"/>
      <c r="DO767" s="92"/>
      <c r="DP767" s="92"/>
      <c r="DQ767" s="92"/>
      <c r="DR767" s="92"/>
      <c r="DS767" s="92"/>
      <c r="DT767" s="92"/>
      <c r="DU767" s="92"/>
      <c r="DV767" s="92"/>
      <c r="DW767" s="92"/>
      <c r="DX767" s="92"/>
      <c r="DY767" s="92"/>
      <c r="DZ767" s="92"/>
      <c r="EA767" s="92"/>
      <c r="EB767" s="92"/>
      <c r="EC767" s="92"/>
      <c r="ED767" s="92"/>
      <c r="EE767" s="92"/>
      <c r="EF767" s="2"/>
      <c r="EG767" s="2"/>
      <c r="EH767" s="2"/>
    </row>
    <row r="768" spans="1:138" ht="12.7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2"/>
      <c r="BT768" s="2"/>
      <c r="BU768" s="2"/>
      <c r="BV768" s="2"/>
      <c r="BW768" s="2"/>
      <c r="BX768" s="2"/>
      <c r="BY768" s="2"/>
      <c r="BZ768" s="2"/>
      <c r="CA768" s="2"/>
      <c r="CB768" s="2"/>
      <c r="CC768" s="2"/>
      <c r="CD768" s="2"/>
      <c r="CE768" s="2"/>
      <c r="CF768" s="2"/>
      <c r="CG768" s="2"/>
      <c r="CH768" s="2"/>
      <c r="CI768" s="2"/>
      <c r="CJ768" s="2"/>
      <c r="CK768" s="2"/>
      <c r="CL768" s="2"/>
      <c r="CM768" s="2"/>
      <c r="CN768" s="2"/>
      <c r="CO768" s="2"/>
      <c r="CP768" s="2"/>
      <c r="CQ768" s="2"/>
      <c r="CR768" s="2"/>
      <c r="CS768" s="2"/>
      <c r="CT768" s="2"/>
      <c r="CU768" s="2"/>
      <c r="CV768" s="2"/>
      <c r="CW768" s="2"/>
      <c r="CX768" s="2"/>
      <c r="CY768" s="2"/>
      <c r="CZ768" s="2"/>
      <c r="DA768" s="2"/>
      <c r="DB768" s="2"/>
      <c r="DC768" s="2"/>
      <c r="DD768" s="2"/>
      <c r="DE768" s="2"/>
      <c r="DF768" s="92"/>
      <c r="DG768" s="92"/>
      <c r="DH768" s="92"/>
      <c r="DI768" s="92"/>
      <c r="DJ768" s="92"/>
      <c r="DK768" s="92"/>
      <c r="DL768" s="92"/>
      <c r="DM768" s="92"/>
      <c r="DN768" s="92"/>
      <c r="DO768" s="92"/>
      <c r="DP768" s="92"/>
      <c r="DQ768" s="92"/>
      <c r="DR768" s="92"/>
      <c r="DS768" s="92"/>
      <c r="DT768" s="92"/>
      <c r="DU768" s="92"/>
      <c r="DV768" s="92"/>
      <c r="DW768" s="92"/>
      <c r="DX768" s="92"/>
      <c r="DY768" s="92"/>
      <c r="DZ768" s="92"/>
      <c r="EA768" s="92"/>
      <c r="EB768" s="92"/>
      <c r="EC768" s="92"/>
      <c r="ED768" s="92"/>
      <c r="EE768" s="92"/>
      <c r="EF768" s="2"/>
      <c r="EG768" s="2"/>
      <c r="EH768" s="2"/>
    </row>
    <row r="769" spans="1:138" ht="12.7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c r="BS769" s="2"/>
      <c r="BT769" s="2"/>
      <c r="BU769" s="2"/>
      <c r="BV769" s="2"/>
      <c r="BW769" s="2"/>
      <c r="BX769" s="2"/>
      <c r="BY769" s="2"/>
      <c r="BZ769" s="2"/>
      <c r="CA769" s="2"/>
      <c r="CB769" s="2"/>
      <c r="CC769" s="2"/>
      <c r="CD769" s="2"/>
      <c r="CE769" s="2"/>
      <c r="CF769" s="2"/>
      <c r="CG769" s="2"/>
      <c r="CH769" s="2"/>
      <c r="CI769" s="2"/>
      <c r="CJ769" s="2"/>
      <c r="CK769" s="2"/>
      <c r="CL769" s="2"/>
      <c r="CM769" s="2"/>
      <c r="CN769" s="2"/>
      <c r="CO769" s="2"/>
      <c r="CP769" s="2"/>
      <c r="CQ769" s="2"/>
      <c r="CR769" s="2"/>
      <c r="CS769" s="2"/>
      <c r="CT769" s="2"/>
      <c r="CU769" s="2"/>
      <c r="CV769" s="2"/>
      <c r="CW769" s="2"/>
      <c r="CX769" s="2"/>
      <c r="CY769" s="2"/>
      <c r="CZ769" s="2"/>
      <c r="DA769" s="2"/>
      <c r="DB769" s="2"/>
      <c r="DC769" s="2"/>
      <c r="DD769" s="2"/>
      <c r="DE769" s="2"/>
      <c r="DF769" s="92"/>
      <c r="DG769" s="92"/>
      <c r="DH769" s="92"/>
      <c r="DI769" s="92"/>
      <c r="DJ769" s="92"/>
      <c r="DK769" s="92"/>
      <c r="DL769" s="92"/>
      <c r="DM769" s="92"/>
      <c r="DN769" s="92"/>
      <c r="DO769" s="92"/>
      <c r="DP769" s="92"/>
      <c r="DQ769" s="92"/>
      <c r="DR769" s="92"/>
      <c r="DS769" s="92"/>
      <c r="DT769" s="92"/>
      <c r="DU769" s="92"/>
      <c r="DV769" s="92"/>
      <c r="DW769" s="92"/>
      <c r="DX769" s="92"/>
      <c r="DY769" s="92"/>
      <c r="DZ769" s="92"/>
      <c r="EA769" s="92"/>
      <c r="EB769" s="92"/>
      <c r="EC769" s="92"/>
      <c r="ED769" s="92"/>
      <c r="EE769" s="92"/>
      <c r="EF769" s="2"/>
      <c r="EG769" s="2"/>
      <c r="EH769" s="2"/>
    </row>
    <row r="770" spans="1:138" ht="12.7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2"/>
      <c r="BT770" s="2"/>
      <c r="BU770" s="2"/>
      <c r="BV770" s="2"/>
      <c r="BW770" s="2"/>
      <c r="BX770" s="2"/>
      <c r="BY770" s="2"/>
      <c r="BZ770" s="2"/>
      <c r="CA770" s="2"/>
      <c r="CB770" s="2"/>
      <c r="CC770" s="2"/>
      <c r="CD770" s="2"/>
      <c r="CE770" s="2"/>
      <c r="CF770" s="2"/>
      <c r="CG770" s="2"/>
      <c r="CH770" s="2"/>
      <c r="CI770" s="2"/>
      <c r="CJ770" s="2"/>
      <c r="CK770" s="2"/>
      <c r="CL770" s="2"/>
      <c r="CM770" s="2"/>
      <c r="CN770" s="2"/>
      <c r="CO770" s="2"/>
      <c r="CP770" s="2"/>
      <c r="CQ770" s="2"/>
      <c r="CR770" s="2"/>
      <c r="CS770" s="2"/>
      <c r="CT770" s="2"/>
      <c r="CU770" s="2"/>
      <c r="CV770" s="2"/>
      <c r="CW770" s="2"/>
      <c r="CX770" s="2"/>
      <c r="CY770" s="2"/>
      <c r="CZ770" s="2"/>
      <c r="DA770" s="2"/>
      <c r="DB770" s="2"/>
      <c r="DC770" s="2"/>
      <c r="DD770" s="2"/>
      <c r="DE770" s="2"/>
      <c r="DF770" s="92"/>
      <c r="DG770" s="92"/>
      <c r="DH770" s="92"/>
      <c r="DI770" s="92"/>
      <c r="DJ770" s="92"/>
      <c r="DK770" s="92"/>
      <c r="DL770" s="92"/>
      <c r="DM770" s="92"/>
      <c r="DN770" s="92"/>
      <c r="DO770" s="92"/>
      <c r="DP770" s="92"/>
      <c r="DQ770" s="92"/>
      <c r="DR770" s="92"/>
      <c r="DS770" s="92"/>
      <c r="DT770" s="92"/>
      <c r="DU770" s="92"/>
      <c r="DV770" s="92"/>
      <c r="DW770" s="92"/>
      <c r="DX770" s="92"/>
      <c r="DY770" s="92"/>
      <c r="DZ770" s="92"/>
      <c r="EA770" s="92"/>
      <c r="EB770" s="92"/>
      <c r="EC770" s="92"/>
      <c r="ED770" s="92"/>
      <c r="EE770" s="92"/>
      <c r="EF770" s="2"/>
      <c r="EG770" s="2"/>
      <c r="EH770" s="2"/>
    </row>
    <row r="771" spans="1:138" ht="12.7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c r="BR771" s="2"/>
      <c r="BS771" s="2"/>
      <c r="BT771" s="2"/>
      <c r="BU771" s="2"/>
      <c r="BV771" s="2"/>
      <c r="BW771" s="2"/>
      <c r="BX771" s="2"/>
      <c r="BY771" s="2"/>
      <c r="BZ771" s="2"/>
      <c r="CA771" s="2"/>
      <c r="CB771" s="2"/>
      <c r="CC771" s="2"/>
      <c r="CD771" s="2"/>
      <c r="CE771" s="2"/>
      <c r="CF771" s="2"/>
      <c r="CG771" s="2"/>
      <c r="CH771" s="2"/>
      <c r="CI771" s="2"/>
      <c r="CJ771" s="2"/>
      <c r="CK771" s="2"/>
      <c r="CL771" s="2"/>
      <c r="CM771" s="2"/>
      <c r="CN771" s="2"/>
      <c r="CO771" s="2"/>
      <c r="CP771" s="2"/>
      <c r="CQ771" s="2"/>
      <c r="CR771" s="2"/>
      <c r="CS771" s="2"/>
      <c r="CT771" s="2"/>
      <c r="CU771" s="2"/>
      <c r="CV771" s="2"/>
      <c r="CW771" s="2"/>
      <c r="CX771" s="2"/>
      <c r="CY771" s="2"/>
      <c r="CZ771" s="2"/>
      <c r="DA771" s="2"/>
      <c r="DB771" s="2"/>
      <c r="DC771" s="2"/>
      <c r="DD771" s="2"/>
      <c r="DE771" s="2"/>
      <c r="DF771" s="92"/>
      <c r="DG771" s="92"/>
      <c r="DH771" s="92"/>
      <c r="DI771" s="92"/>
      <c r="DJ771" s="92"/>
      <c r="DK771" s="92"/>
      <c r="DL771" s="92"/>
      <c r="DM771" s="92"/>
      <c r="DN771" s="92"/>
      <c r="DO771" s="92"/>
      <c r="DP771" s="92"/>
      <c r="DQ771" s="92"/>
      <c r="DR771" s="92"/>
      <c r="DS771" s="92"/>
      <c r="DT771" s="92"/>
      <c r="DU771" s="92"/>
      <c r="DV771" s="92"/>
      <c r="DW771" s="92"/>
      <c r="DX771" s="92"/>
      <c r="DY771" s="92"/>
      <c r="DZ771" s="92"/>
      <c r="EA771" s="92"/>
      <c r="EB771" s="92"/>
      <c r="EC771" s="92"/>
      <c r="ED771" s="92"/>
      <c r="EE771" s="92"/>
      <c r="EF771" s="2"/>
      <c r="EG771" s="2"/>
      <c r="EH771" s="2"/>
    </row>
    <row r="772" spans="1:138" ht="12.7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c r="BS772" s="2"/>
      <c r="BT772" s="2"/>
      <c r="BU772" s="2"/>
      <c r="BV772" s="2"/>
      <c r="BW772" s="2"/>
      <c r="BX772" s="2"/>
      <c r="BY772" s="2"/>
      <c r="BZ772" s="2"/>
      <c r="CA772" s="2"/>
      <c r="CB772" s="2"/>
      <c r="CC772" s="2"/>
      <c r="CD772" s="2"/>
      <c r="CE772" s="2"/>
      <c r="CF772" s="2"/>
      <c r="CG772" s="2"/>
      <c r="CH772" s="2"/>
      <c r="CI772" s="2"/>
      <c r="CJ772" s="2"/>
      <c r="CK772" s="2"/>
      <c r="CL772" s="2"/>
      <c r="CM772" s="2"/>
      <c r="CN772" s="2"/>
      <c r="CO772" s="2"/>
      <c r="CP772" s="2"/>
      <c r="CQ772" s="2"/>
      <c r="CR772" s="2"/>
      <c r="CS772" s="2"/>
      <c r="CT772" s="2"/>
      <c r="CU772" s="2"/>
      <c r="CV772" s="2"/>
      <c r="CW772" s="2"/>
      <c r="CX772" s="2"/>
      <c r="CY772" s="2"/>
      <c r="CZ772" s="2"/>
      <c r="DA772" s="2"/>
      <c r="DB772" s="2"/>
      <c r="DC772" s="2"/>
      <c r="DD772" s="2"/>
      <c r="DE772" s="2"/>
      <c r="DF772" s="92"/>
      <c r="DG772" s="92"/>
      <c r="DH772" s="92"/>
      <c r="DI772" s="92"/>
      <c r="DJ772" s="92"/>
      <c r="DK772" s="92"/>
      <c r="DL772" s="92"/>
      <c r="DM772" s="92"/>
      <c r="DN772" s="92"/>
      <c r="DO772" s="92"/>
      <c r="DP772" s="92"/>
      <c r="DQ772" s="92"/>
      <c r="DR772" s="92"/>
      <c r="DS772" s="92"/>
      <c r="DT772" s="92"/>
      <c r="DU772" s="92"/>
      <c r="DV772" s="92"/>
      <c r="DW772" s="92"/>
      <c r="DX772" s="92"/>
      <c r="DY772" s="92"/>
      <c r="DZ772" s="92"/>
      <c r="EA772" s="92"/>
      <c r="EB772" s="92"/>
      <c r="EC772" s="92"/>
      <c r="ED772" s="92"/>
      <c r="EE772" s="92"/>
      <c r="EF772" s="2"/>
      <c r="EG772" s="2"/>
      <c r="EH772" s="2"/>
    </row>
    <row r="773" spans="1:138" ht="12.7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c r="BR773" s="2"/>
      <c r="BS773" s="2"/>
      <c r="BT773" s="2"/>
      <c r="BU773" s="2"/>
      <c r="BV773" s="2"/>
      <c r="BW773" s="2"/>
      <c r="BX773" s="2"/>
      <c r="BY773" s="2"/>
      <c r="BZ773" s="2"/>
      <c r="CA773" s="2"/>
      <c r="CB773" s="2"/>
      <c r="CC773" s="2"/>
      <c r="CD773" s="2"/>
      <c r="CE773" s="2"/>
      <c r="CF773" s="2"/>
      <c r="CG773" s="2"/>
      <c r="CH773" s="2"/>
      <c r="CI773" s="2"/>
      <c r="CJ773" s="2"/>
      <c r="CK773" s="2"/>
      <c r="CL773" s="2"/>
      <c r="CM773" s="2"/>
      <c r="CN773" s="2"/>
      <c r="CO773" s="2"/>
      <c r="CP773" s="2"/>
      <c r="CQ773" s="2"/>
      <c r="CR773" s="2"/>
      <c r="CS773" s="2"/>
      <c r="CT773" s="2"/>
      <c r="CU773" s="2"/>
      <c r="CV773" s="2"/>
      <c r="CW773" s="2"/>
      <c r="CX773" s="2"/>
      <c r="CY773" s="2"/>
      <c r="CZ773" s="2"/>
      <c r="DA773" s="2"/>
      <c r="DB773" s="2"/>
      <c r="DC773" s="2"/>
      <c r="DD773" s="2"/>
      <c r="DE773" s="2"/>
      <c r="DF773" s="92"/>
      <c r="DG773" s="92"/>
      <c r="DH773" s="92"/>
      <c r="DI773" s="92"/>
      <c r="DJ773" s="92"/>
      <c r="DK773" s="92"/>
      <c r="DL773" s="92"/>
      <c r="DM773" s="92"/>
      <c r="DN773" s="92"/>
      <c r="DO773" s="92"/>
      <c r="DP773" s="92"/>
      <c r="DQ773" s="92"/>
      <c r="DR773" s="92"/>
      <c r="DS773" s="92"/>
      <c r="DT773" s="92"/>
      <c r="DU773" s="92"/>
      <c r="DV773" s="92"/>
      <c r="DW773" s="92"/>
      <c r="DX773" s="92"/>
      <c r="DY773" s="92"/>
      <c r="DZ773" s="92"/>
      <c r="EA773" s="92"/>
      <c r="EB773" s="92"/>
      <c r="EC773" s="92"/>
      <c r="ED773" s="92"/>
      <c r="EE773" s="92"/>
      <c r="EF773" s="2"/>
      <c r="EG773" s="2"/>
      <c r="EH773" s="2"/>
    </row>
    <row r="774" spans="1:138" ht="12.7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c r="BS774" s="2"/>
      <c r="BT774" s="2"/>
      <c r="BU774" s="2"/>
      <c r="BV774" s="2"/>
      <c r="BW774" s="2"/>
      <c r="BX774" s="2"/>
      <c r="BY774" s="2"/>
      <c r="BZ774" s="2"/>
      <c r="CA774" s="2"/>
      <c r="CB774" s="2"/>
      <c r="CC774" s="2"/>
      <c r="CD774" s="2"/>
      <c r="CE774" s="2"/>
      <c r="CF774" s="2"/>
      <c r="CG774" s="2"/>
      <c r="CH774" s="2"/>
      <c r="CI774" s="2"/>
      <c r="CJ774" s="2"/>
      <c r="CK774" s="2"/>
      <c r="CL774" s="2"/>
      <c r="CM774" s="2"/>
      <c r="CN774" s="2"/>
      <c r="CO774" s="2"/>
      <c r="CP774" s="2"/>
      <c r="CQ774" s="2"/>
      <c r="CR774" s="2"/>
      <c r="CS774" s="2"/>
      <c r="CT774" s="2"/>
      <c r="CU774" s="2"/>
      <c r="CV774" s="2"/>
      <c r="CW774" s="2"/>
      <c r="CX774" s="2"/>
      <c r="CY774" s="2"/>
      <c r="CZ774" s="2"/>
      <c r="DA774" s="2"/>
      <c r="DB774" s="2"/>
      <c r="DC774" s="2"/>
      <c r="DD774" s="2"/>
      <c r="DE774" s="2"/>
      <c r="DF774" s="92"/>
      <c r="DG774" s="92"/>
      <c r="DH774" s="92"/>
      <c r="DI774" s="92"/>
      <c r="DJ774" s="92"/>
      <c r="DK774" s="92"/>
      <c r="DL774" s="92"/>
      <c r="DM774" s="92"/>
      <c r="DN774" s="92"/>
      <c r="DO774" s="92"/>
      <c r="DP774" s="92"/>
      <c r="DQ774" s="92"/>
      <c r="DR774" s="92"/>
      <c r="DS774" s="92"/>
      <c r="DT774" s="92"/>
      <c r="DU774" s="92"/>
      <c r="DV774" s="92"/>
      <c r="DW774" s="92"/>
      <c r="DX774" s="92"/>
      <c r="DY774" s="92"/>
      <c r="DZ774" s="92"/>
      <c r="EA774" s="92"/>
      <c r="EB774" s="92"/>
      <c r="EC774" s="92"/>
      <c r="ED774" s="92"/>
      <c r="EE774" s="92"/>
      <c r="EF774" s="2"/>
      <c r="EG774" s="2"/>
      <c r="EH774" s="2"/>
    </row>
    <row r="775" spans="1:138" ht="12.7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c r="BS775" s="2"/>
      <c r="BT775" s="2"/>
      <c r="BU775" s="2"/>
      <c r="BV775" s="2"/>
      <c r="BW775" s="2"/>
      <c r="BX775" s="2"/>
      <c r="BY775" s="2"/>
      <c r="BZ775" s="2"/>
      <c r="CA775" s="2"/>
      <c r="CB775" s="2"/>
      <c r="CC775" s="2"/>
      <c r="CD775" s="2"/>
      <c r="CE775" s="2"/>
      <c r="CF775" s="2"/>
      <c r="CG775" s="2"/>
      <c r="CH775" s="2"/>
      <c r="CI775" s="2"/>
      <c r="CJ775" s="2"/>
      <c r="CK775" s="2"/>
      <c r="CL775" s="2"/>
      <c r="CM775" s="2"/>
      <c r="CN775" s="2"/>
      <c r="CO775" s="2"/>
      <c r="CP775" s="2"/>
      <c r="CQ775" s="2"/>
      <c r="CR775" s="2"/>
      <c r="CS775" s="2"/>
      <c r="CT775" s="2"/>
      <c r="CU775" s="2"/>
      <c r="CV775" s="2"/>
      <c r="CW775" s="2"/>
      <c r="CX775" s="2"/>
      <c r="CY775" s="2"/>
      <c r="CZ775" s="2"/>
      <c r="DA775" s="2"/>
      <c r="DB775" s="2"/>
      <c r="DC775" s="2"/>
      <c r="DD775" s="2"/>
      <c r="DE775" s="2"/>
      <c r="DF775" s="92"/>
      <c r="DG775" s="92"/>
      <c r="DH775" s="92"/>
      <c r="DI775" s="92"/>
      <c r="DJ775" s="92"/>
      <c r="DK775" s="92"/>
      <c r="DL775" s="92"/>
      <c r="DM775" s="92"/>
      <c r="DN775" s="92"/>
      <c r="DO775" s="92"/>
      <c r="DP775" s="92"/>
      <c r="DQ775" s="92"/>
      <c r="DR775" s="92"/>
      <c r="DS775" s="92"/>
      <c r="DT775" s="92"/>
      <c r="DU775" s="92"/>
      <c r="DV775" s="92"/>
      <c r="DW775" s="92"/>
      <c r="DX775" s="92"/>
      <c r="DY775" s="92"/>
      <c r="DZ775" s="92"/>
      <c r="EA775" s="92"/>
      <c r="EB775" s="92"/>
      <c r="EC775" s="92"/>
      <c r="ED775" s="92"/>
      <c r="EE775" s="92"/>
      <c r="EF775" s="2"/>
      <c r="EG775" s="2"/>
      <c r="EH775" s="2"/>
    </row>
    <row r="776" spans="1:138" ht="12.7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2"/>
      <c r="BT776" s="2"/>
      <c r="BU776" s="2"/>
      <c r="BV776" s="2"/>
      <c r="BW776" s="2"/>
      <c r="BX776" s="2"/>
      <c r="BY776" s="2"/>
      <c r="BZ776" s="2"/>
      <c r="CA776" s="2"/>
      <c r="CB776" s="2"/>
      <c r="CC776" s="2"/>
      <c r="CD776" s="2"/>
      <c r="CE776" s="2"/>
      <c r="CF776" s="2"/>
      <c r="CG776" s="2"/>
      <c r="CH776" s="2"/>
      <c r="CI776" s="2"/>
      <c r="CJ776" s="2"/>
      <c r="CK776" s="2"/>
      <c r="CL776" s="2"/>
      <c r="CM776" s="2"/>
      <c r="CN776" s="2"/>
      <c r="CO776" s="2"/>
      <c r="CP776" s="2"/>
      <c r="CQ776" s="2"/>
      <c r="CR776" s="2"/>
      <c r="CS776" s="2"/>
      <c r="CT776" s="2"/>
      <c r="CU776" s="2"/>
      <c r="CV776" s="2"/>
      <c r="CW776" s="2"/>
      <c r="CX776" s="2"/>
      <c r="CY776" s="2"/>
      <c r="CZ776" s="2"/>
      <c r="DA776" s="2"/>
      <c r="DB776" s="2"/>
      <c r="DC776" s="2"/>
      <c r="DD776" s="2"/>
      <c r="DE776" s="2"/>
      <c r="DF776" s="92"/>
      <c r="DG776" s="92"/>
      <c r="DH776" s="92"/>
      <c r="DI776" s="92"/>
      <c r="DJ776" s="92"/>
      <c r="DK776" s="92"/>
      <c r="DL776" s="92"/>
      <c r="DM776" s="92"/>
      <c r="DN776" s="92"/>
      <c r="DO776" s="92"/>
      <c r="DP776" s="92"/>
      <c r="DQ776" s="92"/>
      <c r="DR776" s="92"/>
      <c r="DS776" s="92"/>
      <c r="DT776" s="92"/>
      <c r="DU776" s="92"/>
      <c r="DV776" s="92"/>
      <c r="DW776" s="92"/>
      <c r="DX776" s="92"/>
      <c r="DY776" s="92"/>
      <c r="DZ776" s="92"/>
      <c r="EA776" s="92"/>
      <c r="EB776" s="92"/>
      <c r="EC776" s="92"/>
      <c r="ED776" s="92"/>
      <c r="EE776" s="92"/>
      <c r="EF776" s="2"/>
      <c r="EG776" s="2"/>
      <c r="EH776" s="2"/>
    </row>
    <row r="777" spans="1:138" ht="12.7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c r="BS777" s="2"/>
      <c r="BT777" s="2"/>
      <c r="BU777" s="2"/>
      <c r="BV777" s="2"/>
      <c r="BW777" s="2"/>
      <c r="BX777" s="2"/>
      <c r="BY777" s="2"/>
      <c r="BZ777" s="2"/>
      <c r="CA777" s="2"/>
      <c r="CB777" s="2"/>
      <c r="CC777" s="2"/>
      <c r="CD777" s="2"/>
      <c r="CE777" s="2"/>
      <c r="CF777" s="2"/>
      <c r="CG777" s="2"/>
      <c r="CH777" s="2"/>
      <c r="CI777" s="2"/>
      <c r="CJ777" s="2"/>
      <c r="CK777" s="2"/>
      <c r="CL777" s="2"/>
      <c r="CM777" s="2"/>
      <c r="CN777" s="2"/>
      <c r="CO777" s="2"/>
      <c r="CP777" s="2"/>
      <c r="CQ777" s="2"/>
      <c r="CR777" s="2"/>
      <c r="CS777" s="2"/>
      <c r="CT777" s="2"/>
      <c r="CU777" s="2"/>
      <c r="CV777" s="2"/>
      <c r="CW777" s="2"/>
      <c r="CX777" s="2"/>
      <c r="CY777" s="2"/>
      <c r="CZ777" s="2"/>
      <c r="DA777" s="2"/>
      <c r="DB777" s="2"/>
      <c r="DC777" s="2"/>
      <c r="DD777" s="2"/>
      <c r="DE777" s="2"/>
      <c r="DF777" s="92"/>
      <c r="DG777" s="92"/>
      <c r="DH777" s="92"/>
      <c r="DI777" s="92"/>
      <c r="DJ777" s="92"/>
      <c r="DK777" s="92"/>
      <c r="DL777" s="92"/>
      <c r="DM777" s="92"/>
      <c r="DN777" s="92"/>
      <c r="DO777" s="92"/>
      <c r="DP777" s="92"/>
      <c r="DQ777" s="92"/>
      <c r="DR777" s="92"/>
      <c r="DS777" s="92"/>
      <c r="DT777" s="92"/>
      <c r="DU777" s="92"/>
      <c r="DV777" s="92"/>
      <c r="DW777" s="92"/>
      <c r="DX777" s="92"/>
      <c r="DY777" s="92"/>
      <c r="DZ777" s="92"/>
      <c r="EA777" s="92"/>
      <c r="EB777" s="92"/>
      <c r="EC777" s="92"/>
      <c r="ED777" s="92"/>
      <c r="EE777" s="92"/>
      <c r="EF777" s="2"/>
      <c r="EG777" s="2"/>
      <c r="EH777" s="2"/>
    </row>
    <row r="778" spans="1:138" ht="12.7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c r="BS778" s="2"/>
      <c r="BT778" s="2"/>
      <c r="BU778" s="2"/>
      <c r="BV778" s="2"/>
      <c r="BW778" s="2"/>
      <c r="BX778" s="2"/>
      <c r="BY778" s="2"/>
      <c r="BZ778" s="2"/>
      <c r="CA778" s="2"/>
      <c r="CB778" s="2"/>
      <c r="CC778" s="2"/>
      <c r="CD778" s="2"/>
      <c r="CE778" s="2"/>
      <c r="CF778" s="2"/>
      <c r="CG778" s="2"/>
      <c r="CH778" s="2"/>
      <c r="CI778" s="2"/>
      <c r="CJ778" s="2"/>
      <c r="CK778" s="2"/>
      <c r="CL778" s="2"/>
      <c r="CM778" s="2"/>
      <c r="CN778" s="2"/>
      <c r="CO778" s="2"/>
      <c r="CP778" s="2"/>
      <c r="CQ778" s="2"/>
      <c r="CR778" s="2"/>
      <c r="CS778" s="2"/>
      <c r="CT778" s="2"/>
      <c r="CU778" s="2"/>
      <c r="CV778" s="2"/>
      <c r="CW778" s="2"/>
      <c r="CX778" s="2"/>
      <c r="CY778" s="2"/>
      <c r="CZ778" s="2"/>
      <c r="DA778" s="2"/>
      <c r="DB778" s="2"/>
      <c r="DC778" s="2"/>
      <c r="DD778" s="2"/>
      <c r="DE778" s="2"/>
      <c r="DF778" s="92"/>
      <c r="DG778" s="92"/>
      <c r="DH778" s="92"/>
      <c r="DI778" s="92"/>
      <c r="DJ778" s="92"/>
      <c r="DK778" s="92"/>
      <c r="DL778" s="92"/>
      <c r="DM778" s="92"/>
      <c r="DN778" s="92"/>
      <c r="DO778" s="92"/>
      <c r="DP778" s="92"/>
      <c r="DQ778" s="92"/>
      <c r="DR778" s="92"/>
      <c r="DS778" s="92"/>
      <c r="DT778" s="92"/>
      <c r="DU778" s="92"/>
      <c r="DV778" s="92"/>
      <c r="DW778" s="92"/>
      <c r="DX778" s="92"/>
      <c r="DY778" s="92"/>
      <c r="DZ778" s="92"/>
      <c r="EA778" s="92"/>
      <c r="EB778" s="92"/>
      <c r="EC778" s="92"/>
      <c r="ED778" s="92"/>
      <c r="EE778" s="92"/>
      <c r="EF778" s="2"/>
      <c r="EG778" s="2"/>
      <c r="EH778" s="2"/>
    </row>
    <row r="779" spans="1:138" ht="12.7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c r="BR779" s="2"/>
      <c r="BS779" s="2"/>
      <c r="BT779" s="2"/>
      <c r="BU779" s="2"/>
      <c r="BV779" s="2"/>
      <c r="BW779" s="2"/>
      <c r="BX779" s="2"/>
      <c r="BY779" s="2"/>
      <c r="BZ779" s="2"/>
      <c r="CA779" s="2"/>
      <c r="CB779" s="2"/>
      <c r="CC779" s="2"/>
      <c r="CD779" s="2"/>
      <c r="CE779" s="2"/>
      <c r="CF779" s="2"/>
      <c r="CG779" s="2"/>
      <c r="CH779" s="2"/>
      <c r="CI779" s="2"/>
      <c r="CJ779" s="2"/>
      <c r="CK779" s="2"/>
      <c r="CL779" s="2"/>
      <c r="CM779" s="2"/>
      <c r="CN779" s="2"/>
      <c r="CO779" s="2"/>
      <c r="CP779" s="2"/>
      <c r="CQ779" s="2"/>
      <c r="CR779" s="2"/>
      <c r="CS779" s="2"/>
      <c r="CT779" s="2"/>
      <c r="CU779" s="2"/>
      <c r="CV779" s="2"/>
      <c r="CW779" s="2"/>
      <c r="CX779" s="2"/>
      <c r="CY779" s="2"/>
      <c r="CZ779" s="2"/>
      <c r="DA779" s="2"/>
      <c r="DB779" s="2"/>
      <c r="DC779" s="2"/>
      <c r="DD779" s="2"/>
      <c r="DE779" s="2"/>
      <c r="DF779" s="92"/>
      <c r="DG779" s="92"/>
      <c r="DH779" s="92"/>
      <c r="DI779" s="92"/>
      <c r="DJ779" s="92"/>
      <c r="DK779" s="92"/>
      <c r="DL779" s="92"/>
      <c r="DM779" s="92"/>
      <c r="DN779" s="92"/>
      <c r="DO779" s="92"/>
      <c r="DP779" s="92"/>
      <c r="DQ779" s="92"/>
      <c r="DR779" s="92"/>
      <c r="DS779" s="92"/>
      <c r="DT779" s="92"/>
      <c r="DU779" s="92"/>
      <c r="DV779" s="92"/>
      <c r="DW779" s="92"/>
      <c r="DX779" s="92"/>
      <c r="DY779" s="92"/>
      <c r="DZ779" s="92"/>
      <c r="EA779" s="92"/>
      <c r="EB779" s="92"/>
      <c r="EC779" s="92"/>
      <c r="ED779" s="92"/>
      <c r="EE779" s="92"/>
      <c r="EF779" s="2"/>
      <c r="EG779" s="2"/>
      <c r="EH779" s="2"/>
    </row>
    <row r="780" spans="1:138" ht="12.7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2"/>
      <c r="BT780" s="2"/>
      <c r="BU780" s="2"/>
      <c r="BV780" s="2"/>
      <c r="BW780" s="2"/>
      <c r="BX780" s="2"/>
      <c r="BY780" s="2"/>
      <c r="BZ780" s="2"/>
      <c r="CA780" s="2"/>
      <c r="CB780" s="2"/>
      <c r="CC780" s="2"/>
      <c r="CD780" s="2"/>
      <c r="CE780" s="2"/>
      <c r="CF780" s="2"/>
      <c r="CG780" s="2"/>
      <c r="CH780" s="2"/>
      <c r="CI780" s="2"/>
      <c r="CJ780" s="2"/>
      <c r="CK780" s="2"/>
      <c r="CL780" s="2"/>
      <c r="CM780" s="2"/>
      <c r="CN780" s="2"/>
      <c r="CO780" s="2"/>
      <c r="CP780" s="2"/>
      <c r="CQ780" s="2"/>
      <c r="CR780" s="2"/>
      <c r="CS780" s="2"/>
      <c r="CT780" s="2"/>
      <c r="CU780" s="2"/>
      <c r="CV780" s="2"/>
      <c r="CW780" s="2"/>
      <c r="CX780" s="2"/>
      <c r="CY780" s="2"/>
      <c r="CZ780" s="2"/>
      <c r="DA780" s="2"/>
      <c r="DB780" s="2"/>
      <c r="DC780" s="2"/>
      <c r="DD780" s="2"/>
      <c r="DE780" s="2"/>
      <c r="DF780" s="92"/>
      <c r="DG780" s="92"/>
      <c r="DH780" s="92"/>
      <c r="DI780" s="92"/>
      <c r="DJ780" s="92"/>
      <c r="DK780" s="92"/>
      <c r="DL780" s="92"/>
      <c r="DM780" s="92"/>
      <c r="DN780" s="92"/>
      <c r="DO780" s="92"/>
      <c r="DP780" s="92"/>
      <c r="DQ780" s="92"/>
      <c r="DR780" s="92"/>
      <c r="DS780" s="92"/>
      <c r="DT780" s="92"/>
      <c r="DU780" s="92"/>
      <c r="DV780" s="92"/>
      <c r="DW780" s="92"/>
      <c r="DX780" s="92"/>
      <c r="DY780" s="92"/>
      <c r="DZ780" s="92"/>
      <c r="EA780" s="92"/>
      <c r="EB780" s="92"/>
      <c r="EC780" s="92"/>
      <c r="ED780" s="92"/>
      <c r="EE780" s="92"/>
      <c r="EF780" s="2"/>
      <c r="EG780" s="2"/>
      <c r="EH780" s="2"/>
    </row>
    <row r="781" spans="1:138" ht="12.7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c r="BS781" s="2"/>
      <c r="BT781" s="2"/>
      <c r="BU781" s="2"/>
      <c r="BV781" s="2"/>
      <c r="BW781" s="2"/>
      <c r="BX781" s="2"/>
      <c r="BY781" s="2"/>
      <c r="BZ781" s="2"/>
      <c r="CA781" s="2"/>
      <c r="CB781" s="2"/>
      <c r="CC781" s="2"/>
      <c r="CD781" s="2"/>
      <c r="CE781" s="2"/>
      <c r="CF781" s="2"/>
      <c r="CG781" s="2"/>
      <c r="CH781" s="2"/>
      <c r="CI781" s="2"/>
      <c r="CJ781" s="2"/>
      <c r="CK781" s="2"/>
      <c r="CL781" s="2"/>
      <c r="CM781" s="2"/>
      <c r="CN781" s="2"/>
      <c r="CO781" s="2"/>
      <c r="CP781" s="2"/>
      <c r="CQ781" s="2"/>
      <c r="CR781" s="2"/>
      <c r="CS781" s="2"/>
      <c r="CT781" s="2"/>
      <c r="CU781" s="2"/>
      <c r="CV781" s="2"/>
      <c r="CW781" s="2"/>
      <c r="CX781" s="2"/>
      <c r="CY781" s="2"/>
      <c r="CZ781" s="2"/>
      <c r="DA781" s="2"/>
      <c r="DB781" s="2"/>
      <c r="DC781" s="2"/>
      <c r="DD781" s="2"/>
      <c r="DE781" s="2"/>
      <c r="DF781" s="92"/>
      <c r="DG781" s="92"/>
      <c r="DH781" s="92"/>
      <c r="DI781" s="92"/>
      <c r="DJ781" s="92"/>
      <c r="DK781" s="92"/>
      <c r="DL781" s="92"/>
      <c r="DM781" s="92"/>
      <c r="DN781" s="92"/>
      <c r="DO781" s="92"/>
      <c r="DP781" s="92"/>
      <c r="DQ781" s="92"/>
      <c r="DR781" s="92"/>
      <c r="DS781" s="92"/>
      <c r="DT781" s="92"/>
      <c r="DU781" s="92"/>
      <c r="DV781" s="92"/>
      <c r="DW781" s="92"/>
      <c r="DX781" s="92"/>
      <c r="DY781" s="92"/>
      <c r="DZ781" s="92"/>
      <c r="EA781" s="92"/>
      <c r="EB781" s="92"/>
      <c r="EC781" s="92"/>
      <c r="ED781" s="92"/>
      <c r="EE781" s="92"/>
      <c r="EF781" s="2"/>
      <c r="EG781" s="2"/>
      <c r="EH781" s="2"/>
    </row>
    <row r="782" spans="1:138" ht="12.7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c r="BS782" s="2"/>
      <c r="BT782" s="2"/>
      <c r="BU782" s="2"/>
      <c r="BV782" s="2"/>
      <c r="BW782" s="2"/>
      <c r="BX782" s="2"/>
      <c r="BY782" s="2"/>
      <c r="BZ782" s="2"/>
      <c r="CA782" s="2"/>
      <c r="CB782" s="2"/>
      <c r="CC782" s="2"/>
      <c r="CD782" s="2"/>
      <c r="CE782" s="2"/>
      <c r="CF782" s="2"/>
      <c r="CG782" s="2"/>
      <c r="CH782" s="2"/>
      <c r="CI782" s="2"/>
      <c r="CJ782" s="2"/>
      <c r="CK782" s="2"/>
      <c r="CL782" s="2"/>
      <c r="CM782" s="2"/>
      <c r="CN782" s="2"/>
      <c r="CO782" s="2"/>
      <c r="CP782" s="2"/>
      <c r="CQ782" s="2"/>
      <c r="CR782" s="2"/>
      <c r="CS782" s="2"/>
      <c r="CT782" s="2"/>
      <c r="CU782" s="2"/>
      <c r="CV782" s="2"/>
      <c r="CW782" s="2"/>
      <c r="CX782" s="2"/>
      <c r="CY782" s="2"/>
      <c r="CZ782" s="2"/>
      <c r="DA782" s="2"/>
      <c r="DB782" s="2"/>
      <c r="DC782" s="2"/>
      <c r="DD782" s="2"/>
      <c r="DE782" s="2"/>
      <c r="DF782" s="92"/>
      <c r="DG782" s="92"/>
      <c r="DH782" s="92"/>
      <c r="DI782" s="92"/>
      <c r="DJ782" s="92"/>
      <c r="DK782" s="92"/>
      <c r="DL782" s="92"/>
      <c r="DM782" s="92"/>
      <c r="DN782" s="92"/>
      <c r="DO782" s="92"/>
      <c r="DP782" s="92"/>
      <c r="DQ782" s="92"/>
      <c r="DR782" s="92"/>
      <c r="DS782" s="92"/>
      <c r="DT782" s="92"/>
      <c r="DU782" s="92"/>
      <c r="DV782" s="92"/>
      <c r="DW782" s="92"/>
      <c r="DX782" s="92"/>
      <c r="DY782" s="92"/>
      <c r="DZ782" s="92"/>
      <c r="EA782" s="92"/>
      <c r="EB782" s="92"/>
      <c r="EC782" s="92"/>
      <c r="ED782" s="92"/>
      <c r="EE782" s="92"/>
      <c r="EF782" s="2"/>
      <c r="EG782" s="2"/>
      <c r="EH782" s="2"/>
    </row>
    <row r="783" spans="1:138" ht="12.7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c r="BR783" s="2"/>
      <c r="BS783" s="2"/>
      <c r="BT783" s="2"/>
      <c r="BU783" s="2"/>
      <c r="BV783" s="2"/>
      <c r="BW783" s="2"/>
      <c r="BX783" s="2"/>
      <c r="BY783" s="2"/>
      <c r="BZ783" s="2"/>
      <c r="CA783" s="2"/>
      <c r="CB783" s="2"/>
      <c r="CC783" s="2"/>
      <c r="CD783" s="2"/>
      <c r="CE783" s="2"/>
      <c r="CF783" s="2"/>
      <c r="CG783" s="2"/>
      <c r="CH783" s="2"/>
      <c r="CI783" s="2"/>
      <c r="CJ783" s="2"/>
      <c r="CK783" s="2"/>
      <c r="CL783" s="2"/>
      <c r="CM783" s="2"/>
      <c r="CN783" s="2"/>
      <c r="CO783" s="2"/>
      <c r="CP783" s="2"/>
      <c r="CQ783" s="2"/>
      <c r="CR783" s="2"/>
      <c r="CS783" s="2"/>
      <c r="CT783" s="2"/>
      <c r="CU783" s="2"/>
      <c r="CV783" s="2"/>
      <c r="CW783" s="2"/>
      <c r="CX783" s="2"/>
      <c r="CY783" s="2"/>
      <c r="CZ783" s="2"/>
      <c r="DA783" s="2"/>
      <c r="DB783" s="2"/>
      <c r="DC783" s="2"/>
      <c r="DD783" s="2"/>
      <c r="DE783" s="2"/>
      <c r="DF783" s="92"/>
      <c r="DG783" s="92"/>
      <c r="DH783" s="92"/>
      <c r="DI783" s="92"/>
      <c r="DJ783" s="92"/>
      <c r="DK783" s="92"/>
      <c r="DL783" s="92"/>
      <c r="DM783" s="92"/>
      <c r="DN783" s="92"/>
      <c r="DO783" s="92"/>
      <c r="DP783" s="92"/>
      <c r="DQ783" s="92"/>
      <c r="DR783" s="92"/>
      <c r="DS783" s="92"/>
      <c r="DT783" s="92"/>
      <c r="DU783" s="92"/>
      <c r="DV783" s="92"/>
      <c r="DW783" s="92"/>
      <c r="DX783" s="92"/>
      <c r="DY783" s="92"/>
      <c r="DZ783" s="92"/>
      <c r="EA783" s="92"/>
      <c r="EB783" s="92"/>
      <c r="EC783" s="92"/>
      <c r="ED783" s="92"/>
      <c r="EE783" s="92"/>
      <c r="EF783" s="2"/>
      <c r="EG783" s="2"/>
      <c r="EH783" s="2"/>
    </row>
    <row r="784" spans="1:138" ht="12.7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c r="BS784" s="2"/>
      <c r="BT784" s="2"/>
      <c r="BU784" s="2"/>
      <c r="BV784" s="2"/>
      <c r="BW784" s="2"/>
      <c r="BX784" s="2"/>
      <c r="BY784" s="2"/>
      <c r="BZ784" s="2"/>
      <c r="CA784" s="2"/>
      <c r="CB784" s="2"/>
      <c r="CC784" s="2"/>
      <c r="CD784" s="2"/>
      <c r="CE784" s="2"/>
      <c r="CF784" s="2"/>
      <c r="CG784" s="2"/>
      <c r="CH784" s="2"/>
      <c r="CI784" s="2"/>
      <c r="CJ784" s="2"/>
      <c r="CK784" s="2"/>
      <c r="CL784" s="2"/>
      <c r="CM784" s="2"/>
      <c r="CN784" s="2"/>
      <c r="CO784" s="2"/>
      <c r="CP784" s="2"/>
      <c r="CQ784" s="2"/>
      <c r="CR784" s="2"/>
      <c r="CS784" s="2"/>
      <c r="CT784" s="2"/>
      <c r="CU784" s="2"/>
      <c r="CV784" s="2"/>
      <c r="CW784" s="2"/>
      <c r="CX784" s="2"/>
      <c r="CY784" s="2"/>
      <c r="CZ784" s="2"/>
      <c r="DA784" s="2"/>
      <c r="DB784" s="2"/>
      <c r="DC784" s="2"/>
      <c r="DD784" s="2"/>
      <c r="DE784" s="2"/>
      <c r="DF784" s="92"/>
      <c r="DG784" s="92"/>
      <c r="DH784" s="92"/>
      <c r="DI784" s="92"/>
      <c r="DJ784" s="92"/>
      <c r="DK784" s="92"/>
      <c r="DL784" s="92"/>
      <c r="DM784" s="92"/>
      <c r="DN784" s="92"/>
      <c r="DO784" s="92"/>
      <c r="DP784" s="92"/>
      <c r="DQ784" s="92"/>
      <c r="DR784" s="92"/>
      <c r="DS784" s="92"/>
      <c r="DT784" s="92"/>
      <c r="DU784" s="92"/>
      <c r="DV784" s="92"/>
      <c r="DW784" s="92"/>
      <c r="DX784" s="92"/>
      <c r="DY784" s="92"/>
      <c r="DZ784" s="92"/>
      <c r="EA784" s="92"/>
      <c r="EB784" s="92"/>
      <c r="EC784" s="92"/>
      <c r="ED784" s="92"/>
      <c r="EE784" s="92"/>
      <c r="EF784" s="2"/>
      <c r="EG784" s="2"/>
      <c r="EH784" s="2"/>
    </row>
    <row r="785" spans="1:138" ht="12.7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c r="BS785" s="2"/>
      <c r="BT785" s="2"/>
      <c r="BU785" s="2"/>
      <c r="BV785" s="2"/>
      <c r="BW785" s="2"/>
      <c r="BX785" s="2"/>
      <c r="BY785" s="2"/>
      <c r="BZ785" s="2"/>
      <c r="CA785" s="2"/>
      <c r="CB785" s="2"/>
      <c r="CC785" s="2"/>
      <c r="CD785" s="2"/>
      <c r="CE785" s="2"/>
      <c r="CF785" s="2"/>
      <c r="CG785" s="2"/>
      <c r="CH785" s="2"/>
      <c r="CI785" s="2"/>
      <c r="CJ785" s="2"/>
      <c r="CK785" s="2"/>
      <c r="CL785" s="2"/>
      <c r="CM785" s="2"/>
      <c r="CN785" s="2"/>
      <c r="CO785" s="2"/>
      <c r="CP785" s="2"/>
      <c r="CQ785" s="2"/>
      <c r="CR785" s="2"/>
      <c r="CS785" s="2"/>
      <c r="CT785" s="2"/>
      <c r="CU785" s="2"/>
      <c r="CV785" s="2"/>
      <c r="CW785" s="2"/>
      <c r="CX785" s="2"/>
      <c r="CY785" s="2"/>
      <c r="CZ785" s="2"/>
      <c r="DA785" s="2"/>
      <c r="DB785" s="2"/>
      <c r="DC785" s="2"/>
      <c r="DD785" s="2"/>
      <c r="DE785" s="2"/>
      <c r="DF785" s="92"/>
      <c r="DG785" s="92"/>
      <c r="DH785" s="92"/>
      <c r="DI785" s="92"/>
      <c r="DJ785" s="92"/>
      <c r="DK785" s="92"/>
      <c r="DL785" s="92"/>
      <c r="DM785" s="92"/>
      <c r="DN785" s="92"/>
      <c r="DO785" s="92"/>
      <c r="DP785" s="92"/>
      <c r="DQ785" s="92"/>
      <c r="DR785" s="92"/>
      <c r="DS785" s="92"/>
      <c r="DT785" s="92"/>
      <c r="DU785" s="92"/>
      <c r="DV785" s="92"/>
      <c r="DW785" s="92"/>
      <c r="DX785" s="92"/>
      <c r="DY785" s="92"/>
      <c r="DZ785" s="92"/>
      <c r="EA785" s="92"/>
      <c r="EB785" s="92"/>
      <c r="EC785" s="92"/>
      <c r="ED785" s="92"/>
      <c r="EE785" s="92"/>
      <c r="EF785" s="2"/>
      <c r="EG785" s="2"/>
      <c r="EH785" s="2"/>
    </row>
    <row r="786" spans="1:138" ht="12.7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c r="BV786" s="2"/>
      <c r="BW786" s="2"/>
      <c r="BX786" s="2"/>
      <c r="BY786" s="2"/>
      <c r="BZ786" s="2"/>
      <c r="CA786" s="2"/>
      <c r="CB786" s="2"/>
      <c r="CC786" s="2"/>
      <c r="CD786" s="2"/>
      <c r="CE786" s="2"/>
      <c r="CF786" s="2"/>
      <c r="CG786" s="2"/>
      <c r="CH786" s="2"/>
      <c r="CI786" s="2"/>
      <c r="CJ786" s="2"/>
      <c r="CK786" s="2"/>
      <c r="CL786" s="2"/>
      <c r="CM786" s="2"/>
      <c r="CN786" s="2"/>
      <c r="CO786" s="2"/>
      <c r="CP786" s="2"/>
      <c r="CQ786" s="2"/>
      <c r="CR786" s="2"/>
      <c r="CS786" s="2"/>
      <c r="CT786" s="2"/>
      <c r="CU786" s="2"/>
      <c r="CV786" s="2"/>
      <c r="CW786" s="2"/>
      <c r="CX786" s="2"/>
      <c r="CY786" s="2"/>
      <c r="CZ786" s="2"/>
      <c r="DA786" s="2"/>
      <c r="DB786" s="2"/>
      <c r="DC786" s="2"/>
      <c r="DD786" s="2"/>
      <c r="DE786" s="2"/>
      <c r="DF786" s="92"/>
      <c r="DG786" s="92"/>
      <c r="DH786" s="92"/>
      <c r="DI786" s="92"/>
      <c r="DJ786" s="92"/>
      <c r="DK786" s="92"/>
      <c r="DL786" s="92"/>
      <c r="DM786" s="92"/>
      <c r="DN786" s="92"/>
      <c r="DO786" s="92"/>
      <c r="DP786" s="92"/>
      <c r="DQ786" s="92"/>
      <c r="DR786" s="92"/>
      <c r="DS786" s="92"/>
      <c r="DT786" s="92"/>
      <c r="DU786" s="92"/>
      <c r="DV786" s="92"/>
      <c r="DW786" s="92"/>
      <c r="DX786" s="92"/>
      <c r="DY786" s="92"/>
      <c r="DZ786" s="92"/>
      <c r="EA786" s="92"/>
      <c r="EB786" s="92"/>
      <c r="EC786" s="92"/>
      <c r="ED786" s="92"/>
      <c r="EE786" s="92"/>
      <c r="EF786" s="2"/>
      <c r="EG786" s="2"/>
      <c r="EH786" s="2"/>
    </row>
    <row r="787" spans="1:138" ht="12.7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c r="BR787" s="2"/>
      <c r="BS787" s="2"/>
      <c r="BT787" s="2"/>
      <c r="BU787" s="2"/>
      <c r="BV787" s="2"/>
      <c r="BW787" s="2"/>
      <c r="BX787" s="2"/>
      <c r="BY787" s="2"/>
      <c r="BZ787" s="2"/>
      <c r="CA787" s="2"/>
      <c r="CB787" s="2"/>
      <c r="CC787" s="2"/>
      <c r="CD787" s="2"/>
      <c r="CE787" s="2"/>
      <c r="CF787" s="2"/>
      <c r="CG787" s="2"/>
      <c r="CH787" s="2"/>
      <c r="CI787" s="2"/>
      <c r="CJ787" s="2"/>
      <c r="CK787" s="2"/>
      <c r="CL787" s="2"/>
      <c r="CM787" s="2"/>
      <c r="CN787" s="2"/>
      <c r="CO787" s="2"/>
      <c r="CP787" s="2"/>
      <c r="CQ787" s="2"/>
      <c r="CR787" s="2"/>
      <c r="CS787" s="2"/>
      <c r="CT787" s="2"/>
      <c r="CU787" s="2"/>
      <c r="CV787" s="2"/>
      <c r="CW787" s="2"/>
      <c r="CX787" s="2"/>
      <c r="CY787" s="2"/>
      <c r="CZ787" s="2"/>
      <c r="DA787" s="2"/>
      <c r="DB787" s="2"/>
      <c r="DC787" s="2"/>
      <c r="DD787" s="2"/>
      <c r="DE787" s="2"/>
      <c r="DF787" s="92"/>
      <c r="DG787" s="92"/>
      <c r="DH787" s="92"/>
      <c r="DI787" s="92"/>
      <c r="DJ787" s="92"/>
      <c r="DK787" s="92"/>
      <c r="DL787" s="92"/>
      <c r="DM787" s="92"/>
      <c r="DN787" s="92"/>
      <c r="DO787" s="92"/>
      <c r="DP787" s="92"/>
      <c r="DQ787" s="92"/>
      <c r="DR787" s="92"/>
      <c r="DS787" s="92"/>
      <c r="DT787" s="92"/>
      <c r="DU787" s="92"/>
      <c r="DV787" s="92"/>
      <c r="DW787" s="92"/>
      <c r="DX787" s="92"/>
      <c r="DY787" s="92"/>
      <c r="DZ787" s="92"/>
      <c r="EA787" s="92"/>
      <c r="EB787" s="92"/>
      <c r="EC787" s="92"/>
      <c r="ED787" s="92"/>
      <c r="EE787" s="92"/>
      <c r="EF787" s="2"/>
      <c r="EG787" s="2"/>
      <c r="EH787" s="2"/>
    </row>
    <row r="788" spans="1:138" ht="12.7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c r="BS788" s="2"/>
      <c r="BT788" s="2"/>
      <c r="BU788" s="2"/>
      <c r="BV788" s="2"/>
      <c r="BW788" s="2"/>
      <c r="BX788" s="2"/>
      <c r="BY788" s="2"/>
      <c r="BZ788" s="2"/>
      <c r="CA788" s="2"/>
      <c r="CB788" s="2"/>
      <c r="CC788" s="2"/>
      <c r="CD788" s="2"/>
      <c r="CE788" s="2"/>
      <c r="CF788" s="2"/>
      <c r="CG788" s="2"/>
      <c r="CH788" s="2"/>
      <c r="CI788" s="2"/>
      <c r="CJ788" s="2"/>
      <c r="CK788" s="2"/>
      <c r="CL788" s="2"/>
      <c r="CM788" s="2"/>
      <c r="CN788" s="2"/>
      <c r="CO788" s="2"/>
      <c r="CP788" s="2"/>
      <c r="CQ788" s="2"/>
      <c r="CR788" s="2"/>
      <c r="CS788" s="2"/>
      <c r="CT788" s="2"/>
      <c r="CU788" s="2"/>
      <c r="CV788" s="2"/>
      <c r="CW788" s="2"/>
      <c r="CX788" s="2"/>
      <c r="CY788" s="2"/>
      <c r="CZ788" s="2"/>
      <c r="DA788" s="2"/>
      <c r="DB788" s="2"/>
      <c r="DC788" s="2"/>
      <c r="DD788" s="2"/>
      <c r="DE788" s="2"/>
      <c r="DF788" s="92"/>
      <c r="DG788" s="92"/>
      <c r="DH788" s="92"/>
      <c r="DI788" s="92"/>
      <c r="DJ788" s="92"/>
      <c r="DK788" s="92"/>
      <c r="DL788" s="92"/>
      <c r="DM788" s="92"/>
      <c r="DN788" s="92"/>
      <c r="DO788" s="92"/>
      <c r="DP788" s="92"/>
      <c r="DQ788" s="92"/>
      <c r="DR788" s="92"/>
      <c r="DS788" s="92"/>
      <c r="DT788" s="92"/>
      <c r="DU788" s="92"/>
      <c r="DV788" s="92"/>
      <c r="DW788" s="92"/>
      <c r="DX788" s="92"/>
      <c r="DY788" s="92"/>
      <c r="DZ788" s="92"/>
      <c r="EA788" s="92"/>
      <c r="EB788" s="92"/>
      <c r="EC788" s="92"/>
      <c r="ED788" s="92"/>
      <c r="EE788" s="92"/>
      <c r="EF788" s="2"/>
      <c r="EG788" s="2"/>
      <c r="EH788" s="2"/>
    </row>
    <row r="789" spans="1:138" ht="12.7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c r="BS789" s="2"/>
      <c r="BT789" s="2"/>
      <c r="BU789" s="2"/>
      <c r="BV789" s="2"/>
      <c r="BW789" s="2"/>
      <c r="BX789" s="2"/>
      <c r="BY789" s="2"/>
      <c r="BZ789" s="2"/>
      <c r="CA789" s="2"/>
      <c r="CB789" s="2"/>
      <c r="CC789" s="2"/>
      <c r="CD789" s="2"/>
      <c r="CE789" s="2"/>
      <c r="CF789" s="2"/>
      <c r="CG789" s="2"/>
      <c r="CH789" s="2"/>
      <c r="CI789" s="2"/>
      <c r="CJ789" s="2"/>
      <c r="CK789" s="2"/>
      <c r="CL789" s="2"/>
      <c r="CM789" s="2"/>
      <c r="CN789" s="2"/>
      <c r="CO789" s="2"/>
      <c r="CP789" s="2"/>
      <c r="CQ789" s="2"/>
      <c r="CR789" s="2"/>
      <c r="CS789" s="2"/>
      <c r="CT789" s="2"/>
      <c r="CU789" s="2"/>
      <c r="CV789" s="2"/>
      <c r="CW789" s="2"/>
      <c r="CX789" s="2"/>
      <c r="CY789" s="2"/>
      <c r="CZ789" s="2"/>
      <c r="DA789" s="2"/>
      <c r="DB789" s="2"/>
      <c r="DC789" s="2"/>
      <c r="DD789" s="2"/>
      <c r="DE789" s="2"/>
      <c r="DF789" s="92"/>
      <c r="DG789" s="92"/>
      <c r="DH789" s="92"/>
      <c r="DI789" s="92"/>
      <c r="DJ789" s="92"/>
      <c r="DK789" s="92"/>
      <c r="DL789" s="92"/>
      <c r="DM789" s="92"/>
      <c r="DN789" s="92"/>
      <c r="DO789" s="92"/>
      <c r="DP789" s="92"/>
      <c r="DQ789" s="92"/>
      <c r="DR789" s="92"/>
      <c r="DS789" s="92"/>
      <c r="DT789" s="92"/>
      <c r="DU789" s="92"/>
      <c r="DV789" s="92"/>
      <c r="DW789" s="92"/>
      <c r="DX789" s="92"/>
      <c r="DY789" s="92"/>
      <c r="DZ789" s="92"/>
      <c r="EA789" s="92"/>
      <c r="EB789" s="92"/>
      <c r="EC789" s="92"/>
      <c r="ED789" s="92"/>
      <c r="EE789" s="92"/>
      <c r="EF789" s="2"/>
      <c r="EG789" s="2"/>
      <c r="EH789" s="2"/>
    </row>
    <row r="790" spans="1:138" ht="12.7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c r="BS790" s="2"/>
      <c r="BT790" s="2"/>
      <c r="BU790" s="2"/>
      <c r="BV790" s="2"/>
      <c r="BW790" s="2"/>
      <c r="BX790" s="2"/>
      <c r="BY790" s="2"/>
      <c r="BZ790" s="2"/>
      <c r="CA790" s="2"/>
      <c r="CB790" s="2"/>
      <c r="CC790" s="2"/>
      <c r="CD790" s="2"/>
      <c r="CE790" s="2"/>
      <c r="CF790" s="2"/>
      <c r="CG790" s="2"/>
      <c r="CH790" s="2"/>
      <c r="CI790" s="2"/>
      <c r="CJ790" s="2"/>
      <c r="CK790" s="2"/>
      <c r="CL790" s="2"/>
      <c r="CM790" s="2"/>
      <c r="CN790" s="2"/>
      <c r="CO790" s="2"/>
      <c r="CP790" s="2"/>
      <c r="CQ790" s="2"/>
      <c r="CR790" s="2"/>
      <c r="CS790" s="2"/>
      <c r="CT790" s="2"/>
      <c r="CU790" s="2"/>
      <c r="CV790" s="2"/>
      <c r="CW790" s="2"/>
      <c r="CX790" s="2"/>
      <c r="CY790" s="2"/>
      <c r="CZ790" s="2"/>
      <c r="DA790" s="2"/>
      <c r="DB790" s="2"/>
      <c r="DC790" s="2"/>
      <c r="DD790" s="2"/>
      <c r="DE790" s="2"/>
      <c r="DF790" s="92"/>
      <c r="DG790" s="92"/>
      <c r="DH790" s="92"/>
      <c r="DI790" s="92"/>
      <c r="DJ790" s="92"/>
      <c r="DK790" s="92"/>
      <c r="DL790" s="92"/>
      <c r="DM790" s="92"/>
      <c r="DN790" s="92"/>
      <c r="DO790" s="92"/>
      <c r="DP790" s="92"/>
      <c r="DQ790" s="92"/>
      <c r="DR790" s="92"/>
      <c r="DS790" s="92"/>
      <c r="DT790" s="92"/>
      <c r="DU790" s="92"/>
      <c r="DV790" s="92"/>
      <c r="DW790" s="92"/>
      <c r="DX790" s="92"/>
      <c r="DY790" s="92"/>
      <c r="DZ790" s="92"/>
      <c r="EA790" s="92"/>
      <c r="EB790" s="92"/>
      <c r="EC790" s="92"/>
      <c r="ED790" s="92"/>
      <c r="EE790" s="92"/>
      <c r="EF790" s="2"/>
      <c r="EG790" s="2"/>
      <c r="EH790" s="2"/>
    </row>
    <row r="791" spans="1:138" ht="12.7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c r="BS791" s="2"/>
      <c r="BT791" s="2"/>
      <c r="BU791" s="2"/>
      <c r="BV791" s="2"/>
      <c r="BW791" s="2"/>
      <c r="BX791" s="2"/>
      <c r="BY791" s="2"/>
      <c r="BZ791" s="2"/>
      <c r="CA791" s="2"/>
      <c r="CB791" s="2"/>
      <c r="CC791" s="2"/>
      <c r="CD791" s="2"/>
      <c r="CE791" s="2"/>
      <c r="CF791" s="2"/>
      <c r="CG791" s="2"/>
      <c r="CH791" s="2"/>
      <c r="CI791" s="2"/>
      <c r="CJ791" s="2"/>
      <c r="CK791" s="2"/>
      <c r="CL791" s="2"/>
      <c r="CM791" s="2"/>
      <c r="CN791" s="2"/>
      <c r="CO791" s="2"/>
      <c r="CP791" s="2"/>
      <c r="CQ791" s="2"/>
      <c r="CR791" s="2"/>
      <c r="CS791" s="2"/>
      <c r="CT791" s="2"/>
      <c r="CU791" s="2"/>
      <c r="CV791" s="2"/>
      <c r="CW791" s="2"/>
      <c r="CX791" s="2"/>
      <c r="CY791" s="2"/>
      <c r="CZ791" s="2"/>
      <c r="DA791" s="2"/>
      <c r="DB791" s="2"/>
      <c r="DC791" s="2"/>
      <c r="DD791" s="2"/>
      <c r="DE791" s="2"/>
      <c r="DF791" s="92"/>
      <c r="DG791" s="92"/>
      <c r="DH791" s="92"/>
      <c r="DI791" s="92"/>
      <c r="DJ791" s="92"/>
      <c r="DK791" s="92"/>
      <c r="DL791" s="92"/>
      <c r="DM791" s="92"/>
      <c r="DN791" s="92"/>
      <c r="DO791" s="92"/>
      <c r="DP791" s="92"/>
      <c r="DQ791" s="92"/>
      <c r="DR791" s="92"/>
      <c r="DS791" s="92"/>
      <c r="DT791" s="92"/>
      <c r="DU791" s="92"/>
      <c r="DV791" s="92"/>
      <c r="DW791" s="92"/>
      <c r="DX791" s="92"/>
      <c r="DY791" s="92"/>
      <c r="DZ791" s="92"/>
      <c r="EA791" s="92"/>
      <c r="EB791" s="92"/>
      <c r="EC791" s="92"/>
      <c r="ED791" s="92"/>
      <c r="EE791" s="92"/>
      <c r="EF791" s="2"/>
      <c r="EG791" s="2"/>
      <c r="EH791" s="2"/>
    </row>
    <row r="792" spans="1:138" ht="12.7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c r="BS792" s="2"/>
      <c r="BT792" s="2"/>
      <c r="BU792" s="2"/>
      <c r="BV792" s="2"/>
      <c r="BW792" s="2"/>
      <c r="BX792" s="2"/>
      <c r="BY792" s="2"/>
      <c r="BZ792" s="2"/>
      <c r="CA792" s="2"/>
      <c r="CB792" s="2"/>
      <c r="CC792" s="2"/>
      <c r="CD792" s="2"/>
      <c r="CE792" s="2"/>
      <c r="CF792" s="2"/>
      <c r="CG792" s="2"/>
      <c r="CH792" s="2"/>
      <c r="CI792" s="2"/>
      <c r="CJ792" s="2"/>
      <c r="CK792" s="2"/>
      <c r="CL792" s="2"/>
      <c r="CM792" s="2"/>
      <c r="CN792" s="2"/>
      <c r="CO792" s="2"/>
      <c r="CP792" s="2"/>
      <c r="CQ792" s="2"/>
      <c r="CR792" s="2"/>
      <c r="CS792" s="2"/>
      <c r="CT792" s="2"/>
      <c r="CU792" s="2"/>
      <c r="CV792" s="2"/>
      <c r="CW792" s="2"/>
      <c r="CX792" s="2"/>
      <c r="CY792" s="2"/>
      <c r="CZ792" s="2"/>
      <c r="DA792" s="2"/>
      <c r="DB792" s="2"/>
      <c r="DC792" s="2"/>
      <c r="DD792" s="2"/>
      <c r="DE792" s="2"/>
      <c r="DF792" s="92"/>
      <c r="DG792" s="92"/>
      <c r="DH792" s="92"/>
      <c r="DI792" s="92"/>
      <c r="DJ792" s="92"/>
      <c r="DK792" s="92"/>
      <c r="DL792" s="92"/>
      <c r="DM792" s="92"/>
      <c r="DN792" s="92"/>
      <c r="DO792" s="92"/>
      <c r="DP792" s="92"/>
      <c r="DQ792" s="92"/>
      <c r="DR792" s="92"/>
      <c r="DS792" s="92"/>
      <c r="DT792" s="92"/>
      <c r="DU792" s="92"/>
      <c r="DV792" s="92"/>
      <c r="DW792" s="92"/>
      <c r="DX792" s="92"/>
      <c r="DY792" s="92"/>
      <c r="DZ792" s="92"/>
      <c r="EA792" s="92"/>
      <c r="EB792" s="92"/>
      <c r="EC792" s="92"/>
      <c r="ED792" s="92"/>
      <c r="EE792" s="92"/>
      <c r="EF792" s="2"/>
      <c r="EG792" s="2"/>
      <c r="EH792" s="2"/>
    </row>
    <row r="793" spans="1:138" ht="12.7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c r="BS793" s="2"/>
      <c r="BT793" s="2"/>
      <c r="BU793" s="2"/>
      <c r="BV793" s="2"/>
      <c r="BW793" s="2"/>
      <c r="BX793" s="2"/>
      <c r="BY793" s="2"/>
      <c r="BZ793" s="2"/>
      <c r="CA793" s="2"/>
      <c r="CB793" s="2"/>
      <c r="CC793" s="2"/>
      <c r="CD793" s="2"/>
      <c r="CE793" s="2"/>
      <c r="CF793" s="2"/>
      <c r="CG793" s="2"/>
      <c r="CH793" s="2"/>
      <c r="CI793" s="2"/>
      <c r="CJ793" s="2"/>
      <c r="CK793" s="2"/>
      <c r="CL793" s="2"/>
      <c r="CM793" s="2"/>
      <c r="CN793" s="2"/>
      <c r="CO793" s="2"/>
      <c r="CP793" s="2"/>
      <c r="CQ793" s="2"/>
      <c r="CR793" s="2"/>
      <c r="CS793" s="2"/>
      <c r="CT793" s="2"/>
      <c r="CU793" s="2"/>
      <c r="CV793" s="2"/>
      <c r="CW793" s="2"/>
      <c r="CX793" s="2"/>
      <c r="CY793" s="2"/>
      <c r="CZ793" s="2"/>
      <c r="DA793" s="2"/>
      <c r="DB793" s="2"/>
      <c r="DC793" s="2"/>
      <c r="DD793" s="2"/>
      <c r="DE793" s="2"/>
      <c r="DF793" s="92"/>
      <c r="DG793" s="92"/>
      <c r="DH793" s="92"/>
      <c r="DI793" s="92"/>
      <c r="DJ793" s="92"/>
      <c r="DK793" s="92"/>
      <c r="DL793" s="92"/>
      <c r="DM793" s="92"/>
      <c r="DN793" s="92"/>
      <c r="DO793" s="92"/>
      <c r="DP793" s="92"/>
      <c r="DQ793" s="92"/>
      <c r="DR793" s="92"/>
      <c r="DS793" s="92"/>
      <c r="DT793" s="92"/>
      <c r="DU793" s="92"/>
      <c r="DV793" s="92"/>
      <c r="DW793" s="92"/>
      <c r="DX793" s="92"/>
      <c r="DY793" s="92"/>
      <c r="DZ793" s="92"/>
      <c r="EA793" s="92"/>
      <c r="EB793" s="92"/>
      <c r="EC793" s="92"/>
      <c r="ED793" s="92"/>
      <c r="EE793" s="92"/>
      <c r="EF793" s="2"/>
      <c r="EG793" s="2"/>
      <c r="EH793" s="2"/>
    </row>
    <row r="794" spans="1:138" ht="12.7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c r="BS794" s="2"/>
      <c r="BT794" s="2"/>
      <c r="BU794" s="2"/>
      <c r="BV794" s="2"/>
      <c r="BW794" s="2"/>
      <c r="BX794" s="2"/>
      <c r="BY794" s="2"/>
      <c r="BZ794" s="2"/>
      <c r="CA794" s="2"/>
      <c r="CB794" s="2"/>
      <c r="CC794" s="2"/>
      <c r="CD794" s="2"/>
      <c r="CE794" s="2"/>
      <c r="CF794" s="2"/>
      <c r="CG794" s="2"/>
      <c r="CH794" s="2"/>
      <c r="CI794" s="2"/>
      <c r="CJ794" s="2"/>
      <c r="CK794" s="2"/>
      <c r="CL794" s="2"/>
      <c r="CM794" s="2"/>
      <c r="CN794" s="2"/>
      <c r="CO794" s="2"/>
      <c r="CP794" s="2"/>
      <c r="CQ794" s="2"/>
      <c r="CR794" s="2"/>
      <c r="CS794" s="2"/>
      <c r="CT794" s="2"/>
      <c r="CU794" s="2"/>
      <c r="CV794" s="2"/>
      <c r="CW794" s="2"/>
      <c r="CX794" s="2"/>
      <c r="CY794" s="2"/>
      <c r="CZ794" s="2"/>
      <c r="DA794" s="2"/>
      <c r="DB794" s="2"/>
      <c r="DC794" s="2"/>
      <c r="DD794" s="2"/>
      <c r="DE794" s="2"/>
      <c r="DF794" s="92"/>
      <c r="DG794" s="92"/>
      <c r="DH794" s="92"/>
      <c r="DI794" s="92"/>
      <c r="DJ794" s="92"/>
      <c r="DK794" s="92"/>
      <c r="DL794" s="92"/>
      <c r="DM794" s="92"/>
      <c r="DN794" s="92"/>
      <c r="DO794" s="92"/>
      <c r="DP794" s="92"/>
      <c r="DQ794" s="92"/>
      <c r="DR794" s="92"/>
      <c r="DS794" s="92"/>
      <c r="DT794" s="92"/>
      <c r="DU794" s="92"/>
      <c r="DV794" s="92"/>
      <c r="DW794" s="92"/>
      <c r="DX794" s="92"/>
      <c r="DY794" s="92"/>
      <c r="DZ794" s="92"/>
      <c r="EA794" s="92"/>
      <c r="EB794" s="92"/>
      <c r="EC794" s="92"/>
      <c r="ED794" s="92"/>
      <c r="EE794" s="92"/>
      <c r="EF794" s="2"/>
      <c r="EG794" s="2"/>
      <c r="EH794" s="2"/>
    </row>
    <row r="795" spans="1:138" ht="12.7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c r="BS795" s="2"/>
      <c r="BT795" s="2"/>
      <c r="BU795" s="2"/>
      <c r="BV795" s="2"/>
      <c r="BW795" s="2"/>
      <c r="BX795" s="2"/>
      <c r="BY795" s="2"/>
      <c r="BZ795" s="2"/>
      <c r="CA795" s="2"/>
      <c r="CB795" s="2"/>
      <c r="CC795" s="2"/>
      <c r="CD795" s="2"/>
      <c r="CE795" s="2"/>
      <c r="CF795" s="2"/>
      <c r="CG795" s="2"/>
      <c r="CH795" s="2"/>
      <c r="CI795" s="2"/>
      <c r="CJ795" s="2"/>
      <c r="CK795" s="2"/>
      <c r="CL795" s="2"/>
      <c r="CM795" s="2"/>
      <c r="CN795" s="2"/>
      <c r="CO795" s="2"/>
      <c r="CP795" s="2"/>
      <c r="CQ795" s="2"/>
      <c r="CR795" s="2"/>
      <c r="CS795" s="2"/>
      <c r="CT795" s="2"/>
      <c r="CU795" s="2"/>
      <c r="CV795" s="2"/>
      <c r="CW795" s="2"/>
      <c r="CX795" s="2"/>
      <c r="CY795" s="2"/>
      <c r="CZ795" s="2"/>
      <c r="DA795" s="2"/>
      <c r="DB795" s="2"/>
      <c r="DC795" s="2"/>
      <c r="DD795" s="2"/>
      <c r="DE795" s="2"/>
      <c r="DF795" s="92"/>
      <c r="DG795" s="92"/>
      <c r="DH795" s="92"/>
      <c r="DI795" s="92"/>
      <c r="DJ795" s="92"/>
      <c r="DK795" s="92"/>
      <c r="DL795" s="92"/>
      <c r="DM795" s="92"/>
      <c r="DN795" s="92"/>
      <c r="DO795" s="92"/>
      <c r="DP795" s="92"/>
      <c r="DQ795" s="92"/>
      <c r="DR795" s="92"/>
      <c r="DS795" s="92"/>
      <c r="DT795" s="92"/>
      <c r="DU795" s="92"/>
      <c r="DV795" s="92"/>
      <c r="DW795" s="92"/>
      <c r="DX795" s="92"/>
      <c r="DY795" s="92"/>
      <c r="DZ795" s="92"/>
      <c r="EA795" s="92"/>
      <c r="EB795" s="92"/>
      <c r="EC795" s="92"/>
      <c r="ED795" s="92"/>
      <c r="EE795" s="92"/>
      <c r="EF795" s="2"/>
      <c r="EG795" s="2"/>
      <c r="EH795" s="2"/>
    </row>
    <row r="796" spans="1:138" ht="12.7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c r="BV796" s="2"/>
      <c r="BW796" s="2"/>
      <c r="BX796" s="2"/>
      <c r="BY796" s="2"/>
      <c r="BZ796" s="2"/>
      <c r="CA796" s="2"/>
      <c r="CB796" s="2"/>
      <c r="CC796" s="2"/>
      <c r="CD796" s="2"/>
      <c r="CE796" s="2"/>
      <c r="CF796" s="2"/>
      <c r="CG796" s="2"/>
      <c r="CH796" s="2"/>
      <c r="CI796" s="2"/>
      <c r="CJ796" s="2"/>
      <c r="CK796" s="2"/>
      <c r="CL796" s="2"/>
      <c r="CM796" s="2"/>
      <c r="CN796" s="2"/>
      <c r="CO796" s="2"/>
      <c r="CP796" s="2"/>
      <c r="CQ796" s="2"/>
      <c r="CR796" s="2"/>
      <c r="CS796" s="2"/>
      <c r="CT796" s="2"/>
      <c r="CU796" s="2"/>
      <c r="CV796" s="2"/>
      <c r="CW796" s="2"/>
      <c r="CX796" s="2"/>
      <c r="CY796" s="2"/>
      <c r="CZ796" s="2"/>
      <c r="DA796" s="2"/>
      <c r="DB796" s="2"/>
      <c r="DC796" s="2"/>
      <c r="DD796" s="2"/>
      <c r="DE796" s="2"/>
      <c r="DF796" s="92"/>
      <c r="DG796" s="92"/>
      <c r="DH796" s="92"/>
      <c r="DI796" s="92"/>
      <c r="DJ796" s="92"/>
      <c r="DK796" s="92"/>
      <c r="DL796" s="92"/>
      <c r="DM796" s="92"/>
      <c r="DN796" s="92"/>
      <c r="DO796" s="92"/>
      <c r="DP796" s="92"/>
      <c r="DQ796" s="92"/>
      <c r="DR796" s="92"/>
      <c r="DS796" s="92"/>
      <c r="DT796" s="92"/>
      <c r="DU796" s="92"/>
      <c r="DV796" s="92"/>
      <c r="DW796" s="92"/>
      <c r="DX796" s="92"/>
      <c r="DY796" s="92"/>
      <c r="DZ796" s="92"/>
      <c r="EA796" s="92"/>
      <c r="EB796" s="92"/>
      <c r="EC796" s="92"/>
      <c r="ED796" s="92"/>
      <c r="EE796" s="92"/>
      <c r="EF796" s="2"/>
      <c r="EG796" s="2"/>
      <c r="EH796" s="2"/>
    </row>
    <row r="797" spans="1:138" ht="12.7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c r="BS797" s="2"/>
      <c r="BT797" s="2"/>
      <c r="BU797" s="2"/>
      <c r="BV797" s="2"/>
      <c r="BW797" s="2"/>
      <c r="BX797" s="2"/>
      <c r="BY797" s="2"/>
      <c r="BZ797" s="2"/>
      <c r="CA797" s="2"/>
      <c r="CB797" s="2"/>
      <c r="CC797" s="2"/>
      <c r="CD797" s="2"/>
      <c r="CE797" s="2"/>
      <c r="CF797" s="2"/>
      <c r="CG797" s="2"/>
      <c r="CH797" s="2"/>
      <c r="CI797" s="2"/>
      <c r="CJ797" s="2"/>
      <c r="CK797" s="2"/>
      <c r="CL797" s="2"/>
      <c r="CM797" s="2"/>
      <c r="CN797" s="2"/>
      <c r="CO797" s="2"/>
      <c r="CP797" s="2"/>
      <c r="CQ797" s="2"/>
      <c r="CR797" s="2"/>
      <c r="CS797" s="2"/>
      <c r="CT797" s="2"/>
      <c r="CU797" s="2"/>
      <c r="CV797" s="2"/>
      <c r="CW797" s="2"/>
      <c r="CX797" s="2"/>
      <c r="CY797" s="2"/>
      <c r="CZ797" s="2"/>
      <c r="DA797" s="2"/>
      <c r="DB797" s="2"/>
      <c r="DC797" s="2"/>
      <c r="DD797" s="2"/>
      <c r="DE797" s="2"/>
      <c r="DF797" s="92"/>
      <c r="DG797" s="92"/>
      <c r="DH797" s="92"/>
      <c r="DI797" s="92"/>
      <c r="DJ797" s="92"/>
      <c r="DK797" s="92"/>
      <c r="DL797" s="92"/>
      <c r="DM797" s="92"/>
      <c r="DN797" s="92"/>
      <c r="DO797" s="92"/>
      <c r="DP797" s="92"/>
      <c r="DQ797" s="92"/>
      <c r="DR797" s="92"/>
      <c r="DS797" s="92"/>
      <c r="DT797" s="92"/>
      <c r="DU797" s="92"/>
      <c r="DV797" s="92"/>
      <c r="DW797" s="92"/>
      <c r="DX797" s="92"/>
      <c r="DY797" s="92"/>
      <c r="DZ797" s="92"/>
      <c r="EA797" s="92"/>
      <c r="EB797" s="92"/>
      <c r="EC797" s="92"/>
      <c r="ED797" s="92"/>
      <c r="EE797" s="92"/>
      <c r="EF797" s="2"/>
      <c r="EG797" s="2"/>
      <c r="EH797" s="2"/>
    </row>
    <row r="798" spans="1:138" ht="12.7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c r="BR798" s="2"/>
      <c r="BS798" s="2"/>
      <c r="BT798" s="2"/>
      <c r="BU798" s="2"/>
      <c r="BV798" s="2"/>
      <c r="BW798" s="2"/>
      <c r="BX798" s="2"/>
      <c r="BY798" s="2"/>
      <c r="BZ798" s="2"/>
      <c r="CA798" s="2"/>
      <c r="CB798" s="2"/>
      <c r="CC798" s="2"/>
      <c r="CD798" s="2"/>
      <c r="CE798" s="2"/>
      <c r="CF798" s="2"/>
      <c r="CG798" s="2"/>
      <c r="CH798" s="2"/>
      <c r="CI798" s="2"/>
      <c r="CJ798" s="2"/>
      <c r="CK798" s="2"/>
      <c r="CL798" s="2"/>
      <c r="CM798" s="2"/>
      <c r="CN798" s="2"/>
      <c r="CO798" s="2"/>
      <c r="CP798" s="2"/>
      <c r="CQ798" s="2"/>
      <c r="CR798" s="2"/>
      <c r="CS798" s="2"/>
      <c r="CT798" s="2"/>
      <c r="CU798" s="2"/>
      <c r="CV798" s="2"/>
      <c r="CW798" s="2"/>
      <c r="CX798" s="2"/>
      <c r="CY798" s="2"/>
      <c r="CZ798" s="2"/>
      <c r="DA798" s="2"/>
      <c r="DB798" s="2"/>
      <c r="DC798" s="2"/>
      <c r="DD798" s="2"/>
      <c r="DE798" s="2"/>
      <c r="DF798" s="92"/>
      <c r="DG798" s="92"/>
      <c r="DH798" s="92"/>
      <c r="DI798" s="92"/>
      <c r="DJ798" s="92"/>
      <c r="DK798" s="92"/>
      <c r="DL798" s="92"/>
      <c r="DM798" s="92"/>
      <c r="DN798" s="92"/>
      <c r="DO798" s="92"/>
      <c r="DP798" s="92"/>
      <c r="DQ798" s="92"/>
      <c r="DR798" s="92"/>
      <c r="DS798" s="92"/>
      <c r="DT798" s="92"/>
      <c r="DU798" s="92"/>
      <c r="DV798" s="92"/>
      <c r="DW798" s="92"/>
      <c r="DX798" s="92"/>
      <c r="DY798" s="92"/>
      <c r="DZ798" s="92"/>
      <c r="EA798" s="92"/>
      <c r="EB798" s="92"/>
      <c r="EC798" s="92"/>
      <c r="ED798" s="92"/>
      <c r="EE798" s="92"/>
      <c r="EF798" s="2"/>
      <c r="EG798" s="2"/>
      <c r="EH798" s="2"/>
    </row>
    <row r="799" spans="1:138" ht="12.7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c r="BS799" s="2"/>
      <c r="BT799" s="2"/>
      <c r="BU799" s="2"/>
      <c r="BV799" s="2"/>
      <c r="BW799" s="2"/>
      <c r="BX799" s="2"/>
      <c r="BY799" s="2"/>
      <c r="BZ799" s="2"/>
      <c r="CA799" s="2"/>
      <c r="CB799" s="2"/>
      <c r="CC799" s="2"/>
      <c r="CD799" s="2"/>
      <c r="CE799" s="2"/>
      <c r="CF799" s="2"/>
      <c r="CG799" s="2"/>
      <c r="CH799" s="2"/>
      <c r="CI799" s="2"/>
      <c r="CJ799" s="2"/>
      <c r="CK799" s="2"/>
      <c r="CL799" s="2"/>
      <c r="CM799" s="2"/>
      <c r="CN799" s="2"/>
      <c r="CO799" s="2"/>
      <c r="CP799" s="2"/>
      <c r="CQ799" s="2"/>
      <c r="CR799" s="2"/>
      <c r="CS799" s="2"/>
      <c r="CT799" s="2"/>
      <c r="CU799" s="2"/>
      <c r="CV799" s="2"/>
      <c r="CW799" s="2"/>
      <c r="CX799" s="2"/>
      <c r="CY799" s="2"/>
      <c r="CZ799" s="2"/>
      <c r="DA799" s="2"/>
      <c r="DB799" s="2"/>
      <c r="DC799" s="2"/>
      <c r="DD799" s="2"/>
      <c r="DE799" s="2"/>
      <c r="DF799" s="92"/>
      <c r="DG799" s="92"/>
      <c r="DH799" s="92"/>
      <c r="DI799" s="92"/>
      <c r="DJ799" s="92"/>
      <c r="DK799" s="92"/>
      <c r="DL799" s="92"/>
      <c r="DM799" s="92"/>
      <c r="DN799" s="92"/>
      <c r="DO799" s="92"/>
      <c r="DP799" s="92"/>
      <c r="DQ799" s="92"/>
      <c r="DR799" s="92"/>
      <c r="DS799" s="92"/>
      <c r="DT799" s="92"/>
      <c r="DU799" s="92"/>
      <c r="DV799" s="92"/>
      <c r="DW799" s="92"/>
      <c r="DX799" s="92"/>
      <c r="DY799" s="92"/>
      <c r="DZ799" s="92"/>
      <c r="EA799" s="92"/>
      <c r="EB799" s="92"/>
      <c r="EC799" s="92"/>
      <c r="ED799" s="92"/>
      <c r="EE799" s="92"/>
      <c r="EF799" s="2"/>
      <c r="EG799" s="2"/>
      <c r="EH799" s="2"/>
    </row>
    <row r="800" spans="1:138" ht="12.7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2"/>
      <c r="BT800" s="2"/>
      <c r="BU800" s="2"/>
      <c r="BV800" s="2"/>
      <c r="BW800" s="2"/>
      <c r="BX800" s="2"/>
      <c r="BY800" s="2"/>
      <c r="BZ800" s="2"/>
      <c r="CA800" s="2"/>
      <c r="CB800" s="2"/>
      <c r="CC800" s="2"/>
      <c r="CD800" s="2"/>
      <c r="CE800" s="2"/>
      <c r="CF800" s="2"/>
      <c r="CG800" s="2"/>
      <c r="CH800" s="2"/>
      <c r="CI800" s="2"/>
      <c r="CJ800" s="2"/>
      <c r="CK800" s="2"/>
      <c r="CL800" s="2"/>
      <c r="CM800" s="2"/>
      <c r="CN800" s="2"/>
      <c r="CO800" s="2"/>
      <c r="CP800" s="2"/>
      <c r="CQ800" s="2"/>
      <c r="CR800" s="2"/>
      <c r="CS800" s="2"/>
      <c r="CT800" s="2"/>
      <c r="CU800" s="2"/>
      <c r="CV800" s="2"/>
      <c r="CW800" s="2"/>
      <c r="CX800" s="2"/>
      <c r="CY800" s="2"/>
      <c r="CZ800" s="2"/>
      <c r="DA800" s="2"/>
      <c r="DB800" s="2"/>
      <c r="DC800" s="2"/>
      <c r="DD800" s="2"/>
      <c r="DE800" s="2"/>
      <c r="DF800" s="92"/>
      <c r="DG800" s="92"/>
      <c r="DH800" s="92"/>
      <c r="DI800" s="92"/>
      <c r="DJ800" s="92"/>
      <c r="DK800" s="92"/>
      <c r="DL800" s="92"/>
      <c r="DM800" s="92"/>
      <c r="DN800" s="92"/>
      <c r="DO800" s="92"/>
      <c r="DP800" s="92"/>
      <c r="DQ800" s="92"/>
      <c r="DR800" s="92"/>
      <c r="DS800" s="92"/>
      <c r="DT800" s="92"/>
      <c r="DU800" s="92"/>
      <c r="DV800" s="92"/>
      <c r="DW800" s="92"/>
      <c r="DX800" s="92"/>
      <c r="DY800" s="92"/>
      <c r="DZ800" s="92"/>
      <c r="EA800" s="92"/>
      <c r="EB800" s="92"/>
      <c r="EC800" s="92"/>
      <c r="ED800" s="92"/>
      <c r="EE800" s="92"/>
      <c r="EF800" s="2"/>
      <c r="EG800" s="2"/>
      <c r="EH800" s="2"/>
    </row>
    <row r="801" spans="1:138" ht="12.7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2"/>
      <c r="BT801" s="2"/>
      <c r="BU801" s="2"/>
      <c r="BV801" s="2"/>
      <c r="BW801" s="2"/>
      <c r="BX801" s="2"/>
      <c r="BY801" s="2"/>
      <c r="BZ801" s="2"/>
      <c r="CA801" s="2"/>
      <c r="CB801" s="2"/>
      <c r="CC801" s="2"/>
      <c r="CD801" s="2"/>
      <c r="CE801" s="2"/>
      <c r="CF801" s="2"/>
      <c r="CG801" s="2"/>
      <c r="CH801" s="2"/>
      <c r="CI801" s="2"/>
      <c r="CJ801" s="2"/>
      <c r="CK801" s="2"/>
      <c r="CL801" s="2"/>
      <c r="CM801" s="2"/>
      <c r="CN801" s="2"/>
      <c r="CO801" s="2"/>
      <c r="CP801" s="2"/>
      <c r="CQ801" s="2"/>
      <c r="CR801" s="2"/>
      <c r="CS801" s="2"/>
      <c r="CT801" s="2"/>
      <c r="CU801" s="2"/>
      <c r="CV801" s="2"/>
      <c r="CW801" s="2"/>
      <c r="CX801" s="2"/>
      <c r="CY801" s="2"/>
      <c r="CZ801" s="2"/>
      <c r="DA801" s="2"/>
      <c r="DB801" s="2"/>
      <c r="DC801" s="2"/>
      <c r="DD801" s="2"/>
      <c r="DE801" s="2"/>
      <c r="DF801" s="92"/>
      <c r="DG801" s="92"/>
      <c r="DH801" s="92"/>
      <c r="DI801" s="92"/>
      <c r="DJ801" s="92"/>
      <c r="DK801" s="92"/>
      <c r="DL801" s="92"/>
      <c r="DM801" s="92"/>
      <c r="DN801" s="92"/>
      <c r="DO801" s="92"/>
      <c r="DP801" s="92"/>
      <c r="DQ801" s="92"/>
      <c r="DR801" s="92"/>
      <c r="DS801" s="92"/>
      <c r="DT801" s="92"/>
      <c r="DU801" s="92"/>
      <c r="DV801" s="92"/>
      <c r="DW801" s="92"/>
      <c r="DX801" s="92"/>
      <c r="DY801" s="92"/>
      <c r="DZ801" s="92"/>
      <c r="EA801" s="92"/>
      <c r="EB801" s="92"/>
      <c r="EC801" s="92"/>
      <c r="ED801" s="92"/>
      <c r="EE801" s="92"/>
      <c r="EF801" s="2"/>
      <c r="EG801" s="2"/>
      <c r="EH801" s="2"/>
    </row>
    <row r="802" spans="1:138" ht="12.7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c r="BS802" s="2"/>
      <c r="BT802" s="2"/>
      <c r="BU802" s="2"/>
      <c r="BV802" s="2"/>
      <c r="BW802" s="2"/>
      <c r="BX802" s="2"/>
      <c r="BY802" s="2"/>
      <c r="BZ802" s="2"/>
      <c r="CA802" s="2"/>
      <c r="CB802" s="2"/>
      <c r="CC802" s="2"/>
      <c r="CD802" s="2"/>
      <c r="CE802" s="2"/>
      <c r="CF802" s="2"/>
      <c r="CG802" s="2"/>
      <c r="CH802" s="2"/>
      <c r="CI802" s="2"/>
      <c r="CJ802" s="2"/>
      <c r="CK802" s="2"/>
      <c r="CL802" s="2"/>
      <c r="CM802" s="2"/>
      <c r="CN802" s="2"/>
      <c r="CO802" s="2"/>
      <c r="CP802" s="2"/>
      <c r="CQ802" s="2"/>
      <c r="CR802" s="2"/>
      <c r="CS802" s="2"/>
      <c r="CT802" s="2"/>
      <c r="CU802" s="2"/>
      <c r="CV802" s="2"/>
      <c r="CW802" s="2"/>
      <c r="CX802" s="2"/>
      <c r="CY802" s="2"/>
      <c r="CZ802" s="2"/>
      <c r="DA802" s="2"/>
      <c r="DB802" s="2"/>
      <c r="DC802" s="2"/>
      <c r="DD802" s="2"/>
      <c r="DE802" s="2"/>
      <c r="DF802" s="92"/>
      <c r="DG802" s="92"/>
      <c r="DH802" s="92"/>
      <c r="DI802" s="92"/>
      <c r="DJ802" s="92"/>
      <c r="DK802" s="92"/>
      <c r="DL802" s="92"/>
      <c r="DM802" s="92"/>
      <c r="DN802" s="92"/>
      <c r="DO802" s="92"/>
      <c r="DP802" s="92"/>
      <c r="DQ802" s="92"/>
      <c r="DR802" s="92"/>
      <c r="DS802" s="92"/>
      <c r="DT802" s="92"/>
      <c r="DU802" s="92"/>
      <c r="DV802" s="92"/>
      <c r="DW802" s="92"/>
      <c r="DX802" s="92"/>
      <c r="DY802" s="92"/>
      <c r="DZ802" s="92"/>
      <c r="EA802" s="92"/>
      <c r="EB802" s="92"/>
      <c r="EC802" s="92"/>
      <c r="ED802" s="92"/>
      <c r="EE802" s="92"/>
      <c r="EF802" s="2"/>
      <c r="EG802" s="2"/>
      <c r="EH802" s="2"/>
    </row>
    <row r="803" spans="1:138" ht="12.7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c r="BS803" s="2"/>
      <c r="BT803" s="2"/>
      <c r="BU803" s="2"/>
      <c r="BV803" s="2"/>
      <c r="BW803" s="2"/>
      <c r="BX803" s="2"/>
      <c r="BY803" s="2"/>
      <c r="BZ803" s="2"/>
      <c r="CA803" s="2"/>
      <c r="CB803" s="2"/>
      <c r="CC803" s="2"/>
      <c r="CD803" s="2"/>
      <c r="CE803" s="2"/>
      <c r="CF803" s="2"/>
      <c r="CG803" s="2"/>
      <c r="CH803" s="2"/>
      <c r="CI803" s="2"/>
      <c r="CJ803" s="2"/>
      <c r="CK803" s="2"/>
      <c r="CL803" s="2"/>
      <c r="CM803" s="2"/>
      <c r="CN803" s="2"/>
      <c r="CO803" s="2"/>
      <c r="CP803" s="2"/>
      <c r="CQ803" s="2"/>
      <c r="CR803" s="2"/>
      <c r="CS803" s="2"/>
      <c r="CT803" s="2"/>
      <c r="CU803" s="2"/>
      <c r="CV803" s="2"/>
      <c r="CW803" s="2"/>
      <c r="CX803" s="2"/>
      <c r="CY803" s="2"/>
      <c r="CZ803" s="2"/>
      <c r="DA803" s="2"/>
      <c r="DB803" s="2"/>
      <c r="DC803" s="2"/>
      <c r="DD803" s="2"/>
      <c r="DE803" s="2"/>
      <c r="DF803" s="92"/>
      <c r="DG803" s="92"/>
      <c r="DH803" s="92"/>
      <c r="DI803" s="92"/>
      <c r="DJ803" s="92"/>
      <c r="DK803" s="92"/>
      <c r="DL803" s="92"/>
      <c r="DM803" s="92"/>
      <c r="DN803" s="92"/>
      <c r="DO803" s="92"/>
      <c r="DP803" s="92"/>
      <c r="DQ803" s="92"/>
      <c r="DR803" s="92"/>
      <c r="DS803" s="92"/>
      <c r="DT803" s="92"/>
      <c r="DU803" s="92"/>
      <c r="DV803" s="92"/>
      <c r="DW803" s="92"/>
      <c r="DX803" s="92"/>
      <c r="DY803" s="92"/>
      <c r="DZ803" s="92"/>
      <c r="EA803" s="92"/>
      <c r="EB803" s="92"/>
      <c r="EC803" s="92"/>
      <c r="ED803" s="92"/>
      <c r="EE803" s="92"/>
      <c r="EF803" s="2"/>
      <c r="EG803" s="2"/>
      <c r="EH803" s="2"/>
    </row>
    <row r="804" spans="1:138" ht="12.7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c r="BV804" s="2"/>
      <c r="BW804" s="2"/>
      <c r="BX804" s="2"/>
      <c r="BY804" s="2"/>
      <c r="BZ804" s="2"/>
      <c r="CA804" s="2"/>
      <c r="CB804" s="2"/>
      <c r="CC804" s="2"/>
      <c r="CD804" s="2"/>
      <c r="CE804" s="2"/>
      <c r="CF804" s="2"/>
      <c r="CG804" s="2"/>
      <c r="CH804" s="2"/>
      <c r="CI804" s="2"/>
      <c r="CJ804" s="2"/>
      <c r="CK804" s="2"/>
      <c r="CL804" s="2"/>
      <c r="CM804" s="2"/>
      <c r="CN804" s="2"/>
      <c r="CO804" s="2"/>
      <c r="CP804" s="2"/>
      <c r="CQ804" s="2"/>
      <c r="CR804" s="2"/>
      <c r="CS804" s="2"/>
      <c r="CT804" s="2"/>
      <c r="CU804" s="2"/>
      <c r="CV804" s="2"/>
      <c r="CW804" s="2"/>
      <c r="CX804" s="2"/>
      <c r="CY804" s="2"/>
      <c r="CZ804" s="2"/>
      <c r="DA804" s="2"/>
      <c r="DB804" s="2"/>
      <c r="DC804" s="2"/>
      <c r="DD804" s="2"/>
      <c r="DE804" s="2"/>
      <c r="DF804" s="92"/>
      <c r="DG804" s="92"/>
      <c r="DH804" s="92"/>
      <c r="DI804" s="92"/>
      <c r="DJ804" s="92"/>
      <c r="DK804" s="92"/>
      <c r="DL804" s="92"/>
      <c r="DM804" s="92"/>
      <c r="DN804" s="92"/>
      <c r="DO804" s="92"/>
      <c r="DP804" s="92"/>
      <c r="DQ804" s="92"/>
      <c r="DR804" s="92"/>
      <c r="DS804" s="92"/>
      <c r="DT804" s="92"/>
      <c r="DU804" s="92"/>
      <c r="DV804" s="92"/>
      <c r="DW804" s="92"/>
      <c r="DX804" s="92"/>
      <c r="DY804" s="92"/>
      <c r="DZ804" s="92"/>
      <c r="EA804" s="92"/>
      <c r="EB804" s="92"/>
      <c r="EC804" s="92"/>
      <c r="ED804" s="92"/>
      <c r="EE804" s="92"/>
      <c r="EF804" s="2"/>
      <c r="EG804" s="2"/>
      <c r="EH804" s="2"/>
    </row>
    <row r="805" spans="1:138" ht="12.7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2"/>
      <c r="BT805" s="2"/>
      <c r="BU805" s="2"/>
      <c r="BV805" s="2"/>
      <c r="BW805" s="2"/>
      <c r="BX805" s="2"/>
      <c r="BY805" s="2"/>
      <c r="BZ805" s="2"/>
      <c r="CA805" s="2"/>
      <c r="CB805" s="2"/>
      <c r="CC805" s="2"/>
      <c r="CD805" s="2"/>
      <c r="CE805" s="2"/>
      <c r="CF805" s="2"/>
      <c r="CG805" s="2"/>
      <c r="CH805" s="2"/>
      <c r="CI805" s="2"/>
      <c r="CJ805" s="2"/>
      <c r="CK805" s="2"/>
      <c r="CL805" s="2"/>
      <c r="CM805" s="2"/>
      <c r="CN805" s="2"/>
      <c r="CO805" s="2"/>
      <c r="CP805" s="2"/>
      <c r="CQ805" s="2"/>
      <c r="CR805" s="2"/>
      <c r="CS805" s="2"/>
      <c r="CT805" s="2"/>
      <c r="CU805" s="2"/>
      <c r="CV805" s="2"/>
      <c r="CW805" s="2"/>
      <c r="CX805" s="2"/>
      <c r="CY805" s="2"/>
      <c r="CZ805" s="2"/>
      <c r="DA805" s="2"/>
      <c r="DB805" s="2"/>
      <c r="DC805" s="2"/>
      <c r="DD805" s="2"/>
      <c r="DE805" s="2"/>
      <c r="DF805" s="92"/>
      <c r="DG805" s="92"/>
      <c r="DH805" s="92"/>
      <c r="DI805" s="92"/>
      <c r="DJ805" s="92"/>
      <c r="DK805" s="92"/>
      <c r="DL805" s="92"/>
      <c r="DM805" s="92"/>
      <c r="DN805" s="92"/>
      <c r="DO805" s="92"/>
      <c r="DP805" s="92"/>
      <c r="DQ805" s="92"/>
      <c r="DR805" s="92"/>
      <c r="DS805" s="92"/>
      <c r="DT805" s="92"/>
      <c r="DU805" s="92"/>
      <c r="DV805" s="92"/>
      <c r="DW805" s="92"/>
      <c r="DX805" s="92"/>
      <c r="DY805" s="92"/>
      <c r="DZ805" s="92"/>
      <c r="EA805" s="92"/>
      <c r="EB805" s="92"/>
      <c r="EC805" s="92"/>
      <c r="ED805" s="92"/>
      <c r="EE805" s="92"/>
      <c r="EF805" s="2"/>
      <c r="EG805" s="2"/>
      <c r="EH805" s="2"/>
    </row>
    <row r="806" spans="1:138" ht="12.7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c r="BV806" s="2"/>
      <c r="BW806" s="2"/>
      <c r="BX806" s="2"/>
      <c r="BY806" s="2"/>
      <c r="BZ806" s="2"/>
      <c r="CA806" s="2"/>
      <c r="CB806" s="2"/>
      <c r="CC806" s="2"/>
      <c r="CD806" s="2"/>
      <c r="CE806" s="2"/>
      <c r="CF806" s="2"/>
      <c r="CG806" s="2"/>
      <c r="CH806" s="2"/>
      <c r="CI806" s="2"/>
      <c r="CJ806" s="2"/>
      <c r="CK806" s="2"/>
      <c r="CL806" s="2"/>
      <c r="CM806" s="2"/>
      <c r="CN806" s="2"/>
      <c r="CO806" s="2"/>
      <c r="CP806" s="2"/>
      <c r="CQ806" s="2"/>
      <c r="CR806" s="2"/>
      <c r="CS806" s="2"/>
      <c r="CT806" s="2"/>
      <c r="CU806" s="2"/>
      <c r="CV806" s="2"/>
      <c r="CW806" s="2"/>
      <c r="CX806" s="2"/>
      <c r="CY806" s="2"/>
      <c r="CZ806" s="2"/>
      <c r="DA806" s="2"/>
      <c r="DB806" s="2"/>
      <c r="DC806" s="2"/>
      <c r="DD806" s="2"/>
      <c r="DE806" s="2"/>
      <c r="DF806" s="92"/>
      <c r="DG806" s="92"/>
      <c r="DH806" s="92"/>
      <c r="DI806" s="92"/>
      <c r="DJ806" s="92"/>
      <c r="DK806" s="92"/>
      <c r="DL806" s="92"/>
      <c r="DM806" s="92"/>
      <c r="DN806" s="92"/>
      <c r="DO806" s="92"/>
      <c r="DP806" s="92"/>
      <c r="DQ806" s="92"/>
      <c r="DR806" s="92"/>
      <c r="DS806" s="92"/>
      <c r="DT806" s="92"/>
      <c r="DU806" s="92"/>
      <c r="DV806" s="92"/>
      <c r="DW806" s="92"/>
      <c r="DX806" s="92"/>
      <c r="DY806" s="92"/>
      <c r="DZ806" s="92"/>
      <c r="EA806" s="92"/>
      <c r="EB806" s="92"/>
      <c r="EC806" s="92"/>
      <c r="ED806" s="92"/>
      <c r="EE806" s="92"/>
      <c r="EF806" s="2"/>
      <c r="EG806" s="2"/>
      <c r="EH806" s="2"/>
    </row>
    <row r="807" spans="1:138" ht="12.7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c r="BV807" s="2"/>
      <c r="BW807" s="2"/>
      <c r="BX807" s="2"/>
      <c r="BY807" s="2"/>
      <c r="BZ807" s="2"/>
      <c r="CA807" s="2"/>
      <c r="CB807" s="2"/>
      <c r="CC807" s="2"/>
      <c r="CD807" s="2"/>
      <c r="CE807" s="2"/>
      <c r="CF807" s="2"/>
      <c r="CG807" s="2"/>
      <c r="CH807" s="2"/>
      <c r="CI807" s="2"/>
      <c r="CJ807" s="2"/>
      <c r="CK807" s="2"/>
      <c r="CL807" s="2"/>
      <c r="CM807" s="2"/>
      <c r="CN807" s="2"/>
      <c r="CO807" s="2"/>
      <c r="CP807" s="2"/>
      <c r="CQ807" s="2"/>
      <c r="CR807" s="2"/>
      <c r="CS807" s="2"/>
      <c r="CT807" s="2"/>
      <c r="CU807" s="2"/>
      <c r="CV807" s="2"/>
      <c r="CW807" s="2"/>
      <c r="CX807" s="2"/>
      <c r="CY807" s="2"/>
      <c r="CZ807" s="2"/>
      <c r="DA807" s="2"/>
      <c r="DB807" s="2"/>
      <c r="DC807" s="2"/>
      <c r="DD807" s="2"/>
      <c r="DE807" s="2"/>
      <c r="DF807" s="92"/>
      <c r="DG807" s="92"/>
      <c r="DH807" s="92"/>
      <c r="DI807" s="92"/>
      <c r="DJ807" s="92"/>
      <c r="DK807" s="92"/>
      <c r="DL807" s="92"/>
      <c r="DM807" s="92"/>
      <c r="DN807" s="92"/>
      <c r="DO807" s="92"/>
      <c r="DP807" s="92"/>
      <c r="DQ807" s="92"/>
      <c r="DR807" s="92"/>
      <c r="DS807" s="92"/>
      <c r="DT807" s="92"/>
      <c r="DU807" s="92"/>
      <c r="DV807" s="92"/>
      <c r="DW807" s="92"/>
      <c r="DX807" s="92"/>
      <c r="DY807" s="92"/>
      <c r="DZ807" s="92"/>
      <c r="EA807" s="92"/>
      <c r="EB807" s="92"/>
      <c r="EC807" s="92"/>
      <c r="ED807" s="92"/>
      <c r="EE807" s="92"/>
      <c r="EF807" s="2"/>
      <c r="EG807" s="2"/>
      <c r="EH807" s="2"/>
    </row>
    <row r="808" spans="1:138" ht="12.7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2"/>
      <c r="BT808" s="2"/>
      <c r="BU808" s="2"/>
      <c r="BV808" s="2"/>
      <c r="BW808" s="2"/>
      <c r="BX808" s="2"/>
      <c r="BY808" s="2"/>
      <c r="BZ808" s="2"/>
      <c r="CA808" s="2"/>
      <c r="CB808" s="2"/>
      <c r="CC808" s="2"/>
      <c r="CD808" s="2"/>
      <c r="CE808" s="2"/>
      <c r="CF808" s="2"/>
      <c r="CG808" s="2"/>
      <c r="CH808" s="2"/>
      <c r="CI808" s="2"/>
      <c r="CJ808" s="2"/>
      <c r="CK808" s="2"/>
      <c r="CL808" s="2"/>
      <c r="CM808" s="2"/>
      <c r="CN808" s="2"/>
      <c r="CO808" s="2"/>
      <c r="CP808" s="2"/>
      <c r="CQ808" s="2"/>
      <c r="CR808" s="2"/>
      <c r="CS808" s="2"/>
      <c r="CT808" s="2"/>
      <c r="CU808" s="2"/>
      <c r="CV808" s="2"/>
      <c r="CW808" s="2"/>
      <c r="CX808" s="2"/>
      <c r="CY808" s="2"/>
      <c r="CZ808" s="2"/>
      <c r="DA808" s="2"/>
      <c r="DB808" s="2"/>
      <c r="DC808" s="2"/>
      <c r="DD808" s="2"/>
      <c r="DE808" s="2"/>
      <c r="DF808" s="92"/>
      <c r="DG808" s="92"/>
      <c r="DH808" s="92"/>
      <c r="DI808" s="92"/>
      <c r="DJ808" s="92"/>
      <c r="DK808" s="92"/>
      <c r="DL808" s="92"/>
      <c r="DM808" s="92"/>
      <c r="DN808" s="92"/>
      <c r="DO808" s="92"/>
      <c r="DP808" s="92"/>
      <c r="DQ808" s="92"/>
      <c r="DR808" s="92"/>
      <c r="DS808" s="92"/>
      <c r="DT808" s="92"/>
      <c r="DU808" s="92"/>
      <c r="DV808" s="92"/>
      <c r="DW808" s="92"/>
      <c r="DX808" s="92"/>
      <c r="DY808" s="92"/>
      <c r="DZ808" s="92"/>
      <c r="EA808" s="92"/>
      <c r="EB808" s="92"/>
      <c r="EC808" s="92"/>
      <c r="ED808" s="92"/>
      <c r="EE808" s="92"/>
      <c r="EF808" s="2"/>
      <c r="EG808" s="2"/>
      <c r="EH808" s="2"/>
    </row>
    <row r="809" spans="1:138" ht="12.7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c r="BS809" s="2"/>
      <c r="BT809" s="2"/>
      <c r="BU809" s="2"/>
      <c r="BV809" s="2"/>
      <c r="BW809" s="2"/>
      <c r="BX809" s="2"/>
      <c r="BY809" s="2"/>
      <c r="BZ809" s="2"/>
      <c r="CA809" s="2"/>
      <c r="CB809" s="2"/>
      <c r="CC809" s="2"/>
      <c r="CD809" s="2"/>
      <c r="CE809" s="2"/>
      <c r="CF809" s="2"/>
      <c r="CG809" s="2"/>
      <c r="CH809" s="2"/>
      <c r="CI809" s="2"/>
      <c r="CJ809" s="2"/>
      <c r="CK809" s="2"/>
      <c r="CL809" s="2"/>
      <c r="CM809" s="2"/>
      <c r="CN809" s="2"/>
      <c r="CO809" s="2"/>
      <c r="CP809" s="2"/>
      <c r="CQ809" s="2"/>
      <c r="CR809" s="2"/>
      <c r="CS809" s="2"/>
      <c r="CT809" s="2"/>
      <c r="CU809" s="2"/>
      <c r="CV809" s="2"/>
      <c r="CW809" s="2"/>
      <c r="CX809" s="2"/>
      <c r="CY809" s="2"/>
      <c r="CZ809" s="2"/>
      <c r="DA809" s="2"/>
      <c r="DB809" s="2"/>
      <c r="DC809" s="2"/>
      <c r="DD809" s="2"/>
      <c r="DE809" s="2"/>
      <c r="DF809" s="92"/>
      <c r="DG809" s="92"/>
      <c r="DH809" s="92"/>
      <c r="DI809" s="92"/>
      <c r="DJ809" s="92"/>
      <c r="DK809" s="92"/>
      <c r="DL809" s="92"/>
      <c r="DM809" s="92"/>
      <c r="DN809" s="92"/>
      <c r="DO809" s="92"/>
      <c r="DP809" s="92"/>
      <c r="DQ809" s="92"/>
      <c r="DR809" s="92"/>
      <c r="DS809" s="92"/>
      <c r="DT809" s="92"/>
      <c r="DU809" s="92"/>
      <c r="DV809" s="92"/>
      <c r="DW809" s="92"/>
      <c r="DX809" s="92"/>
      <c r="DY809" s="92"/>
      <c r="DZ809" s="92"/>
      <c r="EA809" s="92"/>
      <c r="EB809" s="92"/>
      <c r="EC809" s="92"/>
      <c r="ED809" s="92"/>
      <c r="EE809" s="92"/>
      <c r="EF809" s="2"/>
      <c r="EG809" s="2"/>
      <c r="EH809" s="2"/>
    </row>
    <row r="810" spans="1:138" ht="12.7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2"/>
      <c r="BT810" s="2"/>
      <c r="BU810" s="2"/>
      <c r="BV810" s="2"/>
      <c r="BW810" s="2"/>
      <c r="BX810" s="2"/>
      <c r="BY810" s="2"/>
      <c r="BZ810" s="2"/>
      <c r="CA810" s="2"/>
      <c r="CB810" s="2"/>
      <c r="CC810" s="2"/>
      <c r="CD810" s="2"/>
      <c r="CE810" s="2"/>
      <c r="CF810" s="2"/>
      <c r="CG810" s="2"/>
      <c r="CH810" s="2"/>
      <c r="CI810" s="2"/>
      <c r="CJ810" s="2"/>
      <c r="CK810" s="2"/>
      <c r="CL810" s="2"/>
      <c r="CM810" s="2"/>
      <c r="CN810" s="2"/>
      <c r="CO810" s="2"/>
      <c r="CP810" s="2"/>
      <c r="CQ810" s="2"/>
      <c r="CR810" s="2"/>
      <c r="CS810" s="2"/>
      <c r="CT810" s="2"/>
      <c r="CU810" s="2"/>
      <c r="CV810" s="2"/>
      <c r="CW810" s="2"/>
      <c r="CX810" s="2"/>
      <c r="CY810" s="2"/>
      <c r="CZ810" s="2"/>
      <c r="DA810" s="2"/>
      <c r="DB810" s="2"/>
      <c r="DC810" s="2"/>
      <c r="DD810" s="2"/>
      <c r="DE810" s="2"/>
      <c r="DF810" s="92"/>
      <c r="DG810" s="92"/>
      <c r="DH810" s="92"/>
      <c r="DI810" s="92"/>
      <c r="DJ810" s="92"/>
      <c r="DK810" s="92"/>
      <c r="DL810" s="92"/>
      <c r="DM810" s="92"/>
      <c r="DN810" s="92"/>
      <c r="DO810" s="92"/>
      <c r="DP810" s="92"/>
      <c r="DQ810" s="92"/>
      <c r="DR810" s="92"/>
      <c r="DS810" s="92"/>
      <c r="DT810" s="92"/>
      <c r="DU810" s="92"/>
      <c r="DV810" s="92"/>
      <c r="DW810" s="92"/>
      <c r="DX810" s="92"/>
      <c r="DY810" s="92"/>
      <c r="DZ810" s="92"/>
      <c r="EA810" s="92"/>
      <c r="EB810" s="92"/>
      <c r="EC810" s="92"/>
      <c r="ED810" s="92"/>
      <c r="EE810" s="92"/>
      <c r="EF810" s="2"/>
      <c r="EG810" s="2"/>
      <c r="EH810" s="2"/>
    </row>
    <row r="811" spans="1:138" ht="12.7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c r="BS811" s="2"/>
      <c r="BT811" s="2"/>
      <c r="BU811" s="2"/>
      <c r="BV811" s="2"/>
      <c r="BW811" s="2"/>
      <c r="BX811" s="2"/>
      <c r="BY811" s="2"/>
      <c r="BZ811" s="2"/>
      <c r="CA811" s="2"/>
      <c r="CB811" s="2"/>
      <c r="CC811" s="2"/>
      <c r="CD811" s="2"/>
      <c r="CE811" s="2"/>
      <c r="CF811" s="2"/>
      <c r="CG811" s="2"/>
      <c r="CH811" s="2"/>
      <c r="CI811" s="2"/>
      <c r="CJ811" s="2"/>
      <c r="CK811" s="2"/>
      <c r="CL811" s="2"/>
      <c r="CM811" s="2"/>
      <c r="CN811" s="2"/>
      <c r="CO811" s="2"/>
      <c r="CP811" s="2"/>
      <c r="CQ811" s="2"/>
      <c r="CR811" s="2"/>
      <c r="CS811" s="2"/>
      <c r="CT811" s="2"/>
      <c r="CU811" s="2"/>
      <c r="CV811" s="2"/>
      <c r="CW811" s="2"/>
      <c r="CX811" s="2"/>
      <c r="CY811" s="2"/>
      <c r="CZ811" s="2"/>
      <c r="DA811" s="2"/>
      <c r="DB811" s="2"/>
      <c r="DC811" s="2"/>
      <c r="DD811" s="2"/>
      <c r="DE811" s="2"/>
      <c r="DF811" s="92"/>
      <c r="DG811" s="92"/>
      <c r="DH811" s="92"/>
      <c r="DI811" s="92"/>
      <c r="DJ811" s="92"/>
      <c r="DK811" s="92"/>
      <c r="DL811" s="92"/>
      <c r="DM811" s="92"/>
      <c r="DN811" s="92"/>
      <c r="DO811" s="92"/>
      <c r="DP811" s="92"/>
      <c r="DQ811" s="92"/>
      <c r="DR811" s="92"/>
      <c r="DS811" s="92"/>
      <c r="DT811" s="92"/>
      <c r="DU811" s="92"/>
      <c r="DV811" s="92"/>
      <c r="DW811" s="92"/>
      <c r="DX811" s="92"/>
      <c r="DY811" s="92"/>
      <c r="DZ811" s="92"/>
      <c r="EA811" s="92"/>
      <c r="EB811" s="92"/>
      <c r="EC811" s="92"/>
      <c r="ED811" s="92"/>
      <c r="EE811" s="92"/>
      <c r="EF811" s="2"/>
      <c r="EG811" s="2"/>
      <c r="EH811" s="2"/>
    </row>
    <row r="812" spans="1:138" ht="12.7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c r="BT812" s="2"/>
      <c r="BU812" s="2"/>
      <c r="BV812" s="2"/>
      <c r="BW812" s="2"/>
      <c r="BX812" s="2"/>
      <c r="BY812" s="2"/>
      <c r="BZ812" s="2"/>
      <c r="CA812" s="2"/>
      <c r="CB812" s="2"/>
      <c r="CC812" s="2"/>
      <c r="CD812" s="2"/>
      <c r="CE812" s="2"/>
      <c r="CF812" s="2"/>
      <c r="CG812" s="2"/>
      <c r="CH812" s="2"/>
      <c r="CI812" s="2"/>
      <c r="CJ812" s="2"/>
      <c r="CK812" s="2"/>
      <c r="CL812" s="2"/>
      <c r="CM812" s="2"/>
      <c r="CN812" s="2"/>
      <c r="CO812" s="2"/>
      <c r="CP812" s="2"/>
      <c r="CQ812" s="2"/>
      <c r="CR812" s="2"/>
      <c r="CS812" s="2"/>
      <c r="CT812" s="2"/>
      <c r="CU812" s="2"/>
      <c r="CV812" s="2"/>
      <c r="CW812" s="2"/>
      <c r="CX812" s="2"/>
      <c r="CY812" s="2"/>
      <c r="CZ812" s="2"/>
      <c r="DA812" s="2"/>
      <c r="DB812" s="2"/>
      <c r="DC812" s="2"/>
      <c r="DD812" s="2"/>
      <c r="DE812" s="2"/>
      <c r="DF812" s="92"/>
      <c r="DG812" s="92"/>
      <c r="DH812" s="92"/>
      <c r="DI812" s="92"/>
      <c r="DJ812" s="92"/>
      <c r="DK812" s="92"/>
      <c r="DL812" s="92"/>
      <c r="DM812" s="92"/>
      <c r="DN812" s="92"/>
      <c r="DO812" s="92"/>
      <c r="DP812" s="92"/>
      <c r="DQ812" s="92"/>
      <c r="DR812" s="92"/>
      <c r="DS812" s="92"/>
      <c r="DT812" s="92"/>
      <c r="DU812" s="92"/>
      <c r="DV812" s="92"/>
      <c r="DW812" s="92"/>
      <c r="DX812" s="92"/>
      <c r="DY812" s="92"/>
      <c r="DZ812" s="92"/>
      <c r="EA812" s="92"/>
      <c r="EB812" s="92"/>
      <c r="EC812" s="92"/>
      <c r="ED812" s="92"/>
      <c r="EE812" s="92"/>
      <c r="EF812" s="2"/>
      <c r="EG812" s="2"/>
      <c r="EH812" s="2"/>
    </row>
    <row r="813" spans="1:138" ht="12.7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c r="BT813" s="2"/>
      <c r="BU813" s="2"/>
      <c r="BV813" s="2"/>
      <c r="BW813" s="2"/>
      <c r="BX813" s="2"/>
      <c r="BY813" s="2"/>
      <c r="BZ813" s="2"/>
      <c r="CA813" s="2"/>
      <c r="CB813" s="2"/>
      <c r="CC813" s="2"/>
      <c r="CD813" s="2"/>
      <c r="CE813" s="2"/>
      <c r="CF813" s="2"/>
      <c r="CG813" s="2"/>
      <c r="CH813" s="2"/>
      <c r="CI813" s="2"/>
      <c r="CJ813" s="2"/>
      <c r="CK813" s="2"/>
      <c r="CL813" s="2"/>
      <c r="CM813" s="2"/>
      <c r="CN813" s="2"/>
      <c r="CO813" s="2"/>
      <c r="CP813" s="2"/>
      <c r="CQ813" s="2"/>
      <c r="CR813" s="2"/>
      <c r="CS813" s="2"/>
      <c r="CT813" s="2"/>
      <c r="CU813" s="2"/>
      <c r="CV813" s="2"/>
      <c r="CW813" s="2"/>
      <c r="CX813" s="2"/>
      <c r="CY813" s="2"/>
      <c r="CZ813" s="2"/>
      <c r="DA813" s="2"/>
      <c r="DB813" s="2"/>
      <c r="DC813" s="2"/>
      <c r="DD813" s="2"/>
      <c r="DE813" s="2"/>
      <c r="DF813" s="92"/>
      <c r="DG813" s="92"/>
      <c r="DH813" s="92"/>
      <c r="DI813" s="92"/>
      <c r="DJ813" s="92"/>
      <c r="DK813" s="92"/>
      <c r="DL813" s="92"/>
      <c r="DM813" s="92"/>
      <c r="DN813" s="92"/>
      <c r="DO813" s="92"/>
      <c r="DP813" s="92"/>
      <c r="DQ813" s="92"/>
      <c r="DR813" s="92"/>
      <c r="DS813" s="92"/>
      <c r="DT813" s="92"/>
      <c r="DU813" s="92"/>
      <c r="DV813" s="92"/>
      <c r="DW813" s="92"/>
      <c r="DX813" s="92"/>
      <c r="DY813" s="92"/>
      <c r="DZ813" s="92"/>
      <c r="EA813" s="92"/>
      <c r="EB813" s="92"/>
      <c r="EC813" s="92"/>
      <c r="ED813" s="92"/>
      <c r="EE813" s="92"/>
      <c r="EF813" s="2"/>
      <c r="EG813" s="2"/>
      <c r="EH813" s="2"/>
    </row>
    <row r="814" spans="1:138" ht="12.7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c r="BU814" s="2"/>
      <c r="BV814" s="2"/>
      <c r="BW814" s="2"/>
      <c r="BX814" s="2"/>
      <c r="BY814" s="2"/>
      <c r="BZ814" s="2"/>
      <c r="CA814" s="2"/>
      <c r="CB814" s="2"/>
      <c r="CC814" s="2"/>
      <c r="CD814" s="2"/>
      <c r="CE814" s="2"/>
      <c r="CF814" s="2"/>
      <c r="CG814" s="2"/>
      <c r="CH814" s="2"/>
      <c r="CI814" s="2"/>
      <c r="CJ814" s="2"/>
      <c r="CK814" s="2"/>
      <c r="CL814" s="2"/>
      <c r="CM814" s="2"/>
      <c r="CN814" s="2"/>
      <c r="CO814" s="2"/>
      <c r="CP814" s="2"/>
      <c r="CQ814" s="2"/>
      <c r="CR814" s="2"/>
      <c r="CS814" s="2"/>
      <c r="CT814" s="2"/>
      <c r="CU814" s="2"/>
      <c r="CV814" s="2"/>
      <c r="CW814" s="2"/>
      <c r="CX814" s="2"/>
      <c r="CY814" s="2"/>
      <c r="CZ814" s="2"/>
      <c r="DA814" s="2"/>
      <c r="DB814" s="2"/>
      <c r="DC814" s="2"/>
      <c r="DD814" s="2"/>
      <c r="DE814" s="2"/>
      <c r="DF814" s="92"/>
      <c r="DG814" s="92"/>
      <c r="DH814" s="92"/>
      <c r="DI814" s="92"/>
      <c r="DJ814" s="92"/>
      <c r="DK814" s="92"/>
      <c r="DL814" s="92"/>
      <c r="DM814" s="92"/>
      <c r="DN814" s="92"/>
      <c r="DO814" s="92"/>
      <c r="DP814" s="92"/>
      <c r="DQ814" s="92"/>
      <c r="DR814" s="92"/>
      <c r="DS814" s="92"/>
      <c r="DT814" s="92"/>
      <c r="DU814" s="92"/>
      <c r="DV814" s="92"/>
      <c r="DW814" s="92"/>
      <c r="DX814" s="92"/>
      <c r="DY814" s="92"/>
      <c r="DZ814" s="92"/>
      <c r="EA814" s="92"/>
      <c r="EB814" s="92"/>
      <c r="EC814" s="92"/>
      <c r="ED814" s="92"/>
      <c r="EE814" s="92"/>
      <c r="EF814" s="2"/>
      <c r="EG814" s="2"/>
      <c r="EH814" s="2"/>
    </row>
    <row r="815" spans="1:138" ht="12.7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c r="BU815" s="2"/>
      <c r="BV815" s="2"/>
      <c r="BW815" s="2"/>
      <c r="BX815" s="2"/>
      <c r="BY815" s="2"/>
      <c r="BZ815" s="2"/>
      <c r="CA815" s="2"/>
      <c r="CB815" s="2"/>
      <c r="CC815" s="2"/>
      <c r="CD815" s="2"/>
      <c r="CE815" s="2"/>
      <c r="CF815" s="2"/>
      <c r="CG815" s="2"/>
      <c r="CH815" s="2"/>
      <c r="CI815" s="2"/>
      <c r="CJ815" s="2"/>
      <c r="CK815" s="2"/>
      <c r="CL815" s="2"/>
      <c r="CM815" s="2"/>
      <c r="CN815" s="2"/>
      <c r="CO815" s="2"/>
      <c r="CP815" s="2"/>
      <c r="CQ815" s="2"/>
      <c r="CR815" s="2"/>
      <c r="CS815" s="2"/>
      <c r="CT815" s="2"/>
      <c r="CU815" s="2"/>
      <c r="CV815" s="2"/>
      <c r="CW815" s="2"/>
      <c r="CX815" s="2"/>
      <c r="CY815" s="2"/>
      <c r="CZ815" s="2"/>
      <c r="DA815" s="2"/>
      <c r="DB815" s="2"/>
      <c r="DC815" s="2"/>
      <c r="DD815" s="2"/>
      <c r="DE815" s="2"/>
      <c r="DF815" s="92"/>
      <c r="DG815" s="92"/>
      <c r="DH815" s="92"/>
      <c r="DI815" s="92"/>
      <c r="DJ815" s="92"/>
      <c r="DK815" s="92"/>
      <c r="DL815" s="92"/>
      <c r="DM815" s="92"/>
      <c r="DN815" s="92"/>
      <c r="DO815" s="92"/>
      <c r="DP815" s="92"/>
      <c r="DQ815" s="92"/>
      <c r="DR815" s="92"/>
      <c r="DS815" s="92"/>
      <c r="DT815" s="92"/>
      <c r="DU815" s="92"/>
      <c r="DV815" s="92"/>
      <c r="DW815" s="92"/>
      <c r="DX815" s="92"/>
      <c r="DY815" s="92"/>
      <c r="DZ815" s="92"/>
      <c r="EA815" s="92"/>
      <c r="EB815" s="92"/>
      <c r="EC815" s="92"/>
      <c r="ED815" s="92"/>
      <c r="EE815" s="92"/>
      <c r="EF815" s="2"/>
      <c r="EG815" s="2"/>
      <c r="EH815" s="2"/>
    </row>
    <row r="816" spans="1:138" ht="12.7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c r="BU816" s="2"/>
      <c r="BV816" s="2"/>
      <c r="BW816" s="2"/>
      <c r="BX816" s="2"/>
      <c r="BY816" s="2"/>
      <c r="BZ816" s="2"/>
      <c r="CA816" s="2"/>
      <c r="CB816" s="2"/>
      <c r="CC816" s="2"/>
      <c r="CD816" s="2"/>
      <c r="CE816" s="2"/>
      <c r="CF816" s="2"/>
      <c r="CG816" s="2"/>
      <c r="CH816" s="2"/>
      <c r="CI816" s="2"/>
      <c r="CJ816" s="2"/>
      <c r="CK816" s="2"/>
      <c r="CL816" s="2"/>
      <c r="CM816" s="2"/>
      <c r="CN816" s="2"/>
      <c r="CO816" s="2"/>
      <c r="CP816" s="2"/>
      <c r="CQ816" s="2"/>
      <c r="CR816" s="2"/>
      <c r="CS816" s="2"/>
      <c r="CT816" s="2"/>
      <c r="CU816" s="2"/>
      <c r="CV816" s="2"/>
      <c r="CW816" s="2"/>
      <c r="CX816" s="2"/>
      <c r="CY816" s="2"/>
      <c r="CZ816" s="2"/>
      <c r="DA816" s="2"/>
      <c r="DB816" s="2"/>
      <c r="DC816" s="2"/>
      <c r="DD816" s="2"/>
      <c r="DE816" s="2"/>
      <c r="DF816" s="92"/>
      <c r="DG816" s="92"/>
      <c r="DH816" s="92"/>
      <c r="DI816" s="92"/>
      <c r="DJ816" s="92"/>
      <c r="DK816" s="92"/>
      <c r="DL816" s="92"/>
      <c r="DM816" s="92"/>
      <c r="DN816" s="92"/>
      <c r="DO816" s="92"/>
      <c r="DP816" s="92"/>
      <c r="DQ816" s="92"/>
      <c r="DR816" s="92"/>
      <c r="DS816" s="92"/>
      <c r="DT816" s="92"/>
      <c r="DU816" s="92"/>
      <c r="DV816" s="92"/>
      <c r="DW816" s="92"/>
      <c r="DX816" s="92"/>
      <c r="DY816" s="92"/>
      <c r="DZ816" s="92"/>
      <c r="EA816" s="92"/>
      <c r="EB816" s="92"/>
      <c r="EC816" s="92"/>
      <c r="ED816" s="92"/>
      <c r="EE816" s="92"/>
      <c r="EF816" s="2"/>
      <c r="EG816" s="2"/>
      <c r="EH816" s="2"/>
    </row>
    <row r="817" spans="1:138" ht="12.7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c r="BV817" s="2"/>
      <c r="BW817" s="2"/>
      <c r="BX817" s="2"/>
      <c r="BY817" s="2"/>
      <c r="BZ817" s="2"/>
      <c r="CA817" s="2"/>
      <c r="CB817" s="2"/>
      <c r="CC817" s="2"/>
      <c r="CD817" s="2"/>
      <c r="CE817" s="2"/>
      <c r="CF817" s="2"/>
      <c r="CG817" s="2"/>
      <c r="CH817" s="2"/>
      <c r="CI817" s="2"/>
      <c r="CJ817" s="2"/>
      <c r="CK817" s="2"/>
      <c r="CL817" s="2"/>
      <c r="CM817" s="2"/>
      <c r="CN817" s="2"/>
      <c r="CO817" s="2"/>
      <c r="CP817" s="2"/>
      <c r="CQ817" s="2"/>
      <c r="CR817" s="2"/>
      <c r="CS817" s="2"/>
      <c r="CT817" s="2"/>
      <c r="CU817" s="2"/>
      <c r="CV817" s="2"/>
      <c r="CW817" s="2"/>
      <c r="CX817" s="2"/>
      <c r="CY817" s="2"/>
      <c r="CZ817" s="2"/>
      <c r="DA817" s="2"/>
      <c r="DB817" s="2"/>
      <c r="DC817" s="2"/>
      <c r="DD817" s="2"/>
      <c r="DE817" s="2"/>
      <c r="DF817" s="92"/>
      <c r="DG817" s="92"/>
      <c r="DH817" s="92"/>
      <c r="DI817" s="92"/>
      <c r="DJ817" s="92"/>
      <c r="DK817" s="92"/>
      <c r="DL817" s="92"/>
      <c r="DM817" s="92"/>
      <c r="DN817" s="92"/>
      <c r="DO817" s="92"/>
      <c r="DP817" s="92"/>
      <c r="DQ817" s="92"/>
      <c r="DR817" s="92"/>
      <c r="DS817" s="92"/>
      <c r="DT817" s="92"/>
      <c r="DU817" s="92"/>
      <c r="DV817" s="92"/>
      <c r="DW817" s="92"/>
      <c r="DX817" s="92"/>
      <c r="DY817" s="92"/>
      <c r="DZ817" s="92"/>
      <c r="EA817" s="92"/>
      <c r="EB817" s="92"/>
      <c r="EC817" s="92"/>
      <c r="ED817" s="92"/>
      <c r="EE817" s="92"/>
      <c r="EF817" s="2"/>
      <c r="EG817" s="2"/>
      <c r="EH817" s="2"/>
    </row>
    <row r="818" spans="1:138" ht="12.7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c r="BU818" s="2"/>
      <c r="BV818" s="2"/>
      <c r="BW818" s="2"/>
      <c r="BX818" s="2"/>
      <c r="BY818" s="2"/>
      <c r="BZ818" s="2"/>
      <c r="CA818" s="2"/>
      <c r="CB818" s="2"/>
      <c r="CC818" s="2"/>
      <c r="CD818" s="2"/>
      <c r="CE818" s="2"/>
      <c r="CF818" s="2"/>
      <c r="CG818" s="2"/>
      <c r="CH818" s="2"/>
      <c r="CI818" s="2"/>
      <c r="CJ818" s="2"/>
      <c r="CK818" s="2"/>
      <c r="CL818" s="2"/>
      <c r="CM818" s="2"/>
      <c r="CN818" s="2"/>
      <c r="CO818" s="2"/>
      <c r="CP818" s="2"/>
      <c r="CQ818" s="2"/>
      <c r="CR818" s="2"/>
      <c r="CS818" s="2"/>
      <c r="CT818" s="2"/>
      <c r="CU818" s="2"/>
      <c r="CV818" s="2"/>
      <c r="CW818" s="2"/>
      <c r="CX818" s="2"/>
      <c r="CY818" s="2"/>
      <c r="CZ818" s="2"/>
      <c r="DA818" s="2"/>
      <c r="DB818" s="2"/>
      <c r="DC818" s="2"/>
      <c r="DD818" s="2"/>
      <c r="DE818" s="2"/>
      <c r="DF818" s="92"/>
      <c r="DG818" s="92"/>
      <c r="DH818" s="92"/>
      <c r="DI818" s="92"/>
      <c r="DJ818" s="92"/>
      <c r="DK818" s="92"/>
      <c r="DL818" s="92"/>
      <c r="DM818" s="92"/>
      <c r="DN818" s="92"/>
      <c r="DO818" s="92"/>
      <c r="DP818" s="92"/>
      <c r="DQ818" s="92"/>
      <c r="DR818" s="92"/>
      <c r="DS818" s="92"/>
      <c r="DT818" s="92"/>
      <c r="DU818" s="92"/>
      <c r="DV818" s="92"/>
      <c r="DW818" s="92"/>
      <c r="DX818" s="92"/>
      <c r="DY818" s="92"/>
      <c r="DZ818" s="92"/>
      <c r="EA818" s="92"/>
      <c r="EB818" s="92"/>
      <c r="EC818" s="92"/>
      <c r="ED818" s="92"/>
      <c r="EE818" s="92"/>
      <c r="EF818" s="2"/>
      <c r="EG818" s="2"/>
      <c r="EH818" s="2"/>
    </row>
    <row r="819" spans="1:138" ht="12.7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c r="BS819" s="2"/>
      <c r="BT819" s="2"/>
      <c r="BU819" s="2"/>
      <c r="BV819" s="2"/>
      <c r="BW819" s="2"/>
      <c r="BX819" s="2"/>
      <c r="BY819" s="2"/>
      <c r="BZ819" s="2"/>
      <c r="CA819" s="2"/>
      <c r="CB819" s="2"/>
      <c r="CC819" s="2"/>
      <c r="CD819" s="2"/>
      <c r="CE819" s="2"/>
      <c r="CF819" s="2"/>
      <c r="CG819" s="2"/>
      <c r="CH819" s="2"/>
      <c r="CI819" s="2"/>
      <c r="CJ819" s="2"/>
      <c r="CK819" s="2"/>
      <c r="CL819" s="2"/>
      <c r="CM819" s="2"/>
      <c r="CN819" s="2"/>
      <c r="CO819" s="2"/>
      <c r="CP819" s="2"/>
      <c r="CQ819" s="2"/>
      <c r="CR819" s="2"/>
      <c r="CS819" s="2"/>
      <c r="CT819" s="2"/>
      <c r="CU819" s="2"/>
      <c r="CV819" s="2"/>
      <c r="CW819" s="2"/>
      <c r="CX819" s="2"/>
      <c r="CY819" s="2"/>
      <c r="CZ819" s="2"/>
      <c r="DA819" s="2"/>
      <c r="DB819" s="2"/>
      <c r="DC819" s="2"/>
      <c r="DD819" s="2"/>
      <c r="DE819" s="2"/>
      <c r="DF819" s="92"/>
      <c r="DG819" s="92"/>
      <c r="DH819" s="92"/>
      <c r="DI819" s="92"/>
      <c r="DJ819" s="92"/>
      <c r="DK819" s="92"/>
      <c r="DL819" s="92"/>
      <c r="DM819" s="92"/>
      <c r="DN819" s="92"/>
      <c r="DO819" s="92"/>
      <c r="DP819" s="92"/>
      <c r="DQ819" s="92"/>
      <c r="DR819" s="92"/>
      <c r="DS819" s="92"/>
      <c r="DT819" s="92"/>
      <c r="DU819" s="92"/>
      <c r="DV819" s="92"/>
      <c r="DW819" s="92"/>
      <c r="DX819" s="92"/>
      <c r="DY819" s="92"/>
      <c r="DZ819" s="92"/>
      <c r="EA819" s="92"/>
      <c r="EB819" s="92"/>
      <c r="EC819" s="92"/>
      <c r="ED819" s="92"/>
      <c r="EE819" s="92"/>
      <c r="EF819" s="2"/>
      <c r="EG819" s="2"/>
      <c r="EH819" s="2"/>
    </row>
    <row r="820" spans="1:138" ht="12.7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c r="BV820" s="2"/>
      <c r="BW820" s="2"/>
      <c r="BX820" s="2"/>
      <c r="BY820" s="2"/>
      <c r="BZ820" s="2"/>
      <c r="CA820" s="2"/>
      <c r="CB820" s="2"/>
      <c r="CC820" s="2"/>
      <c r="CD820" s="2"/>
      <c r="CE820" s="2"/>
      <c r="CF820" s="2"/>
      <c r="CG820" s="2"/>
      <c r="CH820" s="2"/>
      <c r="CI820" s="2"/>
      <c r="CJ820" s="2"/>
      <c r="CK820" s="2"/>
      <c r="CL820" s="2"/>
      <c r="CM820" s="2"/>
      <c r="CN820" s="2"/>
      <c r="CO820" s="2"/>
      <c r="CP820" s="2"/>
      <c r="CQ820" s="2"/>
      <c r="CR820" s="2"/>
      <c r="CS820" s="2"/>
      <c r="CT820" s="2"/>
      <c r="CU820" s="2"/>
      <c r="CV820" s="2"/>
      <c r="CW820" s="2"/>
      <c r="CX820" s="2"/>
      <c r="CY820" s="2"/>
      <c r="CZ820" s="2"/>
      <c r="DA820" s="2"/>
      <c r="DB820" s="2"/>
      <c r="DC820" s="2"/>
      <c r="DD820" s="2"/>
      <c r="DE820" s="2"/>
      <c r="DF820" s="92"/>
      <c r="DG820" s="92"/>
      <c r="DH820" s="92"/>
      <c r="DI820" s="92"/>
      <c r="DJ820" s="92"/>
      <c r="DK820" s="92"/>
      <c r="DL820" s="92"/>
      <c r="DM820" s="92"/>
      <c r="DN820" s="92"/>
      <c r="DO820" s="92"/>
      <c r="DP820" s="92"/>
      <c r="DQ820" s="92"/>
      <c r="DR820" s="92"/>
      <c r="DS820" s="92"/>
      <c r="DT820" s="92"/>
      <c r="DU820" s="92"/>
      <c r="DV820" s="92"/>
      <c r="DW820" s="92"/>
      <c r="DX820" s="92"/>
      <c r="DY820" s="92"/>
      <c r="DZ820" s="92"/>
      <c r="EA820" s="92"/>
      <c r="EB820" s="92"/>
      <c r="EC820" s="92"/>
      <c r="ED820" s="92"/>
      <c r="EE820" s="92"/>
      <c r="EF820" s="2"/>
      <c r="EG820" s="2"/>
      <c r="EH820" s="2"/>
    </row>
    <row r="821" spans="1:138" ht="12.7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2"/>
      <c r="BT821" s="2"/>
      <c r="BU821" s="2"/>
      <c r="BV821" s="2"/>
      <c r="BW821" s="2"/>
      <c r="BX821" s="2"/>
      <c r="BY821" s="2"/>
      <c r="BZ821" s="2"/>
      <c r="CA821" s="2"/>
      <c r="CB821" s="2"/>
      <c r="CC821" s="2"/>
      <c r="CD821" s="2"/>
      <c r="CE821" s="2"/>
      <c r="CF821" s="2"/>
      <c r="CG821" s="2"/>
      <c r="CH821" s="2"/>
      <c r="CI821" s="2"/>
      <c r="CJ821" s="2"/>
      <c r="CK821" s="2"/>
      <c r="CL821" s="2"/>
      <c r="CM821" s="2"/>
      <c r="CN821" s="2"/>
      <c r="CO821" s="2"/>
      <c r="CP821" s="2"/>
      <c r="CQ821" s="2"/>
      <c r="CR821" s="2"/>
      <c r="CS821" s="2"/>
      <c r="CT821" s="2"/>
      <c r="CU821" s="2"/>
      <c r="CV821" s="2"/>
      <c r="CW821" s="2"/>
      <c r="CX821" s="2"/>
      <c r="CY821" s="2"/>
      <c r="CZ821" s="2"/>
      <c r="DA821" s="2"/>
      <c r="DB821" s="2"/>
      <c r="DC821" s="2"/>
      <c r="DD821" s="2"/>
      <c r="DE821" s="2"/>
      <c r="DF821" s="92"/>
      <c r="DG821" s="92"/>
      <c r="DH821" s="92"/>
      <c r="DI821" s="92"/>
      <c r="DJ821" s="92"/>
      <c r="DK821" s="92"/>
      <c r="DL821" s="92"/>
      <c r="DM821" s="92"/>
      <c r="DN821" s="92"/>
      <c r="DO821" s="92"/>
      <c r="DP821" s="92"/>
      <c r="DQ821" s="92"/>
      <c r="DR821" s="92"/>
      <c r="DS821" s="92"/>
      <c r="DT821" s="92"/>
      <c r="DU821" s="92"/>
      <c r="DV821" s="92"/>
      <c r="DW821" s="92"/>
      <c r="DX821" s="92"/>
      <c r="DY821" s="92"/>
      <c r="DZ821" s="92"/>
      <c r="EA821" s="92"/>
      <c r="EB821" s="92"/>
      <c r="EC821" s="92"/>
      <c r="ED821" s="92"/>
      <c r="EE821" s="92"/>
      <c r="EF821" s="2"/>
      <c r="EG821" s="2"/>
      <c r="EH821" s="2"/>
    </row>
    <row r="822" spans="1:138" ht="12.7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c r="BS822" s="2"/>
      <c r="BT822" s="2"/>
      <c r="BU822" s="2"/>
      <c r="BV822" s="2"/>
      <c r="BW822" s="2"/>
      <c r="BX822" s="2"/>
      <c r="BY822" s="2"/>
      <c r="BZ822" s="2"/>
      <c r="CA822" s="2"/>
      <c r="CB822" s="2"/>
      <c r="CC822" s="2"/>
      <c r="CD822" s="2"/>
      <c r="CE822" s="2"/>
      <c r="CF822" s="2"/>
      <c r="CG822" s="2"/>
      <c r="CH822" s="2"/>
      <c r="CI822" s="2"/>
      <c r="CJ822" s="2"/>
      <c r="CK822" s="2"/>
      <c r="CL822" s="2"/>
      <c r="CM822" s="2"/>
      <c r="CN822" s="2"/>
      <c r="CO822" s="2"/>
      <c r="CP822" s="2"/>
      <c r="CQ822" s="2"/>
      <c r="CR822" s="2"/>
      <c r="CS822" s="2"/>
      <c r="CT822" s="2"/>
      <c r="CU822" s="2"/>
      <c r="CV822" s="2"/>
      <c r="CW822" s="2"/>
      <c r="CX822" s="2"/>
      <c r="CY822" s="2"/>
      <c r="CZ822" s="2"/>
      <c r="DA822" s="2"/>
      <c r="DB822" s="2"/>
      <c r="DC822" s="2"/>
      <c r="DD822" s="2"/>
      <c r="DE822" s="2"/>
      <c r="DF822" s="92"/>
      <c r="DG822" s="92"/>
      <c r="DH822" s="92"/>
      <c r="DI822" s="92"/>
      <c r="DJ822" s="92"/>
      <c r="DK822" s="92"/>
      <c r="DL822" s="92"/>
      <c r="DM822" s="92"/>
      <c r="DN822" s="92"/>
      <c r="DO822" s="92"/>
      <c r="DP822" s="92"/>
      <c r="DQ822" s="92"/>
      <c r="DR822" s="92"/>
      <c r="DS822" s="92"/>
      <c r="DT822" s="92"/>
      <c r="DU822" s="92"/>
      <c r="DV822" s="92"/>
      <c r="DW822" s="92"/>
      <c r="DX822" s="92"/>
      <c r="DY822" s="92"/>
      <c r="DZ822" s="92"/>
      <c r="EA822" s="92"/>
      <c r="EB822" s="92"/>
      <c r="EC822" s="92"/>
      <c r="ED822" s="92"/>
      <c r="EE822" s="92"/>
      <c r="EF822" s="2"/>
      <c r="EG822" s="2"/>
      <c r="EH822" s="2"/>
    </row>
    <row r="823" spans="1:138" ht="12.7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c r="BS823" s="2"/>
      <c r="BT823" s="2"/>
      <c r="BU823" s="2"/>
      <c r="BV823" s="2"/>
      <c r="BW823" s="2"/>
      <c r="BX823" s="2"/>
      <c r="BY823" s="2"/>
      <c r="BZ823" s="2"/>
      <c r="CA823" s="2"/>
      <c r="CB823" s="2"/>
      <c r="CC823" s="2"/>
      <c r="CD823" s="2"/>
      <c r="CE823" s="2"/>
      <c r="CF823" s="2"/>
      <c r="CG823" s="2"/>
      <c r="CH823" s="2"/>
      <c r="CI823" s="2"/>
      <c r="CJ823" s="2"/>
      <c r="CK823" s="2"/>
      <c r="CL823" s="2"/>
      <c r="CM823" s="2"/>
      <c r="CN823" s="2"/>
      <c r="CO823" s="2"/>
      <c r="CP823" s="2"/>
      <c r="CQ823" s="2"/>
      <c r="CR823" s="2"/>
      <c r="CS823" s="2"/>
      <c r="CT823" s="2"/>
      <c r="CU823" s="2"/>
      <c r="CV823" s="2"/>
      <c r="CW823" s="2"/>
      <c r="CX823" s="2"/>
      <c r="CY823" s="2"/>
      <c r="CZ823" s="2"/>
      <c r="DA823" s="2"/>
      <c r="DB823" s="2"/>
      <c r="DC823" s="2"/>
      <c r="DD823" s="2"/>
      <c r="DE823" s="2"/>
      <c r="DF823" s="92"/>
      <c r="DG823" s="92"/>
      <c r="DH823" s="92"/>
      <c r="DI823" s="92"/>
      <c r="DJ823" s="92"/>
      <c r="DK823" s="92"/>
      <c r="DL823" s="92"/>
      <c r="DM823" s="92"/>
      <c r="DN823" s="92"/>
      <c r="DO823" s="92"/>
      <c r="DP823" s="92"/>
      <c r="DQ823" s="92"/>
      <c r="DR823" s="92"/>
      <c r="DS823" s="92"/>
      <c r="DT823" s="92"/>
      <c r="DU823" s="92"/>
      <c r="DV823" s="92"/>
      <c r="DW823" s="92"/>
      <c r="DX823" s="92"/>
      <c r="DY823" s="92"/>
      <c r="DZ823" s="92"/>
      <c r="EA823" s="92"/>
      <c r="EB823" s="92"/>
      <c r="EC823" s="92"/>
      <c r="ED823" s="92"/>
      <c r="EE823" s="92"/>
      <c r="EF823" s="2"/>
      <c r="EG823" s="2"/>
      <c r="EH823" s="2"/>
    </row>
    <row r="824" spans="1:138" ht="12.7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c r="BS824" s="2"/>
      <c r="BT824" s="2"/>
      <c r="BU824" s="2"/>
      <c r="BV824" s="2"/>
      <c r="BW824" s="2"/>
      <c r="BX824" s="2"/>
      <c r="BY824" s="2"/>
      <c r="BZ824" s="2"/>
      <c r="CA824" s="2"/>
      <c r="CB824" s="2"/>
      <c r="CC824" s="2"/>
      <c r="CD824" s="2"/>
      <c r="CE824" s="2"/>
      <c r="CF824" s="2"/>
      <c r="CG824" s="2"/>
      <c r="CH824" s="2"/>
      <c r="CI824" s="2"/>
      <c r="CJ824" s="2"/>
      <c r="CK824" s="2"/>
      <c r="CL824" s="2"/>
      <c r="CM824" s="2"/>
      <c r="CN824" s="2"/>
      <c r="CO824" s="2"/>
      <c r="CP824" s="2"/>
      <c r="CQ824" s="2"/>
      <c r="CR824" s="2"/>
      <c r="CS824" s="2"/>
      <c r="CT824" s="2"/>
      <c r="CU824" s="2"/>
      <c r="CV824" s="2"/>
      <c r="CW824" s="2"/>
      <c r="CX824" s="2"/>
      <c r="CY824" s="2"/>
      <c r="CZ824" s="2"/>
      <c r="DA824" s="2"/>
      <c r="DB824" s="2"/>
      <c r="DC824" s="2"/>
      <c r="DD824" s="2"/>
      <c r="DE824" s="2"/>
      <c r="DF824" s="92"/>
      <c r="DG824" s="92"/>
      <c r="DH824" s="92"/>
      <c r="DI824" s="92"/>
      <c r="DJ824" s="92"/>
      <c r="DK824" s="92"/>
      <c r="DL824" s="92"/>
      <c r="DM824" s="92"/>
      <c r="DN824" s="92"/>
      <c r="DO824" s="92"/>
      <c r="DP824" s="92"/>
      <c r="DQ824" s="92"/>
      <c r="DR824" s="92"/>
      <c r="DS824" s="92"/>
      <c r="DT824" s="92"/>
      <c r="DU824" s="92"/>
      <c r="DV824" s="92"/>
      <c r="DW824" s="92"/>
      <c r="DX824" s="92"/>
      <c r="DY824" s="92"/>
      <c r="DZ824" s="92"/>
      <c r="EA824" s="92"/>
      <c r="EB824" s="92"/>
      <c r="EC824" s="92"/>
      <c r="ED824" s="92"/>
      <c r="EE824" s="92"/>
      <c r="EF824" s="2"/>
      <c r="EG824" s="2"/>
      <c r="EH824" s="2"/>
    </row>
    <row r="825" spans="1:138" ht="12.7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c r="BS825" s="2"/>
      <c r="BT825" s="2"/>
      <c r="BU825" s="2"/>
      <c r="BV825" s="2"/>
      <c r="BW825" s="2"/>
      <c r="BX825" s="2"/>
      <c r="BY825" s="2"/>
      <c r="BZ825" s="2"/>
      <c r="CA825" s="2"/>
      <c r="CB825" s="2"/>
      <c r="CC825" s="2"/>
      <c r="CD825" s="2"/>
      <c r="CE825" s="2"/>
      <c r="CF825" s="2"/>
      <c r="CG825" s="2"/>
      <c r="CH825" s="2"/>
      <c r="CI825" s="2"/>
      <c r="CJ825" s="2"/>
      <c r="CK825" s="2"/>
      <c r="CL825" s="2"/>
      <c r="CM825" s="2"/>
      <c r="CN825" s="2"/>
      <c r="CO825" s="2"/>
      <c r="CP825" s="2"/>
      <c r="CQ825" s="2"/>
      <c r="CR825" s="2"/>
      <c r="CS825" s="2"/>
      <c r="CT825" s="2"/>
      <c r="CU825" s="2"/>
      <c r="CV825" s="2"/>
      <c r="CW825" s="2"/>
      <c r="CX825" s="2"/>
      <c r="CY825" s="2"/>
      <c r="CZ825" s="2"/>
      <c r="DA825" s="2"/>
      <c r="DB825" s="2"/>
      <c r="DC825" s="2"/>
      <c r="DD825" s="2"/>
      <c r="DE825" s="2"/>
      <c r="DF825" s="92"/>
      <c r="DG825" s="92"/>
      <c r="DH825" s="92"/>
      <c r="DI825" s="92"/>
      <c r="DJ825" s="92"/>
      <c r="DK825" s="92"/>
      <c r="DL825" s="92"/>
      <c r="DM825" s="92"/>
      <c r="DN825" s="92"/>
      <c r="DO825" s="92"/>
      <c r="DP825" s="92"/>
      <c r="DQ825" s="92"/>
      <c r="DR825" s="92"/>
      <c r="DS825" s="92"/>
      <c r="DT825" s="92"/>
      <c r="DU825" s="92"/>
      <c r="DV825" s="92"/>
      <c r="DW825" s="92"/>
      <c r="DX825" s="92"/>
      <c r="DY825" s="92"/>
      <c r="DZ825" s="92"/>
      <c r="EA825" s="92"/>
      <c r="EB825" s="92"/>
      <c r="EC825" s="92"/>
      <c r="ED825" s="92"/>
      <c r="EE825" s="92"/>
      <c r="EF825" s="2"/>
      <c r="EG825" s="2"/>
      <c r="EH825" s="2"/>
    </row>
    <row r="826" spans="1:138" ht="12.7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c r="BS826" s="2"/>
      <c r="BT826" s="2"/>
      <c r="BU826" s="2"/>
      <c r="BV826" s="2"/>
      <c r="BW826" s="2"/>
      <c r="BX826" s="2"/>
      <c r="BY826" s="2"/>
      <c r="BZ826" s="2"/>
      <c r="CA826" s="2"/>
      <c r="CB826" s="2"/>
      <c r="CC826" s="2"/>
      <c r="CD826" s="2"/>
      <c r="CE826" s="2"/>
      <c r="CF826" s="2"/>
      <c r="CG826" s="2"/>
      <c r="CH826" s="2"/>
      <c r="CI826" s="2"/>
      <c r="CJ826" s="2"/>
      <c r="CK826" s="2"/>
      <c r="CL826" s="2"/>
      <c r="CM826" s="2"/>
      <c r="CN826" s="2"/>
      <c r="CO826" s="2"/>
      <c r="CP826" s="2"/>
      <c r="CQ826" s="2"/>
      <c r="CR826" s="2"/>
      <c r="CS826" s="2"/>
      <c r="CT826" s="2"/>
      <c r="CU826" s="2"/>
      <c r="CV826" s="2"/>
      <c r="CW826" s="2"/>
      <c r="CX826" s="2"/>
      <c r="CY826" s="2"/>
      <c r="CZ826" s="2"/>
      <c r="DA826" s="2"/>
      <c r="DB826" s="2"/>
      <c r="DC826" s="2"/>
      <c r="DD826" s="2"/>
      <c r="DE826" s="2"/>
      <c r="DF826" s="92"/>
      <c r="DG826" s="92"/>
      <c r="DH826" s="92"/>
      <c r="DI826" s="92"/>
      <c r="DJ826" s="92"/>
      <c r="DK826" s="92"/>
      <c r="DL826" s="92"/>
      <c r="DM826" s="92"/>
      <c r="DN826" s="92"/>
      <c r="DO826" s="92"/>
      <c r="DP826" s="92"/>
      <c r="DQ826" s="92"/>
      <c r="DR826" s="92"/>
      <c r="DS826" s="92"/>
      <c r="DT826" s="92"/>
      <c r="DU826" s="92"/>
      <c r="DV826" s="92"/>
      <c r="DW826" s="92"/>
      <c r="DX826" s="92"/>
      <c r="DY826" s="92"/>
      <c r="DZ826" s="92"/>
      <c r="EA826" s="92"/>
      <c r="EB826" s="92"/>
      <c r="EC826" s="92"/>
      <c r="ED826" s="92"/>
      <c r="EE826" s="92"/>
      <c r="EF826" s="2"/>
      <c r="EG826" s="2"/>
      <c r="EH826" s="2"/>
    </row>
    <row r="827" spans="1:138" ht="12.7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c r="BS827" s="2"/>
      <c r="BT827" s="2"/>
      <c r="BU827" s="2"/>
      <c r="BV827" s="2"/>
      <c r="BW827" s="2"/>
      <c r="BX827" s="2"/>
      <c r="BY827" s="2"/>
      <c r="BZ827" s="2"/>
      <c r="CA827" s="2"/>
      <c r="CB827" s="2"/>
      <c r="CC827" s="2"/>
      <c r="CD827" s="2"/>
      <c r="CE827" s="2"/>
      <c r="CF827" s="2"/>
      <c r="CG827" s="2"/>
      <c r="CH827" s="2"/>
      <c r="CI827" s="2"/>
      <c r="CJ827" s="2"/>
      <c r="CK827" s="2"/>
      <c r="CL827" s="2"/>
      <c r="CM827" s="2"/>
      <c r="CN827" s="2"/>
      <c r="CO827" s="2"/>
      <c r="CP827" s="2"/>
      <c r="CQ827" s="2"/>
      <c r="CR827" s="2"/>
      <c r="CS827" s="2"/>
      <c r="CT827" s="2"/>
      <c r="CU827" s="2"/>
      <c r="CV827" s="2"/>
      <c r="CW827" s="2"/>
      <c r="CX827" s="2"/>
      <c r="CY827" s="2"/>
      <c r="CZ827" s="2"/>
      <c r="DA827" s="2"/>
      <c r="DB827" s="2"/>
      <c r="DC827" s="2"/>
      <c r="DD827" s="2"/>
      <c r="DE827" s="2"/>
      <c r="DF827" s="92"/>
      <c r="DG827" s="92"/>
      <c r="DH827" s="92"/>
      <c r="DI827" s="92"/>
      <c r="DJ827" s="92"/>
      <c r="DK827" s="92"/>
      <c r="DL827" s="92"/>
      <c r="DM827" s="92"/>
      <c r="DN827" s="92"/>
      <c r="DO827" s="92"/>
      <c r="DP827" s="92"/>
      <c r="DQ827" s="92"/>
      <c r="DR827" s="92"/>
      <c r="DS827" s="92"/>
      <c r="DT827" s="92"/>
      <c r="DU827" s="92"/>
      <c r="DV827" s="92"/>
      <c r="DW827" s="92"/>
      <c r="DX827" s="92"/>
      <c r="DY827" s="92"/>
      <c r="DZ827" s="92"/>
      <c r="EA827" s="92"/>
      <c r="EB827" s="92"/>
      <c r="EC827" s="92"/>
      <c r="ED827" s="92"/>
      <c r="EE827" s="92"/>
      <c r="EF827" s="2"/>
      <c r="EG827" s="2"/>
      <c r="EH827" s="2"/>
    </row>
    <row r="828" spans="1:138" ht="12.7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2"/>
      <c r="BT828" s="2"/>
      <c r="BU828" s="2"/>
      <c r="BV828" s="2"/>
      <c r="BW828" s="2"/>
      <c r="BX828" s="2"/>
      <c r="BY828" s="2"/>
      <c r="BZ828" s="2"/>
      <c r="CA828" s="2"/>
      <c r="CB828" s="2"/>
      <c r="CC828" s="2"/>
      <c r="CD828" s="2"/>
      <c r="CE828" s="2"/>
      <c r="CF828" s="2"/>
      <c r="CG828" s="2"/>
      <c r="CH828" s="2"/>
      <c r="CI828" s="2"/>
      <c r="CJ828" s="2"/>
      <c r="CK828" s="2"/>
      <c r="CL828" s="2"/>
      <c r="CM828" s="2"/>
      <c r="CN828" s="2"/>
      <c r="CO828" s="2"/>
      <c r="CP828" s="2"/>
      <c r="CQ828" s="2"/>
      <c r="CR828" s="2"/>
      <c r="CS828" s="2"/>
      <c r="CT828" s="2"/>
      <c r="CU828" s="2"/>
      <c r="CV828" s="2"/>
      <c r="CW828" s="2"/>
      <c r="CX828" s="2"/>
      <c r="CY828" s="2"/>
      <c r="CZ828" s="2"/>
      <c r="DA828" s="2"/>
      <c r="DB828" s="2"/>
      <c r="DC828" s="2"/>
      <c r="DD828" s="2"/>
      <c r="DE828" s="2"/>
      <c r="DF828" s="92"/>
      <c r="DG828" s="92"/>
      <c r="DH828" s="92"/>
      <c r="DI828" s="92"/>
      <c r="DJ828" s="92"/>
      <c r="DK828" s="92"/>
      <c r="DL828" s="92"/>
      <c r="DM828" s="92"/>
      <c r="DN828" s="92"/>
      <c r="DO828" s="92"/>
      <c r="DP828" s="92"/>
      <c r="DQ828" s="92"/>
      <c r="DR828" s="92"/>
      <c r="DS828" s="92"/>
      <c r="DT828" s="92"/>
      <c r="DU828" s="92"/>
      <c r="DV828" s="92"/>
      <c r="DW828" s="92"/>
      <c r="DX828" s="92"/>
      <c r="DY828" s="92"/>
      <c r="DZ828" s="92"/>
      <c r="EA828" s="92"/>
      <c r="EB828" s="92"/>
      <c r="EC828" s="92"/>
      <c r="ED828" s="92"/>
      <c r="EE828" s="92"/>
      <c r="EF828" s="2"/>
      <c r="EG828" s="2"/>
      <c r="EH828" s="2"/>
    </row>
    <row r="829" spans="1:138" ht="12.7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c r="BS829" s="2"/>
      <c r="BT829" s="2"/>
      <c r="BU829" s="2"/>
      <c r="BV829" s="2"/>
      <c r="BW829" s="2"/>
      <c r="BX829" s="2"/>
      <c r="BY829" s="2"/>
      <c r="BZ829" s="2"/>
      <c r="CA829" s="2"/>
      <c r="CB829" s="2"/>
      <c r="CC829" s="2"/>
      <c r="CD829" s="2"/>
      <c r="CE829" s="2"/>
      <c r="CF829" s="2"/>
      <c r="CG829" s="2"/>
      <c r="CH829" s="2"/>
      <c r="CI829" s="2"/>
      <c r="CJ829" s="2"/>
      <c r="CK829" s="2"/>
      <c r="CL829" s="2"/>
      <c r="CM829" s="2"/>
      <c r="CN829" s="2"/>
      <c r="CO829" s="2"/>
      <c r="CP829" s="2"/>
      <c r="CQ829" s="2"/>
      <c r="CR829" s="2"/>
      <c r="CS829" s="2"/>
      <c r="CT829" s="2"/>
      <c r="CU829" s="2"/>
      <c r="CV829" s="2"/>
      <c r="CW829" s="2"/>
      <c r="CX829" s="2"/>
      <c r="CY829" s="2"/>
      <c r="CZ829" s="2"/>
      <c r="DA829" s="2"/>
      <c r="DB829" s="2"/>
      <c r="DC829" s="2"/>
      <c r="DD829" s="2"/>
      <c r="DE829" s="2"/>
      <c r="DF829" s="92"/>
      <c r="DG829" s="92"/>
      <c r="DH829" s="92"/>
      <c r="DI829" s="92"/>
      <c r="DJ829" s="92"/>
      <c r="DK829" s="92"/>
      <c r="DL829" s="92"/>
      <c r="DM829" s="92"/>
      <c r="DN829" s="92"/>
      <c r="DO829" s="92"/>
      <c r="DP829" s="92"/>
      <c r="DQ829" s="92"/>
      <c r="DR829" s="92"/>
      <c r="DS829" s="92"/>
      <c r="DT829" s="92"/>
      <c r="DU829" s="92"/>
      <c r="DV829" s="92"/>
      <c r="DW829" s="92"/>
      <c r="DX829" s="92"/>
      <c r="DY829" s="92"/>
      <c r="DZ829" s="92"/>
      <c r="EA829" s="92"/>
      <c r="EB829" s="92"/>
      <c r="EC829" s="92"/>
      <c r="ED829" s="92"/>
      <c r="EE829" s="92"/>
      <c r="EF829" s="2"/>
      <c r="EG829" s="2"/>
      <c r="EH829" s="2"/>
    </row>
    <row r="830" spans="1:138" ht="12.7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c r="BS830" s="2"/>
      <c r="BT830" s="2"/>
      <c r="BU830" s="2"/>
      <c r="BV830" s="2"/>
      <c r="BW830" s="2"/>
      <c r="BX830" s="2"/>
      <c r="BY830" s="2"/>
      <c r="BZ830" s="2"/>
      <c r="CA830" s="2"/>
      <c r="CB830" s="2"/>
      <c r="CC830" s="2"/>
      <c r="CD830" s="2"/>
      <c r="CE830" s="2"/>
      <c r="CF830" s="2"/>
      <c r="CG830" s="2"/>
      <c r="CH830" s="2"/>
      <c r="CI830" s="2"/>
      <c r="CJ830" s="2"/>
      <c r="CK830" s="2"/>
      <c r="CL830" s="2"/>
      <c r="CM830" s="2"/>
      <c r="CN830" s="2"/>
      <c r="CO830" s="2"/>
      <c r="CP830" s="2"/>
      <c r="CQ830" s="2"/>
      <c r="CR830" s="2"/>
      <c r="CS830" s="2"/>
      <c r="CT830" s="2"/>
      <c r="CU830" s="2"/>
      <c r="CV830" s="2"/>
      <c r="CW830" s="2"/>
      <c r="CX830" s="2"/>
      <c r="CY830" s="2"/>
      <c r="CZ830" s="2"/>
      <c r="DA830" s="2"/>
      <c r="DB830" s="2"/>
      <c r="DC830" s="2"/>
      <c r="DD830" s="2"/>
      <c r="DE830" s="2"/>
      <c r="DF830" s="92"/>
      <c r="DG830" s="92"/>
      <c r="DH830" s="92"/>
      <c r="DI830" s="92"/>
      <c r="DJ830" s="92"/>
      <c r="DK830" s="92"/>
      <c r="DL830" s="92"/>
      <c r="DM830" s="92"/>
      <c r="DN830" s="92"/>
      <c r="DO830" s="92"/>
      <c r="DP830" s="92"/>
      <c r="DQ830" s="92"/>
      <c r="DR830" s="92"/>
      <c r="DS830" s="92"/>
      <c r="DT830" s="92"/>
      <c r="DU830" s="92"/>
      <c r="DV830" s="92"/>
      <c r="DW830" s="92"/>
      <c r="DX830" s="92"/>
      <c r="DY830" s="92"/>
      <c r="DZ830" s="92"/>
      <c r="EA830" s="92"/>
      <c r="EB830" s="92"/>
      <c r="EC830" s="92"/>
      <c r="ED830" s="92"/>
      <c r="EE830" s="92"/>
      <c r="EF830" s="2"/>
      <c r="EG830" s="2"/>
      <c r="EH830" s="2"/>
    </row>
    <row r="831" spans="1:138" ht="12.7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c r="BR831" s="2"/>
      <c r="BS831" s="2"/>
      <c r="BT831" s="2"/>
      <c r="BU831" s="2"/>
      <c r="BV831" s="2"/>
      <c r="BW831" s="2"/>
      <c r="BX831" s="2"/>
      <c r="BY831" s="2"/>
      <c r="BZ831" s="2"/>
      <c r="CA831" s="2"/>
      <c r="CB831" s="2"/>
      <c r="CC831" s="2"/>
      <c r="CD831" s="2"/>
      <c r="CE831" s="2"/>
      <c r="CF831" s="2"/>
      <c r="CG831" s="2"/>
      <c r="CH831" s="2"/>
      <c r="CI831" s="2"/>
      <c r="CJ831" s="2"/>
      <c r="CK831" s="2"/>
      <c r="CL831" s="2"/>
      <c r="CM831" s="2"/>
      <c r="CN831" s="2"/>
      <c r="CO831" s="2"/>
      <c r="CP831" s="2"/>
      <c r="CQ831" s="2"/>
      <c r="CR831" s="2"/>
      <c r="CS831" s="2"/>
      <c r="CT831" s="2"/>
      <c r="CU831" s="2"/>
      <c r="CV831" s="2"/>
      <c r="CW831" s="2"/>
      <c r="CX831" s="2"/>
      <c r="CY831" s="2"/>
      <c r="CZ831" s="2"/>
      <c r="DA831" s="2"/>
      <c r="DB831" s="2"/>
      <c r="DC831" s="2"/>
      <c r="DD831" s="2"/>
      <c r="DE831" s="2"/>
      <c r="DF831" s="92"/>
      <c r="DG831" s="92"/>
      <c r="DH831" s="92"/>
      <c r="DI831" s="92"/>
      <c r="DJ831" s="92"/>
      <c r="DK831" s="92"/>
      <c r="DL831" s="92"/>
      <c r="DM831" s="92"/>
      <c r="DN831" s="92"/>
      <c r="DO831" s="92"/>
      <c r="DP831" s="92"/>
      <c r="DQ831" s="92"/>
      <c r="DR831" s="92"/>
      <c r="DS831" s="92"/>
      <c r="DT831" s="92"/>
      <c r="DU831" s="92"/>
      <c r="DV831" s="92"/>
      <c r="DW831" s="92"/>
      <c r="DX831" s="92"/>
      <c r="DY831" s="92"/>
      <c r="DZ831" s="92"/>
      <c r="EA831" s="92"/>
      <c r="EB831" s="92"/>
      <c r="EC831" s="92"/>
      <c r="ED831" s="92"/>
      <c r="EE831" s="92"/>
      <c r="EF831" s="2"/>
      <c r="EG831" s="2"/>
      <c r="EH831" s="2"/>
    </row>
    <row r="832" spans="1:138" ht="12.7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c r="BS832" s="2"/>
      <c r="BT832" s="2"/>
      <c r="BU832" s="2"/>
      <c r="BV832" s="2"/>
      <c r="BW832" s="2"/>
      <c r="BX832" s="2"/>
      <c r="BY832" s="2"/>
      <c r="BZ832" s="2"/>
      <c r="CA832" s="2"/>
      <c r="CB832" s="2"/>
      <c r="CC832" s="2"/>
      <c r="CD832" s="2"/>
      <c r="CE832" s="2"/>
      <c r="CF832" s="2"/>
      <c r="CG832" s="2"/>
      <c r="CH832" s="2"/>
      <c r="CI832" s="2"/>
      <c r="CJ832" s="2"/>
      <c r="CK832" s="2"/>
      <c r="CL832" s="2"/>
      <c r="CM832" s="2"/>
      <c r="CN832" s="2"/>
      <c r="CO832" s="2"/>
      <c r="CP832" s="2"/>
      <c r="CQ832" s="2"/>
      <c r="CR832" s="2"/>
      <c r="CS832" s="2"/>
      <c r="CT832" s="2"/>
      <c r="CU832" s="2"/>
      <c r="CV832" s="2"/>
      <c r="CW832" s="2"/>
      <c r="CX832" s="2"/>
      <c r="CY832" s="2"/>
      <c r="CZ832" s="2"/>
      <c r="DA832" s="2"/>
      <c r="DB832" s="2"/>
      <c r="DC832" s="2"/>
      <c r="DD832" s="2"/>
      <c r="DE832" s="2"/>
      <c r="DF832" s="92"/>
      <c r="DG832" s="92"/>
      <c r="DH832" s="92"/>
      <c r="DI832" s="92"/>
      <c r="DJ832" s="92"/>
      <c r="DK832" s="92"/>
      <c r="DL832" s="92"/>
      <c r="DM832" s="92"/>
      <c r="DN832" s="92"/>
      <c r="DO832" s="92"/>
      <c r="DP832" s="92"/>
      <c r="DQ832" s="92"/>
      <c r="DR832" s="92"/>
      <c r="DS832" s="92"/>
      <c r="DT832" s="92"/>
      <c r="DU832" s="92"/>
      <c r="DV832" s="92"/>
      <c r="DW832" s="92"/>
      <c r="DX832" s="92"/>
      <c r="DY832" s="92"/>
      <c r="DZ832" s="92"/>
      <c r="EA832" s="92"/>
      <c r="EB832" s="92"/>
      <c r="EC832" s="92"/>
      <c r="ED832" s="92"/>
      <c r="EE832" s="92"/>
      <c r="EF832" s="2"/>
      <c r="EG832" s="2"/>
      <c r="EH832" s="2"/>
    </row>
    <row r="833" spans="1:138" ht="12.7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c r="BR833" s="2"/>
      <c r="BS833" s="2"/>
      <c r="BT833" s="2"/>
      <c r="BU833" s="2"/>
      <c r="BV833" s="2"/>
      <c r="BW833" s="2"/>
      <c r="BX833" s="2"/>
      <c r="BY833" s="2"/>
      <c r="BZ833" s="2"/>
      <c r="CA833" s="2"/>
      <c r="CB833" s="2"/>
      <c r="CC833" s="2"/>
      <c r="CD833" s="2"/>
      <c r="CE833" s="2"/>
      <c r="CF833" s="2"/>
      <c r="CG833" s="2"/>
      <c r="CH833" s="2"/>
      <c r="CI833" s="2"/>
      <c r="CJ833" s="2"/>
      <c r="CK833" s="2"/>
      <c r="CL833" s="2"/>
      <c r="CM833" s="2"/>
      <c r="CN833" s="2"/>
      <c r="CO833" s="2"/>
      <c r="CP833" s="2"/>
      <c r="CQ833" s="2"/>
      <c r="CR833" s="2"/>
      <c r="CS833" s="2"/>
      <c r="CT833" s="2"/>
      <c r="CU833" s="2"/>
      <c r="CV833" s="2"/>
      <c r="CW833" s="2"/>
      <c r="CX833" s="2"/>
      <c r="CY833" s="2"/>
      <c r="CZ833" s="2"/>
      <c r="DA833" s="2"/>
      <c r="DB833" s="2"/>
      <c r="DC833" s="2"/>
      <c r="DD833" s="2"/>
      <c r="DE833" s="2"/>
      <c r="DF833" s="92"/>
      <c r="DG833" s="92"/>
      <c r="DH833" s="92"/>
      <c r="DI833" s="92"/>
      <c r="DJ833" s="92"/>
      <c r="DK833" s="92"/>
      <c r="DL833" s="92"/>
      <c r="DM833" s="92"/>
      <c r="DN833" s="92"/>
      <c r="DO833" s="92"/>
      <c r="DP833" s="92"/>
      <c r="DQ833" s="92"/>
      <c r="DR833" s="92"/>
      <c r="DS833" s="92"/>
      <c r="DT833" s="92"/>
      <c r="DU833" s="92"/>
      <c r="DV833" s="92"/>
      <c r="DW833" s="92"/>
      <c r="DX833" s="92"/>
      <c r="DY833" s="92"/>
      <c r="DZ833" s="92"/>
      <c r="EA833" s="92"/>
      <c r="EB833" s="92"/>
      <c r="EC833" s="92"/>
      <c r="ED833" s="92"/>
      <c r="EE833" s="92"/>
      <c r="EF833" s="2"/>
      <c r="EG833" s="2"/>
      <c r="EH833" s="2"/>
    </row>
    <row r="834" spans="1:138" ht="12.7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c r="BS834" s="2"/>
      <c r="BT834" s="2"/>
      <c r="BU834" s="2"/>
      <c r="BV834" s="2"/>
      <c r="BW834" s="2"/>
      <c r="BX834" s="2"/>
      <c r="BY834" s="2"/>
      <c r="BZ834" s="2"/>
      <c r="CA834" s="2"/>
      <c r="CB834" s="2"/>
      <c r="CC834" s="2"/>
      <c r="CD834" s="2"/>
      <c r="CE834" s="2"/>
      <c r="CF834" s="2"/>
      <c r="CG834" s="2"/>
      <c r="CH834" s="2"/>
      <c r="CI834" s="2"/>
      <c r="CJ834" s="2"/>
      <c r="CK834" s="2"/>
      <c r="CL834" s="2"/>
      <c r="CM834" s="2"/>
      <c r="CN834" s="2"/>
      <c r="CO834" s="2"/>
      <c r="CP834" s="2"/>
      <c r="CQ834" s="2"/>
      <c r="CR834" s="2"/>
      <c r="CS834" s="2"/>
      <c r="CT834" s="2"/>
      <c r="CU834" s="2"/>
      <c r="CV834" s="2"/>
      <c r="CW834" s="2"/>
      <c r="CX834" s="2"/>
      <c r="CY834" s="2"/>
      <c r="CZ834" s="2"/>
      <c r="DA834" s="2"/>
      <c r="DB834" s="2"/>
      <c r="DC834" s="2"/>
      <c r="DD834" s="2"/>
      <c r="DE834" s="2"/>
      <c r="DF834" s="92"/>
      <c r="DG834" s="92"/>
      <c r="DH834" s="92"/>
      <c r="DI834" s="92"/>
      <c r="DJ834" s="92"/>
      <c r="DK834" s="92"/>
      <c r="DL834" s="92"/>
      <c r="DM834" s="92"/>
      <c r="DN834" s="92"/>
      <c r="DO834" s="92"/>
      <c r="DP834" s="92"/>
      <c r="DQ834" s="92"/>
      <c r="DR834" s="92"/>
      <c r="DS834" s="92"/>
      <c r="DT834" s="92"/>
      <c r="DU834" s="92"/>
      <c r="DV834" s="92"/>
      <c r="DW834" s="92"/>
      <c r="DX834" s="92"/>
      <c r="DY834" s="92"/>
      <c r="DZ834" s="92"/>
      <c r="EA834" s="92"/>
      <c r="EB834" s="92"/>
      <c r="EC834" s="92"/>
      <c r="ED834" s="92"/>
      <c r="EE834" s="92"/>
      <c r="EF834" s="2"/>
      <c r="EG834" s="2"/>
      <c r="EH834" s="2"/>
    </row>
    <row r="835" spans="1:138" ht="12.7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c r="BS835" s="2"/>
      <c r="BT835" s="2"/>
      <c r="BU835" s="2"/>
      <c r="BV835" s="2"/>
      <c r="BW835" s="2"/>
      <c r="BX835" s="2"/>
      <c r="BY835" s="2"/>
      <c r="BZ835" s="2"/>
      <c r="CA835" s="2"/>
      <c r="CB835" s="2"/>
      <c r="CC835" s="2"/>
      <c r="CD835" s="2"/>
      <c r="CE835" s="2"/>
      <c r="CF835" s="2"/>
      <c r="CG835" s="2"/>
      <c r="CH835" s="2"/>
      <c r="CI835" s="2"/>
      <c r="CJ835" s="2"/>
      <c r="CK835" s="2"/>
      <c r="CL835" s="2"/>
      <c r="CM835" s="2"/>
      <c r="CN835" s="2"/>
      <c r="CO835" s="2"/>
      <c r="CP835" s="2"/>
      <c r="CQ835" s="2"/>
      <c r="CR835" s="2"/>
      <c r="CS835" s="2"/>
      <c r="CT835" s="2"/>
      <c r="CU835" s="2"/>
      <c r="CV835" s="2"/>
      <c r="CW835" s="2"/>
      <c r="CX835" s="2"/>
      <c r="CY835" s="2"/>
      <c r="CZ835" s="2"/>
      <c r="DA835" s="2"/>
      <c r="DB835" s="2"/>
      <c r="DC835" s="2"/>
      <c r="DD835" s="2"/>
      <c r="DE835" s="2"/>
      <c r="DF835" s="92"/>
      <c r="DG835" s="92"/>
      <c r="DH835" s="92"/>
      <c r="DI835" s="92"/>
      <c r="DJ835" s="92"/>
      <c r="DK835" s="92"/>
      <c r="DL835" s="92"/>
      <c r="DM835" s="92"/>
      <c r="DN835" s="92"/>
      <c r="DO835" s="92"/>
      <c r="DP835" s="92"/>
      <c r="DQ835" s="92"/>
      <c r="DR835" s="92"/>
      <c r="DS835" s="92"/>
      <c r="DT835" s="92"/>
      <c r="DU835" s="92"/>
      <c r="DV835" s="92"/>
      <c r="DW835" s="92"/>
      <c r="DX835" s="92"/>
      <c r="DY835" s="92"/>
      <c r="DZ835" s="92"/>
      <c r="EA835" s="92"/>
      <c r="EB835" s="92"/>
      <c r="EC835" s="92"/>
      <c r="ED835" s="92"/>
      <c r="EE835" s="92"/>
      <c r="EF835" s="2"/>
      <c r="EG835" s="2"/>
      <c r="EH835" s="2"/>
    </row>
    <row r="836" spans="1:138" ht="12.7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c r="BS836" s="2"/>
      <c r="BT836" s="2"/>
      <c r="BU836" s="2"/>
      <c r="BV836" s="2"/>
      <c r="BW836" s="2"/>
      <c r="BX836" s="2"/>
      <c r="BY836" s="2"/>
      <c r="BZ836" s="2"/>
      <c r="CA836" s="2"/>
      <c r="CB836" s="2"/>
      <c r="CC836" s="2"/>
      <c r="CD836" s="2"/>
      <c r="CE836" s="2"/>
      <c r="CF836" s="2"/>
      <c r="CG836" s="2"/>
      <c r="CH836" s="2"/>
      <c r="CI836" s="2"/>
      <c r="CJ836" s="2"/>
      <c r="CK836" s="2"/>
      <c r="CL836" s="2"/>
      <c r="CM836" s="2"/>
      <c r="CN836" s="2"/>
      <c r="CO836" s="2"/>
      <c r="CP836" s="2"/>
      <c r="CQ836" s="2"/>
      <c r="CR836" s="2"/>
      <c r="CS836" s="2"/>
      <c r="CT836" s="2"/>
      <c r="CU836" s="2"/>
      <c r="CV836" s="2"/>
      <c r="CW836" s="2"/>
      <c r="CX836" s="2"/>
      <c r="CY836" s="2"/>
      <c r="CZ836" s="2"/>
      <c r="DA836" s="2"/>
      <c r="DB836" s="2"/>
      <c r="DC836" s="2"/>
      <c r="DD836" s="2"/>
      <c r="DE836" s="2"/>
      <c r="DF836" s="92"/>
      <c r="DG836" s="92"/>
      <c r="DH836" s="92"/>
      <c r="DI836" s="92"/>
      <c r="DJ836" s="92"/>
      <c r="DK836" s="92"/>
      <c r="DL836" s="92"/>
      <c r="DM836" s="92"/>
      <c r="DN836" s="92"/>
      <c r="DO836" s="92"/>
      <c r="DP836" s="92"/>
      <c r="DQ836" s="92"/>
      <c r="DR836" s="92"/>
      <c r="DS836" s="92"/>
      <c r="DT836" s="92"/>
      <c r="DU836" s="92"/>
      <c r="DV836" s="92"/>
      <c r="DW836" s="92"/>
      <c r="DX836" s="92"/>
      <c r="DY836" s="92"/>
      <c r="DZ836" s="92"/>
      <c r="EA836" s="92"/>
      <c r="EB836" s="92"/>
      <c r="EC836" s="92"/>
      <c r="ED836" s="92"/>
      <c r="EE836" s="92"/>
      <c r="EF836" s="2"/>
      <c r="EG836" s="2"/>
      <c r="EH836" s="2"/>
    </row>
    <row r="837" spans="1:138" ht="12.7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c r="BR837" s="2"/>
      <c r="BS837" s="2"/>
      <c r="BT837" s="2"/>
      <c r="BU837" s="2"/>
      <c r="BV837" s="2"/>
      <c r="BW837" s="2"/>
      <c r="BX837" s="2"/>
      <c r="BY837" s="2"/>
      <c r="BZ837" s="2"/>
      <c r="CA837" s="2"/>
      <c r="CB837" s="2"/>
      <c r="CC837" s="2"/>
      <c r="CD837" s="2"/>
      <c r="CE837" s="2"/>
      <c r="CF837" s="2"/>
      <c r="CG837" s="2"/>
      <c r="CH837" s="2"/>
      <c r="CI837" s="2"/>
      <c r="CJ837" s="2"/>
      <c r="CK837" s="2"/>
      <c r="CL837" s="2"/>
      <c r="CM837" s="2"/>
      <c r="CN837" s="2"/>
      <c r="CO837" s="2"/>
      <c r="CP837" s="2"/>
      <c r="CQ837" s="2"/>
      <c r="CR837" s="2"/>
      <c r="CS837" s="2"/>
      <c r="CT837" s="2"/>
      <c r="CU837" s="2"/>
      <c r="CV837" s="2"/>
      <c r="CW837" s="2"/>
      <c r="CX837" s="2"/>
      <c r="CY837" s="2"/>
      <c r="CZ837" s="2"/>
      <c r="DA837" s="2"/>
      <c r="DB837" s="2"/>
      <c r="DC837" s="2"/>
      <c r="DD837" s="2"/>
      <c r="DE837" s="2"/>
      <c r="DF837" s="92"/>
      <c r="DG837" s="92"/>
      <c r="DH837" s="92"/>
      <c r="DI837" s="92"/>
      <c r="DJ837" s="92"/>
      <c r="DK837" s="92"/>
      <c r="DL837" s="92"/>
      <c r="DM837" s="92"/>
      <c r="DN837" s="92"/>
      <c r="DO837" s="92"/>
      <c r="DP837" s="92"/>
      <c r="DQ837" s="92"/>
      <c r="DR837" s="92"/>
      <c r="DS837" s="92"/>
      <c r="DT837" s="92"/>
      <c r="DU837" s="92"/>
      <c r="DV837" s="92"/>
      <c r="DW837" s="92"/>
      <c r="DX837" s="92"/>
      <c r="DY837" s="92"/>
      <c r="DZ837" s="92"/>
      <c r="EA837" s="92"/>
      <c r="EB837" s="92"/>
      <c r="EC837" s="92"/>
      <c r="ED837" s="92"/>
      <c r="EE837" s="92"/>
      <c r="EF837" s="2"/>
      <c r="EG837" s="2"/>
      <c r="EH837" s="2"/>
    </row>
    <row r="838" spans="1:138" ht="12.7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c r="BS838" s="2"/>
      <c r="BT838" s="2"/>
      <c r="BU838" s="2"/>
      <c r="BV838" s="2"/>
      <c r="BW838" s="2"/>
      <c r="BX838" s="2"/>
      <c r="BY838" s="2"/>
      <c r="BZ838" s="2"/>
      <c r="CA838" s="2"/>
      <c r="CB838" s="2"/>
      <c r="CC838" s="2"/>
      <c r="CD838" s="2"/>
      <c r="CE838" s="2"/>
      <c r="CF838" s="2"/>
      <c r="CG838" s="2"/>
      <c r="CH838" s="2"/>
      <c r="CI838" s="2"/>
      <c r="CJ838" s="2"/>
      <c r="CK838" s="2"/>
      <c r="CL838" s="2"/>
      <c r="CM838" s="2"/>
      <c r="CN838" s="2"/>
      <c r="CO838" s="2"/>
      <c r="CP838" s="2"/>
      <c r="CQ838" s="2"/>
      <c r="CR838" s="2"/>
      <c r="CS838" s="2"/>
      <c r="CT838" s="2"/>
      <c r="CU838" s="2"/>
      <c r="CV838" s="2"/>
      <c r="CW838" s="2"/>
      <c r="CX838" s="2"/>
      <c r="CY838" s="2"/>
      <c r="CZ838" s="2"/>
      <c r="DA838" s="2"/>
      <c r="DB838" s="2"/>
      <c r="DC838" s="2"/>
      <c r="DD838" s="2"/>
      <c r="DE838" s="2"/>
      <c r="DF838" s="92"/>
      <c r="DG838" s="92"/>
      <c r="DH838" s="92"/>
      <c r="DI838" s="92"/>
      <c r="DJ838" s="92"/>
      <c r="DK838" s="92"/>
      <c r="DL838" s="92"/>
      <c r="DM838" s="92"/>
      <c r="DN838" s="92"/>
      <c r="DO838" s="92"/>
      <c r="DP838" s="92"/>
      <c r="DQ838" s="92"/>
      <c r="DR838" s="92"/>
      <c r="DS838" s="92"/>
      <c r="DT838" s="92"/>
      <c r="DU838" s="92"/>
      <c r="DV838" s="92"/>
      <c r="DW838" s="92"/>
      <c r="DX838" s="92"/>
      <c r="DY838" s="92"/>
      <c r="DZ838" s="92"/>
      <c r="EA838" s="92"/>
      <c r="EB838" s="92"/>
      <c r="EC838" s="92"/>
      <c r="ED838" s="92"/>
      <c r="EE838" s="92"/>
      <c r="EF838" s="2"/>
      <c r="EG838" s="2"/>
      <c r="EH838" s="2"/>
    </row>
    <row r="839" spans="1:138" ht="12.7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c r="BR839" s="2"/>
      <c r="BS839" s="2"/>
      <c r="BT839" s="2"/>
      <c r="BU839" s="2"/>
      <c r="BV839" s="2"/>
      <c r="BW839" s="2"/>
      <c r="BX839" s="2"/>
      <c r="BY839" s="2"/>
      <c r="BZ839" s="2"/>
      <c r="CA839" s="2"/>
      <c r="CB839" s="2"/>
      <c r="CC839" s="2"/>
      <c r="CD839" s="2"/>
      <c r="CE839" s="2"/>
      <c r="CF839" s="2"/>
      <c r="CG839" s="2"/>
      <c r="CH839" s="2"/>
      <c r="CI839" s="2"/>
      <c r="CJ839" s="2"/>
      <c r="CK839" s="2"/>
      <c r="CL839" s="2"/>
      <c r="CM839" s="2"/>
      <c r="CN839" s="2"/>
      <c r="CO839" s="2"/>
      <c r="CP839" s="2"/>
      <c r="CQ839" s="2"/>
      <c r="CR839" s="2"/>
      <c r="CS839" s="2"/>
      <c r="CT839" s="2"/>
      <c r="CU839" s="2"/>
      <c r="CV839" s="2"/>
      <c r="CW839" s="2"/>
      <c r="CX839" s="2"/>
      <c r="CY839" s="2"/>
      <c r="CZ839" s="2"/>
      <c r="DA839" s="2"/>
      <c r="DB839" s="2"/>
      <c r="DC839" s="2"/>
      <c r="DD839" s="2"/>
      <c r="DE839" s="2"/>
      <c r="DF839" s="92"/>
      <c r="DG839" s="92"/>
      <c r="DH839" s="92"/>
      <c r="DI839" s="92"/>
      <c r="DJ839" s="92"/>
      <c r="DK839" s="92"/>
      <c r="DL839" s="92"/>
      <c r="DM839" s="92"/>
      <c r="DN839" s="92"/>
      <c r="DO839" s="92"/>
      <c r="DP839" s="92"/>
      <c r="DQ839" s="92"/>
      <c r="DR839" s="92"/>
      <c r="DS839" s="92"/>
      <c r="DT839" s="92"/>
      <c r="DU839" s="92"/>
      <c r="DV839" s="92"/>
      <c r="DW839" s="92"/>
      <c r="DX839" s="92"/>
      <c r="DY839" s="92"/>
      <c r="DZ839" s="92"/>
      <c r="EA839" s="92"/>
      <c r="EB839" s="92"/>
      <c r="EC839" s="92"/>
      <c r="ED839" s="92"/>
      <c r="EE839" s="92"/>
      <c r="EF839" s="2"/>
      <c r="EG839" s="2"/>
      <c r="EH839" s="2"/>
    </row>
    <row r="840" spans="1:138" ht="12.7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c r="BR840" s="2"/>
      <c r="BS840" s="2"/>
      <c r="BT840" s="2"/>
      <c r="BU840" s="2"/>
      <c r="BV840" s="2"/>
      <c r="BW840" s="2"/>
      <c r="BX840" s="2"/>
      <c r="BY840" s="2"/>
      <c r="BZ840" s="2"/>
      <c r="CA840" s="2"/>
      <c r="CB840" s="2"/>
      <c r="CC840" s="2"/>
      <c r="CD840" s="2"/>
      <c r="CE840" s="2"/>
      <c r="CF840" s="2"/>
      <c r="CG840" s="2"/>
      <c r="CH840" s="2"/>
      <c r="CI840" s="2"/>
      <c r="CJ840" s="2"/>
      <c r="CK840" s="2"/>
      <c r="CL840" s="2"/>
      <c r="CM840" s="2"/>
      <c r="CN840" s="2"/>
      <c r="CO840" s="2"/>
      <c r="CP840" s="2"/>
      <c r="CQ840" s="2"/>
      <c r="CR840" s="2"/>
      <c r="CS840" s="2"/>
      <c r="CT840" s="2"/>
      <c r="CU840" s="2"/>
      <c r="CV840" s="2"/>
      <c r="CW840" s="2"/>
      <c r="CX840" s="2"/>
      <c r="CY840" s="2"/>
      <c r="CZ840" s="2"/>
      <c r="DA840" s="2"/>
      <c r="DB840" s="2"/>
      <c r="DC840" s="2"/>
      <c r="DD840" s="2"/>
      <c r="DE840" s="2"/>
      <c r="DF840" s="92"/>
      <c r="DG840" s="92"/>
      <c r="DH840" s="92"/>
      <c r="DI840" s="92"/>
      <c r="DJ840" s="92"/>
      <c r="DK840" s="92"/>
      <c r="DL840" s="92"/>
      <c r="DM840" s="92"/>
      <c r="DN840" s="92"/>
      <c r="DO840" s="92"/>
      <c r="DP840" s="92"/>
      <c r="DQ840" s="92"/>
      <c r="DR840" s="92"/>
      <c r="DS840" s="92"/>
      <c r="DT840" s="92"/>
      <c r="DU840" s="92"/>
      <c r="DV840" s="92"/>
      <c r="DW840" s="92"/>
      <c r="DX840" s="92"/>
      <c r="DY840" s="92"/>
      <c r="DZ840" s="92"/>
      <c r="EA840" s="92"/>
      <c r="EB840" s="92"/>
      <c r="EC840" s="92"/>
      <c r="ED840" s="92"/>
      <c r="EE840" s="92"/>
      <c r="EF840" s="2"/>
      <c r="EG840" s="2"/>
      <c r="EH840" s="2"/>
    </row>
    <row r="841" spans="1:138" ht="12.7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c r="BR841" s="2"/>
      <c r="BS841" s="2"/>
      <c r="BT841" s="2"/>
      <c r="BU841" s="2"/>
      <c r="BV841" s="2"/>
      <c r="BW841" s="2"/>
      <c r="BX841" s="2"/>
      <c r="BY841" s="2"/>
      <c r="BZ841" s="2"/>
      <c r="CA841" s="2"/>
      <c r="CB841" s="2"/>
      <c r="CC841" s="2"/>
      <c r="CD841" s="2"/>
      <c r="CE841" s="2"/>
      <c r="CF841" s="2"/>
      <c r="CG841" s="2"/>
      <c r="CH841" s="2"/>
      <c r="CI841" s="2"/>
      <c r="CJ841" s="2"/>
      <c r="CK841" s="2"/>
      <c r="CL841" s="2"/>
      <c r="CM841" s="2"/>
      <c r="CN841" s="2"/>
      <c r="CO841" s="2"/>
      <c r="CP841" s="2"/>
      <c r="CQ841" s="2"/>
      <c r="CR841" s="2"/>
      <c r="CS841" s="2"/>
      <c r="CT841" s="2"/>
      <c r="CU841" s="2"/>
      <c r="CV841" s="2"/>
      <c r="CW841" s="2"/>
      <c r="CX841" s="2"/>
      <c r="CY841" s="2"/>
      <c r="CZ841" s="2"/>
      <c r="DA841" s="2"/>
      <c r="DB841" s="2"/>
      <c r="DC841" s="2"/>
      <c r="DD841" s="2"/>
      <c r="DE841" s="2"/>
      <c r="DF841" s="92"/>
      <c r="DG841" s="92"/>
      <c r="DH841" s="92"/>
      <c r="DI841" s="92"/>
      <c r="DJ841" s="92"/>
      <c r="DK841" s="92"/>
      <c r="DL841" s="92"/>
      <c r="DM841" s="92"/>
      <c r="DN841" s="92"/>
      <c r="DO841" s="92"/>
      <c r="DP841" s="92"/>
      <c r="DQ841" s="92"/>
      <c r="DR841" s="92"/>
      <c r="DS841" s="92"/>
      <c r="DT841" s="92"/>
      <c r="DU841" s="92"/>
      <c r="DV841" s="92"/>
      <c r="DW841" s="92"/>
      <c r="DX841" s="92"/>
      <c r="DY841" s="92"/>
      <c r="DZ841" s="92"/>
      <c r="EA841" s="92"/>
      <c r="EB841" s="92"/>
      <c r="EC841" s="92"/>
      <c r="ED841" s="92"/>
      <c r="EE841" s="92"/>
      <c r="EF841" s="2"/>
      <c r="EG841" s="2"/>
      <c r="EH841" s="2"/>
    </row>
    <row r="842" spans="1:138" ht="12.7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c r="BS842" s="2"/>
      <c r="BT842" s="2"/>
      <c r="BU842" s="2"/>
      <c r="BV842" s="2"/>
      <c r="BW842" s="2"/>
      <c r="BX842" s="2"/>
      <c r="BY842" s="2"/>
      <c r="BZ842" s="2"/>
      <c r="CA842" s="2"/>
      <c r="CB842" s="2"/>
      <c r="CC842" s="2"/>
      <c r="CD842" s="2"/>
      <c r="CE842" s="2"/>
      <c r="CF842" s="2"/>
      <c r="CG842" s="2"/>
      <c r="CH842" s="2"/>
      <c r="CI842" s="2"/>
      <c r="CJ842" s="2"/>
      <c r="CK842" s="2"/>
      <c r="CL842" s="2"/>
      <c r="CM842" s="2"/>
      <c r="CN842" s="2"/>
      <c r="CO842" s="2"/>
      <c r="CP842" s="2"/>
      <c r="CQ842" s="2"/>
      <c r="CR842" s="2"/>
      <c r="CS842" s="2"/>
      <c r="CT842" s="2"/>
      <c r="CU842" s="2"/>
      <c r="CV842" s="2"/>
      <c r="CW842" s="2"/>
      <c r="CX842" s="2"/>
      <c r="CY842" s="2"/>
      <c r="CZ842" s="2"/>
      <c r="DA842" s="2"/>
      <c r="DB842" s="2"/>
      <c r="DC842" s="2"/>
      <c r="DD842" s="2"/>
      <c r="DE842" s="2"/>
      <c r="DF842" s="92"/>
      <c r="DG842" s="92"/>
      <c r="DH842" s="92"/>
      <c r="DI842" s="92"/>
      <c r="DJ842" s="92"/>
      <c r="DK842" s="92"/>
      <c r="DL842" s="92"/>
      <c r="DM842" s="92"/>
      <c r="DN842" s="92"/>
      <c r="DO842" s="92"/>
      <c r="DP842" s="92"/>
      <c r="DQ842" s="92"/>
      <c r="DR842" s="92"/>
      <c r="DS842" s="92"/>
      <c r="DT842" s="92"/>
      <c r="DU842" s="92"/>
      <c r="DV842" s="92"/>
      <c r="DW842" s="92"/>
      <c r="DX842" s="92"/>
      <c r="DY842" s="92"/>
      <c r="DZ842" s="92"/>
      <c r="EA842" s="92"/>
      <c r="EB842" s="92"/>
      <c r="EC842" s="92"/>
      <c r="ED842" s="92"/>
      <c r="EE842" s="92"/>
      <c r="EF842" s="2"/>
      <c r="EG842" s="2"/>
      <c r="EH842" s="2"/>
    </row>
    <row r="843" spans="1:138" ht="12.7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c r="BR843" s="2"/>
      <c r="BS843" s="2"/>
      <c r="BT843" s="2"/>
      <c r="BU843" s="2"/>
      <c r="BV843" s="2"/>
      <c r="BW843" s="2"/>
      <c r="BX843" s="2"/>
      <c r="BY843" s="2"/>
      <c r="BZ843" s="2"/>
      <c r="CA843" s="2"/>
      <c r="CB843" s="2"/>
      <c r="CC843" s="2"/>
      <c r="CD843" s="2"/>
      <c r="CE843" s="2"/>
      <c r="CF843" s="2"/>
      <c r="CG843" s="2"/>
      <c r="CH843" s="2"/>
      <c r="CI843" s="2"/>
      <c r="CJ843" s="2"/>
      <c r="CK843" s="2"/>
      <c r="CL843" s="2"/>
      <c r="CM843" s="2"/>
      <c r="CN843" s="2"/>
      <c r="CO843" s="2"/>
      <c r="CP843" s="2"/>
      <c r="CQ843" s="2"/>
      <c r="CR843" s="2"/>
      <c r="CS843" s="2"/>
      <c r="CT843" s="2"/>
      <c r="CU843" s="2"/>
      <c r="CV843" s="2"/>
      <c r="CW843" s="2"/>
      <c r="CX843" s="2"/>
      <c r="CY843" s="2"/>
      <c r="CZ843" s="2"/>
      <c r="DA843" s="2"/>
      <c r="DB843" s="2"/>
      <c r="DC843" s="2"/>
      <c r="DD843" s="2"/>
      <c r="DE843" s="2"/>
      <c r="DF843" s="92"/>
      <c r="DG843" s="92"/>
      <c r="DH843" s="92"/>
      <c r="DI843" s="92"/>
      <c r="DJ843" s="92"/>
      <c r="DK843" s="92"/>
      <c r="DL843" s="92"/>
      <c r="DM843" s="92"/>
      <c r="DN843" s="92"/>
      <c r="DO843" s="92"/>
      <c r="DP843" s="92"/>
      <c r="DQ843" s="92"/>
      <c r="DR843" s="92"/>
      <c r="DS843" s="92"/>
      <c r="DT843" s="92"/>
      <c r="DU843" s="92"/>
      <c r="DV843" s="92"/>
      <c r="DW843" s="92"/>
      <c r="DX843" s="92"/>
      <c r="DY843" s="92"/>
      <c r="DZ843" s="92"/>
      <c r="EA843" s="92"/>
      <c r="EB843" s="92"/>
      <c r="EC843" s="92"/>
      <c r="ED843" s="92"/>
      <c r="EE843" s="92"/>
      <c r="EF843" s="2"/>
      <c r="EG843" s="2"/>
      <c r="EH843" s="2"/>
    </row>
    <row r="844" spans="1:138" ht="12.7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c r="BS844" s="2"/>
      <c r="BT844" s="2"/>
      <c r="BU844" s="2"/>
      <c r="BV844" s="2"/>
      <c r="BW844" s="2"/>
      <c r="BX844" s="2"/>
      <c r="BY844" s="2"/>
      <c r="BZ844" s="2"/>
      <c r="CA844" s="2"/>
      <c r="CB844" s="2"/>
      <c r="CC844" s="2"/>
      <c r="CD844" s="2"/>
      <c r="CE844" s="2"/>
      <c r="CF844" s="2"/>
      <c r="CG844" s="2"/>
      <c r="CH844" s="2"/>
      <c r="CI844" s="2"/>
      <c r="CJ844" s="2"/>
      <c r="CK844" s="2"/>
      <c r="CL844" s="2"/>
      <c r="CM844" s="2"/>
      <c r="CN844" s="2"/>
      <c r="CO844" s="2"/>
      <c r="CP844" s="2"/>
      <c r="CQ844" s="2"/>
      <c r="CR844" s="2"/>
      <c r="CS844" s="2"/>
      <c r="CT844" s="2"/>
      <c r="CU844" s="2"/>
      <c r="CV844" s="2"/>
      <c r="CW844" s="2"/>
      <c r="CX844" s="2"/>
      <c r="CY844" s="2"/>
      <c r="CZ844" s="2"/>
      <c r="DA844" s="2"/>
      <c r="DB844" s="2"/>
      <c r="DC844" s="2"/>
      <c r="DD844" s="2"/>
      <c r="DE844" s="2"/>
      <c r="DF844" s="92"/>
      <c r="DG844" s="92"/>
      <c r="DH844" s="92"/>
      <c r="DI844" s="92"/>
      <c r="DJ844" s="92"/>
      <c r="DK844" s="92"/>
      <c r="DL844" s="92"/>
      <c r="DM844" s="92"/>
      <c r="DN844" s="92"/>
      <c r="DO844" s="92"/>
      <c r="DP844" s="92"/>
      <c r="DQ844" s="92"/>
      <c r="DR844" s="92"/>
      <c r="DS844" s="92"/>
      <c r="DT844" s="92"/>
      <c r="DU844" s="92"/>
      <c r="DV844" s="92"/>
      <c r="DW844" s="92"/>
      <c r="DX844" s="92"/>
      <c r="DY844" s="92"/>
      <c r="DZ844" s="92"/>
      <c r="EA844" s="92"/>
      <c r="EB844" s="92"/>
      <c r="EC844" s="92"/>
      <c r="ED844" s="92"/>
      <c r="EE844" s="92"/>
      <c r="EF844" s="2"/>
      <c r="EG844" s="2"/>
      <c r="EH844" s="2"/>
    </row>
    <row r="845" spans="1:138" ht="12.7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c r="BS845" s="2"/>
      <c r="BT845" s="2"/>
      <c r="BU845" s="2"/>
      <c r="BV845" s="2"/>
      <c r="BW845" s="2"/>
      <c r="BX845" s="2"/>
      <c r="BY845" s="2"/>
      <c r="BZ845" s="2"/>
      <c r="CA845" s="2"/>
      <c r="CB845" s="2"/>
      <c r="CC845" s="2"/>
      <c r="CD845" s="2"/>
      <c r="CE845" s="2"/>
      <c r="CF845" s="2"/>
      <c r="CG845" s="2"/>
      <c r="CH845" s="2"/>
      <c r="CI845" s="2"/>
      <c r="CJ845" s="2"/>
      <c r="CK845" s="2"/>
      <c r="CL845" s="2"/>
      <c r="CM845" s="2"/>
      <c r="CN845" s="2"/>
      <c r="CO845" s="2"/>
      <c r="CP845" s="2"/>
      <c r="CQ845" s="2"/>
      <c r="CR845" s="2"/>
      <c r="CS845" s="2"/>
      <c r="CT845" s="2"/>
      <c r="CU845" s="2"/>
      <c r="CV845" s="2"/>
      <c r="CW845" s="2"/>
      <c r="CX845" s="2"/>
      <c r="CY845" s="2"/>
      <c r="CZ845" s="2"/>
      <c r="DA845" s="2"/>
      <c r="DB845" s="2"/>
      <c r="DC845" s="2"/>
      <c r="DD845" s="2"/>
      <c r="DE845" s="2"/>
      <c r="DF845" s="92"/>
      <c r="DG845" s="92"/>
      <c r="DH845" s="92"/>
      <c r="DI845" s="92"/>
      <c r="DJ845" s="92"/>
      <c r="DK845" s="92"/>
      <c r="DL845" s="92"/>
      <c r="DM845" s="92"/>
      <c r="DN845" s="92"/>
      <c r="DO845" s="92"/>
      <c r="DP845" s="92"/>
      <c r="DQ845" s="92"/>
      <c r="DR845" s="92"/>
      <c r="DS845" s="92"/>
      <c r="DT845" s="92"/>
      <c r="DU845" s="92"/>
      <c r="DV845" s="92"/>
      <c r="DW845" s="92"/>
      <c r="DX845" s="92"/>
      <c r="DY845" s="92"/>
      <c r="DZ845" s="92"/>
      <c r="EA845" s="92"/>
      <c r="EB845" s="92"/>
      <c r="EC845" s="92"/>
      <c r="ED845" s="92"/>
      <c r="EE845" s="92"/>
      <c r="EF845" s="2"/>
      <c r="EG845" s="2"/>
      <c r="EH845" s="2"/>
    </row>
    <row r="846" spans="1:138" ht="12.7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c r="BS846" s="2"/>
      <c r="BT846" s="2"/>
      <c r="BU846" s="2"/>
      <c r="BV846" s="2"/>
      <c r="BW846" s="2"/>
      <c r="BX846" s="2"/>
      <c r="BY846" s="2"/>
      <c r="BZ846" s="2"/>
      <c r="CA846" s="2"/>
      <c r="CB846" s="2"/>
      <c r="CC846" s="2"/>
      <c r="CD846" s="2"/>
      <c r="CE846" s="2"/>
      <c r="CF846" s="2"/>
      <c r="CG846" s="2"/>
      <c r="CH846" s="2"/>
      <c r="CI846" s="2"/>
      <c r="CJ846" s="2"/>
      <c r="CK846" s="2"/>
      <c r="CL846" s="2"/>
      <c r="CM846" s="2"/>
      <c r="CN846" s="2"/>
      <c r="CO846" s="2"/>
      <c r="CP846" s="2"/>
      <c r="CQ846" s="2"/>
      <c r="CR846" s="2"/>
      <c r="CS846" s="2"/>
      <c r="CT846" s="2"/>
      <c r="CU846" s="2"/>
      <c r="CV846" s="2"/>
      <c r="CW846" s="2"/>
      <c r="CX846" s="2"/>
      <c r="CY846" s="2"/>
      <c r="CZ846" s="2"/>
      <c r="DA846" s="2"/>
      <c r="DB846" s="2"/>
      <c r="DC846" s="2"/>
      <c r="DD846" s="2"/>
      <c r="DE846" s="2"/>
      <c r="DF846" s="92"/>
      <c r="DG846" s="92"/>
      <c r="DH846" s="92"/>
      <c r="DI846" s="92"/>
      <c r="DJ846" s="92"/>
      <c r="DK846" s="92"/>
      <c r="DL846" s="92"/>
      <c r="DM846" s="92"/>
      <c r="DN846" s="92"/>
      <c r="DO846" s="92"/>
      <c r="DP846" s="92"/>
      <c r="DQ846" s="92"/>
      <c r="DR846" s="92"/>
      <c r="DS846" s="92"/>
      <c r="DT846" s="92"/>
      <c r="DU846" s="92"/>
      <c r="DV846" s="92"/>
      <c r="DW846" s="92"/>
      <c r="DX846" s="92"/>
      <c r="DY846" s="92"/>
      <c r="DZ846" s="92"/>
      <c r="EA846" s="92"/>
      <c r="EB846" s="92"/>
      <c r="EC846" s="92"/>
      <c r="ED846" s="92"/>
      <c r="EE846" s="92"/>
      <c r="EF846" s="2"/>
      <c r="EG846" s="2"/>
      <c r="EH846" s="2"/>
    </row>
    <row r="847" spans="1:138" ht="12.7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c r="BR847" s="2"/>
      <c r="BS847" s="2"/>
      <c r="BT847" s="2"/>
      <c r="BU847" s="2"/>
      <c r="BV847" s="2"/>
      <c r="BW847" s="2"/>
      <c r="BX847" s="2"/>
      <c r="BY847" s="2"/>
      <c r="BZ847" s="2"/>
      <c r="CA847" s="2"/>
      <c r="CB847" s="2"/>
      <c r="CC847" s="2"/>
      <c r="CD847" s="2"/>
      <c r="CE847" s="2"/>
      <c r="CF847" s="2"/>
      <c r="CG847" s="2"/>
      <c r="CH847" s="2"/>
      <c r="CI847" s="2"/>
      <c r="CJ847" s="2"/>
      <c r="CK847" s="2"/>
      <c r="CL847" s="2"/>
      <c r="CM847" s="2"/>
      <c r="CN847" s="2"/>
      <c r="CO847" s="2"/>
      <c r="CP847" s="2"/>
      <c r="CQ847" s="2"/>
      <c r="CR847" s="2"/>
      <c r="CS847" s="2"/>
      <c r="CT847" s="2"/>
      <c r="CU847" s="2"/>
      <c r="CV847" s="2"/>
      <c r="CW847" s="2"/>
      <c r="CX847" s="2"/>
      <c r="CY847" s="2"/>
      <c r="CZ847" s="2"/>
      <c r="DA847" s="2"/>
      <c r="DB847" s="2"/>
      <c r="DC847" s="2"/>
      <c r="DD847" s="2"/>
      <c r="DE847" s="2"/>
      <c r="DF847" s="92"/>
      <c r="DG847" s="92"/>
      <c r="DH847" s="92"/>
      <c r="DI847" s="92"/>
      <c r="DJ847" s="92"/>
      <c r="DK847" s="92"/>
      <c r="DL847" s="92"/>
      <c r="DM847" s="92"/>
      <c r="DN847" s="92"/>
      <c r="DO847" s="92"/>
      <c r="DP847" s="92"/>
      <c r="DQ847" s="92"/>
      <c r="DR847" s="92"/>
      <c r="DS847" s="92"/>
      <c r="DT847" s="92"/>
      <c r="DU847" s="92"/>
      <c r="DV847" s="92"/>
      <c r="DW847" s="92"/>
      <c r="DX847" s="92"/>
      <c r="DY847" s="92"/>
      <c r="DZ847" s="92"/>
      <c r="EA847" s="92"/>
      <c r="EB847" s="92"/>
      <c r="EC847" s="92"/>
      <c r="ED847" s="92"/>
      <c r="EE847" s="92"/>
      <c r="EF847" s="2"/>
      <c r="EG847" s="2"/>
      <c r="EH847" s="2"/>
    </row>
    <row r="848" spans="1:138" ht="12.7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c r="BS848" s="2"/>
      <c r="BT848" s="2"/>
      <c r="BU848" s="2"/>
      <c r="BV848" s="2"/>
      <c r="BW848" s="2"/>
      <c r="BX848" s="2"/>
      <c r="BY848" s="2"/>
      <c r="BZ848" s="2"/>
      <c r="CA848" s="2"/>
      <c r="CB848" s="2"/>
      <c r="CC848" s="2"/>
      <c r="CD848" s="2"/>
      <c r="CE848" s="2"/>
      <c r="CF848" s="2"/>
      <c r="CG848" s="2"/>
      <c r="CH848" s="2"/>
      <c r="CI848" s="2"/>
      <c r="CJ848" s="2"/>
      <c r="CK848" s="2"/>
      <c r="CL848" s="2"/>
      <c r="CM848" s="2"/>
      <c r="CN848" s="2"/>
      <c r="CO848" s="2"/>
      <c r="CP848" s="2"/>
      <c r="CQ848" s="2"/>
      <c r="CR848" s="2"/>
      <c r="CS848" s="2"/>
      <c r="CT848" s="2"/>
      <c r="CU848" s="2"/>
      <c r="CV848" s="2"/>
      <c r="CW848" s="2"/>
      <c r="CX848" s="2"/>
      <c r="CY848" s="2"/>
      <c r="CZ848" s="2"/>
      <c r="DA848" s="2"/>
      <c r="DB848" s="2"/>
      <c r="DC848" s="2"/>
      <c r="DD848" s="2"/>
      <c r="DE848" s="2"/>
      <c r="DF848" s="92"/>
      <c r="DG848" s="92"/>
      <c r="DH848" s="92"/>
      <c r="DI848" s="92"/>
      <c r="DJ848" s="92"/>
      <c r="DK848" s="92"/>
      <c r="DL848" s="92"/>
      <c r="DM848" s="92"/>
      <c r="DN848" s="92"/>
      <c r="DO848" s="92"/>
      <c r="DP848" s="92"/>
      <c r="DQ848" s="92"/>
      <c r="DR848" s="92"/>
      <c r="DS848" s="92"/>
      <c r="DT848" s="92"/>
      <c r="DU848" s="92"/>
      <c r="DV848" s="92"/>
      <c r="DW848" s="92"/>
      <c r="DX848" s="92"/>
      <c r="DY848" s="92"/>
      <c r="DZ848" s="92"/>
      <c r="EA848" s="92"/>
      <c r="EB848" s="92"/>
      <c r="EC848" s="92"/>
      <c r="ED848" s="92"/>
      <c r="EE848" s="92"/>
      <c r="EF848" s="2"/>
      <c r="EG848" s="2"/>
      <c r="EH848" s="2"/>
    </row>
    <row r="849" spans="1:138" ht="12.7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c r="BR849" s="2"/>
      <c r="BS849" s="2"/>
      <c r="BT849" s="2"/>
      <c r="BU849" s="2"/>
      <c r="BV849" s="2"/>
      <c r="BW849" s="2"/>
      <c r="BX849" s="2"/>
      <c r="BY849" s="2"/>
      <c r="BZ849" s="2"/>
      <c r="CA849" s="2"/>
      <c r="CB849" s="2"/>
      <c r="CC849" s="2"/>
      <c r="CD849" s="2"/>
      <c r="CE849" s="2"/>
      <c r="CF849" s="2"/>
      <c r="CG849" s="2"/>
      <c r="CH849" s="2"/>
      <c r="CI849" s="2"/>
      <c r="CJ849" s="2"/>
      <c r="CK849" s="2"/>
      <c r="CL849" s="2"/>
      <c r="CM849" s="2"/>
      <c r="CN849" s="2"/>
      <c r="CO849" s="2"/>
      <c r="CP849" s="2"/>
      <c r="CQ849" s="2"/>
      <c r="CR849" s="2"/>
      <c r="CS849" s="2"/>
      <c r="CT849" s="2"/>
      <c r="CU849" s="2"/>
      <c r="CV849" s="2"/>
      <c r="CW849" s="2"/>
      <c r="CX849" s="2"/>
      <c r="CY849" s="2"/>
      <c r="CZ849" s="2"/>
      <c r="DA849" s="2"/>
      <c r="DB849" s="2"/>
      <c r="DC849" s="2"/>
      <c r="DD849" s="2"/>
      <c r="DE849" s="2"/>
      <c r="DF849" s="92"/>
      <c r="DG849" s="92"/>
      <c r="DH849" s="92"/>
      <c r="DI849" s="92"/>
      <c r="DJ849" s="92"/>
      <c r="DK849" s="92"/>
      <c r="DL849" s="92"/>
      <c r="DM849" s="92"/>
      <c r="DN849" s="92"/>
      <c r="DO849" s="92"/>
      <c r="DP849" s="92"/>
      <c r="DQ849" s="92"/>
      <c r="DR849" s="92"/>
      <c r="DS849" s="92"/>
      <c r="DT849" s="92"/>
      <c r="DU849" s="92"/>
      <c r="DV849" s="92"/>
      <c r="DW849" s="92"/>
      <c r="DX849" s="92"/>
      <c r="DY849" s="92"/>
      <c r="DZ849" s="92"/>
      <c r="EA849" s="92"/>
      <c r="EB849" s="92"/>
      <c r="EC849" s="92"/>
      <c r="ED849" s="92"/>
      <c r="EE849" s="92"/>
      <c r="EF849" s="2"/>
      <c r="EG849" s="2"/>
      <c r="EH849" s="2"/>
    </row>
    <row r="850" spans="1:138" ht="12.7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c r="BS850" s="2"/>
      <c r="BT850" s="2"/>
      <c r="BU850" s="2"/>
      <c r="BV850" s="2"/>
      <c r="BW850" s="2"/>
      <c r="BX850" s="2"/>
      <c r="BY850" s="2"/>
      <c r="BZ850" s="2"/>
      <c r="CA850" s="2"/>
      <c r="CB850" s="2"/>
      <c r="CC850" s="2"/>
      <c r="CD850" s="2"/>
      <c r="CE850" s="2"/>
      <c r="CF850" s="2"/>
      <c r="CG850" s="2"/>
      <c r="CH850" s="2"/>
      <c r="CI850" s="2"/>
      <c r="CJ850" s="2"/>
      <c r="CK850" s="2"/>
      <c r="CL850" s="2"/>
      <c r="CM850" s="2"/>
      <c r="CN850" s="2"/>
      <c r="CO850" s="2"/>
      <c r="CP850" s="2"/>
      <c r="CQ850" s="2"/>
      <c r="CR850" s="2"/>
      <c r="CS850" s="2"/>
      <c r="CT850" s="2"/>
      <c r="CU850" s="2"/>
      <c r="CV850" s="2"/>
      <c r="CW850" s="2"/>
      <c r="CX850" s="2"/>
      <c r="CY850" s="2"/>
      <c r="CZ850" s="2"/>
      <c r="DA850" s="2"/>
      <c r="DB850" s="2"/>
      <c r="DC850" s="2"/>
      <c r="DD850" s="2"/>
      <c r="DE850" s="2"/>
      <c r="DF850" s="92"/>
      <c r="DG850" s="92"/>
      <c r="DH850" s="92"/>
      <c r="DI850" s="92"/>
      <c r="DJ850" s="92"/>
      <c r="DK850" s="92"/>
      <c r="DL850" s="92"/>
      <c r="DM850" s="92"/>
      <c r="DN850" s="92"/>
      <c r="DO850" s="92"/>
      <c r="DP850" s="92"/>
      <c r="DQ850" s="92"/>
      <c r="DR850" s="92"/>
      <c r="DS850" s="92"/>
      <c r="DT850" s="92"/>
      <c r="DU850" s="92"/>
      <c r="DV850" s="92"/>
      <c r="DW850" s="92"/>
      <c r="DX850" s="92"/>
      <c r="DY850" s="92"/>
      <c r="DZ850" s="92"/>
      <c r="EA850" s="92"/>
      <c r="EB850" s="92"/>
      <c r="EC850" s="92"/>
      <c r="ED850" s="92"/>
      <c r="EE850" s="92"/>
      <c r="EF850" s="2"/>
      <c r="EG850" s="2"/>
      <c r="EH850" s="2"/>
    </row>
    <row r="851" spans="1:138" ht="12.7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c r="BS851" s="2"/>
      <c r="BT851" s="2"/>
      <c r="BU851" s="2"/>
      <c r="BV851" s="2"/>
      <c r="BW851" s="2"/>
      <c r="BX851" s="2"/>
      <c r="BY851" s="2"/>
      <c r="BZ851" s="2"/>
      <c r="CA851" s="2"/>
      <c r="CB851" s="2"/>
      <c r="CC851" s="2"/>
      <c r="CD851" s="2"/>
      <c r="CE851" s="2"/>
      <c r="CF851" s="2"/>
      <c r="CG851" s="2"/>
      <c r="CH851" s="2"/>
      <c r="CI851" s="2"/>
      <c r="CJ851" s="2"/>
      <c r="CK851" s="2"/>
      <c r="CL851" s="2"/>
      <c r="CM851" s="2"/>
      <c r="CN851" s="2"/>
      <c r="CO851" s="2"/>
      <c r="CP851" s="2"/>
      <c r="CQ851" s="2"/>
      <c r="CR851" s="2"/>
      <c r="CS851" s="2"/>
      <c r="CT851" s="2"/>
      <c r="CU851" s="2"/>
      <c r="CV851" s="2"/>
      <c r="CW851" s="2"/>
      <c r="CX851" s="2"/>
      <c r="CY851" s="2"/>
      <c r="CZ851" s="2"/>
      <c r="DA851" s="2"/>
      <c r="DB851" s="2"/>
      <c r="DC851" s="2"/>
      <c r="DD851" s="2"/>
      <c r="DE851" s="2"/>
      <c r="DF851" s="92"/>
      <c r="DG851" s="92"/>
      <c r="DH851" s="92"/>
      <c r="DI851" s="92"/>
      <c r="DJ851" s="92"/>
      <c r="DK851" s="92"/>
      <c r="DL851" s="92"/>
      <c r="DM851" s="92"/>
      <c r="DN851" s="92"/>
      <c r="DO851" s="92"/>
      <c r="DP851" s="92"/>
      <c r="DQ851" s="92"/>
      <c r="DR851" s="92"/>
      <c r="DS851" s="92"/>
      <c r="DT851" s="92"/>
      <c r="DU851" s="92"/>
      <c r="DV851" s="92"/>
      <c r="DW851" s="92"/>
      <c r="DX851" s="92"/>
      <c r="DY851" s="92"/>
      <c r="DZ851" s="92"/>
      <c r="EA851" s="92"/>
      <c r="EB851" s="92"/>
      <c r="EC851" s="92"/>
      <c r="ED851" s="92"/>
      <c r="EE851" s="92"/>
      <c r="EF851" s="2"/>
      <c r="EG851" s="2"/>
      <c r="EH851" s="2"/>
    </row>
    <row r="852" spans="1:138" ht="12.7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c r="BS852" s="2"/>
      <c r="BT852" s="2"/>
      <c r="BU852" s="2"/>
      <c r="BV852" s="2"/>
      <c r="BW852" s="2"/>
      <c r="BX852" s="2"/>
      <c r="BY852" s="2"/>
      <c r="BZ852" s="2"/>
      <c r="CA852" s="2"/>
      <c r="CB852" s="2"/>
      <c r="CC852" s="2"/>
      <c r="CD852" s="2"/>
      <c r="CE852" s="2"/>
      <c r="CF852" s="2"/>
      <c r="CG852" s="2"/>
      <c r="CH852" s="2"/>
      <c r="CI852" s="2"/>
      <c r="CJ852" s="2"/>
      <c r="CK852" s="2"/>
      <c r="CL852" s="2"/>
      <c r="CM852" s="2"/>
      <c r="CN852" s="2"/>
      <c r="CO852" s="2"/>
      <c r="CP852" s="2"/>
      <c r="CQ852" s="2"/>
      <c r="CR852" s="2"/>
      <c r="CS852" s="2"/>
      <c r="CT852" s="2"/>
      <c r="CU852" s="2"/>
      <c r="CV852" s="2"/>
      <c r="CW852" s="2"/>
      <c r="CX852" s="2"/>
      <c r="CY852" s="2"/>
      <c r="CZ852" s="2"/>
      <c r="DA852" s="2"/>
      <c r="DB852" s="2"/>
      <c r="DC852" s="2"/>
      <c r="DD852" s="2"/>
      <c r="DE852" s="2"/>
      <c r="DF852" s="92"/>
      <c r="DG852" s="92"/>
      <c r="DH852" s="92"/>
      <c r="DI852" s="92"/>
      <c r="DJ852" s="92"/>
      <c r="DK852" s="92"/>
      <c r="DL852" s="92"/>
      <c r="DM852" s="92"/>
      <c r="DN852" s="92"/>
      <c r="DO852" s="92"/>
      <c r="DP852" s="92"/>
      <c r="DQ852" s="92"/>
      <c r="DR852" s="92"/>
      <c r="DS852" s="92"/>
      <c r="DT852" s="92"/>
      <c r="DU852" s="92"/>
      <c r="DV852" s="92"/>
      <c r="DW852" s="92"/>
      <c r="DX852" s="92"/>
      <c r="DY852" s="92"/>
      <c r="DZ852" s="92"/>
      <c r="EA852" s="92"/>
      <c r="EB852" s="92"/>
      <c r="EC852" s="92"/>
      <c r="ED852" s="92"/>
      <c r="EE852" s="92"/>
      <c r="EF852" s="2"/>
      <c r="EG852" s="2"/>
      <c r="EH852" s="2"/>
    </row>
    <row r="853" spans="1:138" ht="12.7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c r="BS853" s="2"/>
      <c r="BT853" s="2"/>
      <c r="BU853" s="2"/>
      <c r="BV853" s="2"/>
      <c r="BW853" s="2"/>
      <c r="BX853" s="2"/>
      <c r="BY853" s="2"/>
      <c r="BZ853" s="2"/>
      <c r="CA853" s="2"/>
      <c r="CB853" s="2"/>
      <c r="CC853" s="2"/>
      <c r="CD853" s="2"/>
      <c r="CE853" s="2"/>
      <c r="CF853" s="2"/>
      <c r="CG853" s="2"/>
      <c r="CH853" s="2"/>
      <c r="CI853" s="2"/>
      <c r="CJ853" s="2"/>
      <c r="CK853" s="2"/>
      <c r="CL853" s="2"/>
      <c r="CM853" s="2"/>
      <c r="CN853" s="2"/>
      <c r="CO853" s="2"/>
      <c r="CP853" s="2"/>
      <c r="CQ853" s="2"/>
      <c r="CR853" s="2"/>
      <c r="CS853" s="2"/>
      <c r="CT853" s="2"/>
      <c r="CU853" s="2"/>
      <c r="CV853" s="2"/>
      <c r="CW853" s="2"/>
      <c r="CX853" s="2"/>
      <c r="CY853" s="2"/>
      <c r="CZ853" s="2"/>
      <c r="DA853" s="2"/>
      <c r="DB853" s="2"/>
      <c r="DC853" s="2"/>
      <c r="DD853" s="2"/>
      <c r="DE853" s="2"/>
      <c r="DF853" s="92"/>
      <c r="DG853" s="92"/>
      <c r="DH853" s="92"/>
      <c r="DI853" s="92"/>
      <c r="DJ853" s="92"/>
      <c r="DK853" s="92"/>
      <c r="DL853" s="92"/>
      <c r="DM853" s="92"/>
      <c r="DN853" s="92"/>
      <c r="DO853" s="92"/>
      <c r="DP853" s="92"/>
      <c r="DQ853" s="92"/>
      <c r="DR853" s="92"/>
      <c r="DS853" s="92"/>
      <c r="DT853" s="92"/>
      <c r="DU853" s="92"/>
      <c r="DV853" s="92"/>
      <c r="DW853" s="92"/>
      <c r="DX853" s="92"/>
      <c r="DY853" s="92"/>
      <c r="DZ853" s="92"/>
      <c r="EA853" s="92"/>
      <c r="EB853" s="92"/>
      <c r="EC853" s="92"/>
      <c r="ED853" s="92"/>
      <c r="EE853" s="92"/>
      <c r="EF853" s="2"/>
      <c r="EG853" s="2"/>
      <c r="EH853" s="2"/>
    </row>
    <row r="854" spans="1:138" ht="12.7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c r="BS854" s="2"/>
      <c r="BT854" s="2"/>
      <c r="BU854" s="2"/>
      <c r="BV854" s="2"/>
      <c r="BW854" s="2"/>
      <c r="BX854" s="2"/>
      <c r="BY854" s="2"/>
      <c r="BZ854" s="2"/>
      <c r="CA854" s="2"/>
      <c r="CB854" s="2"/>
      <c r="CC854" s="2"/>
      <c r="CD854" s="2"/>
      <c r="CE854" s="2"/>
      <c r="CF854" s="2"/>
      <c r="CG854" s="2"/>
      <c r="CH854" s="2"/>
      <c r="CI854" s="2"/>
      <c r="CJ854" s="2"/>
      <c r="CK854" s="2"/>
      <c r="CL854" s="2"/>
      <c r="CM854" s="2"/>
      <c r="CN854" s="2"/>
      <c r="CO854" s="2"/>
      <c r="CP854" s="2"/>
      <c r="CQ854" s="2"/>
      <c r="CR854" s="2"/>
      <c r="CS854" s="2"/>
      <c r="CT854" s="2"/>
      <c r="CU854" s="2"/>
      <c r="CV854" s="2"/>
      <c r="CW854" s="2"/>
      <c r="CX854" s="2"/>
      <c r="CY854" s="2"/>
      <c r="CZ854" s="2"/>
      <c r="DA854" s="2"/>
      <c r="DB854" s="2"/>
      <c r="DC854" s="2"/>
      <c r="DD854" s="2"/>
      <c r="DE854" s="2"/>
      <c r="DF854" s="92"/>
      <c r="DG854" s="92"/>
      <c r="DH854" s="92"/>
      <c r="DI854" s="92"/>
      <c r="DJ854" s="92"/>
      <c r="DK854" s="92"/>
      <c r="DL854" s="92"/>
      <c r="DM854" s="92"/>
      <c r="DN854" s="92"/>
      <c r="DO854" s="92"/>
      <c r="DP854" s="92"/>
      <c r="DQ854" s="92"/>
      <c r="DR854" s="92"/>
      <c r="DS854" s="92"/>
      <c r="DT854" s="92"/>
      <c r="DU854" s="92"/>
      <c r="DV854" s="92"/>
      <c r="DW854" s="92"/>
      <c r="DX854" s="92"/>
      <c r="DY854" s="92"/>
      <c r="DZ854" s="92"/>
      <c r="EA854" s="92"/>
      <c r="EB854" s="92"/>
      <c r="EC854" s="92"/>
      <c r="ED854" s="92"/>
      <c r="EE854" s="92"/>
      <c r="EF854" s="2"/>
      <c r="EG854" s="2"/>
      <c r="EH854" s="2"/>
    </row>
    <row r="855" spans="1:138" ht="12.7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c r="BS855" s="2"/>
      <c r="BT855" s="2"/>
      <c r="BU855" s="2"/>
      <c r="BV855" s="2"/>
      <c r="BW855" s="2"/>
      <c r="BX855" s="2"/>
      <c r="BY855" s="2"/>
      <c r="BZ855" s="2"/>
      <c r="CA855" s="2"/>
      <c r="CB855" s="2"/>
      <c r="CC855" s="2"/>
      <c r="CD855" s="2"/>
      <c r="CE855" s="2"/>
      <c r="CF855" s="2"/>
      <c r="CG855" s="2"/>
      <c r="CH855" s="2"/>
      <c r="CI855" s="2"/>
      <c r="CJ855" s="2"/>
      <c r="CK855" s="2"/>
      <c r="CL855" s="2"/>
      <c r="CM855" s="2"/>
      <c r="CN855" s="2"/>
      <c r="CO855" s="2"/>
      <c r="CP855" s="2"/>
      <c r="CQ855" s="2"/>
      <c r="CR855" s="2"/>
      <c r="CS855" s="2"/>
      <c r="CT855" s="2"/>
      <c r="CU855" s="2"/>
      <c r="CV855" s="2"/>
      <c r="CW855" s="2"/>
      <c r="CX855" s="2"/>
      <c r="CY855" s="2"/>
      <c r="CZ855" s="2"/>
      <c r="DA855" s="2"/>
      <c r="DB855" s="2"/>
      <c r="DC855" s="2"/>
      <c r="DD855" s="2"/>
      <c r="DE855" s="2"/>
      <c r="DF855" s="92"/>
      <c r="DG855" s="92"/>
      <c r="DH855" s="92"/>
      <c r="DI855" s="92"/>
      <c r="DJ855" s="92"/>
      <c r="DK855" s="92"/>
      <c r="DL855" s="92"/>
      <c r="DM855" s="92"/>
      <c r="DN855" s="92"/>
      <c r="DO855" s="92"/>
      <c r="DP855" s="92"/>
      <c r="DQ855" s="92"/>
      <c r="DR855" s="92"/>
      <c r="DS855" s="92"/>
      <c r="DT855" s="92"/>
      <c r="DU855" s="92"/>
      <c r="DV855" s="92"/>
      <c r="DW855" s="92"/>
      <c r="DX855" s="92"/>
      <c r="DY855" s="92"/>
      <c r="DZ855" s="92"/>
      <c r="EA855" s="92"/>
      <c r="EB855" s="92"/>
      <c r="EC855" s="92"/>
      <c r="ED855" s="92"/>
      <c r="EE855" s="92"/>
      <c r="EF855" s="2"/>
      <c r="EG855" s="2"/>
      <c r="EH855" s="2"/>
    </row>
    <row r="856" spans="1:138" ht="12.7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c r="BS856" s="2"/>
      <c r="BT856" s="2"/>
      <c r="BU856" s="2"/>
      <c r="BV856" s="2"/>
      <c r="BW856" s="2"/>
      <c r="BX856" s="2"/>
      <c r="BY856" s="2"/>
      <c r="BZ856" s="2"/>
      <c r="CA856" s="2"/>
      <c r="CB856" s="2"/>
      <c r="CC856" s="2"/>
      <c r="CD856" s="2"/>
      <c r="CE856" s="2"/>
      <c r="CF856" s="2"/>
      <c r="CG856" s="2"/>
      <c r="CH856" s="2"/>
      <c r="CI856" s="2"/>
      <c r="CJ856" s="2"/>
      <c r="CK856" s="2"/>
      <c r="CL856" s="2"/>
      <c r="CM856" s="2"/>
      <c r="CN856" s="2"/>
      <c r="CO856" s="2"/>
      <c r="CP856" s="2"/>
      <c r="CQ856" s="2"/>
      <c r="CR856" s="2"/>
      <c r="CS856" s="2"/>
      <c r="CT856" s="2"/>
      <c r="CU856" s="2"/>
      <c r="CV856" s="2"/>
      <c r="CW856" s="2"/>
      <c r="CX856" s="2"/>
      <c r="CY856" s="2"/>
      <c r="CZ856" s="2"/>
      <c r="DA856" s="2"/>
      <c r="DB856" s="2"/>
      <c r="DC856" s="2"/>
      <c r="DD856" s="2"/>
      <c r="DE856" s="2"/>
      <c r="DF856" s="92"/>
      <c r="DG856" s="92"/>
      <c r="DH856" s="92"/>
      <c r="DI856" s="92"/>
      <c r="DJ856" s="92"/>
      <c r="DK856" s="92"/>
      <c r="DL856" s="92"/>
      <c r="DM856" s="92"/>
      <c r="DN856" s="92"/>
      <c r="DO856" s="92"/>
      <c r="DP856" s="92"/>
      <c r="DQ856" s="92"/>
      <c r="DR856" s="92"/>
      <c r="DS856" s="92"/>
      <c r="DT856" s="92"/>
      <c r="DU856" s="92"/>
      <c r="DV856" s="92"/>
      <c r="DW856" s="92"/>
      <c r="DX856" s="92"/>
      <c r="DY856" s="92"/>
      <c r="DZ856" s="92"/>
      <c r="EA856" s="92"/>
      <c r="EB856" s="92"/>
      <c r="EC856" s="92"/>
      <c r="ED856" s="92"/>
      <c r="EE856" s="92"/>
      <c r="EF856" s="2"/>
      <c r="EG856" s="2"/>
      <c r="EH856" s="2"/>
    </row>
    <row r="857" spans="1:138" ht="12.7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c r="BR857" s="2"/>
      <c r="BS857" s="2"/>
      <c r="BT857" s="2"/>
      <c r="BU857" s="2"/>
      <c r="BV857" s="2"/>
      <c r="BW857" s="2"/>
      <c r="BX857" s="2"/>
      <c r="BY857" s="2"/>
      <c r="BZ857" s="2"/>
      <c r="CA857" s="2"/>
      <c r="CB857" s="2"/>
      <c r="CC857" s="2"/>
      <c r="CD857" s="2"/>
      <c r="CE857" s="2"/>
      <c r="CF857" s="2"/>
      <c r="CG857" s="2"/>
      <c r="CH857" s="2"/>
      <c r="CI857" s="2"/>
      <c r="CJ857" s="2"/>
      <c r="CK857" s="2"/>
      <c r="CL857" s="2"/>
      <c r="CM857" s="2"/>
      <c r="CN857" s="2"/>
      <c r="CO857" s="2"/>
      <c r="CP857" s="2"/>
      <c r="CQ857" s="2"/>
      <c r="CR857" s="2"/>
      <c r="CS857" s="2"/>
      <c r="CT857" s="2"/>
      <c r="CU857" s="2"/>
      <c r="CV857" s="2"/>
      <c r="CW857" s="2"/>
      <c r="CX857" s="2"/>
      <c r="CY857" s="2"/>
      <c r="CZ857" s="2"/>
      <c r="DA857" s="2"/>
      <c r="DB857" s="2"/>
      <c r="DC857" s="2"/>
      <c r="DD857" s="2"/>
      <c r="DE857" s="2"/>
      <c r="DF857" s="92"/>
      <c r="DG857" s="92"/>
      <c r="DH857" s="92"/>
      <c r="DI857" s="92"/>
      <c r="DJ857" s="92"/>
      <c r="DK857" s="92"/>
      <c r="DL857" s="92"/>
      <c r="DM857" s="92"/>
      <c r="DN857" s="92"/>
      <c r="DO857" s="92"/>
      <c r="DP857" s="92"/>
      <c r="DQ857" s="92"/>
      <c r="DR857" s="92"/>
      <c r="DS857" s="92"/>
      <c r="DT857" s="92"/>
      <c r="DU857" s="92"/>
      <c r="DV857" s="92"/>
      <c r="DW857" s="92"/>
      <c r="DX857" s="92"/>
      <c r="DY857" s="92"/>
      <c r="DZ857" s="92"/>
      <c r="EA857" s="92"/>
      <c r="EB857" s="92"/>
      <c r="EC857" s="92"/>
      <c r="ED857" s="92"/>
      <c r="EE857" s="92"/>
      <c r="EF857" s="2"/>
      <c r="EG857" s="2"/>
      <c r="EH857" s="2"/>
    </row>
    <row r="858" spans="1:138" ht="12.7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c r="BS858" s="2"/>
      <c r="BT858" s="2"/>
      <c r="BU858" s="2"/>
      <c r="BV858" s="2"/>
      <c r="BW858" s="2"/>
      <c r="BX858" s="2"/>
      <c r="BY858" s="2"/>
      <c r="BZ858" s="2"/>
      <c r="CA858" s="2"/>
      <c r="CB858" s="2"/>
      <c r="CC858" s="2"/>
      <c r="CD858" s="2"/>
      <c r="CE858" s="2"/>
      <c r="CF858" s="2"/>
      <c r="CG858" s="2"/>
      <c r="CH858" s="2"/>
      <c r="CI858" s="2"/>
      <c r="CJ858" s="2"/>
      <c r="CK858" s="2"/>
      <c r="CL858" s="2"/>
      <c r="CM858" s="2"/>
      <c r="CN858" s="2"/>
      <c r="CO858" s="2"/>
      <c r="CP858" s="2"/>
      <c r="CQ858" s="2"/>
      <c r="CR858" s="2"/>
      <c r="CS858" s="2"/>
      <c r="CT858" s="2"/>
      <c r="CU858" s="2"/>
      <c r="CV858" s="2"/>
      <c r="CW858" s="2"/>
      <c r="CX858" s="2"/>
      <c r="CY858" s="2"/>
      <c r="CZ858" s="2"/>
      <c r="DA858" s="2"/>
      <c r="DB858" s="2"/>
      <c r="DC858" s="2"/>
      <c r="DD858" s="2"/>
      <c r="DE858" s="2"/>
      <c r="DF858" s="92"/>
      <c r="DG858" s="92"/>
      <c r="DH858" s="92"/>
      <c r="DI858" s="92"/>
      <c r="DJ858" s="92"/>
      <c r="DK858" s="92"/>
      <c r="DL858" s="92"/>
      <c r="DM858" s="92"/>
      <c r="DN858" s="92"/>
      <c r="DO858" s="92"/>
      <c r="DP858" s="92"/>
      <c r="DQ858" s="92"/>
      <c r="DR858" s="92"/>
      <c r="DS858" s="92"/>
      <c r="DT858" s="92"/>
      <c r="DU858" s="92"/>
      <c r="DV858" s="92"/>
      <c r="DW858" s="92"/>
      <c r="DX858" s="92"/>
      <c r="DY858" s="92"/>
      <c r="DZ858" s="92"/>
      <c r="EA858" s="92"/>
      <c r="EB858" s="92"/>
      <c r="EC858" s="92"/>
      <c r="ED858" s="92"/>
      <c r="EE858" s="92"/>
      <c r="EF858" s="2"/>
      <c r="EG858" s="2"/>
      <c r="EH858" s="2"/>
    </row>
    <row r="859" spans="1:138" ht="12.7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c r="BS859" s="2"/>
      <c r="BT859" s="2"/>
      <c r="BU859" s="2"/>
      <c r="BV859" s="2"/>
      <c r="BW859" s="2"/>
      <c r="BX859" s="2"/>
      <c r="BY859" s="2"/>
      <c r="BZ859" s="2"/>
      <c r="CA859" s="2"/>
      <c r="CB859" s="2"/>
      <c r="CC859" s="2"/>
      <c r="CD859" s="2"/>
      <c r="CE859" s="2"/>
      <c r="CF859" s="2"/>
      <c r="CG859" s="2"/>
      <c r="CH859" s="2"/>
      <c r="CI859" s="2"/>
      <c r="CJ859" s="2"/>
      <c r="CK859" s="2"/>
      <c r="CL859" s="2"/>
      <c r="CM859" s="2"/>
      <c r="CN859" s="2"/>
      <c r="CO859" s="2"/>
      <c r="CP859" s="2"/>
      <c r="CQ859" s="2"/>
      <c r="CR859" s="2"/>
      <c r="CS859" s="2"/>
      <c r="CT859" s="2"/>
      <c r="CU859" s="2"/>
      <c r="CV859" s="2"/>
      <c r="CW859" s="2"/>
      <c r="CX859" s="2"/>
      <c r="CY859" s="2"/>
      <c r="CZ859" s="2"/>
      <c r="DA859" s="2"/>
      <c r="DB859" s="2"/>
      <c r="DC859" s="2"/>
      <c r="DD859" s="2"/>
      <c r="DE859" s="2"/>
      <c r="DF859" s="92"/>
      <c r="DG859" s="92"/>
      <c r="DH859" s="92"/>
      <c r="DI859" s="92"/>
      <c r="DJ859" s="92"/>
      <c r="DK859" s="92"/>
      <c r="DL859" s="92"/>
      <c r="DM859" s="92"/>
      <c r="DN859" s="92"/>
      <c r="DO859" s="92"/>
      <c r="DP859" s="92"/>
      <c r="DQ859" s="92"/>
      <c r="DR859" s="92"/>
      <c r="DS859" s="92"/>
      <c r="DT859" s="92"/>
      <c r="DU859" s="92"/>
      <c r="DV859" s="92"/>
      <c r="DW859" s="92"/>
      <c r="DX859" s="92"/>
      <c r="DY859" s="92"/>
      <c r="DZ859" s="92"/>
      <c r="EA859" s="92"/>
      <c r="EB859" s="92"/>
      <c r="EC859" s="92"/>
      <c r="ED859" s="92"/>
      <c r="EE859" s="92"/>
      <c r="EF859" s="2"/>
      <c r="EG859" s="2"/>
      <c r="EH859" s="2"/>
    </row>
    <row r="860" spans="1:138" ht="12.7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c r="BS860" s="2"/>
      <c r="BT860" s="2"/>
      <c r="BU860" s="2"/>
      <c r="BV860" s="2"/>
      <c r="BW860" s="2"/>
      <c r="BX860" s="2"/>
      <c r="BY860" s="2"/>
      <c r="BZ860" s="2"/>
      <c r="CA860" s="2"/>
      <c r="CB860" s="2"/>
      <c r="CC860" s="2"/>
      <c r="CD860" s="2"/>
      <c r="CE860" s="2"/>
      <c r="CF860" s="2"/>
      <c r="CG860" s="2"/>
      <c r="CH860" s="2"/>
      <c r="CI860" s="2"/>
      <c r="CJ860" s="2"/>
      <c r="CK860" s="2"/>
      <c r="CL860" s="2"/>
      <c r="CM860" s="2"/>
      <c r="CN860" s="2"/>
      <c r="CO860" s="2"/>
      <c r="CP860" s="2"/>
      <c r="CQ860" s="2"/>
      <c r="CR860" s="2"/>
      <c r="CS860" s="2"/>
      <c r="CT860" s="2"/>
      <c r="CU860" s="2"/>
      <c r="CV860" s="2"/>
      <c r="CW860" s="2"/>
      <c r="CX860" s="2"/>
      <c r="CY860" s="2"/>
      <c r="CZ860" s="2"/>
      <c r="DA860" s="2"/>
      <c r="DB860" s="2"/>
      <c r="DC860" s="2"/>
      <c r="DD860" s="2"/>
      <c r="DE860" s="2"/>
      <c r="DF860" s="92"/>
      <c r="DG860" s="92"/>
      <c r="DH860" s="92"/>
      <c r="DI860" s="92"/>
      <c r="DJ860" s="92"/>
      <c r="DK860" s="92"/>
      <c r="DL860" s="92"/>
      <c r="DM860" s="92"/>
      <c r="DN860" s="92"/>
      <c r="DO860" s="92"/>
      <c r="DP860" s="92"/>
      <c r="DQ860" s="92"/>
      <c r="DR860" s="92"/>
      <c r="DS860" s="92"/>
      <c r="DT860" s="92"/>
      <c r="DU860" s="92"/>
      <c r="DV860" s="92"/>
      <c r="DW860" s="92"/>
      <c r="DX860" s="92"/>
      <c r="DY860" s="92"/>
      <c r="DZ860" s="92"/>
      <c r="EA860" s="92"/>
      <c r="EB860" s="92"/>
      <c r="EC860" s="92"/>
      <c r="ED860" s="92"/>
      <c r="EE860" s="92"/>
      <c r="EF860" s="2"/>
      <c r="EG860" s="2"/>
      <c r="EH860" s="2"/>
    </row>
    <row r="861" spans="1:138" ht="12.7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c r="BR861" s="2"/>
      <c r="BS861" s="2"/>
      <c r="BT861" s="2"/>
      <c r="BU861" s="2"/>
      <c r="BV861" s="2"/>
      <c r="BW861" s="2"/>
      <c r="BX861" s="2"/>
      <c r="BY861" s="2"/>
      <c r="BZ861" s="2"/>
      <c r="CA861" s="2"/>
      <c r="CB861" s="2"/>
      <c r="CC861" s="2"/>
      <c r="CD861" s="2"/>
      <c r="CE861" s="2"/>
      <c r="CF861" s="2"/>
      <c r="CG861" s="2"/>
      <c r="CH861" s="2"/>
      <c r="CI861" s="2"/>
      <c r="CJ861" s="2"/>
      <c r="CK861" s="2"/>
      <c r="CL861" s="2"/>
      <c r="CM861" s="2"/>
      <c r="CN861" s="2"/>
      <c r="CO861" s="2"/>
      <c r="CP861" s="2"/>
      <c r="CQ861" s="2"/>
      <c r="CR861" s="2"/>
      <c r="CS861" s="2"/>
      <c r="CT861" s="2"/>
      <c r="CU861" s="2"/>
      <c r="CV861" s="2"/>
      <c r="CW861" s="2"/>
      <c r="CX861" s="2"/>
      <c r="CY861" s="2"/>
      <c r="CZ861" s="2"/>
      <c r="DA861" s="2"/>
      <c r="DB861" s="2"/>
      <c r="DC861" s="2"/>
      <c r="DD861" s="2"/>
      <c r="DE861" s="2"/>
      <c r="DF861" s="92"/>
      <c r="DG861" s="92"/>
      <c r="DH861" s="92"/>
      <c r="DI861" s="92"/>
      <c r="DJ861" s="92"/>
      <c r="DK861" s="92"/>
      <c r="DL861" s="92"/>
      <c r="DM861" s="92"/>
      <c r="DN861" s="92"/>
      <c r="DO861" s="92"/>
      <c r="DP861" s="92"/>
      <c r="DQ861" s="92"/>
      <c r="DR861" s="92"/>
      <c r="DS861" s="92"/>
      <c r="DT861" s="92"/>
      <c r="DU861" s="92"/>
      <c r="DV861" s="92"/>
      <c r="DW861" s="92"/>
      <c r="DX861" s="92"/>
      <c r="DY861" s="92"/>
      <c r="DZ861" s="92"/>
      <c r="EA861" s="92"/>
      <c r="EB861" s="92"/>
      <c r="EC861" s="92"/>
      <c r="ED861" s="92"/>
      <c r="EE861" s="92"/>
      <c r="EF861" s="2"/>
      <c r="EG861" s="2"/>
      <c r="EH861" s="2"/>
    </row>
    <row r="862" spans="1:138" ht="12.7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c r="BS862" s="2"/>
      <c r="BT862" s="2"/>
      <c r="BU862" s="2"/>
      <c r="BV862" s="2"/>
      <c r="BW862" s="2"/>
      <c r="BX862" s="2"/>
      <c r="BY862" s="2"/>
      <c r="BZ862" s="2"/>
      <c r="CA862" s="2"/>
      <c r="CB862" s="2"/>
      <c r="CC862" s="2"/>
      <c r="CD862" s="2"/>
      <c r="CE862" s="2"/>
      <c r="CF862" s="2"/>
      <c r="CG862" s="2"/>
      <c r="CH862" s="2"/>
      <c r="CI862" s="2"/>
      <c r="CJ862" s="2"/>
      <c r="CK862" s="2"/>
      <c r="CL862" s="2"/>
      <c r="CM862" s="2"/>
      <c r="CN862" s="2"/>
      <c r="CO862" s="2"/>
      <c r="CP862" s="2"/>
      <c r="CQ862" s="2"/>
      <c r="CR862" s="2"/>
      <c r="CS862" s="2"/>
      <c r="CT862" s="2"/>
      <c r="CU862" s="2"/>
      <c r="CV862" s="2"/>
      <c r="CW862" s="2"/>
      <c r="CX862" s="2"/>
      <c r="CY862" s="2"/>
      <c r="CZ862" s="2"/>
      <c r="DA862" s="2"/>
      <c r="DB862" s="2"/>
      <c r="DC862" s="2"/>
      <c r="DD862" s="2"/>
      <c r="DE862" s="2"/>
      <c r="DF862" s="92"/>
      <c r="DG862" s="92"/>
      <c r="DH862" s="92"/>
      <c r="DI862" s="92"/>
      <c r="DJ862" s="92"/>
      <c r="DK862" s="92"/>
      <c r="DL862" s="92"/>
      <c r="DM862" s="92"/>
      <c r="DN862" s="92"/>
      <c r="DO862" s="92"/>
      <c r="DP862" s="92"/>
      <c r="DQ862" s="92"/>
      <c r="DR862" s="92"/>
      <c r="DS862" s="92"/>
      <c r="DT862" s="92"/>
      <c r="DU862" s="92"/>
      <c r="DV862" s="92"/>
      <c r="DW862" s="92"/>
      <c r="DX862" s="92"/>
      <c r="DY862" s="92"/>
      <c r="DZ862" s="92"/>
      <c r="EA862" s="92"/>
      <c r="EB862" s="92"/>
      <c r="EC862" s="92"/>
      <c r="ED862" s="92"/>
      <c r="EE862" s="92"/>
      <c r="EF862" s="2"/>
      <c r="EG862" s="2"/>
      <c r="EH862" s="2"/>
    </row>
    <row r="863" spans="1:138" ht="12.7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c r="BR863" s="2"/>
      <c r="BS863" s="2"/>
      <c r="BT863" s="2"/>
      <c r="BU863" s="2"/>
      <c r="BV863" s="2"/>
      <c r="BW863" s="2"/>
      <c r="BX863" s="2"/>
      <c r="BY863" s="2"/>
      <c r="BZ863" s="2"/>
      <c r="CA863" s="2"/>
      <c r="CB863" s="2"/>
      <c r="CC863" s="2"/>
      <c r="CD863" s="2"/>
      <c r="CE863" s="2"/>
      <c r="CF863" s="2"/>
      <c r="CG863" s="2"/>
      <c r="CH863" s="2"/>
      <c r="CI863" s="2"/>
      <c r="CJ863" s="2"/>
      <c r="CK863" s="2"/>
      <c r="CL863" s="2"/>
      <c r="CM863" s="2"/>
      <c r="CN863" s="2"/>
      <c r="CO863" s="2"/>
      <c r="CP863" s="2"/>
      <c r="CQ863" s="2"/>
      <c r="CR863" s="2"/>
      <c r="CS863" s="2"/>
      <c r="CT863" s="2"/>
      <c r="CU863" s="2"/>
      <c r="CV863" s="2"/>
      <c r="CW863" s="2"/>
      <c r="CX863" s="2"/>
      <c r="CY863" s="2"/>
      <c r="CZ863" s="2"/>
      <c r="DA863" s="2"/>
      <c r="DB863" s="2"/>
      <c r="DC863" s="2"/>
      <c r="DD863" s="2"/>
      <c r="DE863" s="2"/>
      <c r="DF863" s="92"/>
      <c r="DG863" s="92"/>
      <c r="DH863" s="92"/>
      <c r="DI863" s="92"/>
      <c r="DJ863" s="92"/>
      <c r="DK863" s="92"/>
      <c r="DL863" s="92"/>
      <c r="DM863" s="92"/>
      <c r="DN863" s="92"/>
      <c r="DO863" s="92"/>
      <c r="DP863" s="92"/>
      <c r="DQ863" s="92"/>
      <c r="DR863" s="92"/>
      <c r="DS863" s="92"/>
      <c r="DT863" s="92"/>
      <c r="DU863" s="92"/>
      <c r="DV863" s="92"/>
      <c r="DW863" s="92"/>
      <c r="DX863" s="92"/>
      <c r="DY863" s="92"/>
      <c r="DZ863" s="92"/>
      <c r="EA863" s="92"/>
      <c r="EB863" s="92"/>
      <c r="EC863" s="92"/>
      <c r="ED863" s="92"/>
      <c r="EE863" s="92"/>
      <c r="EF863" s="2"/>
      <c r="EG863" s="2"/>
      <c r="EH863" s="2"/>
    </row>
    <row r="864" spans="1:138" ht="12.7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c r="BS864" s="2"/>
      <c r="BT864" s="2"/>
      <c r="BU864" s="2"/>
      <c r="BV864" s="2"/>
      <c r="BW864" s="2"/>
      <c r="BX864" s="2"/>
      <c r="BY864" s="2"/>
      <c r="BZ864" s="2"/>
      <c r="CA864" s="2"/>
      <c r="CB864" s="2"/>
      <c r="CC864" s="2"/>
      <c r="CD864" s="2"/>
      <c r="CE864" s="2"/>
      <c r="CF864" s="2"/>
      <c r="CG864" s="2"/>
      <c r="CH864" s="2"/>
      <c r="CI864" s="2"/>
      <c r="CJ864" s="2"/>
      <c r="CK864" s="2"/>
      <c r="CL864" s="2"/>
      <c r="CM864" s="2"/>
      <c r="CN864" s="2"/>
      <c r="CO864" s="2"/>
      <c r="CP864" s="2"/>
      <c r="CQ864" s="2"/>
      <c r="CR864" s="2"/>
      <c r="CS864" s="2"/>
      <c r="CT864" s="2"/>
      <c r="CU864" s="2"/>
      <c r="CV864" s="2"/>
      <c r="CW864" s="2"/>
      <c r="CX864" s="2"/>
      <c r="CY864" s="2"/>
      <c r="CZ864" s="2"/>
      <c r="DA864" s="2"/>
      <c r="DB864" s="2"/>
      <c r="DC864" s="2"/>
      <c r="DD864" s="2"/>
      <c r="DE864" s="2"/>
      <c r="DF864" s="92"/>
      <c r="DG864" s="92"/>
      <c r="DH864" s="92"/>
      <c r="DI864" s="92"/>
      <c r="DJ864" s="92"/>
      <c r="DK864" s="92"/>
      <c r="DL864" s="92"/>
      <c r="DM864" s="92"/>
      <c r="DN864" s="92"/>
      <c r="DO864" s="92"/>
      <c r="DP864" s="92"/>
      <c r="DQ864" s="92"/>
      <c r="DR864" s="92"/>
      <c r="DS864" s="92"/>
      <c r="DT864" s="92"/>
      <c r="DU864" s="92"/>
      <c r="DV864" s="92"/>
      <c r="DW864" s="92"/>
      <c r="DX864" s="92"/>
      <c r="DY864" s="92"/>
      <c r="DZ864" s="92"/>
      <c r="EA864" s="92"/>
      <c r="EB864" s="92"/>
      <c r="EC864" s="92"/>
      <c r="ED864" s="92"/>
      <c r="EE864" s="92"/>
      <c r="EF864" s="2"/>
      <c r="EG864" s="2"/>
      <c r="EH864" s="2"/>
    </row>
    <row r="865" spans="1:138" ht="12.7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c r="BR865" s="2"/>
      <c r="BS865" s="2"/>
      <c r="BT865" s="2"/>
      <c r="BU865" s="2"/>
      <c r="BV865" s="2"/>
      <c r="BW865" s="2"/>
      <c r="BX865" s="2"/>
      <c r="BY865" s="2"/>
      <c r="BZ865" s="2"/>
      <c r="CA865" s="2"/>
      <c r="CB865" s="2"/>
      <c r="CC865" s="2"/>
      <c r="CD865" s="2"/>
      <c r="CE865" s="2"/>
      <c r="CF865" s="2"/>
      <c r="CG865" s="2"/>
      <c r="CH865" s="2"/>
      <c r="CI865" s="2"/>
      <c r="CJ865" s="2"/>
      <c r="CK865" s="2"/>
      <c r="CL865" s="2"/>
      <c r="CM865" s="2"/>
      <c r="CN865" s="2"/>
      <c r="CO865" s="2"/>
      <c r="CP865" s="2"/>
      <c r="CQ865" s="2"/>
      <c r="CR865" s="2"/>
      <c r="CS865" s="2"/>
      <c r="CT865" s="2"/>
      <c r="CU865" s="2"/>
      <c r="CV865" s="2"/>
      <c r="CW865" s="2"/>
      <c r="CX865" s="2"/>
      <c r="CY865" s="2"/>
      <c r="CZ865" s="2"/>
      <c r="DA865" s="2"/>
      <c r="DB865" s="2"/>
      <c r="DC865" s="2"/>
      <c r="DD865" s="2"/>
      <c r="DE865" s="2"/>
      <c r="DF865" s="92"/>
      <c r="DG865" s="92"/>
      <c r="DH865" s="92"/>
      <c r="DI865" s="92"/>
      <c r="DJ865" s="92"/>
      <c r="DK865" s="92"/>
      <c r="DL865" s="92"/>
      <c r="DM865" s="92"/>
      <c r="DN865" s="92"/>
      <c r="DO865" s="92"/>
      <c r="DP865" s="92"/>
      <c r="DQ865" s="92"/>
      <c r="DR865" s="92"/>
      <c r="DS865" s="92"/>
      <c r="DT865" s="92"/>
      <c r="DU865" s="92"/>
      <c r="DV865" s="92"/>
      <c r="DW865" s="92"/>
      <c r="DX865" s="92"/>
      <c r="DY865" s="92"/>
      <c r="DZ865" s="92"/>
      <c r="EA865" s="92"/>
      <c r="EB865" s="92"/>
      <c r="EC865" s="92"/>
      <c r="ED865" s="92"/>
      <c r="EE865" s="92"/>
      <c r="EF865" s="2"/>
      <c r="EG865" s="2"/>
      <c r="EH865" s="2"/>
    </row>
    <row r="866" spans="1:138" ht="12.7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c r="BS866" s="2"/>
      <c r="BT866" s="2"/>
      <c r="BU866" s="2"/>
      <c r="BV866" s="2"/>
      <c r="BW866" s="2"/>
      <c r="BX866" s="2"/>
      <c r="BY866" s="2"/>
      <c r="BZ866" s="2"/>
      <c r="CA866" s="2"/>
      <c r="CB866" s="2"/>
      <c r="CC866" s="2"/>
      <c r="CD866" s="2"/>
      <c r="CE866" s="2"/>
      <c r="CF866" s="2"/>
      <c r="CG866" s="2"/>
      <c r="CH866" s="2"/>
      <c r="CI866" s="2"/>
      <c r="CJ866" s="2"/>
      <c r="CK866" s="2"/>
      <c r="CL866" s="2"/>
      <c r="CM866" s="2"/>
      <c r="CN866" s="2"/>
      <c r="CO866" s="2"/>
      <c r="CP866" s="2"/>
      <c r="CQ866" s="2"/>
      <c r="CR866" s="2"/>
      <c r="CS866" s="2"/>
      <c r="CT866" s="2"/>
      <c r="CU866" s="2"/>
      <c r="CV866" s="2"/>
      <c r="CW866" s="2"/>
      <c r="CX866" s="2"/>
      <c r="CY866" s="2"/>
      <c r="CZ866" s="2"/>
      <c r="DA866" s="2"/>
      <c r="DB866" s="2"/>
      <c r="DC866" s="2"/>
      <c r="DD866" s="2"/>
      <c r="DE866" s="2"/>
      <c r="DF866" s="92"/>
      <c r="DG866" s="92"/>
      <c r="DH866" s="92"/>
      <c r="DI866" s="92"/>
      <c r="DJ866" s="92"/>
      <c r="DK866" s="92"/>
      <c r="DL866" s="92"/>
      <c r="DM866" s="92"/>
      <c r="DN866" s="92"/>
      <c r="DO866" s="92"/>
      <c r="DP866" s="92"/>
      <c r="DQ866" s="92"/>
      <c r="DR866" s="92"/>
      <c r="DS866" s="92"/>
      <c r="DT866" s="92"/>
      <c r="DU866" s="92"/>
      <c r="DV866" s="92"/>
      <c r="DW866" s="92"/>
      <c r="DX866" s="92"/>
      <c r="DY866" s="92"/>
      <c r="DZ866" s="92"/>
      <c r="EA866" s="92"/>
      <c r="EB866" s="92"/>
      <c r="EC866" s="92"/>
      <c r="ED866" s="92"/>
      <c r="EE866" s="92"/>
      <c r="EF866" s="2"/>
      <c r="EG866" s="2"/>
      <c r="EH866" s="2"/>
    </row>
    <row r="867" spans="1:138" ht="12.7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c r="BS867" s="2"/>
      <c r="BT867" s="2"/>
      <c r="BU867" s="2"/>
      <c r="BV867" s="2"/>
      <c r="BW867" s="2"/>
      <c r="BX867" s="2"/>
      <c r="BY867" s="2"/>
      <c r="BZ867" s="2"/>
      <c r="CA867" s="2"/>
      <c r="CB867" s="2"/>
      <c r="CC867" s="2"/>
      <c r="CD867" s="2"/>
      <c r="CE867" s="2"/>
      <c r="CF867" s="2"/>
      <c r="CG867" s="2"/>
      <c r="CH867" s="2"/>
      <c r="CI867" s="2"/>
      <c r="CJ867" s="2"/>
      <c r="CK867" s="2"/>
      <c r="CL867" s="2"/>
      <c r="CM867" s="2"/>
      <c r="CN867" s="2"/>
      <c r="CO867" s="2"/>
      <c r="CP867" s="2"/>
      <c r="CQ867" s="2"/>
      <c r="CR867" s="2"/>
      <c r="CS867" s="2"/>
      <c r="CT867" s="2"/>
      <c r="CU867" s="2"/>
      <c r="CV867" s="2"/>
      <c r="CW867" s="2"/>
      <c r="CX867" s="2"/>
      <c r="CY867" s="2"/>
      <c r="CZ867" s="2"/>
      <c r="DA867" s="2"/>
      <c r="DB867" s="2"/>
      <c r="DC867" s="2"/>
      <c r="DD867" s="2"/>
      <c r="DE867" s="2"/>
      <c r="DF867" s="92"/>
      <c r="DG867" s="92"/>
      <c r="DH867" s="92"/>
      <c r="DI867" s="92"/>
      <c r="DJ867" s="92"/>
      <c r="DK867" s="92"/>
      <c r="DL867" s="92"/>
      <c r="DM867" s="92"/>
      <c r="DN867" s="92"/>
      <c r="DO867" s="92"/>
      <c r="DP867" s="92"/>
      <c r="DQ867" s="92"/>
      <c r="DR867" s="92"/>
      <c r="DS867" s="92"/>
      <c r="DT867" s="92"/>
      <c r="DU867" s="92"/>
      <c r="DV867" s="92"/>
      <c r="DW867" s="92"/>
      <c r="DX867" s="92"/>
      <c r="DY867" s="92"/>
      <c r="DZ867" s="92"/>
      <c r="EA867" s="92"/>
      <c r="EB867" s="92"/>
      <c r="EC867" s="92"/>
      <c r="ED867" s="92"/>
      <c r="EE867" s="92"/>
      <c r="EF867" s="2"/>
      <c r="EG867" s="2"/>
      <c r="EH867" s="2"/>
    </row>
    <row r="868" spans="1:138" ht="12.7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c r="BS868" s="2"/>
      <c r="BT868" s="2"/>
      <c r="BU868" s="2"/>
      <c r="BV868" s="2"/>
      <c r="BW868" s="2"/>
      <c r="BX868" s="2"/>
      <c r="BY868" s="2"/>
      <c r="BZ868" s="2"/>
      <c r="CA868" s="2"/>
      <c r="CB868" s="2"/>
      <c r="CC868" s="2"/>
      <c r="CD868" s="2"/>
      <c r="CE868" s="2"/>
      <c r="CF868" s="2"/>
      <c r="CG868" s="2"/>
      <c r="CH868" s="2"/>
      <c r="CI868" s="2"/>
      <c r="CJ868" s="2"/>
      <c r="CK868" s="2"/>
      <c r="CL868" s="2"/>
      <c r="CM868" s="2"/>
      <c r="CN868" s="2"/>
      <c r="CO868" s="2"/>
      <c r="CP868" s="2"/>
      <c r="CQ868" s="2"/>
      <c r="CR868" s="2"/>
      <c r="CS868" s="2"/>
      <c r="CT868" s="2"/>
      <c r="CU868" s="2"/>
      <c r="CV868" s="2"/>
      <c r="CW868" s="2"/>
      <c r="CX868" s="2"/>
      <c r="CY868" s="2"/>
      <c r="CZ868" s="2"/>
      <c r="DA868" s="2"/>
      <c r="DB868" s="2"/>
      <c r="DC868" s="2"/>
      <c r="DD868" s="2"/>
      <c r="DE868" s="2"/>
      <c r="DF868" s="92"/>
      <c r="DG868" s="92"/>
      <c r="DH868" s="92"/>
      <c r="DI868" s="92"/>
      <c r="DJ868" s="92"/>
      <c r="DK868" s="92"/>
      <c r="DL868" s="92"/>
      <c r="DM868" s="92"/>
      <c r="DN868" s="92"/>
      <c r="DO868" s="92"/>
      <c r="DP868" s="92"/>
      <c r="DQ868" s="92"/>
      <c r="DR868" s="92"/>
      <c r="DS868" s="92"/>
      <c r="DT868" s="92"/>
      <c r="DU868" s="92"/>
      <c r="DV868" s="92"/>
      <c r="DW868" s="92"/>
      <c r="DX868" s="92"/>
      <c r="DY868" s="92"/>
      <c r="DZ868" s="92"/>
      <c r="EA868" s="92"/>
      <c r="EB868" s="92"/>
      <c r="EC868" s="92"/>
      <c r="ED868" s="92"/>
      <c r="EE868" s="92"/>
      <c r="EF868" s="2"/>
      <c r="EG868" s="2"/>
      <c r="EH868" s="2"/>
    </row>
    <row r="869" spans="1:138" ht="12.7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c r="BR869" s="2"/>
      <c r="BS869" s="2"/>
      <c r="BT869" s="2"/>
      <c r="BU869" s="2"/>
      <c r="BV869" s="2"/>
      <c r="BW869" s="2"/>
      <c r="BX869" s="2"/>
      <c r="BY869" s="2"/>
      <c r="BZ869" s="2"/>
      <c r="CA869" s="2"/>
      <c r="CB869" s="2"/>
      <c r="CC869" s="2"/>
      <c r="CD869" s="2"/>
      <c r="CE869" s="2"/>
      <c r="CF869" s="2"/>
      <c r="CG869" s="2"/>
      <c r="CH869" s="2"/>
      <c r="CI869" s="2"/>
      <c r="CJ869" s="2"/>
      <c r="CK869" s="2"/>
      <c r="CL869" s="2"/>
      <c r="CM869" s="2"/>
      <c r="CN869" s="2"/>
      <c r="CO869" s="2"/>
      <c r="CP869" s="2"/>
      <c r="CQ869" s="2"/>
      <c r="CR869" s="2"/>
      <c r="CS869" s="2"/>
      <c r="CT869" s="2"/>
      <c r="CU869" s="2"/>
      <c r="CV869" s="2"/>
      <c r="CW869" s="2"/>
      <c r="CX869" s="2"/>
      <c r="CY869" s="2"/>
      <c r="CZ869" s="2"/>
      <c r="DA869" s="2"/>
      <c r="DB869" s="2"/>
      <c r="DC869" s="2"/>
      <c r="DD869" s="2"/>
      <c r="DE869" s="2"/>
      <c r="DF869" s="92"/>
      <c r="DG869" s="92"/>
      <c r="DH869" s="92"/>
      <c r="DI869" s="92"/>
      <c r="DJ869" s="92"/>
      <c r="DK869" s="92"/>
      <c r="DL869" s="92"/>
      <c r="DM869" s="92"/>
      <c r="DN869" s="92"/>
      <c r="DO869" s="92"/>
      <c r="DP869" s="92"/>
      <c r="DQ869" s="92"/>
      <c r="DR869" s="92"/>
      <c r="DS869" s="92"/>
      <c r="DT869" s="92"/>
      <c r="DU869" s="92"/>
      <c r="DV869" s="92"/>
      <c r="DW869" s="92"/>
      <c r="DX869" s="92"/>
      <c r="DY869" s="92"/>
      <c r="DZ869" s="92"/>
      <c r="EA869" s="92"/>
      <c r="EB869" s="92"/>
      <c r="EC869" s="92"/>
      <c r="ED869" s="92"/>
      <c r="EE869" s="92"/>
      <c r="EF869" s="2"/>
      <c r="EG869" s="2"/>
      <c r="EH869" s="2"/>
    </row>
    <row r="870" spans="1:138" ht="12.7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2"/>
      <c r="BT870" s="2"/>
      <c r="BU870" s="2"/>
      <c r="BV870" s="2"/>
      <c r="BW870" s="2"/>
      <c r="BX870" s="2"/>
      <c r="BY870" s="2"/>
      <c r="BZ870" s="2"/>
      <c r="CA870" s="2"/>
      <c r="CB870" s="2"/>
      <c r="CC870" s="2"/>
      <c r="CD870" s="2"/>
      <c r="CE870" s="2"/>
      <c r="CF870" s="2"/>
      <c r="CG870" s="2"/>
      <c r="CH870" s="2"/>
      <c r="CI870" s="2"/>
      <c r="CJ870" s="2"/>
      <c r="CK870" s="2"/>
      <c r="CL870" s="2"/>
      <c r="CM870" s="2"/>
      <c r="CN870" s="2"/>
      <c r="CO870" s="2"/>
      <c r="CP870" s="2"/>
      <c r="CQ870" s="2"/>
      <c r="CR870" s="2"/>
      <c r="CS870" s="2"/>
      <c r="CT870" s="2"/>
      <c r="CU870" s="2"/>
      <c r="CV870" s="2"/>
      <c r="CW870" s="2"/>
      <c r="CX870" s="2"/>
      <c r="CY870" s="2"/>
      <c r="CZ870" s="2"/>
      <c r="DA870" s="2"/>
      <c r="DB870" s="2"/>
      <c r="DC870" s="2"/>
      <c r="DD870" s="2"/>
      <c r="DE870" s="2"/>
      <c r="DF870" s="92"/>
      <c r="DG870" s="92"/>
      <c r="DH870" s="92"/>
      <c r="DI870" s="92"/>
      <c r="DJ870" s="92"/>
      <c r="DK870" s="92"/>
      <c r="DL870" s="92"/>
      <c r="DM870" s="92"/>
      <c r="DN870" s="92"/>
      <c r="DO870" s="92"/>
      <c r="DP870" s="92"/>
      <c r="DQ870" s="92"/>
      <c r="DR870" s="92"/>
      <c r="DS870" s="92"/>
      <c r="DT870" s="92"/>
      <c r="DU870" s="92"/>
      <c r="DV870" s="92"/>
      <c r="DW870" s="92"/>
      <c r="DX870" s="92"/>
      <c r="DY870" s="92"/>
      <c r="DZ870" s="92"/>
      <c r="EA870" s="92"/>
      <c r="EB870" s="92"/>
      <c r="EC870" s="92"/>
      <c r="ED870" s="92"/>
      <c r="EE870" s="92"/>
      <c r="EF870" s="2"/>
      <c r="EG870" s="2"/>
      <c r="EH870" s="2"/>
    </row>
    <row r="871" spans="1:138" ht="12.7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c r="BS871" s="2"/>
      <c r="BT871" s="2"/>
      <c r="BU871" s="2"/>
      <c r="BV871" s="2"/>
      <c r="BW871" s="2"/>
      <c r="BX871" s="2"/>
      <c r="BY871" s="2"/>
      <c r="BZ871" s="2"/>
      <c r="CA871" s="2"/>
      <c r="CB871" s="2"/>
      <c r="CC871" s="2"/>
      <c r="CD871" s="2"/>
      <c r="CE871" s="2"/>
      <c r="CF871" s="2"/>
      <c r="CG871" s="2"/>
      <c r="CH871" s="2"/>
      <c r="CI871" s="2"/>
      <c r="CJ871" s="2"/>
      <c r="CK871" s="2"/>
      <c r="CL871" s="2"/>
      <c r="CM871" s="2"/>
      <c r="CN871" s="2"/>
      <c r="CO871" s="2"/>
      <c r="CP871" s="2"/>
      <c r="CQ871" s="2"/>
      <c r="CR871" s="2"/>
      <c r="CS871" s="2"/>
      <c r="CT871" s="2"/>
      <c r="CU871" s="2"/>
      <c r="CV871" s="2"/>
      <c r="CW871" s="2"/>
      <c r="CX871" s="2"/>
      <c r="CY871" s="2"/>
      <c r="CZ871" s="2"/>
      <c r="DA871" s="2"/>
      <c r="DB871" s="2"/>
      <c r="DC871" s="2"/>
      <c r="DD871" s="2"/>
      <c r="DE871" s="2"/>
      <c r="DF871" s="92"/>
      <c r="DG871" s="92"/>
      <c r="DH871" s="92"/>
      <c r="DI871" s="92"/>
      <c r="DJ871" s="92"/>
      <c r="DK871" s="92"/>
      <c r="DL871" s="92"/>
      <c r="DM871" s="92"/>
      <c r="DN871" s="92"/>
      <c r="DO871" s="92"/>
      <c r="DP871" s="92"/>
      <c r="DQ871" s="92"/>
      <c r="DR871" s="92"/>
      <c r="DS871" s="92"/>
      <c r="DT871" s="92"/>
      <c r="DU871" s="92"/>
      <c r="DV871" s="92"/>
      <c r="DW871" s="92"/>
      <c r="DX871" s="92"/>
      <c r="DY871" s="92"/>
      <c r="DZ871" s="92"/>
      <c r="EA871" s="92"/>
      <c r="EB871" s="92"/>
      <c r="EC871" s="92"/>
      <c r="ED871" s="92"/>
      <c r="EE871" s="92"/>
      <c r="EF871" s="2"/>
      <c r="EG871" s="2"/>
      <c r="EH871" s="2"/>
    </row>
    <row r="872" spans="1:138" ht="12.7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c r="BS872" s="2"/>
      <c r="BT872" s="2"/>
      <c r="BU872" s="2"/>
      <c r="BV872" s="2"/>
      <c r="BW872" s="2"/>
      <c r="BX872" s="2"/>
      <c r="BY872" s="2"/>
      <c r="BZ872" s="2"/>
      <c r="CA872" s="2"/>
      <c r="CB872" s="2"/>
      <c r="CC872" s="2"/>
      <c r="CD872" s="2"/>
      <c r="CE872" s="2"/>
      <c r="CF872" s="2"/>
      <c r="CG872" s="2"/>
      <c r="CH872" s="2"/>
      <c r="CI872" s="2"/>
      <c r="CJ872" s="2"/>
      <c r="CK872" s="2"/>
      <c r="CL872" s="2"/>
      <c r="CM872" s="2"/>
      <c r="CN872" s="2"/>
      <c r="CO872" s="2"/>
      <c r="CP872" s="2"/>
      <c r="CQ872" s="2"/>
      <c r="CR872" s="2"/>
      <c r="CS872" s="2"/>
      <c r="CT872" s="2"/>
      <c r="CU872" s="2"/>
      <c r="CV872" s="2"/>
      <c r="CW872" s="2"/>
      <c r="CX872" s="2"/>
      <c r="CY872" s="2"/>
      <c r="CZ872" s="2"/>
      <c r="DA872" s="2"/>
      <c r="DB872" s="2"/>
      <c r="DC872" s="2"/>
      <c r="DD872" s="2"/>
      <c r="DE872" s="2"/>
      <c r="DF872" s="92"/>
      <c r="DG872" s="92"/>
      <c r="DH872" s="92"/>
      <c r="DI872" s="92"/>
      <c r="DJ872" s="92"/>
      <c r="DK872" s="92"/>
      <c r="DL872" s="92"/>
      <c r="DM872" s="92"/>
      <c r="DN872" s="92"/>
      <c r="DO872" s="92"/>
      <c r="DP872" s="92"/>
      <c r="DQ872" s="92"/>
      <c r="DR872" s="92"/>
      <c r="DS872" s="92"/>
      <c r="DT872" s="92"/>
      <c r="DU872" s="92"/>
      <c r="DV872" s="92"/>
      <c r="DW872" s="92"/>
      <c r="DX872" s="92"/>
      <c r="DY872" s="92"/>
      <c r="DZ872" s="92"/>
      <c r="EA872" s="92"/>
      <c r="EB872" s="92"/>
      <c r="EC872" s="92"/>
      <c r="ED872" s="92"/>
      <c r="EE872" s="92"/>
      <c r="EF872" s="2"/>
      <c r="EG872" s="2"/>
      <c r="EH872" s="2"/>
    </row>
    <row r="873" spans="1:138" ht="12.7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c r="BR873" s="2"/>
      <c r="BS873" s="2"/>
      <c r="BT873" s="2"/>
      <c r="BU873" s="2"/>
      <c r="BV873" s="2"/>
      <c r="BW873" s="2"/>
      <c r="BX873" s="2"/>
      <c r="BY873" s="2"/>
      <c r="BZ873" s="2"/>
      <c r="CA873" s="2"/>
      <c r="CB873" s="2"/>
      <c r="CC873" s="2"/>
      <c r="CD873" s="2"/>
      <c r="CE873" s="2"/>
      <c r="CF873" s="2"/>
      <c r="CG873" s="2"/>
      <c r="CH873" s="2"/>
      <c r="CI873" s="2"/>
      <c r="CJ873" s="2"/>
      <c r="CK873" s="2"/>
      <c r="CL873" s="2"/>
      <c r="CM873" s="2"/>
      <c r="CN873" s="2"/>
      <c r="CO873" s="2"/>
      <c r="CP873" s="2"/>
      <c r="CQ873" s="2"/>
      <c r="CR873" s="2"/>
      <c r="CS873" s="2"/>
      <c r="CT873" s="2"/>
      <c r="CU873" s="2"/>
      <c r="CV873" s="2"/>
      <c r="CW873" s="2"/>
      <c r="CX873" s="2"/>
      <c r="CY873" s="2"/>
      <c r="CZ873" s="2"/>
      <c r="DA873" s="2"/>
      <c r="DB873" s="2"/>
      <c r="DC873" s="2"/>
      <c r="DD873" s="2"/>
      <c r="DE873" s="2"/>
      <c r="DF873" s="92"/>
      <c r="DG873" s="92"/>
      <c r="DH873" s="92"/>
      <c r="DI873" s="92"/>
      <c r="DJ873" s="92"/>
      <c r="DK873" s="92"/>
      <c r="DL873" s="92"/>
      <c r="DM873" s="92"/>
      <c r="DN873" s="92"/>
      <c r="DO873" s="92"/>
      <c r="DP873" s="92"/>
      <c r="DQ873" s="92"/>
      <c r="DR873" s="92"/>
      <c r="DS873" s="92"/>
      <c r="DT873" s="92"/>
      <c r="DU873" s="92"/>
      <c r="DV873" s="92"/>
      <c r="DW873" s="92"/>
      <c r="DX873" s="92"/>
      <c r="DY873" s="92"/>
      <c r="DZ873" s="92"/>
      <c r="EA873" s="92"/>
      <c r="EB873" s="92"/>
      <c r="EC873" s="92"/>
      <c r="ED873" s="92"/>
      <c r="EE873" s="92"/>
      <c r="EF873" s="2"/>
      <c r="EG873" s="2"/>
      <c r="EH873" s="2"/>
    </row>
    <row r="874" spans="1:138" ht="12.7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c r="BS874" s="2"/>
      <c r="BT874" s="2"/>
      <c r="BU874" s="2"/>
      <c r="BV874" s="2"/>
      <c r="BW874" s="2"/>
      <c r="BX874" s="2"/>
      <c r="BY874" s="2"/>
      <c r="BZ874" s="2"/>
      <c r="CA874" s="2"/>
      <c r="CB874" s="2"/>
      <c r="CC874" s="2"/>
      <c r="CD874" s="2"/>
      <c r="CE874" s="2"/>
      <c r="CF874" s="2"/>
      <c r="CG874" s="2"/>
      <c r="CH874" s="2"/>
      <c r="CI874" s="2"/>
      <c r="CJ874" s="2"/>
      <c r="CK874" s="2"/>
      <c r="CL874" s="2"/>
      <c r="CM874" s="2"/>
      <c r="CN874" s="2"/>
      <c r="CO874" s="2"/>
      <c r="CP874" s="2"/>
      <c r="CQ874" s="2"/>
      <c r="CR874" s="2"/>
      <c r="CS874" s="2"/>
      <c r="CT874" s="2"/>
      <c r="CU874" s="2"/>
      <c r="CV874" s="2"/>
      <c r="CW874" s="2"/>
      <c r="CX874" s="2"/>
      <c r="CY874" s="2"/>
      <c r="CZ874" s="2"/>
      <c r="DA874" s="2"/>
      <c r="DB874" s="2"/>
      <c r="DC874" s="2"/>
      <c r="DD874" s="2"/>
      <c r="DE874" s="2"/>
      <c r="DF874" s="92"/>
      <c r="DG874" s="92"/>
      <c r="DH874" s="92"/>
      <c r="DI874" s="92"/>
      <c r="DJ874" s="92"/>
      <c r="DK874" s="92"/>
      <c r="DL874" s="92"/>
      <c r="DM874" s="92"/>
      <c r="DN874" s="92"/>
      <c r="DO874" s="92"/>
      <c r="DP874" s="92"/>
      <c r="DQ874" s="92"/>
      <c r="DR874" s="92"/>
      <c r="DS874" s="92"/>
      <c r="DT874" s="92"/>
      <c r="DU874" s="92"/>
      <c r="DV874" s="92"/>
      <c r="DW874" s="92"/>
      <c r="DX874" s="92"/>
      <c r="DY874" s="92"/>
      <c r="DZ874" s="92"/>
      <c r="EA874" s="92"/>
      <c r="EB874" s="92"/>
      <c r="EC874" s="92"/>
      <c r="ED874" s="92"/>
      <c r="EE874" s="92"/>
      <c r="EF874" s="2"/>
      <c r="EG874" s="2"/>
      <c r="EH874" s="2"/>
    </row>
    <row r="875" spans="1:138" ht="12.7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c r="BR875" s="2"/>
      <c r="BS875" s="2"/>
      <c r="BT875" s="2"/>
      <c r="BU875" s="2"/>
      <c r="BV875" s="2"/>
      <c r="BW875" s="2"/>
      <c r="BX875" s="2"/>
      <c r="BY875" s="2"/>
      <c r="BZ875" s="2"/>
      <c r="CA875" s="2"/>
      <c r="CB875" s="2"/>
      <c r="CC875" s="2"/>
      <c r="CD875" s="2"/>
      <c r="CE875" s="2"/>
      <c r="CF875" s="2"/>
      <c r="CG875" s="2"/>
      <c r="CH875" s="2"/>
      <c r="CI875" s="2"/>
      <c r="CJ875" s="2"/>
      <c r="CK875" s="2"/>
      <c r="CL875" s="2"/>
      <c r="CM875" s="2"/>
      <c r="CN875" s="2"/>
      <c r="CO875" s="2"/>
      <c r="CP875" s="2"/>
      <c r="CQ875" s="2"/>
      <c r="CR875" s="2"/>
      <c r="CS875" s="2"/>
      <c r="CT875" s="2"/>
      <c r="CU875" s="2"/>
      <c r="CV875" s="2"/>
      <c r="CW875" s="2"/>
      <c r="CX875" s="2"/>
      <c r="CY875" s="2"/>
      <c r="CZ875" s="2"/>
      <c r="DA875" s="2"/>
      <c r="DB875" s="2"/>
      <c r="DC875" s="2"/>
      <c r="DD875" s="2"/>
      <c r="DE875" s="2"/>
      <c r="DF875" s="92"/>
      <c r="DG875" s="92"/>
      <c r="DH875" s="92"/>
      <c r="DI875" s="92"/>
      <c r="DJ875" s="92"/>
      <c r="DK875" s="92"/>
      <c r="DL875" s="92"/>
      <c r="DM875" s="92"/>
      <c r="DN875" s="92"/>
      <c r="DO875" s="92"/>
      <c r="DP875" s="92"/>
      <c r="DQ875" s="92"/>
      <c r="DR875" s="92"/>
      <c r="DS875" s="92"/>
      <c r="DT875" s="92"/>
      <c r="DU875" s="92"/>
      <c r="DV875" s="92"/>
      <c r="DW875" s="92"/>
      <c r="DX875" s="92"/>
      <c r="DY875" s="92"/>
      <c r="DZ875" s="92"/>
      <c r="EA875" s="92"/>
      <c r="EB875" s="92"/>
      <c r="EC875" s="92"/>
      <c r="ED875" s="92"/>
      <c r="EE875" s="92"/>
      <c r="EF875" s="2"/>
      <c r="EG875" s="2"/>
      <c r="EH875" s="2"/>
    </row>
    <row r="876" spans="1:138" ht="12.7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c r="BR876" s="2"/>
      <c r="BS876" s="2"/>
      <c r="BT876" s="2"/>
      <c r="BU876" s="2"/>
      <c r="BV876" s="2"/>
      <c r="BW876" s="2"/>
      <c r="BX876" s="2"/>
      <c r="BY876" s="2"/>
      <c r="BZ876" s="2"/>
      <c r="CA876" s="2"/>
      <c r="CB876" s="2"/>
      <c r="CC876" s="2"/>
      <c r="CD876" s="2"/>
      <c r="CE876" s="2"/>
      <c r="CF876" s="2"/>
      <c r="CG876" s="2"/>
      <c r="CH876" s="2"/>
      <c r="CI876" s="2"/>
      <c r="CJ876" s="2"/>
      <c r="CK876" s="2"/>
      <c r="CL876" s="2"/>
      <c r="CM876" s="2"/>
      <c r="CN876" s="2"/>
      <c r="CO876" s="2"/>
      <c r="CP876" s="2"/>
      <c r="CQ876" s="2"/>
      <c r="CR876" s="2"/>
      <c r="CS876" s="2"/>
      <c r="CT876" s="2"/>
      <c r="CU876" s="2"/>
      <c r="CV876" s="2"/>
      <c r="CW876" s="2"/>
      <c r="CX876" s="2"/>
      <c r="CY876" s="2"/>
      <c r="CZ876" s="2"/>
      <c r="DA876" s="2"/>
      <c r="DB876" s="2"/>
      <c r="DC876" s="2"/>
      <c r="DD876" s="2"/>
      <c r="DE876" s="2"/>
      <c r="DF876" s="92"/>
      <c r="DG876" s="92"/>
      <c r="DH876" s="92"/>
      <c r="DI876" s="92"/>
      <c r="DJ876" s="92"/>
      <c r="DK876" s="92"/>
      <c r="DL876" s="92"/>
      <c r="DM876" s="92"/>
      <c r="DN876" s="92"/>
      <c r="DO876" s="92"/>
      <c r="DP876" s="92"/>
      <c r="DQ876" s="92"/>
      <c r="DR876" s="92"/>
      <c r="DS876" s="92"/>
      <c r="DT876" s="92"/>
      <c r="DU876" s="92"/>
      <c r="DV876" s="92"/>
      <c r="DW876" s="92"/>
      <c r="DX876" s="92"/>
      <c r="DY876" s="92"/>
      <c r="DZ876" s="92"/>
      <c r="EA876" s="92"/>
      <c r="EB876" s="92"/>
      <c r="EC876" s="92"/>
      <c r="ED876" s="92"/>
      <c r="EE876" s="92"/>
      <c r="EF876" s="2"/>
      <c r="EG876" s="2"/>
      <c r="EH876" s="2"/>
    </row>
    <row r="877" spans="1:138" ht="12.7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c r="BR877" s="2"/>
      <c r="BS877" s="2"/>
      <c r="BT877" s="2"/>
      <c r="BU877" s="2"/>
      <c r="BV877" s="2"/>
      <c r="BW877" s="2"/>
      <c r="BX877" s="2"/>
      <c r="BY877" s="2"/>
      <c r="BZ877" s="2"/>
      <c r="CA877" s="2"/>
      <c r="CB877" s="2"/>
      <c r="CC877" s="2"/>
      <c r="CD877" s="2"/>
      <c r="CE877" s="2"/>
      <c r="CF877" s="2"/>
      <c r="CG877" s="2"/>
      <c r="CH877" s="2"/>
      <c r="CI877" s="2"/>
      <c r="CJ877" s="2"/>
      <c r="CK877" s="2"/>
      <c r="CL877" s="2"/>
      <c r="CM877" s="2"/>
      <c r="CN877" s="2"/>
      <c r="CO877" s="2"/>
      <c r="CP877" s="2"/>
      <c r="CQ877" s="2"/>
      <c r="CR877" s="2"/>
      <c r="CS877" s="2"/>
      <c r="CT877" s="2"/>
      <c r="CU877" s="2"/>
      <c r="CV877" s="2"/>
      <c r="CW877" s="2"/>
      <c r="CX877" s="2"/>
      <c r="CY877" s="2"/>
      <c r="CZ877" s="2"/>
      <c r="DA877" s="2"/>
      <c r="DB877" s="2"/>
      <c r="DC877" s="2"/>
      <c r="DD877" s="2"/>
      <c r="DE877" s="2"/>
      <c r="DF877" s="92"/>
      <c r="DG877" s="92"/>
      <c r="DH877" s="92"/>
      <c r="DI877" s="92"/>
      <c r="DJ877" s="92"/>
      <c r="DK877" s="92"/>
      <c r="DL877" s="92"/>
      <c r="DM877" s="92"/>
      <c r="DN877" s="92"/>
      <c r="DO877" s="92"/>
      <c r="DP877" s="92"/>
      <c r="DQ877" s="92"/>
      <c r="DR877" s="92"/>
      <c r="DS877" s="92"/>
      <c r="DT877" s="92"/>
      <c r="DU877" s="92"/>
      <c r="DV877" s="92"/>
      <c r="DW877" s="92"/>
      <c r="DX877" s="92"/>
      <c r="DY877" s="92"/>
      <c r="DZ877" s="92"/>
      <c r="EA877" s="92"/>
      <c r="EB877" s="92"/>
      <c r="EC877" s="92"/>
      <c r="ED877" s="92"/>
      <c r="EE877" s="92"/>
      <c r="EF877" s="2"/>
      <c r="EG877" s="2"/>
      <c r="EH877" s="2"/>
    </row>
    <row r="878" spans="1:138" ht="12.7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c r="BR878" s="2"/>
      <c r="BS878" s="2"/>
      <c r="BT878" s="2"/>
      <c r="BU878" s="2"/>
      <c r="BV878" s="2"/>
      <c r="BW878" s="2"/>
      <c r="BX878" s="2"/>
      <c r="BY878" s="2"/>
      <c r="BZ878" s="2"/>
      <c r="CA878" s="2"/>
      <c r="CB878" s="2"/>
      <c r="CC878" s="2"/>
      <c r="CD878" s="2"/>
      <c r="CE878" s="2"/>
      <c r="CF878" s="2"/>
      <c r="CG878" s="2"/>
      <c r="CH878" s="2"/>
      <c r="CI878" s="2"/>
      <c r="CJ878" s="2"/>
      <c r="CK878" s="2"/>
      <c r="CL878" s="2"/>
      <c r="CM878" s="2"/>
      <c r="CN878" s="2"/>
      <c r="CO878" s="2"/>
      <c r="CP878" s="2"/>
      <c r="CQ878" s="2"/>
      <c r="CR878" s="2"/>
      <c r="CS878" s="2"/>
      <c r="CT878" s="2"/>
      <c r="CU878" s="2"/>
      <c r="CV878" s="2"/>
      <c r="CW878" s="2"/>
      <c r="CX878" s="2"/>
      <c r="CY878" s="2"/>
      <c r="CZ878" s="2"/>
      <c r="DA878" s="2"/>
      <c r="DB878" s="2"/>
      <c r="DC878" s="2"/>
      <c r="DD878" s="2"/>
      <c r="DE878" s="2"/>
      <c r="DF878" s="92"/>
      <c r="DG878" s="92"/>
      <c r="DH878" s="92"/>
      <c r="DI878" s="92"/>
      <c r="DJ878" s="92"/>
      <c r="DK878" s="92"/>
      <c r="DL878" s="92"/>
      <c r="DM878" s="92"/>
      <c r="DN878" s="92"/>
      <c r="DO878" s="92"/>
      <c r="DP878" s="92"/>
      <c r="DQ878" s="92"/>
      <c r="DR878" s="92"/>
      <c r="DS878" s="92"/>
      <c r="DT878" s="92"/>
      <c r="DU878" s="92"/>
      <c r="DV878" s="92"/>
      <c r="DW878" s="92"/>
      <c r="DX878" s="92"/>
      <c r="DY878" s="92"/>
      <c r="DZ878" s="92"/>
      <c r="EA878" s="92"/>
      <c r="EB878" s="92"/>
      <c r="EC878" s="92"/>
      <c r="ED878" s="92"/>
      <c r="EE878" s="92"/>
      <c r="EF878" s="2"/>
      <c r="EG878" s="2"/>
      <c r="EH878" s="2"/>
    </row>
    <row r="879" spans="1:138" ht="12.7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c r="BR879" s="2"/>
      <c r="BS879" s="2"/>
      <c r="BT879" s="2"/>
      <c r="BU879" s="2"/>
      <c r="BV879" s="2"/>
      <c r="BW879" s="2"/>
      <c r="BX879" s="2"/>
      <c r="BY879" s="2"/>
      <c r="BZ879" s="2"/>
      <c r="CA879" s="2"/>
      <c r="CB879" s="2"/>
      <c r="CC879" s="2"/>
      <c r="CD879" s="2"/>
      <c r="CE879" s="2"/>
      <c r="CF879" s="2"/>
      <c r="CG879" s="2"/>
      <c r="CH879" s="2"/>
      <c r="CI879" s="2"/>
      <c r="CJ879" s="2"/>
      <c r="CK879" s="2"/>
      <c r="CL879" s="2"/>
      <c r="CM879" s="2"/>
      <c r="CN879" s="2"/>
      <c r="CO879" s="2"/>
      <c r="CP879" s="2"/>
      <c r="CQ879" s="2"/>
      <c r="CR879" s="2"/>
      <c r="CS879" s="2"/>
      <c r="CT879" s="2"/>
      <c r="CU879" s="2"/>
      <c r="CV879" s="2"/>
      <c r="CW879" s="2"/>
      <c r="CX879" s="2"/>
      <c r="CY879" s="2"/>
      <c r="CZ879" s="2"/>
      <c r="DA879" s="2"/>
      <c r="DB879" s="2"/>
      <c r="DC879" s="2"/>
      <c r="DD879" s="2"/>
      <c r="DE879" s="2"/>
      <c r="DF879" s="92"/>
      <c r="DG879" s="92"/>
      <c r="DH879" s="92"/>
      <c r="DI879" s="92"/>
      <c r="DJ879" s="92"/>
      <c r="DK879" s="92"/>
      <c r="DL879" s="92"/>
      <c r="DM879" s="92"/>
      <c r="DN879" s="92"/>
      <c r="DO879" s="92"/>
      <c r="DP879" s="92"/>
      <c r="DQ879" s="92"/>
      <c r="DR879" s="92"/>
      <c r="DS879" s="92"/>
      <c r="DT879" s="92"/>
      <c r="DU879" s="92"/>
      <c r="DV879" s="92"/>
      <c r="DW879" s="92"/>
      <c r="DX879" s="92"/>
      <c r="DY879" s="92"/>
      <c r="DZ879" s="92"/>
      <c r="EA879" s="92"/>
      <c r="EB879" s="92"/>
      <c r="EC879" s="92"/>
      <c r="ED879" s="92"/>
      <c r="EE879" s="92"/>
      <c r="EF879" s="2"/>
      <c r="EG879" s="2"/>
      <c r="EH879" s="2"/>
    </row>
    <row r="880" spans="1:138" ht="12.7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c r="BR880" s="2"/>
      <c r="BS880" s="2"/>
      <c r="BT880" s="2"/>
      <c r="BU880" s="2"/>
      <c r="BV880" s="2"/>
      <c r="BW880" s="2"/>
      <c r="BX880" s="2"/>
      <c r="BY880" s="2"/>
      <c r="BZ880" s="2"/>
      <c r="CA880" s="2"/>
      <c r="CB880" s="2"/>
      <c r="CC880" s="2"/>
      <c r="CD880" s="2"/>
      <c r="CE880" s="2"/>
      <c r="CF880" s="2"/>
      <c r="CG880" s="2"/>
      <c r="CH880" s="2"/>
      <c r="CI880" s="2"/>
      <c r="CJ880" s="2"/>
      <c r="CK880" s="2"/>
      <c r="CL880" s="2"/>
      <c r="CM880" s="2"/>
      <c r="CN880" s="2"/>
      <c r="CO880" s="2"/>
      <c r="CP880" s="2"/>
      <c r="CQ880" s="2"/>
      <c r="CR880" s="2"/>
      <c r="CS880" s="2"/>
      <c r="CT880" s="2"/>
      <c r="CU880" s="2"/>
      <c r="CV880" s="2"/>
      <c r="CW880" s="2"/>
      <c r="CX880" s="2"/>
      <c r="CY880" s="2"/>
      <c r="CZ880" s="2"/>
      <c r="DA880" s="2"/>
      <c r="DB880" s="2"/>
      <c r="DC880" s="2"/>
      <c r="DD880" s="2"/>
      <c r="DE880" s="2"/>
      <c r="DF880" s="92"/>
      <c r="DG880" s="92"/>
      <c r="DH880" s="92"/>
      <c r="DI880" s="92"/>
      <c r="DJ880" s="92"/>
      <c r="DK880" s="92"/>
      <c r="DL880" s="92"/>
      <c r="DM880" s="92"/>
      <c r="DN880" s="92"/>
      <c r="DO880" s="92"/>
      <c r="DP880" s="92"/>
      <c r="DQ880" s="92"/>
      <c r="DR880" s="92"/>
      <c r="DS880" s="92"/>
      <c r="DT880" s="92"/>
      <c r="DU880" s="92"/>
      <c r="DV880" s="92"/>
      <c r="DW880" s="92"/>
      <c r="DX880" s="92"/>
      <c r="DY880" s="92"/>
      <c r="DZ880" s="92"/>
      <c r="EA880" s="92"/>
      <c r="EB880" s="92"/>
      <c r="EC880" s="92"/>
      <c r="ED880" s="92"/>
      <c r="EE880" s="92"/>
      <c r="EF880" s="2"/>
      <c r="EG880" s="2"/>
      <c r="EH880" s="2"/>
    </row>
    <row r="881" spans="1:138" ht="12.7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c r="BR881" s="2"/>
      <c r="BS881" s="2"/>
      <c r="BT881" s="2"/>
      <c r="BU881" s="2"/>
      <c r="BV881" s="2"/>
      <c r="BW881" s="2"/>
      <c r="BX881" s="2"/>
      <c r="BY881" s="2"/>
      <c r="BZ881" s="2"/>
      <c r="CA881" s="2"/>
      <c r="CB881" s="2"/>
      <c r="CC881" s="2"/>
      <c r="CD881" s="2"/>
      <c r="CE881" s="2"/>
      <c r="CF881" s="2"/>
      <c r="CG881" s="2"/>
      <c r="CH881" s="2"/>
      <c r="CI881" s="2"/>
      <c r="CJ881" s="2"/>
      <c r="CK881" s="2"/>
      <c r="CL881" s="2"/>
      <c r="CM881" s="2"/>
      <c r="CN881" s="2"/>
      <c r="CO881" s="2"/>
      <c r="CP881" s="2"/>
      <c r="CQ881" s="2"/>
      <c r="CR881" s="2"/>
      <c r="CS881" s="2"/>
      <c r="CT881" s="2"/>
      <c r="CU881" s="2"/>
      <c r="CV881" s="2"/>
      <c r="CW881" s="2"/>
      <c r="CX881" s="2"/>
      <c r="CY881" s="2"/>
      <c r="CZ881" s="2"/>
      <c r="DA881" s="2"/>
      <c r="DB881" s="2"/>
      <c r="DC881" s="2"/>
      <c r="DD881" s="2"/>
      <c r="DE881" s="2"/>
      <c r="DF881" s="92"/>
      <c r="DG881" s="92"/>
      <c r="DH881" s="92"/>
      <c r="DI881" s="92"/>
      <c r="DJ881" s="92"/>
      <c r="DK881" s="92"/>
      <c r="DL881" s="92"/>
      <c r="DM881" s="92"/>
      <c r="DN881" s="92"/>
      <c r="DO881" s="92"/>
      <c r="DP881" s="92"/>
      <c r="DQ881" s="92"/>
      <c r="DR881" s="92"/>
      <c r="DS881" s="92"/>
      <c r="DT881" s="92"/>
      <c r="DU881" s="92"/>
      <c r="DV881" s="92"/>
      <c r="DW881" s="92"/>
      <c r="DX881" s="92"/>
      <c r="DY881" s="92"/>
      <c r="DZ881" s="92"/>
      <c r="EA881" s="92"/>
      <c r="EB881" s="92"/>
      <c r="EC881" s="92"/>
      <c r="ED881" s="92"/>
      <c r="EE881" s="92"/>
      <c r="EF881" s="2"/>
      <c r="EG881" s="2"/>
      <c r="EH881" s="2"/>
    </row>
    <row r="882" spans="1:138" ht="12.7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c r="BR882" s="2"/>
      <c r="BS882" s="2"/>
      <c r="BT882" s="2"/>
      <c r="BU882" s="2"/>
      <c r="BV882" s="2"/>
      <c r="BW882" s="2"/>
      <c r="BX882" s="2"/>
      <c r="BY882" s="2"/>
      <c r="BZ882" s="2"/>
      <c r="CA882" s="2"/>
      <c r="CB882" s="2"/>
      <c r="CC882" s="2"/>
      <c r="CD882" s="2"/>
      <c r="CE882" s="2"/>
      <c r="CF882" s="2"/>
      <c r="CG882" s="2"/>
      <c r="CH882" s="2"/>
      <c r="CI882" s="2"/>
      <c r="CJ882" s="2"/>
      <c r="CK882" s="2"/>
      <c r="CL882" s="2"/>
      <c r="CM882" s="2"/>
      <c r="CN882" s="2"/>
      <c r="CO882" s="2"/>
      <c r="CP882" s="2"/>
      <c r="CQ882" s="2"/>
      <c r="CR882" s="2"/>
      <c r="CS882" s="2"/>
      <c r="CT882" s="2"/>
      <c r="CU882" s="2"/>
      <c r="CV882" s="2"/>
      <c r="CW882" s="2"/>
      <c r="CX882" s="2"/>
      <c r="CY882" s="2"/>
      <c r="CZ882" s="2"/>
      <c r="DA882" s="2"/>
      <c r="DB882" s="2"/>
      <c r="DC882" s="2"/>
      <c r="DD882" s="2"/>
      <c r="DE882" s="2"/>
      <c r="DF882" s="92"/>
      <c r="DG882" s="92"/>
      <c r="DH882" s="92"/>
      <c r="DI882" s="92"/>
      <c r="DJ882" s="92"/>
      <c r="DK882" s="92"/>
      <c r="DL882" s="92"/>
      <c r="DM882" s="92"/>
      <c r="DN882" s="92"/>
      <c r="DO882" s="92"/>
      <c r="DP882" s="92"/>
      <c r="DQ882" s="92"/>
      <c r="DR882" s="92"/>
      <c r="DS882" s="92"/>
      <c r="DT882" s="92"/>
      <c r="DU882" s="92"/>
      <c r="DV882" s="92"/>
      <c r="DW882" s="92"/>
      <c r="DX882" s="92"/>
      <c r="DY882" s="92"/>
      <c r="DZ882" s="92"/>
      <c r="EA882" s="92"/>
      <c r="EB882" s="92"/>
      <c r="EC882" s="92"/>
      <c r="ED882" s="92"/>
      <c r="EE882" s="92"/>
      <c r="EF882" s="2"/>
      <c r="EG882" s="2"/>
      <c r="EH882" s="2"/>
    </row>
    <row r="883" spans="1:138" ht="12.7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c r="BR883" s="2"/>
      <c r="BS883" s="2"/>
      <c r="BT883" s="2"/>
      <c r="BU883" s="2"/>
      <c r="BV883" s="2"/>
      <c r="BW883" s="2"/>
      <c r="BX883" s="2"/>
      <c r="BY883" s="2"/>
      <c r="BZ883" s="2"/>
      <c r="CA883" s="2"/>
      <c r="CB883" s="2"/>
      <c r="CC883" s="2"/>
      <c r="CD883" s="2"/>
      <c r="CE883" s="2"/>
      <c r="CF883" s="2"/>
      <c r="CG883" s="2"/>
      <c r="CH883" s="2"/>
      <c r="CI883" s="2"/>
      <c r="CJ883" s="2"/>
      <c r="CK883" s="2"/>
      <c r="CL883" s="2"/>
      <c r="CM883" s="2"/>
      <c r="CN883" s="2"/>
      <c r="CO883" s="2"/>
      <c r="CP883" s="2"/>
      <c r="CQ883" s="2"/>
      <c r="CR883" s="2"/>
      <c r="CS883" s="2"/>
      <c r="CT883" s="2"/>
      <c r="CU883" s="2"/>
      <c r="CV883" s="2"/>
      <c r="CW883" s="2"/>
      <c r="CX883" s="2"/>
      <c r="CY883" s="2"/>
      <c r="CZ883" s="2"/>
      <c r="DA883" s="2"/>
      <c r="DB883" s="2"/>
      <c r="DC883" s="2"/>
      <c r="DD883" s="2"/>
      <c r="DE883" s="2"/>
      <c r="DF883" s="92"/>
      <c r="DG883" s="92"/>
      <c r="DH883" s="92"/>
      <c r="DI883" s="92"/>
      <c r="DJ883" s="92"/>
      <c r="DK883" s="92"/>
      <c r="DL883" s="92"/>
      <c r="DM883" s="92"/>
      <c r="DN883" s="92"/>
      <c r="DO883" s="92"/>
      <c r="DP883" s="92"/>
      <c r="DQ883" s="92"/>
      <c r="DR883" s="92"/>
      <c r="DS883" s="92"/>
      <c r="DT883" s="92"/>
      <c r="DU883" s="92"/>
      <c r="DV883" s="92"/>
      <c r="DW883" s="92"/>
      <c r="DX883" s="92"/>
      <c r="DY883" s="92"/>
      <c r="DZ883" s="92"/>
      <c r="EA883" s="92"/>
      <c r="EB883" s="92"/>
      <c r="EC883" s="92"/>
      <c r="ED883" s="92"/>
      <c r="EE883" s="92"/>
      <c r="EF883" s="2"/>
      <c r="EG883" s="2"/>
      <c r="EH883" s="2"/>
    </row>
    <row r="884" spans="1:138" ht="12.7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c r="BR884" s="2"/>
      <c r="BS884" s="2"/>
      <c r="BT884" s="2"/>
      <c r="BU884" s="2"/>
      <c r="BV884" s="2"/>
      <c r="BW884" s="2"/>
      <c r="BX884" s="2"/>
      <c r="BY884" s="2"/>
      <c r="BZ884" s="2"/>
      <c r="CA884" s="2"/>
      <c r="CB884" s="2"/>
      <c r="CC884" s="2"/>
      <c r="CD884" s="2"/>
      <c r="CE884" s="2"/>
      <c r="CF884" s="2"/>
      <c r="CG884" s="2"/>
      <c r="CH884" s="2"/>
      <c r="CI884" s="2"/>
      <c r="CJ884" s="2"/>
      <c r="CK884" s="2"/>
      <c r="CL884" s="2"/>
      <c r="CM884" s="2"/>
      <c r="CN884" s="2"/>
      <c r="CO884" s="2"/>
      <c r="CP884" s="2"/>
      <c r="CQ884" s="2"/>
      <c r="CR884" s="2"/>
      <c r="CS884" s="2"/>
      <c r="CT884" s="2"/>
      <c r="CU884" s="2"/>
      <c r="CV884" s="2"/>
      <c r="CW884" s="2"/>
      <c r="CX884" s="2"/>
      <c r="CY884" s="2"/>
      <c r="CZ884" s="2"/>
      <c r="DA884" s="2"/>
      <c r="DB884" s="2"/>
      <c r="DC884" s="2"/>
      <c r="DD884" s="2"/>
      <c r="DE884" s="2"/>
      <c r="DF884" s="92"/>
      <c r="DG884" s="92"/>
      <c r="DH884" s="92"/>
      <c r="DI884" s="92"/>
      <c r="DJ884" s="92"/>
      <c r="DK884" s="92"/>
      <c r="DL884" s="92"/>
      <c r="DM884" s="92"/>
      <c r="DN884" s="92"/>
      <c r="DO884" s="92"/>
      <c r="DP884" s="92"/>
      <c r="DQ884" s="92"/>
      <c r="DR884" s="92"/>
      <c r="DS884" s="92"/>
      <c r="DT884" s="92"/>
      <c r="DU884" s="92"/>
      <c r="DV884" s="92"/>
      <c r="DW884" s="92"/>
      <c r="DX884" s="92"/>
      <c r="DY884" s="92"/>
      <c r="DZ884" s="92"/>
      <c r="EA884" s="92"/>
      <c r="EB884" s="92"/>
      <c r="EC884" s="92"/>
      <c r="ED884" s="92"/>
      <c r="EE884" s="92"/>
      <c r="EF884" s="2"/>
      <c r="EG884" s="2"/>
      <c r="EH884" s="2"/>
    </row>
    <row r="885" spans="1:138" ht="12.7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c r="BR885" s="2"/>
      <c r="BS885" s="2"/>
      <c r="BT885" s="2"/>
      <c r="BU885" s="2"/>
      <c r="BV885" s="2"/>
      <c r="BW885" s="2"/>
      <c r="BX885" s="2"/>
      <c r="BY885" s="2"/>
      <c r="BZ885" s="2"/>
      <c r="CA885" s="2"/>
      <c r="CB885" s="2"/>
      <c r="CC885" s="2"/>
      <c r="CD885" s="2"/>
      <c r="CE885" s="2"/>
      <c r="CF885" s="2"/>
      <c r="CG885" s="2"/>
      <c r="CH885" s="2"/>
      <c r="CI885" s="2"/>
      <c r="CJ885" s="2"/>
      <c r="CK885" s="2"/>
      <c r="CL885" s="2"/>
      <c r="CM885" s="2"/>
      <c r="CN885" s="2"/>
      <c r="CO885" s="2"/>
      <c r="CP885" s="2"/>
      <c r="CQ885" s="2"/>
      <c r="CR885" s="2"/>
      <c r="CS885" s="2"/>
      <c r="CT885" s="2"/>
      <c r="CU885" s="2"/>
      <c r="CV885" s="2"/>
      <c r="CW885" s="2"/>
      <c r="CX885" s="2"/>
      <c r="CY885" s="2"/>
      <c r="CZ885" s="2"/>
      <c r="DA885" s="2"/>
      <c r="DB885" s="2"/>
      <c r="DC885" s="2"/>
      <c r="DD885" s="2"/>
      <c r="DE885" s="2"/>
      <c r="DF885" s="92"/>
      <c r="DG885" s="92"/>
      <c r="DH885" s="92"/>
      <c r="DI885" s="92"/>
      <c r="DJ885" s="92"/>
      <c r="DK885" s="92"/>
      <c r="DL885" s="92"/>
      <c r="DM885" s="92"/>
      <c r="DN885" s="92"/>
      <c r="DO885" s="92"/>
      <c r="DP885" s="92"/>
      <c r="DQ885" s="92"/>
      <c r="DR885" s="92"/>
      <c r="DS885" s="92"/>
      <c r="DT885" s="92"/>
      <c r="DU885" s="92"/>
      <c r="DV885" s="92"/>
      <c r="DW885" s="92"/>
      <c r="DX885" s="92"/>
      <c r="DY885" s="92"/>
      <c r="DZ885" s="92"/>
      <c r="EA885" s="92"/>
      <c r="EB885" s="92"/>
      <c r="EC885" s="92"/>
      <c r="ED885" s="92"/>
      <c r="EE885" s="92"/>
      <c r="EF885" s="2"/>
      <c r="EG885" s="2"/>
      <c r="EH885" s="2"/>
    </row>
    <row r="886" spans="1:138" ht="12.7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c r="BR886" s="2"/>
      <c r="BS886" s="2"/>
      <c r="BT886" s="2"/>
      <c r="BU886" s="2"/>
      <c r="BV886" s="2"/>
      <c r="BW886" s="2"/>
      <c r="BX886" s="2"/>
      <c r="BY886" s="2"/>
      <c r="BZ886" s="2"/>
      <c r="CA886" s="2"/>
      <c r="CB886" s="2"/>
      <c r="CC886" s="2"/>
      <c r="CD886" s="2"/>
      <c r="CE886" s="2"/>
      <c r="CF886" s="2"/>
      <c r="CG886" s="2"/>
      <c r="CH886" s="2"/>
      <c r="CI886" s="2"/>
      <c r="CJ886" s="2"/>
      <c r="CK886" s="2"/>
      <c r="CL886" s="2"/>
      <c r="CM886" s="2"/>
      <c r="CN886" s="2"/>
      <c r="CO886" s="2"/>
      <c r="CP886" s="2"/>
      <c r="CQ886" s="2"/>
      <c r="CR886" s="2"/>
      <c r="CS886" s="2"/>
      <c r="CT886" s="2"/>
      <c r="CU886" s="2"/>
      <c r="CV886" s="2"/>
      <c r="CW886" s="2"/>
      <c r="CX886" s="2"/>
      <c r="CY886" s="2"/>
      <c r="CZ886" s="2"/>
      <c r="DA886" s="2"/>
      <c r="DB886" s="2"/>
      <c r="DC886" s="2"/>
      <c r="DD886" s="2"/>
      <c r="DE886" s="2"/>
      <c r="DF886" s="92"/>
      <c r="DG886" s="92"/>
      <c r="DH886" s="92"/>
      <c r="DI886" s="92"/>
      <c r="DJ886" s="92"/>
      <c r="DK886" s="92"/>
      <c r="DL886" s="92"/>
      <c r="DM886" s="92"/>
      <c r="DN886" s="92"/>
      <c r="DO886" s="92"/>
      <c r="DP886" s="92"/>
      <c r="DQ886" s="92"/>
      <c r="DR886" s="92"/>
      <c r="DS886" s="92"/>
      <c r="DT886" s="92"/>
      <c r="DU886" s="92"/>
      <c r="DV886" s="92"/>
      <c r="DW886" s="92"/>
      <c r="DX886" s="92"/>
      <c r="DY886" s="92"/>
      <c r="DZ886" s="92"/>
      <c r="EA886" s="92"/>
      <c r="EB886" s="92"/>
      <c r="EC886" s="92"/>
      <c r="ED886" s="92"/>
      <c r="EE886" s="92"/>
      <c r="EF886" s="2"/>
      <c r="EG886" s="2"/>
      <c r="EH886" s="2"/>
    </row>
    <row r="887" spans="1:138" ht="12.7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c r="BR887" s="2"/>
      <c r="BS887" s="2"/>
      <c r="BT887" s="2"/>
      <c r="BU887" s="2"/>
      <c r="BV887" s="2"/>
      <c r="BW887" s="2"/>
      <c r="BX887" s="2"/>
      <c r="BY887" s="2"/>
      <c r="BZ887" s="2"/>
      <c r="CA887" s="2"/>
      <c r="CB887" s="2"/>
      <c r="CC887" s="2"/>
      <c r="CD887" s="2"/>
      <c r="CE887" s="2"/>
      <c r="CF887" s="2"/>
      <c r="CG887" s="2"/>
      <c r="CH887" s="2"/>
      <c r="CI887" s="2"/>
      <c r="CJ887" s="2"/>
      <c r="CK887" s="2"/>
      <c r="CL887" s="2"/>
      <c r="CM887" s="2"/>
      <c r="CN887" s="2"/>
      <c r="CO887" s="2"/>
      <c r="CP887" s="2"/>
      <c r="CQ887" s="2"/>
      <c r="CR887" s="2"/>
      <c r="CS887" s="2"/>
      <c r="CT887" s="2"/>
      <c r="CU887" s="2"/>
      <c r="CV887" s="2"/>
      <c r="CW887" s="2"/>
      <c r="CX887" s="2"/>
      <c r="CY887" s="2"/>
      <c r="CZ887" s="2"/>
      <c r="DA887" s="2"/>
      <c r="DB887" s="2"/>
      <c r="DC887" s="2"/>
      <c r="DD887" s="2"/>
      <c r="DE887" s="2"/>
      <c r="DF887" s="92"/>
      <c r="DG887" s="92"/>
      <c r="DH887" s="92"/>
      <c r="DI887" s="92"/>
      <c r="DJ887" s="92"/>
      <c r="DK887" s="92"/>
      <c r="DL887" s="92"/>
      <c r="DM887" s="92"/>
      <c r="DN887" s="92"/>
      <c r="DO887" s="92"/>
      <c r="DP887" s="92"/>
      <c r="DQ887" s="92"/>
      <c r="DR887" s="92"/>
      <c r="DS887" s="92"/>
      <c r="DT887" s="92"/>
      <c r="DU887" s="92"/>
      <c r="DV887" s="92"/>
      <c r="DW887" s="92"/>
      <c r="DX887" s="92"/>
      <c r="DY887" s="92"/>
      <c r="DZ887" s="92"/>
      <c r="EA887" s="92"/>
      <c r="EB887" s="92"/>
      <c r="EC887" s="92"/>
      <c r="ED887" s="92"/>
      <c r="EE887" s="92"/>
      <c r="EF887" s="2"/>
      <c r="EG887" s="2"/>
      <c r="EH887" s="2"/>
    </row>
    <row r="888" spans="1:138" ht="12.7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c r="BR888" s="2"/>
      <c r="BS888" s="2"/>
      <c r="BT888" s="2"/>
      <c r="BU888" s="2"/>
      <c r="BV888" s="2"/>
      <c r="BW888" s="2"/>
      <c r="BX888" s="2"/>
      <c r="BY888" s="2"/>
      <c r="BZ888" s="2"/>
      <c r="CA888" s="2"/>
      <c r="CB888" s="2"/>
      <c r="CC888" s="2"/>
      <c r="CD888" s="2"/>
      <c r="CE888" s="2"/>
      <c r="CF888" s="2"/>
      <c r="CG888" s="2"/>
      <c r="CH888" s="2"/>
      <c r="CI888" s="2"/>
      <c r="CJ888" s="2"/>
      <c r="CK888" s="2"/>
      <c r="CL888" s="2"/>
      <c r="CM888" s="2"/>
      <c r="CN888" s="2"/>
      <c r="CO888" s="2"/>
      <c r="CP888" s="2"/>
      <c r="CQ888" s="2"/>
      <c r="CR888" s="2"/>
      <c r="CS888" s="2"/>
      <c r="CT888" s="2"/>
      <c r="CU888" s="2"/>
      <c r="CV888" s="2"/>
      <c r="CW888" s="2"/>
      <c r="CX888" s="2"/>
      <c r="CY888" s="2"/>
      <c r="CZ888" s="2"/>
      <c r="DA888" s="2"/>
      <c r="DB888" s="2"/>
      <c r="DC888" s="2"/>
      <c r="DD888" s="2"/>
      <c r="DE888" s="2"/>
      <c r="DF888" s="92"/>
      <c r="DG888" s="92"/>
      <c r="DH888" s="92"/>
      <c r="DI888" s="92"/>
      <c r="DJ888" s="92"/>
      <c r="DK888" s="92"/>
      <c r="DL888" s="92"/>
      <c r="DM888" s="92"/>
      <c r="DN888" s="92"/>
      <c r="DO888" s="92"/>
      <c r="DP888" s="92"/>
      <c r="DQ888" s="92"/>
      <c r="DR888" s="92"/>
      <c r="DS888" s="92"/>
      <c r="DT888" s="92"/>
      <c r="DU888" s="92"/>
      <c r="DV888" s="92"/>
      <c r="DW888" s="92"/>
      <c r="DX888" s="92"/>
      <c r="DY888" s="92"/>
      <c r="DZ888" s="92"/>
      <c r="EA888" s="92"/>
      <c r="EB888" s="92"/>
      <c r="EC888" s="92"/>
      <c r="ED888" s="92"/>
      <c r="EE888" s="92"/>
      <c r="EF888" s="2"/>
      <c r="EG888" s="2"/>
      <c r="EH888" s="2"/>
    </row>
    <row r="889" spans="1:138" ht="12.7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c r="BR889" s="2"/>
      <c r="BS889" s="2"/>
      <c r="BT889" s="2"/>
      <c r="BU889" s="2"/>
      <c r="BV889" s="2"/>
      <c r="BW889" s="2"/>
      <c r="BX889" s="2"/>
      <c r="BY889" s="2"/>
      <c r="BZ889" s="2"/>
      <c r="CA889" s="2"/>
      <c r="CB889" s="2"/>
      <c r="CC889" s="2"/>
      <c r="CD889" s="2"/>
      <c r="CE889" s="2"/>
      <c r="CF889" s="2"/>
      <c r="CG889" s="2"/>
      <c r="CH889" s="2"/>
      <c r="CI889" s="2"/>
      <c r="CJ889" s="2"/>
      <c r="CK889" s="2"/>
      <c r="CL889" s="2"/>
      <c r="CM889" s="2"/>
      <c r="CN889" s="2"/>
      <c r="CO889" s="2"/>
      <c r="CP889" s="2"/>
      <c r="CQ889" s="2"/>
      <c r="CR889" s="2"/>
      <c r="CS889" s="2"/>
      <c r="CT889" s="2"/>
      <c r="CU889" s="2"/>
      <c r="CV889" s="2"/>
      <c r="CW889" s="2"/>
      <c r="CX889" s="2"/>
      <c r="CY889" s="2"/>
      <c r="CZ889" s="2"/>
      <c r="DA889" s="2"/>
      <c r="DB889" s="2"/>
      <c r="DC889" s="2"/>
      <c r="DD889" s="2"/>
      <c r="DE889" s="2"/>
      <c r="DF889" s="92"/>
      <c r="DG889" s="92"/>
      <c r="DH889" s="92"/>
      <c r="DI889" s="92"/>
      <c r="DJ889" s="92"/>
      <c r="DK889" s="92"/>
      <c r="DL889" s="92"/>
      <c r="DM889" s="92"/>
      <c r="DN889" s="92"/>
      <c r="DO889" s="92"/>
      <c r="DP889" s="92"/>
      <c r="DQ889" s="92"/>
      <c r="DR889" s="92"/>
      <c r="DS889" s="92"/>
      <c r="DT889" s="92"/>
      <c r="DU889" s="92"/>
      <c r="DV889" s="92"/>
      <c r="DW889" s="92"/>
      <c r="DX889" s="92"/>
      <c r="DY889" s="92"/>
      <c r="DZ889" s="92"/>
      <c r="EA889" s="92"/>
      <c r="EB889" s="92"/>
      <c r="EC889" s="92"/>
      <c r="ED889" s="92"/>
      <c r="EE889" s="92"/>
      <c r="EF889" s="2"/>
      <c r="EG889" s="2"/>
      <c r="EH889" s="2"/>
    </row>
    <row r="890" spans="1:138" ht="12.7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c r="BR890" s="2"/>
      <c r="BS890" s="2"/>
      <c r="BT890" s="2"/>
      <c r="BU890" s="2"/>
      <c r="BV890" s="2"/>
      <c r="BW890" s="2"/>
      <c r="BX890" s="2"/>
      <c r="BY890" s="2"/>
      <c r="BZ890" s="2"/>
      <c r="CA890" s="2"/>
      <c r="CB890" s="2"/>
      <c r="CC890" s="2"/>
      <c r="CD890" s="2"/>
      <c r="CE890" s="2"/>
      <c r="CF890" s="2"/>
      <c r="CG890" s="2"/>
      <c r="CH890" s="2"/>
      <c r="CI890" s="2"/>
      <c r="CJ890" s="2"/>
      <c r="CK890" s="2"/>
      <c r="CL890" s="2"/>
      <c r="CM890" s="2"/>
      <c r="CN890" s="2"/>
      <c r="CO890" s="2"/>
      <c r="CP890" s="2"/>
      <c r="CQ890" s="2"/>
      <c r="CR890" s="2"/>
      <c r="CS890" s="2"/>
      <c r="CT890" s="2"/>
      <c r="CU890" s="2"/>
      <c r="CV890" s="2"/>
      <c r="CW890" s="2"/>
      <c r="CX890" s="2"/>
      <c r="CY890" s="2"/>
      <c r="CZ890" s="2"/>
      <c r="DA890" s="2"/>
      <c r="DB890" s="2"/>
      <c r="DC890" s="2"/>
      <c r="DD890" s="2"/>
      <c r="DE890" s="2"/>
      <c r="DF890" s="92"/>
      <c r="DG890" s="92"/>
      <c r="DH890" s="92"/>
      <c r="DI890" s="92"/>
      <c r="DJ890" s="92"/>
      <c r="DK890" s="92"/>
      <c r="DL890" s="92"/>
      <c r="DM890" s="92"/>
      <c r="DN890" s="92"/>
      <c r="DO890" s="92"/>
      <c r="DP890" s="92"/>
      <c r="DQ890" s="92"/>
      <c r="DR890" s="92"/>
      <c r="DS890" s="92"/>
      <c r="DT890" s="92"/>
      <c r="DU890" s="92"/>
      <c r="DV890" s="92"/>
      <c r="DW890" s="92"/>
      <c r="DX890" s="92"/>
      <c r="DY890" s="92"/>
      <c r="DZ890" s="92"/>
      <c r="EA890" s="92"/>
      <c r="EB890" s="92"/>
      <c r="EC890" s="92"/>
      <c r="ED890" s="92"/>
      <c r="EE890" s="92"/>
      <c r="EF890" s="2"/>
      <c r="EG890" s="2"/>
      <c r="EH890" s="2"/>
    </row>
    <row r="891" spans="1:138" ht="12.7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c r="BR891" s="2"/>
      <c r="BS891" s="2"/>
      <c r="BT891" s="2"/>
      <c r="BU891" s="2"/>
      <c r="BV891" s="2"/>
      <c r="BW891" s="2"/>
      <c r="BX891" s="2"/>
      <c r="BY891" s="2"/>
      <c r="BZ891" s="2"/>
      <c r="CA891" s="2"/>
      <c r="CB891" s="2"/>
      <c r="CC891" s="2"/>
      <c r="CD891" s="2"/>
      <c r="CE891" s="2"/>
      <c r="CF891" s="2"/>
      <c r="CG891" s="2"/>
      <c r="CH891" s="2"/>
      <c r="CI891" s="2"/>
      <c r="CJ891" s="2"/>
      <c r="CK891" s="2"/>
      <c r="CL891" s="2"/>
      <c r="CM891" s="2"/>
      <c r="CN891" s="2"/>
      <c r="CO891" s="2"/>
      <c r="CP891" s="2"/>
      <c r="CQ891" s="2"/>
      <c r="CR891" s="2"/>
      <c r="CS891" s="2"/>
      <c r="CT891" s="2"/>
      <c r="CU891" s="2"/>
      <c r="CV891" s="2"/>
      <c r="CW891" s="2"/>
      <c r="CX891" s="2"/>
      <c r="CY891" s="2"/>
      <c r="CZ891" s="2"/>
      <c r="DA891" s="2"/>
      <c r="DB891" s="2"/>
      <c r="DC891" s="2"/>
      <c r="DD891" s="2"/>
      <c r="DE891" s="2"/>
      <c r="DF891" s="92"/>
      <c r="DG891" s="92"/>
      <c r="DH891" s="92"/>
      <c r="DI891" s="92"/>
      <c r="DJ891" s="92"/>
      <c r="DK891" s="92"/>
      <c r="DL891" s="92"/>
      <c r="DM891" s="92"/>
      <c r="DN891" s="92"/>
      <c r="DO891" s="92"/>
      <c r="DP891" s="92"/>
      <c r="DQ891" s="92"/>
      <c r="DR891" s="92"/>
      <c r="DS891" s="92"/>
      <c r="DT891" s="92"/>
      <c r="DU891" s="92"/>
      <c r="DV891" s="92"/>
      <c r="DW891" s="92"/>
      <c r="DX891" s="92"/>
      <c r="DY891" s="92"/>
      <c r="DZ891" s="92"/>
      <c r="EA891" s="92"/>
      <c r="EB891" s="92"/>
      <c r="EC891" s="92"/>
      <c r="ED891" s="92"/>
      <c r="EE891" s="92"/>
      <c r="EF891" s="2"/>
      <c r="EG891" s="2"/>
      <c r="EH891" s="2"/>
    </row>
    <row r="892" spans="1:138" ht="12.7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c r="BR892" s="2"/>
      <c r="BS892" s="2"/>
      <c r="BT892" s="2"/>
      <c r="BU892" s="2"/>
      <c r="BV892" s="2"/>
      <c r="BW892" s="2"/>
      <c r="BX892" s="2"/>
      <c r="BY892" s="2"/>
      <c r="BZ892" s="2"/>
      <c r="CA892" s="2"/>
      <c r="CB892" s="2"/>
      <c r="CC892" s="2"/>
      <c r="CD892" s="2"/>
      <c r="CE892" s="2"/>
      <c r="CF892" s="2"/>
      <c r="CG892" s="2"/>
      <c r="CH892" s="2"/>
      <c r="CI892" s="2"/>
      <c r="CJ892" s="2"/>
      <c r="CK892" s="2"/>
      <c r="CL892" s="2"/>
      <c r="CM892" s="2"/>
      <c r="CN892" s="2"/>
      <c r="CO892" s="2"/>
      <c r="CP892" s="2"/>
      <c r="CQ892" s="2"/>
      <c r="CR892" s="2"/>
      <c r="CS892" s="2"/>
      <c r="CT892" s="2"/>
      <c r="CU892" s="2"/>
      <c r="CV892" s="2"/>
      <c r="CW892" s="2"/>
      <c r="CX892" s="2"/>
      <c r="CY892" s="2"/>
      <c r="CZ892" s="2"/>
      <c r="DA892" s="2"/>
      <c r="DB892" s="2"/>
      <c r="DC892" s="2"/>
      <c r="DD892" s="2"/>
      <c r="DE892" s="2"/>
      <c r="DF892" s="92"/>
      <c r="DG892" s="92"/>
      <c r="DH892" s="92"/>
      <c r="DI892" s="92"/>
      <c r="DJ892" s="92"/>
      <c r="DK892" s="92"/>
      <c r="DL892" s="92"/>
      <c r="DM892" s="92"/>
      <c r="DN892" s="92"/>
      <c r="DO892" s="92"/>
      <c r="DP892" s="92"/>
      <c r="DQ892" s="92"/>
      <c r="DR892" s="92"/>
      <c r="DS892" s="92"/>
      <c r="DT892" s="92"/>
      <c r="DU892" s="92"/>
      <c r="DV892" s="92"/>
      <c r="DW892" s="92"/>
      <c r="DX892" s="92"/>
      <c r="DY892" s="92"/>
      <c r="DZ892" s="92"/>
      <c r="EA892" s="92"/>
      <c r="EB892" s="92"/>
      <c r="EC892" s="92"/>
      <c r="ED892" s="92"/>
      <c r="EE892" s="92"/>
      <c r="EF892" s="2"/>
      <c r="EG892" s="2"/>
      <c r="EH892" s="2"/>
    </row>
    <row r="893" spans="1:138" ht="12.7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c r="BR893" s="2"/>
      <c r="BS893" s="2"/>
      <c r="BT893" s="2"/>
      <c r="BU893" s="2"/>
      <c r="BV893" s="2"/>
      <c r="BW893" s="2"/>
      <c r="BX893" s="2"/>
      <c r="BY893" s="2"/>
      <c r="BZ893" s="2"/>
      <c r="CA893" s="2"/>
      <c r="CB893" s="2"/>
      <c r="CC893" s="2"/>
      <c r="CD893" s="2"/>
      <c r="CE893" s="2"/>
      <c r="CF893" s="2"/>
      <c r="CG893" s="2"/>
      <c r="CH893" s="2"/>
      <c r="CI893" s="2"/>
      <c r="CJ893" s="2"/>
      <c r="CK893" s="2"/>
      <c r="CL893" s="2"/>
      <c r="CM893" s="2"/>
      <c r="CN893" s="2"/>
      <c r="CO893" s="2"/>
      <c r="CP893" s="2"/>
      <c r="CQ893" s="2"/>
      <c r="CR893" s="2"/>
      <c r="CS893" s="2"/>
      <c r="CT893" s="2"/>
      <c r="CU893" s="2"/>
      <c r="CV893" s="2"/>
      <c r="CW893" s="2"/>
      <c r="CX893" s="2"/>
      <c r="CY893" s="2"/>
      <c r="CZ893" s="2"/>
      <c r="DA893" s="2"/>
      <c r="DB893" s="2"/>
      <c r="DC893" s="2"/>
      <c r="DD893" s="2"/>
      <c r="DE893" s="2"/>
      <c r="DF893" s="92"/>
      <c r="DG893" s="92"/>
      <c r="DH893" s="92"/>
      <c r="DI893" s="92"/>
      <c r="DJ893" s="92"/>
      <c r="DK893" s="92"/>
      <c r="DL893" s="92"/>
      <c r="DM893" s="92"/>
      <c r="DN893" s="92"/>
      <c r="DO893" s="92"/>
      <c r="DP893" s="92"/>
      <c r="DQ893" s="92"/>
      <c r="DR893" s="92"/>
      <c r="DS893" s="92"/>
      <c r="DT893" s="92"/>
      <c r="DU893" s="92"/>
      <c r="DV893" s="92"/>
      <c r="DW893" s="92"/>
      <c r="DX893" s="92"/>
      <c r="DY893" s="92"/>
      <c r="DZ893" s="92"/>
      <c r="EA893" s="92"/>
      <c r="EB893" s="92"/>
      <c r="EC893" s="92"/>
      <c r="ED893" s="92"/>
      <c r="EE893" s="92"/>
      <c r="EF893" s="2"/>
      <c r="EG893" s="2"/>
      <c r="EH893" s="2"/>
    </row>
    <row r="894" spans="1:138" ht="12.7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c r="BR894" s="2"/>
      <c r="BS894" s="2"/>
      <c r="BT894" s="2"/>
      <c r="BU894" s="2"/>
      <c r="BV894" s="2"/>
      <c r="BW894" s="2"/>
      <c r="BX894" s="2"/>
      <c r="BY894" s="2"/>
      <c r="BZ894" s="2"/>
      <c r="CA894" s="2"/>
      <c r="CB894" s="2"/>
      <c r="CC894" s="2"/>
      <c r="CD894" s="2"/>
      <c r="CE894" s="2"/>
      <c r="CF894" s="2"/>
      <c r="CG894" s="2"/>
      <c r="CH894" s="2"/>
      <c r="CI894" s="2"/>
      <c r="CJ894" s="2"/>
      <c r="CK894" s="2"/>
      <c r="CL894" s="2"/>
      <c r="CM894" s="2"/>
      <c r="CN894" s="2"/>
      <c r="CO894" s="2"/>
      <c r="CP894" s="2"/>
      <c r="CQ894" s="2"/>
      <c r="CR894" s="2"/>
      <c r="CS894" s="2"/>
      <c r="CT894" s="2"/>
      <c r="CU894" s="2"/>
      <c r="CV894" s="2"/>
      <c r="CW894" s="2"/>
      <c r="CX894" s="2"/>
      <c r="CY894" s="2"/>
      <c r="CZ894" s="2"/>
      <c r="DA894" s="2"/>
      <c r="DB894" s="2"/>
      <c r="DC894" s="2"/>
      <c r="DD894" s="2"/>
      <c r="DE894" s="2"/>
      <c r="DF894" s="92"/>
      <c r="DG894" s="92"/>
      <c r="DH894" s="92"/>
      <c r="DI894" s="92"/>
      <c r="DJ894" s="92"/>
      <c r="DK894" s="92"/>
      <c r="DL894" s="92"/>
      <c r="DM894" s="92"/>
      <c r="DN894" s="92"/>
      <c r="DO894" s="92"/>
      <c r="DP894" s="92"/>
      <c r="DQ894" s="92"/>
      <c r="DR894" s="92"/>
      <c r="DS894" s="92"/>
      <c r="DT894" s="92"/>
      <c r="DU894" s="92"/>
      <c r="DV894" s="92"/>
      <c r="DW894" s="92"/>
      <c r="DX894" s="92"/>
      <c r="DY894" s="92"/>
      <c r="DZ894" s="92"/>
      <c r="EA894" s="92"/>
      <c r="EB894" s="92"/>
      <c r="EC894" s="92"/>
      <c r="ED894" s="92"/>
      <c r="EE894" s="92"/>
      <c r="EF894" s="2"/>
      <c r="EG894" s="2"/>
      <c r="EH894" s="2"/>
    </row>
    <row r="895" spans="1:138" ht="12.7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c r="BR895" s="2"/>
      <c r="BS895" s="2"/>
      <c r="BT895" s="2"/>
      <c r="BU895" s="2"/>
      <c r="BV895" s="2"/>
      <c r="BW895" s="2"/>
      <c r="BX895" s="2"/>
      <c r="BY895" s="2"/>
      <c r="BZ895" s="2"/>
      <c r="CA895" s="2"/>
      <c r="CB895" s="2"/>
      <c r="CC895" s="2"/>
      <c r="CD895" s="2"/>
      <c r="CE895" s="2"/>
      <c r="CF895" s="2"/>
      <c r="CG895" s="2"/>
      <c r="CH895" s="2"/>
      <c r="CI895" s="2"/>
      <c r="CJ895" s="2"/>
      <c r="CK895" s="2"/>
      <c r="CL895" s="2"/>
      <c r="CM895" s="2"/>
      <c r="CN895" s="2"/>
      <c r="CO895" s="2"/>
      <c r="CP895" s="2"/>
      <c r="CQ895" s="2"/>
      <c r="CR895" s="2"/>
      <c r="CS895" s="2"/>
      <c r="CT895" s="2"/>
      <c r="CU895" s="2"/>
      <c r="CV895" s="2"/>
      <c r="CW895" s="2"/>
      <c r="CX895" s="2"/>
      <c r="CY895" s="2"/>
      <c r="CZ895" s="2"/>
      <c r="DA895" s="2"/>
      <c r="DB895" s="2"/>
      <c r="DC895" s="2"/>
      <c r="DD895" s="2"/>
      <c r="DE895" s="2"/>
      <c r="DF895" s="92"/>
      <c r="DG895" s="92"/>
      <c r="DH895" s="92"/>
      <c r="DI895" s="92"/>
      <c r="DJ895" s="92"/>
      <c r="DK895" s="92"/>
      <c r="DL895" s="92"/>
      <c r="DM895" s="92"/>
      <c r="DN895" s="92"/>
      <c r="DO895" s="92"/>
      <c r="DP895" s="92"/>
      <c r="DQ895" s="92"/>
      <c r="DR895" s="92"/>
      <c r="DS895" s="92"/>
      <c r="DT895" s="92"/>
      <c r="DU895" s="92"/>
      <c r="DV895" s="92"/>
      <c r="DW895" s="92"/>
      <c r="DX895" s="92"/>
      <c r="DY895" s="92"/>
      <c r="DZ895" s="92"/>
      <c r="EA895" s="92"/>
      <c r="EB895" s="92"/>
      <c r="EC895" s="92"/>
      <c r="ED895" s="92"/>
      <c r="EE895" s="92"/>
      <c r="EF895" s="2"/>
      <c r="EG895" s="2"/>
      <c r="EH895" s="2"/>
    </row>
    <row r="896" spans="1:138" ht="12.7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c r="BR896" s="2"/>
      <c r="BS896" s="2"/>
      <c r="BT896" s="2"/>
      <c r="BU896" s="2"/>
      <c r="BV896" s="2"/>
      <c r="BW896" s="2"/>
      <c r="BX896" s="2"/>
      <c r="BY896" s="2"/>
      <c r="BZ896" s="2"/>
      <c r="CA896" s="2"/>
      <c r="CB896" s="2"/>
      <c r="CC896" s="2"/>
      <c r="CD896" s="2"/>
      <c r="CE896" s="2"/>
      <c r="CF896" s="2"/>
      <c r="CG896" s="2"/>
      <c r="CH896" s="2"/>
      <c r="CI896" s="2"/>
      <c r="CJ896" s="2"/>
      <c r="CK896" s="2"/>
      <c r="CL896" s="2"/>
      <c r="CM896" s="2"/>
      <c r="CN896" s="2"/>
      <c r="CO896" s="2"/>
      <c r="CP896" s="2"/>
      <c r="CQ896" s="2"/>
      <c r="CR896" s="2"/>
      <c r="CS896" s="2"/>
      <c r="CT896" s="2"/>
      <c r="CU896" s="2"/>
      <c r="CV896" s="2"/>
      <c r="CW896" s="2"/>
      <c r="CX896" s="2"/>
      <c r="CY896" s="2"/>
      <c r="CZ896" s="2"/>
      <c r="DA896" s="2"/>
      <c r="DB896" s="2"/>
      <c r="DC896" s="2"/>
      <c r="DD896" s="2"/>
      <c r="DE896" s="2"/>
      <c r="DF896" s="92"/>
      <c r="DG896" s="92"/>
      <c r="DH896" s="92"/>
      <c r="DI896" s="92"/>
      <c r="DJ896" s="92"/>
      <c r="DK896" s="92"/>
      <c r="DL896" s="92"/>
      <c r="DM896" s="92"/>
      <c r="DN896" s="92"/>
      <c r="DO896" s="92"/>
      <c r="DP896" s="92"/>
      <c r="DQ896" s="92"/>
      <c r="DR896" s="92"/>
      <c r="DS896" s="92"/>
      <c r="DT896" s="92"/>
      <c r="DU896" s="92"/>
      <c r="DV896" s="92"/>
      <c r="DW896" s="92"/>
      <c r="DX896" s="92"/>
      <c r="DY896" s="92"/>
      <c r="DZ896" s="92"/>
      <c r="EA896" s="92"/>
      <c r="EB896" s="92"/>
      <c r="EC896" s="92"/>
      <c r="ED896" s="92"/>
      <c r="EE896" s="92"/>
      <c r="EF896" s="2"/>
      <c r="EG896" s="2"/>
      <c r="EH896" s="2"/>
    </row>
    <row r="897" spans="1:138" ht="12.7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c r="BR897" s="2"/>
      <c r="BS897" s="2"/>
      <c r="BT897" s="2"/>
      <c r="BU897" s="2"/>
      <c r="BV897" s="2"/>
      <c r="BW897" s="2"/>
      <c r="BX897" s="2"/>
      <c r="BY897" s="2"/>
      <c r="BZ897" s="2"/>
      <c r="CA897" s="2"/>
      <c r="CB897" s="2"/>
      <c r="CC897" s="2"/>
      <c r="CD897" s="2"/>
      <c r="CE897" s="2"/>
      <c r="CF897" s="2"/>
      <c r="CG897" s="2"/>
      <c r="CH897" s="2"/>
      <c r="CI897" s="2"/>
      <c r="CJ897" s="2"/>
      <c r="CK897" s="2"/>
      <c r="CL897" s="2"/>
      <c r="CM897" s="2"/>
      <c r="CN897" s="2"/>
      <c r="CO897" s="2"/>
      <c r="CP897" s="2"/>
      <c r="CQ897" s="2"/>
      <c r="CR897" s="2"/>
      <c r="CS897" s="2"/>
      <c r="CT897" s="2"/>
      <c r="CU897" s="2"/>
      <c r="CV897" s="2"/>
      <c r="CW897" s="2"/>
      <c r="CX897" s="2"/>
      <c r="CY897" s="2"/>
      <c r="CZ897" s="2"/>
      <c r="DA897" s="2"/>
      <c r="DB897" s="2"/>
      <c r="DC897" s="2"/>
      <c r="DD897" s="2"/>
      <c r="DE897" s="2"/>
      <c r="DF897" s="92"/>
      <c r="DG897" s="92"/>
      <c r="DH897" s="92"/>
      <c r="DI897" s="92"/>
      <c r="DJ897" s="92"/>
      <c r="DK897" s="92"/>
      <c r="DL897" s="92"/>
      <c r="DM897" s="92"/>
      <c r="DN897" s="92"/>
      <c r="DO897" s="92"/>
      <c r="DP897" s="92"/>
      <c r="DQ897" s="92"/>
      <c r="DR897" s="92"/>
      <c r="DS897" s="92"/>
      <c r="DT897" s="92"/>
      <c r="DU897" s="92"/>
      <c r="DV897" s="92"/>
      <c r="DW897" s="92"/>
      <c r="DX897" s="92"/>
      <c r="DY897" s="92"/>
      <c r="DZ897" s="92"/>
      <c r="EA897" s="92"/>
      <c r="EB897" s="92"/>
      <c r="EC897" s="92"/>
      <c r="ED897" s="92"/>
      <c r="EE897" s="92"/>
      <c r="EF897" s="2"/>
      <c r="EG897" s="2"/>
      <c r="EH897" s="2"/>
    </row>
    <row r="898" spans="1:138" ht="12.7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c r="BS898" s="2"/>
      <c r="BT898" s="2"/>
      <c r="BU898" s="2"/>
      <c r="BV898" s="2"/>
      <c r="BW898" s="2"/>
      <c r="BX898" s="2"/>
      <c r="BY898" s="2"/>
      <c r="BZ898" s="2"/>
      <c r="CA898" s="2"/>
      <c r="CB898" s="2"/>
      <c r="CC898" s="2"/>
      <c r="CD898" s="2"/>
      <c r="CE898" s="2"/>
      <c r="CF898" s="2"/>
      <c r="CG898" s="2"/>
      <c r="CH898" s="2"/>
      <c r="CI898" s="2"/>
      <c r="CJ898" s="2"/>
      <c r="CK898" s="2"/>
      <c r="CL898" s="2"/>
      <c r="CM898" s="2"/>
      <c r="CN898" s="2"/>
      <c r="CO898" s="2"/>
      <c r="CP898" s="2"/>
      <c r="CQ898" s="2"/>
      <c r="CR898" s="2"/>
      <c r="CS898" s="2"/>
      <c r="CT898" s="2"/>
      <c r="CU898" s="2"/>
      <c r="CV898" s="2"/>
      <c r="CW898" s="2"/>
      <c r="CX898" s="2"/>
      <c r="CY898" s="2"/>
      <c r="CZ898" s="2"/>
      <c r="DA898" s="2"/>
      <c r="DB898" s="2"/>
      <c r="DC898" s="2"/>
      <c r="DD898" s="2"/>
      <c r="DE898" s="2"/>
      <c r="DF898" s="92"/>
      <c r="DG898" s="92"/>
      <c r="DH898" s="92"/>
      <c r="DI898" s="92"/>
      <c r="DJ898" s="92"/>
      <c r="DK898" s="92"/>
      <c r="DL898" s="92"/>
      <c r="DM898" s="92"/>
      <c r="DN898" s="92"/>
      <c r="DO898" s="92"/>
      <c r="DP898" s="92"/>
      <c r="DQ898" s="92"/>
      <c r="DR898" s="92"/>
      <c r="DS898" s="92"/>
      <c r="DT898" s="92"/>
      <c r="DU898" s="92"/>
      <c r="DV898" s="92"/>
      <c r="DW898" s="92"/>
      <c r="DX898" s="92"/>
      <c r="DY898" s="92"/>
      <c r="DZ898" s="92"/>
      <c r="EA898" s="92"/>
      <c r="EB898" s="92"/>
      <c r="EC898" s="92"/>
      <c r="ED898" s="92"/>
      <c r="EE898" s="92"/>
      <c r="EF898" s="2"/>
      <c r="EG898" s="2"/>
      <c r="EH898" s="2"/>
    </row>
    <row r="899" spans="1:138" ht="12.7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c r="BR899" s="2"/>
      <c r="BS899" s="2"/>
      <c r="BT899" s="2"/>
      <c r="BU899" s="2"/>
      <c r="BV899" s="2"/>
      <c r="BW899" s="2"/>
      <c r="BX899" s="2"/>
      <c r="BY899" s="2"/>
      <c r="BZ899" s="2"/>
      <c r="CA899" s="2"/>
      <c r="CB899" s="2"/>
      <c r="CC899" s="2"/>
      <c r="CD899" s="2"/>
      <c r="CE899" s="2"/>
      <c r="CF899" s="2"/>
      <c r="CG899" s="2"/>
      <c r="CH899" s="2"/>
      <c r="CI899" s="2"/>
      <c r="CJ899" s="2"/>
      <c r="CK899" s="2"/>
      <c r="CL899" s="2"/>
      <c r="CM899" s="2"/>
      <c r="CN899" s="2"/>
      <c r="CO899" s="2"/>
      <c r="CP899" s="2"/>
      <c r="CQ899" s="2"/>
      <c r="CR899" s="2"/>
      <c r="CS899" s="2"/>
      <c r="CT899" s="2"/>
      <c r="CU899" s="2"/>
      <c r="CV899" s="2"/>
      <c r="CW899" s="2"/>
      <c r="CX899" s="2"/>
      <c r="CY899" s="2"/>
      <c r="CZ899" s="2"/>
      <c r="DA899" s="2"/>
      <c r="DB899" s="2"/>
      <c r="DC899" s="2"/>
      <c r="DD899" s="2"/>
      <c r="DE899" s="2"/>
      <c r="DF899" s="92"/>
      <c r="DG899" s="92"/>
      <c r="DH899" s="92"/>
      <c r="DI899" s="92"/>
      <c r="DJ899" s="92"/>
      <c r="DK899" s="92"/>
      <c r="DL899" s="92"/>
      <c r="DM899" s="92"/>
      <c r="DN899" s="92"/>
      <c r="DO899" s="92"/>
      <c r="DP899" s="92"/>
      <c r="DQ899" s="92"/>
      <c r="DR899" s="92"/>
      <c r="DS899" s="92"/>
      <c r="DT899" s="92"/>
      <c r="DU899" s="92"/>
      <c r="DV899" s="92"/>
      <c r="DW899" s="92"/>
      <c r="DX899" s="92"/>
      <c r="DY899" s="92"/>
      <c r="DZ899" s="92"/>
      <c r="EA899" s="92"/>
      <c r="EB899" s="92"/>
      <c r="EC899" s="92"/>
      <c r="ED899" s="92"/>
      <c r="EE899" s="92"/>
      <c r="EF899" s="2"/>
      <c r="EG899" s="2"/>
      <c r="EH899" s="2"/>
    </row>
    <row r="900" spans="1:138" ht="12.7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c r="BS900" s="2"/>
      <c r="BT900" s="2"/>
      <c r="BU900" s="2"/>
      <c r="BV900" s="2"/>
      <c r="BW900" s="2"/>
      <c r="BX900" s="2"/>
      <c r="BY900" s="2"/>
      <c r="BZ900" s="2"/>
      <c r="CA900" s="2"/>
      <c r="CB900" s="2"/>
      <c r="CC900" s="2"/>
      <c r="CD900" s="2"/>
      <c r="CE900" s="2"/>
      <c r="CF900" s="2"/>
      <c r="CG900" s="2"/>
      <c r="CH900" s="2"/>
      <c r="CI900" s="2"/>
      <c r="CJ900" s="2"/>
      <c r="CK900" s="2"/>
      <c r="CL900" s="2"/>
      <c r="CM900" s="2"/>
      <c r="CN900" s="2"/>
      <c r="CO900" s="2"/>
      <c r="CP900" s="2"/>
      <c r="CQ900" s="2"/>
      <c r="CR900" s="2"/>
      <c r="CS900" s="2"/>
      <c r="CT900" s="2"/>
      <c r="CU900" s="2"/>
      <c r="CV900" s="2"/>
      <c r="CW900" s="2"/>
      <c r="CX900" s="2"/>
      <c r="CY900" s="2"/>
      <c r="CZ900" s="2"/>
      <c r="DA900" s="2"/>
      <c r="DB900" s="2"/>
      <c r="DC900" s="2"/>
      <c r="DD900" s="2"/>
      <c r="DE900" s="2"/>
      <c r="DF900" s="92"/>
      <c r="DG900" s="92"/>
      <c r="DH900" s="92"/>
      <c r="DI900" s="92"/>
      <c r="DJ900" s="92"/>
      <c r="DK900" s="92"/>
      <c r="DL900" s="92"/>
      <c r="DM900" s="92"/>
      <c r="DN900" s="92"/>
      <c r="DO900" s="92"/>
      <c r="DP900" s="92"/>
      <c r="DQ900" s="92"/>
      <c r="DR900" s="92"/>
      <c r="DS900" s="92"/>
      <c r="DT900" s="92"/>
      <c r="DU900" s="92"/>
      <c r="DV900" s="92"/>
      <c r="DW900" s="92"/>
      <c r="DX900" s="92"/>
      <c r="DY900" s="92"/>
      <c r="DZ900" s="92"/>
      <c r="EA900" s="92"/>
      <c r="EB900" s="92"/>
      <c r="EC900" s="92"/>
      <c r="ED900" s="92"/>
      <c r="EE900" s="92"/>
      <c r="EF900" s="2"/>
      <c r="EG900" s="2"/>
      <c r="EH900" s="2"/>
    </row>
    <row r="901" spans="1:138" ht="12.7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c r="BS901" s="2"/>
      <c r="BT901" s="2"/>
      <c r="BU901" s="2"/>
      <c r="BV901" s="2"/>
      <c r="BW901" s="2"/>
      <c r="BX901" s="2"/>
      <c r="BY901" s="2"/>
      <c r="BZ901" s="2"/>
      <c r="CA901" s="2"/>
      <c r="CB901" s="2"/>
      <c r="CC901" s="2"/>
      <c r="CD901" s="2"/>
      <c r="CE901" s="2"/>
      <c r="CF901" s="2"/>
      <c r="CG901" s="2"/>
      <c r="CH901" s="2"/>
      <c r="CI901" s="2"/>
      <c r="CJ901" s="2"/>
      <c r="CK901" s="2"/>
      <c r="CL901" s="2"/>
      <c r="CM901" s="2"/>
      <c r="CN901" s="2"/>
      <c r="CO901" s="2"/>
      <c r="CP901" s="2"/>
      <c r="CQ901" s="2"/>
      <c r="CR901" s="2"/>
      <c r="CS901" s="2"/>
      <c r="CT901" s="2"/>
      <c r="CU901" s="2"/>
      <c r="CV901" s="2"/>
      <c r="CW901" s="2"/>
      <c r="CX901" s="2"/>
      <c r="CY901" s="2"/>
      <c r="CZ901" s="2"/>
      <c r="DA901" s="2"/>
      <c r="DB901" s="2"/>
      <c r="DC901" s="2"/>
      <c r="DD901" s="2"/>
      <c r="DE901" s="2"/>
      <c r="DF901" s="92"/>
      <c r="DG901" s="92"/>
      <c r="DH901" s="92"/>
      <c r="DI901" s="92"/>
      <c r="DJ901" s="92"/>
      <c r="DK901" s="92"/>
      <c r="DL901" s="92"/>
      <c r="DM901" s="92"/>
      <c r="DN901" s="92"/>
      <c r="DO901" s="92"/>
      <c r="DP901" s="92"/>
      <c r="DQ901" s="92"/>
      <c r="DR901" s="92"/>
      <c r="DS901" s="92"/>
      <c r="DT901" s="92"/>
      <c r="DU901" s="92"/>
      <c r="DV901" s="92"/>
      <c r="DW901" s="92"/>
      <c r="DX901" s="92"/>
      <c r="DY901" s="92"/>
      <c r="DZ901" s="92"/>
      <c r="EA901" s="92"/>
      <c r="EB901" s="92"/>
      <c r="EC901" s="92"/>
      <c r="ED901" s="92"/>
      <c r="EE901" s="92"/>
      <c r="EF901" s="2"/>
      <c r="EG901" s="2"/>
      <c r="EH901" s="2"/>
    </row>
    <row r="902" spans="1:138" ht="12.7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c r="BS902" s="2"/>
      <c r="BT902" s="2"/>
      <c r="BU902" s="2"/>
      <c r="BV902" s="2"/>
      <c r="BW902" s="2"/>
      <c r="BX902" s="2"/>
      <c r="BY902" s="2"/>
      <c r="BZ902" s="2"/>
      <c r="CA902" s="2"/>
      <c r="CB902" s="2"/>
      <c r="CC902" s="2"/>
      <c r="CD902" s="2"/>
      <c r="CE902" s="2"/>
      <c r="CF902" s="2"/>
      <c r="CG902" s="2"/>
      <c r="CH902" s="2"/>
      <c r="CI902" s="2"/>
      <c r="CJ902" s="2"/>
      <c r="CK902" s="2"/>
      <c r="CL902" s="2"/>
      <c r="CM902" s="2"/>
      <c r="CN902" s="2"/>
      <c r="CO902" s="2"/>
      <c r="CP902" s="2"/>
      <c r="CQ902" s="2"/>
      <c r="CR902" s="2"/>
      <c r="CS902" s="2"/>
      <c r="CT902" s="2"/>
      <c r="CU902" s="2"/>
      <c r="CV902" s="2"/>
      <c r="CW902" s="2"/>
      <c r="CX902" s="2"/>
      <c r="CY902" s="2"/>
      <c r="CZ902" s="2"/>
      <c r="DA902" s="2"/>
      <c r="DB902" s="2"/>
      <c r="DC902" s="2"/>
      <c r="DD902" s="2"/>
      <c r="DE902" s="2"/>
      <c r="DF902" s="92"/>
      <c r="DG902" s="92"/>
      <c r="DH902" s="92"/>
      <c r="DI902" s="92"/>
      <c r="DJ902" s="92"/>
      <c r="DK902" s="92"/>
      <c r="DL902" s="92"/>
      <c r="DM902" s="92"/>
      <c r="DN902" s="92"/>
      <c r="DO902" s="92"/>
      <c r="DP902" s="92"/>
      <c r="DQ902" s="92"/>
      <c r="DR902" s="92"/>
      <c r="DS902" s="92"/>
      <c r="DT902" s="92"/>
      <c r="DU902" s="92"/>
      <c r="DV902" s="92"/>
      <c r="DW902" s="92"/>
      <c r="DX902" s="92"/>
      <c r="DY902" s="92"/>
      <c r="DZ902" s="92"/>
      <c r="EA902" s="92"/>
      <c r="EB902" s="92"/>
      <c r="EC902" s="92"/>
      <c r="ED902" s="92"/>
      <c r="EE902" s="92"/>
      <c r="EF902" s="2"/>
      <c r="EG902" s="2"/>
      <c r="EH902" s="2"/>
    </row>
    <row r="903" spans="1:138" ht="12.7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c r="BR903" s="2"/>
      <c r="BS903" s="2"/>
      <c r="BT903" s="2"/>
      <c r="BU903" s="2"/>
      <c r="BV903" s="2"/>
      <c r="BW903" s="2"/>
      <c r="BX903" s="2"/>
      <c r="BY903" s="2"/>
      <c r="BZ903" s="2"/>
      <c r="CA903" s="2"/>
      <c r="CB903" s="2"/>
      <c r="CC903" s="2"/>
      <c r="CD903" s="2"/>
      <c r="CE903" s="2"/>
      <c r="CF903" s="2"/>
      <c r="CG903" s="2"/>
      <c r="CH903" s="2"/>
      <c r="CI903" s="2"/>
      <c r="CJ903" s="2"/>
      <c r="CK903" s="2"/>
      <c r="CL903" s="2"/>
      <c r="CM903" s="2"/>
      <c r="CN903" s="2"/>
      <c r="CO903" s="2"/>
      <c r="CP903" s="2"/>
      <c r="CQ903" s="2"/>
      <c r="CR903" s="2"/>
      <c r="CS903" s="2"/>
      <c r="CT903" s="2"/>
      <c r="CU903" s="2"/>
      <c r="CV903" s="2"/>
      <c r="CW903" s="2"/>
      <c r="CX903" s="2"/>
      <c r="CY903" s="2"/>
      <c r="CZ903" s="2"/>
      <c r="DA903" s="2"/>
      <c r="DB903" s="2"/>
      <c r="DC903" s="2"/>
      <c r="DD903" s="2"/>
      <c r="DE903" s="2"/>
      <c r="DF903" s="92"/>
      <c r="DG903" s="92"/>
      <c r="DH903" s="92"/>
      <c r="DI903" s="92"/>
      <c r="DJ903" s="92"/>
      <c r="DK903" s="92"/>
      <c r="DL903" s="92"/>
      <c r="DM903" s="92"/>
      <c r="DN903" s="92"/>
      <c r="DO903" s="92"/>
      <c r="DP903" s="92"/>
      <c r="DQ903" s="92"/>
      <c r="DR903" s="92"/>
      <c r="DS903" s="92"/>
      <c r="DT903" s="92"/>
      <c r="DU903" s="92"/>
      <c r="DV903" s="92"/>
      <c r="DW903" s="92"/>
      <c r="DX903" s="92"/>
      <c r="DY903" s="92"/>
      <c r="DZ903" s="92"/>
      <c r="EA903" s="92"/>
      <c r="EB903" s="92"/>
      <c r="EC903" s="92"/>
      <c r="ED903" s="92"/>
      <c r="EE903" s="92"/>
      <c r="EF903" s="2"/>
      <c r="EG903" s="2"/>
      <c r="EH903" s="2"/>
    </row>
    <row r="904" spans="1:138" ht="12.7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c r="BS904" s="2"/>
      <c r="BT904" s="2"/>
      <c r="BU904" s="2"/>
      <c r="BV904" s="2"/>
      <c r="BW904" s="2"/>
      <c r="BX904" s="2"/>
      <c r="BY904" s="2"/>
      <c r="BZ904" s="2"/>
      <c r="CA904" s="2"/>
      <c r="CB904" s="2"/>
      <c r="CC904" s="2"/>
      <c r="CD904" s="2"/>
      <c r="CE904" s="2"/>
      <c r="CF904" s="2"/>
      <c r="CG904" s="2"/>
      <c r="CH904" s="2"/>
      <c r="CI904" s="2"/>
      <c r="CJ904" s="2"/>
      <c r="CK904" s="2"/>
      <c r="CL904" s="2"/>
      <c r="CM904" s="2"/>
      <c r="CN904" s="2"/>
      <c r="CO904" s="2"/>
      <c r="CP904" s="2"/>
      <c r="CQ904" s="2"/>
      <c r="CR904" s="2"/>
      <c r="CS904" s="2"/>
      <c r="CT904" s="2"/>
      <c r="CU904" s="2"/>
      <c r="CV904" s="2"/>
      <c r="CW904" s="2"/>
      <c r="CX904" s="2"/>
      <c r="CY904" s="2"/>
      <c r="CZ904" s="2"/>
      <c r="DA904" s="2"/>
      <c r="DB904" s="2"/>
      <c r="DC904" s="2"/>
      <c r="DD904" s="2"/>
      <c r="DE904" s="2"/>
      <c r="DF904" s="92"/>
      <c r="DG904" s="92"/>
      <c r="DH904" s="92"/>
      <c r="DI904" s="92"/>
      <c r="DJ904" s="92"/>
      <c r="DK904" s="92"/>
      <c r="DL904" s="92"/>
      <c r="DM904" s="92"/>
      <c r="DN904" s="92"/>
      <c r="DO904" s="92"/>
      <c r="DP904" s="92"/>
      <c r="DQ904" s="92"/>
      <c r="DR904" s="92"/>
      <c r="DS904" s="92"/>
      <c r="DT904" s="92"/>
      <c r="DU904" s="92"/>
      <c r="DV904" s="92"/>
      <c r="DW904" s="92"/>
      <c r="DX904" s="92"/>
      <c r="DY904" s="92"/>
      <c r="DZ904" s="92"/>
      <c r="EA904" s="92"/>
      <c r="EB904" s="92"/>
      <c r="EC904" s="92"/>
      <c r="ED904" s="92"/>
      <c r="EE904" s="92"/>
      <c r="EF904" s="2"/>
      <c r="EG904" s="2"/>
      <c r="EH904" s="2"/>
    </row>
    <row r="905" spans="1:138" ht="12.7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c r="BR905" s="2"/>
      <c r="BS905" s="2"/>
      <c r="BT905" s="2"/>
      <c r="BU905" s="2"/>
      <c r="BV905" s="2"/>
      <c r="BW905" s="2"/>
      <c r="BX905" s="2"/>
      <c r="BY905" s="2"/>
      <c r="BZ905" s="2"/>
      <c r="CA905" s="2"/>
      <c r="CB905" s="2"/>
      <c r="CC905" s="2"/>
      <c r="CD905" s="2"/>
      <c r="CE905" s="2"/>
      <c r="CF905" s="2"/>
      <c r="CG905" s="2"/>
      <c r="CH905" s="2"/>
      <c r="CI905" s="2"/>
      <c r="CJ905" s="2"/>
      <c r="CK905" s="2"/>
      <c r="CL905" s="2"/>
      <c r="CM905" s="2"/>
      <c r="CN905" s="2"/>
      <c r="CO905" s="2"/>
      <c r="CP905" s="2"/>
      <c r="CQ905" s="2"/>
      <c r="CR905" s="2"/>
      <c r="CS905" s="2"/>
      <c r="CT905" s="2"/>
      <c r="CU905" s="2"/>
      <c r="CV905" s="2"/>
      <c r="CW905" s="2"/>
      <c r="CX905" s="2"/>
      <c r="CY905" s="2"/>
      <c r="CZ905" s="2"/>
      <c r="DA905" s="2"/>
      <c r="DB905" s="2"/>
      <c r="DC905" s="2"/>
      <c r="DD905" s="2"/>
      <c r="DE905" s="2"/>
      <c r="DF905" s="92"/>
      <c r="DG905" s="92"/>
      <c r="DH905" s="92"/>
      <c r="DI905" s="92"/>
      <c r="DJ905" s="92"/>
      <c r="DK905" s="92"/>
      <c r="DL905" s="92"/>
      <c r="DM905" s="92"/>
      <c r="DN905" s="92"/>
      <c r="DO905" s="92"/>
      <c r="DP905" s="92"/>
      <c r="DQ905" s="92"/>
      <c r="DR905" s="92"/>
      <c r="DS905" s="92"/>
      <c r="DT905" s="92"/>
      <c r="DU905" s="92"/>
      <c r="DV905" s="92"/>
      <c r="DW905" s="92"/>
      <c r="DX905" s="92"/>
      <c r="DY905" s="92"/>
      <c r="DZ905" s="92"/>
      <c r="EA905" s="92"/>
      <c r="EB905" s="92"/>
      <c r="EC905" s="92"/>
      <c r="ED905" s="92"/>
      <c r="EE905" s="92"/>
      <c r="EF905" s="2"/>
      <c r="EG905" s="2"/>
      <c r="EH905" s="2"/>
    </row>
    <row r="906" spans="1:138" ht="12.7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c r="BR906" s="2"/>
      <c r="BS906" s="2"/>
      <c r="BT906" s="2"/>
      <c r="BU906" s="2"/>
      <c r="BV906" s="2"/>
      <c r="BW906" s="2"/>
      <c r="BX906" s="2"/>
      <c r="BY906" s="2"/>
      <c r="BZ906" s="2"/>
      <c r="CA906" s="2"/>
      <c r="CB906" s="2"/>
      <c r="CC906" s="2"/>
      <c r="CD906" s="2"/>
      <c r="CE906" s="2"/>
      <c r="CF906" s="2"/>
      <c r="CG906" s="2"/>
      <c r="CH906" s="2"/>
      <c r="CI906" s="2"/>
      <c r="CJ906" s="2"/>
      <c r="CK906" s="2"/>
      <c r="CL906" s="2"/>
      <c r="CM906" s="2"/>
      <c r="CN906" s="2"/>
      <c r="CO906" s="2"/>
      <c r="CP906" s="2"/>
      <c r="CQ906" s="2"/>
      <c r="CR906" s="2"/>
      <c r="CS906" s="2"/>
      <c r="CT906" s="2"/>
      <c r="CU906" s="2"/>
      <c r="CV906" s="2"/>
      <c r="CW906" s="2"/>
      <c r="CX906" s="2"/>
      <c r="CY906" s="2"/>
      <c r="CZ906" s="2"/>
      <c r="DA906" s="2"/>
      <c r="DB906" s="2"/>
      <c r="DC906" s="2"/>
      <c r="DD906" s="2"/>
      <c r="DE906" s="2"/>
      <c r="DF906" s="92"/>
      <c r="DG906" s="92"/>
      <c r="DH906" s="92"/>
      <c r="DI906" s="92"/>
      <c r="DJ906" s="92"/>
      <c r="DK906" s="92"/>
      <c r="DL906" s="92"/>
      <c r="DM906" s="92"/>
      <c r="DN906" s="92"/>
      <c r="DO906" s="92"/>
      <c r="DP906" s="92"/>
      <c r="DQ906" s="92"/>
      <c r="DR906" s="92"/>
      <c r="DS906" s="92"/>
      <c r="DT906" s="92"/>
      <c r="DU906" s="92"/>
      <c r="DV906" s="92"/>
      <c r="DW906" s="92"/>
      <c r="DX906" s="92"/>
      <c r="DY906" s="92"/>
      <c r="DZ906" s="92"/>
      <c r="EA906" s="92"/>
      <c r="EB906" s="92"/>
      <c r="EC906" s="92"/>
      <c r="ED906" s="92"/>
      <c r="EE906" s="92"/>
      <c r="EF906" s="2"/>
      <c r="EG906" s="2"/>
      <c r="EH906" s="2"/>
    </row>
    <row r="907" spans="1:138" ht="12.7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c r="BS907" s="2"/>
      <c r="BT907" s="2"/>
      <c r="BU907" s="2"/>
      <c r="BV907" s="2"/>
      <c r="BW907" s="2"/>
      <c r="BX907" s="2"/>
      <c r="BY907" s="2"/>
      <c r="BZ907" s="2"/>
      <c r="CA907" s="2"/>
      <c r="CB907" s="2"/>
      <c r="CC907" s="2"/>
      <c r="CD907" s="2"/>
      <c r="CE907" s="2"/>
      <c r="CF907" s="2"/>
      <c r="CG907" s="2"/>
      <c r="CH907" s="2"/>
      <c r="CI907" s="2"/>
      <c r="CJ907" s="2"/>
      <c r="CK907" s="2"/>
      <c r="CL907" s="2"/>
      <c r="CM907" s="2"/>
      <c r="CN907" s="2"/>
      <c r="CO907" s="2"/>
      <c r="CP907" s="2"/>
      <c r="CQ907" s="2"/>
      <c r="CR907" s="2"/>
      <c r="CS907" s="2"/>
      <c r="CT907" s="2"/>
      <c r="CU907" s="2"/>
      <c r="CV907" s="2"/>
      <c r="CW907" s="2"/>
      <c r="CX907" s="2"/>
      <c r="CY907" s="2"/>
      <c r="CZ907" s="2"/>
      <c r="DA907" s="2"/>
      <c r="DB907" s="2"/>
      <c r="DC907" s="2"/>
      <c r="DD907" s="2"/>
      <c r="DE907" s="2"/>
      <c r="DF907" s="92"/>
      <c r="DG907" s="92"/>
      <c r="DH907" s="92"/>
      <c r="DI907" s="92"/>
      <c r="DJ907" s="92"/>
      <c r="DK907" s="92"/>
      <c r="DL907" s="92"/>
      <c r="DM907" s="92"/>
      <c r="DN907" s="92"/>
      <c r="DO907" s="92"/>
      <c r="DP907" s="92"/>
      <c r="DQ907" s="92"/>
      <c r="DR907" s="92"/>
      <c r="DS907" s="92"/>
      <c r="DT907" s="92"/>
      <c r="DU907" s="92"/>
      <c r="DV907" s="92"/>
      <c r="DW907" s="92"/>
      <c r="DX907" s="92"/>
      <c r="DY907" s="92"/>
      <c r="DZ907" s="92"/>
      <c r="EA907" s="92"/>
      <c r="EB907" s="92"/>
      <c r="EC907" s="92"/>
      <c r="ED907" s="92"/>
      <c r="EE907" s="92"/>
      <c r="EF907" s="2"/>
      <c r="EG907" s="2"/>
      <c r="EH907" s="2"/>
    </row>
    <row r="908" spans="1:138" ht="12.7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c r="BS908" s="2"/>
      <c r="BT908" s="2"/>
      <c r="BU908" s="2"/>
      <c r="BV908" s="2"/>
      <c r="BW908" s="2"/>
      <c r="BX908" s="2"/>
      <c r="BY908" s="2"/>
      <c r="BZ908" s="2"/>
      <c r="CA908" s="2"/>
      <c r="CB908" s="2"/>
      <c r="CC908" s="2"/>
      <c r="CD908" s="2"/>
      <c r="CE908" s="2"/>
      <c r="CF908" s="2"/>
      <c r="CG908" s="2"/>
      <c r="CH908" s="2"/>
      <c r="CI908" s="2"/>
      <c r="CJ908" s="2"/>
      <c r="CK908" s="2"/>
      <c r="CL908" s="2"/>
      <c r="CM908" s="2"/>
      <c r="CN908" s="2"/>
      <c r="CO908" s="2"/>
      <c r="CP908" s="2"/>
      <c r="CQ908" s="2"/>
      <c r="CR908" s="2"/>
      <c r="CS908" s="2"/>
      <c r="CT908" s="2"/>
      <c r="CU908" s="2"/>
      <c r="CV908" s="2"/>
      <c r="CW908" s="2"/>
      <c r="CX908" s="2"/>
      <c r="CY908" s="2"/>
      <c r="CZ908" s="2"/>
      <c r="DA908" s="2"/>
      <c r="DB908" s="2"/>
      <c r="DC908" s="2"/>
      <c r="DD908" s="2"/>
      <c r="DE908" s="2"/>
      <c r="DF908" s="92"/>
      <c r="DG908" s="92"/>
      <c r="DH908" s="92"/>
      <c r="DI908" s="92"/>
      <c r="DJ908" s="92"/>
      <c r="DK908" s="92"/>
      <c r="DL908" s="92"/>
      <c r="DM908" s="92"/>
      <c r="DN908" s="92"/>
      <c r="DO908" s="92"/>
      <c r="DP908" s="92"/>
      <c r="DQ908" s="92"/>
      <c r="DR908" s="92"/>
      <c r="DS908" s="92"/>
      <c r="DT908" s="92"/>
      <c r="DU908" s="92"/>
      <c r="DV908" s="92"/>
      <c r="DW908" s="92"/>
      <c r="DX908" s="92"/>
      <c r="DY908" s="92"/>
      <c r="DZ908" s="92"/>
      <c r="EA908" s="92"/>
      <c r="EB908" s="92"/>
      <c r="EC908" s="92"/>
      <c r="ED908" s="92"/>
      <c r="EE908" s="92"/>
      <c r="EF908" s="2"/>
      <c r="EG908" s="2"/>
      <c r="EH908" s="2"/>
    </row>
    <row r="909" spans="1:138" ht="12.7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c r="BR909" s="2"/>
      <c r="BS909" s="2"/>
      <c r="BT909" s="2"/>
      <c r="BU909" s="2"/>
      <c r="BV909" s="2"/>
      <c r="BW909" s="2"/>
      <c r="BX909" s="2"/>
      <c r="BY909" s="2"/>
      <c r="BZ909" s="2"/>
      <c r="CA909" s="2"/>
      <c r="CB909" s="2"/>
      <c r="CC909" s="2"/>
      <c r="CD909" s="2"/>
      <c r="CE909" s="2"/>
      <c r="CF909" s="2"/>
      <c r="CG909" s="2"/>
      <c r="CH909" s="2"/>
      <c r="CI909" s="2"/>
      <c r="CJ909" s="2"/>
      <c r="CK909" s="2"/>
      <c r="CL909" s="2"/>
      <c r="CM909" s="2"/>
      <c r="CN909" s="2"/>
      <c r="CO909" s="2"/>
      <c r="CP909" s="2"/>
      <c r="CQ909" s="2"/>
      <c r="CR909" s="2"/>
      <c r="CS909" s="2"/>
      <c r="CT909" s="2"/>
      <c r="CU909" s="2"/>
      <c r="CV909" s="2"/>
      <c r="CW909" s="2"/>
      <c r="CX909" s="2"/>
      <c r="CY909" s="2"/>
      <c r="CZ909" s="2"/>
      <c r="DA909" s="2"/>
      <c r="DB909" s="2"/>
      <c r="DC909" s="2"/>
      <c r="DD909" s="2"/>
      <c r="DE909" s="2"/>
      <c r="DF909" s="92"/>
      <c r="DG909" s="92"/>
      <c r="DH909" s="92"/>
      <c r="DI909" s="92"/>
      <c r="DJ909" s="92"/>
      <c r="DK909" s="92"/>
      <c r="DL909" s="92"/>
      <c r="DM909" s="92"/>
      <c r="DN909" s="92"/>
      <c r="DO909" s="92"/>
      <c r="DP909" s="92"/>
      <c r="DQ909" s="92"/>
      <c r="DR909" s="92"/>
      <c r="DS909" s="92"/>
      <c r="DT909" s="92"/>
      <c r="DU909" s="92"/>
      <c r="DV909" s="92"/>
      <c r="DW909" s="92"/>
      <c r="DX909" s="92"/>
      <c r="DY909" s="92"/>
      <c r="DZ909" s="92"/>
      <c r="EA909" s="92"/>
      <c r="EB909" s="92"/>
      <c r="EC909" s="92"/>
      <c r="ED909" s="92"/>
      <c r="EE909" s="92"/>
      <c r="EF909" s="2"/>
      <c r="EG909" s="2"/>
      <c r="EH909" s="2"/>
    </row>
    <row r="910" spans="1:138" ht="12.7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c r="BR910" s="2"/>
      <c r="BS910" s="2"/>
      <c r="BT910" s="2"/>
      <c r="BU910" s="2"/>
      <c r="BV910" s="2"/>
      <c r="BW910" s="2"/>
      <c r="BX910" s="2"/>
      <c r="BY910" s="2"/>
      <c r="BZ910" s="2"/>
      <c r="CA910" s="2"/>
      <c r="CB910" s="2"/>
      <c r="CC910" s="2"/>
      <c r="CD910" s="2"/>
      <c r="CE910" s="2"/>
      <c r="CF910" s="2"/>
      <c r="CG910" s="2"/>
      <c r="CH910" s="2"/>
      <c r="CI910" s="2"/>
      <c r="CJ910" s="2"/>
      <c r="CK910" s="2"/>
      <c r="CL910" s="2"/>
      <c r="CM910" s="2"/>
      <c r="CN910" s="2"/>
      <c r="CO910" s="2"/>
      <c r="CP910" s="2"/>
      <c r="CQ910" s="2"/>
      <c r="CR910" s="2"/>
      <c r="CS910" s="2"/>
      <c r="CT910" s="2"/>
      <c r="CU910" s="2"/>
      <c r="CV910" s="2"/>
      <c r="CW910" s="2"/>
      <c r="CX910" s="2"/>
      <c r="CY910" s="2"/>
      <c r="CZ910" s="2"/>
      <c r="DA910" s="2"/>
      <c r="DB910" s="2"/>
      <c r="DC910" s="2"/>
      <c r="DD910" s="2"/>
      <c r="DE910" s="2"/>
      <c r="DF910" s="92"/>
      <c r="DG910" s="92"/>
      <c r="DH910" s="92"/>
      <c r="DI910" s="92"/>
      <c r="DJ910" s="92"/>
      <c r="DK910" s="92"/>
      <c r="DL910" s="92"/>
      <c r="DM910" s="92"/>
      <c r="DN910" s="92"/>
      <c r="DO910" s="92"/>
      <c r="DP910" s="92"/>
      <c r="DQ910" s="92"/>
      <c r="DR910" s="92"/>
      <c r="DS910" s="92"/>
      <c r="DT910" s="92"/>
      <c r="DU910" s="92"/>
      <c r="DV910" s="92"/>
      <c r="DW910" s="92"/>
      <c r="DX910" s="92"/>
      <c r="DY910" s="92"/>
      <c r="DZ910" s="92"/>
      <c r="EA910" s="92"/>
      <c r="EB910" s="92"/>
      <c r="EC910" s="92"/>
      <c r="ED910" s="92"/>
      <c r="EE910" s="92"/>
      <c r="EF910" s="2"/>
      <c r="EG910" s="2"/>
      <c r="EH910" s="2"/>
    </row>
    <row r="911" spans="1:138" ht="12.7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c r="BR911" s="2"/>
      <c r="BS911" s="2"/>
      <c r="BT911" s="2"/>
      <c r="BU911" s="2"/>
      <c r="BV911" s="2"/>
      <c r="BW911" s="2"/>
      <c r="BX911" s="2"/>
      <c r="BY911" s="2"/>
      <c r="BZ911" s="2"/>
      <c r="CA911" s="2"/>
      <c r="CB911" s="2"/>
      <c r="CC911" s="2"/>
      <c r="CD911" s="2"/>
      <c r="CE911" s="2"/>
      <c r="CF911" s="2"/>
      <c r="CG911" s="2"/>
      <c r="CH911" s="2"/>
      <c r="CI911" s="2"/>
      <c r="CJ911" s="2"/>
      <c r="CK911" s="2"/>
      <c r="CL911" s="2"/>
      <c r="CM911" s="2"/>
      <c r="CN911" s="2"/>
      <c r="CO911" s="2"/>
      <c r="CP911" s="2"/>
      <c r="CQ911" s="2"/>
      <c r="CR911" s="2"/>
      <c r="CS911" s="2"/>
      <c r="CT911" s="2"/>
      <c r="CU911" s="2"/>
      <c r="CV911" s="2"/>
      <c r="CW911" s="2"/>
      <c r="CX911" s="2"/>
      <c r="CY911" s="2"/>
      <c r="CZ911" s="2"/>
      <c r="DA911" s="2"/>
      <c r="DB911" s="2"/>
      <c r="DC911" s="2"/>
      <c r="DD911" s="2"/>
      <c r="DE911" s="2"/>
      <c r="DF911" s="92"/>
      <c r="DG911" s="92"/>
      <c r="DH911" s="92"/>
      <c r="DI911" s="92"/>
      <c r="DJ911" s="92"/>
      <c r="DK911" s="92"/>
      <c r="DL911" s="92"/>
      <c r="DM911" s="92"/>
      <c r="DN911" s="92"/>
      <c r="DO911" s="92"/>
      <c r="DP911" s="92"/>
      <c r="DQ911" s="92"/>
      <c r="DR911" s="92"/>
      <c r="DS911" s="92"/>
      <c r="DT911" s="92"/>
      <c r="DU911" s="92"/>
      <c r="DV911" s="92"/>
      <c r="DW911" s="92"/>
      <c r="DX911" s="92"/>
      <c r="DY911" s="92"/>
      <c r="DZ911" s="92"/>
      <c r="EA911" s="92"/>
      <c r="EB911" s="92"/>
      <c r="EC911" s="92"/>
      <c r="ED911" s="92"/>
      <c r="EE911" s="92"/>
      <c r="EF911" s="2"/>
      <c r="EG911" s="2"/>
      <c r="EH911" s="2"/>
    </row>
    <row r="912" spans="1:138" ht="12.7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2"/>
      <c r="BT912" s="2"/>
      <c r="BU912" s="2"/>
      <c r="BV912" s="2"/>
      <c r="BW912" s="2"/>
      <c r="BX912" s="2"/>
      <c r="BY912" s="2"/>
      <c r="BZ912" s="2"/>
      <c r="CA912" s="2"/>
      <c r="CB912" s="2"/>
      <c r="CC912" s="2"/>
      <c r="CD912" s="2"/>
      <c r="CE912" s="2"/>
      <c r="CF912" s="2"/>
      <c r="CG912" s="2"/>
      <c r="CH912" s="2"/>
      <c r="CI912" s="2"/>
      <c r="CJ912" s="2"/>
      <c r="CK912" s="2"/>
      <c r="CL912" s="2"/>
      <c r="CM912" s="2"/>
      <c r="CN912" s="2"/>
      <c r="CO912" s="2"/>
      <c r="CP912" s="2"/>
      <c r="CQ912" s="2"/>
      <c r="CR912" s="2"/>
      <c r="CS912" s="2"/>
      <c r="CT912" s="2"/>
      <c r="CU912" s="2"/>
      <c r="CV912" s="2"/>
      <c r="CW912" s="2"/>
      <c r="CX912" s="2"/>
      <c r="CY912" s="2"/>
      <c r="CZ912" s="2"/>
      <c r="DA912" s="2"/>
      <c r="DB912" s="2"/>
      <c r="DC912" s="2"/>
      <c r="DD912" s="2"/>
      <c r="DE912" s="2"/>
      <c r="DF912" s="92"/>
      <c r="DG912" s="92"/>
      <c r="DH912" s="92"/>
      <c r="DI912" s="92"/>
      <c r="DJ912" s="92"/>
      <c r="DK912" s="92"/>
      <c r="DL912" s="92"/>
      <c r="DM912" s="92"/>
      <c r="DN912" s="92"/>
      <c r="DO912" s="92"/>
      <c r="DP912" s="92"/>
      <c r="DQ912" s="92"/>
      <c r="DR912" s="92"/>
      <c r="DS912" s="92"/>
      <c r="DT912" s="92"/>
      <c r="DU912" s="92"/>
      <c r="DV912" s="92"/>
      <c r="DW912" s="92"/>
      <c r="DX912" s="92"/>
      <c r="DY912" s="92"/>
      <c r="DZ912" s="92"/>
      <c r="EA912" s="92"/>
      <c r="EB912" s="92"/>
      <c r="EC912" s="92"/>
      <c r="ED912" s="92"/>
      <c r="EE912" s="92"/>
      <c r="EF912" s="2"/>
      <c r="EG912" s="2"/>
      <c r="EH912" s="2"/>
    </row>
    <row r="913" spans="1:138" ht="12.7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c r="BS913" s="2"/>
      <c r="BT913" s="2"/>
      <c r="BU913" s="2"/>
      <c r="BV913" s="2"/>
      <c r="BW913" s="2"/>
      <c r="BX913" s="2"/>
      <c r="BY913" s="2"/>
      <c r="BZ913" s="2"/>
      <c r="CA913" s="2"/>
      <c r="CB913" s="2"/>
      <c r="CC913" s="2"/>
      <c r="CD913" s="2"/>
      <c r="CE913" s="2"/>
      <c r="CF913" s="2"/>
      <c r="CG913" s="2"/>
      <c r="CH913" s="2"/>
      <c r="CI913" s="2"/>
      <c r="CJ913" s="2"/>
      <c r="CK913" s="2"/>
      <c r="CL913" s="2"/>
      <c r="CM913" s="2"/>
      <c r="CN913" s="2"/>
      <c r="CO913" s="2"/>
      <c r="CP913" s="2"/>
      <c r="CQ913" s="2"/>
      <c r="CR913" s="2"/>
      <c r="CS913" s="2"/>
      <c r="CT913" s="2"/>
      <c r="CU913" s="2"/>
      <c r="CV913" s="2"/>
      <c r="CW913" s="2"/>
      <c r="CX913" s="2"/>
      <c r="CY913" s="2"/>
      <c r="CZ913" s="2"/>
      <c r="DA913" s="2"/>
      <c r="DB913" s="2"/>
      <c r="DC913" s="2"/>
      <c r="DD913" s="2"/>
      <c r="DE913" s="2"/>
      <c r="DF913" s="92"/>
      <c r="DG913" s="92"/>
      <c r="DH913" s="92"/>
      <c r="DI913" s="92"/>
      <c r="DJ913" s="92"/>
      <c r="DK913" s="92"/>
      <c r="DL913" s="92"/>
      <c r="DM913" s="92"/>
      <c r="DN913" s="92"/>
      <c r="DO913" s="92"/>
      <c r="DP913" s="92"/>
      <c r="DQ913" s="92"/>
      <c r="DR913" s="92"/>
      <c r="DS913" s="92"/>
      <c r="DT913" s="92"/>
      <c r="DU913" s="92"/>
      <c r="DV913" s="92"/>
      <c r="DW913" s="92"/>
      <c r="DX913" s="92"/>
      <c r="DY913" s="92"/>
      <c r="DZ913" s="92"/>
      <c r="EA913" s="92"/>
      <c r="EB913" s="92"/>
      <c r="EC913" s="92"/>
      <c r="ED913" s="92"/>
      <c r="EE913" s="92"/>
      <c r="EF913" s="2"/>
      <c r="EG913" s="2"/>
      <c r="EH913" s="2"/>
    </row>
    <row r="914" spans="1:138" ht="12.7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c r="BV914" s="2"/>
      <c r="BW914" s="2"/>
      <c r="BX914" s="2"/>
      <c r="BY914" s="2"/>
      <c r="BZ914" s="2"/>
      <c r="CA914" s="2"/>
      <c r="CB914" s="2"/>
      <c r="CC914" s="2"/>
      <c r="CD914" s="2"/>
      <c r="CE914" s="2"/>
      <c r="CF914" s="2"/>
      <c r="CG914" s="2"/>
      <c r="CH914" s="2"/>
      <c r="CI914" s="2"/>
      <c r="CJ914" s="2"/>
      <c r="CK914" s="2"/>
      <c r="CL914" s="2"/>
      <c r="CM914" s="2"/>
      <c r="CN914" s="2"/>
      <c r="CO914" s="2"/>
      <c r="CP914" s="2"/>
      <c r="CQ914" s="2"/>
      <c r="CR914" s="2"/>
      <c r="CS914" s="2"/>
      <c r="CT914" s="2"/>
      <c r="CU914" s="2"/>
      <c r="CV914" s="2"/>
      <c r="CW914" s="2"/>
      <c r="CX914" s="2"/>
      <c r="CY914" s="2"/>
      <c r="CZ914" s="2"/>
      <c r="DA914" s="2"/>
      <c r="DB914" s="2"/>
      <c r="DC914" s="2"/>
      <c r="DD914" s="2"/>
      <c r="DE914" s="2"/>
      <c r="DF914" s="92"/>
      <c r="DG914" s="92"/>
      <c r="DH914" s="92"/>
      <c r="DI914" s="92"/>
      <c r="DJ914" s="92"/>
      <c r="DK914" s="92"/>
      <c r="DL914" s="92"/>
      <c r="DM914" s="92"/>
      <c r="DN914" s="92"/>
      <c r="DO914" s="92"/>
      <c r="DP914" s="92"/>
      <c r="DQ914" s="92"/>
      <c r="DR914" s="92"/>
      <c r="DS914" s="92"/>
      <c r="DT914" s="92"/>
      <c r="DU914" s="92"/>
      <c r="DV914" s="92"/>
      <c r="DW914" s="92"/>
      <c r="DX914" s="92"/>
      <c r="DY914" s="92"/>
      <c r="DZ914" s="92"/>
      <c r="EA914" s="92"/>
      <c r="EB914" s="92"/>
      <c r="EC914" s="92"/>
      <c r="ED914" s="92"/>
      <c r="EE914" s="92"/>
      <c r="EF914" s="2"/>
      <c r="EG914" s="2"/>
      <c r="EH914" s="2"/>
    </row>
    <row r="915" spans="1:138" ht="12.7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c r="BS915" s="2"/>
      <c r="BT915" s="2"/>
      <c r="BU915" s="2"/>
      <c r="BV915" s="2"/>
      <c r="BW915" s="2"/>
      <c r="BX915" s="2"/>
      <c r="BY915" s="2"/>
      <c r="BZ915" s="2"/>
      <c r="CA915" s="2"/>
      <c r="CB915" s="2"/>
      <c r="CC915" s="2"/>
      <c r="CD915" s="2"/>
      <c r="CE915" s="2"/>
      <c r="CF915" s="2"/>
      <c r="CG915" s="2"/>
      <c r="CH915" s="2"/>
      <c r="CI915" s="2"/>
      <c r="CJ915" s="2"/>
      <c r="CK915" s="2"/>
      <c r="CL915" s="2"/>
      <c r="CM915" s="2"/>
      <c r="CN915" s="2"/>
      <c r="CO915" s="2"/>
      <c r="CP915" s="2"/>
      <c r="CQ915" s="2"/>
      <c r="CR915" s="2"/>
      <c r="CS915" s="2"/>
      <c r="CT915" s="2"/>
      <c r="CU915" s="2"/>
      <c r="CV915" s="2"/>
      <c r="CW915" s="2"/>
      <c r="CX915" s="2"/>
      <c r="CY915" s="2"/>
      <c r="CZ915" s="2"/>
      <c r="DA915" s="2"/>
      <c r="DB915" s="2"/>
      <c r="DC915" s="2"/>
      <c r="DD915" s="2"/>
      <c r="DE915" s="2"/>
      <c r="DF915" s="92"/>
      <c r="DG915" s="92"/>
      <c r="DH915" s="92"/>
      <c r="DI915" s="92"/>
      <c r="DJ915" s="92"/>
      <c r="DK915" s="92"/>
      <c r="DL915" s="92"/>
      <c r="DM915" s="92"/>
      <c r="DN915" s="92"/>
      <c r="DO915" s="92"/>
      <c r="DP915" s="92"/>
      <c r="DQ915" s="92"/>
      <c r="DR915" s="92"/>
      <c r="DS915" s="92"/>
      <c r="DT915" s="92"/>
      <c r="DU915" s="92"/>
      <c r="DV915" s="92"/>
      <c r="DW915" s="92"/>
      <c r="DX915" s="92"/>
      <c r="DY915" s="92"/>
      <c r="DZ915" s="92"/>
      <c r="EA915" s="92"/>
      <c r="EB915" s="92"/>
      <c r="EC915" s="92"/>
      <c r="ED915" s="92"/>
      <c r="EE915" s="92"/>
      <c r="EF915" s="2"/>
      <c r="EG915" s="2"/>
      <c r="EH915" s="2"/>
    </row>
    <row r="916" spans="1:138" ht="12.7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2"/>
      <c r="BT916" s="2"/>
      <c r="BU916" s="2"/>
      <c r="BV916" s="2"/>
      <c r="BW916" s="2"/>
      <c r="BX916" s="2"/>
      <c r="BY916" s="2"/>
      <c r="BZ916" s="2"/>
      <c r="CA916" s="2"/>
      <c r="CB916" s="2"/>
      <c r="CC916" s="2"/>
      <c r="CD916" s="2"/>
      <c r="CE916" s="2"/>
      <c r="CF916" s="2"/>
      <c r="CG916" s="2"/>
      <c r="CH916" s="2"/>
      <c r="CI916" s="2"/>
      <c r="CJ916" s="2"/>
      <c r="CK916" s="2"/>
      <c r="CL916" s="2"/>
      <c r="CM916" s="2"/>
      <c r="CN916" s="2"/>
      <c r="CO916" s="2"/>
      <c r="CP916" s="2"/>
      <c r="CQ916" s="2"/>
      <c r="CR916" s="2"/>
      <c r="CS916" s="2"/>
      <c r="CT916" s="2"/>
      <c r="CU916" s="2"/>
      <c r="CV916" s="2"/>
      <c r="CW916" s="2"/>
      <c r="CX916" s="2"/>
      <c r="CY916" s="2"/>
      <c r="CZ916" s="2"/>
      <c r="DA916" s="2"/>
      <c r="DB916" s="2"/>
      <c r="DC916" s="2"/>
      <c r="DD916" s="2"/>
      <c r="DE916" s="2"/>
      <c r="DF916" s="92"/>
      <c r="DG916" s="92"/>
      <c r="DH916" s="92"/>
      <c r="DI916" s="92"/>
      <c r="DJ916" s="92"/>
      <c r="DK916" s="92"/>
      <c r="DL916" s="92"/>
      <c r="DM916" s="92"/>
      <c r="DN916" s="92"/>
      <c r="DO916" s="92"/>
      <c r="DP916" s="92"/>
      <c r="DQ916" s="92"/>
      <c r="DR916" s="92"/>
      <c r="DS916" s="92"/>
      <c r="DT916" s="92"/>
      <c r="DU916" s="92"/>
      <c r="DV916" s="92"/>
      <c r="DW916" s="92"/>
      <c r="DX916" s="92"/>
      <c r="DY916" s="92"/>
      <c r="DZ916" s="92"/>
      <c r="EA916" s="92"/>
      <c r="EB916" s="92"/>
      <c r="EC916" s="92"/>
      <c r="ED916" s="92"/>
      <c r="EE916" s="92"/>
      <c r="EF916" s="2"/>
      <c r="EG916" s="2"/>
      <c r="EH916" s="2"/>
    </row>
    <row r="917" spans="1:138" ht="12.7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c r="BS917" s="2"/>
      <c r="BT917" s="2"/>
      <c r="BU917" s="2"/>
      <c r="BV917" s="2"/>
      <c r="BW917" s="2"/>
      <c r="BX917" s="2"/>
      <c r="BY917" s="2"/>
      <c r="BZ917" s="2"/>
      <c r="CA917" s="2"/>
      <c r="CB917" s="2"/>
      <c r="CC917" s="2"/>
      <c r="CD917" s="2"/>
      <c r="CE917" s="2"/>
      <c r="CF917" s="2"/>
      <c r="CG917" s="2"/>
      <c r="CH917" s="2"/>
      <c r="CI917" s="2"/>
      <c r="CJ917" s="2"/>
      <c r="CK917" s="2"/>
      <c r="CL917" s="2"/>
      <c r="CM917" s="2"/>
      <c r="CN917" s="2"/>
      <c r="CO917" s="2"/>
      <c r="CP917" s="2"/>
      <c r="CQ917" s="2"/>
      <c r="CR917" s="2"/>
      <c r="CS917" s="2"/>
      <c r="CT917" s="2"/>
      <c r="CU917" s="2"/>
      <c r="CV917" s="2"/>
      <c r="CW917" s="2"/>
      <c r="CX917" s="2"/>
      <c r="CY917" s="2"/>
      <c r="CZ917" s="2"/>
      <c r="DA917" s="2"/>
      <c r="DB917" s="2"/>
      <c r="DC917" s="2"/>
      <c r="DD917" s="2"/>
      <c r="DE917" s="2"/>
      <c r="DF917" s="92"/>
      <c r="DG917" s="92"/>
      <c r="DH917" s="92"/>
      <c r="DI917" s="92"/>
      <c r="DJ917" s="92"/>
      <c r="DK917" s="92"/>
      <c r="DL917" s="92"/>
      <c r="DM917" s="92"/>
      <c r="DN917" s="92"/>
      <c r="DO917" s="92"/>
      <c r="DP917" s="92"/>
      <c r="DQ917" s="92"/>
      <c r="DR917" s="92"/>
      <c r="DS917" s="92"/>
      <c r="DT917" s="92"/>
      <c r="DU917" s="92"/>
      <c r="DV917" s="92"/>
      <c r="DW917" s="92"/>
      <c r="DX917" s="92"/>
      <c r="DY917" s="92"/>
      <c r="DZ917" s="92"/>
      <c r="EA917" s="92"/>
      <c r="EB917" s="92"/>
      <c r="EC917" s="92"/>
      <c r="ED917" s="92"/>
      <c r="EE917" s="92"/>
      <c r="EF917" s="2"/>
      <c r="EG917" s="2"/>
      <c r="EH917" s="2"/>
    </row>
    <row r="918" spans="1:138" ht="12.7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c r="BS918" s="2"/>
      <c r="BT918" s="2"/>
      <c r="BU918" s="2"/>
      <c r="BV918" s="2"/>
      <c r="BW918" s="2"/>
      <c r="BX918" s="2"/>
      <c r="BY918" s="2"/>
      <c r="BZ918" s="2"/>
      <c r="CA918" s="2"/>
      <c r="CB918" s="2"/>
      <c r="CC918" s="2"/>
      <c r="CD918" s="2"/>
      <c r="CE918" s="2"/>
      <c r="CF918" s="2"/>
      <c r="CG918" s="2"/>
      <c r="CH918" s="2"/>
      <c r="CI918" s="2"/>
      <c r="CJ918" s="2"/>
      <c r="CK918" s="2"/>
      <c r="CL918" s="2"/>
      <c r="CM918" s="2"/>
      <c r="CN918" s="2"/>
      <c r="CO918" s="2"/>
      <c r="CP918" s="2"/>
      <c r="CQ918" s="2"/>
      <c r="CR918" s="2"/>
      <c r="CS918" s="2"/>
      <c r="CT918" s="2"/>
      <c r="CU918" s="2"/>
      <c r="CV918" s="2"/>
      <c r="CW918" s="2"/>
      <c r="CX918" s="2"/>
      <c r="CY918" s="2"/>
      <c r="CZ918" s="2"/>
      <c r="DA918" s="2"/>
      <c r="DB918" s="2"/>
      <c r="DC918" s="2"/>
      <c r="DD918" s="2"/>
      <c r="DE918" s="2"/>
      <c r="DF918" s="92"/>
      <c r="DG918" s="92"/>
      <c r="DH918" s="92"/>
      <c r="DI918" s="92"/>
      <c r="DJ918" s="92"/>
      <c r="DK918" s="92"/>
      <c r="DL918" s="92"/>
      <c r="DM918" s="92"/>
      <c r="DN918" s="92"/>
      <c r="DO918" s="92"/>
      <c r="DP918" s="92"/>
      <c r="DQ918" s="92"/>
      <c r="DR918" s="92"/>
      <c r="DS918" s="92"/>
      <c r="DT918" s="92"/>
      <c r="DU918" s="92"/>
      <c r="DV918" s="92"/>
      <c r="DW918" s="92"/>
      <c r="DX918" s="92"/>
      <c r="DY918" s="92"/>
      <c r="DZ918" s="92"/>
      <c r="EA918" s="92"/>
      <c r="EB918" s="92"/>
      <c r="EC918" s="92"/>
      <c r="ED918" s="92"/>
      <c r="EE918" s="92"/>
      <c r="EF918" s="2"/>
      <c r="EG918" s="2"/>
      <c r="EH918" s="2"/>
    </row>
    <row r="919" spans="1:138" ht="12.7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c r="BS919" s="2"/>
      <c r="BT919" s="2"/>
      <c r="BU919" s="2"/>
      <c r="BV919" s="2"/>
      <c r="BW919" s="2"/>
      <c r="BX919" s="2"/>
      <c r="BY919" s="2"/>
      <c r="BZ919" s="2"/>
      <c r="CA919" s="2"/>
      <c r="CB919" s="2"/>
      <c r="CC919" s="2"/>
      <c r="CD919" s="2"/>
      <c r="CE919" s="2"/>
      <c r="CF919" s="2"/>
      <c r="CG919" s="2"/>
      <c r="CH919" s="2"/>
      <c r="CI919" s="2"/>
      <c r="CJ919" s="2"/>
      <c r="CK919" s="2"/>
      <c r="CL919" s="2"/>
      <c r="CM919" s="2"/>
      <c r="CN919" s="2"/>
      <c r="CO919" s="2"/>
      <c r="CP919" s="2"/>
      <c r="CQ919" s="2"/>
      <c r="CR919" s="2"/>
      <c r="CS919" s="2"/>
      <c r="CT919" s="2"/>
      <c r="CU919" s="2"/>
      <c r="CV919" s="2"/>
      <c r="CW919" s="2"/>
      <c r="CX919" s="2"/>
      <c r="CY919" s="2"/>
      <c r="CZ919" s="2"/>
      <c r="DA919" s="2"/>
      <c r="DB919" s="2"/>
      <c r="DC919" s="2"/>
      <c r="DD919" s="2"/>
      <c r="DE919" s="2"/>
      <c r="DF919" s="92"/>
      <c r="DG919" s="92"/>
      <c r="DH919" s="92"/>
      <c r="DI919" s="92"/>
      <c r="DJ919" s="92"/>
      <c r="DK919" s="92"/>
      <c r="DL919" s="92"/>
      <c r="DM919" s="92"/>
      <c r="DN919" s="92"/>
      <c r="DO919" s="92"/>
      <c r="DP919" s="92"/>
      <c r="DQ919" s="92"/>
      <c r="DR919" s="92"/>
      <c r="DS919" s="92"/>
      <c r="DT919" s="92"/>
      <c r="DU919" s="92"/>
      <c r="DV919" s="92"/>
      <c r="DW919" s="92"/>
      <c r="DX919" s="92"/>
      <c r="DY919" s="92"/>
      <c r="DZ919" s="92"/>
      <c r="EA919" s="92"/>
      <c r="EB919" s="92"/>
      <c r="EC919" s="92"/>
      <c r="ED919" s="92"/>
      <c r="EE919" s="92"/>
      <c r="EF919" s="2"/>
      <c r="EG919" s="2"/>
      <c r="EH919" s="2"/>
    </row>
    <row r="920" spans="1:138" ht="12.7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c r="BS920" s="2"/>
      <c r="BT920" s="2"/>
      <c r="BU920" s="2"/>
      <c r="BV920" s="2"/>
      <c r="BW920" s="2"/>
      <c r="BX920" s="2"/>
      <c r="BY920" s="2"/>
      <c r="BZ920" s="2"/>
      <c r="CA920" s="2"/>
      <c r="CB920" s="2"/>
      <c r="CC920" s="2"/>
      <c r="CD920" s="2"/>
      <c r="CE920" s="2"/>
      <c r="CF920" s="2"/>
      <c r="CG920" s="2"/>
      <c r="CH920" s="2"/>
      <c r="CI920" s="2"/>
      <c r="CJ920" s="2"/>
      <c r="CK920" s="2"/>
      <c r="CL920" s="2"/>
      <c r="CM920" s="2"/>
      <c r="CN920" s="2"/>
      <c r="CO920" s="2"/>
      <c r="CP920" s="2"/>
      <c r="CQ920" s="2"/>
      <c r="CR920" s="2"/>
      <c r="CS920" s="2"/>
      <c r="CT920" s="2"/>
      <c r="CU920" s="2"/>
      <c r="CV920" s="2"/>
      <c r="CW920" s="2"/>
      <c r="CX920" s="2"/>
      <c r="CY920" s="2"/>
      <c r="CZ920" s="2"/>
      <c r="DA920" s="2"/>
      <c r="DB920" s="2"/>
      <c r="DC920" s="2"/>
      <c r="DD920" s="2"/>
      <c r="DE920" s="2"/>
      <c r="DF920" s="92"/>
      <c r="DG920" s="92"/>
      <c r="DH920" s="92"/>
      <c r="DI920" s="92"/>
      <c r="DJ920" s="92"/>
      <c r="DK920" s="92"/>
      <c r="DL920" s="92"/>
      <c r="DM920" s="92"/>
      <c r="DN920" s="92"/>
      <c r="DO920" s="92"/>
      <c r="DP920" s="92"/>
      <c r="DQ920" s="92"/>
      <c r="DR920" s="92"/>
      <c r="DS920" s="92"/>
      <c r="DT920" s="92"/>
      <c r="DU920" s="92"/>
      <c r="DV920" s="92"/>
      <c r="DW920" s="92"/>
      <c r="DX920" s="92"/>
      <c r="DY920" s="92"/>
      <c r="DZ920" s="92"/>
      <c r="EA920" s="92"/>
      <c r="EB920" s="92"/>
      <c r="EC920" s="92"/>
      <c r="ED920" s="92"/>
      <c r="EE920" s="92"/>
      <c r="EF920" s="2"/>
      <c r="EG920" s="2"/>
      <c r="EH920" s="2"/>
    </row>
    <row r="921" spans="1:138" ht="12.7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c r="BS921" s="2"/>
      <c r="BT921" s="2"/>
      <c r="BU921" s="2"/>
      <c r="BV921" s="2"/>
      <c r="BW921" s="2"/>
      <c r="BX921" s="2"/>
      <c r="BY921" s="2"/>
      <c r="BZ921" s="2"/>
      <c r="CA921" s="2"/>
      <c r="CB921" s="2"/>
      <c r="CC921" s="2"/>
      <c r="CD921" s="2"/>
      <c r="CE921" s="2"/>
      <c r="CF921" s="2"/>
      <c r="CG921" s="2"/>
      <c r="CH921" s="2"/>
      <c r="CI921" s="2"/>
      <c r="CJ921" s="2"/>
      <c r="CK921" s="2"/>
      <c r="CL921" s="2"/>
      <c r="CM921" s="2"/>
      <c r="CN921" s="2"/>
      <c r="CO921" s="2"/>
      <c r="CP921" s="2"/>
      <c r="CQ921" s="2"/>
      <c r="CR921" s="2"/>
      <c r="CS921" s="2"/>
      <c r="CT921" s="2"/>
      <c r="CU921" s="2"/>
      <c r="CV921" s="2"/>
      <c r="CW921" s="2"/>
      <c r="CX921" s="2"/>
      <c r="CY921" s="2"/>
      <c r="CZ921" s="2"/>
      <c r="DA921" s="2"/>
      <c r="DB921" s="2"/>
      <c r="DC921" s="2"/>
      <c r="DD921" s="2"/>
      <c r="DE921" s="2"/>
      <c r="DF921" s="92"/>
      <c r="DG921" s="92"/>
      <c r="DH921" s="92"/>
      <c r="DI921" s="92"/>
      <c r="DJ921" s="92"/>
      <c r="DK921" s="92"/>
      <c r="DL921" s="92"/>
      <c r="DM921" s="92"/>
      <c r="DN921" s="92"/>
      <c r="DO921" s="92"/>
      <c r="DP921" s="92"/>
      <c r="DQ921" s="92"/>
      <c r="DR921" s="92"/>
      <c r="DS921" s="92"/>
      <c r="DT921" s="92"/>
      <c r="DU921" s="92"/>
      <c r="DV921" s="92"/>
      <c r="DW921" s="92"/>
      <c r="DX921" s="92"/>
      <c r="DY921" s="92"/>
      <c r="DZ921" s="92"/>
      <c r="EA921" s="92"/>
      <c r="EB921" s="92"/>
      <c r="EC921" s="92"/>
      <c r="ED921" s="92"/>
      <c r="EE921" s="92"/>
      <c r="EF921" s="2"/>
      <c r="EG921" s="2"/>
      <c r="EH921" s="2"/>
    </row>
    <row r="922" spans="1:138" ht="12.7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c r="BS922" s="2"/>
      <c r="BT922" s="2"/>
      <c r="BU922" s="2"/>
      <c r="BV922" s="2"/>
      <c r="BW922" s="2"/>
      <c r="BX922" s="2"/>
      <c r="BY922" s="2"/>
      <c r="BZ922" s="2"/>
      <c r="CA922" s="2"/>
      <c r="CB922" s="2"/>
      <c r="CC922" s="2"/>
      <c r="CD922" s="2"/>
      <c r="CE922" s="2"/>
      <c r="CF922" s="2"/>
      <c r="CG922" s="2"/>
      <c r="CH922" s="2"/>
      <c r="CI922" s="2"/>
      <c r="CJ922" s="2"/>
      <c r="CK922" s="2"/>
      <c r="CL922" s="2"/>
      <c r="CM922" s="2"/>
      <c r="CN922" s="2"/>
      <c r="CO922" s="2"/>
      <c r="CP922" s="2"/>
      <c r="CQ922" s="2"/>
      <c r="CR922" s="2"/>
      <c r="CS922" s="2"/>
      <c r="CT922" s="2"/>
      <c r="CU922" s="2"/>
      <c r="CV922" s="2"/>
      <c r="CW922" s="2"/>
      <c r="CX922" s="2"/>
      <c r="CY922" s="2"/>
      <c r="CZ922" s="2"/>
      <c r="DA922" s="2"/>
      <c r="DB922" s="2"/>
      <c r="DC922" s="2"/>
      <c r="DD922" s="2"/>
      <c r="DE922" s="2"/>
      <c r="DF922" s="92"/>
      <c r="DG922" s="92"/>
      <c r="DH922" s="92"/>
      <c r="DI922" s="92"/>
      <c r="DJ922" s="92"/>
      <c r="DK922" s="92"/>
      <c r="DL922" s="92"/>
      <c r="DM922" s="92"/>
      <c r="DN922" s="92"/>
      <c r="DO922" s="92"/>
      <c r="DP922" s="92"/>
      <c r="DQ922" s="92"/>
      <c r="DR922" s="92"/>
      <c r="DS922" s="92"/>
      <c r="DT922" s="92"/>
      <c r="DU922" s="92"/>
      <c r="DV922" s="92"/>
      <c r="DW922" s="92"/>
      <c r="DX922" s="92"/>
      <c r="DY922" s="92"/>
      <c r="DZ922" s="92"/>
      <c r="EA922" s="92"/>
      <c r="EB922" s="92"/>
      <c r="EC922" s="92"/>
      <c r="ED922" s="92"/>
      <c r="EE922" s="92"/>
      <c r="EF922" s="2"/>
      <c r="EG922" s="2"/>
      <c r="EH922" s="2"/>
    </row>
    <row r="923" spans="1:138" ht="12.7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c r="BR923" s="2"/>
      <c r="BS923" s="2"/>
      <c r="BT923" s="2"/>
      <c r="BU923" s="2"/>
      <c r="BV923" s="2"/>
      <c r="BW923" s="2"/>
      <c r="BX923" s="2"/>
      <c r="BY923" s="2"/>
      <c r="BZ923" s="2"/>
      <c r="CA923" s="2"/>
      <c r="CB923" s="2"/>
      <c r="CC923" s="2"/>
      <c r="CD923" s="2"/>
      <c r="CE923" s="2"/>
      <c r="CF923" s="2"/>
      <c r="CG923" s="2"/>
      <c r="CH923" s="2"/>
      <c r="CI923" s="2"/>
      <c r="CJ923" s="2"/>
      <c r="CK923" s="2"/>
      <c r="CL923" s="2"/>
      <c r="CM923" s="2"/>
      <c r="CN923" s="2"/>
      <c r="CO923" s="2"/>
      <c r="CP923" s="2"/>
      <c r="CQ923" s="2"/>
      <c r="CR923" s="2"/>
      <c r="CS923" s="2"/>
      <c r="CT923" s="2"/>
      <c r="CU923" s="2"/>
      <c r="CV923" s="2"/>
      <c r="CW923" s="2"/>
      <c r="CX923" s="2"/>
      <c r="CY923" s="2"/>
      <c r="CZ923" s="2"/>
      <c r="DA923" s="2"/>
      <c r="DB923" s="2"/>
      <c r="DC923" s="2"/>
      <c r="DD923" s="2"/>
      <c r="DE923" s="2"/>
      <c r="DF923" s="92"/>
      <c r="DG923" s="92"/>
      <c r="DH923" s="92"/>
      <c r="DI923" s="92"/>
      <c r="DJ923" s="92"/>
      <c r="DK923" s="92"/>
      <c r="DL923" s="92"/>
      <c r="DM923" s="92"/>
      <c r="DN923" s="92"/>
      <c r="DO923" s="92"/>
      <c r="DP923" s="92"/>
      <c r="DQ923" s="92"/>
      <c r="DR923" s="92"/>
      <c r="DS923" s="92"/>
      <c r="DT923" s="92"/>
      <c r="DU923" s="92"/>
      <c r="DV923" s="92"/>
      <c r="DW923" s="92"/>
      <c r="DX923" s="92"/>
      <c r="DY923" s="92"/>
      <c r="DZ923" s="92"/>
      <c r="EA923" s="92"/>
      <c r="EB923" s="92"/>
      <c r="EC923" s="92"/>
      <c r="ED923" s="92"/>
      <c r="EE923" s="92"/>
      <c r="EF923" s="2"/>
      <c r="EG923" s="2"/>
      <c r="EH923" s="2"/>
    </row>
    <row r="924" spans="1:138" ht="12.7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c r="BS924" s="2"/>
      <c r="BT924" s="2"/>
      <c r="BU924" s="2"/>
      <c r="BV924" s="2"/>
      <c r="BW924" s="2"/>
      <c r="BX924" s="2"/>
      <c r="BY924" s="2"/>
      <c r="BZ924" s="2"/>
      <c r="CA924" s="2"/>
      <c r="CB924" s="2"/>
      <c r="CC924" s="2"/>
      <c r="CD924" s="2"/>
      <c r="CE924" s="2"/>
      <c r="CF924" s="2"/>
      <c r="CG924" s="2"/>
      <c r="CH924" s="2"/>
      <c r="CI924" s="2"/>
      <c r="CJ924" s="2"/>
      <c r="CK924" s="2"/>
      <c r="CL924" s="2"/>
      <c r="CM924" s="2"/>
      <c r="CN924" s="2"/>
      <c r="CO924" s="2"/>
      <c r="CP924" s="2"/>
      <c r="CQ924" s="2"/>
      <c r="CR924" s="2"/>
      <c r="CS924" s="2"/>
      <c r="CT924" s="2"/>
      <c r="CU924" s="2"/>
      <c r="CV924" s="2"/>
      <c r="CW924" s="2"/>
      <c r="CX924" s="2"/>
      <c r="CY924" s="2"/>
      <c r="CZ924" s="2"/>
      <c r="DA924" s="2"/>
      <c r="DB924" s="2"/>
      <c r="DC924" s="2"/>
      <c r="DD924" s="2"/>
      <c r="DE924" s="2"/>
      <c r="DF924" s="92"/>
      <c r="DG924" s="92"/>
      <c r="DH924" s="92"/>
      <c r="DI924" s="92"/>
      <c r="DJ924" s="92"/>
      <c r="DK924" s="92"/>
      <c r="DL924" s="92"/>
      <c r="DM924" s="92"/>
      <c r="DN924" s="92"/>
      <c r="DO924" s="92"/>
      <c r="DP924" s="92"/>
      <c r="DQ924" s="92"/>
      <c r="DR924" s="92"/>
      <c r="DS924" s="92"/>
      <c r="DT924" s="92"/>
      <c r="DU924" s="92"/>
      <c r="DV924" s="92"/>
      <c r="DW924" s="92"/>
      <c r="DX924" s="92"/>
      <c r="DY924" s="92"/>
      <c r="DZ924" s="92"/>
      <c r="EA924" s="92"/>
      <c r="EB924" s="92"/>
      <c r="EC924" s="92"/>
      <c r="ED924" s="92"/>
      <c r="EE924" s="92"/>
      <c r="EF924" s="2"/>
      <c r="EG924" s="2"/>
      <c r="EH924" s="2"/>
    </row>
    <row r="925" spans="1:138" ht="12.7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c r="BR925" s="2"/>
      <c r="BS925" s="2"/>
      <c r="BT925" s="2"/>
      <c r="BU925" s="2"/>
      <c r="BV925" s="2"/>
      <c r="BW925" s="2"/>
      <c r="BX925" s="2"/>
      <c r="BY925" s="2"/>
      <c r="BZ925" s="2"/>
      <c r="CA925" s="2"/>
      <c r="CB925" s="2"/>
      <c r="CC925" s="2"/>
      <c r="CD925" s="2"/>
      <c r="CE925" s="2"/>
      <c r="CF925" s="2"/>
      <c r="CG925" s="2"/>
      <c r="CH925" s="2"/>
      <c r="CI925" s="2"/>
      <c r="CJ925" s="2"/>
      <c r="CK925" s="2"/>
      <c r="CL925" s="2"/>
      <c r="CM925" s="2"/>
      <c r="CN925" s="2"/>
      <c r="CO925" s="2"/>
      <c r="CP925" s="2"/>
      <c r="CQ925" s="2"/>
      <c r="CR925" s="2"/>
      <c r="CS925" s="2"/>
      <c r="CT925" s="2"/>
      <c r="CU925" s="2"/>
      <c r="CV925" s="2"/>
      <c r="CW925" s="2"/>
      <c r="CX925" s="2"/>
      <c r="CY925" s="2"/>
      <c r="CZ925" s="2"/>
      <c r="DA925" s="2"/>
      <c r="DB925" s="2"/>
      <c r="DC925" s="2"/>
      <c r="DD925" s="2"/>
      <c r="DE925" s="2"/>
      <c r="DF925" s="92"/>
      <c r="DG925" s="92"/>
      <c r="DH925" s="92"/>
      <c r="DI925" s="92"/>
      <c r="DJ925" s="92"/>
      <c r="DK925" s="92"/>
      <c r="DL925" s="92"/>
      <c r="DM925" s="92"/>
      <c r="DN925" s="92"/>
      <c r="DO925" s="92"/>
      <c r="DP925" s="92"/>
      <c r="DQ925" s="92"/>
      <c r="DR925" s="92"/>
      <c r="DS925" s="92"/>
      <c r="DT925" s="92"/>
      <c r="DU925" s="92"/>
      <c r="DV925" s="92"/>
      <c r="DW925" s="92"/>
      <c r="DX925" s="92"/>
      <c r="DY925" s="92"/>
      <c r="DZ925" s="92"/>
      <c r="EA925" s="92"/>
      <c r="EB925" s="92"/>
      <c r="EC925" s="92"/>
      <c r="ED925" s="92"/>
      <c r="EE925" s="92"/>
      <c r="EF925" s="2"/>
      <c r="EG925" s="2"/>
      <c r="EH925" s="2"/>
    </row>
    <row r="926" spans="1:138" ht="12.7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c r="BS926" s="2"/>
      <c r="BT926" s="2"/>
      <c r="BU926" s="2"/>
      <c r="BV926" s="2"/>
      <c r="BW926" s="2"/>
      <c r="BX926" s="2"/>
      <c r="BY926" s="2"/>
      <c r="BZ926" s="2"/>
      <c r="CA926" s="2"/>
      <c r="CB926" s="2"/>
      <c r="CC926" s="2"/>
      <c r="CD926" s="2"/>
      <c r="CE926" s="2"/>
      <c r="CF926" s="2"/>
      <c r="CG926" s="2"/>
      <c r="CH926" s="2"/>
      <c r="CI926" s="2"/>
      <c r="CJ926" s="2"/>
      <c r="CK926" s="2"/>
      <c r="CL926" s="2"/>
      <c r="CM926" s="2"/>
      <c r="CN926" s="2"/>
      <c r="CO926" s="2"/>
      <c r="CP926" s="2"/>
      <c r="CQ926" s="2"/>
      <c r="CR926" s="2"/>
      <c r="CS926" s="2"/>
      <c r="CT926" s="2"/>
      <c r="CU926" s="2"/>
      <c r="CV926" s="2"/>
      <c r="CW926" s="2"/>
      <c r="CX926" s="2"/>
      <c r="CY926" s="2"/>
      <c r="CZ926" s="2"/>
      <c r="DA926" s="2"/>
      <c r="DB926" s="2"/>
      <c r="DC926" s="2"/>
      <c r="DD926" s="2"/>
      <c r="DE926" s="2"/>
      <c r="DF926" s="92"/>
      <c r="DG926" s="92"/>
      <c r="DH926" s="92"/>
      <c r="DI926" s="92"/>
      <c r="DJ926" s="92"/>
      <c r="DK926" s="92"/>
      <c r="DL926" s="92"/>
      <c r="DM926" s="92"/>
      <c r="DN926" s="92"/>
      <c r="DO926" s="92"/>
      <c r="DP926" s="92"/>
      <c r="DQ926" s="92"/>
      <c r="DR926" s="92"/>
      <c r="DS926" s="92"/>
      <c r="DT926" s="92"/>
      <c r="DU926" s="92"/>
      <c r="DV926" s="92"/>
      <c r="DW926" s="92"/>
      <c r="DX926" s="92"/>
      <c r="DY926" s="92"/>
      <c r="DZ926" s="92"/>
      <c r="EA926" s="92"/>
      <c r="EB926" s="92"/>
      <c r="EC926" s="92"/>
      <c r="ED926" s="92"/>
      <c r="EE926" s="92"/>
      <c r="EF926" s="2"/>
      <c r="EG926" s="2"/>
      <c r="EH926" s="2"/>
    </row>
    <row r="927" spans="1:138" ht="12.7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c r="BR927" s="2"/>
      <c r="BS927" s="2"/>
      <c r="BT927" s="2"/>
      <c r="BU927" s="2"/>
      <c r="BV927" s="2"/>
      <c r="BW927" s="2"/>
      <c r="BX927" s="2"/>
      <c r="BY927" s="2"/>
      <c r="BZ927" s="2"/>
      <c r="CA927" s="2"/>
      <c r="CB927" s="2"/>
      <c r="CC927" s="2"/>
      <c r="CD927" s="2"/>
      <c r="CE927" s="2"/>
      <c r="CF927" s="2"/>
      <c r="CG927" s="2"/>
      <c r="CH927" s="2"/>
      <c r="CI927" s="2"/>
      <c r="CJ927" s="2"/>
      <c r="CK927" s="2"/>
      <c r="CL927" s="2"/>
      <c r="CM927" s="2"/>
      <c r="CN927" s="2"/>
      <c r="CO927" s="2"/>
      <c r="CP927" s="2"/>
      <c r="CQ927" s="2"/>
      <c r="CR927" s="2"/>
      <c r="CS927" s="2"/>
      <c r="CT927" s="2"/>
      <c r="CU927" s="2"/>
      <c r="CV927" s="2"/>
      <c r="CW927" s="2"/>
      <c r="CX927" s="2"/>
      <c r="CY927" s="2"/>
      <c r="CZ927" s="2"/>
      <c r="DA927" s="2"/>
      <c r="DB927" s="2"/>
      <c r="DC927" s="2"/>
      <c r="DD927" s="2"/>
      <c r="DE927" s="2"/>
      <c r="DF927" s="92"/>
      <c r="DG927" s="92"/>
      <c r="DH927" s="92"/>
      <c r="DI927" s="92"/>
      <c r="DJ927" s="92"/>
      <c r="DK927" s="92"/>
      <c r="DL927" s="92"/>
      <c r="DM927" s="92"/>
      <c r="DN927" s="92"/>
      <c r="DO927" s="92"/>
      <c r="DP927" s="92"/>
      <c r="DQ927" s="92"/>
      <c r="DR927" s="92"/>
      <c r="DS927" s="92"/>
      <c r="DT927" s="92"/>
      <c r="DU927" s="92"/>
      <c r="DV927" s="92"/>
      <c r="DW927" s="92"/>
      <c r="DX927" s="92"/>
      <c r="DY927" s="92"/>
      <c r="DZ927" s="92"/>
      <c r="EA927" s="92"/>
      <c r="EB927" s="92"/>
      <c r="EC927" s="92"/>
      <c r="ED927" s="92"/>
      <c r="EE927" s="92"/>
      <c r="EF927" s="2"/>
      <c r="EG927" s="2"/>
      <c r="EH927" s="2"/>
    </row>
    <row r="928" spans="1:138" ht="12.7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c r="BR928" s="2"/>
      <c r="BS928" s="2"/>
      <c r="BT928" s="2"/>
      <c r="BU928" s="2"/>
      <c r="BV928" s="2"/>
      <c r="BW928" s="2"/>
      <c r="BX928" s="2"/>
      <c r="BY928" s="2"/>
      <c r="BZ928" s="2"/>
      <c r="CA928" s="2"/>
      <c r="CB928" s="2"/>
      <c r="CC928" s="2"/>
      <c r="CD928" s="2"/>
      <c r="CE928" s="2"/>
      <c r="CF928" s="2"/>
      <c r="CG928" s="2"/>
      <c r="CH928" s="2"/>
      <c r="CI928" s="2"/>
      <c r="CJ928" s="2"/>
      <c r="CK928" s="2"/>
      <c r="CL928" s="2"/>
      <c r="CM928" s="2"/>
      <c r="CN928" s="2"/>
      <c r="CO928" s="2"/>
      <c r="CP928" s="2"/>
      <c r="CQ928" s="2"/>
      <c r="CR928" s="2"/>
      <c r="CS928" s="2"/>
      <c r="CT928" s="2"/>
      <c r="CU928" s="2"/>
      <c r="CV928" s="2"/>
      <c r="CW928" s="2"/>
      <c r="CX928" s="2"/>
      <c r="CY928" s="2"/>
      <c r="CZ928" s="2"/>
      <c r="DA928" s="2"/>
      <c r="DB928" s="2"/>
      <c r="DC928" s="2"/>
      <c r="DD928" s="2"/>
      <c r="DE928" s="2"/>
      <c r="DF928" s="92"/>
      <c r="DG928" s="92"/>
      <c r="DH928" s="92"/>
      <c r="DI928" s="92"/>
      <c r="DJ928" s="92"/>
      <c r="DK928" s="92"/>
      <c r="DL928" s="92"/>
      <c r="DM928" s="92"/>
      <c r="DN928" s="92"/>
      <c r="DO928" s="92"/>
      <c r="DP928" s="92"/>
      <c r="DQ928" s="92"/>
      <c r="DR928" s="92"/>
      <c r="DS928" s="92"/>
      <c r="DT928" s="92"/>
      <c r="DU928" s="92"/>
      <c r="DV928" s="92"/>
      <c r="DW928" s="92"/>
      <c r="DX928" s="92"/>
      <c r="DY928" s="92"/>
      <c r="DZ928" s="92"/>
      <c r="EA928" s="92"/>
      <c r="EB928" s="92"/>
      <c r="EC928" s="92"/>
      <c r="ED928" s="92"/>
      <c r="EE928" s="92"/>
      <c r="EF928" s="2"/>
      <c r="EG928" s="2"/>
      <c r="EH928" s="2"/>
    </row>
    <row r="929" spans="1:138" ht="12.7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c r="BP929" s="2"/>
      <c r="BQ929" s="2"/>
      <c r="BR929" s="2"/>
      <c r="BS929" s="2"/>
      <c r="BT929" s="2"/>
      <c r="BU929" s="2"/>
      <c r="BV929" s="2"/>
      <c r="BW929" s="2"/>
      <c r="BX929" s="2"/>
      <c r="BY929" s="2"/>
      <c r="BZ929" s="2"/>
      <c r="CA929" s="2"/>
      <c r="CB929" s="2"/>
      <c r="CC929" s="2"/>
      <c r="CD929" s="2"/>
      <c r="CE929" s="2"/>
      <c r="CF929" s="2"/>
      <c r="CG929" s="2"/>
      <c r="CH929" s="2"/>
      <c r="CI929" s="2"/>
      <c r="CJ929" s="2"/>
      <c r="CK929" s="2"/>
      <c r="CL929" s="2"/>
      <c r="CM929" s="2"/>
      <c r="CN929" s="2"/>
      <c r="CO929" s="2"/>
      <c r="CP929" s="2"/>
      <c r="CQ929" s="2"/>
      <c r="CR929" s="2"/>
      <c r="CS929" s="2"/>
      <c r="CT929" s="2"/>
      <c r="CU929" s="2"/>
      <c r="CV929" s="2"/>
      <c r="CW929" s="2"/>
      <c r="CX929" s="2"/>
      <c r="CY929" s="2"/>
      <c r="CZ929" s="2"/>
      <c r="DA929" s="2"/>
      <c r="DB929" s="2"/>
      <c r="DC929" s="2"/>
      <c r="DD929" s="2"/>
      <c r="DE929" s="2"/>
      <c r="DF929" s="92"/>
      <c r="DG929" s="92"/>
      <c r="DH929" s="92"/>
      <c r="DI929" s="92"/>
      <c r="DJ929" s="92"/>
      <c r="DK929" s="92"/>
      <c r="DL929" s="92"/>
      <c r="DM929" s="92"/>
      <c r="DN929" s="92"/>
      <c r="DO929" s="92"/>
      <c r="DP929" s="92"/>
      <c r="DQ929" s="92"/>
      <c r="DR929" s="92"/>
      <c r="DS929" s="92"/>
      <c r="DT929" s="92"/>
      <c r="DU929" s="92"/>
      <c r="DV929" s="92"/>
      <c r="DW929" s="92"/>
      <c r="DX929" s="92"/>
      <c r="DY929" s="92"/>
      <c r="DZ929" s="92"/>
      <c r="EA929" s="92"/>
      <c r="EB929" s="92"/>
      <c r="EC929" s="92"/>
      <c r="ED929" s="92"/>
      <c r="EE929" s="92"/>
      <c r="EF929" s="2"/>
      <c r="EG929" s="2"/>
      <c r="EH929" s="2"/>
    </row>
    <row r="930" spans="1:138" ht="12.7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c r="BR930" s="2"/>
      <c r="BS930" s="2"/>
      <c r="BT930" s="2"/>
      <c r="BU930" s="2"/>
      <c r="BV930" s="2"/>
      <c r="BW930" s="2"/>
      <c r="BX930" s="2"/>
      <c r="BY930" s="2"/>
      <c r="BZ930" s="2"/>
      <c r="CA930" s="2"/>
      <c r="CB930" s="2"/>
      <c r="CC930" s="2"/>
      <c r="CD930" s="2"/>
      <c r="CE930" s="2"/>
      <c r="CF930" s="2"/>
      <c r="CG930" s="2"/>
      <c r="CH930" s="2"/>
      <c r="CI930" s="2"/>
      <c r="CJ930" s="2"/>
      <c r="CK930" s="2"/>
      <c r="CL930" s="2"/>
      <c r="CM930" s="2"/>
      <c r="CN930" s="2"/>
      <c r="CO930" s="2"/>
      <c r="CP930" s="2"/>
      <c r="CQ930" s="2"/>
      <c r="CR930" s="2"/>
      <c r="CS930" s="2"/>
      <c r="CT930" s="2"/>
      <c r="CU930" s="2"/>
      <c r="CV930" s="2"/>
      <c r="CW930" s="2"/>
      <c r="CX930" s="2"/>
      <c r="CY930" s="2"/>
      <c r="CZ930" s="2"/>
      <c r="DA930" s="2"/>
      <c r="DB930" s="2"/>
      <c r="DC930" s="2"/>
      <c r="DD930" s="2"/>
      <c r="DE930" s="2"/>
      <c r="DF930" s="92"/>
      <c r="DG930" s="92"/>
      <c r="DH930" s="92"/>
      <c r="DI930" s="92"/>
      <c r="DJ930" s="92"/>
      <c r="DK930" s="92"/>
      <c r="DL930" s="92"/>
      <c r="DM930" s="92"/>
      <c r="DN930" s="92"/>
      <c r="DO930" s="92"/>
      <c r="DP930" s="92"/>
      <c r="DQ930" s="92"/>
      <c r="DR930" s="92"/>
      <c r="DS930" s="92"/>
      <c r="DT930" s="92"/>
      <c r="DU930" s="92"/>
      <c r="DV930" s="92"/>
      <c r="DW930" s="92"/>
      <c r="DX930" s="92"/>
      <c r="DY930" s="92"/>
      <c r="DZ930" s="92"/>
      <c r="EA930" s="92"/>
      <c r="EB930" s="92"/>
      <c r="EC930" s="92"/>
      <c r="ED930" s="92"/>
      <c r="EE930" s="92"/>
      <c r="EF930" s="2"/>
      <c r="EG930" s="2"/>
      <c r="EH930" s="2"/>
    </row>
    <row r="931" spans="1:138" ht="12.7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c r="BP931" s="2"/>
      <c r="BQ931" s="2"/>
      <c r="BR931" s="2"/>
      <c r="BS931" s="2"/>
      <c r="BT931" s="2"/>
      <c r="BU931" s="2"/>
      <c r="BV931" s="2"/>
      <c r="BW931" s="2"/>
      <c r="BX931" s="2"/>
      <c r="BY931" s="2"/>
      <c r="BZ931" s="2"/>
      <c r="CA931" s="2"/>
      <c r="CB931" s="2"/>
      <c r="CC931" s="2"/>
      <c r="CD931" s="2"/>
      <c r="CE931" s="2"/>
      <c r="CF931" s="2"/>
      <c r="CG931" s="2"/>
      <c r="CH931" s="2"/>
      <c r="CI931" s="2"/>
      <c r="CJ931" s="2"/>
      <c r="CK931" s="2"/>
      <c r="CL931" s="2"/>
      <c r="CM931" s="2"/>
      <c r="CN931" s="2"/>
      <c r="CO931" s="2"/>
      <c r="CP931" s="2"/>
      <c r="CQ931" s="2"/>
      <c r="CR931" s="2"/>
      <c r="CS931" s="2"/>
      <c r="CT931" s="2"/>
      <c r="CU931" s="2"/>
      <c r="CV931" s="2"/>
      <c r="CW931" s="2"/>
      <c r="CX931" s="2"/>
      <c r="CY931" s="2"/>
      <c r="CZ931" s="2"/>
      <c r="DA931" s="2"/>
      <c r="DB931" s="2"/>
      <c r="DC931" s="2"/>
      <c r="DD931" s="2"/>
      <c r="DE931" s="2"/>
      <c r="DF931" s="92"/>
      <c r="DG931" s="92"/>
      <c r="DH931" s="92"/>
      <c r="DI931" s="92"/>
      <c r="DJ931" s="92"/>
      <c r="DK931" s="92"/>
      <c r="DL931" s="92"/>
      <c r="DM931" s="92"/>
      <c r="DN931" s="92"/>
      <c r="DO931" s="92"/>
      <c r="DP931" s="92"/>
      <c r="DQ931" s="92"/>
      <c r="DR931" s="92"/>
      <c r="DS931" s="92"/>
      <c r="DT931" s="92"/>
      <c r="DU931" s="92"/>
      <c r="DV931" s="92"/>
      <c r="DW931" s="92"/>
      <c r="DX931" s="92"/>
      <c r="DY931" s="92"/>
      <c r="DZ931" s="92"/>
      <c r="EA931" s="92"/>
      <c r="EB931" s="92"/>
      <c r="EC931" s="92"/>
      <c r="ED931" s="92"/>
      <c r="EE931" s="92"/>
      <c r="EF931" s="2"/>
      <c r="EG931" s="2"/>
      <c r="EH931" s="2"/>
    </row>
    <row r="932" spans="1:138" ht="12.7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
      <c r="BR932" s="2"/>
      <c r="BS932" s="2"/>
      <c r="BT932" s="2"/>
      <c r="BU932" s="2"/>
      <c r="BV932" s="2"/>
      <c r="BW932" s="2"/>
      <c r="BX932" s="2"/>
      <c r="BY932" s="2"/>
      <c r="BZ932" s="2"/>
      <c r="CA932" s="2"/>
      <c r="CB932" s="2"/>
      <c r="CC932" s="2"/>
      <c r="CD932" s="2"/>
      <c r="CE932" s="2"/>
      <c r="CF932" s="2"/>
      <c r="CG932" s="2"/>
      <c r="CH932" s="2"/>
      <c r="CI932" s="2"/>
      <c r="CJ932" s="2"/>
      <c r="CK932" s="2"/>
      <c r="CL932" s="2"/>
      <c r="CM932" s="2"/>
      <c r="CN932" s="2"/>
      <c r="CO932" s="2"/>
      <c r="CP932" s="2"/>
      <c r="CQ932" s="2"/>
      <c r="CR932" s="2"/>
      <c r="CS932" s="2"/>
      <c r="CT932" s="2"/>
      <c r="CU932" s="2"/>
      <c r="CV932" s="2"/>
      <c r="CW932" s="2"/>
      <c r="CX932" s="2"/>
      <c r="CY932" s="2"/>
      <c r="CZ932" s="2"/>
      <c r="DA932" s="2"/>
      <c r="DB932" s="2"/>
      <c r="DC932" s="2"/>
      <c r="DD932" s="2"/>
      <c r="DE932" s="2"/>
      <c r="DF932" s="92"/>
      <c r="DG932" s="92"/>
      <c r="DH932" s="92"/>
      <c r="DI932" s="92"/>
      <c r="DJ932" s="92"/>
      <c r="DK932" s="92"/>
      <c r="DL932" s="92"/>
      <c r="DM932" s="92"/>
      <c r="DN932" s="92"/>
      <c r="DO932" s="92"/>
      <c r="DP932" s="92"/>
      <c r="DQ932" s="92"/>
      <c r="DR932" s="92"/>
      <c r="DS932" s="92"/>
      <c r="DT932" s="92"/>
      <c r="DU932" s="92"/>
      <c r="DV932" s="92"/>
      <c r="DW932" s="92"/>
      <c r="DX932" s="92"/>
      <c r="DY932" s="92"/>
      <c r="DZ932" s="92"/>
      <c r="EA932" s="92"/>
      <c r="EB932" s="92"/>
      <c r="EC932" s="92"/>
      <c r="ED932" s="92"/>
      <c r="EE932" s="92"/>
      <c r="EF932" s="2"/>
      <c r="EG932" s="2"/>
      <c r="EH932" s="2"/>
    </row>
    <row r="933" spans="1:138" ht="12.7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c r="BP933" s="2"/>
      <c r="BQ933" s="2"/>
      <c r="BR933" s="2"/>
      <c r="BS933" s="2"/>
      <c r="BT933" s="2"/>
      <c r="BU933" s="2"/>
      <c r="BV933" s="2"/>
      <c r="BW933" s="2"/>
      <c r="BX933" s="2"/>
      <c r="BY933" s="2"/>
      <c r="BZ933" s="2"/>
      <c r="CA933" s="2"/>
      <c r="CB933" s="2"/>
      <c r="CC933" s="2"/>
      <c r="CD933" s="2"/>
      <c r="CE933" s="2"/>
      <c r="CF933" s="2"/>
      <c r="CG933" s="2"/>
      <c r="CH933" s="2"/>
      <c r="CI933" s="2"/>
      <c r="CJ933" s="2"/>
      <c r="CK933" s="2"/>
      <c r="CL933" s="2"/>
      <c r="CM933" s="2"/>
      <c r="CN933" s="2"/>
      <c r="CO933" s="2"/>
      <c r="CP933" s="2"/>
      <c r="CQ933" s="2"/>
      <c r="CR933" s="2"/>
      <c r="CS933" s="2"/>
      <c r="CT933" s="2"/>
      <c r="CU933" s="2"/>
      <c r="CV933" s="2"/>
      <c r="CW933" s="2"/>
      <c r="CX933" s="2"/>
      <c r="CY933" s="2"/>
      <c r="CZ933" s="2"/>
      <c r="DA933" s="2"/>
      <c r="DB933" s="2"/>
      <c r="DC933" s="2"/>
      <c r="DD933" s="2"/>
      <c r="DE933" s="2"/>
      <c r="DF933" s="92"/>
      <c r="DG933" s="92"/>
      <c r="DH933" s="92"/>
      <c r="DI933" s="92"/>
      <c r="DJ933" s="92"/>
      <c r="DK933" s="92"/>
      <c r="DL933" s="92"/>
      <c r="DM933" s="92"/>
      <c r="DN933" s="92"/>
      <c r="DO933" s="92"/>
      <c r="DP933" s="92"/>
      <c r="DQ933" s="92"/>
      <c r="DR933" s="92"/>
      <c r="DS933" s="92"/>
      <c r="DT933" s="92"/>
      <c r="DU933" s="92"/>
      <c r="DV933" s="92"/>
      <c r="DW933" s="92"/>
      <c r="DX933" s="92"/>
      <c r="DY933" s="92"/>
      <c r="DZ933" s="92"/>
      <c r="EA933" s="92"/>
      <c r="EB933" s="92"/>
      <c r="EC933" s="92"/>
      <c r="ED933" s="92"/>
      <c r="EE933" s="92"/>
      <c r="EF933" s="2"/>
      <c r="EG933" s="2"/>
      <c r="EH933" s="2"/>
    </row>
    <row r="934" spans="1:138" ht="12.7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c r="BR934" s="2"/>
      <c r="BS934" s="2"/>
      <c r="BT934" s="2"/>
      <c r="BU934" s="2"/>
      <c r="BV934" s="2"/>
      <c r="BW934" s="2"/>
      <c r="BX934" s="2"/>
      <c r="BY934" s="2"/>
      <c r="BZ934" s="2"/>
      <c r="CA934" s="2"/>
      <c r="CB934" s="2"/>
      <c r="CC934" s="2"/>
      <c r="CD934" s="2"/>
      <c r="CE934" s="2"/>
      <c r="CF934" s="2"/>
      <c r="CG934" s="2"/>
      <c r="CH934" s="2"/>
      <c r="CI934" s="2"/>
      <c r="CJ934" s="2"/>
      <c r="CK934" s="2"/>
      <c r="CL934" s="2"/>
      <c r="CM934" s="2"/>
      <c r="CN934" s="2"/>
      <c r="CO934" s="2"/>
      <c r="CP934" s="2"/>
      <c r="CQ934" s="2"/>
      <c r="CR934" s="2"/>
      <c r="CS934" s="2"/>
      <c r="CT934" s="2"/>
      <c r="CU934" s="2"/>
      <c r="CV934" s="2"/>
      <c r="CW934" s="2"/>
      <c r="CX934" s="2"/>
      <c r="CY934" s="2"/>
      <c r="CZ934" s="2"/>
      <c r="DA934" s="2"/>
      <c r="DB934" s="2"/>
      <c r="DC934" s="2"/>
      <c r="DD934" s="2"/>
      <c r="DE934" s="2"/>
      <c r="DF934" s="92"/>
      <c r="DG934" s="92"/>
      <c r="DH934" s="92"/>
      <c r="DI934" s="92"/>
      <c r="DJ934" s="92"/>
      <c r="DK934" s="92"/>
      <c r="DL934" s="92"/>
      <c r="DM934" s="92"/>
      <c r="DN934" s="92"/>
      <c r="DO934" s="92"/>
      <c r="DP934" s="92"/>
      <c r="DQ934" s="92"/>
      <c r="DR934" s="92"/>
      <c r="DS934" s="92"/>
      <c r="DT934" s="92"/>
      <c r="DU934" s="92"/>
      <c r="DV934" s="92"/>
      <c r="DW934" s="92"/>
      <c r="DX934" s="92"/>
      <c r="DY934" s="92"/>
      <c r="DZ934" s="92"/>
      <c r="EA934" s="92"/>
      <c r="EB934" s="92"/>
      <c r="EC934" s="92"/>
      <c r="ED934" s="92"/>
      <c r="EE934" s="92"/>
      <c r="EF934" s="2"/>
      <c r="EG934" s="2"/>
      <c r="EH934" s="2"/>
    </row>
    <row r="935" spans="1:138" ht="12.7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c r="BP935" s="2"/>
      <c r="BQ935" s="2"/>
      <c r="BR935" s="2"/>
      <c r="BS935" s="2"/>
      <c r="BT935" s="2"/>
      <c r="BU935" s="2"/>
      <c r="BV935" s="2"/>
      <c r="BW935" s="2"/>
      <c r="BX935" s="2"/>
      <c r="BY935" s="2"/>
      <c r="BZ935" s="2"/>
      <c r="CA935" s="2"/>
      <c r="CB935" s="2"/>
      <c r="CC935" s="2"/>
      <c r="CD935" s="2"/>
      <c r="CE935" s="2"/>
      <c r="CF935" s="2"/>
      <c r="CG935" s="2"/>
      <c r="CH935" s="2"/>
      <c r="CI935" s="2"/>
      <c r="CJ935" s="2"/>
      <c r="CK935" s="2"/>
      <c r="CL935" s="2"/>
      <c r="CM935" s="2"/>
      <c r="CN935" s="2"/>
      <c r="CO935" s="2"/>
      <c r="CP935" s="2"/>
      <c r="CQ935" s="2"/>
      <c r="CR935" s="2"/>
      <c r="CS935" s="2"/>
      <c r="CT935" s="2"/>
      <c r="CU935" s="2"/>
      <c r="CV935" s="2"/>
      <c r="CW935" s="2"/>
      <c r="CX935" s="2"/>
      <c r="CY935" s="2"/>
      <c r="CZ935" s="2"/>
      <c r="DA935" s="2"/>
      <c r="DB935" s="2"/>
      <c r="DC935" s="2"/>
      <c r="DD935" s="2"/>
      <c r="DE935" s="2"/>
      <c r="DF935" s="92"/>
      <c r="DG935" s="92"/>
      <c r="DH935" s="92"/>
      <c r="DI935" s="92"/>
      <c r="DJ935" s="92"/>
      <c r="DK935" s="92"/>
      <c r="DL935" s="92"/>
      <c r="DM935" s="92"/>
      <c r="DN935" s="92"/>
      <c r="DO935" s="92"/>
      <c r="DP935" s="92"/>
      <c r="DQ935" s="92"/>
      <c r="DR935" s="92"/>
      <c r="DS935" s="92"/>
      <c r="DT935" s="92"/>
      <c r="DU935" s="92"/>
      <c r="DV935" s="92"/>
      <c r="DW935" s="92"/>
      <c r="DX935" s="92"/>
      <c r="DY935" s="92"/>
      <c r="DZ935" s="92"/>
      <c r="EA935" s="92"/>
      <c r="EB935" s="92"/>
      <c r="EC935" s="92"/>
      <c r="ED935" s="92"/>
      <c r="EE935" s="92"/>
      <c r="EF935" s="2"/>
      <c r="EG935" s="2"/>
      <c r="EH935" s="2"/>
    </row>
    <row r="936" spans="1:138" ht="12.7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
      <c r="BR936" s="2"/>
      <c r="BS936" s="2"/>
      <c r="BT936" s="2"/>
      <c r="BU936" s="2"/>
      <c r="BV936" s="2"/>
      <c r="BW936" s="2"/>
      <c r="BX936" s="2"/>
      <c r="BY936" s="2"/>
      <c r="BZ936" s="2"/>
      <c r="CA936" s="2"/>
      <c r="CB936" s="2"/>
      <c r="CC936" s="2"/>
      <c r="CD936" s="2"/>
      <c r="CE936" s="2"/>
      <c r="CF936" s="2"/>
      <c r="CG936" s="2"/>
      <c r="CH936" s="2"/>
      <c r="CI936" s="2"/>
      <c r="CJ936" s="2"/>
      <c r="CK936" s="2"/>
      <c r="CL936" s="2"/>
      <c r="CM936" s="2"/>
      <c r="CN936" s="2"/>
      <c r="CO936" s="2"/>
      <c r="CP936" s="2"/>
      <c r="CQ936" s="2"/>
      <c r="CR936" s="2"/>
      <c r="CS936" s="2"/>
      <c r="CT936" s="2"/>
      <c r="CU936" s="2"/>
      <c r="CV936" s="2"/>
      <c r="CW936" s="2"/>
      <c r="CX936" s="2"/>
      <c r="CY936" s="2"/>
      <c r="CZ936" s="2"/>
      <c r="DA936" s="2"/>
      <c r="DB936" s="2"/>
      <c r="DC936" s="2"/>
      <c r="DD936" s="2"/>
      <c r="DE936" s="2"/>
      <c r="DF936" s="92"/>
      <c r="DG936" s="92"/>
      <c r="DH936" s="92"/>
      <c r="DI936" s="92"/>
      <c r="DJ936" s="92"/>
      <c r="DK936" s="92"/>
      <c r="DL936" s="92"/>
      <c r="DM936" s="92"/>
      <c r="DN936" s="92"/>
      <c r="DO936" s="92"/>
      <c r="DP936" s="92"/>
      <c r="DQ936" s="92"/>
      <c r="DR936" s="92"/>
      <c r="DS936" s="92"/>
      <c r="DT936" s="92"/>
      <c r="DU936" s="92"/>
      <c r="DV936" s="92"/>
      <c r="DW936" s="92"/>
      <c r="DX936" s="92"/>
      <c r="DY936" s="92"/>
      <c r="DZ936" s="92"/>
      <c r="EA936" s="92"/>
      <c r="EB936" s="92"/>
      <c r="EC936" s="92"/>
      <c r="ED936" s="92"/>
      <c r="EE936" s="92"/>
      <c r="EF936" s="2"/>
      <c r="EG936" s="2"/>
      <c r="EH936" s="2"/>
    </row>
    <row r="937" spans="1:138" ht="12.7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c r="BP937" s="2"/>
      <c r="BQ937" s="2"/>
      <c r="BR937" s="2"/>
      <c r="BS937" s="2"/>
      <c r="BT937" s="2"/>
      <c r="BU937" s="2"/>
      <c r="BV937" s="2"/>
      <c r="BW937" s="2"/>
      <c r="BX937" s="2"/>
      <c r="BY937" s="2"/>
      <c r="BZ937" s="2"/>
      <c r="CA937" s="2"/>
      <c r="CB937" s="2"/>
      <c r="CC937" s="2"/>
      <c r="CD937" s="2"/>
      <c r="CE937" s="2"/>
      <c r="CF937" s="2"/>
      <c r="CG937" s="2"/>
      <c r="CH937" s="2"/>
      <c r="CI937" s="2"/>
      <c r="CJ937" s="2"/>
      <c r="CK937" s="2"/>
      <c r="CL937" s="2"/>
      <c r="CM937" s="2"/>
      <c r="CN937" s="2"/>
      <c r="CO937" s="2"/>
      <c r="CP937" s="2"/>
      <c r="CQ937" s="2"/>
      <c r="CR937" s="2"/>
      <c r="CS937" s="2"/>
      <c r="CT937" s="2"/>
      <c r="CU937" s="2"/>
      <c r="CV937" s="2"/>
      <c r="CW937" s="2"/>
      <c r="CX937" s="2"/>
      <c r="CY937" s="2"/>
      <c r="CZ937" s="2"/>
      <c r="DA937" s="2"/>
      <c r="DB937" s="2"/>
      <c r="DC937" s="2"/>
      <c r="DD937" s="2"/>
      <c r="DE937" s="2"/>
      <c r="DF937" s="92"/>
      <c r="DG937" s="92"/>
      <c r="DH937" s="92"/>
      <c r="DI937" s="92"/>
      <c r="DJ937" s="92"/>
      <c r="DK937" s="92"/>
      <c r="DL937" s="92"/>
      <c r="DM937" s="92"/>
      <c r="DN937" s="92"/>
      <c r="DO937" s="92"/>
      <c r="DP937" s="92"/>
      <c r="DQ937" s="92"/>
      <c r="DR937" s="92"/>
      <c r="DS937" s="92"/>
      <c r="DT937" s="92"/>
      <c r="DU937" s="92"/>
      <c r="DV937" s="92"/>
      <c r="DW937" s="92"/>
      <c r="DX937" s="92"/>
      <c r="DY937" s="92"/>
      <c r="DZ937" s="92"/>
      <c r="EA937" s="92"/>
      <c r="EB937" s="92"/>
      <c r="EC937" s="92"/>
      <c r="ED937" s="92"/>
      <c r="EE937" s="92"/>
      <c r="EF937" s="2"/>
      <c r="EG937" s="2"/>
      <c r="EH937" s="2"/>
    </row>
    <row r="938" spans="1:138" ht="12.7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c r="BP938" s="2"/>
      <c r="BQ938" s="2"/>
      <c r="BR938" s="2"/>
      <c r="BS938" s="2"/>
      <c r="BT938" s="2"/>
      <c r="BU938" s="2"/>
      <c r="BV938" s="2"/>
      <c r="BW938" s="2"/>
      <c r="BX938" s="2"/>
      <c r="BY938" s="2"/>
      <c r="BZ938" s="2"/>
      <c r="CA938" s="2"/>
      <c r="CB938" s="2"/>
      <c r="CC938" s="2"/>
      <c r="CD938" s="2"/>
      <c r="CE938" s="2"/>
      <c r="CF938" s="2"/>
      <c r="CG938" s="2"/>
      <c r="CH938" s="2"/>
      <c r="CI938" s="2"/>
      <c r="CJ938" s="2"/>
      <c r="CK938" s="2"/>
      <c r="CL938" s="2"/>
      <c r="CM938" s="2"/>
      <c r="CN938" s="2"/>
      <c r="CO938" s="2"/>
      <c r="CP938" s="2"/>
      <c r="CQ938" s="2"/>
      <c r="CR938" s="2"/>
      <c r="CS938" s="2"/>
      <c r="CT938" s="2"/>
      <c r="CU938" s="2"/>
      <c r="CV938" s="2"/>
      <c r="CW938" s="2"/>
      <c r="CX938" s="2"/>
      <c r="CY938" s="2"/>
      <c r="CZ938" s="2"/>
      <c r="DA938" s="2"/>
      <c r="DB938" s="2"/>
      <c r="DC938" s="2"/>
      <c r="DD938" s="2"/>
      <c r="DE938" s="2"/>
      <c r="DF938" s="92"/>
      <c r="DG938" s="92"/>
      <c r="DH938" s="92"/>
      <c r="DI938" s="92"/>
      <c r="DJ938" s="92"/>
      <c r="DK938" s="92"/>
      <c r="DL938" s="92"/>
      <c r="DM938" s="92"/>
      <c r="DN938" s="92"/>
      <c r="DO938" s="92"/>
      <c r="DP938" s="92"/>
      <c r="DQ938" s="92"/>
      <c r="DR938" s="92"/>
      <c r="DS938" s="92"/>
      <c r="DT938" s="92"/>
      <c r="DU938" s="92"/>
      <c r="DV938" s="92"/>
      <c r="DW938" s="92"/>
      <c r="DX938" s="92"/>
      <c r="DY938" s="92"/>
      <c r="DZ938" s="92"/>
      <c r="EA938" s="92"/>
      <c r="EB938" s="92"/>
      <c r="EC938" s="92"/>
      <c r="ED938" s="92"/>
      <c r="EE938" s="92"/>
      <c r="EF938" s="2"/>
      <c r="EG938" s="2"/>
      <c r="EH938" s="2"/>
    </row>
    <row r="939" spans="1:138" ht="12.7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c r="BP939" s="2"/>
      <c r="BQ939" s="2"/>
      <c r="BR939" s="2"/>
      <c r="BS939" s="2"/>
      <c r="BT939" s="2"/>
      <c r="BU939" s="2"/>
      <c r="BV939" s="2"/>
      <c r="BW939" s="2"/>
      <c r="BX939" s="2"/>
      <c r="BY939" s="2"/>
      <c r="BZ939" s="2"/>
      <c r="CA939" s="2"/>
      <c r="CB939" s="2"/>
      <c r="CC939" s="2"/>
      <c r="CD939" s="2"/>
      <c r="CE939" s="2"/>
      <c r="CF939" s="2"/>
      <c r="CG939" s="2"/>
      <c r="CH939" s="2"/>
      <c r="CI939" s="2"/>
      <c r="CJ939" s="2"/>
      <c r="CK939" s="2"/>
      <c r="CL939" s="2"/>
      <c r="CM939" s="2"/>
      <c r="CN939" s="2"/>
      <c r="CO939" s="2"/>
      <c r="CP939" s="2"/>
      <c r="CQ939" s="2"/>
      <c r="CR939" s="2"/>
      <c r="CS939" s="2"/>
      <c r="CT939" s="2"/>
      <c r="CU939" s="2"/>
      <c r="CV939" s="2"/>
      <c r="CW939" s="2"/>
      <c r="CX939" s="2"/>
      <c r="CY939" s="2"/>
      <c r="CZ939" s="2"/>
      <c r="DA939" s="2"/>
      <c r="DB939" s="2"/>
      <c r="DC939" s="2"/>
      <c r="DD939" s="2"/>
      <c r="DE939" s="2"/>
      <c r="DF939" s="92"/>
      <c r="DG939" s="92"/>
      <c r="DH939" s="92"/>
      <c r="DI939" s="92"/>
      <c r="DJ939" s="92"/>
      <c r="DK939" s="92"/>
      <c r="DL939" s="92"/>
      <c r="DM939" s="92"/>
      <c r="DN939" s="92"/>
      <c r="DO939" s="92"/>
      <c r="DP939" s="92"/>
      <c r="DQ939" s="92"/>
      <c r="DR939" s="92"/>
      <c r="DS939" s="92"/>
      <c r="DT939" s="92"/>
      <c r="DU939" s="92"/>
      <c r="DV939" s="92"/>
      <c r="DW939" s="92"/>
      <c r="DX939" s="92"/>
      <c r="DY939" s="92"/>
      <c r="DZ939" s="92"/>
      <c r="EA939" s="92"/>
      <c r="EB939" s="92"/>
      <c r="EC939" s="92"/>
      <c r="ED939" s="92"/>
      <c r="EE939" s="92"/>
      <c r="EF939" s="2"/>
      <c r="EG939" s="2"/>
      <c r="EH939" s="2"/>
    </row>
    <row r="940" spans="1:138" ht="12.7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c r="BP940" s="2"/>
      <c r="BQ940" s="2"/>
      <c r="BR940" s="2"/>
      <c r="BS940" s="2"/>
      <c r="BT940" s="2"/>
      <c r="BU940" s="2"/>
      <c r="BV940" s="2"/>
      <c r="BW940" s="2"/>
      <c r="BX940" s="2"/>
      <c r="BY940" s="2"/>
      <c r="BZ940" s="2"/>
      <c r="CA940" s="2"/>
      <c r="CB940" s="2"/>
      <c r="CC940" s="2"/>
      <c r="CD940" s="2"/>
      <c r="CE940" s="2"/>
      <c r="CF940" s="2"/>
      <c r="CG940" s="2"/>
      <c r="CH940" s="2"/>
      <c r="CI940" s="2"/>
      <c r="CJ940" s="2"/>
      <c r="CK940" s="2"/>
      <c r="CL940" s="2"/>
      <c r="CM940" s="2"/>
      <c r="CN940" s="2"/>
      <c r="CO940" s="2"/>
      <c r="CP940" s="2"/>
      <c r="CQ940" s="2"/>
      <c r="CR940" s="2"/>
      <c r="CS940" s="2"/>
      <c r="CT940" s="2"/>
      <c r="CU940" s="2"/>
      <c r="CV940" s="2"/>
      <c r="CW940" s="2"/>
      <c r="CX940" s="2"/>
      <c r="CY940" s="2"/>
      <c r="CZ940" s="2"/>
      <c r="DA940" s="2"/>
      <c r="DB940" s="2"/>
      <c r="DC940" s="2"/>
      <c r="DD940" s="2"/>
      <c r="DE940" s="2"/>
      <c r="DF940" s="92"/>
      <c r="DG940" s="92"/>
      <c r="DH940" s="92"/>
      <c r="DI940" s="92"/>
      <c r="DJ940" s="92"/>
      <c r="DK940" s="92"/>
      <c r="DL940" s="92"/>
      <c r="DM940" s="92"/>
      <c r="DN940" s="92"/>
      <c r="DO940" s="92"/>
      <c r="DP940" s="92"/>
      <c r="DQ940" s="92"/>
      <c r="DR940" s="92"/>
      <c r="DS940" s="92"/>
      <c r="DT940" s="92"/>
      <c r="DU940" s="92"/>
      <c r="DV940" s="92"/>
      <c r="DW940" s="92"/>
      <c r="DX940" s="92"/>
      <c r="DY940" s="92"/>
      <c r="DZ940" s="92"/>
      <c r="EA940" s="92"/>
      <c r="EB940" s="92"/>
      <c r="EC940" s="92"/>
      <c r="ED940" s="92"/>
      <c r="EE940" s="92"/>
      <c r="EF940" s="2"/>
      <c r="EG940" s="2"/>
      <c r="EH940" s="2"/>
    </row>
    <row r="941" spans="1:138" ht="12.7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c r="BP941" s="2"/>
      <c r="BQ941" s="2"/>
      <c r="BR941" s="2"/>
      <c r="BS941" s="2"/>
      <c r="BT941" s="2"/>
      <c r="BU941" s="2"/>
      <c r="BV941" s="2"/>
      <c r="BW941" s="2"/>
      <c r="BX941" s="2"/>
      <c r="BY941" s="2"/>
      <c r="BZ941" s="2"/>
      <c r="CA941" s="2"/>
      <c r="CB941" s="2"/>
      <c r="CC941" s="2"/>
      <c r="CD941" s="2"/>
      <c r="CE941" s="2"/>
      <c r="CF941" s="2"/>
      <c r="CG941" s="2"/>
      <c r="CH941" s="2"/>
      <c r="CI941" s="2"/>
      <c r="CJ941" s="2"/>
      <c r="CK941" s="2"/>
      <c r="CL941" s="2"/>
      <c r="CM941" s="2"/>
      <c r="CN941" s="2"/>
      <c r="CO941" s="2"/>
      <c r="CP941" s="2"/>
      <c r="CQ941" s="2"/>
      <c r="CR941" s="2"/>
      <c r="CS941" s="2"/>
      <c r="CT941" s="2"/>
      <c r="CU941" s="2"/>
      <c r="CV941" s="2"/>
      <c r="CW941" s="2"/>
      <c r="CX941" s="2"/>
      <c r="CY941" s="2"/>
      <c r="CZ941" s="2"/>
      <c r="DA941" s="2"/>
      <c r="DB941" s="2"/>
      <c r="DC941" s="2"/>
      <c r="DD941" s="2"/>
      <c r="DE941" s="2"/>
      <c r="DF941" s="92"/>
      <c r="DG941" s="92"/>
      <c r="DH941" s="92"/>
      <c r="DI941" s="92"/>
      <c r="DJ941" s="92"/>
      <c r="DK941" s="92"/>
      <c r="DL941" s="92"/>
      <c r="DM941" s="92"/>
      <c r="DN941" s="92"/>
      <c r="DO941" s="92"/>
      <c r="DP941" s="92"/>
      <c r="DQ941" s="92"/>
      <c r="DR941" s="92"/>
      <c r="DS941" s="92"/>
      <c r="DT941" s="92"/>
      <c r="DU941" s="92"/>
      <c r="DV941" s="92"/>
      <c r="DW941" s="92"/>
      <c r="DX941" s="92"/>
      <c r="DY941" s="92"/>
      <c r="DZ941" s="92"/>
      <c r="EA941" s="92"/>
      <c r="EB941" s="92"/>
      <c r="EC941" s="92"/>
      <c r="ED941" s="92"/>
      <c r="EE941" s="92"/>
      <c r="EF941" s="2"/>
      <c r="EG941" s="2"/>
      <c r="EH941" s="2"/>
    </row>
    <row r="942" spans="1:138" ht="12.7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c r="BP942" s="2"/>
      <c r="BQ942" s="2"/>
      <c r="BR942" s="2"/>
      <c r="BS942" s="2"/>
      <c r="BT942" s="2"/>
      <c r="BU942" s="2"/>
      <c r="BV942" s="2"/>
      <c r="BW942" s="2"/>
      <c r="BX942" s="2"/>
      <c r="BY942" s="2"/>
      <c r="BZ942" s="2"/>
      <c r="CA942" s="2"/>
      <c r="CB942" s="2"/>
      <c r="CC942" s="2"/>
      <c r="CD942" s="2"/>
      <c r="CE942" s="2"/>
      <c r="CF942" s="2"/>
      <c r="CG942" s="2"/>
      <c r="CH942" s="2"/>
      <c r="CI942" s="2"/>
      <c r="CJ942" s="2"/>
      <c r="CK942" s="2"/>
      <c r="CL942" s="2"/>
      <c r="CM942" s="2"/>
      <c r="CN942" s="2"/>
      <c r="CO942" s="2"/>
      <c r="CP942" s="2"/>
      <c r="CQ942" s="2"/>
      <c r="CR942" s="2"/>
      <c r="CS942" s="2"/>
      <c r="CT942" s="2"/>
      <c r="CU942" s="2"/>
      <c r="CV942" s="2"/>
      <c r="CW942" s="2"/>
      <c r="CX942" s="2"/>
      <c r="CY942" s="2"/>
      <c r="CZ942" s="2"/>
      <c r="DA942" s="2"/>
      <c r="DB942" s="2"/>
      <c r="DC942" s="2"/>
      <c r="DD942" s="2"/>
      <c r="DE942" s="2"/>
      <c r="DF942" s="92"/>
      <c r="DG942" s="92"/>
      <c r="DH942" s="92"/>
      <c r="DI942" s="92"/>
      <c r="DJ942" s="92"/>
      <c r="DK942" s="92"/>
      <c r="DL942" s="92"/>
      <c r="DM942" s="92"/>
      <c r="DN942" s="92"/>
      <c r="DO942" s="92"/>
      <c r="DP942" s="92"/>
      <c r="DQ942" s="92"/>
      <c r="DR942" s="92"/>
      <c r="DS942" s="92"/>
      <c r="DT942" s="92"/>
      <c r="DU942" s="92"/>
      <c r="DV942" s="92"/>
      <c r="DW942" s="92"/>
      <c r="DX942" s="92"/>
      <c r="DY942" s="92"/>
      <c r="DZ942" s="92"/>
      <c r="EA942" s="92"/>
      <c r="EB942" s="92"/>
      <c r="EC942" s="92"/>
      <c r="ED942" s="92"/>
      <c r="EE942" s="92"/>
      <c r="EF942" s="2"/>
      <c r="EG942" s="2"/>
      <c r="EH942" s="2"/>
    </row>
    <row r="943" spans="1:138" ht="12.7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c r="BP943" s="2"/>
      <c r="BQ943" s="2"/>
      <c r="BR943" s="2"/>
      <c r="BS943" s="2"/>
      <c r="BT943" s="2"/>
      <c r="BU943" s="2"/>
      <c r="BV943" s="2"/>
      <c r="BW943" s="2"/>
      <c r="BX943" s="2"/>
      <c r="BY943" s="2"/>
      <c r="BZ943" s="2"/>
      <c r="CA943" s="2"/>
      <c r="CB943" s="2"/>
      <c r="CC943" s="2"/>
      <c r="CD943" s="2"/>
      <c r="CE943" s="2"/>
      <c r="CF943" s="2"/>
      <c r="CG943" s="2"/>
      <c r="CH943" s="2"/>
      <c r="CI943" s="2"/>
      <c r="CJ943" s="2"/>
      <c r="CK943" s="2"/>
      <c r="CL943" s="2"/>
      <c r="CM943" s="2"/>
      <c r="CN943" s="2"/>
      <c r="CO943" s="2"/>
      <c r="CP943" s="2"/>
      <c r="CQ943" s="2"/>
      <c r="CR943" s="2"/>
      <c r="CS943" s="2"/>
      <c r="CT943" s="2"/>
      <c r="CU943" s="2"/>
      <c r="CV943" s="2"/>
      <c r="CW943" s="2"/>
      <c r="CX943" s="2"/>
      <c r="CY943" s="2"/>
      <c r="CZ943" s="2"/>
      <c r="DA943" s="2"/>
      <c r="DB943" s="2"/>
      <c r="DC943" s="2"/>
      <c r="DD943" s="2"/>
      <c r="DE943" s="2"/>
      <c r="DF943" s="92"/>
      <c r="DG943" s="92"/>
      <c r="DH943" s="92"/>
      <c r="DI943" s="92"/>
      <c r="DJ943" s="92"/>
      <c r="DK943" s="92"/>
      <c r="DL943" s="92"/>
      <c r="DM943" s="92"/>
      <c r="DN943" s="92"/>
      <c r="DO943" s="92"/>
      <c r="DP943" s="92"/>
      <c r="DQ943" s="92"/>
      <c r="DR943" s="92"/>
      <c r="DS943" s="92"/>
      <c r="DT943" s="92"/>
      <c r="DU943" s="92"/>
      <c r="DV943" s="92"/>
      <c r="DW943" s="92"/>
      <c r="DX943" s="92"/>
      <c r="DY943" s="92"/>
      <c r="DZ943" s="92"/>
      <c r="EA943" s="92"/>
      <c r="EB943" s="92"/>
      <c r="EC943" s="92"/>
      <c r="ED943" s="92"/>
      <c r="EE943" s="92"/>
      <c r="EF943" s="2"/>
      <c r="EG943" s="2"/>
      <c r="EH943" s="2"/>
    </row>
    <row r="944" spans="1:138" ht="12.7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c r="BR944" s="2"/>
      <c r="BS944" s="2"/>
      <c r="BT944" s="2"/>
      <c r="BU944" s="2"/>
      <c r="BV944" s="2"/>
      <c r="BW944" s="2"/>
      <c r="BX944" s="2"/>
      <c r="BY944" s="2"/>
      <c r="BZ944" s="2"/>
      <c r="CA944" s="2"/>
      <c r="CB944" s="2"/>
      <c r="CC944" s="2"/>
      <c r="CD944" s="2"/>
      <c r="CE944" s="2"/>
      <c r="CF944" s="2"/>
      <c r="CG944" s="2"/>
      <c r="CH944" s="2"/>
      <c r="CI944" s="2"/>
      <c r="CJ944" s="2"/>
      <c r="CK944" s="2"/>
      <c r="CL944" s="2"/>
      <c r="CM944" s="2"/>
      <c r="CN944" s="2"/>
      <c r="CO944" s="2"/>
      <c r="CP944" s="2"/>
      <c r="CQ944" s="2"/>
      <c r="CR944" s="2"/>
      <c r="CS944" s="2"/>
      <c r="CT944" s="2"/>
      <c r="CU944" s="2"/>
      <c r="CV944" s="2"/>
      <c r="CW944" s="2"/>
      <c r="CX944" s="2"/>
      <c r="CY944" s="2"/>
      <c r="CZ944" s="2"/>
      <c r="DA944" s="2"/>
      <c r="DB944" s="2"/>
      <c r="DC944" s="2"/>
      <c r="DD944" s="2"/>
      <c r="DE944" s="2"/>
      <c r="DF944" s="92"/>
      <c r="DG944" s="92"/>
      <c r="DH944" s="92"/>
      <c r="DI944" s="92"/>
      <c r="DJ944" s="92"/>
      <c r="DK944" s="92"/>
      <c r="DL944" s="92"/>
      <c r="DM944" s="92"/>
      <c r="DN944" s="92"/>
      <c r="DO944" s="92"/>
      <c r="DP944" s="92"/>
      <c r="DQ944" s="92"/>
      <c r="DR944" s="92"/>
      <c r="DS944" s="92"/>
      <c r="DT944" s="92"/>
      <c r="DU944" s="92"/>
      <c r="DV944" s="92"/>
      <c r="DW944" s="92"/>
      <c r="DX944" s="92"/>
      <c r="DY944" s="92"/>
      <c r="DZ944" s="92"/>
      <c r="EA944" s="92"/>
      <c r="EB944" s="92"/>
      <c r="EC944" s="92"/>
      <c r="ED944" s="92"/>
      <c r="EE944" s="92"/>
      <c r="EF944" s="2"/>
      <c r="EG944" s="2"/>
      <c r="EH944" s="2"/>
    </row>
    <row r="945" spans="1:138" ht="12.7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c r="BR945" s="2"/>
      <c r="BS945" s="2"/>
      <c r="BT945" s="2"/>
      <c r="BU945" s="2"/>
      <c r="BV945" s="2"/>
      <c r="BW945" s="2"/>
      <c r="BX945" s="2"/>
      <c r="BY945" s="2"/>
      <c r="BZ945" s="2"/>
      <c r="CA945" s="2"/>
      <c r="CB945" s="2"/>
      <c r="CC945" s="2"/>
      <c r="CD945" s="2"/>
      <c r="CE945" s="2"/>
      <c r="CF945" s="2"/>
      <c r="CG945" s="2"/>
      <c r="CH945" s="2"/>
      <c r="CI945" s="2"/>
      <c r="CJ945" s="2"/>
      <c r="CK945" s="2"/>
      <c r="CL945" s="2"/>
      <c r="CM945" s="2"/>
      <c r="CN945" s="2"/>
      <c r="CO945" s="2"/>
      <c r="CP945" s="2"/>
      <c r="CQ945" s="2"/>
      <c r="CR945" s="2"/>
      <c r="CS945" s="2"/>
      <c r="CT945" s="2"/>
      <c r="CU945" s="2"/>
      <c r="CV945" s="2"/>
      <c r="CW945" s="2"/>
      <c r="CX945" s="2"/>
      <c r="CY945" s="2"/>
      <c r="CZ945" s="2"/>
      <c r="DA945" s="2"/>
      <c r="DB945" s="2"/>
      <c r="DC945" s="2"/>
      <c r="DD945" s="2"/>
      <c r="DE945" s="2"/>
      <c r="DF945" s="92"/>
      <c r="DG945" s="92"/>
      <c r="DH945" s="92"/>
      <c r="DI945" s="92"/>
      <c r="DJ945" s="92"/>
      <c r="DK945" s="92"/>
      <c r="DL945" s="92"/>
      <c r="DM945" s="92"/>
      <c r="DN945" s="92"/>
      <c r="DO945" s="92"/>
      <c r="DP945" s="92"/>
      <c r="DQ945" s="92"/>
      <c r="DR945" s="92"/>
      <c r="DS945" s="92"/>
      <c r="DT945" s="92"/>
      <c r="DU945" s="92"/>
      <c r="DV945" s="92"/>
      <c r="DW945" s="92"/>
      <c r="DX945" s="92"/>
      <c r="DY945" s="92"/>
      <c r="DZ945" s="92"/>
      <c r="EA945" s="92"/>
      <c r="EB945" s="92"/>
      <c r="EC945" s="92"/>
      <c r="ED945" s="92"/>
      <c r="EE945" s="92"/>
      <c r="EF945" s="2"/>
      <c r="EG945" s="2"/>
      <c r="EH945" s="2"/>
    </row>
    <row r="946" spans="1:138" ht="12.7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c r="BR946" s="2"/>
      <c r="BS946" s="2"/>
      <c r="BT946" s="2"/>
      <c r="BU946" s="2"/>
      <c r="BV946" s="2"/>
      <c r="BW946" s="2"/>
      <c r="BX946" s="2"/>
      <c r="BY946" s="2"/>
      <c r="BZ946" s="2"/>
      <c r="CA946" s="2"/>
      <c r="CB946" s="2"/>
      <c r="CC946" s="2"/>
      <c r="CD946" s="2"/>
      <c r="CE946" s="2"/>
      <c r="CF946" s="2"/>
      <c r="CG946" s="2"/>
      <c r="CH946" s="2"/>
      <c r="CI946" s="2"/>
      <c r="CJ946" s="2"/>
      <c r="CK946" s="2"/>
      <c r="CL946" s="2"/>
      <c r="CM946" s="2"/>
      <c r="CN946" s="2"/>
      <c r="CO946" s="2"/>
      <c r="CP946" s="2"/>
      <c r="CQ946" s="2"/>
      <c r="CR946" s="2"/>
      <c r="CS946" s="2"/>
      <c r="CT946" s="2"/>
      <c r="CU946" s="2"/>
      <c r="CV946" s="2"/>
      <c r="CW946" s="2"/>
      <c r="CX946" s="2"/>
      <c r="CY946" s="2"/>
      <c r="CZ946" s="2"/>
      <c r="DA946" s="2"/>
      <c r="DB946" s="2"/>
      <c r="DC946" s="2"/>
      <c r="DD946" s="2"/>
      <c r="DE946" s="2"/>
      <c r="DF946" s="92"/>
      <c r="DG946" s="92"/>
      <c r="DH946" s="92"/>
      <c r="DI946" s="92"/>
      <c r="DJ946" s="92"/>
      <c r="DK946" s="92"/>
      <c r="DL946" s="92"/>
      <c r="DM946" s="92"/>
      <c r="DN946" s="92"/>
      <c r="DO946" s="92"/>
      <c r="DP946" s="92"/>
      <c r="DQ946" s="92"/>
      <c r="DR946" s="92"/>
      <c r="DS946" s="92"/>
      <c r="DT946" s="92"/>
      <c r="DU946" s="92"/>
      <c r="DV946" s="92"/>
      <c r="DW946" s="92"/>
      <c r="DX946" s="92"/>
      <c r="DY946" s="92"/>
      <c r="DZ946" s="92"/>
      <c r="EA946" s="92"/>
      <c r="EB946" s="92"/>
      <c r="EC946" s="92"/>
      <c r="ED946" s="92"/>
      <c r="EE946" s="92"/>
      <c r="EF946" s="2"/>
      <c r="EG946" s="2"/>
      <c r="EH946" s="2"/>
    </row>
    <row r="947" spans="1:138" ht="12.7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
      <c r="BR947" s="2"/>
      <c r="BS947" s="2"/>
      <c r="BT947" s="2"/>
      <c r="BU947" s="2"/>
      <c r="BV947" s="2"/>
      <c r="BW947" s="2"/>
      <c r="BX947" s="2"/>
      <c r="BY947" s="2"/>
      <c r="BZ947" s="2"/>
      <c r="CA947" s="2"/>
      <c r="CB947" s="2"/>
      <c r="CC947" s="2"/>
      <c r="CD947" s="2"/>
      <c r="CE947" s="2"/>
      <c r="CF947" s="2"/>
      <c r="CG947" s="2"/>
      <c r="CH947" s="2"/>
      <c r="CI947" s="2"/>
      <c r="CJ947" s="2"/>
      <c r="CK947" s="2"/>
      <c r="CL947" s="2"/>
      <c r="CM947" s="2"/>
      <c r="CN947" s="2"/>
      <c r="CO947" s="2"/>
      <c r="CP947" s="2"/>
      <c r="CQ947" s="2"/>
      <c r="CR947" s="2"/>
      <c r="CS947" s="2"/>
      <c r="CT947" s="2"/>
      <c r="CU947" s="2"/>
      <c r="CV947" s="2"/>
      <c r="CW947" s="2"/>
      <c r="CX947" s="2"/>
      <c r="CY947" s="2"/>
      <c r="CZ947" s="2"/>
      <c r="DA947" s="2"/>
      <c r="DB947" s="2"/>
      <c r="DC947" s="2"/>
      <c r="DD947" s="2"/>
      <c r="DE947" s="2"/>
      <c r="DF947" s="92"/>
      <c r="DG947" s="92"/>
      <c r="DH947" s="92"/>
      <c r="DI947" s="92"/>
      <c r="DJ947" s="92"/>
      <c r="DK947" s="92"/>
      <c r="DL947" s="92"/>
      <c r="DM947" s="92"/>
      <c r="DN947" s="92"/>
      <c r="DO947" s="92"/>
      <c r="DP947" s="92"/>
      <c r="DQ947" s="92"/>
      <c r="DR947" s="92"/>
      <c r="DS947" s="92"/>
      <c r="DT947" s="92"/>
      <c r="DU947" s="92"/>
      <c r="DV947" s="92"/>
      <c r="DW947" s="92"/>
      <c r="DX947" s="92"/>
      <c r="DY947" s="92"/>
      <c r="DZ947" s="92"/>
      <c r="EA947" s="92"/>
      <c r="EB947" s="92"/>
      <c r="EC947" s="92"/>
      <c r="ED947" s="92"/>
      <c r="EE947" s="92"/>
      <c r="EF947" s="2"/>
      <c r="EG947" s="2"/>
      <c r="EH947" s="2"/>
    </row>
    <row r="948" spans="1:138" ht="12.7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c r="BR948" s="2"/>
      <c r="BS948" s="2"/>
      <c r="BT948" s="2"/>
      <c r="BU948" s="2"/>
      <c r="BV948" s="2"/>
      <c r="BW948" s="2"/>
      <c r="BX948" s="2"/>
      <c r="BY948" s="2"/>
      <c r="BZ948" s="2"/>
      <c r="CA948" s="2"/>
      <c r="CB948" s="2"/>
      <c r="CC948" s="2"/>
      <c r="CD948" s="2"/>
      <c r="CE948" s="2"/>
      <c r="CF948" s="2"/>
      <c r="CG948" s="2"/>
      <c r="CH948" s="2"/>
      <c r="CI948" s="2"/>
      <c r="CJ948" s="2"/>
      <c r="CK948" s="2"/>
      <c r="CL948" s="2"/>
      <c r="CM948" s="2"/>
      <c r="CN948" s="2"/>
      <c r="CO948" s="2"/>
      <c r="CP948" s="2"/>
      <c r="CQ948" s="2"/>
      <c r="CR948" s="2"/>
      <c r="CS948" s="2"/>
      <c r="CT948" s="2"/>
      <c r="CU948" s="2"/>
      <c r="CV948" s="2"/>
      <c r="CW948" s="2"/>
      <c r="CX948" s="2"/>
      <c r="CY948" s="2"/>
      <c r="CZ948" s="2"/>
      <c r="DA948" s="2"/>
      <c r="DB948" s="2"/>
      <c r="DC948" s="2"/>
      <c r="DD948" s="2"/>
      <c r="DE948" s="2"/>
      <c r="DF948" s="92"/>
      <c r="DG948" s="92"/>
      <c r="DH948" s="92"/>
      <c r="DI948" s="92"/>
      <c r="DJ948" s="92"/>
      <c r="DK948" s="92"/>
      <c r="DL948" s="92"/>
      <c r="DM948" s="92"/>
      <c r="DN948" s="92"/>
      <c r="DO948" s="92"/>
      <c r="DP948" s="92"/>
      <c r="DQ948" s="92"/>
      <c r="DR948" s="92"/>
      <c r="DS948" s="92"/>
      <c r="DT948" s="92"/>
      <c r="DU948" s="92"/>
      <c r="DV948" s="92"/>
      <c r="DW948" s="92"/>
      <c r="DX948" s="92"/>
      <c r="DY948" s="92"/>
      <c r="DZ948" s="92"/>
      <c r="EA948" s="92"/>
      <c r="EB948" s="92"/>
      <c r="EC948" s="92"/>
      <c r="ED948" s="92"/>
      <c r="EE948" s="92"/>
      <c r="EF948" s="2"/>
      <c r="EG948" s="2"/>
      <c r="EH948" s="2"/>
    </row>
    <row r="949" spans="1:138" ht="12.7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c r="BR949" s="2"/>
      <c r="BS949" s="2"/>
      <c r="BT949" s="2"/>
      <c r="BU949" s="2"/>
      <c r="BV949" s="2"/>
      <c r="BW949" s="2"/>
      <c r="BX949" s="2"/>
      <c r="BY949" s="2"/>
      <c r="BZ949" s="2"/>
      <c r="CA949" s="2"/>
      <c r="CB949" s="2"/>
      <c r="CC949" s="2"/>
      <c r="CD949" s="2"/>
      <c r="CE949" s="2"/>
      <c r="CF949" s="2"/>
      <c r="CG949" s="2"/>
      <c r="CH949" s="2"/>
      <c r="CI949" s="2"/>
      <c r="CJ949" s="2"/>
      <c r="CK949" s="2"/>
      <c r="CL949" s="2"/>
      <c r="CM949" s="2"/>
      <c r="CN949" s="2"/>
      <c r="CO949" s="2"/>
      <c r="CP949" s="2"/>
      <c r="CQ949" s="2"/>
      <c r="CR949" s="2"/>
      <c r="CS949" s="2"/>
      <c r="CT949" s="2"/>
      <c r="CU949" s="2"/>
      <c r="CV949" s="2"/>
      <c r="CW949" s="2"/>
      <c r="CX949" s="2"/>
      <c r="CY949" s="2"/>
      <c r="CZ949" s="2"/>
      <c r="DA949" s="2"/>
      <c r="DB949" s="2"/>
      <c r="DC949" s="2"/>
      <c r="DD949" s="2"/>
      <c r="DE949" s="2"/>
      <c r="DF949" s="92"/>
      <c r="DG949" s="92"/>
      <c r="DH949" s="92"/>
      <c r="DI949" s="92"/>
      <c r="DJ949" s="92"/>
      <c r="DK949" s="92"/>
      <c r="DL949" s="92"/>
      <c r="DM949" s="92"/>
      <c r="DN949" s="92"/>
      <c r="DO949" s="92"/>
      <c r="DP949" s="92"/>
      <c r="DQ949" s="92"/>
      <c r="DR949" s="92"/>
      <c r="DS949" s="92"/>
      <c r="DT949" s="92"/>
      <c r="DU949" s="92"/>
      <c r="DV949" s="92"/>
      <c r="DW949" s="92"/>
      <c r="DX949" s="92"/>
      <c r="DY949" s="92"/>
      <c r="DZ949" s="92"/>
      <c r="EA949" s="92"/>
      <c r="EB949" s="92"/>
      <c r="EC949" s="92"/>
      <c r="ED949" s="92"/>
      <c r="EE949" s="92"/>
      <c r="EF949" s="2"/>
      <c r="EG949" s="2"/>
      <c r="EH949" s="2"/>
    </row>
    <row r="950" spans="1:138" ht="12.7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c r="BS950" s="2"/>
      <c r="BT950" s="2"/>
      <c r="BU950" s="2"/>
      <c r="BV950" s="2"/>
      <c r="BW950" s="2"/>
      <c r="BX950" s="2"/>
      <c r="BY950" s="2"/>
      <c r="BZ950" s="2"/>
      <c r="CA950" s="2"/>
      <c r="CB950" s="2"/>
      <c r="CC950" s="2"/>
      <c r="CD950" s="2"/>
      <c r="CE950" s="2"/>
      <c r="CF950" s="2"/>
      <c r="CG950" s="2"/>
      <c r="CH950" s="2"/>
      <c r="CI950" s="2"/>
      <c r="CJ950" s="2"/>
      <c r="CK950" s="2"/>
      <c r="CL950" s="2"/>
      <c r="CM950" s="2"/>
      <c r="CN950" s="2"/>
      <c r="CO950" s="2"/>
      <c r="CP950" s="2"/>
      <c r="CQ950" s="2"/>
      <c r="CR950" s="2"/>
      <c r="CS950" s="2"/>
      <c r="CT950" s="2"/>
      <c r="CU950" s="2"/>
      <c r="CV950" s="2"/>
      <c r="CW950" s="2"/>
      <c r="CX950" s="2"/>
      <c r="CY950" s="2"/>
      <c r="CZ950" s="2"/>
      <c r="DA950" s="2"/>
      <c r="DB950" s="2"/>
      <c r="DC950" s="2"/>
      <c r="DD950" s="2"/>
      <c r="DE950" s="2"/>
      <c r="DF950" s="92"/>
      <c r="DG950" s="92"/>
      <c r="DH950" s="92"/>
      <c r="DI950" s="92"/>
      <c r="DJ950" s="92"/>
      <c r="DK950" s="92"/>
      <c r="DL950" s="92"/>
      <c r="DM950" s="92"/>
      <c r="DN950" s="92"/>
      <c r="DO950" s="92"/>
      <c r="DP950" s="92"/>
      <c r="DQ950" s="92"/>
      <c r="DR950" s="92"/>
      <c r="DS950" s="92"/>
      <c r="DT950" s="92"/>
      <c r="DU950" s="92"/>
      <c r="DV950" s="92"/>
      <c r="DW950" s="92"/>
      <c r="DX950" s="92"/>
      <c r="DY950" s="92"/>
      <c r="DZ950" s="92"/>
      <c r="EA950" s="92"/>
      <c r="EB950" s="92"/>
      <c r="EC950" s="92"/>
      <c r="ED950" s="92"/>
      <c r="EE950" s="92"/>
      <c r="EF950" s="2"/>
      <c r="EG950" s="2"/>
      <c r="EH950" s="2"/>
    </row>
    <row r="951" spans="1:138" ht="12.7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c r="BR951" s="2"/>
      <c r="BS951" s="2"/>
      <c r="BT951" s="2"/>
      <c r="BU951" s="2"/>
      <c r="BV951" s="2"/>
      <c r="BW951" s="2"/>
      <c r="BX951" s="2"/>
      <c r="BY951" s="2"/>
      <c r="BZ951" s="2"/>
      <c r="CA951" s="2"/>
      <c r="CB951" s="2"/>
      <c r="CC951" s="2"/>
      <c r="CD951" s="2"/>
      <c r="CE951" s="2"/>
      <c r="CF951" s="2"/>
      <c r="CG951" s="2"/>
      <c r="CH951" s="2"/>
      <c r="CI951" s="2"/>
      <c r="CJ951" s="2"/>
      <c r="CK951" s="2"/>
      <c r="CL951" s="2"/>
      <c r="CM951" s="2"/>
      <c r="CN951" s="2"/>
      <c r="CO951" s="2"/>
      <c r="CP951" s="2"/>
      <c r="CQ951" s="2"/>
      <c r="CR951" s="2"/>
      <c r="CS951" s="2"/>
      <c r="CT951" s="2"/>
      <c r="CU951" s="2"/>
      <c r="CV951" s="2"/>
      <c r="CW951" s="2"/>
      <c r="CX951" s="2"/>
      <c r="CY951" s="2"/>
      <c r="CZ951" s="2"/>
      <c r="DA951" s="2"/>
      <c r="DB951" s="2"/>
      <c r="DC951" s="2"/>
      <c r="DD951" s="2"/>
      <c r="DE951" s="2"/>
      <c r="DF951" s="92"/>
      <c r="DG951" s="92"/>
      <c r="DH951" s="92"/>
      <c r="DI951" s="92"/>
      <c r="DJ951" s="92"/>
      <c r="DK951" s="92"/>
      <c r="DL951" s="92"/>
      <c r="DM951" s="92"/>
      <c r="DN951" s="92"/>
      <c r="DO951" s="92"/>
      <c r="DP951" s="92"/>
      <c r="DQ951" s="92"/>
      <c r="DR951" s="92"/>
      <c r="DS951" s="92"/>
      <c r="DT951" s="92"/>
      <c r="DU951" s="92"/>
      <c r="DV951" s="92"/>
      <c r="DW951" s="92"/>
      <c r="DX951" s="92"/>
      <c r="DY951" s="92"/>
      <c r="DZ951" s="92"/>
      <c r="EA951" s="92"/>
      <c r="EB951" s="92"/>
      <c r="EC951" s="92"/>
      <c r="ED951" s="92"/>
      <c r="EE951" s="92"/>
      <c r="EF951" s="2"/>
      <c r="EG951" s="2"/>
      <c r="EH951" s="2"/>
    </row>
    <row r="952" spans="1:138" ht="12.7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c r="BR952" s="2"/>
      <c r="BS952" s="2"/>
      <c r="BT952" s="2"/>
      <c r="BU952" s="2"/>
      <c r="BV952" s="2"/>
      <c r="BW952" s="2"/>
      <c r="BX952" s="2"/>
      <c r="BY952" s="2"/>
      <c r="BZ952" s="2"/>
      <c r="CA952" s="2"/>
      <c r="CB952" s="2"/>
      <c r="CC952" s="2"/>
      <c r="CD952" s="2"/>
      <c r="CE952" s="2"/>
      <c r="CF952" s="2"/>
      <c r="CG952" s="2"/>
      <c r="CH952" s="2"/>
      <c r="CI952" s="2"/>
      <c r="CJ952" s="2"/>
      <c r="CK952" s="2"/>
      <c r="CL952" s="2"/>
      <c r="CM952" s="2"/>
      <c r="CN952" s="2"/>
      <c r="CO952" s="2"/>
      <c r="CP952" s="2"/>
      <c r="CQ952" s="2"/>
      <c r="CR952" s="2"/>
      <c r="CS952" s="2"/>
      <c r="CT952" s="2"/>
      <c r="CU952" s="2"/>
      <c r="CV952" s="2"/>
      <c r="CW952" s="2"/>
      <c r="CX952" s="2"/>
      <c r="CY952" s="2"/>
      <c r="CZ952" s="2"/>
      <c r="DA952" s="2"/>
      <c r="DB952" s="2"/>
      <c r="DC952" s="2"/>
      <c r="DD952" s="2"/>
      <c r="DE952" s="2"/>
      <c r="DF952" s="92"/>
      <c r="DG952" s="92"/>
      <c r="DH952" s="92"/>
      <c r="DI952" s="92"/>
      <c r="DJ952" s="92"/>
      <c r="DK952" s="92"/>
      <c r="DL952" s="92"/>
      <c r="DM952" s="92"/>
      <c r="DN952" s="92"/>
      <c r="DO952" s="92"/>
      <c r="DP952" s="92"/>
      <c r="DQ952" s="92"/>
      <c r="DR952" s="92"/>
      <c r="DS952" s="92"/>
      <c r="DT952" s="92"/>
      <c r="DU952" s="92"/>
      <c r="DV952" s="92"/>
      <c r="DW952" s="92"/>
      <c r="DX952" s="92"/>
      <c r="DY952" s="92"/>
      <c r="DZ952" s="92"/>
      <c r="EA952" s="92"/>
      <c r="EB952" s="92"/>
      <c r="EC952" s="92"/>
      <c r="ED952" s="92"/>
      <c r="EE952" s="92"/>
      <c r="EF952" s="2"/>
      <c r="EG952" s="2"/>
      <c r="EH952" s="2"/>
    </row>
    <row r="953" spans="1:138" ht="12.7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c r="BR953" s="2"/>
      <c r="BS953" s="2"/>
      <c r="BT953" s="2"/>
      <c r="BU953" s="2"/>
      <c r="BV953" s="2"/>
      <c r="BW953" s="2"/>
      <c r="BX953" s="2"/>
      <c r="BY953" s="2"/>
      <c r="BZ953" s="2"/>
      <c r="CA953" s="2"/>
      <c r="CB953" s="2"/>
      <c r="CC953" s="2"/>
      <c r="CD953" s="2"/>
      <c r="CE953" s="2"/>
      <c r="CF953" s="2"/>
      <c r="CG953" s="2"/>
      <c r="CH953" s="2"/>
      <c r="CI953" s="2"/>
      <c r="CJ953" s="2"/>
      <c r="CK953" s="2"/>
      <c r="CL953" s="2"/>
      <c r="CM953" s="2"/>
      <c r="CN953" s="2"/>
      <c r="CO953" s="2"/>
      <c r="CP953" s="2"/>
      <c r="CQ953" s="2"/>
      <c r="CR953" s="2"/>
      <c r="CS953" s="2"/>
      <c r="CT953" s="2"/>
      <c r="CU953" s="2"/>
      <c r="CV953" s="2"/>
      <c r="CW953" s="2"/>
      <c r="CX953" s="2"/>
      <c r="CY953" s="2"/>
      <c r="CZ953" s="2"/>
      <c r="DA953" s="2"/>
      <c r="DB953" s="2"/>
      <c r="DC953" s="2"/>
      <c r="DD953" s="2"/>
      <c r="DE953" s="2"/>
      <c r="DF953" s="92"/>
      <c r="DG953" s="92"/>
      <c r="DH953" s="92"/>
      <c r="DI953" s="92"/>
      <c r="DJ953" s="92"/>
      <c r="DK953" s="92"/>
      <c r="DL953" s="92"/>
      <c r="DM953" s="92"/>
      <c r="DN953" s="92"/>
      <c r="DO953" s="92"/>
      <c r="DP953" s="92"/>
      <c r="DQ953" s="92"/>
      <c r="DR953" s="92"/>
      <c r="DS953" s="92"/>
      <c r="DT953" s="92"/>
      <c r="DU953" s="92"/>
      <c r="DV953" s="92"/>
      <c r="DW953" s="92"/>
      <c r="DX953" s="92"/>
      <c r="DY953" s="92"/>
      <c r="DZ953" s="92"/>
      <c r="EA953" s="92"/>
      <c r="EB953" s="92"/>
      <c r="EC953" s="92"/>
      <c r="ED953" s="92"/>
      <c r="EE953" s="92"/>
      <c r="EF953" s="2"/>
      <c r="EG953" s="2"/>
      <c r="EH953" s="2"/>
    </row>
    <row r="954" spans="1:138" ht="12.7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c r="BS954" s="2"/>
      <c r="BT954" s="2"/>
      <c r="BU954" s="2"/>
      <c r="BV954" s="2"/>
      <c r="BW954" s="2"/>
      <c r="BX954" s="2"/>
      <c r="BY954" s="2"/>
      <c r="BZ954" s="2"/>
      <c r="CA954" s="2"/>
      <c r="CB954" s="2"/>
      <c r="CC954" s="2"/>
      <c r="CD954" s="2"/>
      <c r="CE954" s="2"/>
      <c r="CF954" s="2"/>
      <c r="CG954" s="2"/>
      <c r="CH954" s="2"/>
      <c r="CI954" s="2"/>
      <c r="CJ954" s="2"/>
      <c r="CK954" s="2"/>
      <c r="CL954" s="2"/>
      <c r="CM954" s="2"/>
      <c r="CN954" s="2"/>
      <c r="CO954" s="2"/>
      <c r="CP954" s="2"/>
      <c r="CQ954" s="2"/>
      <c r="CR954" s="2"/>
      <c r="CS954" s="2"/>
      <c r="CT954" s="2"/>
      <c r="CU954" s="2"/>
      <c r="CV954" s="2"/>
      <c r="CW954" s="2"/>
      <c r="CX954" s="2"/>
      <c r="CY954" s="2"/>
      <c r="CZ954" s="2"/>
      <c r="DA954" s="2"/>
      <c r="DB954" s="2"/>
      <c r="DC954" s="2"/>
      <c r="DD954" s="2"/>
      <c r="DE954" s="2"/>
      <c r="DF954" s="92"/>
      <c r="DG954" s="92"/>
      <c r="DH954" s="92"/>
      <c r="DI954" s="92"/>
      <c r="DJ954" s="92"/>
      <c r="DK954" s="92"/>
      <c r="DL954" s="92"/>
      <c r="DM954" s="92"/>
      <c r="DN954" s="92"/>
      <c r="DO954" s="92"/>
      <c r="DP954" s="92"/>
      <c r="DQ954" s="92"/>
      <c r="DR954" s="92"/>
      <c r="DS954" s="92"/>
      <c r="DT954" s="92"/>
      <c r="DU954" s="92"/>
      <c r="DV954" s="92"/>
      <c r="DW954" s="92"/>
      <c r="DX954" s="92"/>
      <c r="DY954" s="92"/>
      <c r="DZ954" s="92"/>
      <c r="EA954" s="92"/>
      <c r="EB954" s="92"/>
      <c r="EC954" s="92"/>
      <c r="ED954" s="92"/>
      <c r="EE954" s="92"/>
      <c r="EF954" s="2"/>
      <c r="EG954" s="2"/>
      <c r="EH954" s="2"/>
    </row>
    <row r="955" spans="1:138" ht="12.7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c r="BR955" s="2"/>
      <c r="BS955" s="2"/>
      <c r="BT955" s="2"/>
      <c r="BU955" s="2"/>
      <c r="BV955" s="2"/>
      <c r="BW955" s="2"/>
      <c r="BX955" s="2"/>
      <c r="BY955" s="2"/>
      <c r="BZ955" s="2"/>
      <c r="CA955" s="2"/>
      <c r="CB955" s="2"/>
      <c r="CC955" s="2"/>
      <c r="CD955" s="2"/>
      <c r="CE955" s="2"/>
      <c r="CF955" s="2"/>
      <c r="CG955" s="2"/>
      <c r="CH955" s="2"/>
      <c r="CI955" s="2"/>
      <c r="CJ955" s="2"/>
      <c r="CK955" s="2"/>
      <c r="CL955" s="2"/>
      <c r="CM955" s="2"/>
      <c r="CN955" s="2"/>
      <c r="CO955" s="2"/>
      <c r="CP955" s="2"/>
      <c r="CQ955" s="2"/>
      <c r="CR955" s="2"/>
      <c r="CS955" s="2"/>
      <c r="CT955" s="2"/>
      <c r="CU955" s="2"/>
      <c r="CV955" s="2"/>
      <c r="CW955" s="2"/>
      <c r="CX955" s="2"/>
      <c r="CY955" s="2"/>
      <c r="CZ955" s="2"/>
      <c r="DA955" s="2"/>
      <c r="DB955" s="2"/>
      <c r="DC955" s="2"/>
      <c r="DD955" s="2"/>
      <c r="DE955" s="2"/>
      <c r="DF955" s="92"/>
      <c r="DG955" s="92"/>
      <c r="DH955" s="92"/>
      <c r="DI955" s="92"/>
      <c r="DJ955" s="92"/>
      <c r="DK955" s="92"/>
      <c r="DL955" s="92"/>
      <c r="DM955" s="92"/>
      <c r="DN955" s="92"/>
      <c r="DO955" s="92"/>
      <c r="DP955" s="92"/>
      <c r="DQ955" s="92"/>
      <c r="DR955" s="92"/>
      <c r="DS955" s="92"/>
      <c r="DT955" s="92"/>
      <c r="DU955" s="92"/>
      <c r="DV955" s="92"/>
      <c r="DW955" s="92"/>
      <c r="DX955" s="92"/>
      <c r="DY955" s="92"/>
      <c r="DZ955" s="92"/>
      <c r="EA955" s="92"/>
      <c r="EB955" s="92"/>
      <c r="EC955" s="92"/>
      <c r="ED955" s="92"/>
      <c r="EE955" s="92"/>
      <c r="EF955" s="2"/>
      <c r="EG955" s="2"/>
      <c r="EH955" s="2"/>
    </row>
    <row r="956" spans="1:138" ht="12.7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c r="BS956" s="2"/>
      <c r="BT956" s="2"/>
      <c r="BU956" s="2"/>
      <c r="BV956" s="2"/>
      <c r="BW956" s="2"/>
      <c r="BX956" s="2"/>
      <c r="BY956" s="2"/>
      <c r="BZ956" s="2"/>
      <c r="CA956" s="2"/>
      <c r="CB956" s="2"/>
      <c r="CC956" s="2"/>
      <c r="CD956" s="2"/>
      <c r="CE956" s="2"/>
      <c r="CF956" s="2"/>
      <c r="CG956" s="2"/>
      <c r="CH956" s="2"/>
      <c r="CI956" s="2"/>
      <c r="CJ956" s="2"/>
      <c r="CK956" s="2"/>
      <c r="CL956" s="2"/>
      <c r="CM956" s="2"/>
      <c r="CN956" s="2"/>
      <c r="CO956" s="2"/>
      <c r="CP956" s="2"/>
      <c r="CQ956" s="2"/>
      <c r="CR956" s="2"/>
      <c r="CS956" s="2"/>
      <c r="CT956" s="2"/>
      <c r="CU956" s="2"/>
      <c r="CV956" s="2"/>
      <c r="CW956" s="2"/>
      <c r="CX956" s="2"/>
      <c r="CY956" s="2"/>
      <c r="CZ956" s="2"/>
      <c r="DA956" s="2"/>
      <c r="DB956" s="2"/>
      <c r="DC956" s="2"/>
      <c r="DD956" s="2"/>
      <c r="DE956" s="2"/>
      <c r="DF956" s="92"/>
      <c r="DG956" s="92"/>
      <c r="DH956" s="92"/>
      <c r="DI956" s="92"/>
      <c r="DJ956" s="92"/>
      <c r="DK956" s="92"/>
      <c r="DL956" s="92"/>
      <c r="DM956" s="92"/>
      <c r="DN956" s="92"/>
      <c r="DO956" s="92"/>
      <c r="DP956" s="92"/>
      <c r="DQ956" s="92"/>
      <c r="DR956" s="92"/>
      <c r="DS956" s="92"/>
      <c r="DT956" s="92"/>
      <c r="DU956" s="92"/>
      <c r="DV956" s="92"/>
      <c r="DW956" s="92"/>
      <c r="DX956" s="92"/>
      <c r="DY956" s="92"/>
      <c r="DZ956" s="92"/>
      <c r="EA956" s="92"/>
      <c r="EB956" s="92"/>
      <c r="EC956" s="92"/>
      <c r="ED956" s="92"/>
      <c r="EE956" s="92"/>
      <c r="EF956" s="2"/>
      <c r="EG956" s="2"/>
      <c r="EH956" s="2"/>
    </row>
    <row r="957" spans="1:138" ht="12.7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c r="BR957" s="2"/>
      <c r="BS957" s="2"/>
      <c r="BT957" s="2"/>
      <c r="BU957" s="2"/>
      <c r="BV957" s="2"/>
      <c r="BW957" s="2"/>
      <c r="BX957" s="2"/>
      <c r="BY957" s="2"/>
      <c r="BZ957" s="2"/>
      <c r="CA957" s="2"/>
      <c r="CB957" s="2"/>
      <c r="CC957" s="2"/>
      <c r="CD957" s="2"/>
      <c r="CE957" s="2"/>
      <c r="CF957" s="2"/>
      <c r="CG957" s="2"/>
      <c r="CH957" s="2"/>
      <c r="CI957" s="2"/>
      <c r="CJ957" s="2"/>
      <c r="CK957" s="2"/>
      <c r="CL957" s="2"/>
      <c r="CM957" s="2"/>
      <c r="CN957" s="2"/>
      <c r="CO957" s="2"/>
      <c r="CP957" s="2"/>
      <c r="CQ957" s="2"/>
      <c r="CR957" s="2"/>
      <c r="CS957" s="2"/>
      <c r="CT957" s="2"/>
      <c r="CU957" s="2"/>
      <c r="CV957" s="2"/>
      <c r="CW957" s="2"/>
      <c r="CX957" s="2"/>
      <c r="CY957" s="2"/>
      <c r="CZ957" s="2"/>
      <c r="DA957" s="2"/>
      <c r="DB957" s="2"/>
      <c r="DC957" s="2"/>
      <c r="DD957" s="2"/>
      <c r="DE957" s="2"/>
      <c r="DF957" s="92"/>
      <c r="DG957" s="92"/>
      <c r="DH957" s="92"/>
      <c r="DI957" s="92"/>
      <c r="DJ957" s="92"/>
      <c r="DK957" s="92"/>
      <c r="DL957" s="92"/>
      <c r="DM957" s="92"/>
      <c r="DN957" s="92"/>
      <c r="DO957" s="92"/>
      <c r="DP957" s="92"/>
      <c r="DQ957" s="92"/>
      <c r="DR957" s="92"/>
      <c r="DS957" s="92"/>
      <c r="DT957" s="92"/>
      <c r="DU957" s="92"/>
      <c r="DV957" s="92"/>
      <c r="DW957" s="92"/>
      <c r="DX957" s="92"/>
      <c r="DY957" s="92"/>
      <c r="DZ957" s="92"/>
      <c r="EA957" s="92"/>
      <c r="EB957" s="92"/>
      <c r="EC957" s="92"/>
      <c r="ED957" s="92"/>
      <c r="EE957" s="92"/>
      <c r="EF957" s="2"/>
      <c r="EG957" s="2"/>
      <c r="EH957" s="2"/>
    </row>
    <row r="958" spans="1:138" ht="12.7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c r="BS958" s="2"/>
      <c r="BT958" s="2"/>
      <c r="BU958" s="2"/>
      <c r="BV958" s="2"/>
      <c r="BW958" s="2"/>
      <c r="BX958" s="2"/>
      <c r="BY958" s="2"/>
      <c r="BZ958" s="2"/>
      <c r="CA958" s="2"/>
      <c r="CB958" s="2"/>
      <c r="CC958" s="2"/>
      <c r="CD958" s="2"/>
      <c r="CE958" s="2"/>
      <c r="CF958" s="2"/>
      <c r="CG958" s="2"/>
      <c r="CH958" s="2"/>
      <c r="CI958" s="2"/>
      <c r="CJ958" s="2"/>
      <c r="CK958" s="2"/>
      <c r="CL958" s="2"/>
      <c r="CM958" s="2"/>
      <c r="CN958" s="2"/>
      <c r="CO958" s="2"/>
      <c r="CP958" s="2"/>
      <c r="CQ958" s="2"/>
      <c r="CR958" s="2"/>
      <c r="CS958" s="2"/>
      <c r="CT958" s="2"/>
      <c r="CU958" s="2"/>
      <c r="CV958" s="2"/>
      <c r="CW958" s="2"/>
      <c r="CX958" s="2"/>
      <c r="CY958" s="2"/>
      <c r="CZ958" s="2"/>
      <c r="DA958" s="2"/>
      <c r="DB958" s="2"/>
      <c r="DC958" s="2"/>
      <c r="DD958" s="2"/>
      <c r="DE958" s="2"/>
      <c r="DF958" s="92"/>
      <c r="DG958" s="92"/>
      <c r="DH958" s="92"/>
      <c r="DI958" s="92"/>
      <c r="DJ958" s="92"/>
      <c r="DK958" s="92"/>
      <c r="DL958" s="92"/>
      <c r="DM958" s="92"/>
      <c r="DN958" s="92"/>
      <c r="DO958" s="92"/>
      <c r="DP958" s="92"/>
      <c r="DQ958" s="92"/>
      <c r="DR958" s="92"/>
      <c r="DS958" s="92"/>
      <c r="DT958" s="92"/>
      <c r="DU958" s="92"/>
      <c r="DV958" s="92"/>
      <c r="DW958" s="92"/>
      <c r="DX958" s="92"/>
      <c r="DY958" s="92"/>
      <c r="DZ958" s="92"/>
      <c r="EA958" s="92"/>
      <c r="EB958" s="92"/>
      <c r="EC958" s="92"/>
      <c r="ED958" s="92"/>
      <c r="EE958" s="92"/>
      <c r="EF958" s="2"/>
      <c r="EG958" s="2"/>
      <c r="EH958" s="2"/>
    </row>
    <row r="959" spans="1:138" ht="12.7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c r="BR959" s="2"/>
      <c r="BS959" s="2"/>
      <c r="BT959" s="2"/>
      <c r="BU959" s="2"/>
      <c r="BV959" s="2"/>
      <c r="BW959" s="2"/>
      <c r="BX959" s="2"/>
      <c r="BY959" s="2"/>
      <c r="BZ959" s="2"/>
      <c r="CA959" s="2"/>
      <c r="CB959" s="2"/>
      <c r="CC959" s="2"/>
      <c r="CD959" s="2"/>
      <c r="CE959" s="2"/>
      <c r="CF959" s="2"/>
      <c r="CG959" s="2"/>
      <c r="CH959" s="2"/>
      <c r="CI959" s="2"/>
      <c r="CJ959" s="2"/>
      <c r="CK959" s="2"/>
      <c r="CL959" s="2"/>
      <c r="CM959" s="2"/>
      <c r="CN959" s="2"/>
      <c r="CO959" s="2"/>
      <c r="CP959" s="2"/>
      <c r="CQ959" s="2"/>
      <c r="CR959" s="2"/>
      <c r="CS959" s="2"/>
      <c r="CT959" s="2"/>
      <c r="CU959" s="2"/>
      <c r="CV959" s="2"/>
      <c r="CW959" s="2"/>
      <c r="CX959" s="2"/>
      <c r="CY959" s="2"/>
      <c r="CZ959" s="2"/>
      <c r="DA959" s="2"/>
      <c r="DB959" s="2"/>
      <c r="DC959" s="2"/>
      <c r="DD959" s="2"/>
      <c r="DE959" s="2"/>
      <c r="DF959" s="92"/>
      <c r="DG959" s="92"/>
      <c r="DH959" s="92"/>
      <c r="DI959" s="92"/>
      <c r="DJ959" s="92"/>
      <c r="DK959" s="92"/>
      <c r="DL959" s="92"/>
      <c r="DM959" s="92"/>
      <c r="DN959" s="92"/>
      <c r="DO959" s="92"/>
      <c r="DP959" s="92"/>
      <c r="DQ959" s="92"/>
      <c r="DR959" s="92"/>
      <c r="DS959" s="92"/>
      <c r="DT959" s="92"/>
      <c r="DU959" s="92"/>
      <c r="DV959" s="92"/>
      <c r="DW959" s="92"/>
      <c r="DX959" s="92"/>
      <c r="DY959" s="92"/>
      <c r="DZ959" s="92"/>
      <c r="EA959" s="92"/>
      <c r="EB959" s="92"/>
      <c r="EC959" s="92"/>
      <c r="ED959" s="92"/>
      <c r="EE959" s="92"/>
      <c r="EF959" s="2"/>
      <c r="EG959" s="2"/>
      <c r="EH959" s="2"/>
    </row>
    <row r="960" spans="1:138" ht="12.7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c r="BR960" s="2"/>
      <c r="BS960" s="2"/>
      <c r="BT960" s="2"/>
      <c r="BU960" s="2"/>
      <c r="BV960" s="2"/>
      <c r="BW960" s="2"/>
      <c r="BX960" s="2"/>
      <c r="BY960" s="2"/>
      <c r="BZ960" s="2"/>
      <c r="CA960" s="2"/>
      <c r="CB960" s="2"/>
      <c r="CC960" s="2"/>
      <c r="CD960" s="2"/>
      <c r="CE960" s="2"/>
      <c r="CF960" s="2"/>
      <c r="CG960" s="2"/>
      <c r="CH960" s="2"/>
      <c r="CI960" s="2"/>
      <c r="CJ960" s="2"/>
      <c r="CK960" s="2"/>
      <c r="CL960" s="2"/>
      <c r="CM960" s="2"/>
      <c r="CN960" s="2"/>
      <c r="CO960" s="2"/>
      <c r="CP960" s="2"/>
      <c r="CQ960" s="2"/>
      <c r="CR960" s="2"/>
      <c r="CS960" s="2"/>
      <c r="CT960" s="2"/>
      <c r="CU960" s="2"/>
      <c r="CV960" s="2"/>
      <c r="CW960" s="2"/>
      <c r="CX960" s="2"/>
      <c r="CY960" s="2"/>
      <c r="CZ960" s="2"/>
      <c r="DA960" s="2"/>
      <c r="DB960" s="2"/>
      <c r="DC960" s="2"/>
      <c r="DD960" s="2"/>
      <c r="DE960" s="2"/>
      <c r="DF960" s="92"/>
      <c r="DG960" s="92"/>
      <c r="DH960" s="92"/>
      <c r="DI960" s="92"/>
      <c r="DJ960" s="92"/>
      <c r="DK960" s="92"/>
      <c r="DL960" s="92"/>
      <c r="DM960" s="92"/>
      <c r="DN960" s="92"/>
      <c r="DO960" s="92"/>
      <c r="DP960" s="92"/>
      <c r="DQ960" s="92"/>
      <c r="DR960" s="92"/>
      <c r="DS960" s="92"/>
      <c r="DT960" s="92"/>
      <c r="DU960" s="92"/>
      <c r="DV960" s="92"/>
      <c r="DW960" s="92"/>
      <c r="DX960" s="92"/>
      <c r="DY960" s="92"/>
      <c r="DZ960" s="92"/>
      <c r="EA960" s="92"/>
      <c r="EB960" s="92"/>
      <c r="EC960" s="92"/>
      <c r="ED960" s="92"/>
      <c r="EE960" s="92"/>
      <c r="EF960" s="2"/>
      <c r="EG960" s="2"/>
      <c r="EH960" s="2"/>
    </row>
    <row r="961" spans="1:138" ht="12.7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c r="BR961" s="2"/>
      <c r="BS961" s="2"/>
      <c r="BT961" s="2"/>
      <c r="BU961" s="2"/>
      <c r="BV961" s="2"/>
      <c r="BW961" s="2"/>
      <c r="BX961" s="2"/>
      <c r="BY961" s="2"/>
      <c r="BZ961" s="2"/>
      <c r="CA961" s="2"/>
      <c r="CB961" s="2"/>
      <c r="CC961" s="2"/>
      <c r="CD961" s="2"/>
      <c r="CE961" s="2"/>
      <c r="CF961" s="2"/>
      <c r="CG961" s="2"/>
      <c r="CH961" s="2"/>
      <c r="CI961" s="2"/>
      <c r="CJ961" s="2"/>
      <c r="CK961" s="2"/>
      <c r="CL961" s="2"/>
      <c r="CM961" s="2"/>
      <c r="CN961" s="2"/>
      <c r="CO961" s="2"/>
      <c r="CP961" s="2"/>
      <c r="CQ961" s="2"/>
      <c r="CR961" s="2"/>
      <c r="CS961" s="2"/>
      <c r="CT961" s="2"/>
      <c r="CU961" s="2"/>
      <c r="CV961" s="2"/>
      <c r="CW961" s="2"/>
      <c r="CX961" s="2"/>
      <c r="CY961" s="2"/>
      <c r="CZ961" s="2"/>
      <c r="DA961" s="2"/>
      <c r="DB961" s="2"/>
      <c r="DC961" s="2"/>
      <c r="DD961" s="2"/>
      <c r="DE961" s="2"/>
      <c r="DF961" s="92"/>
      <c r="DG961" s="92"/>
      <c r="DH961" s="92"/>
      <c r="DI961" s="92"/>
      <c r="DJ961" s="92"/>
      <c r="DK961" s="92"/>
      <c r="DL961" s="92"/>
      <c r="DM961" s="92"/>
      <c r="DN961" s="92"/>
      <c r="DO961" s="92"/>
      <c r="DP961" s="92"/>
      <c r="DQ961" s="92"/>
      <c r="DR961" s="92"/>
      <c r="DS961" s="92"/>
      <c r="DT961" s="92"/>
      <c r="DU961" s="92"/>
      <c r="DV961" s="92"/>
      <c r="DW961" s="92"/>
      <c r="DX961" s="92"/>
      <c r="DY961" s="92"/>
      <c r="DZ961" s="92"/>
      <c r="EA961" s="92"/>
      <c r="EB961" s="92"/>
      <c r="EC961" s="92"/>
      <c r="ED961" s="92"/>
      <c r="EE961" s="92"/>
      <c r="EF961" s="2"/>
      <c r="EG961" s="2"/>
      <c r="EH961" s="2"/>
    </row>
    <row r="962" spans="1:138" ht="12.7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c r="BR962" s="2"/>
      <c r="BS962" s="2"/>
      <c r="BT962" s="2"/>
      <c r="BU962" s="2"/>
      <c r="BV962" s="2"/>
      <c r="BW962" s="2"/>
      <c r="BX962" s="2"/>
      <c r="BY962" s="2"/>
      <c r="BZ962" s="2"/>
      <c r="CA962" s="2"/>
      <c r="CB962" s="2"/>
      <c r="CC962" s="2"/>
      <c r="CD962" s="2"/>
      <c r="CE962" s="2"/>
      <c r="CF962" s="2"/>
      <c r="CG962" s="2"/>
      <c r="CH962" s="2"/>
      <c r="CI962" s="2"/>
      <c r="CJ962" s="2"/>
      <c r="CK962" s="2"/>
      <c r="CL962" s="2"/>
      <c r="CM962" s="2"/>
      <c r="CN962" s="2"/>
      <c r="CO962" s="2"/>
      <c r="CP962" s="2"/>
      <c r="CQ962" s="2"/>
      <c r="CR962" s="2"/>
      <c r="CS962" s="2"/>
      <c r="CT962" s="2"/>
      <c r="CU962" s="2"/>
      <c r="CV962" s="2"/>
      <c r="CW962" s="2"/>
      <c r="CX962" s="2"/>
      <c r="CY962" s="2"/>
      <c r="CZ962" s="2"/>
      <c r="DA962" s="2"/>
      <c r="DB962" s="2"/>
      <c r="DC962" s="2"/>
      <c r="DD962" s="2"/>
      <c r="DE962" s="2"/>
      <c r="DF962" s="92"/>
      <c r="DG962" s="92"/>
      <c r="DH962" s="92"/>
      <c r="DI962" s="92"/>
      <c r="DJ962" s="92"/>
      <c r="DK962" s="92"/>
      <c r="DL962" s="92"/>
      <c r="DM962" s="92"/>
      <c r="DN962" s="92"/>
      <c r="DO962" s="92"/>
      <c r="DP962" s="92"/>
      <c r="DQ962" s="92"/>
      <c r="DR962" s="92"/>
      <c r="DS962" s="92"/>
      <c r="DT962" s="92"/>
      <c r="DU962" s="92"/>
      <c r="DV962" s="92"/>
      <c r="DW962" s="92"/>
      <c r="DX962" s="92"/>
      <c r="DY962" s="92"/>
      <c r="DZ962" s="92"/>
      <c r="EA962" s="92"/>
      <c r="EB962" s="92"/>
      <c r="EC962" s="92"/>
      <c r="ED962" s="92"/>
      <c r="EE962" s="92"/>
      <c r="EF962" s="2"/>
      <c r="EG962" s="2"/>
      <c r="EH962" s="2"/>
    </row>
    <row r="963" spans="1:138" ht="12.7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c r="BR963" s="2"/>
      <c r="BS963" s="2"/>
      <c r="BT963" s="2"/>
      <c r="BU963" s="2"/>
      <c r="BV963" s="2"/>
      <c r="BW963" s="2"/>
      <c r="BX963" s="2"/>
      <c r="BY963" s="2"/>
      <c r="BZ963" s="2"/>
      <c r="CA963" s="2"/>
      <c r="CB963" s="2"/>
      <c r="CC963" s="2"/>
      <c r="CD963" s="2"/>
      <c r="CE963" s="2"/>
      <c r="CF963" s="2"/>
      <c r="CG963" s="2"/>
      <c r="CH963" s="2"/>
      <c r="CI963" s="2"/>
      <c r="CJ963" s="2"/>
      <c r="CK963" s="2"/>
      <c r="CL963" s="2"/>
      <c r="CM963" s="2"/>
      <c r="CN963" s="2"/>
      <c r="CO963" s="2"/>
      <c r="CP963" s="2"/>
      <c r="CQ963" s="2"/>
      <c r="CR963" s="2"/>
      <c r="CS963" s="2"/>
      <c r="CT963" s="2"/>
      <c r="CU963" s="2"/>
      <c r="CV963" s="2"/>
      <c r="CW963" s="2"/>
      <c r="CX963" s="2"/>
      <c r="CY963" s="2"/>
      <c r="CZ963" s="2"/>
      <c r="DA963" s="2"/>
      <c r="DB963" s="2"/>
      <c r="DC963" s="2"/>
      <c r="DD963" s="2"/>
      <c r="DE963" s="2"/>
      <c r="DF963" s="92"/>
      <c r="DG963" s="92"/>
      <c r="DH963" s="92"/>
      <c r="DI963" s="92"/>
      <c r="DJ963" s="92"/>
      <c r="DK963" s="92"/>
      <c r="DL963" s="92"/>
      <c r="DM963" s="92"/>
      <c r="DN963" s="92"/>
      <c r="DO963" s="92"/>
      <c r="DP963" s="92"/>
      <c r="DQ963" s="92"/>
      <c r="DR963" s="92"/>
      <c r="DS963" s="92"/>
      <c r="DT963" s="92"/>
      <c r="DU963" s="92"/>
      <c r="DV963" s="92"/>
      <c r="DW963" s="92"/>
      <c r="DX963" s="92"/>
      <c r="DY963" s="92"/>
      <c r="DZ963" s="92"/>
      <c r="EA963" s="92"/>
      <c r="EB963" s="92"/>
      <c r="EC963" s="92"/>
      <c r="ED963" s="92"/>
      <c r="EE963" s="92"/>
      <c r="EF963" s="2"/>
      <c r="EG963" s="2"/>
      <c r="EH963" s="2"/>
    </row>
    <row r="964" spans="1:138" ht="12.7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c r="BS964" s="2"/>
      <c r="BT964" s="2"/>
      <c r="BU964" s="2"/>
      <c r="BV964" s="2"/>
      <c r="BW964" s="2"/>
      <c r="BX964" s="2"/>
      <c r="BY964" s="2"/>
      <c r="BZ964" s="2"/>
      <c r="CA964" s="2"/>
      <c r="CB964" s="2"/>
      <c r="CC964" s="2"/>
      <c r="CD964" s="2"/>
      <c r="CE964" s="2"/>
      <c r="CF964" s="2"/>
      <c r="CG964" s="2"/>
      <c r="CH964" s="2"/>
      <c r="CI964" s="2"/>
      <c r="CJ964" s="2"/>
      <c r="CK964" s="2"/>
      <c r="CL964" s="2"/>
      <c r="CM964" s="2"/>
      <c r="CN964" s="2"/>
      <c r="CO964" s="2"/>
      <c r="CP964" s="2"/>
      <c r="CQ964" s="2"/>
      <c r="CR964" s="2"/>
      <c r="CS964" s="2"/>
      <c r="CT964" s="2"/>
      <c r="CU964" s="2"/>
      <c r="CV964" s="2"/>
      <c r="CW964" s="2"/>
      <c r="CX964" s="2"/>
      <c r="CY964" s="2"/>
      <c r="CZ964" s="2"/>
      <c r="DA964" s="2"/>
      <c r="DB964" s="2"/>
      <c r="DC964" s="2"/>
      <c r="DD964" s="2"/>
      <c r="DE964" s="2"/>
      <c r="DF964" s="92"/>
      <c r="DG964" s="92"/>
      <c r="DH964" s="92"/>
      <c r="DI964" s="92"/>
      <c r="DJ964" s="92"/>
      <c r="DK964" s="92"/>
      <c r="DL964" s="92"/>
      <c r="DM964" s="92"/>
      <c r="DN964" s="92"/>
      <c r="DO964" s="92"/>
      <c r="DP964" s="92"/>
      <c r="DQ964" s="92"/>
      <c r="DR964" s="92"/>
      <c r="DS964" s="92"/>
      <c r="DT964" s="92"/>
      <c r="DU964" s="92"/>
      <c r="DV964" s="92"/>
      <c r="DW964" s="92"/>
      <c r="DX964" s="92"/>
      <c r="DY964" s="92"/>
      <c r="DZ964" s="92"/>
      <c r="EA964" s="92"/>
      <c r="EB964" s="92"/>
      <c r="EC964" s="92"/>
      <c r="ED964" s="92"/>
      <c r="EE964" s="92"/>
      <c r="EF964" s="2"/>
      <c r="EG964" s="2"/>
      <c r="EH964" s="2"/>
    </row>
    <row r="965" spans="1:138" ht="12.7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c r="BR965" s="2"/>
      <c r="BS965" s="2"/>
      <c r="BT965" s="2"/>
      <c r="BU965" s="2"/>
      <c r="BV965" s="2"/>
      <c r="BW965" s="2"/>
      <c r="BX965" s="2"/>
      <c r="BY965" s="2"/>
      <c r="BZ965" s="2"/>
      <c r="CA965" s="2"/>
      <c r="CB965" s="2"/>
      <c r="CC965" s="2"/>
      <c r="CD965" s="2"/>
      <c r="CE965" s="2"/>
      <c r="CF965" s="2"/>
      <c r="CG965" s="2"/>
      <c r="CH965" s="2"/>
      <c r="CI965" s="2"/>
      <c r="CJ965" s="2"/>
      <c r="CK965" s="2"/>
      <c r="CL965" s="2"/>
      <c r="CM965" s="2"/>
      <c r="CN965" s="2"/>
      <c r="CO965" s="2"/>
      <c r="CP965" s="2"/>
      <c r="CQ965" s="2"/>
      <c r="CR965" s="2"/>
      <c r="CS965" s="2"/>
      <c r="CT965" s="2"/>
      <c r="CU965" s="2"/>
      <c r="CV965" s="2"/>
      <c r="CW965" s="2"/>
      <c r="CX965" s="2"/>
      <c r="CY965" s="2"/>
      <c r="CZ965" s="2"/>
      <c r="DA965" s="2"/>
      <c r="DB965" s="2"/>
      <c r="DC965" s="2"/>
      <c r="DD965" s="2"/>
      <c r="DE965" s="2"/>
      <c r="DF965" s="92"/>
      <c r="DG965" s="92"/>
      <c r="DH965" s="92"/>
      <c r="DI965" s="92"/>
      <c r="DJ965" s="92"/>
      <c r="DK965" s="92"/>
      <c r="DL965" s="92"/>
      <c r="DM965" s="92"/>
      <c r="DN965" s="92"/>
      <c r="DO965" s="92"/>
      <c r="DP965" s="92"/>
      <c r="DQ965" s="92"/>
      <c r="DR965" s="92"/>
      <c r="DS965" s="92"/>
      <c r="DT965" s="92"/>
      <c r="DU965" s="92"/>
      <c r="DV965" s="92"/>
      <c r="DW965" s="92"/>
      <c r="DX965" s="92"/>
      <c r="DY965" s="92"/>
      <c r="DZ965" s="92"/>
      <c r="EA965" s="92"/>
      <c r="EB965" s="92"/>
      <c r="EC965" s="92"/>
      <c r="ED965" s="92"/>
      <c r="EE965" s="92"/>
      <c r="EF965" s="2"/>
      <c r="EG965" s="2"/>
      <c r="EH965" s="2"/>
    </row>
    <row r="966" spans="1:138" ht="12.7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c r="BS966" s="2"/>
      <c r="BT966" s="2"/>
      <c r="BU966" s="2"/>
      <c r="BV966" s="2"/>
      <c r="BW966" s="2"/>
      <c r="BX966" s="2"/>
      <c r="BY966" s="2"/>
      <c r="BZ966" s="2"/>
      <c r="CA966" s="2"/>
      <c r="CB966" s="2"/>
      <c r="CC966" s="2"/>
      <c r="CD966" s="2"/>
      <c r="CE966" s="2"/>
      <c r="CF966" s="2"/>
      <c r="CG966" s="2"/>
      <c r="CH966" s="2"/>
      <c r="CI966" s="2"/>
      <c r="CJ966" s="2"/>
      <c r="CK966" s="2"/>
      <c r="CL966" s="2"/>
      <c r="CM966" s="2"/>
      <c r="CN966" s="2"/>
      <c r="CO966" s="2"/>
      <c r="CP966" s="2"/>
      <c r="CQ966" s="2"/>
      <c r="CR966" s="2"/>
      <c r="CS966" s="2"/>
      <c r="CT966" s="2"/>
      <c r="CU966" s="2"/>
      <c r="CV966" s="2"/>
      <c r="CW966" s="2"/>
      <c r="CX966" s="2"/>
      <c r="CY966" s="2"/>
      <c r="CZ966" s="2"/>
      <c r="DA966" s="2"/>
      <c r="DB966" s="2"/>
      <c r="DC966" s="2"/>
      <c r="DD966" s="2"/>
      <c r="DE966" s="2"/>
      <c r="DF966" s="92"/>
      <c r="DG966" s="92"/>
      <c r="DH966" s="92"/>
      <c r="DI966" s="92"/>
      <c r="DJ966" s="92"/>
      <c r="DK966" s="92"/>
      <c r="DL966" s="92"/>
      <c r="DM966" s="92"/>
      <c r="DN966" s="92"/>
      <c r="DO966" s="92"/>
      <c r="DP966" s="92"/>
      <c r="DQ966" s="92"/>
      <c r="DR966" s="92"/>
      <c r="DS966" s="92"/>
      <c r="DT966" s="92"/>
      <c r="DU966" s="92"/>
      <c r="DV966" s="92"/>
      <c r="DW966" s="92"/>
      <c r="DX966" s="92"/>
      <c r="DY966" s="92"/>
      <c r="DZ966" s="92"/>
      <c r="EA966" s="92"/>
      <c r="EB966" s="92"/>
      <c r="EC966" s="92"/>
      <c r="ED966" s="92"/>
      <c r="EE966" s="92"/>
      <c r="EF966" s="2"/>
      <c r="EG966" s="2"/>
      <c r="EH966" s="2"/>
    </row>
    <row r="967" spans="1:138" ht="12.7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c r="BR967" s="2"/>
      <c r="BS967" s="2"/>
      <c r="BT967" s="2"/>
      <c r="BU967" s="2"/>
      <c r="BV967" s="2"/>
      <c r="BW967" s="2"/>
      <c r="BX967" s="2"/>
      <c r="BY967" s="2"/>
      <c r="BZ967" s="2"/>
      <c r="CA967" s="2"/>
      <c r="CB967" s="2"/>
      <c r="CC967" s="2"/>
      <c r="CD967" s="2"/>
      <c r="CE967" s="2"/>
      <c r="CF967" s="2"/>
      <c r="CG967" s="2"/>
      <c r="CH967" s="2"/>
      <c r="CI967" s="2"/>
      <c r="CJ967" s="2"/>
      <c r="CK967" s="2"/>
      <c r="CL967" s="2"/>
      <c r="CM967" s="2"/>
      <c r="CN967" s="2"/>
      <c r="CO967" s="2"/>
      <c r="CP967" s="2"/>
      <c r="CQ967" s="2"/>
      <c r="CR967" s="2"/>
      <c r="CS967" s="2"/>
      <c r="CT967" s="2"/>
      <c r="CU967" s="2"/>
      <c r="CV967" s="2"/>
      <c r="CW967" s="2"/>
      <c r="CX967" s="2"/>
      <c r="CY967" s="2"/>
      <c r="CZ967" s="2"/>
      <c r="DA967" s="2"/>
      <c r="DB967" s="2"/>
      <c r="DC967" s="2"/>
      <c r="DD967" s="2"/>
      <c r="DE967" s="2"/>
      <c r="DF967" s="92"/>
      <c r="DG967" s="92"/>
      <c r="DH967" s="92"/>
      <c r="DI967" s="92"/>
      <c r="DJ967" s="92"/>
      <c r="DK967" s="92"/>
      <c r="DL967" s="92"/>
      <c r="DM967" s="92"/>
      <c r="DN967" s="92"/>
      <c r="DO967" s="92"/>
      <c r="DP967" s="92"/>
      <c r="DQ967" s="92"/>
      <c r="DR967" s="92"/>
      <c r="DS967" s="92"/>
      <c r="DT967" s="92"/>
      <c r="DU967" s="92"/>
      <c r="DV967" s="92"/>
      <c r="DW967" s="92"/>
      <c r="DX967" s="92"/>
      <c r="DY967" s="92"/>
      <c r="DZ967" s="92"/>
      <c r="EA967" s="92"/>
      <c r="EB967" s="92"/>
      <c r="EC967" s="92"/>
      <c r="ED967" s="92"/>
      <c r="EE967" s="92"/>
      <c r="EF967" s="2"/>
      <c r="EG967" s="2"/>
      <c r="EH967" s="2"/>
    </row>
    <row r="968" spans="1:138" ht="12.7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c r="BS968" s="2"/>
      <c r="BT968" s="2"/>
      <c r="BU968" s="2"/>
      <c r="BV968" s="2"/>
      <c r="BW968" s="2"/>
      <c r="BX968" s="2"/>
      <c r="BY968" s="2"/>
      <c r="BZ968" s="2"/>
      <c r="CA968" s="2"/>
      <c r="CB968" s="2"/>
      <c r="CC968" s="2"/>
      <c r="CD968" s="2"/>
      <c r="CE968" s="2"/>
      <c r="CF968" s="2"/>
      <c r="CG968" s="2"/>
      <c r="CH968" s="2"/>
      <c r="CI968" s="2"/>
      <c r="CJ968" s="2"/>
      <c r="CK968" s="2"/>
      <c r="CL968" s="2"/>
      <c r="CM968" s="2"/>
      <c r="CN968" s="2"/>
      <c r="CO968" s="2"/>
      <c r="CP968" s="2"/>
      <c r="CQ968" s="2"/>
      <c r="CR968" s="2"/>
      <c r="CS968" s="2"/>
      <c r="CT968" s="2"/>
      <c r="CU968" s="2"/>
      <c r="CV968" s="2"/>
      <c r="CW968" s="2"/>
      <c r="CX968" s="2"/>
      <c r="CY968" s="2"/>
      <c r="CZ968" s="2"/>
      <c r="DA968" s="2"/>
      <c r="DB968" s="2"/>
      <c r="DC968" s="2"/>
      <c r="DD968" s="2"/>
      <c r="DE968" s="2"/>
      <c r="DF968" s="92"/>
      <c r="DG968" s="92"/>
      <c r="DH968" s="92"/>
      <c r="DI968" s="92"/>
      <c r="DJ968" s="92"/>
      <c r="DK968" s="92"/>
      <c r="DL968" s="92"/>
      <c r="DM968" s="92"/>
      <c r="DN968" s="92"/>
      <c r="DO968" s="92"/>
      <c r="DP968" s="92"/>
      <c r="DQ968" s="92"/>
      <c r="DR968" s="92"/>
      <c r="DS968" s="92"/>
      <c r="DT968" s="92"/>
      <c r="DU968" s="92"/>
      <c r="DV968" s="92"/>
      <c r="DW968" s="92"/>
      <c r="DX968" s="92"/>
      <c r="DY968" s="92"/>
      <c r="DZ968" s="92"/>
      <c r="EA968" s="92"/>
      <c r="EB968" s="92"/>
      <c r="EC968" s="92"/>
      <c r="ED968" s="92"/>
      <c r="EE968" s="92"/>
      <c r="EF968" s="2"/>
      <c r="EG968" s="2"/>
      <c r="EH968" s="2"/>
    </row>
    <row r="969" spans="1:138" ht="12.7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c r="BR969" s="2"/>
      <c r="BS969" s="2"/>
      <c r="BT969" s="2"/>
      <c r="BU969" s="2"/>
      <c r="BV969" s="2"/>
      <c r="BW969" s="2"/>
      <c r="BX969" s="2"/>
      <c r="BY969" s="2"/>
      <c r="BZ969" s="2"/>
      <c r="CA969" s="2"/>
      <c r="CB969" s="2"/>
      <c r="CC969" s="2"/>
      <c r="CD969" s="2"/>
      <c r="CE969" s="2"/>
      <c r="CF969" s="2"/>
      <c r="CG969" s="2"/>
      <c r="CH969" s="2"/>
      <c r="CI969" s="2"/>
      <c r="CJ969" s="2"/>
      <c r="CK969" s="2"/>
      <c r="CL969" s="2"/>
      <c r="CM969" s="2"/>
      <c r="CN969" s="2"/>
      <c r="CO969" s="2"/>
      <c r="CP969" s="2"/>
      <c r="CQ969" s="2"/>
      <c r="CR969" s="2"/>
      <c r="CS969" s="2"/>
      <c r="CT969" s="2"/>
      <c r="CU969" s="2"/>
      <c r="CV969" s="2"/>
      <c r="CW969" s="2"/>
      <c r="CX969" s="2"/>
      <c r="CY969" s="2"/>
      <c r="CZ969" s="2"/>
      <c r="DA969" s="2"/>
      <c r="DB969" s="2"/>
      <c r="DC969" s="2"/>
      <c r="DD969" s="2"/>
      <c r="DE969" s="2"/>
      <c r="DF969" s="92"/>
      <c r="DG969" s="92"/>
      <c r="DH969" s="92"/>
      <c r="DI969" s="92"/>
      <c r="DJ969" s="92"/>
      <c r="DK969" s="92"/>
      <c r="DL969" s="92"/>
      <c r="DM969" s="92"/>
      <c r="DN969" s="92"/>
      <c r="DO969" s="92"/>
      <c r="DP969" s="92"/>
      <c r="DQ969" s="92"/>
      <c r="DR969" s="92"/>
      <c r="DS969" s="92"/>
      <c r="DT969" s="92"/>
      <c r="DU969" s="92"/>
      <c r="DV969" s="92"/>
      <c r="DW969" s="92"/>
      <c r="DX969" s="92"/>
      <c r="DY969" s="92"/>
      <c r="DZ969" s="92"/>
      <c r="EA969" s="92"/>
      <c r="EB969" s="92"/>
      <c r="EC969" s="92"/>
      <c r="ED969" s="92"/>
      <c r="EE969" s="92"/>
      <c r="EF969" s="2"/>
      <c r="EG969" s="2"/>
      <c r="EH969" s="2"/>
    </row>
    <row r="970" spans="1:138" ht="12.7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c r="BS970" s="2"/>
      <c r="BT970" s="2"/>
      <c r="BU970" s="2"/>
      <c r="BV970" s="2"/>
      <c r="BW970" s="2"/>
      <c r="BX970" s="2"/>
      <c r="BY970" s="2"/>
      <c r="BZ970" s="2"/>
      <c r="CA970" s="2"/>
      <c r="CB970" s="2"/>
      <c r="CC970" s="2"/>
      <c r="CD970" s="2"/>
      <c r="CE970" s="2"/>
      <c r="CF970" s="2"/>
      <c r="CG970" s="2"/>
      <c r="CH970" s="2"/>
      <c r="CI970" s="2"/>
      <c r="CJ970" s="2"/>
      <c r="CK970" s="2"/>
      <c r="CL970" s="2"/>
      <c r="CM970" s="2"/>
      <c r="CN970" s="2"/>
      <c r="CO970" s="2"/>
      <c r="CP970" s="2"/>
      <c r="CQ970" s="2"/>
      <c r="CR970" s="2"/>
      <c r="CS970" s="2"/>
      <c r="CT970" s="2"/>
      <c r="CU970" s="2"/>
      <c r="CV970" s="2"/>
      <c r="CW970" s="2"/>
      <c r="CX970" s="2"/>
      <c r="CY970" s="2"/>
      <c r="CZ970" s="2"/>
      <c r="DA970" s="2"/>
      <c r="DB970" s="2"/>
      <c r="DC970" s="2"/>
      <c r="DD970" s="2"/>
      <c r="DE970" s="2"/>
      <c r="DF970" s="92"/>
      <c r="DG970" s="92"/>
      <c r="DH970" s="92"/>
      <c r="DI970" s="92"/>
      <c r="DJ970" s="92"/>
      <c r="DK970" s="92"/>
      <c r="DL970" s="92"/>
      <c r="DM970" s="92"/>
      <c r="DN970" s="92"/>
      <c r="DO970" s="92"/>
      <c r="DP970" s="92"/>
      <c r="DQ970" s="92"/>
      <c r="DR970" s="92"/>
      <c r="DS970" s="92"/>
      <c r="DT970" s="92"/>
      <c r="DU970" s="92"/>
      <c r="DV970" s="92"/>
      <c r="DW970" s="92"/>
      <c r="DX970" s="92"/>
      <c r="DY970" s="92"/>
      <c r="DZ970" s="92"/>
      <c r="EA970" s="92"/>
      <c r="EB970" s="92"/>
      <c r="EC970" s="92"/>
      <c r="ED970" s="92"/>
      <c r="EE970" s="92"/>
      <c r="EF970" s="2"/>
      <c r="EG970" s="2"/>
      <c r="EH970" s="2"/>
    </row>
    <row r="971" spans="1:138" ht="12.7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c r="BR971" s="2"/>
      <c r="BS971" s="2"/>
      <c r="BT971" s="2"/>
      <c r="BU971" s="2"/>
      <c r="BV971" s="2"/>
      <c r="BW971" s="2"/>
      <c r="BX971" s="2"/>
      <c r="BY971" s="2"/>
      <c r="BZ971" s="2"/>
      <c r="CA971" s="2"/>
      <c r="CB971" s="2"/>
      <c r="CC971" s="2"/>
      <c r="CD971" s="2"/>
      <c r="CE971" s="2"/>
      <c r="CF971" s="2"/>
      <c r="CG971" s="2"/>
      <c r="CH971" s="2"/>
      <c r="CI971" s="2"/>
      <c r="CJ971" s="2"/>
      <c r="CK971" s="2"/>
      <c r="CL971" s="2"/>
      <c r="CM971" s="2"/>
      <c r="CN971" s="2"/>
      <c r="CO971" s="2"/>
      <c r="CP971" s="2"/>
      <c r="CQ971" s="2"/>
      <c r="CR971" s="2"/>
      <c r="CS971" s="2"/>
      <c r="CT971" s="2"/>
      <c r="CU971" s="2"/>
      <c r="CV971" s="2"/>
      <c r="CW971" s="2"/>
      <c r="CX971" s="2"/>
      <c r="CY971" s="2"/>
      <c r="CZ971" s="2"/>
      <c r="DA971" s="2"/>
      <c r="DB971" s="2"/>
      <c r="DC971" s="2"/>
      <c r="DD971" s="2"/>
      <c r="DE971" s="2"/>
      <c r="DF971" s="92"/>
      <c r="DG971" s="92"/>
      <c r="DH971" s="92"/>
      <c r="DI971" s="92"/>
      <c r="DJ971" s="92"/>
      <c r="DK971" s="92"/>
      <c r="DL971" s="92"/>
      <c r="DM971" s="92"/>
      <c r="DN971" s="92"/>
      <c r="DO971" s="92"/>
      <c r="DP971" s="92"/>
      <c r="DQ971" s="92"/>
      <c r="DR971" s="92"/>
      <c r="DS971" s="92"/>
      <c r="DT971" s="92"/>
      <c r="DU971" s="92"/>
      <c r="DV971" s="92"/>
      <c r="DW971" s="92"/>
      <c r="DX971" s="92"/>
      <c r="DY971" s="92"/>
      <c r="DZ971" s="92"/>
      <c r="EA971" s="92"/>
      <c r="EB971" s="92"/>
      <c r="EC971" s="92"/>
      <c r="ED971" s="92"/>
      <c r="EE971" s="92"/>
      <c r="EF971" s="2"/>
      <c r="EG971" s="2"/>
      <c r="EH971" s="2"/>
    </row>
    <row r="972" spans="1:138" ht="12.7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c r="BS972" s="2"/>
      <c r="BT972" s="2"/>
      <c r="BU972" s="2"/>
      <c r="BV972" s="2"/>
      <c r="BW972" s="2"/>
      <c r="BX972" s="2"/>
      <c r="BY972" s="2"/>
      <c r="BZ972" s="2"/>
      <c r="CA972" s="2"/>
      <c r="CB972" s="2"/>
      <c r="CC972" s="2"/>
      <c r="CD972" s="2"/>
      <c r="CE972" s="2"/>
      <c r="CF972" s="2"/>
      <c r="CG972" s="2"/>
      <c r="CH972" s="2"/>
      <c r="CI972" s="2"/>
      <c r="CJ972" s="2"/>
      <c r="CK972" s="2"/>
      <c r="CL972" s="2"/>
      <c r="CM972" s="2"/>
      <c r="CN972" s="2"/>
      <c r="CO972" s="2"/>
      <c r="CP972" s="2"/>
      <c r="CQ972" s="2"/>
      <c r="CR972" s="2"/>
      <c r="CS972" s="2"/>
      <c r="CT972" s="2"/>
      <c r="CU972" s="2"/>
      <c r="CV972" s="2"/>
      <c r="CW972" s="2"/>
      <c r="CX972" s="2"/>
      <c r="CY972" s="2"/>
      <c r="CZ972" s="2"/>
      <c r="DA972" s="2"/>
      <c r="DB972" s="2"/>
      <c r="DC972" s="2"/>
      <c r="DD972" s="2"/>
      <c r="DE972" s="2"/>
      <c r="DF972" s="92"/>
      <c r="DG972" s="92"/>
      <c r="DH972" s="92"/>
      <c r="DI972" s="92"/>
      <c r="DJ972" s="92"/>
      <c r="DK972" s="92"/>
      <c r="DL972" s="92"/>
      <c r="DM972" s="92"/>
      <c r="DN972" s="92"/>
      <c r="DO972" s="92"/>
      <c r="DP972" s="92"/>
      <c r="DQ972" s="92"/>
      <c r="DR972" s="92"/>
      <c r="DS972" s="92"/>
      <c r="DT972" s="92"/>
      <c r="DU972" s="92"/>
      <c r="DV972" s="92"/>
      <c r="DW972" s="92"/>
      <c r="DX972" s="92"/>
      <c r="DY972" s="92"/>
      <c r="DZ972" s="92"/>
      <c r="EA972" s="92"/>
      <c r="EB972" s="92"/>
      <c r="EC972" s="92"/>
      <c r="ED972" s="92"/>
      <c r="EE972" s="92"/>
      <c r="EF972" s="2"/>
      <c r="EG972" s="2"/>
      <c r="EH972" s="2"/>
    </row>
    <row r="973" spans="1:138" ht="12.7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c r="BR973" s="2"/>
      <c r="BS973" s="2"/>
      <c r="BT973" s="2"/>
      <c r="BU973" s="2"/>
      <c r="BV973" s="2"/>
      <c r="BW973" s="2"/>
      <c r="BX973" s="2"/>
      <c r="BY973" s="2"/>
      <c r="BZ973" s="2"/>
      <c r="CA973" s="2"/>
      <c r="CB973" s="2"/>
      <c r="CC973" s="2"/>
      <c r="CD973" s="2"/>
      <c r="CE973" s="2"/>
      <c r="CF973" s="2"/>
      <c r="CG973" s="2"/>
      <c r="CH973" s="2"/>
      <c r="CI973" s="2"/>
      <c r="CJ973" s="2"/>
      <c r="CK973" s="2"/>
      <c r="CL973" s="2"/>
      <c r="CM973" s="2"/>
      <c r="CN973" s="2"/>
      <c r="CO973" s="2"/>
      <c r="CP973" s="2"/>
      <c r="CQ973" s="2"/>
      <c r="CR973" s="2"/>
      <c r="CS973" s="2"/>
      <c r="CT973" s="2"/>
      <c r="CU973" s="2"/>
      <c r="CV973" s="2"/>
      <c r="CW973" s="2"/>
      <c r="CX973" s="2"/>
      <c r="CY973" s="2"/>
      <c r="CZ973" s="2"/>
      <c r="DA973" s="2"/>
      <c r="DB973" s="2"/>
      <c r="DC973" s="2"/>
      <c r="DD973" s="2"/>
      <c r="DE973" s="2"/>
      <c r="DF973" s="92"/>
      <c r="DG973" s="92"/>
      <c r="DH973" s="92"/>
      <c r="DI973" s="92"/>
      <c r="DJ973" s="92"/>
      <c r="DK973" s="92"/>
      <c r="DL973" s="92"/>
      <c r="DM973" s="92"/>
      <c r="DN973" s="92"/>
      <c r="DO973" s="92"/>
      <c r="DP973" s="92"/>
      <c r="DQ973" s="92"/>
      <c r="DR973" s="92"/>
      <c r="DS973" s="92"/>
      <c r="DT973" s="92"/>
      <c r="DU973" s="92"/>
      <c r="DV973" s="92"/>
      <c r="DW973" s="92"/>
      <c r="DX973" s="92"/>
      <c r="DY973" s="92"/>
      <c r="DZ973" s="92"/>
      <c r="EA973" s="92"/>
      <c r="EB973" s="92"/>
      <c r="EC973" s="92"/>
      <c r="ED973" s="92"/>
      <c r="EE973" s="92"/>
      <c r="EF973" s="2"/>
      <c r="EG973" s="2"/>
      <c r="EH973" s="2"/>
    </row>
    <row r="974" spans="1:138" ht="12.7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c r="BR974" s="2"/>
      <c r="BS974" s="2"/>
      <c r="BT974" s="2"/>
      <c r="BU974" s="2"/>
      <c r="BV974" s="2"/>
      <c r="BW974" s="2"/>
      <c r="BX974" s="2"/>
      <c r="BY974" s="2"/>
      <c r="BZ974" s="2"/>
      <c r="CA974" s="2"/>
      <c r="CB974" s="2"/>
      <c r="CC974" s="2"/>
      <c r="CD974" s="2"/>
      <c r="CE974" s="2"/>
      <c r="CF974" s="2"/>
      <c r="CG974" s="2"/>
      <c r="CH974" s="2"/>
      <c r="CI974" s="2"/>
      <c r="CJ974" s="2"/>
      <c r="CK974" s="2"/>
      <c r="CL974" s="2"/>
      <c r="CM974" s="2"/>
      <c r="CN974" s="2"/>
      <c r="CO974" s="2"/>
      <c r="CP974" s="2"/>
      <c r="CQ974" s="2"/>
      <c r="CR974" s="2"/>
      <c r="CS974" s="2"/>
      <c r="CT974" s="2"/>
      <c r="CU974" s="2"/>
      <c r="CV974" s="2"/>
      <c r="CW974" s="2"/>
      <c r="CX974" s="2"/>
      <c r="CY974" s="2"/>
      <c r="CZ974" s="2"/>
      <c r="DA974" s="2"/>
      <c r="DB974" s="2"/>
      <c r="DC974" s="2"/>
      <c r="DD974" s="2"/>
      <c r="DE974" s="2"/>
      <c r="DF974" s="92"/>
      <c r="DG974" s="92"/>
      <c r="DH974" s="92"/>
      <c r="DI974" s="92"/>
      <c r="DJ974" s="92"/>
      <c r="DK974" s="92"/>
      <c r="DL974" s="92"/>
      <c r="DM974" s="92"/>
      <c r="DN974" s="92"/>
      <c r="DO974" s="92"/>
      <c r="DP974" s="92"/>
      <c r="DQ974" s="92"/>
      <c r="DR974" s="92"/>
      <c r="DS974" s="92"/>
      <c r="DT974" s="92"/>
      <c r="DU974" s="92"/>
      <c r="DV974" s="92"/>
      <c r="DW974" s="92"/>
      <c r="DX974" s="92"/>
      <c r="DY974" s="92"/>
      <c r="DZ974" s="92"/>
      <c r="EA974" s="92"/>
      <c r="EB974" s="92"/>
      <c r="EC974" s="92"/>
      <c r="ED974" s="92"/>
      <c r="EE974" s="92"/>
      <c r="EF974" s="2"/>
      <c r="EG974" s="2"/>
      <c r="EH974" s="2"/>
    </row>
    <row r="975" spans="1:138" ht="12.7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c r="BR975" s="2"/>
      <c r="BS975" s="2"/>
      <c r="BT975" s="2"/>
      <c r="BU975" s="2"/>
      <c r="BV975" s="2"/>
      <c r="BW975" s="2"/>
      <c r="BX975" s="2"/>
      <c r="BY975" s="2"/>
      <c r="BZ975" s="2"/>
      <c r="CA975" s="2"/>
      <c r="CB975" s="2"/>
      <c r="CC975" s="2"/>
      <c r="CD975" s="2"/>
      <c r="CE975" s="2"/>
      <c r="CF975" s="2"/>
      <c r="CG975" s="2"/>
      <c r="CH975" s="2"/>
      <c r="CI975" s="2"/>
      <c r="CJ975" s="2"/>
      <c r="CK975" s="2"/>
      <c r="CL975" s="2"/>
      <c r="CM975" s="2"/>
      <c r="CN975" s="2"/>
      <c r="CO975" s="2"/>
      <c r="CP975" s="2"/>
      <c r="CQ975" s="2"/>
      <c r="CR975" s="2"/>
      <c r="CS975" s="2"/>
      <c r="CT975" s="2"/>
      <c r="CU975" s="2"/>
      <c r="CV975" s="2"/>
      <c r="CW975" s="2"/>
      <c r="CX975" s="2"/>
      <c r="CY975" s="2"/>
      <c r="CZ975" s="2"/>
      <c r="DA975" s="2"/>
      <c r="DB975" s="2"/>
      <c r="DC975" s="2"/>
      <c r="DD975" s="2"/>
      <c r="DE975" s="2"/>
      <c r="DF975" s="92"/>
      <c r="DG975" s="92"/>
      <c r="DH975" s="92"/>
      <c r="DI975" s="92"/>
      <c r="DJ975" s="92"/>
      <c r="DK975" s="92"/>
      <c r="DL975" s="92"/>
      <c r="DM975" s="92"/>
      <c r="DN975" s="92"/>
      <c r="DO975" s="92"/>
      <c r="DP975" s="92"/>
      <c r="DQ975" s="92"/>
      <c r="DR975" s="92"/>
      <c r="DS975" s="92"/>
      <c r="DT975" s="92"/>
      <c r="DU975" s="92"/>
      <c r="DV975" s="92"/>
      <c r="DW975" s="92"/>
      <c r="DX975" s="92"/>
      <c r="DY975" s="92"/>
      <c r="DZ975" s="92"/>
      <c r="EA975" s="92"/>
      <c r="EB975" s="92"/>
      <c r="EC975" s="92"/>
      <c r="ED975" s="92"/>
      <c r="EE975" s="92"/>
      <c r="EF975" s="2"/>
      <c r="EG975" s="2"/>
      <c r="EH975" s="2"/>
    </row>
    <row r="976" spans="1:138" ht="12.7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c r="BR976" s="2"/>
      <c r="BS976" s="2"/>
      <c r="BT976" s="2"/>
      <c r="BU976" s="2"/>
      <c r="BV976" s="2"/>
      <c r="BW976" s="2"/>
      <c r="BX976" s="2"/>
      <c r="BY976" s="2"/>
      <c r="BZ976" s="2"/>
      <c r="CA976" s="2"/>
      <c r="CB976" s="2"/>
      <c r="CC976" s="2"/>
      <c r="CD976" s="2"/>
      <c r="CE976" s="2"/>
      <c r="CF976" s="2"/>
      <c r="CG976" s="2"/>
      <c r="CH976" s="2"/>
      <c r="CI976" s="2"/>
      <c r="CJ976" s="2"/>
      <c r="CK976" s="2"/>
      <c r="CL976" s="2"/>
      <c r="CM976" s="2"/>
      <c r="CN976" s="2"/>
      <c r="CO976" s="2"/>
      <c r="CP976" s="2"/>
      <c r="CQ976" s="2"/>
      <c r="CR976" s="2"/>
      <c r="CS976" s="2"/>
      <c r="CT976" s="2"/>
      <c r="CU976" s="2"/>
      <c r="CV976" s="2"/>
      <c r="CW976" s="2"/>
      <c r="CX976" s="2"/>
      <c r="CY976" s="2"/>
      <c r="CZ976" s="2"/>
      <c r="DA976" s="2"/>
      <c r="DB976" s="2"/>
      <c r="DC976" s="2"/>
      <c r="DD976" s="2"/>
      <c r="DE976" s="2"/>
      <c r="DF976" s="92"/>
      <c r="DG976" s="92"/>
      <c r="DH976" s="92"/>
      <c r="DI976" s="92"/>
      <c r="DJ976" s="92"/>
      <c r="DK976" s="92"/>
      <c r="DL976" s="92"/>
      <c r="DM976" s="92"/>
      <c r="DN976" s="92"/>
      <c r="DO976" s="92"/>
      <c r="DP976" s="92"/>
      <c r="DQ976" s="92"/>
      <c r="DR976" s="92"/>
      <c r="DS976" s="92"/>
      <c r="DT976" s="92"/>
      <c r="DU976" s="92"/>
      <c r="DV976" s="92"/>
      <c r="DW976" s="92"/>
      <c r="DX976" s="92"/>
      <c r="DY976" s="92"/>
      <c r="DZ976" s="92"/>
      <c r="EA976" s="92"/>
      <c r="EB976" s="92"/>
      <c r="EC976" s="92"/>
      <c r="ED976" s="92"/>
      <c r="EE976" s="92"/>
      <c r="EF976" s="2"/>
      <c r="EG976" s="2"/>
      <c r="EH976" s="2"/>
    </row>
    <row r="977" spans="1:138" ht="12.7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c r="BR977" s="2"/>
      <c r="BS977" s="2"/>
      <c r="BT977" s="2"/>
      <c r="BU977" s="2"/>
      <c r="BV977" s="2"/>
      <c r="BW977" s="2"/>
      <c r="BX977" s="2"/>
      <c r="BY977" s="2"/>
      <c r="BZ977" s="2"/>
      <c r="CA977" s="2"/>
      <c r="CB977" s="2"/>
      <c r="CC977" s="2"/>
      <c r="CD977" s="2"/>
      <c r="CE977" s="2"/>
      <c r="CF977" s="2"/>
      <c r="CG977" s="2"/>
      <c r="CH977" s="2"/>
      <c r="CI977" s="2"/>
      <c r="CJ977" s="2"/>
      <c r="CK977" s="2"/>
      <c r="CL977" s="2"/>
      <c r="CM977" s="2"/>
      <c r="CN977" s="2"/>
      <c r="CO977" s="2"/>
      <c r="CP977" s="2"/>
      <c r="CQ977" s="2"/>
      <c r="CR977" s="2"/>
      <c r="CS977" s="2"/>
      <c r="CT977" s="2"/>
      <c r="CU977" s="2"/>
      <c r="CV977" s="2"/>
      <c r="CW977" s="2"/>
      <c r="CX977" s="2"/>
      <c r="CY977" s="2"/>
      <c r="CZ977" s="2"/>
      <c r="DA977" s="2"/>
      <c r="DB977" s="2"/>
      <c r="DC977" s="2"/>
      <c r="DD977" s="2"/>
      <c r="DE977" s="2"/>
      <c r="DF977" s="92"/>
      <c r="DG977" s="92"/>
      <c r="DH977" s="92"/>
      <c r="DI977" s="92"/>
      <c r="DJ977" s="92"/>
      <c r="DK977" s="92"/>
      <c r="DL977" s="92"/>
      <c r="DM977" s="92"/>
      <c r="DN977" s="92"/>
      <c r="DO977" s="92"/>
      <c r="DP977" s="92"/>
      <c r="DQ977" s="92"/>
      <c r="DR977" s="92"/>
      <c r="DS977" s="92"/>
      <c r="DT977" s="92"/>
      <c r="DU977" s="92"/>
      <c r="DV977" s="92"/>
      <c r="DW977" s="92"/>
      <c r="DX977" s="92"/>
      <c r="DY977" s="92"/>
      <c r="DZ977" s="92"/>
      <c r="EA977" s="92"/>
      <c r="EB977" s="92"/>
      <c r="EC977" s="92"/>
      <c r="ED977" s="92"/>
      <c r="EE977" s="92"/>
      <c r="EF977" s="2"/>
      <c r="EG977" s="2"/>
      <c r="EH977" s="2"/>
    </row>
    <row r="978" spans="1:138" ht="12.7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c r="BR978" s="2"/>
      <c r="BS978" s="2"/>
      <c r="BT978" s="2"/>
      <c r="BU978" s="2"/>
      <c r="BV978" s="2"/>
      <c r="BW978" s="2"/>
      <c r="BX978" s="2"/>
      <c r="BY978" s="2"/>
      <c r="BZ978" s="2"/>
      <c r="CA978" s="2"/>
      <c r="CB978" s="2"/>
      <c r="CC978" s="2"/>
      <c r="CD978" s="2"/>
      <c r="CE978" s="2"/>
      <c r="CF978" s="2"/>
      <c r="CG978" s="2"/>
      <c r="CH978" s="2"/>
      <c r="CI978" s="2"/>
      <c r="CJ978" s="2"/>
      <c r="CK978" s="2"/>
      <c r="CL978" s="2"/>
      <c r="CM978" s="2"/>
      <c r="CN978" s="2"/>
      <c r="CO978" s="2"/>
      <c r="CP978" s="2"/>
      <c r="CQ978" s="2"/>
      <c r="CR978" s="2"/>
      <c r="CS978" s="2"/>
      <c r="CT978" s="2"/>
      <c r="CU978" s="2"/>
      <c r="CV978" s="2"/>
      <c r="CW978" s="2"/>
      <c r="CX978" s="2"/>
      <c r="CY978" s="2"/>
      <c r="CZ978" s="2"/>
      <c r="DA978" s="2"/>
      <c r="DB978" s="2"/>
      <c r="DC978" s="2"/>
      <c r="DD978" s="2"/>
      <c r="DE978" s="2"/>
      <c r="DF978" s="92"/>
      <c r="DG978" s="92"/>
      <c r="DH978" s="92"/>
      <c r="DI978" s="92"/>
      <c r="DJ978" s="92"/>
      <c r="DK978" s="92"/>
      <c r="DL978" s="92"/>
      <c r="DM978" s="92"/>
      <c r="DN978" s="92"/>
      <c r="DO978" s="92"/>
      <c r="DP978" s="92"/>
      <c r="DQ978" s="92"/>
      <c r="DR978" s="92"/>
      <c r="DS978" s="92"/>
      <c r="DT978" s="92"/>
      <c r="DU978" s="92"/>
      <c r="DV978" s="92"/>
      <c r="DW978" s="92"/>
      <c r="DX978" s="92"/>
      <c r="DY978" s="92"/>
      <c r="DZ978" s="92"/>
      <c r="EA978" s="92"/>
      <c r="EB978" s="92"/>
      <c r="EC978" s="92"/>
      <c r="ED978" s="92"/>
      <c r="EE978" s="92"/>
      <c r="EF978" s="2"/>
      <c r="EG978" s="2"/>
      <c r="EH978" s="2"/>
    </row>
    <row r="979" spans="1:138" ht="12.7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c r="BP979" s="2"/>
      <c r="BQ979" s="2"/>
      <c r="BR979" s="2"/>
      <c r="BS979" s="2"/>
      <c r="BT979" s="2"/>
      <c r="BU979" s="2"/>
      <c r="BV979" s="2"/>
      <c r="BW979" s="2"/>
      <c r="BX979" s="2"/>
      <c r="BY979" s="2"/>
      <c r="BZ979" s="2"/>
      <c r="CA979" s="2"/>
      <c r="CB979" s="2"/>
      <c r="CC979" s="2"/>
      <c r="CD979" s="2"/>
      <c r="CE979" s="2"/>
      <c r="CF979" s="2"/>
      <c r="CG979" s="2"/>
      <c r="CH979" s="2"/>
      <c r="CI979" s="2"/>
      <c r="CJ979" s="2"/>
      <c r="CK979" s="2"/>
      <c r="CL979" s="2"/>
      <c r="CM979" s="2"/>
      <c r="CN979" s="2"/>
      <c r="CO979" s="2"/>
      <c r="CP979" s="2"/>
      <c r="CQ979" s="2"/>
      <c r="CR979" s="2"/>
      <c r="CS979" s="2"/>
      <c r="CT979" s="2"/>
      <c r="CU979" s="2"/>
      <c r="CV979" s="2"/>
      <c r="CW979" s="2"/>
      <c r="CX979" s="2"/>
      <c r="CY979" s="2"/>
      <c r="CZ979" s="2"/>
      <c r="DA979" s="2"/>
      <c r="DB979" s="2"/>
      <c r="DC979" s="2"/>
      <c r="DD979" s="2"/>
      <c r="DE979" s="2"/>
      <c r="DF979" s="92"/>
      <c r="DG979" s="92"/>
      <c r="DH979" s="92"/>
      <c r="DI979" s="92"/>
      <c r="DJ979" s="92"/>
      <c r="DK979" s="92"/>
      <c r="DL979" s="92"/>
      <c r="DM979" s="92"/>
      <c r="DN979" s="92"/>
      <c r="DO979" s="92"/>
      <c r="DP979" s="92"/>
      <c r="DQ979" s="92"/>
      <c r="DR979" s="92"/>
      <c r="DS979" s="92"/>
      <c r="DT979" s="92"/>
      <c r="DU979" s="92"/>
      <c r="DV979" s="92"/>
      <c r="DW979" s="92"/>
      <c r="DX979" s="92"/>
      <c r="DY979" s="92"/>
      <c r="DZ979" s="92"/>
      <c r="EA979" s="92"/>
      <c r="EB979" s="92"/>
      <c r="EC979" s="92"/>
      <c r="ED979" s="92"/>
      <c r="EE979" s="92"/>
      <c r="EF979" s="2"/>
      <c r="EG979" s="2"/>
      <c r="EH979" s="2"/>
    </row>
    <row r="980" spans="1:138" ht="12.7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c r="BP980" s="2"/>
      <c r="BQ980" s="2"/>
      <c r="BR980" s="2"/>
      <c r="BS980" s="2"/>
      <c r="BT980" s="2"/>
      <c r="BU980" s="2"/>
      <c r="BV980" s="2"/>
      <c r="BW980" s="2"/>
      <c r="BX980" s="2"/>
      <c r="BY980" s="2"/>
      <c r="BZ980" s="2"/>
      <c r="CA980" s="2"/>
      <c r="CB980" s="2"/>
      <c r="CC980" s="2"/>
      <c r="CD980" s="2"/>
      <c r="CE980" s="2"/>
      <c r="CF980" s="2"/>
      <c r="CG980" s="2"/>
      <c r="CH980" s="2"/>
      <c r="CI980" s="2"/>
      <c r="CJ980" s="2"/>
      <c r="CK980" s="2"/>
      <c r="CL980" s="2"/>
      <c r="CM980" s="2"/>
      <c r="CN980" s="2"/>
      <c r="CO980" s="2"/>
      <c r="CP980" s="2"/>
      <c r="CQ980" s="2"/>
      <c r="CR980" s="2"/>
      <c r="CS980" s="2"/>
      <c r="CT980" s="2"/>
      <c r="CU980" s="2"/>
      <c r="CV980" s="2"/>
      <c r="CW980" s="2"/>
      <c r="CX980" s="2"/>
      <c r="CY980" s="2"/>
      <c r="CZ980" s="2"/>
      <c r="DA980" s="2"/>
      <c r="DB980" s="2"/>
      <c r="DC980" s="2"/>
      <c r="DD980" s="2"/>
      <c r="DE980" s="2"/>
      <c r="DF980" s="92"/>
      <c r="DG980" s="92"/>
      <c r="DH980" s="92"/>
      <c r="DI980" s="92"/>
      <c r="DJ980" s="92"/>
      <c r="DK980" s="92"/>
      <c r="DL980" s="92"/>
      <c r="DM980" s="92"/>
      <c r="DN980" s="92"/>
      <c r="DO980" s="92"/>
      <c r="DP980" s="92"/>
      <c r="DQ980" s="92"/>
      <c r="DR980" s="92"/>
      <c r="DS980" s="92"/>
      <c r="DT980" s="92"/>
      <c r="DU980" s="92"/>
      <c r="DV980" s="92"/>
      <c r="DW980" s="92"/>
      <c r="DX980" s="92"/>
      <c r="DY980" s="92"/>
      <c r="DZ980" s="92"/>
      <c r="EA980" s="92"/>
      <c r="EB980" s="92"/>
      <c r="EC980" s="92"/>
      <c r="ED980" s="92"/>
      <c r="EE980" s="92"/>
      <c r="EF980" s="2"/>
      <c r="EG980" s="2"/>
      <c r="EH980" s="2"/>
    </row>
    <row r="981" spans="1:138" ht="12.7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c r="BO981" s="2"/>
      <c r="BP981" s="2"/>
      <c r="BQ981" s="2"/>
      <c r="BR981" s="2"/>
      <c r="BS981" s="2"/>
      <c r="BT981" s="2"/>
      <c r="BU981" s="2"/>
      <c r="BV981" s="2"/>
      <c r="BW981" s="2"/>
      <c r="BX981" s="2"/>
      <c r="BY981" s="2"/>
      <c r="BZ981" s="2"/>
      <c r="CA981" s="2"/>
      <c r="CB981" s="2"/>
      <c r="CC981" s="2"/>
      <c r="CD981" s="2"/>
      <c r="CE981" s="2"/>
      <c r="CF981" s="2"/>
      <c r="CG981" s="2"/>
      <c r="CH981" s="2"/>
      <c r="CI981" s="2"/>
      <c r="CJ981" s="2"/>
      <c r="CK981" s="2"/>
      <c r="CL981" s="2"/>
      <c r="CM981" s="2"/>
      <c r="CN981" s="2"/>
      <c r="CO981" s="2"/>
      <c r="CP981" s="2"/>
      <c r="CQ981" s="2"/>
      <c r="CR981" s="2"/>
      <c r="CS981" s="2"/>
      <c r="CT981" s="2"/>
      <c r="CU981" s="2"/>
      <c r="CV981" s="2"/>
      <c r="CW981" s="2"/>
      <c r="CX981" s="2"/>
      <c r="CY981" s="2"/>
      <c r="CZ981" s="2"/>
      <c r="DA981" s="2"/>
      <c r="DB981" s="2"/>
      <c r="DC981" s="2"/>
      <c r="DD981" s="2"/>
      <c r="DE981" s="2"/>
      <c r="DF981" s="92"/>
      <c r="DG981" s="92"/>
      <c r="DH981" s="92"/>
      <c r="DI981" s="92"/>
      <c r="DJ981" s="92"/>
      <c r="DK981" s="92"/>
      <c r="DL981" s="92"/>
      <c r="DM981" s="92"/>
      <c r="DN981" s="92"/>
      <c r="DO981" s="92"/>
      <c r="DP981" s="92"/>
      <c r="DQ981" s="92"/>
      <c r="DR981" s="92"/>
      <c r="DS981" s="92"/>
      <c r="DT981" s="92"/>
      <c r="DU981" s="92"/>
      <c r="DV981" s="92"/>
      <c r="DW981" s="92"/>
      <c r="DX981" s="92"/>
      <c r="DY981" s="92"/>
      <c r="DZ981" s="92"/>
      <c r="EA981" s="92"/>
      <c r="EB981" s="92"/>
      <c r="EC981" s="92"/>
      <c r="ED981" s="92"/>
      <c r="EE981" s="92"/>
      <c r="EF981" s="2"/>
      <c r="EG981" s="2"/>
      <c r="EH981" s="2"/>
    </row>
    <row r="982" spans="1:138" ht="12.7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c r="BP982" s="2"/>
      <c r="BQ982" s="2"/>
      <c r="BR982" s="2"/>
      <c r="BS982" s="2"/>
      <c r="BT982" s="2"/>
      <c r="BU982" s="2"/>
      <c r="BV982" s="2"/>
      <c r="BW982" s="2"/>
      <c r="BX982" s="2"/>
      <c r="BY982" s="2"/>
      <c r="BZ982" s="2"/>
      <c r="CA982" s="2"/>
      <c r="CB982" s="2"/>
      <c r="CC982" s="2"/>
      <c r="CD982" s="2"/>
      <c r="CE982" s="2"/>
      <c r="CF982" s="2"/>
      <c r="CG982" s="2"/>
      <c r="CH982" s="2"/>
      <c r="CI982" s="2"/>
      <c r="CJ982" s="2"/>
      <c r="CK982" s="2"/>
      <c r="CL982" s="2"/>
      <c r="CM982" s="2"/>
      <c r="CN982" s="2"/>
      <c r="CO982" s="2"/>
      <c r="CP982" s="2"/>
      <c r="CQ982" s="2"/>
      <c r="CR982" s="2"/>
      <c r="CS982" s="2"/>
      <c r="CT982" s="2"/>
      <c r="CU982" s="2"/>
      <c r="CV982" s="2"/>
      <c r="CW982" s="2"/>
      <c r="CX982" s="2"/>
      <c r="CY982" s="2"/>
      <c r="CZ982" s="2"/>
      <c r="DA982" s="2"/>
      <c r="DB982" s="2"/>
      <c r="DC982" s="2"/>
      <c r="DD982" s="2"/>
      <c r="DE982" s="2"/>
      <c r="DF982" s="92"/>
      <c r="DG982" s="92"/>
      <c r="DH982" s="92"/>
      <c r="DI982" s="92"/>
      <c r="DJ982" s="92"/>
      <c r="DK982" s="92"/>
      <c r="DL982" s="92"/>
      <c r="DM982" s="92"/>
      <c r="DN982" s="92"/>
      <c r="DO982" s="92"/>
      <c r="DP982" s="92"/>
      <c r="DQ982" s="92"/>
      <c r="DR982" s="92"/>
      <c r="DS982" s="92"/>
      <c r="DT982" s="92"/>
      <c r="DU982" s="92"/>
      <c r="DV982" s="92"/>
      <c r="DW982" s="92"/>
      <c r="DX982" s="92"/>
      <c r="DY982" s="92"/>
      <c r="DZ982" s="92"/>
      <c r="EA982" s="92"/>
      <c r="EB982" s="92"/>
      <c r="EC982" s="92"/>
      <c r="ED982" s="92"/>
      <c r="EE982" s="92"/>
      <c r="EF982" s="2"/>
      <c r="EG982" s="2"/>
      <c r="EH982" s="2"/>
    </row>
    <row r="983" spans="1:138" ht="12.7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c r="BO983" s="2"/>
      <c r="BP983" s="2"/>
      <c r="BQ983" s="2"/>
      <c r="BR983" s="2"/>
      <c r="BS983" s="2"/>
      <c r="BT983" s="2"/>
      <c r="BU983" s="2"/>
      <c r="BV983" s="2"/>
      <c r="BW983" s="2"/>
      <c r="BX983" s="2"/>
      <c r="BY983" s="2"/>
      <c r="BZ983" s="2"/>
      <c r="CA983" s="2"/>
      <c r="CB983" s="2"/>
      <c r="CC983" s="2"/>
      <c r="CD983" s="2"/>
      <c r="CE983" s="2"/>
      <c r="CF983" s="2"/>
      <c r="CG983" s="2"/>
      <c r="CH983" s="2"/>
      <c r="CI983" s="2"/>
      <c r="CJ983" s="2"/>
      <c r="CK983" s="2"/>
      <c r="CL983" s="2"/>
      <c r="CM983" s="2"/>
      <c r="CN983" s="2"/>
      <c r="CO983" s="2"/>
      <c r="CP983" s="2"/>
      <c r="CQ983" s="2"/>
      <c r="CR983" s="2"/>
      <c r="CS983" s="2"/>
      <c r="CT983" s="2"/>
      <c r="CU983" s="2"/>
      <c r="CV983" s="2"/>
      <c r="CW983" s="2"/>
      <c r="CX983" s="2"/>
      <c r="CY983" s="2"/>
      <c r="CZ983" s="2"/>
      <c r="DA983" s="2"/>
      <c r="DB983" s="2"/>
      <c r="DC983" s="2"/>
      <c r="DD983" s="2"/>
      <c r="DE983" s="2"/>
      <c r="DF983" s="92"/>
      <c r="DG983" s="92"/>
      <c r="DH983" s="92"/>
      <c r="DI983" s="92"/>
      <c r="DJ983" s="92"/>
      <c r="DK983" s="92"/>
      <c r="DL983" s="92"/>
      <c r="DM983" s="92"/>
      <c r="DN983" s="92"/>
      <c r="DO983" s="92"/>
      <c r="DP983" s="92"/>
      <c r="DQ983" s="92"/>
      <c r="DR983" s="92"/>
      <c r="DS983" s="92"/>
      <c r="DT983" s="92"/>
      <c r="DU983" s="92"/>
      <c r="DV983" s="92"/>
      <c r="DW983" s="92"/>
      <c r="DX983" s="92"/>
      <c r="DY983" s="92"/>
      <c r="DZ983" s="92"/>
      <c r="EA983" s="92"/>
      <c r="EB983" s="92"/>
      <c r="EC983" s="92"/>
      <c r="ED983" s="92"/>
      <c r="EE983" s="92"/>
      <c r="EF983" s="2"/>
      <c r="EG983" s="2"/>
      <c r="EH983" s="2"/>
    </row>
    <row r="984" spans="1:138" ht="12.7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c r="BP984" s="2"/>
      <c r="BQ984" s="2"/>
      <c r="BR984" s="2"/>
      <c r="BS984" s="2"/>
      <c r="BT984" s="2"/>
      <c r="BU984" s="2"/>
      <c r="BV984" s="2"/>
      <c r="BW984" s="2"/>
      <c r="BX984" s="2"/>
      <c r="BY984" s="2"/>
      <c r="BZ984" s="2"/>
      <c r="CA984" s="2"/>
      <c r="CB984" s="2"/>
      <c r="CC984" s="2"/>
      <c r="CD984" s="2"/>
      <c r="CE984" s="2"/>
      <c r="CF984" s="2"/>
      <c r="CG984" s="2"/>
      <c r="CH984" s="2"/>
      <c r="CI984" s="2"/>
      <c r="CJ984" s="2"/>
      <c r="CK984" s="2"/>
      <c r="CL984" s="2"/>
      <c r="CM984" s="2"/>
      <c r="CN984" s="2"/>
      <c r="CO984" s="2"/>
      <c r="CP984" s="2"/>
      <c r="CQ984" s="2"/>
      <c r="CR984" s="2"/>
      <c r="CS984" s="2"/>
      <c r="CT984" s="2"/>
      <c r="CU984" s="2"/>
      <c r="CV984" s="2"/>
      <c r="CW984" s="2"/>
      <c r="CX984" s="2"/>
      <c r="CY984" s="2"/>
      <c r="CZ984" s="2"/>
      <c r="DA984" s="2"/>
      <c r="DB984" s="2"/>
      <c r="DC984" s="2"/>
      <c r="DD984" s="2"/>
      <c r="DE984" s="2"/>
      <c r="DF984" s="92"/>
      <c r="DG984" s="92"/>
      <c r="DH984" s="92"/>
      <c r="DI984" s="92"/>
      <c r="DJ984" s="92"/>
      <c r="DK984" s="92"/>
      <c r="DL984" s="92"/>
      <c r="DM984" s="92"/>
      <c r="DN984" s="92"/>
      <c r="DO984" s="92"/>
      <c r="DP984" s="92"/>
      <c r="DQ984" s="92"/>
      <c r="DR984" s="92"/>
      <c r="DS984" s="92"/>
      <c r="DT984" s="92"/>
      <c r="DU984" s="92"/>
      <c r="DV984" s="92"/>
      <c r="DW984" s="92"/>
      <c r="DX984" s="92"/>
      <c r="DY984" s="92"/>
      <c r="DZ984" s="92"/>
      <c r="EA984" s="92"/>
      <c r="EB984" s="92"/>
      <c r="EC984" s="92"/>
      <c r="ED984" s="92"/>
      <c r="EE984" s="92"/>
      <c r="EF984" s="2"/>
      <c r="EG984" s="2"/>
      <c r="EH984" s="2"/>
    </row>
    <row r="985" spans="1:138" ht="12.7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c r="BO985" s="2"/>
      <c r="BP985" s="2"/>
      <c r="BQ985" s="2"/>
      <c r="BR985" s="2"/>
      <c r="BS985" s="2"/>
      <c r="BT985" s="2"/>
      <c r="BU985" s="2"/>
      <c r="BV985" s="2"/>
      <c r="BW985" s="2"/>
      <c r="BX985" s="2"/>
      <c r="BY985" s="2"/>
      <c r="BZ985" s="2"/>
      <c r="CA985" s="2"/>
      <c r="CB985" s="2"/>
      <c r="CC985" s="2"/>
      <c r="CD985" s="2"/>
      <c r="CE985" s="2"/>
      <c r="CF985" s="2"/>
      <c r="CG985" s="2"/>
      <c r="CH985" s="2"/>
      <c r="CI985" s="2"/>
      <c r="CJ985" s="2"/>
      <c r="CK985" s="2"/>
      <c r="CL985" s="2"/>
      <c r="CM985" s="2"/>
      <c r="CN985" s="2"/>
      <c r="CO985" s="2"/>
      <c r="CP985" s="2"/>
      <c r="CQ985" s="2"/>
      <c r="CR985" s="2"/>
      <c r="CS985" s="2"/>
      <c r="CT985" s="2"/>
      <c r="CU985" s="2"/>
      <c r="CV985" s="2"/>
      <c r="CW985" s="2"/>
      <c r="CX985" s="2"/>
      <c r="CY985" s="2"/>
      <c r="CZ985" s="2"/>
      <c r="DA985" s="2"/>
      <c r="DB985" s="2"/>
      <c r="DC985" s="2"/>
      <c r="DD985" s="2"/>
      <c r="DE985" s="2"/>
      <c r="DF985" s="92"/>
      <c r="DG985" s="92"/>
      <c r="DH985" s="92"/>
      <c r="DI985" s="92"/>
      <c r="DJ985" s="92"/>
      <c r="DK985" s="92"/>
      <c r="DL985" s="92"/>
      <c r="DM985" s="92"/>
      <c r="DN985" s="92"/>
      <c r="DO985" s="92"/>
      <c r="DP985" s="92"/>
      <c r="DQ985" s="92"/>
      <c r="DR985" s="92"/>
      <c r="DS985" s="92"/>
      <c r="DT985" s="92"/>
      <c r="DU985" s="92"/>
      <c r="DV985" s="92"/>
      <c r="DW985" s="92"/>
      <c r="DX985" s="92"/>
      <c r="DY985" s="92"/>
      <c r="DZ985" s="92"/>
      <c r="EA985" s="92"/>
      <c r="EB985" s="92"/>
      <c r="EC985" s="92"/>
      <c r="ED985" s="92"/>
      <c r="EE985" s="92"/>
      <c r="EF985" s="2"/>
      <c r="EG985" s="2"/>
      <c r="EH985" s="2"/>
    </row>
    <row r="986" spans="1:138" ht="12.7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c r="BO986" s="2"/>
      <c r="BP986" s="2"/>
      <c r="BQ986" s="2"/>
      <c r="BR986" s="2"/>
      <c r="BS986" s="2"/>
      <c r="BT986" s="2"/>
      <c r="BU986" s="2"/>
      <c r="BV986" s="2"/>
      <c r="BW986" s="2"/>
      <c r="BX986" s="2"/>
      <c r="BY986" s="2"/>
      <c r="BZ986" s="2"/>
      <c r="CA986" s="2"/>
      <c r="CB986" s="2"/>
      <c r="CC986" s="2"/>
      <c r="CD986" s="2"/>
      <c r="CE986" s="2"/>
      <c r="CF986" s="2"/>
      <c r="CG986" s="2"/>
      <c r="CH986" s="2"/>
      <c r="CI986" s="2"/>
      <c r="CJ986" s="2"/>
      <c r="CK986" s="2"/>
      <c r="CL986" s="2"/>
      <c r="CM986" s="2"/>
      <c r="CN986" s="2"/>
      <c r="CO986" s="2"/>
      <c r="CP986" s="2"/>
      <c r="CQ986" s="2"/>
      <c r="CR986" s="2"/>
      <c r="CS986" s="2"/>
      <c r="CT986" s="2"/>
      <c r="CU986" s="2"/>
      <c r="CV986" s="2"/>
      <c r="CW986" s="2"/>
      <c r="CX986" s="2"/>
      <c r="CY986" s="2"/>
      <c r="CZ986" s="2"/>
      <c r="DA986" s="2"/>
      <c r="DB986" s="2"/>
      <c r="DC986" s="2"/>
      <c r="DD986" s="2"/>
      <c r="DE986" s="2"/>
      <c r="DF986" s="92"/>
      <c r="DG986" s="92"/>
      <c r="DH986" s="92"/>
      <c r="DI986" s="92"/>
      <c r="DJ986" s="92"/>
      <c r="DK986" s="92"/>
      <c r="DL986" s="92"/>
      <c r="DM986" s="92"/>
      <c r="DN986" s="92"/>
      <c r="DO986" s="92"/>
      <c r="DP986" s="92"/>
      <c r="DQ986" s="92"/>
      <c r="DR986" s="92"/>
      <c r="DS986" s="92"/>
      <c r="DT986" s="92"/>
      <c r="DU986" s="92"/>
      <c r="DV986" s="92"/>
      <c r="DW986" s="92"/>
      <c r="DX986" s="92"/>
      <c r="DY986" s="92"/>
      <c r="DZ986" s="92"/>
      <c r="EA986" s="92"/>
      <c r="EB986" s="92"/>
      <c r="EC986" s="92"/>
      <c r="ED986" s="92"/>
      <c r="EE986" s="92"/>
      <c r="EF986" s="2"/>
      <c r="EG986" s="2"/>
      <c r="EH986" s="2"/>
    </row>
    <row r="987" spans="1:138" ht="12.7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c r="BN987" s="2"/>
      <c r="BO987" s="2"/>
      <c r="BP987" s="2"/>
      <c r="BQ987" s="2"/>
      <c r="BR987" s="2"/>
      <c r="BS987" s="2"/>
      <c r="BT987" s="2"/>
      <c r="BU987" s="2"/>
      <c r="BV987" s="2"/>
      <c r="BW987" s="2"/>
      <c r="BX987" s="2"/>
      <c r="BY987" s="2"/>
      <c r="BZ987" s="2"/>
      <c r="CA987" s="2"/>
      <c r="CB987" s="2"/>
      <c r="CC987" s="2"/>
      <c r="CD987" s="2"/>
      <c r="CE987" s="2"/>
      <c r="CF987" s="2"/>
      <c r="CG987" s="2"/>
      <c r="CH987" s="2"/>
      <c r="CI987" s="2"/>
      <c r="CJ987" s="2"/>
      <c r="CK987" s="2"/>
      <c r="CL987" s="2"/>
      <c r="CM987" s="2"/>
      <c r="CN987" s="2"/>
      <c r="CO987" s="2"/>
      <c r="CP987" s="2"/>
      <c r="CQ987" s="2"/>
      <c r="CR987" s="2"/>
      <c r="CS987" s="2"/>
      <c r="CT987" s="2"/>
      <c r="CU987" s="2"/>
      <c r="CV987" s="2"/>
      <c r="CW987" s="2"/>
      <c r="CX987" s="2"/>
      <c r="CY987" s="2"/>
      <c r="CZ987" s="2"/>
      <c r="DA987" s="2"/>
      <c r="DB987" s="2"/>
      <c r="DC987" s="2"/>
      <c r="DD987" s="2"/>
      <c r="DE987" s="2"/>
      <c r="DF987" s="92"/>
      <c r="DG987" s="92"/>
      <c r="DH987" s="92"/>
      <c r="DI987" s="92"/>
      <c r="DJ987" s="92"/>
      <c r="DK987" s="92"/>
      <c r="DL987" s="92"/>
      <c r="DM987" s="92"/>
      <c r="DN987" s="92"/>
      <c r="DO987" s="92"/>
      <c r="DP987" s="92"/>
      <c r="DQ987" s="92"/>
      <c r="DR987" s="92"/>
      <c r="DS987" s="92"/>
      <c r="DT987" s="92"/>
      <c r="DU987" s="92"/>
      <c r="DV987" s="92"/>
      <c r="DW987" s="92"/>
      <c r="DX987" s="92"/>
      <c r="DY987" s="92"/>
      <c r="DZ987" s="92"/>
      <c r="EA987" s="92"/>
      <c r="EB987" s="92"/>
      <c r="EC987" s="92"/>
      <c r="ED987" s="92"/>
      <c r="EE987" s="92"/>
      <c r="EF987" s="2"/>
      <c r="EG987" s="2"/>
      <c r="EH987" s="2"/>
    </row>
    <row r="988" spans="1:138" ht="12.7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c r="BN988" s="2"/>
      <c r="BO988" s="2"/>
      <c r="BP988" s="2"/>
      <c r="BQ988" s="2"/>
      <c r="BR988" s="2"/>
      <c r="BS988" s="2"/>
      <c r="BT988" s="2"/>
      <c r="BU988" s="2"/>
      <c r="BV988" s="2"/>
      <c r="BW988" s="2"/>
      <c r="BX988" s="2"/>
      <c r="BY988" s="2"/>
      <c r="BZ988" s="2"/>
      <c r="CA988" s="2"/>
      <c r="CB988" s="2"/>
      <c r="CC988" s="2"/>
      <c r="CD988" s="2"/>
      <c r="CE988" s="2"/>
      <c r="CF988" s="2"/>
      <c r="CG988" s="2"/>
      <c r="CH988" s="2"/>
      <c r="CI988" s="2"/>
      <c r="CJ988" s="2"/>
      <c r="CK988" s="2"/>
      <c r="CL988" s="2"/>
      <c r="CM988" s="2"/>
      <c r="CN988" s="2"/>
      <c r="CO988" s="2"/>
      <c r="CP988" s="2"/>
      <c r="CQ988" s="2"/>
      <c r="CR988" s="2"/>
      <c r="CS988" s="2"/>
      <c r="CT988" s="2"/>
      <c r="CU988" s="2"/>
      <c r="CV988" s="2"/>
      <c r="CW988" s="2"/>
      <c r="CX988" s="2"/>
      <c r="CY988" s="2"/>
      <c r="CZ988" s="2"/>
      <c r="DA988" s="2"/>
      <c r="DB988" s="2"/>
      <c r="DC988" s="2"/>
      <c r="DD988" s="2"/>
      <c r="DE988" s="2"/>
      <c r="DF988" s="92"/>
      <c r="DG988" s="92"/>
      <c r="DH988" s="92"/>
      <c r="DI988" s="92"/>
      <c r="DJ988" s="92"/>
      <c r="DK988" s="92"/>
      <c r="DL988" s="92"/>
      <c r="DM988" s="92"/>
      <c r="DN988" s="92"/>
      <c r="DO988" s="92"/>
      <c r="DP988" s="92"/>
      <c r="DQ988" s="92"/>
      <c r="DR988" s="92"/>
      <c r="DS988" s="92"/>
      <c r="DT988" s="92"/>
      <c r="DU988" s="92"/>
      <c r="DV988" s="92"/>
      <c r="DW988" s="92"/>
      <c r="DX988" s="92"/>
      <c r="DY988" s="92"/>
      <c r="DZ988" s="92"/>
      <c r="EA988" s="92"/>
      <c r="EB988" s="92"/>
      <c r="EC988" s="92"/>
      <c r="ED988" s="92"/>
      <c r="EE988" s="92"/>
      <c r="EF988" s="2"/>
      <c r="EG988" s="2"/>
      <c r="EH988" s="2"/>
    </row>
    <row r="989" spans="1:138" ht="12.7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c r="BN989" s="2"/>
      <c r="BO989" s="2"/>
      <c r="BP989" s="2"/>
      <c r="BQ989" s="2"/>
      <c r="BR989" s="2"/>
      <c r="BS989" s="2"/>
      <c r="BT989" s="2"/>
      <c r="BU989" s="2"/>
      <c r="BV989" s="2"/>
      <c r="BW989" s="2"/>
      <c r="BX989" s="2"/>
      <c r="BY989" s="2"/>
      <c r="BZ989" s="2"/>
      <c r="CA989" s="2"/>
      <c r="CB989" s="2"/>
      <c r="CC989" s="2"/>
      <c r="CD989" s="2"/>
      <c r="CE989" s="2"/>
      <c r="CF989" s="2"/>
      <c r="CG989" s="2"/>
      <c r="CH989" s="2"/>
      <c r="CI989" s="2"/>
      <c r="CJ989" s="2"/>
      <c r="CK989" s="2"/>
      <c r="CL989" s="2"/>
      <c r="CM989" s="2"/>
      <c r="CN989" s="2"/>
      <c r="CO989" s="2"/>
      <c r="CP989" s="2"/>
      <c r="CQ989" s="2"/>
      <c r="CR989" s="2"/>
      <c r="CS989" s="2"/>
      <c r="CT989" s="2"/>
      <c r="CU989" s="2"/>
      <c r="CV989" s="2"/>
      <c r="CW989" s="2"/>
      <c r="CX989" s="2"/>
      <c r="CY989" s="2"/>
      <c r="CZ989" s="2"/>
      <c r="DA989" s="2"/>
      <c r="DB989" s="2"/>
      <c r="DC989" s="2"/>
      <c r="DD989" s="2"/>
      <c r="DE989" s="2"/>
      <c r="DF989" s="92"/>
      <c r="DG989" s="92"/>
      <c r="DH989" s="92"/>
      <c r="DI989" s="92"/>
      <c r="DJ989" s="92"/>
      <c r="DK989" s="92"/>
      <c r="DL989" s="92"/>
      <c r="DM989" s="92"/>
      <c r="DN989" s="92"/>
      <c r="DO989" s="92"/>
      <c r="DP989" s="92"/>
      <c r="DQ989" s="92"/>
      <c r="DR989" s="92"/>
      <c r="DS989" s="92"/>
      <c r="DT989" s="92"/>
      <c r="DU989" s="92"/>
      <c r="DV989" s="92"/>
      <c r="DW989" s="92"/>
      <c r="DX989" s="92"/>
      <c r="DY989" s="92"/>
      <c r="DZ989" s="92"/>
      <c r="EA989" s="92"/>
      <c r="EB989" s="92"/>
      <c r="EC989" s="92"/>
      <c r="ED989" s="92"/>
      <c r="EE989" s="92"/>
      <c r="EF989" s="2"/>
      <c r="EG989" s="2"/>
      <c r="EH989" s="2"/>
    </row>
    <row r="990" spans="1:138" ht="12.7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c r="BN990" s="2"/>
      <c r="BO990" s="2"/>
      <c r="BP990" s="2"/>
      <c r="BQ990" s="2"/>
      <c r="BR990" s="2"/>
      <c r="BS990" s="2"/>
      <c r="BT990" s="2"/>
      <c r="BU990" s="2"/>
      <c r="BV990" s="2"/>
      <c r="BW990" s="2"/>
      <c r="BX990" s="2"/>
      <c r="BY990" s="2"/>
      <c r="BZ990" s="2"/>
      <c r="CA990" s="2"/>
      <c r="CB990" s="2"/>
      <c r="CC990" s="2"/>
      <c r="CD990" s="2"/>
      <c r="CE990" s="2"/>
      <c r="CF990" s="2"/>
      <c r="CG990" s="2"/>
      <c r="CH990" s="2"/>
      <c r="CI990" s="2"/>
      <c r="CJ990" s="2"/>
      <c r="CK990" s="2"/>
      <c r="CL990" s="2"/>
      <c r="CM990" s="2"/>
      <c r="CN990" s="2"/>
      <c r="CO990" s="2"/>
      <c r="CP990" s="2"/>
      <c r="CQ990" s="2"/>
      <c r="CR990" s="2"/>
      <c r="CS990" s="2"/>
      <c r="CT990" s="2"/>
      <c r="CU990" s="2"/>
      <c r="CV990" s="2"/>
      <c r="CW990" s="2"/>
      <c r="CX990" s="2"/>
      <c r="CY990" s="2"/>
      <c r="CZ990" s="2"/>
      <c r="DA990" s="2"/>
      <c r="DB990" s="2"/>
      <c r="DC990" s="2"/>
      <c r="DD990" s="2"/>
      <c r="DE990" s="2"/>
      <c r="DF990" s="92"/>
      <c r="DG990" s="92"/>
      <c r="DH990" s="92"/>
      <c r="DI990" s="92"/>
      <c r="DJ990" s="92"/>
      <c r="DK990" s="92"/>
      <c r="DL990" s="92"/>
      <c r="DM990" s="92"/>
      <c r="DN990" s="92"/>
      <c r="DO990" s="92"/>
      <c r="DP990" s="92"/>
      <c r="DQ990" s="92"/>
      <c r="DR990" s="92"/>
      <c r="DS990" s="92"/>
      <c r="DT990" s="92"/>
      <c r="DU990" s="92"/>
      <c r="DV990" s="92"/>
      <c r="DW990" s="92"/>
      <c r="DX990" s="92"/>
      <c r="DY990" s="92"/>
      <c r="DZ990" s="92"/>
      <c r="EA990" s="92"/>
      <c r="EB990" s="92"/>
      <c r="EC990" s="92"/>
      <c r="ED990" s="92"/>
      <c r="EE990" s="92"/>
      <c r="EF990" s="2"/>
      <c r="EG990" s="2"/>
      <c r="EH990" s="2"/>
    </row>
    <row r="991" spans="1:138" ht="12.7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c r="BN991" s="2"/>
      <c r="BO991" s="2"/>
      <c r="BP991" s="2"/>
      <c r="BQ991" s="2"/>
      <c r="BR991" s="2"/>
      <c r="BS991" s="2"/>
      <c r="BT991" s="2"/>
      <c r="BU991" s="2"/>
      <c r="BV991" s="2"/>
      <c r="BW991" s="2"/>
      <c r="BX991" s="2"/>
      <c r="BY991" s="2"/>
      <c r="BZ991" s="2"/>
      <c r="CA991" s="2"/>
      <c r="CB991" s="2"/>
      <c r="CC991" s="2"/>
      <c r="CD991" s="2"/>
      <c r="CE991" s="2"/>
      <c r="CF991" s="2"/>
      <c r="CG991" s="2"/>
      <c r="CH991" s="2"/>
      <c r="CI991" s="2"/>
      <c r="CJ991" s="2"/>
      <c r="CK991" s="2"/>
      <c r="CL991" s="2"/>
      <c r="CM991" s="2"/>
      <c r="CN991" s="2"/>
      <c r="CO991" s="2"/>
      <c r="CP991" s="2"/>
      <c r="CQ991" s="2"/>
      <c r="CR991" s="2"/>
      <c r="CS991" s="2"/>
      <c r="CT991" s="2"/>
      <c r="CU991" s="2"/>
      <c r="CV991" s="2"/>
      <c r="CW991" s="2"/>
      <c r="CX991" s="2"/>
      <c r="CY991" s="2"/>
      <c r="CZ991" s="2"/>
      <c r="DA991" s="2"/>
      <c r="DB991" s="2"/>
      <c r="DC991" s="2"/>
      <c r="DD991" s="2"/>
      <c r="DE991" s="2"/>
      <c r="DF991" s="92"/>
      <c r="DG991" s="92"/>
      <c r="DH991" s="92"/>
      <c r="DI991" s="92"/>
      <c r="DJ991" s="92"/>
      <c r="DK991" s="92"/>
      <c r="DL991" s="92"/>
      <c r="DM991" s="92"/>
      <c r="DN991" s="92"/>
      <c r="DO991" s="92"/>
      <c r="DP991" s="92"/>
      <c r="DQ991" s="92"/>
      <c r="DR991" s="92"/>
      <c r="DS991" s="92"/>
      <c r="DT991" s="92"/>
      <c r="DU991" s="92"/>
      <c r="DV991" s="92"/>
      <c r="DW991" s="92"/>
      <c r="DX991" s="92"/>
      <c r="DY991" s="92"/>
      <c r="DZ991" s="92"/>
      <c r="EA991" s="92"/>
      <c r="EB991" s="92"/>
      <c r="EC991" s="92"/>
      <c r="ED991" s="92"/>
      <c r="EE991" s="92"/>
      <c r="EF991" s="2"/>
      <c r="EG991" s="2"/>
      <c r="EH991" s="2"/>
    </row>
    <row r="992" spans="1:138" ht="12.7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
      <c r="BN992" s="2"/>
      <c r="BO992" s="2"/>
      <c r="BP992" s="2"/>
      <c r="BQ992" s="2"/>
      <c r="BR992" s="2"/>
      <c r="BS992" s="2"/>
      <c r="BT992" s="2"/>
      <c r="BU992" s="2"/>
      <c r="BV992" s="2"/>
      <c r="BW992" s="2"/>
      <c r="BX992" s="2"/>
      <c r="BY992" s="2"/>
      <c r="BZ992" s="2"/>
      <c r="CA992" s="2"/>
      <c r="CB992" s="2"/>
      <c r="CC992" s="2"/>
      <c r="CD992" s="2"/>
      <c r="CE992" s="2"/>
      <c r="CF992" s="2"/>
      <c r="CG992" s="2"/>
      <c r="CH992" s="2"/>
      <c r="CI992" s="2"/>
      <c r="CJ992" s="2"/>
      <c r="CK992" s="2"/>
      <c r="CL992" s="2"/>
      <c r="CM992" s="2"/>
      <c r="CN992" s="2"/>
      <c r="CO992" s="2"/>
      <c r="CP992" s="2"/>
      <c r="CQ992" s="2"/>
      <c r="CR992" s="2"/>
      <c r="CS992" s="2"/>
      <c r="CT992" s="2"/>
      <c r="CU992" s="2"/>
      <c r="CV992" s="2"/>
      <c r="CW992" s="2"/>
      <c r="CX992" s="2"/>
      <c r="CY992" s="2"/>
      <c r="CZ992" s="2"/>
      <c r="DA992" s="2"/>
      <c r="DB992" s="2"/>
      <c r="DC992" s="2"/>
      <c r="DD992" s="2"/>
      <c r="DE992" s="2"/>
      <c r="DF992" s="92"/>
      <c r="DG992" s="92"/>
      <c r="DH992" s="92"/>
      <c r="DI992" s="92"/>
      <c r="DJ992" s="92"/>
      <c r="DK992" s="92"/>
      <c r="DL992" s="92"/>
      <c r="DM992" s="92"/>
      <c r="DN992" s="92"/>
      <c r="DO992" s="92"/>
      <c r="DP992" s="92"/>
      <c r="DQ992" s="92"/>
      <c r="DR992" s="92"/>
      <c r="DS992" s="92"/>
      <c r="DT992" s="92"/>
      <c r="DU992" s="92"/>
      <c r="DV992" s="92"/>
      <c r="DW992" s="92"/>
      <c r="DX992" s="92"/>
      <c r="DY992" s="92"/>
      <c r="DZ992" s="92"/>
      <c r="EA992" s="92"/>
      <c r="EB992" s="92"/>
      <c r="EC992" s="92"/>
      <c r="ED992" s="92"/>
      <c r="EE992" s="92"/>
      <c r="EF992" s="2"/>
      <c r="EG992" s="2"/>
      <c r="EH992" s="2"/>
    </row>
    <row r="993" spans="1:138" ht="12.7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c r="BI993" s="2"/>
      <c r="BJ993" s="2"/>
      <c r="BK993" s="2"/>
      <c r="BL993" s="2"/>
      <c r="BM993" s="2"/>
      <c r="BN993" s="2"/>
      <c r="BO993" s="2"/>
      <c r="BP993" s="2"/>
      <c r="BQ993" s="2"/>
      <c r="BR993" s="2"/>
      <c r="BS993" s="2"/>
      <c r="BT993" s="2"/>
      <c r="BU993" s="2"/>
      <c r="BV993" s="2"/>
      <c r="BW993" s="2"/>
      <c r="BX993" s="2"/>
      <c r="BY993" s="2"/>
      <c r="BZ993" s="2"/>
      <c r="CA993" s="2"/>
      <c r="CB993" s="2"/>
      <c r="CC993" s="2"/>
      <c r="CD993" s="2"/>
      <c r="CE993" s="2"/>
      <c r="CF993" s="2"/>
      <c r="CG993" s="2"/>
      <c r="CH993" s="2"/>
      <c r="CI993" s="2"/>
      <c r="CJ993" s="2"/>
      <c r="CK993" s="2"/>
      <c r="CL993" s="2"/>
      <c r="CM993" s="2"/>
      <c r="CN993" s="2"/>
      <c r="CO993" s="2"/>
      <c r="CP993" s="2"/>
      <c r="CQ993" s="2"/>
      <c r="CR993" s="2"/>
      <c r="CS993" s="2"/>
      <c r="CT993" s="2"/>
      <c r="CU993" s="2"/>
      <c r="CV993" s="2"/>
      <c r="CW993" s="2"/>
      <c r="CX993" s="2"/>
      <c r="CY993" s="2"/>
      <c r="CZ993" s="2"/>
      <c r="DA993" s="2"/>
      <c r="DB993" s="2"/>
      <c r="DC993" s="2"/>
      <c r="DD993" s="2"/>
      <c r="DE993" s="2"/>
      <c r="DF993" s="92"/>
      <c r="DG993" s="92"/>
      <c r="DH993" s="92"/>
      <c r="DI993" s="92"/>
      <c r="DJ993" s="92"/>
      <c r="DK993" s="92"/>
      <c r="DL993" s="92"/>
      <c r="DM993" s="92"/>
      <c r="DN993" s="92"/>
      <c r="DO993" s="92"/>
      <c r="DP993" s="92"/>
      <c r="DQ993" s="92"/>
      <c r="DR993" s="92"/>
      <c r="DS993" s="92"/>
      <c r="DT993" s="92"/>
      <c r="DU993" s="92"/>
      <c r="DV993" s="92"/>
      <c r="DW993" s="92"/>
      <c r="DX993" s="92"/>
      <c r="DY993" s="92"/>
      <c r="DZ993" s="92"/>
      <c r="EA993" s="92"/>
      <c r="EB993" s="92"/>
      <c r="EC993" s="92"/>
      <c r="ED993" s="92"/>
      <c r="EE993" s="92"/>
      <c r="EF993" s="2"/>
      <c r="EG993" s="2"/>
      <c r="EH993" s="2"/>
    </row>
    <row r="994" spans="1:138" ht="12.7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2"/>
      <c r="BM994" s="2"/>
      <c r="BN994" s="2"/>
      <c r="BO994" s="2"/>
      <c r="BP994" s="2"/>
      <c r="BQ994" s="2"/>
      <c r="BR994" s="2"/>
      <c r="BS994" s="2"/>
      <c r="BT994" s="2"/>
      <c r="BU994" s="2"/>
      <c r="BV994" s="2"/>
      <c r="BW994" s="2"/>
      <c r="BX994" s="2"/>
      <c r="BY994" s="2"/>
      <c r="BZ994" s="2"/>
      <c r="CA994" s="2"/>
      <c r="CB994" s="2"/>
      <c r="CC994" s="2"/>
      <c r="CD994" s="2"/>
      <c r="CE994" s="2"/>
      <c r="CF994" s="2"/>
      <c r="CG994" s="2"/>
      <c r="CH994" s="2"/>
      <c r="CI994" s="2"/>
      <c r="CJ994" s="2"/>
      <c r="CK994" s="2"/>
      <c r="CL994" s="2"/>
      <c r="CM994" s="2"/>
      <c r="CN994" s="2"/>
      <c r="CO994" s="2"/>
      <c r="CP994" s="2"/>
      <c r="CQ994" s="2"/>
      <c r="CR994" s="2"/>
      <c r="CS994" s="2"/>
      <c r="CT994" s="2"/>
      <c r="CU994" s="2"/>
      <c r="CV994" s="2"/>
      <c r="CW994" s="2"/>
      <c r="CX994" s="2"/>
      <c r="CY994" s="2"/>
      <c r="CZ994" s="2"/>
      <c r="DA994" s="2"/>
      <c r="DB994" s="2"/>
      <c r="DC994" s="2"/>
      <c r="DD994" s="2"/>
      <c r="DE994" s="2"/>
      <c r="DF994" s="92"/>
      <c r="DG994" s="92"/>
      <c r="DH994" s="92"/>
      <c r="DI994" s="92"/>
      <c r="DJ994" s="92"/>
      <c r="DK994" s="92"/>
      <c r="DL994" s="92"/>
      <c r="DM994" s="92"/>
      <c r="DN994" s="92"/>
      <c r="DO994" s="92"/>
      <c r="DP994" s="92"/>
      <c r="DQ994" s="92"/>
      <c r="DR994" s="92"/>
      <c r="DS994" s="92"/>
      <c r="DT994" s="92"/>
      <c r="DU994" s="92"/>
      <c r="DV994" s="92"/>
      <c r="DW994" s="92"/>
      <c r="DX994" s="92"/>
      <c r="DY994" s="92"/>
      <c r="DZ994" s="92"/>
      <c r="EA994" s="92"/>
      <c r="EB994" s="92"/>
      <c r="EC994" s="92"/>
      <c r="ED994" s="92"/>
      <c r="EE994" s="92"/>
      <c r="EF994" s="2"/>
      <c r="EG994" s="2"/>
      <c r="EH994" s="2"/>
    </row>
    <row r="995" spans="1:138" ht="12.7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
      <c r="BG995" s="2"/>
      <c r="BH995" s="2"/>
      <c r="BI995" s="2"/>
      <c r="BJ995" s="2"/>
      <c r="BK995" s="2"/>
      <c r="BL995" s="2"/>
      <c r="BM995" s="2"/>
      <c r="BN995" s="2"/>
      <c r="BO995" s="2"/>
      <c r="BP995" s="2"/>
      <c r="BQ995" s="2"/>
      <c r="BR995" s="2"/>
      <c r="BS995" s="2"/>
      <c r="BT995" s="2"/>
      <c r="BU995" s="2"/>
      <c r="BV995" s="2"/>
      <c r="BW995" s="2"/>
      <c r="BX995" s="2"/>
      <c r="BY995" s="2"/>
      <c r="BZ995" s="2"/>
      <c r="CA995" s="2"/>
      <c r="CB995" s="2"/>
      <c r="CC995" s="2"/>
      <c r="CD995" s="2"/>
      <c r="CE995" s="2"/>
      <c r="CF995" s="2"/>
      <c r="CG995" s="2"/>
      <c r="CH995" s="2"/>
      <c r="CI995" s="2"/>
      <c r="CJ995" s="2"/>
      <c r="CK995" s="2"/>
      <c r="CL995" s="2"/>
      <c r="CM995" s="2"/>
      <c r="CN995" s="2"/>
      <c r="CO995" s="2"/>
      <c r="CP995" s="2"/>
      <c r="CQ995" s="2"/>
      <c r="CR995" s="2"/>
      <c r="CS995" s="2"/>
      <c r="CT995" s="2"/>
      <c r="CU995" s="2"/>
      <c r="CV995" s="2"/>
      <c r="CW995" s="2"/>
      <c r="CX995" s="2"/>
      <c r="CY995" s="2"/>
      <c r="CZ995" s="2"/>
      <c r="DA995" s="2"/>
      <c r="DB995" s="2"/>
      <c r="DC995" s="2"/>
      <c r="DD995" s="2"/>
      <c r="DE995" s="2"/>
      <c r="DF995" s="92"/>
      <c r="DG995" s="92"/>
      <c r="DH995" s="92"/>
      <c r="DI995" s="92"/>
      <c r="DJ995" s="92"/>
      <c r="DK995" s="92"/>
      <c r="DL995" s="92"/>
      <c r="DM995" s="92"/>
      <c r="DN995" s="92"/>
      <c r="DO995" s="92"/>
      <c r="DP995" s="92"/>
      <c r="DQ995" s="92"/>
      <c r="DR995" s="92"/>
      <c r="DS995" s="92"/>
      <c r="DT995" s="92"/>
      <c r="DU995" s="92"/>
      <c r="DV995" s="92"/>
      <c r="DW995" s="92"/>
      <c r="DX995" s="92"/>
      <c r="DY995" s="92"/>
      <c r="DZ995" s="92"/>
      <c r="EA995" s="92"/>
      <c r="EB995" s="92"/>
      <c r="EC995" s="92"/>
      <c r="ED995" s="92"/>
      <c r="EE995" s="92"/>
      <c r="EF995" s="2"/>
      <c r="EG995" s="2"/>
      <c r="EH995" s="2"/>
    </row>
    <row r="996" spans="1:138" ht="12.7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2"/>
      <c r="BI996" s="2"/>
      <c r="BJ996" s="2"/>
      <c r="BK996" s="2"/>
      <c r="BL996" s="2"/>
      <c r="BM996" s="2"/>
      <c r="BN996" s="2"/>
      <c r="BO996" s="2"/>
      <c r="BP996" s="2"/>
      <c r="BQ996" s="2"/>
      <c r="BR996" s="2"/>
      <c r="BS996" s="2"/>
      <c r="BT996" s="2"/>
      <c r="BU996" s="2"/>
      <c r="BV996" s="2"/>
      <c r="BW996" s="2"/>
      <c r="BX996" s="2"/>
      <c r="BY996" s="2"/>
      <c r="BZ996" s="2"/>
      <c r="CA996" s="2"/>
      <c r="CB996" s="2"/>
      <c r="CC996" s="2"/>
      <c r="CD996" s="2"/>
      <c r="CE996" s="2"/>
      <c r="CF996" s="2"/>
      <c r="CG996" s="2"/>
      <c r="CH996" s="2"/>
      <c r="CI996" s="2"/>
      <c r="CJ996" s="2"/>
      <c r="CK996" s="2"/>
      <c r="CL996" s="2"/>
      <c r="CM996" s="2"/>
      <c r="CN996" s="2"/>
      <c r="CO996" s="2"/>
      <c r="CP996" s="2"/>
      <c r="CQ996" s="2"/>
      <c r="CR996" s="2"/>
      <c r="CS996" s="2"/>
      <c r="CT996" s="2"/>
      <c r="CU996" s="2"/>
      <c r="CV996" s="2"/>
      <c r="CW996" s="2"/>
      <c r="CX996" s="2"/>
      <c r="CY996" s="2"/>
      <c r="CZ996" s="2"/>
      <c r="DA996" s="2"/>
      <c r="DB996" s="2"/>
      <c r="DC996" s="2"/>
      <c r="DD996" s="2"/>
      <c r="DE996" s="2"/>
      <c r="DF996" s="92"/>
      <c r="DG996" s="92"/>
      <c r="DH996" s="92"/>
      <c r="DI996" s="92"/>
      <c r="DJ996" s="92"/>
      <c r="DK996" s="92"/>
      <c r="DL996" s="92"/>
      <c r="DM996" s="92"/>
      <c r="DN996" s="92"/>
      <c r="DO996" s="92"/>
      <c r="DP996" s="92"/>
      <c r="DQ996" s="92"/>
      <c r="DR996" s="92"/>
      <c r="DS996" s="92"/>
      <c r="DT996" s="92"/>
      <c r="DU996" s="92"/>
      <c r="DV996" s="92"/>
      <c r="DW996" s="92"/>
      <c r="DX996" s="92"/>
      <c r="DY996" s="92"/>
      <c r="DZ996" s="92"/>
      <c r="EA996" s="92"/>
      <c r="EB996" s="92"/>
      <c r="EC996" s="92"/>
      <c r="ED996" s="92"/>
      <c r="EE996" s="92"/>
      <c r="EF996" s="2"/>
      <c r="EG996" s="2"/>
      <c r="EH996" s="2"/>
    </row>
    <row r="997" spans="1:138" ht="12.7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c r="BB997" s="2"/>
      <c r="BC997" s="2"/>
      <c r="BD997" s="2"/>
      <c r="BE997" s="2"/>
      <c r="BF997" s="2"/>
      <c r="BG997" s="2"/>
      <c r="BH997" s="2"/>
      <c r="BI997" s="2"/>
      <c r="BJ997" s="2"/>
      <c r="BK997" s="2"/>
      <c r="BL997" s="2"/>
      <c r="BM997" s="2"/>
      <c r="BN997" s="2"/>
      <c r="BO997" s="2"/>
      <c r="BP997" s="2"/>
      <c r="BQ997" s="2"/>
      <c r="BR997" s="2"/>
      <c r="BS997" s="2"/>
      <c r="BT997" s="2"/>
      <c r="BU997" s="2"/>
      <c r="BV997" s="2"/>
      <c r="BW997" s="2"/>
      <c r="BX997" s="2"/>
      <c r="BY997" s="2"/>
      <c r="BZ997" s="2"/>
      <c r="CA997" s="2"/>
      <c r="CB997" s="2"/>
      <c r="CC997" s="2"/>
      <c r="CD997" s="2"/>
      <c r="CE997" s="2"/>
      <c r="CF997" s="2"/>
      <c r="CG997" s="2"/>
      <c r="CH997" s="2"/>
      <c r="CI997" s="2"/>
      <c r="CJ997" s="2"/>
      <c r="CK997" s="2"/>
      <c r="CL997" s="2"/>
      <c r="CM997" s="2"/>
      <c r="CN997" s="2"/>
      <c r="CO997" s="2"/>
      <c r="CP997" s="2"/>
      <c r="CQ997" s="2"/>
      <c r="CR997" s="2"/>
      <c r="CS997" s="2"/>
      <c r="CT997" s="2"/>
      <c r="CU997" s="2"/>
      <c r="CV997" s="2"/>
      <c r="CW997" s="2"/>
      <c r="CX997" s="2"/>
      <c r="CY997" s="2"/>
      <c r="CZ997" s="2"/>
      <c r="DA997" s="2"/>
      <c r="DB997" s="2"/>
      <c r="DC997" s="2"/>
      <c r="DD997" s="2"/>
      <c r="DE997" s="2"/>
      <c r="DF997" s="92"/>
      <c r="DG997" s="92"/>
      <c r="DH997" s="92"/>
      <c r="DI997" s="92"/>
      <c r="DJ997" s="92"/>
      <c r="DK997" s="92"/>
      <c r="DL997" s="92"/>
      <c r="DM997" s="92"/>
      <c r="DN997" s="92"/>
      <c r="DO997" s="92"/>
      <c r="DP997" s="92"/>
      <c r="DQ997" s="92"/>
      <c r="DR997" s="92"/>
      <c r="DS997" s="92"/>
      <c r="DT997" s="92"/>
      <c r="DU997" s="92"/>
      <c r="DV997" s="92"/>
      <c r="DW997" s="92"/>
      <c r="DX997" s="92"/>
      <c r="DY997" s="92"/>
      <c r="DZ997" s="92"/>
      <c r="EA997" s="92"/>
      <c r="EB997" s="92"/>
      <c r="EC997" s="92"/>
      <c r="ED997" s="92"/>
      <c r="EE997" s="92"/>
      <c r="EF997" s="2"/>
      <c r="EG997" s="2"/>
      <c r="EH997" s="2"/>
    </row>
    <row r="998" spans="1:138" ht="12.7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c r="BE998" s="2"/>
      <c r="BF998" s="2"/>
      <c r="BG998" s="2"/>
      <c r="BH998" s="2"/>
      <c r="BI998" s="2"/>
      <c r="BJ998" s="2"/>
      <c r="BK998" s="2"/>
      <c r="BL998" s="2"/>
      <c r="BM998" s="2"/>
      <c r="BN998" s="2"/>
      <c r="BO998" s="2"/>
      <c r="BP998" s="2"/>
      <c r="BQ998" s="2"/>
      <c r="BR998" s="2"/>
      <c r="BS998" s="2"/>
      <c r="BT998" s="2"/>
      <c r="BU998" s="2"/>
      <c r="BV998" s="2"/>
      <c r="BW998" s="2"/>
      <c r="BX998" s="2"/>
      <c r="BY998" s="2"/>
      <c r="BZ998" s="2"/>
      <c r="CA998" s="2"/>
      <c r="CB998" s="2"/>
      <c r="CC998" s="2"/>
      <c r="CD998" s="2"/>
      <c r="CE998" s="2"/>
      <c r="CF998" s="2"/>
      <c r="CG998" s="2"/>
      <c r="CH998" s="2"/>
      <c r="CI998" s="2"/>
      <c r="CJ998" s="2"/>
      <c r="CK998" s="2"/>
      <c r="CL998" s="2"/>
      <c r="CM998" s="2"/>
      <c r="CN998" s="2"/>
      <c r="CO998" s="2"/>
      <c r="CP998" s="2"/>
      <c r="CQ998" s="2"/>
      <c r="CR998" s="2"/>
      <c r="CS998" s="2"/>
      <c r="CT998" s="2"/>
      <c r="CU998" s="2"/>
      <c r="CV998" s="2"/>
      <c r="CW998" s="2"/>
      <c r="CX998" s="2"/>
      <c r="CY998" s="2"/>
      <c r="CZ998" s="2"/>
      <c r="DA998" s="2"/>
      <c r="DB998" s="2"/>
      <c r="DC998" s="2"/>
      <c r="DD998" s="2"/>
      <c r="DE998" s="2"/>
      <c r="DF998" s="92"/>
      <c r="DG998" s="92"/>
      <c r="DH998" s="92"/>
      <c r="DI998" s="92"/>
      <c r="DJ998" s="92"/>
      <c r="DK998" s="92"/>
      <c r="DL998" s="92"/>
      <c r="DM998" s="92"/>
      <c r="DN998" s="92"/>
      <c r="DO998" s="92"/>
      <c r="DP998" s="92"/>
      <c r="DQ998" s="92"/>
      <c r="DR998" s="92"/>
      <c r="DS998" s="92"/>
      <c r="DT998" s="92"/>
      <c r="DU998" s="92"/>
      <c r="DV998" s="92"/>
      <c r="DW998" s="92"/>
      <c r="DX998" s="92"/>
      <c r="DY998" s="92"/>
      <c r="DZ998" s="92"/>
      <c r="EA998" s="92"/>
      <c r="EB998" s="92"/>
      <c r="EC998" s="92"/>
      <c r="ED998" s="92"/>
      <c r="EE998" s="92"/>
      <c r="EF998" s="2"/>
      <c r="EG998" s="2"/>
      <c r="EH998" s="2"/>
    </row>
    <row r="999" spans="1:138" ht="12.75"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c r="BA999" s="2"/>
      <c r="BB999" s="2"/>
      <c r="BC999" s="2"/>
      <c r="BD999" s="2"/>
      <c r="BE999" s="2"/>
      <c r="BF999" s="2"/>
      <c r="BG999" s="2"/>
      <c r="BH999" s="2"/>
      <c r="BI999" s="2"/>
      <c r="BJ999" s="2"/>
      <c r="BK999" s="2"/>
      <c r="BL999" s="2"/>
      <c r="BM999" s="2"/>
      <c r="BN999" s="2"/>
      <c r="BO999" s="2"/>
      <c r="BP999" s="2"/>
      <c r="BQ999" s="2"/>
      <c r="BR999" s="2"/>
      <c r="BS999" s="2"/>
      <c r="BT999" s="2"/>
      <c r="BU999" s="2"/>
      <c r="BV999" s="2"/>
      <c r="BW999" s="2"/>
      <c r="BX999" s="2"/>
      <c r="BY999" s="2"/>
      <c r="BZ999" s="2"/>
      <c r="CA999" s="2"/>
      <c r="CB999" s="2"/>
      <c r="CC999" s="2"/>
      <c r="CD999" s="2"/>
      <c r="CE999" s="2"/>
      <c r="CF999" s="2"/>
      <c r="CG999" s="2"/>
      <c r="CH999" s="2"/>
      <c r="CI999" s="2"/>
      <c r="CJ999" s="2"/>
      <c r="CK999" s="2"/>
      <c r="CL999" s="2"/>
      <c r="CM999" s="2"/>
      <c r="CN999" s="2"/>
      <c r="CO999" s="2"/>
      <c r="CP999" s="2"/>
      <c r="CQ999" s="2"/>
      <c r="CR999" s="2"/>
      <c r="CS999" s="2"/>
      <c r="CT999" s="2"/>
      <c r="CU999" s="2"/>
      <c r="CV999" s="2"/>
      <c r="CW999" s="2"/>
      <c r="CX999" s="2"/>
      <c r="CY999" s="2"/>
      <c r="CZ999" s="2"/>
      <c r="DA999" s="2"/>
      <c r="DB999" s="2"/>
      <c r="DC999" s="2"/>
      <c r="DD999" s="2"/>
      <c r="DE999" s="2"/>
      <c r="DF999" s="92"/>
      <c r="DG999" s="92"/>
      <c r="DH999" s="92"/>
      <c r="DI999" s="92"/>
      <c r="DJ999" s="92"/>
      <c r="DK999" s="92"/>
      <c r="DL999" s="92"/>
      <c r="DM999" s="92"/>
      <c r="DN999" s="92"/>
      <c r="DO999" s="92"/>
      <c r="DP999" s="92"/>
      <c r="DQ999" s="92"/>
      <c r="DR999" s="92"/>
      <c r="DS999" s="92"/>
      <c r="DT999" s="92"/>
      <c r="DU999" s="92"/>
      <c r="DV999" s="92"/>
      <c r="DW999" s="92"/>
      <c r="DX999" s="92"/>
      <c r="DY999" s="92"/>
      <c r="DZ999" s="92"/>
      <c r="EA999" s="92"/>
      <c r="EB999" s="92"/>
      <c r="EC999" s="92"/>
      <c r="ED999" s="92"/>
      <c r="EE999" s="92"/>
      <c r="EF999" s="2"/>
      <c r="EG999" s="2"/>
      <c r="EH999" s="2"/>
    </row>
    <row r="1000" spans="1:138" ht="12.75" customHeight="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c r="AZ1000" s="2"/>
      <c r="BA1000" s="2"/>
      <c r="BB1000" s="2"/>
      <c r="BC1000" s="2"/>
      <c r="BD1000" s="2"/>
      <c r="BE1000" s="2"/>
      <c r="BF1000" s="2"/>
      <c r="BG1000" s="2"/>
      <c r="BH1000" s="2"/>
      <c r="BI1000" s="2"/>
      <c r="BJ1000" s="2"/>
      <c r="BK1000" s="2"/>
      <c r="BL1000" s="2"/>
      <c r="BM1000" s="2"/>
      <c r="BN1000" s="2"/>
      <c r="BO1000" s="2"/>
      <c r="BP1000" s="2"/>
      <c r="BQ1000" s="2"/>
      <c r="BR1000" s="2"/>
      <c r="BS1000" s="2"/>
      <c r="BT1000" s="2"/>
      <c r="BU1000" s="2"/>
      <c r="BV1000" s="2"/>
      <c r="BW1000" s="2"/>
      <c r="BX1000" s="2"/>
      <c r="BY1000" s="2"/>
      <c r="BZ1000" s="2"/>
      <c r="CA1000" s="2"/>
      <c r="CB1000" s="2"/>
      <c r="CC1000" s="2"/>
      <c r="CD1000" s="2"/>
      <c r="CE1000" s="2"/>
      <c r="CF1000" s="2"/>
      <c r="CG1000" s="2"/>
      <c r="CH1000" s="2"/>
      <c r="CI1000" s="2"/>
      <c r="CJ1000" s="2"/>
      <c r="CK1000" s="2"/>
      <c r="CL1000" s="2"/>
      <c r="CM1000" s="2"/>
      <c r="CN1000" s="2"/>
      <c r="CO1000" s="2"/>
      <c r="CP1000" s="2"/>
      <c r="CQ1000" s="2"/>
      <c r="CR1000" s="2"/>
      <c r="CS1000" s="2"/>
      <c r="CT1000" s="2"/>
      <c r="CU1000" s="2"/>
      <c r="CV1000" s="2"/>
      <c r="CW1000" s="2"/>
      <c r="CX1000" s="2"/>
      <c r="CY1000" s="2"/>
      <c r="CZ1000" s="2"/>
      <c r="DA1000" s="2"/>
      <c r="DB1000" s="2"/>
      <c r="DC1000" s="2"/>
      <c r="DD1000" s="2"/>
      <c r="DE1000" s="2"/>
      <c r="DF1000" s="92"/>
      <c r="DG1000" s="92"/>
      <c r="DH1000" s="92"/>
      <c r="DI1000" s="92"/>
      <c r="DJ1000" s="92"/>
      <c r="DK1000" s="92"/>
      <c r="DL1000" s="92"/>
      <c r="DM1000" s="92"/>
      <c r="DN1000" s="92"/>
      <c r="DO1000" s="92"/>
      <c r="DP1000" s="92"/>
      <c r="DQ1000" s="92"/>
      <c r="DR1000" s="92"/>
      <c r="DS1000" s="92"/>
      <c r="DT1000" s="92"/>
      <c r="DU1000" s="92"/>
      <c r="DV1000" s="92"/>
      <c r="DW1000" s="92"/>
      <c r="DX1000" s="92"/>
      <c r="DY1000" s="92"/>
      <c r="DZ1000" s="92"/>
      <c r="EA1000" s="92"/>
      <c r="EB1000" s="92"/>
      <c r="EC1000" s="92"/>
      <c r="ED1000" s="92"/>
      <c r="EE1000" s="92"/>
      <c r="EF1000" s="2"/>
      <c r="EG1000" s="2"/>
      <c r="EH1000" s="2"/>
    </row>
  </sheetData>
  <mergeCells count="26">
    <mergeCell ref="CM6:CP6"/>
    <mergeCell ref="CQ6:CT6"/>
    <mergeCell ref="CU6:CX6"/>
    <mergeCell ref="CY6:DB6"/>
    <mergeCell ref="BG6:BJ6"/>
    <mergeCell ref="BK6:BN6"/>
    <mergeCell ref="BO6:BR6"/>
    <mergeCell ref="BS6:BV6"/>
    <mergeCell ref="BW6:BZ6"/>
    <mergeCell ref="CA6:CD6"/>
    <mergeCell ref="CE6:CH6"/>
    <mergeCell ref="AQ6:AT6"/>
    <mergeCell ref="AU6:AX6"/>
    <mergeCell ref="AY6:BB6"/>
    <mergeCell ref="BC6:BF6"/>
    <mergeCell ref="CI6:CL6"/>
    <mergeCell ref="W6:Z6"/>
    <mergeCell ref="AA6:AD6"/>
    <mergeCell ref="AE6:AH6"/>
    <mergeCell ref="AI6:AL6"/>
    <mergeCell ref="AM6:AP6"/>
    <mergeCell ref="C6:F6"/>
    <mergeCell ref="G6:J6"/>
    <mergeCell ref="K6:N6"/>
    <mergeCell ref="O6:R6"/>
    <mergeCell ref="S6:V6"/>
  </mergeCells>
  <printOptions horizontalCentered="1" verticalCentered="1"/>
  <pageMargins left="0.7" right="0.7" top="0.75" bottom="0.75" header="0" footer="0"/>
  <pageSetup orientation="landscape"/>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K1000"/>
  <sheetViews>
    <sheetView showGridLines="0" workbookViewId="0">
      <pane xSplit="2" ySplit="7" topLeftCell="C8" activePane="bottomRight" state="frozen"/>
      <selection pane="topRight" activeCell="C1" sqref="C1"/>
      <selection pane="bottomLeft" activeCell="A8" sqref="A8"/>
      <selection pane="bottomRight" activeCell="CD10" sqref="CD10"/>
    </sheetView>
  </sheetViews>
  <sheetFormatPr defaultColWidth="14.42578125" defaultRowHeight="15" customHeight="1" outlineLevelRow="1" outlineLevelCol="1" x14ac:dyDescent="0.25"/>
  <cols>
    <col min="1" max="1" width="1.7109375" customWidth="1"/>
    <col min="2" max="2" width="50.7109375" customWidth="1"/>
    <col min="3" max="70" width="8.7109375" hidden="1" customWidth="1" outlineLevel="1"/>
    <col min="71" max="71" width="8.7109375" customWidth="1" collapsed="1"/>
    <col min="72" max="78" width="8.7109375" customWidth="1"/>
    <col min="79" max="79" width="9.42578125" customWidth="1"/>
    <col min="80" max="108" width="8.7109375" customWidth="1"/>
    <col min="109" max="109" width="33.7109375" customWidth="1"/>
    <col min="110" max="124" width="8.7109375" hidden="1" customWidth="1" outlineLevel="1"/>
    <col min="125" max="125" width="8.7109375" customWidth="1" collapsed="1"/>
    <col min="126" max="141" width="8.7109375" customWidth="1"/>
  </cols>
  <sheetData>
    <row r="1" spans="1:141" ht="12.75" customHeight="1" x14ac:dyDescent="0.25">
      <c r="A1" s="248"/>
      <c r="B1" s="249"/>
      <c r="C1" s="249"/>
      <c r="D1" s="249"/>
      <c r="E1" s="249"/>
      <c r="F1" s="249"/>
      <c r="G1" s="249"/>
      <c r="H1" s="249"/>
      <c r="I1" s="249"/>
      <c r="J1" s="249"/>
      <c r="K1" s="249"/>
      <c r="L1" s="249"/>
      <c r="M1" s="249"/>
      <c r="N1" s="249"/>
      <c r="O1" s="249"/>
      <c r="P1" s="249"/>
      <c r="Q1" s="249"/>
      <c r="R1" s="249"/>
      <c r="S1" s="249"/>
      <c r="T1" s="249"/>
      <c r="U1" s="249"/>
      <c r="V1" s="249"/>
      <c r="W1" s="249"/>
      <c r="X1" s="249"/>
      <c r="Y1" s="249"/>
      <c r="Z1" s="249"/>
      <c r="AA1" s="249"/>
      <c r="AB1" s="249"/>
      <c r="AC1" s="249"/>
      <c r="AD1" s="249"/>
      <c r="AE1" s="249"/>
      <c r="AF1" s="249"/>
      <c r="AG1" s="249"/>
      <c r="AH1" s="249"/>
      <c r="AI1" s="249"/>
      <c r="AJ1" s="249"/>
      <c r="AK1" s="249"/>
      <c r="AL1" s="249"/>
      <c r="AM1" s="249"/>
      <c r="AN1" s="249"/>
      <c r="AO1" s="249"/>
      <c r="AP1" s="249"/>
      <c r="AQ1" s="249"/>
      <c r="AR1" s="249"/>
      <c r="AS1" s="249"/>
      <c r="AT1" s="249"/>
      <c r="AU1" s="249"/>
      <c r="AV1" s="249"/>
      <c r="AW1" s="249"/>
      <c r="AX1" s="249"/>
      <c r="AY1" s="249"/>
      <c r="AZ1" s="249"/>
      <c r="BA1" s="249"/>
      <c r="BB1" s="249"/>
      <c r="BC1" s="249"/>
      <c r="BD1" s="249"/>
      <c r="BE1" s="249"/>
      <c r="BF1" s="249"/>
      <c r="BG1" s="249"/>
      <c r="BH1" s="249"/>
      <c r="BI1" s="249"/>
      <c r="BJ1" s="249"/>
      <c r="BK1" s="249"/>
      <c r="BL1" s="249"/>
      <c r="BM1" s="249"/>
      <c r="BN1" s="249"/>
      <c r="BO1" s="249"/>
      <c r="BP1" s="249"/>
      <c r="BQ1" s="249"/>
      <c r="BR1" s="249"/>
      <c r="BS1" s="249"/>
      <c r="BT1" s="249"/>
      <c r="BU1" s="249"/>
      <c r="BV1" s="249"/>
      <c r="BW1" s="249"/>
      <c r="BX1" s="249"/>
      <c r="BY1" s="249"/>
      <c r="BZ1" s="249"/>
      <c r="CA1" s="249"/>
      <c r="CB1" s="249"/>
      <c r="CC1" s="249"/>
      <c r="CD1" s="249"/>
      <c r="CE1" s="249"/>
      <c r="CF1" s="249"/>
      <c r="CG1" s="249"/>
      <c r="CH1" s="249"/>
      <c r="CI1" s="249"/>
      <c r="CJ1" s="249"/>
      <c r="CK1" s="249"/>
      <c r="CL1" s="249"/>
      <c r="CM1" s="249"/>
      <c r="CN1" s="249"/>
      <c r="CO1" s="249"/>
      <c r="CP1" s="249"/>
      <c r="CQ1" s="249"/>
      <c r="CR1" s="249"/>
      <c r="CS1" s="249"/>
      <c r="CT1" s="249"/>
      <c r="CU1" s="249"/>
      <c r="CV1" s="249"/>
      <c r="CW1" s="249"/>
      <c r="CX1" s="249"/>
      <c r="CY1" s="249"/>
      <c r="CZ1" s="249"/>
      <c r="DA1" s="249"/>
      <c r="DB1" s="249"/>
      <c r="DC1" s="249"/>
      <c r="DD1" s="249"/>
      <c r="DE1" s="249"/>
      <c r="DF1" s="249"/>
      <c r="DG1" s="249"/>
      <c r="DH1" s="249"/>
      <c r="DI1" s="249"/>
      <c r="DJ1" s="249"/>
      <c r="DK1" s="249"/>
      <c r="DL1" s="249"/>
      <c r="DM1" s="249"/>
      <c r="DN1" s="249"/>
      <c r="DO1" s="249"/>
      <c r="DP1" s="249"/>
      <c r="DQ1" s="249"/>
      <c r="DR1" s="249"/>
      <c r="DS1" s="249"/>
      <c r="DT1" s="249"/>
      <c r="DU1" s="249"/>
      <c r="DV1" s="249"/>
      <c r="DW1" s="249"/>
      <c r="DX1" s="249"/>
      <c r="DY1" s="249"/>
      <c r="DZ1" s="249"/>
      <c r="EA1" s="249"/>
      <c r="EB1" s="249"/>
      <c r="EC1" s="249"/>
      <c r="ED1" s="249"/>
      <c r="EE1" s="249"/>
      <c r="EF1" s="249"/>
      <c r="EG1" s="249"/>
      <c r="EH1" s="249"/>
      <c r="EI1" s="249"/>
      <c r="EJ1" s="249"/>
      <c r="EK1" s="249"/>
    </row>
    <row r="2" spans="1:141" ht="12.75" customHeight="1" x14ac:dyDescent="0.25">
      <c r="A2" s="5" t="s">
        <v>1</v>
      </c>
      <c r="B2" s="6" t="s">
        <v>1293</v>
      </c>
      <c r="C2" s="249"/>
      <c r="D2" s="249"/>
      <c r="E2" s="249"/>
      <c r="F2" s="249"/>
      <c r="G2" s="249"/>
      <c r="H2" s="249"/>
      <c r="I2" s="249"/>
      <c r="J2" s="249"/>
      <c r="K2" s="249"/>
      <c r="L2" s="249"/>
      <c r="M2" s="249"/>
      <c r="N2" s="249"/>
      <c r="O2" s="249"/>
      <c r="P2" s="249"/>
      <c r="Q2" s="249"/>
      <c r="R2" s="249"/>
      <c r="S2" s="249"/>
      <c r="T2" s="249"/>
      <c r="U2" s="249"/>
      <c r="V2" s="249"/>
      <c r="W2" s="249"/>
      <c r="X2" s="249"/>
      <c r="Y2" s="249"/>
      <c r="Z2" s="249"/>
      <c r="AA2" s="249"/>
      <c r="AB2" s="249"/>
      <c r="AC2" s="249"/>
      <c r="AD2" s="249"/>
      <c r="AE2" s="249"/>
      <c r="AF2" s="249"/>
      <c r="AG2" s="249"/>
      <c r="AH2" s="249"/>
      <c r="AI2" s="249"/>
      <c r="AJ2" s="249"/>
      <c r="AK2" s="249"/>
      <c r="AL2" s="249"/>
      <c r="AM2" s="249"/>
      <c r="AN2" s="249"/>
      <c r="AO2" s="249"/>
      <c r="AP2" s="249"/>
      <c r="AQ2" s="249"/>
      <c r="AR2" s="249"/>
      <c r="AS2" s="249"/>
      <c r="AT2" s="249"/>
      <c r="AU2" s="249"/>
      <c r="AV2" s="249"/>
      <c r="AW2" s="249"/>
      <c r="AX2" s="249"/>
      <c r="AY2" s="249"/>
      <c r="AZ2" s="249"/>
      <c r="BA2" s="249"/>
      <c r="BB2" s="249"/>
      <c r="BC2" s="249"/>
      <c r="BD2" s="249"/>
      <c r="BE2" s="249"/>
      <c r="BF2" s="249"/>
      <c r="BG2" s="249"/>
      <c r="BH2" s="249"/>
      <c r="BI2" s="249"/>
      <c r="BJ2" s="249"/>
      <c r="BK2" s="249"/>
      <c r="BL2" s="249"/>
      <c r="BM2" s="249"/>
      <c r="BN2" s="249"/>
      <c r="BO2" s="249"/>
      <c r="BP2" s="249"/>
      <c r="BQ2" s="249"/>
      <c r="BR2" s="249"/>
      <c r="BS2" s="249"/>
      <c r="BT2" s="249"/>
      <c r="BU2" s="249"/>
      <c r="BV2" s="249"/>
      <c r="BW2" s="249"/>
      <c r="BX2" s="249"/>
      <c r="BY2" s="249"/>
      <c r="BZ2" s="249"/>
      <c r="CA2" s="249"/>
      <c r="CB2" s="249"/>
      <c r="CC2" s="249"/>
      <c r="CD2" s="249"/>
      <c r="CE2" s="249"/>
      <c r="CF2" s="249"/>
      <c r="CG2" s="249"/>
      <c r="CH2" s="249"/>
      <c r="CI2" s="249"/>
      <c r="CJ2" s="249"/>
      <c r="CK2" s="249"/>
      <c r="CL2" s="249"/>
      <c r="CM2" s="249"/>
      <c r="CN2" s="249"/>
      <c r="CO2" s="249"/>
      <c r="CP2" s="249"/>
      <c r="CQ2" s="249"/>
      <c r="CR2" s="249"/>
      <c r="CS2" s="249"/>
      <c r="CT2" s="249"/>
      <c r="CU2" s="249"/>
      <c r="CV2" s="249"/>
      <c r="CW2" s="249"/>
      <c r="CX2" s="249"/>
      <c r="CY2" s="249"/>
      <c r="CZ2" s="249"/>
      <c r="DA2" s="249"/>
      <c r="DB2" s="249"/>
      <c r="DC2" s="249"/>
      <c r="DD2" s="249"/>
      <c r="DE2" s="249"/>
      <c r="DF2" s="249"/>
      <c r="DG2" s="249"/>
      <c r="DH2" s="249"/>
      <c r="DI2" s="249"/>
      <c r="DJ2" s="249"/>
      <c r="DK2" s="249"/>
      <c r="DL2" s="249"/>
      <c r="DM2" s="249"/>
      <c r="DN2" s="249"/>
      <c r="DO2" s="249"/>
      <c r="DP2" s="249"/>
      <c r="DQ2" s="249"/>
      <c r="DR2" s="249"/>
      <c r="DS2" s="249"/>
      <c r="DT2" s="249"/>
      <c r="DU2" s="249"/>
      <c r="DV2" s="249"/>
      <c r="DW2" s="249"/>
      <c r="DX2" s="249"/>
      <c r="DY2" s="249"/>
      <c r="DZ2" s="249"/>
      <c r="EA2" s="249"/>
      <c r="EB2" s="249"/>
      <c r="EC2" s="249"/>
      <c r="ED2" s="249"/>
      <c r="EE2" s="249"/>
      <c r="EF2" s="249"/>
      <c r="EG2" s="249"/>
      <c r="EH2" s="249"/>
      <c r="EI2" s="249"/>
      <c r="EJ2" s="249"/>
      <c r="EK2" s="249"/>
    </row>
    <row r="3" spans="1:141" ht="12.75" customHeight="1" x14ac:dyDescent="0.25">
      <c r="A3" s="7"/>
      <c r="B3" s="6" t="s">
        <v>219</v>
      </c>
      <c r="C3" s="249"/>
      <c r="D3" s="249"/>
      <c r="E3" s="249"/>
      <c r="F3" s="249"/>
      <c r="G3" s="249"/>
      <c r="H3" s="249"/>
      <c r="I3" s="249"/>
      <c r="J3" s="249"/>
      <c r="K3" s="249"/>
      <c r="L3" s="249"/>
      <c r="M3" s="249"/>
      <c r="N3" s="249"/>
      <c r="O3" s="249"/>
      <c r="P3" s="249"/>
      <c r="Q3" s="249"/>
      <c r="R3" s="249"/>
      <c r="S3" s="249"/>
      <c r="T3" s="249"/>
      <c r="U3" s="249"/>
      <c r="V3" s="249"/>
      <c r="W3" s="249"/>
      <c r="X3" s="249"/>
      <c r="Y3" s="249"/>
      <c r="Z3" s="249"/>
      <c r="AA3" s="249"/>
      <c r="AB3" s="249"/>
      <c r="AC3" s="249"/>
      <c r="AD3" s="249"/>
      <c r="AE3" s="249"/>
      <c r="AF3" s="249"/>
      <c r="AG3" s="249"/>
      <c r="AH3" s="249"/>
      <c r="AI3" s="249"/>
      <c r="AJ3" s="249"/>
      <c r="AK3" s="249"/>
      <c r="AL3" s="249"/>
      <c r="AM3" s="249"/>
      <c r="AN3" s="249"/>
      <c r="AO3" s="249"/>
      <c r="AP3" s="249"/>
      <c r="AQ3" s="249"/>
      <c r="AR3" s="249"/>
      <c r="AS3" s="249"/>
      <c r="AT3" s="249"/>
      <c r="AU3" s="249"/>
      <c r="AV3" s="249"/>
      <c r="AW3" s="249"/>
      <c r="AX3" s="249"/>
      <c r="AY3" s="249"/>
      <c r="AZ3" s="249"/>
      <c r="BA3" s="249"/>
      <c r="BB3" s="249"/>
      <c r="BC3" s="249"/>
      <c r="BD3" s="249"/>
      <c r="BE3" s="249"/>
      <c r="BF3" s="249"/>
      <c r="BG3" s="249"/>
      <c r="BH3" s="249"/>
      <c r="BI3" s="249"/>
      <c r="BJ3" s="249"/>
      <c r="BK3" s="249"/>
      <c r="BL3" s="249"/>
      <c r="BM3" s="249"/>
      <c r="BN3" s="249"/>
      <c r="BO3" s="249"/>
      <c r="BP3" s="249"/>
      <c r="BQ3" s="249"/>
      <c r="BR3" s="249"/>
      <c r="BS3" s="249"/>
      <c r="BT3" s="249"/>
      <c r="BU3" s="249"/>
      <c r="BV3" s="249"/>
      <c r="BW3" s="249"/>
      <c r="BX3" s="249"/>
      <c r="BY3" s="249"/>
      <c r="BZ3" s="249"/>
      <c r="CA3" s="249"/>
      <c r="CB3" s="249"/>
      <c r="CC3" s="249"/>
      <c r="CD3" s="249"/>
      <c r="CE3" s="249"/>
      <c r="CF3" s="249"/>
      <c r="CG3" s="249"/>
      <c r="CH3" s="249"/>
      <c r="CI3" s="249"/>
      <c r="CJ3" s="249"/>
      <c r="CK3" s="249"/>
      <c r="CL3" s="249"/>
      <c r="CM3" s="249"/>
      <c r="CN3" s="249"/>
      <c r="CO3" s="249"/>
      <c r="CP3" s="249"/>
      <c r="CQ3" s="249"/>
      <c r="CR3" s="249"/>
      <c r="CS3" s="249"/>
      <c r="CT3" s="249"/>
      <c r="CU3" s="249"/>
      <c r="CV3" s="249"/>
      <c r="CW3" s="249"/>
      <c r="CX3" s="249"/>
      <c r="CY3" s="249"/>
      <c r="CZ3" s="249"/>
      <c r="DA3" s="249"/>
      <c r="DB3" s="249"/>
      <c r="DC3" s="249"/>
      <c r="DD3" s="249"/>
      <c r="DE3" s="249"/>
      <c r="DF3" s="249"/>
      <c r="DG3" s="249"/>
      <c r="DH3" s="249"/>
      <c r="DI3" s="249"/>
      <c r="DJ3" s="249"/>
      <c r="DK3" s="249"/>
      <c r="DL3" s="249"/>
      <c r="DM3" s="249"/>
      <c r="DN3" s="249"/>
      <c r="DO3" s="249"/>
      <c r="DP3" s="249"/>
      <c r="DQ3" s="249"/>
      <c r="DR3" s="249"/>
      <c r="DS3" s="249"/>
      <c r="DT3" s="249"/>
      <c r="DU3" s="249"/>
      <c r="DV3" s="249"/>
      <c r="DW3" s="249"/>
      <c r="DX3" s="249"/>
      <c r="DY3" s="249"/>
      <c r="DZ3" s="249"/>
      <c r="EA3" s="249"/>
      <c r="EB3" s="249"/>
      <c r="EC3" s="249"/>
      <c r="ED3" s="249"/>
      <c r="EE3" s="249"/>
      <c r="EF3" s="249"/>
      <c r="EG3" s="249"/>
      <c r="EH3" s="249"/>
      <c r="EI3" s="249"/>
      <c r="EJ3" s="249"/>
      <c r="EK3" s="249"/>
    </row>
    <row r="4" spans="1:141" ht="12.75" customHeight="1" x14ac:dyDescent="0.25">
      <c r="A4" s="7"/>
      <c r="B4" s="6" t="s">
        <v>4</v>
      </c>
      <c r="C4" s="250"/>
      <c r="D4" s="250"/>
      <c r="E4" s="250"/>
      <c r="F4" s="250"/>
      <c r="G4" s="250"/>
      <c r="H4" s="250"/>
      <c r="I4" s="250"/>
      <c r="J4" s="250"/>
      <c r="K4" s="250"/>
      <c r="L4" s="250"/>
      <c r="M4" s="250"/>
      <c r="N4" s="250"/>
      <c r="O4" s="250"/>
      <c r="P4" s="250"/>
      <c r="Q4" s="250"/>
      <c r="R4" s="250"/>
      <c r="S4" s="250"/>
      <c r="T4" s="250"/>
      <c r="U4" s="250"/>
      <c r="V4" s="250"/>
      <c r="W4" s="250"/>
      <c r="X4" s="250"/>
      <c r="Y4" s="250"/>
      <c r="Z4" s="250"/>
      <c r="AA4" s="250"/>
      <c r="AB4" s="250"/>
      <c r="AC4" s="250"/>
      <c r="AD4" s="250"/>
      <c r="AE4" s="250"/>
      <c r="AF4" s="250"/>
      <c r="AG4" s="250"/>
      <c r="AH4" s="250"/>
      <c r="AI4" s="250"/>
      <c r="AJ4" s="250"/>
      <c r="AK4" s="250"/>
      <c r="AL4" s="250"/>
      <c r="AM4" s="250"/>
      <c r="AN4" s="250"/>
      <c r="AO4" s="250"/>
      <c r="AP4" s="250"/>
      <c r="AQ4" s="250"/>
      <c r="AR4" s="250"/>
      <c r="AS4" s="250"/>
      <c r="AT4" s="250"/>
      <c r="AU4" s="250"/>
      <c r="AV4" s="250"/>
      <c r="AW4" s="250"/>
      <c r="AX4" s="250"/>
      <c r="AY4" s="250"/>
      <c r="AZ4" s="250"/>
      <c r="BA4" s="250"/>
      <c r="BB4" s="250"/>
      <c r="BC4" s="250"/>
      <c r="BD4" s="250"/>
      <c r="BE4" s="250"/>
      <c r="BF4" s="250"/>
      <c r="BG4" s="250"/>
      <c r="BH4" s="250"/>
      <c r="BI4" s="250"/>
      <c r="BJ4" s="250"/>
      <c r="BK4" s="250"/>
      <c r="BL4" s="250"/>
      <c r="BM4" s="250"/>
      <c r="BN4" s="250"/>
      <c r="BO4" s="250"/>
      <c r="BP4" s="250"/>
      <c r="BQ4" s="250"/>
      <c r="BR4" s="250"/>
      <c r="BS4" s="250"/>
      <c r="BT4" s="250"/>
      <c r="BU4" s="250"/>
      <c r="BV4" s="250"/>
      <c r="BW4" s="250"/>
      <c r="BX4" s="250"/>
      <c r="BY4" s="250"/>
      <c r="BZ4" s="250"/>
      <c r="CA4" s="250"/>
      <c r="CB4" s="250"/>
      <c r="CC4" s="250"/>
      <c r="CD4" s="250"/>
      <c r="CE4" s="250"/>
      <c r="CF4" s="250"/>
      <c r="CG4" s="250"/>
      <c r="CH4" s="250"/>
      <c r="CI4" s="250"/>
      <c r="CJ4" s="250"/>
      <c r="CK4" s="250"/>
      <c r="CL4" s="250"/>
      <c r="CM4" s="250"/>
      <c r="CN4" s="250"/>
      <c r="CO4" s="250"/>
      <c r="CP4" s="250"/>
      <c r="CQ4" s="250"/>
      <c r="CR4" s="250"/>
      <c r="CS4" s="250"/>
      <c r="CT4" s="250"/>
      <c r="CU4" s="250"/>
      <c r="CV4" s="250"/>
      <c r="CW4" s="250"/>
      <c r="CX4" s="250"/>
      <c r="CY4" s="250"/>
      <c r="CZ4" s="250"/>
      <c r="DA4" s="250"/>
      <c r="DB4" s="250"/>
      <c r="DC4" s="100"/>
      <c r="DD4" s="100"/>
      <c r="DE4" s="100"/>
      <c r="DF4" s="251"/>
      <c r="DG4" s="251"/>
      <c r="DH4" s="251"/>
      <c r="DI4" s="251"/>
      <c r="DJ4" s="251"/>
      <c r="DK4" s="251"/>
      <c r="DL4" s="251"/>
      <c r="DM4" s="251"/>
      <c r="DN4" s="251"/>
      <c r="DO4" s="251"/>
      <c r="DP4" s="251"/>
      <c r="DQ4" s="251"/>
      <c r="DR4" s="251"/>
      <c r="DS4" s="251"/>
      <c r="DT4" s="251"/>
      <c r="DU4" s="251"/>
      <c r="DV4" s="251"/>
      <c r="DW4" s="251"/>
      <c r="DX4" s="251"/>
      <c r="DY4" s="251"/>
      <c r="DZ4" s="251"/>
      <c r="EA4" s="251"/>
      <c r="EB4" s="251"/>
      <c r="EC4" s="251"/>
      <c r="ED4" s="251"/>
      <c r="EE4" s="251"/>
      <c r="EF4" s="100"/>
      <c r="EG4" s="100"/>
      <c r="EH4" s="100"/>
      <c r="EI4" s="100"/>
      <c r="EJ4" s="100"/>
      <c r="EK4" s="100"/>
    </row>
    <row r="5" spans="1:141" ht="12.75" customHeight="1" x14ac:dyDescent="0.25">
      <c r="A5" s="7"/>
      <c r="B5" s="7"/>
      <c r="C5" s="101">
        <f>VALUE(LEFT(C6,4))</f>
        <v>2005</v>
      </c>
      <c r="D5" s="101">
        <f>VALUE(LEFT(C6,4))</f>
        <v>2005</v>
      </c>
      <c r="E5" s="101">
        <f>VALUE(LEFT(C6,4))</f>
        <v>2005</v>
      </c>
      <c r="F5" s="101">
        <f>VALUE(LEFT(C6,4))</f>
        <v>2005</v>
      </c>
      <c r="G5" s="101">
        <f>VALUE(LEFT(G6,4))</f>
        <v>2006</v>
      </c>
      <c r="H5" s="101">
        <f>VALUE(LEFT(G6,4))</f>
        <v>2006</v>
      </c>
      <c r="I5" s="101">
        <f>VALUE(LEFT(G6,4))</f>
        <v>2006</v>
      </c>
      <c r="J5" s="101">
        <f>VALUE(LEFT(G6,4))</f>
        <v>2006</v>
      </c>
      <c r="K5" s="101">
        <f>VALUE(LEFT(K6,4))</f>
        <v>2007</v>
      </c>
      <c r="L5" s="101">
        <f>VALUE(LEFT(K6,4))</f>
        <v>2007</v>
      </c>
      <c r="M5" s="101">
        <f>VALUE(LEFT(K6,4))</f>
        <v>2007</v>
      </c>
      <c r="N5" s="101">
        <f>VALUE(LEFT(K6,4))</f>
        <v>2007</v>
      </c>
      <c r="O5" s="101">
        <f>VALUE(LEFT(O6,4))</f>
        <v>2008</v>
      </c>
      <c r="P5" s="101">
        <f>VALUE(LEFT(O6,4))</f>
        <v>2008</v>
      </c>
      <c r="Q5" s="101">
        <f>VALUE(LEFT(O6,4))</f>
        <v>2008</v>
      </c>
      <c r="R5" s="101">
        <f>VALUE(LEFT(O6,4))</f>
        <v>2008</v>
      </c>
      <c r="S5" s="101">
        <f>VALUE(LEFT(S6,4))</f>
        <v>2009</v>
      </c>
      <c r="T5" s="101">
        <f>VALUE(LEFT(S6,4))</f>
        <v>2009</v>
      </c>
      <c r="U5" s="101">
        <f>VALUE(LEFT(S6,4))</f>
        <v>2009</v>
      </c>
      <c r="V5" s="101">
        <f>VALUE(LEFT(S6,4))</f>
        <v>2009</v>
      </c>
      <c r="W5" s="101">
        <f>VALUE(LEFT(W6,4))</f>
        <v>2010</v>
      </c>
      <c r="X5" s="101">
        <f>VALUE(LEFT(W6,4))</f>
        <v>2010</v>
      </c>
      <c r="Y5" s="101">
        <f>VALUE(LEFT(W6,4))</f>
        <v>2010</v>
      </c>
      <c r="Z5" s="101">
        <f>VALUE(LEFT(W6,4))</f>
        <v>2010</v>
      </c>
      <c r="AA5" s="101">
        <f>VALUE(LEFT(AA6,4))</f>
        <v>2011</v>
      </c>
      <c r="AB5" s="101">
        <f>VALUE(LEFT(AA6,4))</f>
        <v>2011</v>
      </c>
      <c r="AC5" s="101">
        <f>VALUE(LEFT(AA6,4))</f>
        <v>2011</v>
      </c>
      <c r="AD5" s="101">
        <f>VALUE(LEFT(AA6,4))</f>
        <v>2011</v>
      </c>
      <c r="AE5" s="101">
        <f>VALUE(LEFT(AE6,4))</f>
        <v>2012</v>
      </c>
      <c r="AF5" s="101">
        <f>VALUE(LEFT(AE6,4))</f>
        <v>2012</v>
      </c>
      <c r="AG5" s="101">
        <f>VALUE(LEFT(AE6,4))</f>
        <v>2012</v>
      </c>
      <c r="AH5" s="101">
        <f>VALUE(LEFT(AE6,4))</f>
        <v>2012</v>
      </c>
      <c r="AI5" s="101">
        <f>VALUE(LEFT(AI6,4))</f>
        <v>2013</v>
      </c>
      <c r="AJ5" s="101">
        <f>VALUE(LEFT(AI6,4))</f>
        <v>2013</v>
      </c>
      <c r="AK5" s="101">
        <f>VALUE(LEFT(AI6,4))</f>
        <v>2013</v>
      </c>
      <c r="AL5" s="101">
        <f>VALUE(LEFT(AI6,4))</f>
        <v>2013</v>
      </c>
      <c r="AM5" s="101">
        <f>VALUE(LEFT(AM6,4))</f>
        <v>2014</v>
      </c>
      <c r="AN5" s="101">
        <f>VALUE(LEFT(AM6,4))</f>
        <v>2014</v>
      </c>
      <c r="AO5" s="101">
        <f>VALUE(LEFT(AM6,4))</f>
        <v>2014</v>
      </c>
      <c r="AP5" s="101">
        <f>VALUE(LEFT(AM6,4))</f>
        <v>2014</v>
      </c>
      <c r="AQ5" s="101">
        <f>VALUE(LEFT(AQ6,4))</f>
        <v>2015</v>
      </c>
      <c r="AR5" s="101">
        <f>VALUE(LEFT(AQ6,4))</f>
        <v>2015</v>
      </c>
      <c r="AS5" s="101">
        <f>VALUE(LEFT(AQ6,4))</f>
        <v>2015</v>
      </c>
      <c r="AT5" s="101">
        <f>VALUE(LEFT(AQ6,4))</f>
        <v>2015</v>
      </c>
      <c r="AU5" s="101">
        <f>VALUE(LEFT(AU6,4))</f>
        <v>2016</v>
      </c>
      <c r="AV5" s="101">
        <f>VALUE(LEFT(AU6,4))</f>
        <v>2016</v>
      </c>
      <c r="AW5" s="101">
        <f>VALUE(LEFT(AU6,4))</f>
        <v>2016</v>
      </c>
      <c r="AX5" s="101">
        <f>VALUE(LEFT(AU6,4))</f>
        <v>2016</v>
      </c>
      <c r="AY5" s="101">
        <f>VALUE(LEFT(AY6,4))</f>
        <v>2017</v>
      </c>
      <c r="AZ5" s="101">
        <f>VALUE(LEFT(AY6,4))</f>
        <v>2017</v>
      </c>
      <c r="BA5" s="101">
        <f>VALUE(LEFT(AY6,4))</f>
        <v>2017</v>
      </c>
      <c r="BB5" s="101">
        <f>VALUE(LEFT(AY6,4))</f>
        <v>2017</v>
      </c>
      <c r="BC5" s="101">
        <f>VALUE(LEFT(BC6,4))</f>
        <v>2018</v>
      </c>
      <c r="BD5" s="101">
        <f>VALUE(LEFT(BC6,4))</f>
        <v>2018</v>
      </c>
      <c r="BE5" s="101">
        <f>VALUE(LEFT(BC6,4))</f>
        <v>2018</v>
      </c>
      <c r="BF5" s="101">
        <f>VALUE(LEFT(BC6,4))</f>
        <v>2018</v>
      </c>
      <c r="BG5" s="101">
        <f>VALUE(LEFT(BG6,4))</f>
        <v>2019</v>
      </c>
      <c r="BH5" s="101">
        <f>VALUE(LEFT(BG6,4))</f>
        <v>2019</v>
      </c>
      <c r="BI5" s="101">
        <f>VALUE(LEFT(BG6,4))</f>
        <v>2019</v>
      </c>
      <c r="BJ5" s="101">
        <f>VALUE(LEFT(BG6,4))</f>
        <v>2019</v>
      </c>
      <c r="BK5" s="101">
        <f>VALUE(LEFT(BK6,4))</f>
        <v>2020</v>
      </c>
      <c r="BL5" s="101">
        <f>VALUE(LEFT(BK6,4))</f>
        <v>2020</v>
      </c>
      <c r="BM5" s="101">
        <f>VALUE(LEFT(BK6,4))</f>
        <v>2020</v>
      </c>
      <c r="BN5" s="101">
        <f>VALUE(LEFT(BK6,4))</f>
        <v>2020</v>
      </c>
      <c r="BO5" s="101">
        <f>VALUE(LEFT(BO6,4))</f>
        <v>2021</v>
      </c>
      <c r="BP5" s="101">
        <f>VALUE(LEFT(BO6,4))</f>
        <v>2021</v>
      </c>
      <c r="BQ5" s="101">
        <f>VALUE(LEFT(BO6,4))</f>
        <v>2021</v>
      </c>
      <c r="BR5" s="101">
        <f>VALUE(LEFT(BO6,4))</f>
        <v>2021</v>
      </c>
      <c r="BS5" s="101">
        <f>VALUE(LEFT(BS6,4))</f>
        <v>2022</v>
      </c>
      <c r="BT5" s="101">
        <f>VALUE(LEFT(BS6,4))</f>
        <v>2022</v>
      </c>
      <c r="BU5" s="101">
        <f>VALUE(LEFT(BS6,4))</f>
        <v>2022</v>
      </c>
      <c r="BV5" s="101">
        <f>VALUE(LEFT(BS6,4))</f>
        <v>2022</v>
      </c>
      <c r="BW5" s="101">
        <f>VALUE(LEFT(BW6,4))</f>
        <v>2023</v>
      </c>
      <c r="BX5" s="101">
        <f>VALUE(LEFT(BW6,4))</f>
        <v>2023</v>
      </c>
      <c r="BY5" s="101">
        <f>VALUE(LEFT(BW6,4))</f>
        <v>2023</v>
      </c>
      <c r="BZ5" s="101">
        <f>VALUE(LEFT(BW6,4))</f>
        <v>2023</v>
      </c>
      <c r="CA5" s="101">
        <f>VALUE(LEFT(CA6,4))</f>
        <v>2024</v>
      </c>
      <c r="CB5" s="101">
        <f>VALUE(LEFT(CA6,4))</f>
        <v>2024</v>
      </c>
      <c r="CC5" s="101">
        <f>VALUE(LEFT(CA6,4))</f>
        <v>2024</v>
      </c>
      <c r="CD5" s="101">
        <f>VALUE(LEFT(CA6,4))</f>
        <v>2024</v>
      </c>
      <c r="CE5" s="101">
        <f>VALUE(LEFT(CE6,4))</f>
        <v>2025</v>
      </c>
      <c r="CF5" s="101">
        <f>VALUE(LEFT(CE6,4))</f>
        <v>2025</v>
      </c>
      <c r="CG5" s="101">
        <f>VALUE(LEFT(CE6,4))</f>
        <v>2025</v>
      </c>
      <c r="CH5" s="101">
        <f>VALUE(LEFT(CE6,4))</f>
        <v>2025</v>
      </c>
      <c r="CI5" s="101">
        <f>VALUE(LEFT(CI6,4))</f>
        <v>2026</v>
      </c>
      <c r="CJ5" s="101">
        <f>VALUE(LEFT(CI6,4))</f>
        <v>2026</v>
      </c>
      <c r="CK5" s="101">
        <f>VALUE(LEFT(CI6,4))</f>
        <v>2026</v>
      </c>
      <c r="CL5" s="101">
        <f>VALUE(LEFT(CI6,4))</f>
        <v>2026</v>
      </c>
      <c r="CM5" s="101">
        <f>VALUE(LEFT(CM6,4))</f>
        <v>2027</v>
      </c>
      <c r="CN5" s="101">
        <f>VALUE(LEFT(CM6,4))</f>
        <v>2027</v>
      </c>
      <c r="CO5" s="101">
        <f>VALUE(LEFT(CM6,4))</f>
        <v>2027</v>
      </c>
      <c r="CP5" s="101">
        <f>VALUE(LEFT(CM6,4))</f>
        <v>2027</v>
      </c>
      <c r="CQ5" s="101">
        <f>VALUE(LEFT(CQ6,4))</f>
        <v>2028</v>
      </c>
      <c r="CR5" s="101">
        <f>VALUE(LEFT(CQ6,4))</f>
        <v>2028</v>
      </c>
      <c r="CS5" s="101">
        <f>VALUE(LEFT(CQ6,4))</f>
        <v>2028</v>
      </c>
      <c r="CT5" s="101">
        <f>VALUE(LEFT(CQ6,4))</f>
        <v>2028</v>
      </c>
      <c r="CU5" s="101">
        <f>VALUE(LEFT(CU6,4))</f>
        <v>2029</v>
      </c>
      <c r="CV5" s="101">
        <f>VALUE(LEFT(CU6,4))</f>
        <v>2029</v>
      </c>
      <c r="CW5" s="101">
        <f>VALUE(LEFT(CU6,4))</f>
        <v>2029</v>
      </c>
      <c r="CX5" s="101">
        <f>VALUE(LEFT(CU6,4))</f>
        <v>2029</v>
      </c>
      <c r="CY5" s="101">
        <f>VALUE(LEFT(CY6,4))</f>
        <v>2030</v>
      </c>
      <c r="CZ5" s="101">
        <f>VALUE(LEFT(CY6,4))</f>
        <v>2030</v>
      </c>
      <c r="DA5" s="101">
        <f>VALUE(LEFT(CY6,4))</f>
        <v>2030</v>
      </c>
      <c r="DB5" s="101">
        <f>VALUE(LEFT(CY6,4))</f>
        <v>2030</v>
      </c>
      <c r="DC5" s="7"/>
      <c r="DD5" s="7"/>
      <c r="DE5" s="7"/>
      <c r="DF5" s="101">
        <f t="shared" ref="DF5:EE5" si="0">VALUE(LEFT(DF7,4))</f>
        <v>2005</v>
      </c>
      <c r="DG5" s="101">
        <f t="shared" si="0"/>
        <v>2006</v>
      </c>
      <c r="DH5" s="101">
        <f t="shared" si="0"/>
        <v>2007</v>
      </c>
      <c r="DI5" s="101">
        <f t="shared" si="0"/>
        <v>2008</v>
      </c>
      <c r="DJ5" s="101">
        <f t="shared" si="0"/>
        <v>2009</v>
      </c>
      <c r="DK5" s="101">
        <f t="shared" si="0"/>
        <v>2010</v>
      </c>
      <c r="DL5" s="101">
        <f t="shared" si="0"/>
        <v>2011</v>
      </c>
      <c r="DM5" s="101">
        <f t="shared" si="0"/>
        <v>2012</v>
      </c>
      <c r="DN5" s="101">
        <f t="shared" si="0"/>
        <v>2013</v>
      </c>
      <c r="DO5" s="101">
        <f t="shared" si="0"/>
        <v>2014</v>
      </c>
      <c r="DP5" s="101">
        <f t="shared" si="0"/>
        <v>2015</v>
      </c>
      <c r="DQ5" s="101">
        <f t="shared" si="0"/>
        <v>2016</v>
      </c>
      <c r="DR5" s="101">
        <f t="shared" si="0"/>
        <v>2017</v>
      </c>
      <c r="DS5" s="101">
        <f t="shared" si="0"/>
        <v>2018</v>
      </c>
      <c r="DT5" s="101">
        <f t="shared" si="0"/>
        <v>2019</v>
      </c>
      <c r="DU5" s="101">
        <f t="shared" si="0"/>
        <v>2020</v>
      </c>
      <c r="DV5" s="101">
        <f t="shared" si="0"/>
        <v>2021</v>
      </c>
      <c r="DW5" s="101">
        <f t="shared" si="0"/>
        <v>2022</v>
      </c>
      <c r="DX5" s="101">
        <f t="shared" si="0"/>
        <v>2023</v>
      </c>
      <c r="DY5" s="101">
        <f t="shared" si="0"/>
        <v>2024</v>
      </c>
      <c r="DZ5" s="101">
        <f t="shared" si="0"/>
        <v>2025</v>
      </c>
      <c r="EA5" s="101">
        <f t="shared" si="0"/>
        <v>2026</v>
      </c>
      <c r="EB5" s="101">
        <f t="shared" si="0"/>
        <v>2027</v>
      </c>
      <c r="EC5" s="101">
        <f t="shared" si="0"/>
        <v>2028</v>
      </c>
      <c r="ED5" s="101">
        <f t="shared" si="0"/>
        <v>2029</v>
      </c>
      <c r="EE5" s="101">
        <f t="shared" si="0"/>
        <v>2030</v>
      </c>
      <c r="EF5" s="7"/>
      <c r="EG5" s="7"/>
      <c r="EH5" s="7"/>
      <c r="EI5" s="7"/>
      <c r="EJ5" s="7"/>
      <c r="EK5" s="7"/>
    </row>
    <row r="6" spans="1:141" ht="12.75" customHeight="1" x14ac:dyDescent="0.25">
      <c r="A6" s="2"/>
      <c r="B6" s="102"/>
      <c r="C6" s="517">
        <v>2005</v>
      </c>
      <c r="D6" s="515"/>
      <c r="E6" s="515"/>
      <c r="F6" s="516"/>
      <c r="G6" s="517">
        <v>2006</v>
      </c>
      <c r="H6" s="515"/>
      <c r="I6" s="515"/>
      <c r="J6" s="516"/>
      <c r="K6" s="517">
        <v>2007</v>
      </c>
      <c r="L6" s="515"/>
      <c r="M6" s="515"/>
      <c r="N6" s="516"/>
      <c r="O6" s="517">
        <v>2008</v>
      </c>
      <c r="P6" s="515"/>
      <c r="Q6" s="515"/>
      <c r="R6" s="516"/>
      <c r="S6" s="517">
        <v>2009</v>
      </c>
      <c r="T6" s="515"/>
      <c r="U6" s="515"/>
      <c r="V6" s="516"/>
      <c r="W6" s="517">
        <v>2010</v>
      </c>
      <c r="X6" s="515"/>
      <c r="Y6" s="515"/>
      <c r="Z6" s="516"/>
      <c r="AA6" s="517">
        <v>2011</v>
      </c>
      <c r="AB6" s="515"/>
      <c r="AC6" s="515"/>
      <c r="AD6" s="516"/>
      <c r="AE6" s="517">
        <v>2012</v>
      </c>
      <c r="AF6" s="515"/>
      <c r="AG6" s="515"/>
      <c r="AH6" s="516"/>
      <c r="AI6" s="517">
        <v>2013</v>
      </c>
      <c r="AJ6" s="515"/>
      <c r="AK6" s="515"/>
      <c r="AL6" s="516"/>
      <c r="AM6" s="517">
        <v>2014</v>
      </c>
      <c r="AN6" s="515"/>
      <c r="AO6" s="515"/>
      <c r="AP6" s="516"/>
      <c r="AQ6" s="517">
        <v>2015</v>
      </c>
      <c r="AR6" s="515"/>
      <c r="AS6" s="515"/>
      <c r="AT6" s="516"/>
      <c r="AU6" s="517">
        <v>2016</v>
      </c>
      <c r="AV6" s="515"/>
      <c r="AW6" s="515"/>
      <c r="AX6" s="516"/>
      <c r="AY6" s="517">
        <v>2017</v>
      </c>
      <c r="AZ6" s="515"/>
      <c r="BA6" s="515"/>
      <c r="BB6" s="516"/>
      <c r="BC6" s="517">
        <v>2018</v>
      </c>
      <c r="BD6" s="515"/>
      <c r="BE6" s="515"/>
      <c r="BF6" s="516"/>
      <c r="BG6" s="517">
        <f>BC6+1</f>
        <v>2019</v>
      </c>
      <c r="BH6" s="515"/>
      <c r="BI6" s="515"/>
      <c r="BJ6" s="516"/>
      <c r="BK6" s="514">
        <f>BG6+1</f>
        <v>2020</v>
      </c>
      <c r="BL6" s="515"/>
      <c r="BM6" s="515"/>
      <c r="BN6" s="516"/>
      <c r="BO6" s="514">
        <f>BK6+1</f>
        <v>2021</v>
      </c>
      <c r="BP6" s="515"/>
      <c r="BQ6" s="515"/>
      <c r="BR6" s="516"/>
      <c r="BS6" s="514">
        <f>BO6+1</f>
        <v>2022</v>
      </c>
      <c r="BT6" s="515"/>
      <c r="BU6" s="515"/>
      <c r="BV6" s="516"/>
      <c r="BW6" s="514">
        <f>BS6+1</f>
        <v>2023</v>
      </c>
      <c r="BX6" s="515"/>
      <c r="BY6" s="515"/>
      <c r="BZ6" s="516"/>
      <c r="CA6" s="514">
        <f>BW6+1</f>
        <v>2024</v>
      </c>
      <c r="CB6" s="515"/>
      <c r="CC6" s="515"/>
      <c r="CD6" s="516"/>
      <c r="CE6" s="514">
        <f>CA6+1</f>
        <v>2025</v>
      </c>
      <c r="CF6" s="515"/>
      <c r="CG6" s="515"/>
      <c r="CH6" s="516"/>
      <c r="CI6" s="514">
        <f>CE6+1</f>
        <v>2026</v>
      </c>
      <c r="CJ6" s="515"/>
      <c r="CK6" s="515"/>
      <c r="CL6" s="516"/>
      <c r="CM6" s="514">
        <f>CI6+1</f>
        <v>2027</v>
      </c>
      <c r="CN6" s="515"/>
      <c r="CO6" s="515"/>
      <c r="CP6" s="516"/>
      <c r="CQ6" s="514">
        <f>CM6+1</f>
        <v>2028</v>
      </c>
      <c r="CR6" s="515"/>
      <c r="CS6" s="515"/>
      <c r="CT6" s="516"/>
      <c r="CU6" s="514">
        <f>CQ6+1</f>
        <v>2029</v>
      </c>
      <c r="CV6" s="515"/>
      <c r="CW6" s="515"/>
      <c r="CX6" s="516"/>
      <c r="CY6" s="514">
        <f>CU6+1</f>
        <v>2030</v>
      </c>
      <c r="CZ6" s="515"/>
      <c r="DA6" s="515"/>
      <c r="DB6" s="516"/>
      <c r="DC6" s="2"/>
      <c r="DD6" s="2"/>
      <c r="DE6" s="102" t="s">
        <v>1386</v>
      </c>
      <c r="DF6" s="8"/>
      <c r="DG6" s="8"/>
      <c r="DH6" s="8"/>
      <c r="DI6" s="8"/>
      <c r="DJ6" s="8"/>
      <c r="DK6" s="8"/>
      <c r="DL6" s="8"/>
      <c r="DM6" s="8"/>
      <c r="DN6" s="8"/>
      <c r="DO6" s="8"/>
      <c r="DP6" s="8"/>
      <c r="DQ6" s="8"/>
      <c r="DR6" s="8"/>
      <c r="DS6" s="8"/>
      <c r="DT6" s="8"/>
      <c r="DU6" s="8"/>
      <c r="DV6" s="8"/>
      <c r="DW6" s="8"/>
      <c r="DX6" s="8"/>
      <c r="DY6" s="8"/>
      <c r="DZ6" s="8"/>
      <c r="EA6" s="8"/>
      <c r="EB6" s="8"/>
      <c r="EC6" s="8"/>
      <c r="ED6" s="8"/>
      <c r="EE6" s="8"/>
      <c r="EF6" s="2"/>
      <c r="EG6" s="2"/>
      <c r="EH6" s="2"/>
      <c r="EI6" s="2"/>
      <c r="EJ6" s="2"/>
      <c r="EK6" s="2"/>
    </row>
    <row r="7" spans="1:141" ht="12.75" customHeight="1" x14ac:dyDescent="0.25">
      <c r="A7" s="2"/>
      <c r="B7" s="103"/>
      <c r="C7" s="104" t="str">
        <f>"1Q"&amp;RIGHT(C6,2)</f>
        <v>1Q05</v>
      </c>
      <c r="D7" s="104" t="str">
        <f>"2Q"&amp;RIGHT(C6,2)</f>
        <v>2Q05</v>
      </c>
      <c r="E7" s="104" t="str">
        <f>"3Q"&amp;RIGHT(C6,2)</f>
        <v>3Q05</v>
      </c>
      <c r="F7" s="104" t="str">
        <f>"4Q"&amp;RIGHT(C6,2)</f>
        <v>4Q05</v>
      </c>
      <c r="G7" s="104" t="str">
        <f>"1Q"&amp;RIGHT(G6,2)</f>
        <v>1Q06</v>
      </c>
      <c r="H7" s="104" t="str">
        <f>"2Q"&amp;RIGHT(G6,2)</f>
        <v>2Q06</v>
      </c>
      <c r="I7" s="104" t="str">
        <f>"3Q"&amp;RIGHT(G6,2)</f>
        <v>3Q06</v>
      </c>
      <c r="J7" s="104" t="str">
        <f>"4Q"&amp;RIGHT(G6,2)</f>
        <v>4Q06</v>
      </c>
      <c r="K7" s="104" t="str">
        <f>"1Q"&amp;RIGHT(K6,2)</f>
        <v>1Q07</v>
      </c>
      <c r="L7" s="104" t="str">
        <f>"2Q"&amp;RIGHT(K6,2)</f>
        <v>2Q07</v>
      </c>
      <c r="M7" s="104" t="str">
        <f>"3Q"&amp;RIGHT(K6,2)</f>
        <v>3Q07</v>
      </c>
      <c r="N7" s="104" t="str">
        <f>"4Q"&amp;RIGHT(K6,2)</f>
        <v>4Q07</v>
      </c>
      <c r="O7" s="104" t="str">
        <f>"1Q"&amp;RIGHT(O6,2)</f>
        <v>1Q08</v>
      </c>
      <c r="P7" s="104" t="str">
        <f>"2Q"&amp;RIGHT(O6,2)</f>
        <v>2Q08</v>
      </c>
      <c r="Q7" s="104" t="str">
        <f>"3Q"&amp;RIGHT(O6,2)</f>
        <v>3Q08</v>
      </c>
      <c r="R7" s="104" t="str">
        <f>"4Q"&amp;RIGHT(O6,2)</f>
        <v>4Q08</v>
      </c>
      <c r="S7" s="104" t="str">
        <f>"1Q"&amp;RIGHT(S6,2)</f>
        <v>1Q09</v>
      </c>
      <c r="T7" s="104" t="str">
        <f>"2Q"&amp;RIGHT(S6,2)</f>
        <v>2Q09</v>
      </c>
      <c r="U7" s="104" t="str">
        <f>"3Q"&amp;RIGHT(S6,2)</f>
        <v>3Q09</v>
      </c>
      <c r="V7" s="104" t="str">
        <f>"4Q"&amp;RIGHT(S6,2)</f>
        <v>4Q09</v>
      </c>
      <c r="W7" s="104" t="str">
        <f>"1Q"&amp;RIGHT(W6,2)</f>
        <v>1Q10</v>
      </c>
      <c r="X7" s="104" t="str">
        <f>"2Q"&amp;RIGHT(W6,2)</f>
        <v>2Q10</v>
      </c>
      <c r="Y7" s="104" t="str">
        <f>"3Q"&amp;RIGHT(W6,2)</f>
        <v>3Q10</v>
      </c>
      <c r="Z7" s="104" t="str">
        <f>"4Q"&amp;RIGHT(W6,2)</f>
        <v>4Q10</v>
      </c>
      <c r="AA7" s="104" t="str">
        <f>"1Q"&amp;RIGHT(AA6,2)</f>
        <v>1Q11</v>
      </c>
      <c r="AB7" s="104" t="str">
        <f>"2Q"&amp;RIGHT(AA6,2)</f>
        <v>2Q11</v>
      </c>
      <c r="AC7" s="104" t="str">
        <f>"3Q"&amp;RIGHT(AA6,2)</f>
        <v>3Q11</v>
      </c>
      <c r="AD7" s="104" t="str">
        <f>"4Q"&amp;RIGHT(AA6,2)</f>
        <v>4Q11</v>
      </c>
      <c r="AE7" s="104" t="str">
        <f>"1Q"&amp;RIGHT(AE6,2)</f>
        <v>1Q12</v>
      </c>
      <c r="AF7" s="104" t="str">
        <f>"2Q"&amp;RIGHT(AE6,2)</f>
        <v>2Q12</v>
      </c>
      <c r="AG7" s="104" t="str">
        <f>"3Q"&amp;RIGHT(AE6,2)</f>
        <v>3Q12</v>
      </c>
      <c r="AH7" s="104" t="str">
        <f>"4Q"&amp;RIGHT(AE6,2)</f>
        <v>4Q12</v>
      </c>
      <c r="AI7" s="104" t="str">
        <f>"1Q"&amp;RIGHT(AI6,2)</f>
        <v>1Q13</v>
      </c>
      <c r="AJ7" s="104" t="str">
        <f>"2Q"&amp;RIGHT(AI6,2)</f>
        <v>2Q13</v>
      </c>
      <c r="AK7" s="104" t="str">
        <f>"3Q"&amp;RIGHT(AI6,2)</f>
        <v>3Q13</v>
      </c>
      <c r="AL7" s="104" t="str">
        <f>"4Q"&amp;RIGHT(AI6,2)</f>
        <v>4Q13</v>
      </c>
      <c r="AM7" s="104" t="str">
        <f>"1Q"&amp;RIGHT(AM6,2)</f>
        <v>1Q14</v>
      </c>
      <c r="AN7" s="104" t="str">
        <f>"2Q"&amp;RIGHT(AM6,2)</f>
        <v>2Q14</v>
      </c>
      <c r="AO7" s="104" t="str">
        <f>"3Q"&amp;RIGHT(AM6,2)</f>
        <v>3Q14</v>
      </c>
      <c r="AP7" s="104" t="str">
        <f>"4Q"&amp;RIGHT(AM6,2)</f>
        <v>4Q14</v>
      </c>
      <c r="AQ7" s="104" t="str">
        <f>"1Q"&amp;RIGHT(AQ6,2)</f>
        <v>1Q15</v>
      </c>
      <c r="AR7" s="104" t="str">
        <f>"2Q"&amp;RIGHT(AQ6,2)</f>
        <v>2Q15</v>
      </c>
      <c r="AS7" s="104" t="str">
        <f>"3Q"&amp;RIGHT(AQ6,2)</f>
        <v>3Q15</v>
      </c>
      <c r="AT7" s="104" t="str">
        <f>"4Q"&amp;RIGHT(AQ6,2)</f>
        <v>4Q15</v>
      </c>
      <c r="AU7" s="104" t="str">
        <f>"1Q"&amp;RIGHT(AU6,2)</f>
        <v>1Q16</v>
      </c>
      <c r="AV7" s="104" t="str">
        <f>"2Q"&amp;RIGHT(AU6,2)</f>
        <v>2Q16</v>
      </c>
      <c r="AW7" s="104" t="str">
        <f>"3Q"&amp;RIGHT(AU6,2)</f>
        <v>3Q16</v>
      </c>
      <c r="AX7" s="104" t="str">
        <f>"4Q"&amp;RIGHT(AU6,2)</f>
        <v>4Q16</v>
      </c>
      <c r="AY7" s="104" t="str">
        <f>"1Q"&amp;RIGHT(AY6,2)</f>
        <v>1Q17</v>
      </c>
      <c r="AZ7" s="104" t="str">
        <f>"2Q"&amp;RIGHT(AY6,2)</f>
        <v>2Q17</v>
      </c>
      <c r="BA7" s="104" t="str">
        <f>"3Q"&amp;RIGHT(AY6,2)</f>
        <v>3Q17</v>
      </c>
      <c r="BB7" s="104" t="str">
        <f>"4Q"&amp;RIGHT(AY6,2)</f>
        <v>4Q17</v>
      </c>
      <c r="BC7" s="104" t="str">
        <f>"1Q"&amp;RIGHT(BC6,2)</f>
        <v>1Q18</v>
      </c>
      <c r="BD7" s="104" t="str">
        <f>"2Q"&amp;RIGHT(BC6,2)</f>
        <v>2Q18</v>
      </c>
      <c r="BE7" s="104" t="str">
        <f>"3Q"&amp;RIGHT(BC6,2)</f>
        <v>3Q18</v>
      </c>
      <c r="BF7" s="104" t="str">
        <f>"4Q"&amp;RIGHT(BC6,2)</f>
        <v>4Q18</v>
      </c>
      <c r="BG7" s="104" t="str">
        <f>"1Q"&amp;RIGHT(BG6,2)</f>
        <v>1Q19</v>
      </c>
      <c r="BH7" s="104" t="str">
        <f>"2Q"&amp;RIGHT(BG6,2)</f>
        <v>2Q19</v>
      </c>
      <c r="BI7" s="104" t="str">
        <f>"3Q"&amp;RIGHT(BG6,2)</f>
        <v>3Q19</v>
      </c>
      <c r="BJ7" s="104" t="str">
        <f>"4Q"&amp;RIGHT(BG6,2)</f>
        <v>4Q19</v>
      </c>
      <c r="BK7" s="104" t="str">
        <f>"1Q"&amp;RIGHT(BK6,2)</f>
        <v>1Q20</v>
      </c>
      <c r="BL7" s="104" t="str">
        <f>"2Q"&amp;RIGHT(BK6,2)</f>
        <v>2Q20</v>
      </c>
      <c r="BM7" s="104" t="str">
        <f>"3Q"&amp;RIGHT(BK6,2)</f>
        <v>3Q20</v>
      </c>
      <c r="BN7" s="104" t="str">
        <f>"4Q"&amp;RIGHT(BK6,2)</f>
        <v>4Q20</v>
      </c>
      <c r="BO7" s="104" t="str">
        <f>"1Q"&amp;RIGHT(BO6,2)</f>
        <v>1Q21</v>
      </c>
      <c r="BP7" s="104" t="str">
        <f>"2Q"&amp;RIGHT(BO6,2)</f>
        <v>2Q21</v>
      </c>
      <c r="BQ7" s="104" t="str">
        <f>"3Q"&amp;RIGHT(BO6,2)</f>
        <v>3Q21</v>
      </c>
      <c r="BR7" s="104" t="str">
        <f>"4Q"&amp;RIGHT(BO6,2)</f>
        <v>4Q21</v>
      </c>
      <c r="BS7" s="104" t="str">
        <f>"1Q"&amp;RIGHT(BS6,2)</f>
        <v>1Q22</v>
      </c>
      <c r="BT7" s="104" t="str">
        <f>"2Q"&amp;RIGHT(BS6,2)</f>
        <v>2Q22</v>
      </c>
      <c r="BU7" s="104" t="str">
        <f>"3Q"&amp;RIGHT(BS6,2)</f>
        <v>3Q22</v>
      </c>
      <c r="BV7" s="104" t="str">
        <f>"4Q"&amp;RIGHT(BS6,2)</f>
        <v>4Q22</v>
      </c>
      <c r="BW7" s="104" t="str">
        <f>"1Q"&amp;RIGHT(BW6,2)</f>
        <v>1Q23</v>
      </c>
      <c r="BX7" s="104" t="str">
        <f>"2Q"&amp;RIGHT(BW6,2)</f>
        <v>2Q23</v>
      </c>
      <c r="BY7" s="104" t="str">
        <f>"3Q"&amp;RIGHT(BW6,2)</f>
        <v>3Q23</v>
      </c>
      <c r="BZ7" s="104" t="str">
        <f>"4Q"&amp;RIGHT(BW6,2)</f>
        <v>4Q23</v>
      </c>
      <c r="CA7" s="104" t="str">
        <f>"1Q"&amp;RIGHT(CA6,2)</f>
        <v>1Q24</v>
      </c>
      <c r="CB7" s="104" t="str">
        <f>"2Q"&amp;RIGHT(CA6,2)</f>
        <v>2Q24</v>
      </c>
      <c r="CC7" s="104" t="str">
        <f>"3Q"&amp;RIGHT(CA6,2)</f>
        <v>3Q24</v>
      </c>
      <c r="CD7" s="104" t="str">
        <f>"4Q"&amp;RIGHT(CA6,2)</f>
        <v>4Q24</v>
      </c>
      <c r="CE7" s="104" t="str">
        <f>"1Q"&amp;RIGHT(CE6,2)</f>
        <v>1Q25</v>
      </c>
      <c r="CF7" s="104" t="str">
        <f>"2Q"&amp;RIGHT(CE6,2)</f>
        <v>2Q25</v>
      </c>
      <c r="CG7" s="104" t="str">
        <f>"3Q"&amp;RIGHT(CE6,2)</f>
        <v>3Q25</v>
      </c>
      <c r="CH7" s="104" t="str">
        <f>"4Q"&amp;RIGHT(CE6,2)</f>
        <v>4Q25</v>
      </c>
      <c r="CI7" s="104" t="str">
        <f>"1Q"&amp;RIGHT(CI6,2)</f>
        <v>1Q26</v>
      </c>
      <c r="CJ7" s="104" t="str">
        <f>"2Q"&amp;RIGHT(CI6,2)</f>
        <v>2Q26</v>
      </c>
      <c r="CK7" s="104" t="str">
        <f>"3Q"&amp;RIGHT(CI6,2)</f>
        <v>3Q26</v>
      </c>
      <c r="CL7" s="104" t="str">
        <f>"4Q"&amp;RIGHT(CI6,2)</f>
        <v>4Q26</v>
      </c>
      <c r="CM7" s="104" t="str">
        <f>"1Q"&amp;RIGHT(CM6,2)</f>
        <v>1Q27</v>
      </c>
      <c r="CN7" s="104" t="str">
        <f>"2Q"&amp;RIGHT(CM6,2)</f>
        <v>2Q27</v>
      </c>
      <c r="CO7" s="104" t="str">
        <f>"3Q"&amp;RIGHT(CM6,2)</f>
        <v>3Q27</v>
      </c>
      <c r="CP7" s="104" t="str">
        <f>"4Q"&amp;RIGHT(CM6,2)</f>
        <v>4Q27</v>
      </c>
      <c r="CQ7" s="104" t="str">
        <f>"1Q"&amp;RIGHT(CQ6,2)</f>
        <v>1Q28</v>
      </c>
      <c r="CR7" s="104" t="str">
        <f>"2Q"&amp;RIGHT(CQ6,2)</f>
        <v>2Q28</v>
      </c>
      <c r="CS7" s="104" t="str">
        <f>"3Q"&amp;RIGHT(CQ6,2)</f>
        <v>3Q28</v>
      </c>
      <c r="CT7" s="104" t="str">
        <f>"4Q"&amp;RIGHT(CQ6,2)</f>
        <v>4Q28</v>
      </c>
      <c r="CU7" s="104" t="str">
        <f>"1Q"&amp;RIGHT(CU6,2)</f>
        <v>1Q29</v>
      </c>
      <c r="CV7" s="104" t="str">
        <f>"2Q"&amp;RIGHT(CU6,2)</f>
        <v>2Q29</v>
      </c>
      <c r="CW7" s="104" t="str">
        <f>"3Q"&amp;RIGHT(CU6,2)</f>
        <v>3Q29</v>
      </c>
      <c r="CX7" s="104" t="str">
        <f>"4Q"&amp;RIGHT(CU6,2)</f>
        <v>4Q29</v>
      </c>
      <c r="CY7" s="104" t="str">
        <f>"1Q"&amp;RIGHT(CY6,2)</f>
        <v>1Q30</v>
      </c>
      <c r="CZ7" s="104" t="str">
        <f>"2Q"&amp;RIGHT(CY6,2)</f>
        <v>2Q30</v>
      </c>
      <c r="DA7" s="104" t="str">
        <f>"3Q"&amp;RIGHT(CY6,2)</f>
        <v>3Q30</v>
      </c>
      <c r="DB7" s="104" t="str">
        <f>"4Q"&amp;RIGHT(CY6,2)</f>
        <v>4Q30</v>
      </c>
      <c r="DC7" s="2"/>
      <c r="DD7" s="2"/>
      <c r="DE7" s="103" t="s">
        <v>4</v>
      </c>
      <c r="DF7" s="9">
        <v>2005</v>
      </c>
      <c r="DG7" s="9">
        <f t="shared" ref="DG7:DR7" si="1">DF7+1</f>
        <v>2006</v>
      </c>
      <c r="DH7" s="9">
        <f t="shared" si="1"/>
        <v>2007</v>
      </c>
      <c r="DI7" s="9">
        <f t="shared" si="1"/>
        <v>2008</v>
      </c>
      <c r="DJ7" s="9">
        <f t="shared" si="1"/>
        <v>2009</v>
      </c>
      <c r="DK7" s="9">
        <f t="shared" si="1"/>
        <v>2010</v>
      </c>
      <c r="DL7" s="9">
        <f t="shared" si="1"/>
        <v>2011</v>
      </c>
      <c r="DM7" s="9">
        <f t="shared" si="1"/>
        <v>2012</v>
      </c>
      <c r="DN7" s="9">
        <f t="shared" si="1"/>
        <v>2013</v>
      </c>
      <c r="DO7" s="9">
        <f t="shared" si="1"/>
        <v>2014</v>
      </c>
      <c r="DP7" s="9">
        <f t="shared" si="1"/>
        <v>2015</v>
      </c>
      <c r="DQ7" s="9">
        <f t="shared" si="1"/>
        <v>2016</v>
      </c>
      <c r="DR7" s="9">
        <f t="shared" si="1"/>
        <v>2017</v>
      </c>
      <c r="DS7" s="9">
        <v>2018</v>
      </c>
      <c r="DT7" s="9">
        <f t="shared" ref="DT7:EE7" si="2">DS7+1</f>
        <v>2019</v>
      </c>
      <c r="DU7" s="9">
        <f t="shared" si="2"/>
        <v>2020</v>
      </c>
      <c r="DV7" s="9">
        <f t="shared" si="2"/>
        <v>2021</v>
      </c>
      <c r="DW7" s="9">
        <f t="shared" si="2"/>
        <v>2022</v>
      </c>
      <c r="DX7" s="10">
        <f t="shared" si="2"/>
        <v>2023</v>
      </c>
      <c r="DY7" s="10">
        <f t="shared" si="2"/>
        <v>2024</v>
      </c>
      <c r="DZ7" s="10">
        <f t="shared" si="2"/>
        <v>2025</v>
      </c>
      <c r="EA7" s="10">
        <f t="shared" si="2"/>
        <v>2026</v>
      </c>
      <c r="EB7" s="10">
        <f t="shared" si="2"/>
        <v>2027</v>
      </c>
      <c r="EC7" s="10">
        <f t="shared" si="2"/>
        <v>2028</v>
      </c>
      <c r="ED7" s="10">
        <f t="shared" si="2"/>
        <v>2029</v>
      </c>
      <c r="EE7" s="10">
        <f t="shared" si="2"/>
        <v>2030</v>
      </c>
      <c r="EF7" s="2"/>
      <c r="EG7" s="2"/>
      <c r="EH7" s="2"/>
      <c r="EI7" s="2"/>
      <c r="EJ7" s="2"/>
      <c r="EK7" s="2"/>
    </row>
    <row r="8" spans="1:141" ht="4.5" customHeight="1" x14ac:dyDescent="0.25">
      <c r="A8" s="2" t="s">
        <v>1</v>
      </c>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2"/>
      <c r="DW8" s="2"/>
      <c r="DX8" s="2"/>
      <c r="DY8" s="2"/>
      <c r="DZ8" s="2"/>
      <c r="EA8" s="2"/>
      <c r="EB8" s="2"/>
      <c r="EC8" s="2"/>
      <c r="ED8" s="2"/>
      <c r="EE8" s="2"/>
      <c r="EF8" s="2"/>
      <c r="EG8" s="2"/>
      <c r="EH8" s="2"/>
      <c r="EI8" s="2"/>
      <c r="EJ8" s="2"/>
      <c r="EK8" s="2"/>
    </row>
    <row r="9" spans="1:141" ht="15.75" customHeight="1" x14ac:dyDescent="0.25">
      <c r="A9" s="2"/>
      <c r="B9" s="3" t="s">
        <v>1387</v>
      </c>
      <c r="C9" s="92"/>
      <c r="D9" s="92"/>
      <c r="E9" s="92"/>
      <c r="F9" s="92"/>
      <c r="G9" s="92"/>
      <c r="H9" s="92"/>
      <c r="I9" s="92"/>
      <c r="J9" s="92"/>
      <c r="K9" s="92"/>
      <c r="L9" s="92"/>
      <c r="M9" s="92"/>
      <c r="N9" s="92"/>
      <c r="O9" s="92"/>
      <c r="P9" s="92"/>
      <c r="Q9" s="92"/>
      <c r="R9" s="92"/>
      <c r="S9" s="92"/>
      <c r="T9" s="92"/>
      <c r="U9" s="92"/>
      <c r="V9" s="92"/>
      <c r="W9" s="92"/>
      <c r="X9" s="92"/>
      <c r="Y9" s="92"/>
      <c r="Z9" s="92"/>
      <c r="AA9" s="92"/>
      <c r="AB9" s="92"/>
      <c r="AC9" s="92"/>
      <c r="AD9" s="92"/>
      <c r="AE9" s="92"/>
      <c r="AF9" s="92"/>
      <c r="AG9" s="92"/>
      <c r="AH9" s="92"/>
      <c r="AI9" s="92"/>
      <c r="AJ9" s="92"/>
      <c r="AK9" s="92"/>
      <c r="AL9" s="92"/>
      <c r="AM9" s="92"/>
      <c r="AN9" s="92"/>
      <c r="AO9" s="92"/>
      <c r="AP9" s="92"/>
      <c r="AQ9" s="92"/>
      <c r="AR9" s="92"/>
      <c r="AS9" s="92"/>
      <c r="AT9" s="92"/>
      <c r="AU9" s="92"/>
      <c r="AV9" s="92"/>
      <c r="AW9" s="92"/>
      <c r="AX9" s="92"/>
      <c r="AY9" s="92"/>
      <c r="AZ9" s="92"/>
      <c r="BA9" s="92"/>
      <c r="BB9" s="92"/>
      <c r="BC9" s="92"/>
      <c r="BD9" s="92"/>
      <c r="BE9" s="92"/>
      <c r="BF9" s="92"/>
      <c r="BG9" s="252"/>
      <c r="BH9" s="92"/>
      <c r="BI9" s="92"/>
      <c r="BJ9" s="138"/>
      <c r="BK9" s="92"/>
      <c r="BL9" s="92"/>
      <c r="BM9" s="92"/>
      <c r="BN9" s="92"/>
      <c r="BO9" s="92"/>
      <c r="BP9" s="92"/>
      <c r="BQ9" s="92"/>
      <c r="BR9" s="92"/>
      <c r="BS9" s="92"/>
      <c r="BT9" s="92"/>
      <c r="BU9" s="92"/>
      <c r="BV9" s="92"/>
      <c r="BW9" s="92"/>
      <c r="BX9" s="92"/>
      <c r="BY9" s="92"/>
      <c r="BZ9" s="92"/>
      <c r="CA9" s="92"/>
      <c r="CB9" s="92"/>
      <c r="CC9" s="92"/>
      <c r="CD9" s="92"/>
      <c r="CE9" s="92"/>
      <c r="CF9" s="92"/>
      <c r="CG9" s="92"/>
      <c r="CH9" s="92"/>
      <c r="CI9" s="92"/>
      <c r="CJ9" s="92"/>
      <c r="CK9" s="92"/>
      <c r="CL9" s="92"/>
      <c r="CM9" s="92"/>
      <c r="CN9" s="92"/>
      <c r="CO9" s="92"/>
      <c r="CP9" s="92"/>
      <c r="CQ9" s="92"/>
      <c r="CR9" s="92"/>
      <c r="CS9" s="92"/>
      <c r="CT9" s="92"/>
      <c r="CU9" s="92"/>
      <c r="CV9" s="92"/>
      <c r="CW9" s="92"/>
      <c r="CX9" s="92"/>
      <c r="CY9" s="92"/>
      <c r="CZ9" s="92"/>
      <c r="DA9" s="92"/>
      <c r="DB9" s="92"/>
      <c r="DC9" s="2"/>
      <c r="DD9" s="2"/>
      <c r="DE9" s="3" t="s">
        <v>1387</v>
      </c>
      <c r="DF9" s="92"/>
      <c r="DG9" s="92"/>
      <c r="DH9" s="92"/>
      <c r="DI9" s="92"/>
      <c r="DJ9" s="92"/>
      <c r="DK9" s="92"/>
      <c r="DL9" s="92"/>
      <c r="DM9" s="92"/>
      <c r="DN9" s="92"/>
      <c r="DO9" s="92"/>
      <c r="DP9" s="92"/>
      <c r="DQ9" s="92"/>
      <c r="DR9" s="138"/>
      <c r="DS9" s="92"/>
      <c r="DT9" s="92"/>
      <c r="DU9" s="92"/>
      <c r="DV9" s="92"/>
      <c r="DW9" s="92"/>
      <c r="DX9" s="92"/>
      <c r="DY9" s="92"/>
      <c r="DZ9" s="92"/>
      <c r="EA9" s="92"/>
      <c r="EB9" s="92"/>
      <c r="EC9" s="92"/>
      <c r="ED9" s="92"/>
      <c r="EE9" s="92"/>
      <c r="EF9" s="2"/>
      <c r="EG9" s="2"/>
      <c r="EH9" s="2"/>
      <c r="EI9" s="2"/>
      <c r="EJ9" s="2"/>
      <c r="EK9" s="2"/>
    </row>
    <row r="10" spans="1:141" ht="15.75" customHeight="1" x14ac:dyDescent="0.25">
      <c r="A10" s="11"/>
      <c r="B10" s="252" t="s">
        <v>1357</v>
      </c>
      <c r="C10" s="253"/>
      <c r="D10" s="253"/>
      <c r="E10" s="253"/>
      <c r="F10" s="253"/>
      <c r="G10" s="253"/>
      <c r="H10" s="253"/>
      <c r="I10" s="253"/>
      <c r="J10" s="253"/>
      <c r="K10" s="253"/>
      <c r="L10" s="253"/>
      <c r="M10" s="253"/>
      <c r="N10" s="253"/>
      <c r="O10" s="253"/>
      <c r="P10" s="253"/>
      <c r="Q10" s="253"/>
      <c r="R10" s="253"/>
      <c r="S10" s="253"/>
      <c r="T10" s="253"/>
      <c r="U10" s="253"/>
      <c r="V10" s="253"/>
      <c r="W10" s="253"/>
      <c r="X10" s="253"/>
      <c r="Y10" s="253"/>
      <c r="Z10" s="253"/>
      <c r="AA10" s="253"/>
      <c r="AB10" s="253"/>
      <c r="AC10" s="253"/>
      <c r="AD10" s="253"/>
      <c r="AE10" s="253"/>
      <c r="AF10" s="253"/>
      <c r="AG10" s="253"/>
      <c r="AH10" s="253"/>
      <c r="AI10" s="253"/>
      <c r="AJ10" s="253"/>
      <c r="AK10" s="253"/>
      <c r="AL10" s="253"/>
      <c r="AM10" s="253"/>
      <c r="AN10" s="253"/>
      <c r="AO10" s="253"/>
      <c r="AP10" s="253"/>
      <c r="AQ10" s="253"/>
      <c r="AR10" s="253"/>
      <c r="AS10" s="253"/>
      <c r="AT10" s="253"/>
      <c r="AU10" s="253"/>
      <c r="AV10" s="253"/>
      <c r="AW10" s="253"/>
      <c r="AX10" s="253"/>
      <c r="AY10" s="253"/>
      <c r="AZ10" s="253"/>
      <c r="BA10" s="253"/>
      <c r="BB10" s="253"/>
      <c r="BC10" s="253"/>
      <c r="BD10" s="253"/>
      <c r="BE10" s="253"/>
      <c r="BF10" s="253"/>
      <c r="BG10" s="253"/>
      <c r="BH10" s="253"/>
      <c r="BI10" s="253"/>
      <c r="BJ10" s="253"/>
      <c r="BK10" s="253"/>
      <c r="BL10" s="253"/>
      <c r="BM10" s="253"/>
      <c r="BN10" s="253"/>
      <c r="BO10" s="253"/>
      <c r="BP10" s="253"/>
      <c r="BQ10" s="253"/>
      <c r="BR10" s="253"/>
      <c r="BS10" s="137">
        <v>53.836380419999998</v>
      </c>
      <c r="BT10" s="137">
        <v>69.00933243999998</v>
      </c>
      <c r="BU10" s="137">
        <v>90.719618909999994</v>
      </c>
      <c r="BV10" s="137">
        <v>82.010040650000022</v>
      </c>
      <c r="BW10" s="137">
        <v>352.65600000000001</v>
      </c>
      <c r="BX10" s="137">
        <v>341.67399999999998</v>
      </c>
      <c r="BY10" s="137">
        <v>264.53800000000001</v>
      </c>
      <c r="BZ10" s="137">
        <v>210.17400000000001</v>
      </c>
      <c r="CA10" s="137">
        <v>187.12</v>
      </c>
      <c r="CB10" s="137">
        <v>104.723</v>
      </c>
      <c r="CC10" s="137">
        <v>78.637</v>
      </c>
      <c r="CD10" s="106">
        <f>CC10+'Cash Flow'!CD48</f>
        <v>52.352939602249791</v>
      </c>
      <c r="CE10" s="106">
        <f>CD10+'Cash Flow'!CE48</f>
        <v>19.258340233845004</v>
      </c>
      <c r="CF10" s="106">
        <f>CE10+'Cash Flow'!CF48</f>
        <v>21.833884965878653</v>
      </c>
      <c r="CG10" s="106">
        <f>CF10+'Cash Flow'!CG48</f>
        <v>95.915836335399561</v>
      </c>
      <c r="CH10" s="106">
        <f>CG10+'Cash Flow'!CH48</f>
        <v>156.85386701571838</v>
      </c>
      <c r="CI10" s="106">
        <f>CH10+'Cash Flow'!CI48</f>
        <v>178.4851155683761</v>
      </c>
      <c r="CJ10" s="106">
        <f>CI10+'Cash Flow'!CJ48</f>
        <v>224.43662015450985</v>
      </c>
      <c r="CK10" s="106">
        <f>CJ10+'Cash Flow'!CK48</f>
        <v>257.27182637938438</v>
      </c>
      <c r="CL10" s="106">
        <f>CK10+'Cash Flow'!CL48</f>
        <v>324.39943613061314</v>
      </c>
      <c r="CM10" s="106">
        <f>CL10+'Cash Flow'!CM48</f>
        <v>366.59867291486694</v>
      </c>
      <c r="CN10" s="106">
        <f>CM10+'Cash Flow'!CN48</f>
        <v>403.52068979339816</v>
      </c>
      <c r="CO10" s="106">
        <f>CN10+'Cash Flow'!CO48</f>
        <v>433.21846215877315</v>
      </c>
      <c r="CP10" s="106">
        <f>CO10+'Cash Flow'!CP48</f>
        <v>520.10408849737212</v>
      </c>
      <c r="CQ10" s="106">
        <f>CP10+'Cash Flow'!CQ48</f>
        <v>517.68063013238248</v>
      </c>
      <c r="CR10" s="106">
        <f>CQ10+'Cash Flow'!CR48</f>
        <v>604.75439697615025</v>
      </c>
      <c r="CS10" s="106">
        <f>CR10+'Cash Flow'!CS48</f>
        <v>647.31977037396803</v>
      </c>
      <c r="CT10" s="106">
        <f>CS10+'Cash Flow'!CT48</f>
        <v>203.92196758055354</v>
      </c>
      <c r="CU10" s="106">
        <f>CT10+'Cash Flow'!CU48</f>
        <v>737.54928989202415</v>
      </c>
      <c r="CV10" s="106">
        <f>CU10+'Cash Flow'!CV48</f>
        <v>828.059294493469</v>
      </c>
      <c r="CW10" s="106">
        <f>CV10+'Cash Flow'!CW48</f>
        <v>851.77278346326079</v>
      </c>
      <c r="CX10" s="106">
        <f>CW10+'Cash Flow'!CX48</f>
        <v>969.69754777670744</v>
      </c>
      <c r="CY10" s="106">
        <f>CX10+'Cash Flow'!CY48</f>
        <v>936.86845195483227</v>
      </c>
      <c r="CZ10" s="106">
        <f>CY10+'Cash Flow'!CZ48</f>
        <v>1042.3156939995818</v>
      </c>
      <c r="DA10" s="106">
        <f>CZ10+'Cash Flow'!DA48</f>
        <v>1079.7850720039676</v>
      </c>
      <c r="DB10" s="106">
        <f>DA10+'Cash Flow'!DB48</f>
        <v>1200.9385195175257</v>
      </c>
      <c r="DC10" s="11"/>
      <c r="DD10" s="11"/>
      <c r="DE10" s="252" t="s">
        <v>1357</v>
      </c>
      <c r="DF10" s="138">
        <f t="shared" ref="DF10:DT10" si="3">INDEX($C10:$DC10,MATCH(DF$5,$C$6:$DC$6,0)+3)</f>
        <v>0</v>
      </c>
      <c r="DG10" s="138">
        <f t="shared" si="3"/>
        <v>0</v>
      </c>
      <c r="DH10" s="138">
        <f t="shared" si="3"/>
        <v>0</v>
      </c>
      <c r="DI10" s="138">
        <f t="shared" si="3"/>
        <v>0</v>
      </c>
      <c r="DJ10" s="138">
        <f t="shared" si="3"/>
        <v>0</v>
      </c>
      <c r="DK10" s="138">
        <f t="shared" si="3"/>
        <v>0</v>
      </c>
      <c r="DL10" s="138">
        <f t="shared" si="3"/>
        <v>0</v>
      </c>
      <c r="DM10" s="138">
        <f t="shared" si="3"/>
        <v>0</v>
      </c>
      <c r="DN10" s="138">
        <f t="shared" si="3"/>
        <v>0</v>
      </c>
      <c r="DO10" s="138">
        <f t="shared" si="3"/>
        <v>0</v>
      </c>
      <c r="DP10" s="138">
        <f t="shared" si="3"/>
        <v>0</v>
      </c>
      <c r="DQ10" s="138">
        <f t="shared" si="3"/>
        <v>0</v>
      </c>
      <c r="DR10" s="138">
        <f t="shared" si="3"/>
        <v>0</v>
      </c>
      <c r="DS10" s="138">
        <f t="shared" si="3"/>
        <v>0</v>
      </c>
      <c r="DT10" s="138">
        <f t="shared" si="3"/>
        <v>0</v>
      </c>
      <c r="DU10" s="138">
        <v>36.072471570000005</v>
      </c>
      <c r="DV10" s="138">
        <v>40.400984560000005</v>
      </c>
      <c r="DW10" s="138">
        <f t="shared" ref="DW10:EE10" si="4">INDEX($C10:$DC10,MATCH(DW$5,$C$6:$DC$6,0)+3)</f>
        <v>82.010040650000022</v>
      </c>
      <c r="DX10" s="138">
        <f t="shared" si="4"/>
        <v>210.17400000000001</v>
      </c>
      <c r="DY10" s="138">
        <f t="shared" si="4"/>
        <v>52.352939602249791</v>
      </c>
      <c r="DZ10" s="138">
        <f t="shared" si="4"/>
        <v>156.85386701571838</v>
      </c>
      <c r="EA10" s="138">
        <f t="shared" si="4"/>
        <v>324.39943613061314</v>
      </c>
      <c r="EB10" s="138">
        <f t="shared" si="4"/>
        <v>520.10408849737212</v>
      </c>
      <c r="EC10" s="138">
        <f t="shared" si="4"/>
        <v>203.92196758055354</v>
      </c>
      <c r="ED10" s="138">
        <f t="shared" si="4"/>
        <v>969.69754777670744</v>
      </c>
      <c r="EE10" s="138">
        <f t="shared" si="4"/>
        <v>1200.9385195175257</v>
      </c>
      <c r="EF10" s="11"/>
      <c r="EG10" s="11"/>
      <c r="EH10" s="11"/>
      <c r="EI10" s="11"/>
      <c r="EJ10" s="11"/>
      <c r="EK10" s="11"/>
    </row>
    <row r="11" spans="1:141" ht="15.75" customHeight="1" x14ac:dyDescent="0.25">
      <c r="A11" s="129"/>
      <c r="B11" s="135" t="s">
        <v>1388</v>
      </c>
      <c r="C11" s="136"/>
      <c r="D11" s="136"/>
      <c r="E11" s="136"/>
      <c r="F11" s="136"/>
      <c r="G11" s="136"/>
      <c r="H11" s="136"/>
      <c r="I11" s="136"/>
      <c r="J11" s="136"/>
      <c r="K11" s="136"/>
      <c r="L11" s="136"/>
      <c r="M11" s="136"/>
      <c r="N11" s="136"/>
      <c r="O11" s="136"/>
      <c r="P11" s="136"/>
      <c r="Q11" s="136"/>
      <c r="R11" s="136"/>
      <c r="S11" s="136"/>
      <c r="T11" s="136"/>
      <c r="U11" s="136"/>
      <c r="V11" s="136"/>
      <c r="W11" s="136"/>
      <c r="X11" s="136"/>
      <c r="Y11" s="136"/>
      <c r="Z11" s="136"/>
      <c r="AA11" s="136"/>
      <c r="AB11" s="136"/>
      <c r="AC11" s="136"/>
      <c r="AD11" s="136"/>
      <c r="AE11" s="136"/>
      <c r="AF11" s="136"/>
      <c r="AG11" s="136"/>
      <c r="AH11" s="136"/>
      <c r="AI11" s="136"/>
      <c r="AJ11" s="136"/>
      <c r="AK11" s="136"/>
      <c r="AL11" s="136"/>
      <c r="AM11" s="136"/>
      <c r="AN11" s="136"/>
      <c r="AO11" s="136"/>
      <c r="AP11" s="136"/>
      <c r="AQ11" s="136"/>
      <c r="AR11" s="136"/>
      <c r="AS11" s="136"/>
      <c r="AT11" s="136"/>
      <c r="AU11" s="136"/>
      <c r="AV11" s="136"/>
      <c r="AW11" s="136"/>
      <c r="AX11" s="136"/>
      <c r="AY11" s="136"/>
      <c r="AZ11" s="136"/>
      <c r="BA11" s="136"/>
      <c r="BB11" s="136"/>
      <c r="BC11" s="136"/>
      <c r="BD11" s="136"/>
      <c r="BE11" s="136"/>
      <c r="BF11" s="136"/>
      <c r="BG11" s="136"/>
      <c r="BH11" s="136"/>
      <c r="BI11" s="136"/>
      <c r="BJ11" s="136"/>
      <c r="BK11" s="136"/>
      <c r="BL11" s="136"/>
      <c r="BM11" s="136"/>
      <c r="BN11" s="136"/>
      <c r="BO11" s="136"/>
      <c r="BP11" s="136"/>
      <c r="BQ11" s="136"/>
      <c r="BR11" s="136"/>
      <c r="BS11" s="137">
        <v>0</v>
      </c>
      <c r="BT11" s="137">
        <v>0</v>
      </c>
      <c r="BU11" s="137">
        <v>0</v>
      </c>
      <c r="BV11" s="137">
        <v>0</v>
      </c>
      <c r="BW11" s="137">
        <v>0</v>
      </c>
      <c r="BX11" s="137">
        <v>0</v>
      </c>
      <c r="BY11" s="137">
        <v>0</v>
      </c>
      <c r="BZ11" s="137">
        <v>0</v>
      </c>
      <c r="CA11" s="137">
        <v>0</v>
      </c>
      <c r="CB11" s="137">
        <v>0</v>
      </c>
      <c r="CC11" s="137">
        <v>0</v>
      </c>
      <c r="CD11" s="106">
        <f t="shared" ref="CD11:DB11" si="5">CC11</f>
        <v>0</v>
      </c>
      <c r="CE11" s="106">
        <f t="shared" si="5"/>
        <v>0</v>
      </c>
      <c r="CF11" s="106">
        <f t="shared" si="5"/>
        <v>0</v>
      </c>
      <c r="CG11" s="106">
        <f t="shared" si="5"/>
        <v>0</v>
      </c>
      <c r="CH11" s="106">
        <f t="shared" si="5"/>
        <v>0</v>
      </c>
      <c r="CI11" s="106">
        <f t="shared" si="5"/>
        <v>0</v>
      </c>
      <c r="CJ11" s="106">
        <f t="shared" si="5"/>
        <v>0</v>
      </c>
      <c r="CK11" s="106">
        <f t="shared" si="5"/>
        <v>0</v>
      </c>
      <c r="CL11" s="106">
        <f t="shared" si="5"/>
        <v>0</v>
      </c>
      <c r="CM11" s="106">
        <f t="shared" si="5"/>
        <v>0</v>
      </c>
      <c r="CN11" s="106">
        <f t="shared" si="5"/>
        <v>0</v>
      </c>
      <c r="CO11" s="106">
        <f t="shared" si="5"/>
        <v>0</v>
      </c>
      <c r="CP11" s="106">
        <f t="shared" si="5"/>
        <v>0</v>
      </c>
      <c r="CQ11" s="106">
        <f t="shared" si="5"/>
        <v>0</v>
      </c>
      <c r="CR11" s="106">
        <f t="shared" si="5"/>
        <v>0</v>
      </c>
      <c r="CS11" s="106">
        <f t="shared" si="5"/>
        <v>0</v>
      </c>
      <c r="CT11" s="106">
        <f t="shared" si="5"/>
        <v>0</v>
      </c>
      <c r="CU11" s="106">
        <f t="shared" si="5"/>
        <v>0</v>
      </c>
      <c r="CV11" s="106">
        <f t="shared" si="5"/>
        <v>0</v>
      </c>
      <c r="CW11" s="106">
        <f t="shared" si="5"/>
        <v>0</v>
      </c>
      <c r="CX11" s="106">
        <f t="shared" si="5"/>
        <v>0</v>
      </c>
      <c r="CY11" s="106">
        <f t="shared" si="5"/>
        <v>0</v>
      </c>
      <c r="CZ11" s="106">
        <f t="shared" si="5"/>
        <v>0</v>
      </c>
      <c r="DA11" s="106">
        <f t="shared" si="5"/>
        <v>0</v>
      </c>
      <c r="DB11" s="106">
        <f t="shared" si="5"/>
        <v>0</v>
      </c>
      <c r="DC11" s="129"/>
      <c r="DD11" s="129"/>
      <c r="DE11" s="135" t="s">
        <v>1388</v>
      </c>
      <c r="DF11" s="182">
        <f t="shared" ref="DF11:EE11" si="6">INDEX($C11:$DC11,MATCH(DF$5,$C$6:$DC$6,0)+3)</f>
        <v>0</v>
      </c>
      <c r="DG11" s="182">
        <f t="shared" si="6"/>
        <v>0</v>
      </c>
      <c r="DH11" s="182">
        <f t="shared" si="6"/>
        <v>0</v>
      </c>
      <c r="DI11" s="182">
        <f t="shared" si="6"/>
        <v>0</v>
      </c>
      <c r="DJ11" s="182">
        <f t="shared" si="6"/>
        <v>0</v>
      </c>
      <c r="DK11" s="182">
        <f t="shared" si="6"/>
        <v>0</v>
      </c>
      <c r="DL11" s="182">
        <f t="shared" si="6"/>
        <v>0</v>
      </c>
      <c r="DM11" s="182">
        <f t="shared" si="6"/>
        <v>0</v>
      </c>
      <c r="DN11" s="182">
        <f t="shared" si="6"/>
        <v>0</v>
      </c>
      <c r="DO11" s="182">
        <f t="shared" si="6"/>
        <v>0</v>
      </c>
      <c r="DP11" s="182">
        <f t="shared" si="6"/>
        <v>0</v>
      </c>
      <c r="DQ11" s="182">
        <f t="shared" si="6"/>
        <v>0</v>
      </c>
      <c r="DR11" s="182">
        <f t="shared" si="6"/>
        <v>0</v>
      </c>
      <c r="DS11" s="182">
        <f t="shared" si="6"/>
        <v>0</v>
      </c>
      <c r="DT11" s="182">
        <f t="shared" si="6"/>
        <v>0</v>
      </c>
      <c r="DU11" s="182">
        <f t="shared" si="6"/>
        <v>0</v>
      </c>
      <c r="DV11" s="182">
        <f t="shared" si="6"/>
        <v>0</v>
      </c>
      <c r="DW11" s="182">
        <f t="shared" si="6"/>
        <v>0</v>
      </c>
      <c r="DX11" s="182">
        <f t="shared" si="6"/>
        <v>0</v>
      </c>
      <c r="DY11" s="182">
        <f t="shared" si="6"/>
        <v>0</v>
      </c>
      <c r="DZ11" s="182">
        <f t="shared" si="6"/>
        <v>0</v>
      </c>
      <c r="EA11" s="182">
        <f t="shared" si="6"/>
        <v>0</v>
      </c>
      <c r="EB11" s="182">
        <f t="shared" si="6"/>
        <v>0</v>
      </c>
      <c r="EC11" s="182">
        <f t="shared" si="6"/>
        <v>0</v>
      </c>
      <c r="ED11" s="182">
        <f t="shared" si="6"/>
        <v>0</v>
      </c>
      <c r="EE11" s="182">
        <f t="shared" si="6"/>
        <v>0</v>
      </c>
      <c r="EF11" s="129"/>
      <c r="EG11" s="129"/>
      <c r="EH11" s="129"/>
      <c r="EI11" s="129"/>
      <c r="EJ11" s="129"/>
      <c r="EK11" s="129"/>
    </row>
    <row r="12" spans="1:141" ht="15.75" customHeight="1" x14ac:dyDescent="0.25">
      <c r="A12" s="129"/>
      <c r="B12" s="135" t="s">
        <v>1389</v>
      </c>
      <c r="C12" s="136"/>
      <c r="D12" s="136"/>
      <c r="E12" s="136"/>
      <c r="F12" s="136"/>
      <c r="G12" s="136"/>
      <c r="H12" s="136"/>
      <c r="I12" s="136"/>
      <c r="J12" s="136"/>
      <c r="K12" s="136"/>
      <c r="L12" s="136"/>
      <c r="M12" s="136"/>
      <c r="N12" s="136"/>
      <c r="O12" s="136"/>
      <c r="P12" s="136"/>
      <c r="Q12" s="136"/>
      <c r="R12" s="136"/>
      <c r="S12" s="136"/>
      <c r="T12" s="136"/>
      <c r="U12" s="136"/>
      <c r="V12" s="136"/>
      <c r="W12" s="136"/>
      <c r="X12" s="136"/>
      <c r="Y12" s="136"/>
      <c r="Z12" s="136"/>
      <c r="AA12" s="136"/>
      <c r="AB12" s="136"/>
      <c r="AC12" s="136"/>
      <c r="AD12" s="136"/>
      <c r="AE12" s="136"/>
      <c r="AF12" s="136"/>
      <c r="AG12" s="136"/>
      <c r="AH12" s="136"/>
      <c r="AI12" s="136"/>
      <c r="AJ12" s="136"/>
      <c r="AK12" s="136"/>
      <c r="AL12" s="136"/>
      <c r="AM12" s="136"/>
      <c r="AN12" s="136"/>
      <c r="AO12" s="136"/>
      <c r="AP12" s="136"/>
      <c r="AQ12" s="136"/>
      <c r="AR12" s="136"/>
      <c r="AS12" s="136"/>
      <c r="AT12" s="136"/>
      <c r="AU12" s="136"/>
      <c r="AV12" s="136"/>
      <c r="AW12" s="136"/>
      <c r="AX12" s="136"/>
      <c r="AY12" s="136"/>
      <c r="AZ12" s="136"/>
      <c r="BA12" s="136"/>
      <c r="BB12" s="136"/>
      <c r="BC12" s="136"/>
      <c r="BD12" s="136"/>
      <c r="BE12" s="136"/>
      <c r="BF12" s="136"/>
      <c r="BG12" s="136"/>
      <c r="BH12" s="136"/>
      <c r="BI12" s="136"/>
      <c r="BJ12" s="136"/>
      <c r="BK12" s="136"/>
      <c r="BL12" s="136"/>
      <c r="BM12" s="136"/>
      <c r="BN12" s="136"/>
      <c r="BO12" s="136"/>
      <c r="BP12" s="136"/>
      <c r="BQ12" s="136"/>
      <c r="BR12" s="136"/>
      <c r="BS12" s="137">
        <v>33.146973199999998</v>
      </c>
      <c r="BT12" s="137">
        <v>74.028675419999985</v>
      </c>
      <c r="BU12" s="137">
        <v>72.611937830000016</v>
      </c>
      <c r="BV12" s="137">
        <v>73.341285249999999</v>
      </c>
      <c r="BW12" s="137">
        <v>95.111999999999995</v>
      </c>
      <c r="BX12" s="137">
        <v>85.94</v>
      </c>
      <c r="BY12" s="137">
        <v>102.23399999999999</v>
      </c>
      <c r="BZ12" s="137">
        <v>71.17</v>
      </c>
      <c r="CA12" s="137">
        <v>185.75800000000001</v>
      </c>
      <c r="CB12" s="137">
        <v>197.072</v>
      </c>
      <c r="CC12" s="137">
        <v>179.92400000000001</v>
      </c>
      <c r="CD12" s="106">
        <f>'Balance Sheet'!CD72*'Balance Sheet'!CD76/90</f>
        <v>164.46769296590594</v>
      </c>
      <c r="CE12" s="106">
        <f>'Balance Sheet'!CE72*'Balance Sheet'!CE76/90</f>
        <v>181.4416704505422</v>
      </c>
      <c r="CF12" s="106">
        <f>'Balance Sheet'!CF72*'Balance Sheet'!CF76/90</f>
        <v>209.46416109687129</v>
      </c>
      <c r="CG12" s="106">
        <f>'Balance Sheet'!CG72*'Balance Sheet'!CG76/90</f>
        <v>160.13428276315059</v>
      </c>
      <c r="CH12" s="106">
        <f>'Balance Sheet'!CH72*'Balance Sheet'!CH76/90</f>
        <v>136.64848263161917</v>
      </c>
      <c r="CI12" s="106">
        <f>'Balance Sheet'!CI72*'Balance Sheet'!CI76/90</f>
        <v>167.51074037975772</v>
      </c>
      <c r="CJ12" s="106">
        <f>'Balance Sheet'!CJ72*'Balance Sheet'!CJ76/90</f>
        <v>176.79730079153086</v>
      </c>
      <c r="CK12" s="106">
        <f>'Balance Sheet'!CK72*'Balance Sheet'!CK76/90</f>
        <v>201.39191105477545</v>
      </c>
      <c r="CL12" s="106">
        <f>'Balance Sheet'!CL72*'Balance Sheet'!CL76/90</f>
        <v>203.0811180788024</v>
      </c>
      <c r="CM12" s="106">
        <f>'Balance Sheet'!CM72*'Balance Sheet'!CM76/90</f>
        <v>153.35182708800662</v>
      </c>
      <c r="CN12" s="106">
        <f>'Balance Sheet'!CN72*'Balance Sheet'!CN76/90</f>
        <v>198.02709700994075</v>
      </c>
      <c r="CO12" s="106">
        <f>'Balance Sheet'!CO72*'Balance Sheet'!CO76/90</f>
        <v>209.76823374453085</v>
      </c>
      <c r="CP12" s="106">
        <f>'Balance Sheet'!CP72*'Balance Sheet'!CP76/90</f>
        <v>210.68776518437954</v>
      </c>
      <c r="CQ12" s="106">
        <f>'Balance Sheet'!CQ72*'Balance Sheet'!CQ76/90</f>
        <v>236.01214731915692</v>
      </c>
      <c r="CR12" s="106">
        <f>'Balance Sheet'!CR72*'Balance Sheet'!CR76/90</f>
        <v>239.05194482685096</v>
      </c>
      <c r="CS12" s="106">
        <f>'Balance Sheet'!CS72*'Balance Sheet'!CS76/90</f>
        <v>250.01520826404166</v>
      </c>
      <c r="CT12" s="106">
        <f>'Balance Sheet'!CT72*'Balance Sheet'!CT76/90</f>
        <v>225.42629665351026</v>
      </c>
      <c r="CU12" s="106">
        <f>'Balance Sheet'!CU72*'Balance Sheet'!CU76/90</f>
        <v>280.32656657731263</v>
      </c>
      <c r="CV12" s="106">
        <f>'Balance Sheet'!CV72*'Balance Sheet'!CV76/90</f>
        <v>292.85871473573383</v>
      </c>
      <c r="CW12" s="106">
        <f>'Balance Sheet'!CW72*'Balance Sheet'!CW76/90</f>
        <v>311.75595951845219</v>
      </c>
      <c r="CX12" s="106">
        <f>'Balance Sheet'!CX72*'Balance Sheet'!CX76/90</f>
        <v>255.83354640344672</v>
      </c>
      <c r="CY12" s="106">
        <f>'Balance Sheet'!CY72*'Balance Sheet'!CY76/90</f>
        <v>317.87195772956676</v>
      </c>
      <c r="CZ12" s="106">
        <f>'Balance Sheet'!CZ72*'Balance Sheet'!CZ76/90</f>
        <v>322.31453478668413</v>
      </c>
      <c r="DA12" s="106">
        <f>'Balance Sheet'!DA72*'Balance Sheet'!DA76/90</f>
        <v>326.81448468679031</v>
      </c>
      <c r="DB12" s="106">
        <f>'Balance Sheet'!DB72*'Balance Sheet'!DB76/90</f>
        <v>268.15094422185723</v>
      </c>
      <c r="DC12" s="129"/>
      <c r="DD12" s="129"/>
      <c r="DE12" s="135" t="s">
        <v>1389</v>
      </c>
      <c r="DF12" s="182">
        <f t="shared" ref="DF12:DT12" si="7">INDEX($C12:$DC12,MATCH(DF$5,$C$6:$DC$6,0)+3)</f>
        <v>0</v>
      </c>
      <c r="DG12" s="182">
        <f t="shared" si="7"/>
        <v>0</v>
      </c>
      <c r="DH12" s="182">
        <f t="shared" si="7"/>
        <v>0</v>
      </c>
      <c r="DI12" s="182">
        <f t="shared" si="7"/>
        <v>0</v>
      </c>
      <c r="DJ12" s="182">
        <f t="shared" si="7"/>
        <v>0</v>
      </c>
      <c r="DK12" s="182">
        <f t="shared" si="7"/>
        <v>0</v>
      </c>
      <c r="DL12" s="182">
        <f t="shared" si="7"/>
        <v>0</v>
      </c>
      <c r="DM12" s="182">
        <f t="shared" si="7"/>
        <v>0</v>
      </c>
      <c r="DN12" s="182">
        <f t="shared" si="7"/>
        <v>0</v>
      </c>
      <c r="DO12" s="182">
        <f t="shared" si="7"/>
        <v>0</v>
      </c>
      <c r="DP12" s="182">
        <f t="shared" si="7"/>
        <v>0</v>
      </c>
      <c r="DQ12" s="182">
        <f t="shared" si="7"/>
        <v>0</v>
      </c>
      <c r="DR12" s="182">
        <f t="shared" si="7"/>
        <v>0</v>
      </c>
      <c r="DS12" s="182">
        <f t="shared" si="7"/>
        <v>0</v>
      </c>
      <c r="DT12" s="182">
        <f t="shared" si="7"/>
        <v>0</v>
      </c>
      <c r="DU12" s="182">
        <v>11.50870156</v>
      </c>
      <c r="DV12" s="182">
        <v>29.418039849999985</v>
      </c>
      <c r="DW12" s="182">
        <f t="shared" ref="DW12:EE12" si="8">INDEX($C12:$DC12,MATCH(DW$5,$C$6:$DC$6,0)+3)</f>
        <v>73.341285249999999</v>
      </c>
      <c r="DX12" s="182">
        <f t="shared" si="8"/>
        <v>71.17</v>
      </c>
      <c r="DY12" s="182">
        <f t="shared" si="8"/>
        <v>164.46769296590594</v>
      </c>
      <c r="DZ12" s="182">
        <f t="shared" si="8"/>
        <v>136.64848263161917</v>
      </c>
      <c r="EA12" s="182">
        <f t="shared" si="8"/>
        <v>203.0811180788024</v>
      </c>
      <c r="EB12" s="182">
        <f t="shared" si="8"/>
        <v>210.68776518437954</v>
      </c>
      <c r="EC12" s="182">
        <f t="shared" si="8"/>
        <v>225.42629665351026</v>
      </c>
      <c r="ED12" s="182">
        <f t="shared" si="8"/>
        <v>255.83354640344672</v>
      </c>
      <c r="EE12" s="182">
        <f t="shared" si="8"/>
        <v>268.15094422185723</v>
      </c>
      <c r="EF12" s="129"/>
      <c r="EG12" s="129"/>
      <c r="EH12" s="129"/>
      <c r="EI12" s="129"/>
      <c r="EJ12" s="129"/>
      <c r="EK12" s="129"/>
    </row>
    <row r="13" spans="1:141" ht="15.75" customHeight="1" x14ac:dyDescent="0.25">
      <c r="A13" s="129"/>
      <c r="B13" s="135" t="s">
        <v>1390</v>
      </c>
      <c r="C13" s="136"/>
      <c r="D13" s="136"/>
      <c r="E13" s="136"/>
      <c r="F13" s="136"/>
      <c r="G13" s="136"/>
      <c r="H13" s="136"/>
      <c r="I13" s="136"/>
      <c r="J13" s="136"/>
      <c r="K13" s="136"/>
      <c r="L13" s="136"/>
      <c r="M13" s="136"/>
      <c r="N13" s="136"/>
      <c r="O13" s="136"/>
      <c r="P13" s="136"/>
      <c r="Q13" s="136"/>
      <c r="R13" s="136"/>
      <c r="S13" s="136"/>
      <c r="T13" s="136"/>
      <c r="U13" s="136"/>
      <c r="V13" s="136"/>
      <c r="W13" s="136"/>
      <c r="X13" s="136"/>
      <c r="Y13" s="136"/>
      <c r="Z13" s="136"/>
      <c r="AA13" s="136"/>
      <c r="AB13" s="136"/>
      <c r="AC13" s="136"/>
      <c r="AD13" s="136"/>
      <c r="AE13" s="136"/>
      <c r="AF13" s="136"/>
      <c r="AG13" s="136"/>
      <c r="AH13" s="136"/>
      <c r="AI13" s="136"/>
      <c r="AJ13" s="136"/>
      <c r="AK13" s="136"/>
      <c r="AL13" s="136"/>
      <c r="AM13" s="136"/>
      <c r="AN13" s="136"/>
      <c r="AO13" s="136"/>
      <c r="AP13" s="136"/>
      <c r="AQ13" s="136"/>
      <c r="AR13" s="136"/>
      <c r="AS13" s="136"/>
      <c r="AT13" s="136"/>
      <c r="AU13" s="136"/>
      <c r="AV13" s="136"/>
      <c r="AW13" s="136"/>
      <c r="AX13" s="136"/>
      <c r="AY13" s="136"/>
      <c r="AZ13" s="136"/>
      <c r="BA13" s="136"/>
      <c r="BB13" s="136"/>
      <c r="BC13" s="136"/>
      <c r="BD13" s="136"/>
      <c r="BE13" s="136"/>
      <c r="BF13" s="136"/>
      <c r="BG13" s="136"/>
      <c r="BH13" s="136"/>
      <c r="BI13" s="136"/>
      <c r="BJ13" s="136"/>
      <c r="BK13" s="136"/>
      <c r="BL13" s="136"/>
      <c r="BM13" s="136"/>
      <c r="BN13" s="136"/>
      <c r="BO13" s="136"/>
      <c r="BP13" s="136"/>
      <c r="BQ13" s="136"/>
      <c r="BR13" s="136"/>
      <c r="BS13" s="137">
        <v>12.860898149999992</v>
      </c>
      <c r="BT13" s="137">
        <v>14.447919559999988</v>
      </c>
      <c r="BU13" s="137">
        <v>16.394109450000016</v>
      </c>
      <c r="BV13" s="137">
        <v>23.380277419999985</v>
      </c>
      <c r="BW13" s="137">
        <v>22.885999999999999</v>
      </c>
      <c r="BX13" s="137">
        <v>26.654</v>
      </c>
      <c r="BY13" s="137">
        <v>34.752000000000002</v>
      </c>
      <c r="BZ13" s="137">
        <v>37.341999999999999</v>
      </c>
      <c r="CA13" s="137">
        <v>52.619</v>
      </c>
      <c r="CB13" s="137">
        <v>63.360999999999997</v>
      </c>
      <c r="CC13" s="137">
        <v>57.951999999999998</v>
      </c>
      <c r="CD13" s="106">
        <f>'Balance Sheet'!CD77*'Balance Sheet'!CD74/90</f>
        <v>48.033726005867223</v>
      </c>
      <c r="CE13" s="106">
        <f>'Balance Sheet'!CE77*'Balance Sheet'!CE74/90</f>
        <v>52.723155504517806</v>
      </c>
      <c r="CF13" s="106">
        <f>'Balance Sheet'!CF77*'Balance Sheet'!CF74/90</f>
        <v>56.666909105449641</v>
      </c>
      <c r="CG13" s="106">
        <f>'Balance Sheet'!CG77*'Balance Sheet'!CG74/90</f>
        <v>54.290084426157115</v>
      </c>
      <c r="CH13" s="106">
        <f>'Balance Sheet'!CH77*'Balance Sheet'!CH74/90</f>
        <v>49.97268541636997</v>
      </c>
      <c r="CI13" s="106">
        <f>'Balance Sheet'!CI77*'Balance Sheet'!CI74/90</f>
        <v>49.175036968103214</v>
      </c>
      <c r="CJ13" s="106">
        <f>'Balance Sheet'!CJ77*'Balance Sheet'!CJ74/90</f>
        <v>52.178083460247812</v>
      </c>
      <c r="CK13" s="106">
        <f>'Balance Sheet'!CK77*'Balance Sheet'!CK74/90</f>
        <v>52.6925412798388</v>
      </c>
      <c r="CL13" s="106">
        <f>'Balance Sheet'!CL77*'Balance Sheet'!CL74/90</f>
        <v>50.148796745247111</v>
      </c>
      <c r="CM13" s="106">
        <f>'Balance Sheet'!CM77*'Balance Sheet'!CM74/90</f>
        <v>53.747608245715625</v>
      </c>
      <c r="CN13" s="106">
        <f>'Balance Sheet'!CN77*'Balance Sheet'!CN74/90</f>
        <v>55.116070968527907</v>
      </c>
      <c r="CO13" s="106">
        <f>'Balance Sheet'!CO77*'Balance Sheet'!CO74/90</f>
        <v>55.390459146684883</v>
      </c>
      <c r="CP13" s="106">
        <f>'Balance Sheet'!CP77*'Balance Sheet'!CP74/90</f>
        <v>55.397487935614762</v>
      </c>
      <c r="CQ13" s="106">
        <f>'Balance Sheet'!CQ77*'Balance Sheet'!CQ74/90</f>
        <v>59.556557783978747</v>
      </c>
      <c r="CR13" s="106">
        <f>'Balance Sheet'!CR77*'Balance Sheet'!CR74/90</f>
        <v>60.759718713286709</v>
      </c>
      <c r="CS13" s="106">
        <f>'Balance Sheet'!CS77*'Balance Sheet'!CS74/90</f>
        <v>62.273189069452208</v>
      </c>
      <c r="CT13" s="106">
        <f>'Balance Sheet'!CT77*'Balance Sheet'!CT74/90</f>
        <v>0</v>
      </c>
      <c r="CU13" s="106">
        <f>'Balance Sheet'!CU77*'Balance Sheet'!CU74/90</f>
        <v>58.637563717480418</v>
      </c>
      <c r="CV13" s="106">
        <f>'Balance Sheet'!CV77*'Balance Sheet'!CV74/90</f>
        <v>60.097540487624698</v>
      </c>
      <c r="CW13" s="106">
        <f>'Balance Sheet'!CW77*'Balance Sheet'!CW74/90</f>
        <v>61.590963622507417</v>
      </c>
      <c r="CX13" s="106">
        <f>'Balance Sheet'!CX77*'Balance Sheet'!CX74/90</f>
        <v>54.201904668901243</v>
      </c>
      <c r="CY13" s="106">
        <f>'Balance Sheet'!CY77*'Balance Sheet'!CY74/90</f>
        <v>57.990650058939295</v>
      </c>
      <c r="CZ13" s="106">
        <f>'Balance Sheet'!CZ77*'Balance Sheet'!CZ74/90</f>
        <v>59.432353675779481</v>
      </c>
      <c r="DA13" s="106">
        <f>'Balance Sheet'!DA77*'Balance Sheet'!DA74/90</f>
        <v>60.90840725252648</v>
      </c>
      <c r="DB13" s="106">
        <f>'Balance Sheet'!DB77*'Balance Sheet'!DB74/90</f>
        <v>53.600957029528452</v>
      </c>
      <c r="DC13" s="129"/>
      <c r="DD13" s="129"/>
      <c r="DE13" s="135" t="s">
        <v>1390</v>
      </c>
      <c r="DF13" s="182">
        <f t="shared" ref="DF13:DT13" si="9">INDEX($C13:$DC13,MATCH(DF$5,$C$6:$DC$6,0)+3)</f>
        <v>0</v>
      </c>
      <c r="DG13" s="182">
        <f t="shared" si="9"/>
        <v>0</v>
      </c>
      <c r="DH13" s="182">
        <f t="shared" si="9"/>
        <v>0</v>
      </c>
      <c r="DI13" s="182">
        <f t="shared" si="9"/>
        <v>0</v>
      </c>
      <c r="DJ13" s="182">
        <f t="shared" si="9"/>
        <v>0</v>
      </c>
      <c r="DK13" s="182">
        <f t="shared" si="9"/>
        <v>0</v>
      </c>
      <c r="DL13" s="182">
        <f t="shared" si="9"/>
        <v>0</v>
      </c>
      <c r="DM13" s="182">
        <f t="shared" si="9"/>
        <v>0</v>
      </c>
      <c r="DN13" s="182">
        <f t="shared" si="9"/>
        <v>0</v>
      </c>
      <c r="DO13" s="182">
        <f t="shared" si="9"/>
        <v>0</v>
      </c>
      <c r="DP13" s="182">
        <f t="shared" si="9"/>
        <v>0</v>
      </c>
      <c r="DQ13" s="182">
        <f t="shared" si="9"/>
        <v>0</v>
      </c>
      <c r="DR13" s="182">
        <f t="shared" si="9"/>
        <v>0</v>
      </c>
      <c r="DS13" s="182">
        <f t="shared" si="9"/>
        <v>0</v>
      </c>
      <c r="DT13" s="182">
        <f t="shared" si="9"/>
        <v>0</v>
      </c>
      <c r="DU13" s="182">
        <v>11.058387310000004</v>
      </c>
      <c r="DV13" s="182">
        <v>14.359091129999987</v>
      </c>
      <c r="DW13" s="182">
        <f t="shared" ref="DW13:EE13" si="10">INDEX($C13:$DC13,MATCH(DW$5,$C$6:$DC$6,0)+3)</f>
        <v>23.380277419999985</v>
      </c>
      <c r="DX13" s="182">
        <f t="shared" si="10"/>
        <v>37.341999999999999</v>
      </c>
      <c r="DY13" s="182">
        <f t="shared" si="10"/>
        <v>48.033726005867223</v>
      </c>
      <c r="DZ13" s="182">
        <f t="shared" si="10"/>
        <v>49.97268541636997</v>
      </c>
      <c r="EA13" s="182">
        <f t="shared" si="10"/>
        <v>50.148796745247111</v>
      </c>
      <c r="EB13" s="182">
        <f t="shared" si="10"/>
        <v>55.397487935614762</v>
      </c>
      <c r="EC13" s="182">
        <f t="shared" si="10"/>
        <v>0</v>
      </c>
      <c r="ED13" s="182">
        <f t="shared" si="10"/>
        <v>54.201904668901243</v>
      </c>
      <c r="EE13" s="182">
        <f t="shared" si="10"/>
        <v>53.600957029528452</v>
      </c>
      <c r="EF13" s="129"/>
      <c r="EG13" s="129"/>
      <c r="EH13" s="129"/>
      <c r="EI13" s="129"/>
      <c r="EJ13" s="129"/>
      <c r="EK13" s="129"/>
    </row>
    <row r="14" spans="1:141" ht="15.75" customHeight="1" x14ac:dyDescent="0.25">
      <c r="A14" s="129"/>
      <c r="B14" s="254" t="s">
        <v>1391</v>
      </c>
      <c r="C14" s="143"/>
      <c r="D14" s="143"/>
      <c r="E14" s="143"/>
      <c r="F14" s="143"/>
      <c r="G14" s="143"/>
      <c r="H14" s="143"/>
      <c r="I14" s="143"/>
      <c r="J14" s="143"/>
      <c r="K14" s="143"/>
      <c r="L14" s="143"/>
      <c r="M14" s="143"/>
      <c r="N14" s="143"/>
      <c r="O14" s="143"/>
      <c r="P14" s="143"/>
      <c r="Q14" s="143"/>
      <c r="R14" s="143"/>
      <c r="S14" s="143"/>
      <c r="T14" s="143"/>
      <c r="U14" s="143"/>
      <c r="V14" s="143"/>
      <c r="W14" s="143"/>
      <c r="X14" s="143"/>
      <c r="Y14" s="143"/>
      <c r="Z14" s="143"/>
      <c r="AA14" s="143"/>
      <c r="AB14" s="143"/>
      <c r="AC14" s="143"/>
      <c r="AD14" s="143"/>
      <c r="AE14" s="143"/>
      <c r="AF14" s="143"/>
      <c r="AG14" s="143"/>
      <c r="AH14" s="143"/>
      <c r="AI14" s="143"/>
      <c r="AJ14" s="143"/>
      <c r="AK14" s="143"/>
      <c r="AL14" s="143"/>
      <c r="AM14" s="143"/>
      <c r="AN14" s="143"/>
      <c r="AO14" s="143"/>
      <c r="AP14" s="143"/>
      <c r="AQ14" s="143"/>
      <c r="AR14" s="143"/>
      <c r="AS14" s="143"/>
      <c r="AT14" s="143"/>
      <c r="AU14" s="143"/>
      <c r="AV14" s="143"/>
      <c r="AW14" s="143"/>
      <c r="AX14" s="143"/>
      <c r="AY14" s="143"/>
      <c r="AZ14" s="143"/>
      <c r="BA14" s="143"/>
      <c r="BB14" s="143"/>
      <c r="BC14" s="143"/>
      <c r="BD14" s="143"/>
      <c r="BE14" s="143"/>
      <c r="BF14" s="143"/>
      <c r="BG14" s="143"/>
      <c r="BH14" s="143"/>
      <c r="BI14" s="143"/>
      <c r="BJ14" s="143"/>
      <c r="BK14" s="143"/>
      <c r="BL14" s="143"/>
      <c r="BM14" s="143"/>
      <c r="BN14" s="143"/>
      <c r="BO14" s="143"/>
      <c r="BP14" s="143"/>
      <c r="BQ14" s="143"/>
      <c r="BR14" s="143"/>
      <c r="BS14" s="144">
        <v>0</v>
      </c>
      <c r="BT14" s="144">
        <v>0</v>
      </c>
      <c r="BU14" s="144">
        <v>0</v>
      </c>
      <c r="BV14" s="144">
        <v>0</v>
      </c>
      <c r="BW14" s="144">
        <v>0</v>
      </c>
      <c r="BX14" s="144">
        <v>0</v>
      </c>
      <c r="BY14" s="144">
        <v>0</v>
      </c>
      <c r="BZ14" s="144">
        <v>0</v>
      </c>
      <c r="CA14" s="144">
        <v>0</v>
      </c>
      <c r="CB14" s="144">
        <v>0</v>
      </c>
      <c r="CC14" s="144">
        <v>0</v>
      </c>
      <c r="CD14" s="151">
        <f t="shared" ref="CD14:DB14" si="11">CC14</f>
        <v>0</v>
      </c>
      <c r="CE14" s="151">
        <f t="shared" si="11"/>
        <v>0</v>
      </c>
      <c r="CF14" s="151">
        <f t="shared" si="11"/>
        <v>0</v>
      </c>
      <c r="CG14" s="151">
        <f t="shared" si="11"/>
        <v>0</v>
      </c>
      <c r="CH14" s="151">
        <f t="shared" si="11"/>
        <v>0</v>
      </c>
      <c r="CI14" s="151">
        <f t="shared" si="11"/>
        <v>0</v>
      </c>
      <c r="CJ14" s="151">
        <f t="shared" si="11"/>
        <v>0</v>
      </c>
      <c r="CK14" s="151">
        <f t="shared" si="11"/>
        <v>0</v>
      </c>
      <c r="CL14" s="151">
        <f t="shared" si="11"/>
        <v>0</v>
      </c>
      <c r="CM14" s="151">
        <f t="shared" si="11"/>
        <v>0</v>
      </c>
      <c r="CN14" s="151">
        <f t="shared" si="11"/>
        <v>0</v>
      </c>
      <c r="CO14" s="151">
        <f t="shared" si="11"/>
        <v>0</v>
      </c>
      <c r="CP14" s="151">
        <f t="shared" si="11"/>
        <v>0</v>
      </c>
      <c r="CQ14" s="151">
        <f t="shared" si="11"/>
        <v>0</v>
      </c>
      <c r="CR14" s="151">
        <f t="shared" si="11"/>
        <v>0</v>
      </c>
      <c r="CS14" s="151">
        <f t="shared" si="11"/>
        <v>0</v>
      </c>
      <c r="CT14" s="151">
        <f t="shared" si="11"/>
        <v>0</v>
      </c>
      <c r="CU14" s="151">
        <f t="shared" si="11"/>
        <v>0</v>
      </c>
      <c r="CV14" s="151">
        <f t="shared" si="11"/>
        <v>0</v>
      </c>
      <c r="CW14" s="151">
        <f t="shared" si="11"/>
        <v>0</v>
      </c>
      <c r="CX14" s="151">
        <f t="shared" si="11"/>
        <v>0</v>
      </c>
      <c r="CY14" s="151">
        <f t="shared" si="11"/>
        <v>0</v>
      </c>
      <c r="CZ14" s="151">
        <f t="shared" si="11"/>
        <v>0</v>
      </c>
      <c r="DA14" s="151">
        <f t="shared" si="11"/>
        <v>0</v>
      </c>
      <c r="DB14" s="151">
        <f t="shared" si="11"/>
        <v>0</v>
      </c>
      <c r="DC14" s="129"/>
      <c r="DD14" s="129"/>
      <c r="DE14" s="254" t="s">
        <v>1391</v>
      </c>
      <c r="DF14" s="255">
        <f t="shared" ref="DF14:EE14" si="12">INDEX($C14:$DC14,MATCH(DF$5,$C$6:$DC$6,0)+3)</f>
        <v>0</v>
      </c>
      <c r="DG14" s="255">
        <f t="shared" si="12"/>
        <v>0</v>
      </c>
      <c r="DH14" s="255">
        <f t="shared" si="12"/>
        <v>0</v>
      </c>
      <c r="DI14" s="255">
        <f t="shared" si="12"/>
        <v>0</v>
      </c>
      <c r="DJ14" s="255">
        <f t="shared" si="12"/>
        <v>0</v>
      </c>
      <c r="DK14" s="255">
        <f t="shared" si="12"/>
        <v>0</v>
      </c>
      <c r="DL14" s="255">
        <f t="shared" si="12"/>
        <v>0</v>
      </c>
      <c r="DM14" s="255">
        <f t="shared" si="12"/>
        <v>0</v>
      </c>
      <c r="DN14" s="255">
        <f t="shared" si="12"/>
        <v>0</v>
      </c>
      <c r="DO14" s="255">
        <f t="shared" si="12"/>
        <v>0</v>
      </c>
      <c r="DP14" s="255">
        <f t="shared" si="12"/>
        <v>0</v>
      </c>
      <c r="DQ14" s="255">
        <f t="shared" si="12"/>
        <v>0</v>
      </c>
      <c r="DR14" s="255">
        <f t="shared" si="12"/>
        <v>0</v>
      </c>
      <c r="DS14" s="255">
        <f t="shared" si="12"/>
        <v>0</v>
      </c>
      <c r="DT14" s="255">
        <f t="shared" si="12"/>
        <v>0</v>
      </c>
      <c r="DU14" s="255">
        <f t="shared" si="12"/>
        <v>0</v>
      </c>
      <c r="DV14" s="255">
        <f t="shared" si="12"/>
        <v>0</v>
      </c>
      <c r="DW14" s="255">
        <f t="shared" si="12"/>
        <v>0</v>
      </c>
      <c r="DX14" s="255">
        <f t="shared" si="12"/>
        <v>0</v>
      </c>
      <c r="DY14" s="255">
        <f t="shared" si="12"/>
        <v>0</v>
      </c>
      <c r="DZ14" s="255">
        <f t="shared" si="12"/>
        <v>0</v>
      </c>
      <c r="EA14" s="255">
        <f t="shared" si="12"/>
        <v>0</v>
      </c>
      <c r="EB14" s="255">
        <f t="shared" si="12"/>
        <v>0</v>
      </c>
      <c r="EC14" s="255">
        <f t="shared" si="12"/>
        <v>0</v>
      </c>
      <c r="ED14" s="255">
        <f t="shared" si="12"/>
        <v>0</v>
      </c>
      <c r="EE14" s="255">
        <f t="shared" si="12"/>
        <v>0</v>
      </c>
      <c r="EF14" s="129"/>
      <c r="EG14" s="129"/>
      <c r="EH14" s="129"/>
      <c r="EI14" s="129"/>
      <c r="EJ14" s="129"/>
      <c r="EK14" s="129"/>
    </row>
    <row r="15" spans="1:141" ht="15.75" customHeight="1" x14ac:dyDescent="0.25">
      <c r="A15" s="11"/>
      <c r="B15" s="256" t="s">
        <v>1392</v>
      </c>
      <c r="C15" s="147">
        <f t="shared" ref="C15:DB15" si="13">SUM(C10:C14)</f>
        <v>0</v>
      </c>
      <c r="D15" s="147">
        <f t="shared" si="13"/>
        <v>0</v>
      </c>
      <c r="E15" s="147">
        <f t="shared" si="13"/>
        <v>0</v>
      </c>
      <c r="F15" s="147">
        <f t="shared" si="13"/>
        <v>0</v>
      </c>
      <c r="G15" s="147">
        <f t="shared" si="13"/>
        <v>0</v>
      </c>
      <c r="H15" s="147">
        <f t="shared" si="13"/>
        <v>0</v>
      </c>
      <c r="I15" s="147">
        <f t="shared" si="13"/>
        <v>0</v>
      </c>
      <c r="J15" s="147">
        <f t="shared" si="13"/>
        <v>0</v>
      </c>
      <c r="K15" s="147">
        <f t="shared" si="13"/>
        <v>0</v>
      </c>
      <c r="L15" s="147">
        <f t="shared" si="13"/>
        <v>0</v>
      </c>
      <c r="M15" s="147">
        <f t="shared" si="13"/>
        <v>0</v>
      </c>
      <c r="N15" s="147">
        <f t="shared" si="13"/>
        <v>0</v>
      </c>
      <c r="O15" s="147">
        <f t="shared" si="13"/>
        <v>0</v>
      </c>
      <c r="P15" s="147">
        <f t="shared" si="13"/>
        <v>0</v>
      </c>
      <c r="Q15" s="147">
        <f t="shared" si="13"/>
        <v>0</v>
      </c>
      <c r="R15" s="147">
        <f t="shared" si="13"/>
        <v>0</v>
      </c>
      <c r="S15" s="147">
        <f t="shared" si="13"/>
        <v>0</v>
      </c>
      <c r="T15" s="147">
        <f t="shared" si="13"/>
        <v>0</v>
      </c>
      <c r="U15" s="147">
        <f t="shared" si="13"/>
        <v>0</v>
      </c>
      <c r="V15" s="147">
        <f t="shared" si="13"/>
        <v>0</v>
      </c>
      <c r="W15" s="147">
        <f t="shared" si="13"/>
        <v>0</v>
      </c>
      <c r="X15" s="147">
        <f t="shared" si="13"/>
        <v>0</v>
      </c>
      <c r="Y15" s="147">
        <f t="shared" si="13"/>
        <v>0</v>
      </c>
      <c r="Z15" s="147">
        <f t="shared" si="13"/>
        <v>0</v>
      </c>
      <c r="AA15" s="147">
        <f t="shared" si="13"/>
        <v>0</v>
      </c>
      <c r="AB15" s="147">
        <f t="shared" si="13"/>
        <v>0</v>
      </c>
      <c r="AC15" s="147">
        <f t="shared" si="13"/>
        <v>0</v>
      </c>
      <c r="AD15" s="147">
        <f t="shared" si="13"/>
        <v>0</v>
      </c>
      <c r="AE15" s="147">
        <f t="shared" si="13"/>
        <v>0</v>
      </c>
      <c r="AF15" s="147">
        <f t="shared" si="13"/>
        <v>0</v>
      </c>
      <c r="AG15" s="147">
        <f t="shared" si="13"/>
        <v>0</v>
      </c>
      <c r="AH15" s="147">
        <f t="shared" si="13"/>
        <v>0</v>
      </c>
      <c r="AI15" s="147">
        <f t="shared" si="13"/>
        <v>0</v>
      </c>
      <c r="AJ15" s="147">
        <f t="shared" si="13"/>
        <v>0</v>
      </c>
      <c r="AK15" s="147">
        <f t="shared" si="13"/>
        <v>0</v>
      </c>
      <c r="AL15" s="147">
        <f t="shared" si="13"/>
        <v>0</v>
      </c>
      <c r="AM15" s="147">
        <f t="shared" si="13"/>
        <v>0</v>
      </c>
      <c r="AN15" s="147">
        <f t="shared" si="13"/>
        <v>0</v>
      </c>
      <c r="AO15" s="147">
        <f t="shared" si="13"/>
        <v>0</v>
      </c>
      <c r="AP15" s="147">
        <f t="shared" si="13"/>
        <v>0</v>
      </c>
      <c r="AQ15" s="147">
        <f t="shared" si="13"/>
        <v>0</v>
      </c>
      <c r="AR15" s="147">
        <f t="shared" si="13"/>
        <v>0</v>
      </c>
      <c r="AS15" s="147">
        <f t="shared" si="13"/>
        <v>0</v>
      </c>
      <c r="AT15" s="147">
        <f t="shared" si="13"/>
        <v>0</v>
      </c>
      <c r="AU15" s="147">
        <f t="shared" si="13"/>
        <v>0</v>
      </c>
      <c r="AV15" s="147">
        <f t="shared" si="13"/>
        <v>0</v>
      </c>
      <c r="AW15" s="147">
        <f t="shared" si="13"/>
        <v>0</v>
      </c>
      <c r="AX15" s="147">
        <f t="shared" si="13"/>
        <v>0</v>
      </c>
      <c r="AY15" s="147">
        <f t="shared" si="13"/>
        <v>0</v>
      </c>
      <c r="AZ15" s="147">
        <f t="shared" si="13"/>
        <v>0</v>
      </c>
      <c r="BA15" s="147">
        <f t="shared" si="13"/>
        <v>0</v>
      </c>
      <c r="BB15" s="147">
        <f t="shared" si="13"/>
        <v>0</v>
      </c>
      <c r="BC15" s="147">
        <f t="shared" si="13"/>
        <v>0</v>
      </c>
      <c r="BD15" s="147">
        <f t="shared" si="13"/>
        <v>0</v>
      </c>
      <c r="BE15" s="147">
        <f t="shared" si="13"/>
        <v>0</v>
      </c>
      <c r="BF15" s="147">
        <f t="shared" si="13"/>
        <v>0</v>
      </c>
      <c r="BG15" s="147">
        <f t="shared" si="13"/>
        <v>0</v>
      </c>
      <c r="BH15" s="147">
        <f t="shared" si="13"/>
        <v>0</v>
      </c>
      <c r="BI15" s="147">
        <f t="shared" si="13"/>
        <v>0</v>
      </c>
      <c r="BJ15" s="147">
        <f t="shared" si="13"/>
        <v>0</v>
      </c>
      <c r="BK15" s="147">
        <f t="shared" si="13"/>
        <v>0</v>
      </c>
      <c r="BL15" s="147">
        <f t="shared" si="13"/>
        <v>0</v>
      </c>
      <c r="BM15" s="147">
        <f t="shared" si="13"/>
        <v>0</v>
      </c>
      <c r="BN15" s="147">
        <f t="shared" si="13"/>
        <v>0</v>
      </c>
      <c r="BO15" s="147">
        <f t="shared" si="13"/>
        <v>0</v>
      </c>
      <c r="BP15" s="147">
        <f t="shared" si="13"/>
        <v>0</v>
      </c>
      <c r="BQ15" s="147">
        <f t="shared" si="13"/>
        <v>0</v>
      </c>
      <c r="BR15" s="147">
        <f t="shared" si="13"/>
        <v>0</v>
      </c>
      <c r="BS15" s="134">
        <f t="shared" si="13"/>
        <v>99.84425177</v>
      </c>
      <c r="BT15" s="134">
        <f t="shared" si="13"/>
        <v>157.48592741999994</v>
      </c>
      <c r="BU15" s="134">
        <f t="shared" si="13"/>
        <v>179.72566619000003</v>
      </c>
      <c r="BV15" s="134">
        <f t="shared" si="13"/>
        <v>178.73160331999998</v>
      </c>
      <c r="BW15" s="134">
        <f t="shared" si="13"/>
        <v>470.65400000000005</v>
      </c>
      <c r="BX15" s="134">
        <f t="shared" si="13"/>
        <v>454.26799999999997</v>
      </c>
      <c r="BY15" s="134">
        <f t="shared" si="13"/>
        <v>401.524</v>
      </c>
      <c r="BZ15" s="134">
        <f t="shared" si="13"/>
        <v>318.68599999999998</v>
      </c>
      <c r="CA15" s="134">
        <f t="shared" si="13"/>
        <v>425.49700000000007</v>
      </c>
      <c r="CB15" s="134">
        <f t="shared" si="13"/>
        <v>365.15600000000001</v>
      </c>
      <c r="CC15" s="134">
        <f t="shared" si="13"/>
        <v>316.51300000000003</v>
      </c>
      <c r="CD15" s="134">
        <f t="shared" si="13"/>
        <v>264.85435857402297</v>
      </c>
      <c r="CE15" s="134">
        <f t="shared" si="13"/>
        <v>253.42316618890504</v>
      </c>
      <c r="CF15" s="134">
        <f t="shared" si="13"/>
        <v>287.96495516819959</v>
      </c>
      <c r="CG15" s="134">
        <f t="shared" si="13"/>
        <v>310.34020352470731</v>
      </c>
      <c r="CH15" s="134">
        <f t="shared" si="13"/>
        <v>343.47503506370754</v>
      </c>
      <c r="CI15" s="134">
        <f t="shared" si="13"/>
        <v>395.17089291623699</v>
      </c>
      <c r="CJ15" s="134">
        <f t="shared" si="13"/>
        <v>453.41200440628853</v>
      </c>
      <c r="CK15" s="134">
        <f t="shared" si="13"/>
        <v>511.35627871399862</v>
      </c>
      <c r="CL15" s="134">
        <f t="shared" si="13"/>
        <v>577.62935095466264</v>
      </c>
      <c r="CM15" s="134">
        <f t="shared" si="13"/>
        <v>573.69810824858916</v>
      </c>
      <c r="CN15" s="134">
        <f t="shared" si="13"/>
        <v>656.66385777186679</v>
      </c>
      <c r="CO15" s="134">
        <f t="shared" si="13"/>
        <v>698.37715504998891</v>
      </c>
      <c r="CP15" s="134">
        <f t="shared" si="13"/>
        <v>786.18934161736649</v>
      </c>
      <c r="CQ15" s="134">
        <f t="shared" si="13"/>
        <v>813.24933523551817</v>
      </c>
      <c r="CR15" s="134">
        <f t="shared" si="13"/>
        <v>904.56606051628796</v>
      </c>
      <c r="CS15" s="134">
        <f t="shared" si="13"/>
        <v>959.60816770746192</v>
      </c>
      <c r="CT15" s="134">
        <f t="shared" si="13"/>
        <v>429.34826423406378</v>
      </c>
      <c r="CU15" s="134">
        <f t="shared" si="13"/>
        <v>1076.5134201868173</v>
      </c>
      <c r="CV15" s="134">
        <f t="shared" si="13"/>
        <v>1181.0155497168275</v>
      </c>
      <c r="CW15" s="134">
        <f t="shared" si="13"/>
        <v>1225.1197066042205</v>
      </c>
      <c r="CX15" s="134">
        <f t="shared" si="13"/>
        <v>1279.7329988490555</v>
      </c>
      <c r="CY15" s="134">
        <f t="shared" si="13"/>
        <v>1312.7310597433384</v>
      </c>
      <c r="CZ15" s="134">
        <f t="shared" si="13"/>
        <v>1424.0625824620454</v>
      </c>
      <c r="DA15" s="134">
        <f t="shared" si="13"/>
        <v>1467.5079639432845</v>
      </c>
      <c r="DB15" s="134">
        <f t="shared" si="13"/>
        <v>1522.6904207689115</v>
      </c>
      <c r="DC15" s="112"/>
      <c r="DD15" s="112"/>
      <c r="DE15" s="256" t="s">
        <v>1392</v>
      </c>
      <c r="DF15" s="147">
        <f t="shared" ref="DF15:DT15" si="14">INDEX($C15:$DC15,MATCH(DF$5,$C$6:$DC$6,0)+3)</f>
        <v>0</v>
      </c>
      <c r="DG15" s="147">
        <f t="shared" si="14"/>
        <v>0</v>
      </c>
      <c r="DH15" s="147">
        <f t="shared" si="14"/>
        <v>0</v>
      </c>
      <c r="DI15" s="147">
        <f t="shared" si="14"/>
        <v>0</v>
      </c>
      <c r="DJ15" s="147">
        <f t="shared" si="14"/>
        <v>0</v>
      </c>
      <c r="DK15" s="147">
        <f t="shared" si="14"/>
        <v>0</v>
      </c>
      <c r="DL15" s="147">
        <f t="shared" si="14"/>
        <v>0</v>
      </c>
      <c r="DM15" s="147">
        <f t="shared" si="14"/>
        <v>0</v>
      </c>
      <c r="DN15" s="147">
        <f t="shared" si="14"/>
        <v>0</v>
      </c>
      <c r="DO15" s="147">
        <f t="shared" si="14"/>
        <v>0</v>
      </c>
      <c r="DP15" s="147">
        <f t="shared" si="14"/>
        <v>0</v>
      </c>
      <c r="DQ15" s="147">
        <f t="shared" si="14"/>
        <v>0</v>
      </c>
      <c r="DR15" s="147">
        <f t="shared" si="14"/>
        <v>0</v>
      </c>
      <c r="DS15" s="147">
        <f t="shared" si="14"/>
        <v>0</v>
      </c>
      <c r="DT15" s="147">
        <f t="shared" si="14"/>
        <v>0</v>
      </c>
      <c r="DU15" s="147">
        <f t="shared" ref="DU15:DV15" si="15">SUM(DU10:DU13)</f>
        <v>58.639560440000011</v>
      </c>
      <c r="DV15" s="147">
        <f t="shared" si="15"/>
        <v>84.178115539999979</v>
      </c>
      <c r="DW15" s="147">
        <f t="shared" ref="DW15:EE15" si="16">INDEX($C15:$DC15,MATCH(DW$5,$C$6:$DC$6,0)+3)</f>
        <v>178.73160331999998</v>
      </c>
      <c r="DX15" s="147">
        <f t="shared" si="16"/>
        <v>318.68599999999998</v>
      </c>
      <c r="DY15" s="147">
        <f t="shared" si="16"/>
        <v>264.85435857402297</v>
      </c>
      <c r="DZ15" s="147">
        <f t="shared" si="16"/>
        <v>343.47503506370754</v>
      </c>
      <c r="EA15" s="147">
        <f t="shared" si="16"/>
        <v>577.62935095466264</v>
      </c>
      <c r="EB15" s="147">
        <f t="shared" si="16"/>
        <v>786.18934161736649</v>
      </c>
      <c r="EC15" s="147">
        <f t="shared" si="16"/>
        <v>429.34826423406378</v>
      </c>
      <c r="ED15" s="147">
        <f t="shared" si="16"/>
        <v>1279.7329988490555</v>
      </c>
      <c r="EE15" s="147">
        <f t="shared" si="16"/>
        <v>1522.6904207689115</v>
      </c>
      <c r="EF15" s="112"/>
      <c r="EG15" s="112"/>
      <c r="EH15" s="112"/>
      <c r="EI15" s="112"/>
      <c r="EJ15" s="112"/>
      <c r="EK15" s="112"/>
    </row>
    <row r="16" spans="1:141" ht="15.75" customHeight="1" x14ac:dyDescent="0.25">
      <c r="A16" s="2"/>
      <c r="B16" s="2"/>
      <c r="C16" s="107"/>
      <c r="D16" s="107"/>
      <c r="E16" s="107"/>
      <c r="F16" s="107"/>
      <c r="G16" s="107"/>
      <c r="H16" s="107"/>
      <c r="I16" s="107"/>
      <c r="J16" s="107"/>
      <c r="K16" s="107"/>
      <c r="L16" s="107"/>
      <c r="M16" s="107"/>
      <c r="N16" s="107"/>
      <c r="O16" s="107"/>
      <c r="P16" s="107"/>
      <c r="Q16" s="107"/>
      <c r="R16" s="107"/>
      <c r="S16" s="107"/>
      <c r="T16" s="107"/>
      <c r="U16" s="107"/>
      <c r="V16" s="107"/>
      <c r="W16" s="107"/>
      <c r="X16" s="107"/>
      <c r="Y16" s="107"/>
      <c r="Z16" s="107"/>
      <c r="AA16" s="107"/>
      <c r="AB16" s="107"/>
      <c r="AC16" s="107"/>
      <c r="AD16" s="107"/>
      <c r="AE16" s="107"/>
      <c r="AF16" s="107"/>
      <c r="AG16" s="107"/>
      <c r="AH16" s="107"/>
      <c r="AI16" s="107"/>
      <c r="AJ16" s="107"/>
      <c r="AK16" s="107"/>
      <c r="AL16" s="107"/>
      <c r="AM16" s="107"/>
      <c r="AN16" s="107"/>
      <c r="AO16" s="107"/>
      <c r="AP16" s="107"/>
      <c r="AQ16" s="107"/>
      <c r="AR16" s="107"/>
      <c r="AS16" s="107"/>
      <c r="AT16" s="107"/>
      <c r="AU16" s="107"/>
      <c r="AV16" s="107"/>
      <c r="AW16" s="107"/>
      <c r="AX16" s="107"/>
      <c r="AY16" s="107"/>
      <c r="AZ16" s="107"/>
      <c r="BA16" s="107"/>
      <c r="BB16" s="107"/>
      <c r="BC16" s="107"/>
      <c r="BD16" s="107"/>
      <c r="BE16" s="107"/>
      <c r="BF16" s="107"/>
      <c r="BG16" s="107"/>
      <c r="BH16" s="107"/>
      <c r="BI16" s="107"/>
      <c r="BJ16" s="107"/>
      <c r="BK16" s="107"/>
      <c r="BL16" s="107"/>
      <c r="BM16" s="107"/>
      <c r="BN16" s="107"/>
      <c r="BO16" s="107"/>
      <c r="BP16" s="107"/>
      <c r="BQ16" s="107"/>
      <c r="BR16" s="107"/>
      <c r="BS16" s="106"/>
      <c r="BT16" s="106"/>
      <c r="BU16" s="106"/>
      <c r="BV16" s="106"/>
      <c r="BW16" s="106"/>
      <c r="BX16" s="106"/>
      <c r="BY16" s="106"/>
      <c r="BZ16" s="106"/>
      <c r="CA16" s="106"/>
      <c r="CB16" s="106"/>
      <c r="CC16" s="106"/>
      <c r="CD16" s="106"/>
      <c r="CE16" s="106"/>
      <c r="CF16" s="106"/>
      <c r="CG16" s="106"/>
      <c r="CH16" s="106"/>
      <c r="CI16" s="106"/>
      <c r="CJ16" s="106"/>
      <c r="CK16" s="106"/>
      <c r="CL16" s="106"/>
      <c r="CM16" s="106"/>
      <c r="CN16" s="106"/>
      <c r="CO16" s="106"/>
      <c r="CP16" s="106"/>
      <c r="CQ16" s="106"/>
      <c r="CR16" s="106"/>
      <c r="CS16" s="106"/>
      <c r="CT16" s="106"/>
      <c r="CU16" s="106"/>
      <c r="CV16" s="106"/>
      <c r="CW16" s="106"/>
      <c r="CX16" s="106"/>
      <c r="CY16" s="106"/>
      <c r="CZ16" s="106"/>
      <c r="DA16" s="106"/>
      <c r="DB16" s="106"/>
      <c r="DC16" s="2"/>
      <c r="DD16" s="2"/>
      <c r="DE16" s="2"/>
      <c r="DF16" s="107"/>
      <c r="DG16" s="107"/>
      <c r="DH16" s="107"/>
      <c r="DI16" s="107"/>
      <c r="DJ16" s="107"/>
      <c r="DK16" s="107"/>
      <c r="DL16" s="107"/>
      <c r="DM16" s="107"/>
      <c r="DN16" s="107"/>
      <c r="DO16" s="107"/>
      <c r="DP16" s="107"/>
      <c r="DQ16" s="107"/>
      <c r="DR16" s="107"/>
      <c r="DS16" s="107"/>
      <c r="DT16" s="107"/>
      <c r="DU16" s="107"/>
      <c r="DV16" s="107"/>
      <c r="DW16" s="107"/>
      <c r="DX16" s="107"/>
      <c r="DY16" s="107"/>
      <c r="DZ16" s="107"/>
      <c r="EA16" s="107"/>
      <c r="EB16" s="107"/>
      <c r="EC16" s="107"/>
      <c r="ED16" s="107"/>
      <c r="EE16" s="107"/>
      <c r="EF16" s="2"/>
      <c r="EG16" s="2"/>
      <c r="EH16" s="2"/>
      <c r="EI16" s="2"/>
      <c r="EJ16" s="2"/>
      <c r="EK16" s="2"/>
    </row>
    <row r="17" spans="1:141" ht="15.75" customHeight="1" x14ac:dyDescent="0.25">
      <c r="A17" s="2"/>
      <c r="B17" s="257" t="s">
        <v>1393</v>
      </c>
      <c r="C17" s="107"/>
      <c r="D17" s="107"/>
      <c r="E17" s="107"/>
      <c r="F17" s="107"/>
      <c r="G17" s="107"/>
      <c r="H17" s="107"/>
      <c r="I17" s="107"/>
      <c r="J17" s="107"/>
      <c r="K17" s="107"/>
      <c r="L17" s="107"/>
      <c r="M17" s="107"/>
      <c r="N17" s="107"/>
      <c r="O17" s="107"/>
      <c r="P17" s="107"/>
      <c r="Q17" s="107"/>
      <c r="R17" s="107"/>
      <c r="S17" s="107"/>
      <c r="T17" s="107"/>
      <c r="U17" s="107"/>
      <c r="V17" s="107"/>
      <c r="W17" s="107"/>
      <c r="X17" s="107"/>
      <c r="Y17" s="107"/>
      <c r="Z17" s="107"/>
      <c r="AA17" s="107"/>
      <c r="AB17" s="107"/>
      <c r="AC17" s="107"/>
      <c r="AD17" s="107"/>
      <c r="AE17" s="107"/>
      <c r="AF17" s="107"/>
      <c r="AG17" s="107"/>
      <c r="AH17" s="107"/>
      <c r="AI17" s="107"/>
      <c r="AJ17" s="107"/>
      <c r="AK17" s="107"/>
      <c r="AL17" s="107"/>
      <c r="AM17" s="107"/>
      <c r="AN17" s="107"/>
      <c r="AO17" s="107"/>
      <c r="AP17" s="107"/>
      <c r="AQ17" s="107"/>
      <c r="AR17" s="107"/>
      <c r="AS17" s="107"/>
      <c r="AT17" s="107"/>
      <c r="AU17" s="107"/>
      <c r="AV17" s="107"/>
      <c r="AW17" s="107"/>
      <c r="AX17" s="107"/>
      <c r="AY17" s="107"/>
      <c r="AZ17" s="107"/>
      <c r="BA17" s="107"/>
      <c r="BB17" s="107"/>
      <c r="BC17" s="107"/>
      <c r="BD17" s="107"/>
      <c r="BE17" s="107"/>
      <c r="BF17" s="107"/>
      <c r="BG17" s="107"/>
      <c r="BH17" s="107"/>
      <c r="BI17" s="107"/>
      <c r="BJ17" s="107"/>
      <c r="BK17" s="107"/>
      <c r="BL17" s="107"/>
      <c r="BM17" s="107"/>
      <c r="BN17" s="107"/>
      <c r="BO17" s="107"/>
      <c r="BP17" s="107"/>
      <c r="BQ17" s="107"/>
      <c r="BR17" s="107"/>
      <c r="BS17" s="106"/>
      <c r="BT17" s="106"/>
      <c r="BU17" s="106"/>
      <c r="BV17" s="106"/>
      <c r="BW17" s="106"/>
      <c r="BX17" s="106"/>
      <c r="BY17" s="106"/>
      <c r="BZ17" s="106"/>
      <c r="CA17" s="106"/>
      <c r="CB17" s="106"/>
      <c r="CC17" s="106"/>
      <c r="CD17" s="106"/>
      <c r="CE17" s="106"/>
      <c r="CF17" s="106"/>
      <c r="CG17" s="106"/>
      <c r="CH17" s="106"/>
      <c r="CI17" s="106"/>
      <c r="CJ17" s="106"/>
      <c r="CK17" s="106"/>
      <c r="CL17" s="106"/>
      <c r="CM17" s="106"/>
      <c r="CN17" s="106"/>
      <c r="CO17" s="106"/>
      <c r="CP17" s="106"/>
      <c r="CQ17" s="106"/>
      <c r="CR17" s="106"/>
      <c r="CS17" s="106"/>
      <c r="CT17" s="106"/>
      <c r="CU17" s="106"/>
      <c r="CV17" s="106"/>
      <c r="CW17" s="106"/>
      <c r="CX17" s="106"/>
      <c r="CY17" s="106"/>
      <c r="CZ17" s="106"/>
      <c r="DA17" s="106"/>
      <c r="DB17" s="106"/>
      <c r="DC17" s="2"/>
      <c r="DD17" s="2"/>
      <c r="DE17" s="257" t="s">
        <v>1393</v>
      </c>
      <c r="DF17" s="107"/>
      <c r="DG17" s="107"/>
      <c r="DH17" s="107"/>
      <c r="DI17" s="107"/>
      <c r="DJ17" s="107"/>
      <c r="DK17" s="107"/>
      <c r="DL17" s="107"/>
      <c r="DM17" s="107"/>
      <c r="DN17" s="107"/>
      <c r="DO17" s="107"/>
      <c r="DP17" s="107"/>
      <c r="DQ17" s="107"/>
      <c r="DR17" s="107"/>
      <c r="DS17" s="107"/>
      <c r="DT17" s="107"/>
      <c r="DU17" s="107"/>
      <c r="DV17" s="107"/>
      <c r="DW17" s="107"/>
      <c r="DX17" s="107"/>
      <c r="DY17" s="107"/>
      <c r="DZ17" s="107"/>
      <c r="EA17" s="107"/>
      <c r="EB17" s="107"/>
      <c r="EC17" s="107"/>
      <c r="ED17" s="107"/>
      <c r="EE17" s="107"/>
      <c r="EF17" s="2"/>
      <c r="EG17" s="2"/>
      <c r="EH17" s="2"/>
      <c r="EI17" s="2"/>
      <c r="EJ17" s="2"/>
      <c r="EK17" s="2"/>
    </row>
    <row r="18" spans="1:141" ht="15.75" customHeight="1" x14ac:dyDescent="0.25">
      <c r="A18" s="129"/>
      <c r="B18" s="135" t="s">
        <v>1394</v>
      </c>
      <c r="C18" s="136"/>
      <c r="D18" s="136"/>
      <c r="E18" s="136"/>
      <c r="F18" s="136"/>
      <c r="G18" s="136"/>
      <c r="H18" s="136"/>
      <c r="I18" s="136"/>
      <c r="J18" s="136"/>
      <c r="K18" s="136"/>
      <c r="L18" s="136"/>
      <c r="M18" s="136"/>
      <c r="N18" s="136"/>
      <c r="O18" s="136"/>
      <c r="P18" s="136"/>
      <c r="Q18" s="136"/>
      <c r="R18" s="136"/>
      <c r="S18" s="136"/>
      <c r="T18" s="136"/>
      <c r="U18" s="136"/>
      <c r="V18" s="136"/>
      <c r="W18" s="136"/>
      <c r="X18" s="136"/>
      <c r="Y18" s="136"/>
      <c r="Z18" s="136"/>
      <c r="AA18" s="136"/>
      <c r="AB18" s="136"/>
      <c r="AC18" s="136"/>
      <c r="AD18" s="136"/>
      <c r="AE18" s="136"/>
      <c r="AF18" s="136"/>
      <c r="AG18" s="136"/>
      <c r="AH18" s="136"/>
      <c r="AI18" s="136"/>
      <c r="AJ18" s="136"/>
      <c r="AK18" s="136"/>
      <c r="AL18" s="136"/>
      <c r="AM18" s="136"/>
      <c r="AN18" s="136"/>
      <c r="AO18" s="136"/>
      <c r="AP18" s="136"/>
      <c r="AQ18" s="136"/>
      <c r="AR18" s="136"/>
      <c r="AS18" s="136"/>
      <c r="AT18" s="136"/>
      <c r="AU18" s="136"/>
      <c r="AV18" s="136"/>
      <c r="AW18" s="136"/>
      <c r="AX18" s="136"/>
      <c r="AY18" s="136"/>
      <c r="AZ18" s="136"/>
      <c r="BA18" s="136"/>
      <c r="BB18" s="136"/>
      <c r="BC18" s="136"/>
      <c r="BD18" s="136"/>
      <c r="BE18" s="136"/>
      <c r="BF18" s="136"/>
      <c r="BG18" s="136"/>
      <c r="BH18" s="136"/>
      <c r="BI18" s="136"/>
      <c r="BJ18" s="136"/>
      <c r="BK18" s="136"/>
      <c r="BL18" s="136"/>
      <c r="BM18" s="136"/>
      <c r="BN18" s="136"/>
      <c r="BO18" s="136"/>
      <c r="BP18" s="136"/>
      <c r="BQ18" s="136"/>
      <c r="BR18" s="136"/>
      <c r="BS18" s="137">
        <v>0</v>
      </c>
      <c r="BT18" s="137">
        <v>0</v>
      </c>
      <c r="BU18" s="137">
        <f>BT18-'Cash Flow'!BU30-'Cash Flow'!BU32</f>
        <v>0</v>
      </c>
      <c r="BV18" s="137">
        <v>0</v>
      </c>
      <c r="BW18" s="137">
        <v>0</v>
      </c>
      <c r="BX18" s="137">
        <v>0</v>
      </c>
      <c r="BY18" s="137">
        <v>0</v>
      </c>
      <c r="BZ18" s="137">
        <v>0</v>
      </c>
      <c r="CA18" s="137">
        <v>0</v>
      </c>
      <c r="CB18" s="137">
        <v>0</v>
      </c>
      <c r="CC18" s="137">
        <v>0</v>
      </c>
      <c r="CD18" s="106">
        <f>CC18-'Cash Flow'!CD30-'Cash Flow'!CD32</f>
        <v>0</v>
      </c>
      <c r="CE18" s="106">
        <f>CD18-'Cash Flow'!CE30-'Cash Flow'!CE32</f>
        <v>0</v>
      </c>
      <c r="CF18" s="106">
        <f>CE18-'Cash Flow'!CF30-'Cash Flow'!CF32</f>
        <v>0</v>
      </c>
      <c r="CG18" s="106">
        <f>CF18-'Cash Flow'!CG30-'Cash Flow'!CG32</f>
        <v>0</v>
      </c>
      <c r="CH18" s="106">
        <f>CG18-'Cash Flow'!CH30-'Cash Flow'!CH32</f>
        <v>0</v>
      </c>
      <c r="CI18" s="106">
        <f>CH18-'Cash Flow'!CI30-'Cash Flow'!CI32</f>
        <v>0</v>
      </c>
      <c r="CJ18" s="106">
        <f>CI18-'Cash Flow'!CJ30-'Cash Flow'!CJ32</f>
        <v>0</v>
      </c>
      <c r="CK18" s="106">
        <f>CJ18-'Cash Flow'!CK30-'Cash Flow'!CK32</f>
        <v>0</v>
      </c>
      <c r="CL18" s="106">
        <f>CK18-'Cash Flow'!CL30-'Cash Flow'!CL32</f>
        <v>0</v>
      </c>
      <c r="CM18" s="106">
        <f>CL18-'Cash Flow'!CM30-'Cash Flow'!CM32</f>
        <v>0</v>
      </c>
      <c r="CN18" s="106">
        <f>CM18-'Cash Flow'!CN30-'Cash Flow'!CN32</f>
        <v>0</v>
      </c>
      <c r="CO18" s="106">
        <f>CN18-'Cash Flow'!CO30-'Cash Flow'!CO32</f>
        <v>0</v>
      </c>
      <c r="CP18" s="106">
        <f>CO18-'Cash Flow'!CP30-'Cash Flow'!CP32</f>
        <v>0</v>
      </c>
      <c r="CQ18" s="106">
        <f>CP18-'Cash Flow'!CQ30-'Cash Flow'!CQ32</f>
        <v>0</v>
      </c>
      <c r="CR18" s="106">
        <f>CQ18-'Cash Flow'!CR30-'Cash Flow'!CR32</f>
        <v>0</v>
      </c>
      <c r="CS18" s="106">
        <f>CR18-'Cash Flow'!CS30-'Cash Flow'!CS32</f>
        <v>0</v>
      </c>
      <c r="CT18" s="106">
        <f>CS18-'Cash Flow'!CT30-'Cash Flow'!CT32</f>
        <v>0</v>
      </c>
      <c r="CU18" s="106">
        <f>CT18-'Cash Flow'!CU30-'Cash Flow'!CU32</f>
        <v>0</v>
      </c>
      <c r="CV18" s="106">
        <f>CU18-'Cash Flow'!CV30-'Cash Flow'!CV32</f>
        <v>0</v>
      </c>
      <c r="CW18" s="106">
        <f>CV18-'Cash Flow'!CW30-'Cash Flow'!CW32</f>
        <v>0</v>
      </c>
      <c r="CX18" s="106">
        <f>CW18-'Cash Flow'!CX30-'Cash Flow'!CX32</f>
        <v>0</v>
      </c>
      <c r="CY18" s="106">
        <f>CX18-'Cash Flow'!CY30-'Cash Flow'!CY32</f>
        <v>0</v>
      </c>
      <c r="CZ18" s="106">
        <f>CY18-'Cash Flow'!CZ30-'Cash Flow'!CZ32</f>
        <v>0</v>
      </c>
      <c r="DA18" s="106">
        <f>CZ18-'Cash Flow'!DA30-'Cash Flow'!DA32</f>
        <v>0</v>
      </c>
      <c r="DB18" s="106">
        <f>DA18-'Cash Flow'!DB30-'Cash Flow'!DB32</f>
        <v>0</v>
      </c>
      <c r="DC18" s="129"/>
      <c r="DD18" s="129"/>
      <c r="DE18" s="135" t="s">
        <v>1394</v>
      </c>
      <c r="DF18" s="182">
        <f t="shared" ref="DF18:EE18" si="17">INDEX($C18:$DC18,MATCH(DF$5,$C$6:$DC$6,0)+3)</f>
        <v>0</v>
      </c>
      <c r="DG18" s="182">
        <f t="shared" si="17"/>
        <v>0</v>
      </c>
      <c r="DH18" s="182">
        <f t="shared" si="17"/>
        <v>0</v>
      </c>
      <c r="DI18" s="182">
        <f t="shared" si="17"/>
        <v>0</v>
      </c>
      <c r="DJ18" s="182">
        <f t="shared" si="17"/>
        <v>0</v>
      </c>
      <c r="DK18" s="182">
        <f t="shared" si="17"/>
        <v>0</v>
      </c>
      <c r="DL18" s="182">
        <f t="shared" si="17"/>
        <v>0</v>
      </c>
      <c r="DM18" s="182">
        <f t="shared" si="17"/>
        <v>0</v>
      </c>
      <c r="DN18" s="182">
        <f t="shared" si="17"/>
        <v>0</v>
      </c>
      <c r="DO18" s="182">
        <f t="shared" si="17"/>
        <v>0</v>
      </c>
      <c r="DP18" s="182">
        <f t="shared" si="17"/>
        <v>0</v>
      </c>
      <c r="DQ18" s="182">
        <f t="shared" si="17"/>
        <v>0</v>
      </c>
      <c r="DR18" s="182">
        <f t="shared" si="17"/>
        <v>0</v>
      </c>
      <c r="DS18" s="182">
        <f t="shared" si="17"/>
        <v>0</v>
      </c>
      <c r="DT18" s="182">
        <f t="shared" si="17"/>
        <v>0</v>
      </c>
      <c r="DU18" s="182">
        <f t="shared" si="17"/>
        <v>0</v>
      </c>
      <c r="DV18" s="182">
        <f t="shared" si="17"/>
        <v>0</v>
      </c>
      <c r="DW18" s="182">
        <f t="shared" si="17"/>
        <v>0</v>
      </c>
      <c r="DX18" s="182">
        <f t="shared" si="17"/>
        <v>0</v>
      </c>
      <c r="DY18" s="182">
        <f t="shared" si="17"/>
        <v>0</v>
      </c>
      <c r="DZ18" s="182">
        <f t="shared" si="17"/>
        <v>0</v>
      </c>
      <c r="EA18" s="182">
        <f t="shared" si="17"/>
        <v>0</v>
      </c>
      <c r="EB18" s="182">
        <f t="shared" si="17"/>
        <v>0</v>
      </c>
      <c r="EC18" s="182">
        <f t="shared" si="17"/>
        <v>0</v>
      </c>
      <c r="ED18" s="182">
        <f t="shared" si="17"/>
        <v>0</v>
      </c>
      <c r="EE18" s="182">
        <f t="shared" si="17"/>
        <v>0</v>
      </c>
      <c r="EF18" s="129"/>
      <c r="EG18" s="129"/>
      <c r="EH18" s="129"/>
      <c r="EI18" s="129"/>
      <c r="EJ18" s="129"/>
      <c r="EK18" s="129"/>
    </row>
    <row r="19" spans="1:141" ht="15.75" customHeight="1" x14ac:dyDescent="0.25">
      <c r="A19" s="129"/>
      <c r="B19" s="135" t="s">
        <v>1395</v>
      </c>
      <c r="C19" s="136"/>
      <c r="D19" s="136"/>
      <c r="E19" s="136"/>
      <c r="F19" s="136"/>
      <c r="G19" s="136"/>
      <c r="H19" s="136"/>
      <c r="I19" s="136"/>
      <c r="J19" s="136"/>
      <c r="K19" s="136"/>
      <c r="L19" s="136"/>
      <c r="M19" s="136"/>
      <c r="N19" s="136"/>
      <c r="O19" s="136"/>
      <c r="P19" s="136"/>
      <c r="Q19" s="136"/>
      <c r="R19" s="136"/>
      <c r="S19" s="136"/>
      <c r="T19" s="136"/>
      <c r="U19" s="136"/>
      <c r="V19" s="136"/>
      <c r="W19" s="136"/>
      <c r="X19" s="136"/>
      <c r="Y19" s="136"/>
      <c r="Z19" s="136"/>
      <c r="AA19" s="136"/>
      <c r="AB19" s="136"/>
      <c r="AC19" s="136"/>
      <c r="AD19" s="136"/>
      <c r="AE19" s="136"/>
      <c r="AF19" s="136"/>
      <c r="AG19" s="136"/>
      <c r="AH19" s="136"/>
      <c r="AI19" s="136"/>
      <c r="AJ19" s="136"/>
      <c r="AK19" s="136"/>
      <c r="AL19" s="136"/>
      <c r="AM19" s="136"/>
      <c r="AN19" s="136"/>
      <c r="AO19" s="136"/>
      <c r="AP19" s="136"/>
      <c r="AQ19" s="136"/>
      <c r="AR19" s="136"/>
      <c r="AS19" s="136"/>
      <c r="AT19" s="136"/>
      <c r="AU19" s="136"/>
      <c r="AV19" s="136"/>
      <c r="AW19" s="136"/>
      <c r="AX19" s="136"/>
      <c r="AY19" s="136"/>
      <c r="AZ19" s="136"/>
      <c r="BA19" s="136"/>
      <c r="BB19" s="136"/>
      <c r="BC19" s="136"/>
      <c r="BD19" s="136"/>
      <c r="BE19" s="136"/>
      <c r="BF19" s="136"/>
      <c r="BG19" s="136"/>
      <c r="BH19" s="136"/>
      <c r="BI19" s="136"/>
      <c r="BJ19" s="136"/>
      <c r="BK19" s="136"/>
      <c r="BL19" s="136"/>
      <c r="BM19" s="136"/>
      <c r="BN19" s="136"/>
      <c r="BO19" s="136"/>
      <c r="BP19" s="136"/>
      <c r="BQ19" s="136"/>
      <c r="BR19" s="136"/>
      <c r="BS19" s="137">
        <v>461.02156972999995</v>
      </c>
      <c r="BT19" s="137">
        <v>470.82171155000009</v>
      </c>
      <c r="BU19" s="137">
        <v>507.21506371999976</v>
      </c>
      <c r="BV19" s="137">
        <v>541.52409550999982</v>
      </c>
      <c r="BW19" s="137">
        <v>601.96400000000006</v>
      </c>
      <c r="BX19" s="137">
        <v>700.01800000000003</v>
      </c>
      <c r="BY19" s="137">
        <v>828.99699999999996</v>
      </c>
      <c r="BZ19" s="137">
        <v>934.66</v>
      </c>
      <c r="CA19" s="137">
        <v>1287.5050000000001</v>
      </c>
      <c r="CB19" s="137">
        <v>1403.4169999999999</v>
      </c>
      <c r="CC19" s="137">
        <v>1449.54</v>
      </c>
      <c r="CD19" s="106">
        <f>CC19-'Cash Flow'!CD28-'Cash Flow'!CD11-'Cash Flow'!CD29</f>
        <v>1482.9219049999999</v>
      </c>
      <c r="CE19" s="106">
        <f>CD19-'Cash Flow'!CE28-'Cash Flow'!CE11-'Cash Flow'!CE29</f>
        <v>1498.4130982777783</v>
      </c>
      <c r="CF19" s="106">
        <f>CE19-'Cash Flow'!CF28-'Cash Flow'!CF11-'Cash Flow'!CF29</f>
        <v>1512.4901886778625</v>
      </c>
      <c r="CG19" s="106">
        <f>CF19-'Cash Flow'!CG28-'Cash Flow'!CG11-'Cash Flow'!CG29</f>
        <v>1538.5038252016793</v>
      </c>
      <c r="CH19" s="106">
        <f>CG19-'Cash Flow'!CH28-'Cash Flow'!CH11-'Cash Flow'!CH29</f>
        <v>1571.3321067324807</v>
      </c>
      <c r="CI19" s="106">
        <f>CH19-'Cash Flow'!CI28-'Cash Flow'!CI11-'Cash Flow'!CI29</f>
        <v>1578.2820471966766</v>
      </c>
      <c r="CJ19" s="106">
        <f>CI19-'Cash Flow'!CJ28-'Cash Flow'!CJ11-'Cash Flow'!CJ29</f>
        <v>1577.8077387000003</v>
      </c>
      <c r="CK19" s="106">
        <f>CJ19-'Cash Flow'!CK28-'Cash Flow'!CK11-'Cash Flow'!CK29</f>
        <v>1570.6021437000004</v>
      </c>
      <c r="CL19" s="106">
        <f>CK19-'Cash Flow'!CL28-'Cash Flow'!CL11-'Cash Flow'!CL29</f>
        <v>1563.3965487000005</v>
      </c>
      <c r="CM19" s="106">
        <f>CL19-'Cash Flow'!CM28-'Cash Flow'!CM11-'Cash Flow'!CM29</f>
        <v>1556.1909537000006</v>
      </c>
      <c r="CN19" s="106">
        <f>CM19-'Cash Flow'!CN28-'Cash Flow'!CN11-'Cash Flow'!CN29</f>
        <v>1548.9853587000007</v>
      </c>
      <c r="CO19" s="106">
        <f>CN19-'Cash Flow'!CO28-'Cash Flow'!CO11-'Cash Flow'!CO29</f>
        <v>1541.7797637000008</v>
      </c>
      <c r="CP19" s="106">
        <f>CO19-'Cash Flow'!CP28-'Cash Flow'!CP11-'Cash Flow'!CP29</f>
        <v>1534.5741687000009</v>
      </c>
      <c r="CQ19" s="106">
        <f>CP19-'Cash Flow'!CQ28-'Cash Flow'!CQ11-'Cash Flow'!CQ29</f>
        <v>1527.368573700001</v>
      </c>
      <c r="CR19" s="106">
        <f>CQ19-'Cash Flow'!CR28-'Cash Flow'!CR11-'Cash Flow'!CR29</f>
        <v>1520.1629787000011</v>
      </c>
      <c r="CS19" s="106">
        <f>CR19-'Cash Flow'!CS28-'Cash Flow'!CS11-'Cash Flow'!CS29</f>
        <v>1512.9573837000012</v>
      </c>
      <c r="CT19" s="106">
        <f>CS19-'Cash Flow'!CT28-'Cash Flow'!CT11-'Cash Flow'!CT29</f>
        <v>1505.7517887000013</v>
      </c>
      <c r="CU19" s="106">
        <f>CT19-'Cash Flow'!CU28-'Cash Flow'!CU11-'Cash Flow'!CU29</f>
        <v>1498.5461937000014</v>
      </c>
      <c r="CV19" s="106">
        <f>CU19-'Cash Flow'!CV28-'Cash Flow'!CV11-'Cash Flow'!CV29</f>
        <v>1491.3405987000015</v>
      </c>
      <c r="CW19" s="106">
        <f>CV19-'Cash Flow'!CW28-'Cash Flow'!CW11-'Cash Flow'!CW29</f>
        <v>1484.1350037000016</v>
      </c>
      <c r="CX19" s="106">
        <f>CW19-'Cash Flow'!CX28-'Cash Flow'!CX11-'Cash Flow'!CX29</f>
        <v>1476.9294087000017</v>
      </c>
      <c r="CY19" s="106">
        <f>CX19-'Cash Flow'!CY28-'Cash Flow'!CY11-'Cash Flow'!CY29</f>
        <v>1469.7238137000018</v>
      </c>
      <c r="CZ19" s="106">
        <f>CY19-'Cash Flow'!CZ28-'Cash Flow'!CZ11-'Cash Flow'!CZ29</f>
        <v>1462.5182187000019</v>
      </c>
      <c r="DA19" s="106">
        <f>CZ19-'Cash Flow'!DA28-'Cash Flow'!DA11-'Cash Flow'!DA29</f>
        <v>1455.312623700002</v>
      </c>
      <c r="DB19" s="106">
        <f>DA19-'Cash Flow'!DB28-'Cash Flow'!DB11-'Cash Flow'!DB29</f>
        <v>1448.107028700002</v>
      </c>
      <c r="DC19" s="129"/>
      <c r="DD19" s="129"/>
      <c r="DE19" s="135" t="s">
        <v>1395</v>
      </c>
      <c r="DF19" s="182">
        <f t="shared" ref="DF19:DT19" si="18">INDEX($C19:$DC19,MATCH(DF$5,$C$6:$DC$6,0)+3)</f>
        <v>0</v>
      </c>
      <c r="DG19" s="182">
        <f t="shared" si="18"/>
        <v>0</v>
      </c>
      <c r="DH19" s="182">
        <f t="shared" si="18"/>
        <v>0</v>
      </c>
      <c r="DI19" s="182">
        <f t="shared" si="18"/>
        <v>0</v>
      </c>
      <c r="DJ19" s="182">
        <f t="shared" si="18"/>
        <v>0</v>
      </c>
      <c r="DK19" s="182">
        <f t="shared" si="18"/>
        <v>0</v>
      </c>
      <c r="DL19" s="182">
        <f t="shared" si="18"/>
        <v>0</v>
      </c>
      <c r="DM19" s="182">
        <f t="shared" si="18"/>
        <v>0</v>
      </c>
      <c r="DN19" s="182">
        <f t="shared" si="18"/>
        <v>0</v>
      </c>
      <c r="DO19" s="182">
        <f t="shared" si="18"/>
        <v>0</v>
      </c>
      <c r="DP19" s="182">
        <f t="shared" si="18"/>
        <v>0</v>
      </c>
      <c r="DQ19" s="182">
        <f t="shared" si="18"/>
        <v>0</v>
      </c>
      <c r="DR19" s="182">
        <f t="shared" si="18"/>
        <v>0</v>
      </c>
      <c r="DS19" s="182">
        <f t="shared" si="18"/>
        <v>0</v>
      </c>
      <c r="DT19" s="182">
        <f t="shared" si="18"/>
        <v>0</v>
      </c>
      <c r="DU19" s="182">
        <v>461.08987589000009</v>
      </c>
      <c r="DV19" s="182">
        <v>458.31673936999999</v>
      </c>
      <c r="DW19" s="182">
        <f t="shared" ref="DW19:EE19" si="19">INDEX($C19:$DC19,MATCH(DW$5,$C$6:$DC$6,0)+3)</f>
        <v>541.52409550999982</v>
      </c>
      <c r="DX19" s="182">
        <f t="shared" si="19"/>
        <v>934.66</v>
      </c>
      <c r="DY19" s="182">
        <f t="shared" si="19"/>
        <v>1482.9219049999999</v>
      </c>
      <c r="DZ19" s="182">
        <f t="shared" si="19"/>
        <v>1571.3321067324807</v>
      </c>
      <c r="EA19" s="182">
        <f t="shared" si="19"/>
        <v>1563.3965487000005</v>
      </c>
      <c r="EB19" s="182">
        <f t="shared" si="19"/>
        <v>1534.5741687000009</v>
      </c>
      <c r="EC19" s="182">
        <f t="shared" si="19"/>
        <v>1505.7517887000013</v>
      </c>
      <c r="ED19" s="182">
        <f t="shared" si="19"/>
        <v>1476.9294087000017</v>
      </c>
      <c r="EE19" s="182">
        <f t="shared" si="19"/>
        <v>1448.107028700002</v>
      </c>
      <c r="EF19" s="129"/>
      <c r="EG19" s="129"/>
      <c r="EH19" s="129"/>
      <c r="EI19" s="129"/>
      <c r="EJ19" s="129"/>
      <c r="EK19" s="129"/>
    </row>
    <row r="20" spans="1:141" ht="15.75" customHeight="1" x14ac:dyDescent="0.25">
      <c r="A20" s="129"/>
      <c r="B20" s="135" t="s">
        <v>1396</v>
      </c>
      <c r="C20" s="136"/>
      <c r="D20" s="136"/>
      <c r="E20" s="136"/>
      <c r="F20" s="136"/>
      <c r="G20" s="136"/>
      <c r="H20" s="136"/>
      <c r="I20" s="136"/>
      <c r="J20" s="136"/>
      <c r="K20" s="136"/>
      <c r="L20" s="136"/>
      <c r="M20" s="136"/>
      <c r="N20" s="136"/>
      <c r="O20" s="136"/>
      <c r="P20" s="136"/>
      <c r="Q20" s="136"/>
      <c r="R20" s="136"/>
      <c r="S20" s="136"/>
      <c r="T20" s="136"/>
      <c r="U20" s="136"/>
      <c r="V20" s="136"/>
      <c r="W20" s="136"/>
      <c r="X20" s="136"/>
      <c r="Y20" s="136"/>
      <c r="Z20" s="136"/>
      <c r="AA20" s="136"/>
      <c r="AB20" s="136"/>
      <c r="AC20" s="136"/>
      <c r="AD20" s="136"/>
      <c r="AE20" s="136"/>
      <c r="AF20" s="136"/>
      <c r="AG20" s="136"/>
      <c r="AH20" s="136"/>
      <c r="AI20" s="136"/>
      <c r="AJ20" s="136"/>
      <c r="AK20" s="136"/>
      <c r="AL20" s="136"/>
      <c r="AM20" s="136"/>
      <c r="AN20" s="136"/>
      <c r="AO20" s="136"/>
      <c r="AP20" s="136"/>
      <c r="AQ20" s="136"/>
      <c r="AR20" s="136"/>
      <c r="AS20" s="136"/>
      <c r="AT20" s="136"/>
      <c r="AU20" s="136"/>
      <c r="AV20" s="136"/>
      <c r="AW20" s="136"/>
      <c r="AX20" s="136"/>
      <c r="AY20" s="136"/>
      <c r="AZ20" s="136"/>
      <c r="BA20" s="136"/>
      <c r="BB20" s="136"/>
      <c r="BC20" s="136"/>
      <c r="BD20" s="136"/>
      <c r="BE20" s="136"/>
      <c r="BF20" s="136"/>
      <c r="BG20" s="136"/>
      <c r="BH20" s="136"/>
      <c r="BI20" s="136"/>
      <c r="BJ20" s="136"/>
      <c r="BK20" s="136"/>
      <c r="BL20" s="136"/>
      <c r="BM20" s="136"/>
      <c r="BN20" s="136"/>
      <c r="BO20" s="136"/>
      <c r="BP20" s="136"/>
      <c r="BQ20" s="136"/>
      <c r="BR20" s="136"/>
      <c r="BS20" s="137">
        <v>0</v>
      </c>
      <c r="BT20" s="137">
        <f t="shared" ref="BT20:BT21" si="20">BS20</f>
        <v>0</v>
      </c>
      <c r="BU20" s="137">
        <v>0</v>
      </c>
      <c r="BV20" s="137">
        <v>0</v>
      </c>
      <c r="BW20" s="137">
        <v>0</v>
      </c>
      <c r="BX20" s="137">
        <v>0</v>
      </c>
      <c r="BY20" s="137">
        <v>0</v>
      </c>
      <c r="BZ20" s="137">
        <v>0</v>
      </c>
      <c r="CA20" s="137">
        <v>91.171000000000006</v>
      </c>
      <c r="CB20" s="137">
        <v>75.218999999999994</v>
      </c>
      <c r="CC20" s="137">
        <v>75.218999999999994</v>
      </c>
      <c r="CD20" s="106">
        <f t="shared" ref="CD20:DB20" si="21">CC20</f>
        <v>75.218999999999994</v>
      </c>
      <c r="CE20" s="106">
        <f t="shared" si="21"/>
        <v>75.218999999999994</v>
      </c>
      <c r="CF20" s="106">
        <f t="shared" si="21"/>
        <v>75.218999999999994</v>
      </c>
      <c r="CG20" s="106">
        <f t="shared" si="21"/>
        <v>75.218999999999994</v>
      </c>
      <c r="CH20" s="106">
        <f t="shared" si="21"/>
        <v>75.218999999999994</v>
      </c>
      <c r="CI20" s="106">
        <f t="shared" si="21"/>
        <v>75.218999999999994</v>
      </c>
      <c r="CJ20" s="106">
        <f t="shared" si="21"/>
        <v>75.218999999999994</v>
      </c>
      <c r="CK20" s="106">
        <f t="shared" si="21"/>
        <v>75.218999999999994</v>
      </c>
      <c r="CL20" s="106">
        <f t="shared" si="21"/>
        <v>75.218999999999994</v>
      </c>
      <c r="CM20" s="106">
        <f t="shared" si="21"/>
        <v>75.218999999999994</v>
      </c>
      <c r="CN20" s="106">
        <f t="shared" si="21"/>
        <v>75.218999999999994</v>
      </c>
      <c r="CO20" s="106">
        <f t="shared" si="21"/>
        <v>75.218999999999994</v>
      </c>
      <c r="CP20" s="106">
        <f t="shared" si="21"/>
        <v>75.218999999999994</v>
      </c>
      <c r="CQ20" s="106">
        <f t="shared" si="21"/>
        <v>75.218999999999994</v>
      </c>
      <c r="CR20" s="106">
        <f t="shared" si="21"/>
        <v>75.218999999999994</v>
      </c>
      <c r="CS20" s="106">
        <f t="shared" si="21"/>
        <v>75.218999999999994</v>
      </c>
      <c r="CT20" s="106">
        <f t="shared" si="21"/>
        <v>75.218999999999994</v>
      </c>
      <c r="CU20" s="106">
        <f t="shared" si="21"/>
        <v>75.218999999999994</v>
      </c>
      <c r="CV20" s="106">
        <f t="shared" si="21"/>
        <v>75.218999999999994</v>
      </c>
      <c r="CW20" s="106">
        <f t="shared" si="21"/>
        <v>75.218999999999994</v>
      </c>
      <c r="CX20" s="106">
        <f t="shared" si="21"/>
        <v>75.218999999999994</v>
      </c>
      <c r="CY20" s="106">
        <f t="shared" si="21"/>
        <v>75.218999999999994</v>
      </c>
      <c r="CZ20" s="106">
        <f t="shared" si="21"/>
        <v>75.218999999999994</v>
      </c>
      <c r="DA20" s="106">
        <f t="shared" si="21"/>
        <v>75.218999999999994</v>
      </c>
      <c r="DB20" s="106">
        <f t="shared" si="21"/>
        <v>75.218999999999994</v>
      </c>
      <c r="DC20" s="129"/>
      <c r="DD20" s="129"/>
      <c r="DE20" s="135" t="s">
        <v>1396</v>
      </c>
      <c r="DF20" s="182">
        <f t="shared" ref="DF20:EE20" si="22">INDEX($C20:$DC20,MATCH(DF$5,$C$6:$DC$6,0)+3)</f>
        <v>0</v>
      </c>
      <c r="DG20" s="182">
        <f t="shared" si="22"/>
        <v>0</v>
      </c>
      <c r="DH20" s="182">
        <f t="shared" si="22"/>
        <v>0</v>
      </c>
      <c r="DI20" s="182">
        <f t="shared" si="22"/>
        <v>0</v>
      </c>
      <c r="DJ20" s="182">
        <f t="shared" si="22"/>
        <v>0</v>
      </c>
      <c r="DK20" s="182">
        <f t="shared" si="22"/>
        <v>0</v>
      </c>
      <c r="DL20" s="182">
        <f t="shared" si="22"/>
        <v>0</v>
      </c>
      <c r="DM20" s="182">
        <f t="shared" si="22"/>
        <v>0</v>
      </c>
      <c r="DN20" s="182">
        <f t="shared" si="22"/>
        <v>0</v>
      </c>
      <c r="DO20" s="182">
        <f t="shared" si="22"/>
        <v>0</v>
      </c>
      <c r="DP20" s="182">
        <f t="shared" si="22"/>
        <v>0</v>
      </c>
      <c r="DQ20" s="182">
        <f t="shared" si="22"/>
        <v>0</v>
      </c>
      <c r="DR20" s="182">
        <f t="shared" si="22"/>
        <v>0</v>
      </c>
      <c r="DS20" s="182">
        <f t="shared" si="22"/>
        <v>0</v>
      </c>
      <c r="DT20" s="182">
        <f t="shared" si="22"/>
        <v>0</v>
      </c>
      <c r="DU20" s="182">
        <f t="shared" si="22"/>
        <v>0</v>
      </c>
      <c r="DV20" s="182">
        <f t="shared" si="22"/>
        <v>0</v>
      </c>
      <c r="DW20" s="182">
        <f t="shared" si="22"/>
        <v>0</v>
      </c>
      <c r="DX20" s="182">
        <f t="shared" si="22"/>
        <v>0</v>
      </c>
      <c r="DY20" s="182">
        <f t="shared" si="22"/>
        <v>75.218999999999994</v>
      </c>
      <c r="DZ20" s="182">
        <f t="shared" si="22"/>
        <v>75.218999999999994</v>
      </c>
      <c r="EA20" s="182">
        <f t="shared" si="22"/>
        <v>75.218999999999994</v>
      </c>
      <c r="EB20" s="182">
        <f t="shared" si="22"/>
        <v>75.218999999999994</v>
      </c>
      <c r="EC20" s="182">
        <f t="shared" si="22"/>
        <v>75.218999999999994</v>
      </c>
      <c r="ED20" s="182">
        <f t="shared" si="22"/>
        <v>75.218999999999994</v>
      </c>
      <c r="EE20" s="182">
        <f t="shared" si="22"/>
        <v>75.218999999999994</v>
      </c>
      <c r="EF20" s="129"/>
      <c r="EG20" s="129"/>
      <c r="EH20" s="129"/>
      <c r="EI20" s="129"/>
      <c r="EJ20" s="129"/>
      <c r="EK20" s="129"/>
    </row>
    <row r="21" spans="1:141" ht="15.75" customHeight="1" x14ac:dyDescent="0.25">
      <c r="A21" s="129"/>
      <c r="B21" s="135" t="s">
        <v>1397</v>
      </c>
      <c r="C21" s="136"/>
      <c r="D21" s="136"/>
      <c r="E21" s="136"/>
      <c r="F21" s="136"/>
      <c r="G21" s="136"/>
      <c r="H21" s="136"/>
      <c r="I21" s="136"/>
      <c r="J21" s="136"/>
      <c r="K21" s="136"/>
      <c r="L21" s="136"/>
      <c r="M21" s="136"/>
      <c r="N21" s="136"/>
      <c r="O21" s="136"/>
      <c r="P21" s="136"/>
      <c r="Q21" s="136"/>
      <c r="R21" s="136"/>
      <c r="S21" s="136"/>
      <c r="T21" s="136"/>
      <c r="U21" s="136"/>
      <c r="V21" s="136"/>
      <c r="W21" s="136"/>
      <c r="X21" s="136"/>
      <c r="Y21" s="136"/>
      <c r="Z21" s="136"/>
      <c r="AA21" s="136"/>
      <c r="AB21" s="136"/>
      <c r="AC21" s="136"/>
      <c r="AD21" s="136"/>
      <c r="AE21" s="136"/>
      <c r="AF21" s="136"/>
      <c r="AG21" s="136"/>
      <c r="AH21" s="136"/>
      <c r="AI21" s="136"/>
      <c r="AJ21" s="136"/>
      <c r="AK21" s="136"/>
      <c r="AL21" s="136"/>
      <c r="AM21" s="136"/>
      <c r="AN21" s="136"/>
      <c r="AO21" s="136"/>
      <c r="AP21" s="136"/>
      <c r="AQ21" s="136"/>
      <c r="AR21" s="136"/>
      <c r="AS21" s="136"/>
      <c r="AT21" s="136"/>
      <c r="AU21" s="136"/>
      <c r="AV21" s="136"/>
      <c r="AW21" s="136"/>
      <c r="AX21" s="136"/>
      <c r="AY21" s="136"/>
      <c r="AZ21" s="136"/>
      <c r="BA21" s="136"/>
      <c r="BB21" s="136"/>
      <c r="BC21" s="136"/>
      <c r="BD21" s="136"/>
      <c r="BE21" s="136"/>
      <c r="BF21" s="136"/>
      <c r="BG21" s="136"/>
      <c r="BH21" s="136"/>
      <c r="BI21" s="136"/>
      <c r="BJ21" s="136"/>
      <c r="BK21" s="136"/>
      <c r="BL21" s="136"/>
      <c r="BM21" s="136"/>
      <c r="BN21" s="136"/>
      <c r="BO21" s="136"/>
      <c r="BP21" s="136"/>
      <c r="BQ21" s="136"/>
      <c r="BR21" s="136"/>
      <c r="BS21" s="137">
        <v>0</v>
      </c>
      <c r="BT21" s="137">
        <f t="shared" si="20"/>
        <v>0</v>
      </c>
      <c r="BU21" s="137">
        <v>0</v>
      </c>
      <c r="BV21" s="137">
        <v>0</v>
      </c>
      <c r="BW21" s="137">
        <v>0</v>
      </c>
      <c r="BX21" s="137">
        <v>0</v>
      </c>
      <c r="BY21" s="137">
        <v>0</v>
      </c>
      <c r="BZ21" s="137">
        <v>0</v>
      </c>
      <c r="CA21" s="137">
        <v>112.462</v>
      </c>
      <c r="CB21" s="137">
        <v>112.422</v>
      </c>
      <c r="CC21" s="137">
        <v>109.28100000000001</v>
      </c>
      <c r="CD21" s="106">
        <f t="shared" ref="CD21:DB21" si="23">CC21</f>
        <v>109.28100000000001</v>
      </c>
      <c r="CE21" s="106">
        <f t="shared" si="23"/>
        <v>109.28100000000001</v>
      </c>
      <c r="CF21" s="106">
        <f t="shared" si="23"/>
        <v>109.28100000000001</v>
      </c>
      <c r="CG21" s="106">
        <f t="shared" si="23"/>
        <v>109.28100000000001</v>
      </c>
      <c r="CH21" s="106">
        <f t="shared" si="23"/>
        <v>109.28100000000001</v>
      </c>
      <c r="CI21" s="106">
        <f t="shared" si="23"/>
        <v>109.28100000000001</v>
      </c>
      <c r="CJ21" s="106">
        <f t="shared" si="23"/>
        <v>109.28100000000001</v>
      </c>
      <c r="CK21" s="106">
        <f t="shared" si="23"/>
        <v>109.28100000000001</v>
      </c>
      <c r="CL21" s="106">
        <f t="shared" si="23"/>
        <v>109.28100000000001</v>
      </c>
      <c r="CM21" s="106">
        <f t="shared" si="23"/>
        <v>109.28100000000001</v>
      </c>
      <c r="CN21" s="106">
        <f t="shared" si="23"/>
        <v>109.28100000000001</v>
      </c>
      <c r="CO21" s="106">
        <f t="shared" si="23"/>
        <v>109.28100000000001</v>
      </c>
      <c r="CP21" s="106">
        <f t="shared" si="23"/>
        <v>109.28100000000001</v>
      </c>
      <c r="CQ21" s="106">
        <f t="shared" si="23"/>
        <v>109.28100000000001</v>
      </c>
      <c r="CR21" s="106">
        <f t="shared" si="23"/>
        <v>109.28100000000001</v>
      </c>
      <c r="CS21" s="106">
        <f t="shared" si="23"/>
        <v>109.28100000000001</v>
      </c>
      <c r="CT21" s="106">
        <f t="shared" si="23"/>
        <v>109.28100000000001</v>
      </c>
      <c r="CU21" s="106">
        <f t="shared" si="23"/>
        <v>109.28100000000001</v>
      </c>
      <c r="CV21" s="106">
        <f t="shared" si="23"/>
        <v>109.28100000000001</v>
      </c>
      <c r="CW21" s="106">
        <f t="shared" si="23"/>
        <v>109.28100000000001</v>
      </c>
      <c r="CX21" s="106">
        <f t="shared" si="23"/>
        <v>109.28100000000001</v>
      </c>
      <c r="CY21" s="106">
        <f t="shared" si="23"/>
        <v>109.28100000000001</v>
      </c>
      <c r="CZ21" s="106">
        <f t="shared" si="23"/>
        <v>109.28100000000001</v>
      </c>
      <c r="DA21" s="106">
        <f t="shared" si="23"/>
        <v>109.28100000000001</v>
      </c>
      <c r="DB21" s="106">
        <f t="shared" si="23"/>
        <v>109.28100000000001</v>
      </c>
      <c r="DC21" s="129"/>
      <c r="DD21" s="129"/>
      <c r="DE21" s="135" t="s">
        <v>1397</v>
      </c>
      <c r="DF21" s="182">
        <f t="shared" ref="DF21:EE21" si="24">INDEX($C21:$DC21,MATCH(DF$5,$C$6:$DC$6,0)+3)</f>
        <v>0</v>
      </c>
      <c r="DG21" s="182">
        <f t="shared" si="24"/>
        <v>0</v>
      </c>
      <c r="DH21" s="182">
        <f t="shared" si="24"/>
        <v>0</v>
      </c>
      <c r="DI21" s="182">
        <f t="shared" si="24"/>
        <v>0</v>
      </c>
      <c r="DJ21" s="182">
        <f t="shared" si="24"/>
        <v>0</v>
      </c>
      <c r="DK21" s="182">
        <f t="shared" si="24"/>
        <v>0</v>
      </c>
      <c r="DL21" s="182">
        <f t="shared" si="24"/>
        <v>0</v>
      </c>
      <c r="DM21" s="182">
        <f t="shared" si="24"/>
        <v>0</v>
      </c>
      <c r="DN21" s="182">
        <f t="shared" si="24"/>
        <v>0</v>
      </c>
      <c r="DO21" s="182">
        <f t="shared" si="24"/>
        <v>0</v>
      </c>
      <c r="DP21" s="182">
        <f t="shared" si="24"/>
        <v>0</v>
      </c>
      <c r="DQ21" s="182">
        <f t="shared" si="24"/>
        <v>0</v>
      </c>
      <c r="DR21" s="182">
        <f t="shared" si="24"/>
        <v>0</v>
      </c>
      <c r="DS21" s="182">
        <f t="shared" si="24"/>
        <v>0</v>
      </c>
      <c r="DT21" s="182">
        <f t="shared" si="24"/>
        <v>0</v>
      </c>
      <c r="DU21" s="182">
        <f t="shared" si="24"/>
        <v>0</v>
      </c>
      <c r="DV21" s="182">
        <f t="shared" si="24"/>
        <v>0</v>
      </c>
      <c r="DW21" s="182">
        <f t="shared" si="24"/>
        <v>0</v>
      </c>
      <c r="DX21" s="182">
        <f t="shared" si="24"/>
        <v>0</v>
      </c>
      <c r="DY21" s="182">
        <f t="shared" si="24"/>
        <v>109.28100000000001</v>
      </c>
      <c r="DZ21" s="182">
        <f t="shared" si="24"/>
        <v>109.28100000000001</v>
      </c>
      <c r="EA21" s="182">
        <f t="shared" si="24"/>
        <v>109.28100000000001</v>
      </c>
      <c r="EB21" s="182">
        <f t="shared" si="24"/>
        <v>109.28100000000001</v>
      </c>
      <c r="EC21" s="182">
        <f t="shared" si="24"/>
        <v>109.28100000000001</v>
      </c>
      <c r="ED21" s="182">
        <f t="shared" si="24"/>
        <v>109.28100000000001</v>
      </c>
      <c r="EE21" s="182">
        <f t="shared" si="24"/>
        <v>109.28100000000001</v>
      </c>
      <c r="EF21" s="129"/>
      <c r="EG21" s="129"/>
      <c r="EH21" s="129"/>
      <c r="EI21" s="129"/>
      <c r="EJ21" s="129"/>
      <c r="EK21" s="129"/>
    </row>
    <row r="22" spans="1:141" ht="15.75" customHeight="1" x14ac:dyDescent="0.25">
      <c r="A22" s="129"/>
      <c r="B22" s="254" t="s">
        <v>1398</v>
      </c>
      <c r="C22" s="143"/>
      <c r="D22" s="143"/>
      <c r="E22" s="143"/>
      <c r="F22" s="143"/>
      <c r="G22" s="143"/>
      <c r="H22" s="143"/>
      <c r="I22" s="143"/>
      <c r="J22" s="143"/>
      <c r="K22" s="143"/>
      <c r="L22" s="143"/>
      <c r="M22" s="143"/>
      <c r="N22" s="143"/>
      <c r="O22" s="143"/>
      <c r="P22" s="143"/>
      <c r="Q22" s="143"/>
      <c r="R22" s="143"/>
      <c r="S22" s="143"/>
      <c r="T22" s="143"/>
      <c r="U22" s="143"/>
      <c r="V22" s="143"/>
      <c r="W22" s="143"/>
      <c r="X22" s="143"/>
      <c r="Y22" s="143"/>
      <c r="Z22" s="143"/>
      <c r="AA22" s="143"/>
      <c r="AB22" s="143"/>
      <c r="AC22" s="143"/>
      <c r="AD22" s="143"/>
      <c r="AE22" s="143"/>
      <c r="AF22" s="143"/>
      <c r="AG22" s="143"/>
      <c r="AH22" s="143"/>
      <c r="AI22" s="143"/>
      <c r="AJ22" s="143"/>
      <c r="AK22" s="143"/>
      <c r="AL22" s="143"/>
      <c r="AM22" s="143"/>
      <c r="AN22" s="143"/>
      <c r="AO22" s="143"/>
      <c r="AP22" s="143"/>
      <c r="AQ22" s="143"/>
      <c r="AR22" s="143"/>
      <c r="AS22" s="143"/>
      <c r="AT22" s="143"/>
      <c r="AU22" s="143"/>
      <c r="AV22" s="143"/>
      <c r="AW22" s="143"/>
      <c r="AX22" s="143"/>
      <c r="AY22" s="143"/>
      <c r="AZ22" s="143"/>
      <c r="BA22" s="143"/>
      <c r="BB22" s="143"/>
      <c r="BC22" s="143"/>
      <c r="BD22" s="143"/>
      <c r="BE22" s="143"/>
      <c r="BF22" s="143"/>
      <c r="BG22" s="143"/>
      <c r="BH22" s="143"/>
      <c r="BI22" s="143"/>
      <c r="BJ22" s="143"/>
      <c r="BK22" s="143"/>
      <c r="BL22" s="143"/>
      <c r="BM22" s="143"/>
      <c r="BN22" s="143"/>
      <c r="BO22" s="143"/>
      <c r="BP22" s="143"/>
      <c r="BQ22" s="143"/>
      <c r="BR22" s="143"/>
      <c r="BS22" s="144">
        <v>11.267571960000097</v>
      </c>
      <c r="BT22" s="144">
        <v>11.525860050000071</v>
      </c>
      <c r="BU22" s="144">
        <v>19.824796720000059</v>
      </c>
      <c r="BV22" s="144">
        <v>30.743889300000092</v>
      </c>
      <c r="BW22" s="144">
        <f>29.151+2.099</f>
        <v>31.25</v>
      </c>
      <c r="BX22" s="144">
        <f>40.797+3.537</f>
        <v>44.333999999999996</v>
      </c>
      <c r="BY22" s="144">
        <f>4.456+4.294</f>
        <v>8.75</v>
      </c>
      <c r="BZ22" s="144">
        <f>4.151+4.189</f>
        <v>8.34</v>
      </c>
      <c r="CA22" s="144">
        <f>3.686+21.363</f>
        <v>25.048999999999999</v>
      </c>
      <c r="CB22" s="144">
        <f>3.451+22.664</f>
        <v>26.115000000000002</v>
      </c>
      <c r="CC22" s="144">
        <f>19.647+3.29</f>
        <v>22.936999999999998</v>
      </c>
      <c r="CD22" s="151">
        <f t="shared" ref="CD22:DB22" si="25">CC22</f>
        <v>22.936999999999998</v>
      </c>
      <c r="CE22" s="151">
        <f t="shared" si="25"/>
        <v>22.936999999999998</v>
      </c>
      <c r="CF22" s="151">
        <f t="shared" si="25"/>
        <v>22.936999999999998</v>
      </c>
      <c r="CG22" s="151">
        <f t="shared" si="25"/>
        <v>22.936999999999998</v>
      </c>
      <c r="CH22" s="151">
        <f t="shared" si="25"/>
        <v>22.936999999999998</v>
      </c>
      <c r="CI22" s="151">
        <f t="shared" si="25"/>
        <v>22.936999999999998</v>
      </c>
      <c r="CJ22" s="151">
        <f t="shared" si="25"/>
        <v>22.936999999999998</v>
      </c>
      <c r="CK22" s="151">
        <f t="shared" si="25"/>
        <v>22.936999999999998</v>
      </c>
      <c r="CL22" s="151">
        <f t="shared" si="25"/>
        <v>22.936999999999998</v>
      </c>
      <c r="CM22" s="151">
        <f t="shared" si="25"/>
        <v>22.936999999999998</v>
      </c>
      <c r="CN22" s="151">
        <f t="shared" si="25"/>
        <v>22.936999999999998</v>
      </c>
      <c r="CO22" s="151">
        <f t="shared" si="25"/>
        <v>22.936999999999998</v>
      </c>
      <c r="CP22" s="151">
        <f t="shared" si="25"/>
        <v>22.936999999999998</v>
      </c>
      <c r="CQ22" s="151">
        <f t="shared" si="25"/>
        <v>22.936999999999998</v>
      </c>
      <c r="CR22" s="151">
        <f t="shared" si="25"/>
        <v>22.936999999999998</v>
      </c>
      <c r="CS22" s="151">
        <f t="shared" si="25"/>
        <v>22.936999999999998</v>
      </c>
      <c r="CT22" s="151">
        <f t="shared" si="25"/>
        <v>22.936999999999998</v>
      </c>
      <c r="CU22" s="151">
        <f t="shared" si="25"/>
        <v>22.936999999999998</v>
      </c>
      <c r="CV22" s="151">
        <f t="shared" si="25"/>
        <v>22.936999999999998</v>
      </c>
      <c r="CW22" s="151">
        <f t="shared" si="25"/>
        <v>22.936999999999998</v>
      </c>
      <c r="CX22" s="151">
        <f t="shared" si="25"/>
        <v>22.936999999999998</v>
      </c>
      <c r="CY22" s="151">
        <f t="shared" si="25"/>
        <v>22.936999999999998</v>
      </c>
      <c r="CZ22" s="151">
        <f t="shared" si="25"/>
        <v>22.936999999999998</v>
      </c>
      <c r="DA22" s="151">
        <f t="shared" si="25"/>
        <v>22.936999999999998</v>
      </c>
      <c r="DB22" s="151">
        <f t="shared" si="25"/>
        <v>22.936999999999998</v>
      </c>
      <c r="DC22" s="129"/>
      <c r="DD22" s="129"/>
      <c r="DE22" s="254" t="s">
        <v>1398</v>
      </c>
      <c r="DF22" s="255">
        <f t="shared" ref="DF22:DT22" si="26">INDEX($C22:$DC22,MATCH(DF$5,$C$6:$DC$6,0)+3)</f>
        <v>0</v>
      </c>
      <c r="DG22" s="255">
        <f t="shared" si="26"/>
        <v>0</v>
      </c>
      <c r="DH22" s="255">
        <f t="shared" si="26"/>
        <v>0</v>
      </c>
      <c r="DI22" s="255">
        <f t="shared" si="26"/>
        <v>0</v>
      </c>
      <c r="DJ22" s="255">
        <f t="shared" si="26"/>
        <v>0</v>
      </c>
      <c r="DK22" s="255">
        <f t="shared" si="26"/>
        <v>0</v>
      </c>
      <c r="DL22" s="255">
        <f t="shared" si="26"/>
        <v>0</v>
      </c>
      <c r="DM22" s="255">
        <f t="shared" si="26"/>
        <v>0</v>
      </c>
      <c r="DN22" s="255">
        <f t="shared" si="26"/>
        <v>0</v>
      </c>
      <c r="DO22" s="255">
        <f t="shared" si="26"/>
        <v>0</v>
      </c>
      <c r="DP22" s="255">
        <f t="shared" si="26"/>
        <v>0</v>
      </c>
      <c r="DQ22" s="255">
        <f t="shared" si="26"/>
        <v>0</v>
      </c>
      <c r="DR22" s="255">
        <f t="shared" si="26"/>
        <v>0</v>
      </c>
      <c r="DS22" s="255">
        <f t="shared" si="26"/>
        <v>0</v>
      </c>
      <c r="DT22" s="255">
        <f t="shared" si="26"/>
        <v>0</v>
      </c>
      <c r="DU22" s="255">
        <v>2.0129287899999468</v>
      </c>
      <c r="DV22" s="255">
        <v>1.2599388400000184</v>
      </c>
      <c r="DW22" s="255">
        <f t="shared" ref="DW22:EE22" si="27">INDEX($C22:$DC22,MATCH(DW$5,$C$6:$DC$6,0)+3)</f>
        <v>30.743889300000092</v>
      </c>
      <c r="DX22" s="255">
        <f t="shared" si="27"/>
        <v>8.34</v>
      </c>
      <c r="DY22" s="255">
        <f t="shared" si="27"/>
        <v>22.936999999999998</v>
      </c>
      <c r="DZ22" s="255">
        <f t="shared" si="27"/>
        <v>22.936999999999998</v>
      </c>
      <c r="EA22" s="255">
        <f t="shared" si="27"/>
        <v>22.936999999999998</v>
      </c>
      <c r="EB22" s="255">
        <f t="shared" si="27"/>
        <v>22.936999999999998</v>
      </c>
      <c r="EC22" s="255">
        <f t="shared" si="27"/>
        <v>22.936999999999998</v>
      </c>
      <c r="ED22" s="255">
        <f t="shared" si="27"/>
        <v>22.936999999999998</v>
      </c>
      <c r="EE22" s="255">
        <f t="shared" si="27"/>
        <v>22.936999999999998</v>
      </c>
      <c r="EF22" s="129"/>
      <c r="EG22" s="129"/>
      <c r="EH22" s="129"/>
      <c r="EI22" s="129"/>
      <c r="EJ22" s="129"/>
      <c r="EK22" s="129"/>
    </row>
    <row r="23" spans="1:141" ht="15.75" customHeight="1" x14ac:dyDescent="0.25">
      <c r="A23" s="129"/>
      <c r="B23" s="258" t="s">
        <v>1399</v>
      </c>
      <c r="C23" s="130">
        <f t="shared" ref="C23:DB23" si="28">SUM(C18:C22)</f>
        <v>0</v>
      </c>
      <c r="D23" s="130">
        <f t="shared" si="28"/>
        <v>0</v>
      </c>
      <c r="E23" s="130">
        <f t="shared" si="28"/>
        <v>0</v>
      </c>
      <c r="F23" s="130">
        <f t="shared" si="28"/>
        <v>0</v>
      </c>
      <c r="G23" s="130">
        <f t="shared" si="28"/>
        <v>0</v>
      </c>
      <c r="H23" s="130">
        <f t="shared" si="28"/>
        <v>0</v>
      </c>
      <c r="I23" s="130">
        <f t="shared" si="28"/>
        <v>0</v>
      </c>
      <c r="J23" s="130">
        <f t="shared" si="28"/>
        <v>0</v>
      </c>
      <c r="K23" s="130">
        <f t="shared" si="28"/>
        <v>0</v>
      </c>
      <c r="L23" s="130">
        <f t="shared" si="28"/>
        <v>0</v>
      </c>
      <c r="M23" s="130">
        <f t="shared" si="28"/>
        <v>0</v>
      </c>
      <c r="N23" s="130">
        <f t="shared" si="28"/>
        <v>0</v>
      </c>
      <c r="O23" s="130">
        <f t="shared" si="28"/>
        <v>0</v>
      </c>
      <c r="P23" s="130">
        <f t="shared" si="28"/>
        <v>0</v>
      </c>
      <c r="Q23" s="130">
        <f t="shared" si="28"/>
        <v>0</v>
      </c>
      <c r="R23" s="130">
        <f t="shared" si="28"/>
        <v>0</v>
      </c>
      <c r="S23" s="130">
        <f t="shared" si="28"/>
        <v>0</v>
      </c>
      <c r="T23" s="130">
        <f t="shared" si="28"/>
        <v>0</v>
      </c>
      <c r="U23" s="130">
        <f t="shared" si="28"/>
        <v>0</v>
      </c>
      <c r="V23" s="130">
        <f t="shared" si="28"/>
        <v>0</v>
      </c>
      <c r="W23" s="130">
        <f t="shared" si="28"/>
        <v>0</v>
      </c>
      <c r="X23" s="130">
        <f t="shared" si="28"/>
        <v>0</v>
      </c>
      <c r="Y23" s="130">
        <f t="shared" si="28"/>
        <v>0</v>
      </c>
      <c r="Z23" s="130">
        <f t="shared" si="28"/>
        <v>0</v>
      </c>
      <c r="AA23" s="130">
        <f t="shared" si="28"/>
        <v>0</v>
      </c>
      <c r="AB23" s="130">
        <f t="shared" si="28"/>
        <v>0</v>
      </c>
      <c r="AC23" s="130">
        <f t="shared" si="28"/>
        <v>0</v>
      </c>
      <c r="AD23" s="130">
        <f t="shared" si="28"/>
        <v>0</v>
      </c>
      <c r="AE23" s="130">
        <f t="shared" si="28"/>
        <v>0</v>
      </c>
      <c r="AF23" s="130">
        <f t="shared" si="28"/>
        <v>0</v>
      </c>
      <c r="AG23" s="130">
        <f t="shared" si="28"/>
        <v>0</v>
      </c>
      <c r="AH23" s="130">
        <f t="shared" si="28"/>
        <v>0</v>
      </c>
      <c r="AI23" s="130">
        <f t="shared" si="28"/>
        <v>0</v>
      </c>
      <c r="AJ23" s="130">
        <f t="shared" si="28"/>
        <v>0</v>
      </c>
      <c r="AK23" s="130">
        <f t="shared" si="28"/>
        <v>0</v>
      </c>
      <c r="AL23" s="130">
        <f t="shared" si="28"/>
        <v>0</v>
      </c>
      <c r="AM23" s="130">
        <f t="shared" si="28"/>
        <v>0</v>
      </c>
      <c r="AN23" s="130">
        <f t="shared" si="28"/>
        <v>0</v>
      </c>
      <c r="AO23" s="130">
        <f t="shared" si="28"/>
        <v>0</v>
      </c>
      <c r="AP23" s="130">
        <f t="shared" si="28"/>
        <v>0</v>
      </c>
      <c r="AQ23" s="130">
        <f t="shared" si="28"/>
        <v>0</v>
      </c>
      <c r="AR23" s="130">
        <f t="shared" si="28"/>
        <v>0</v>
      </c>
      <c r="AS23" s="130">
        <f t="shared" si="28"/>
        <v>0</v>
      </c>
      <c r="AT23" s="130">
        <f t="shared" si="28"/>
        <v>0</v>
      </c>
      <c r="AU23" s="130">
        <f t="shared" si="28"/>
        <v>0</v>
      </c>
      <c r="AV23" s="130">
        <f t="shared" si="28"/>
        <v>0</v>
      </c>
      <c r="AW23" s="130">
        <f t="shared" si="28"/>
        <v>0</v>
      </c>
      <c r="AX23" s="130">
        <f t="shared" si="28"/>
        <v>0</v>
      </c>
      <c r="AY23" s="130">
        <f t="shared" si="28"/>
        <v>0</v>
      </c>
      <c r="AZ23" s="130">
        <f t="shared" si="28"/>
        <v>0</v>
      </c>
      <c r="BA23" s="130">
        <f t="shared" si="28"/>
        <v>0</v>
      </c>
      <c r="BB23" s="130">
        <f t="shared" si="28"/>
        <v>0</v>
      </c>
      <c r="BC23" s="130">
        <f t="shared" si="28"/>
        <v>0</v>
      </c>
      <c r="BD23" s="130">
        <f t="shared" si="28"/>
        <v>0</v>
      </c>
      <c r="BE23" s="130">
        <f t="shared" si="28"/>
        <v>0</v>
      </c>
      <c r="BF23" s="130">
        <f t="shared" si="28"/>
        <v>0</v>
      </c>
      <c r="BG23" s="130">
        <f t="shared" si="28"/>
        <v>0</v>
      </c>
      <c r="BH23" s="130">
        <f t="shared" si="28"/>
        <v>0</v>
      </c>
      <c r="BI23" s="130">
        <f t="shared" si="28"/>
        <v>0</v>
      </c>
      <c r="BJ23" s="130">
        <f t="shared" si="28"/>
        <v>0</v>
      </c>
      <c r="BK23" s="130">
        <f t="shared" si="28"/>
        <v>0</v>
      </c>
      <c r="BL23" s="130">
        <f t="shared" si="28"/>
        <v>0</v>
      </c>
      <c r="BM23" s="130">
        <f t="shared" si="28"/>
        <v>0</v>
      </c>
      <c r="BN23" s="130">
        <f t="shared" si="28"/>
        <v>0</v>
      </c>
      <c r="BO23" s="130">
        <f t="shared" si="28"/>
        <v>0</v>
      </c>
      <c r="BP23" s="130">
        <f t="shared" si="28"/>
        <v>0</v>
      </c>
      <c r="BQ23" s="130">
        <f t="shared" si="28"/>
        <v>0</v>
      </c>
      <c r="BR23" s="130">
        <f t="shared" si="28"/>
        <v>0</v>
      </c>
      <c r="BS23" s="134">
        <f t="shared" si="28"/>
        <v>472.28914169000006</v>
      </c>
      <c r="BT23" s="134">
        <f t="shared" si="28"/>
        <v>482.34757160000015</v>
      </c>
      <c r="BU23" s="134">
        <f t="shared" si="28"/>
        <v>527.03986043999987</v>
      </c>
      <c r="BV23" s="134">
        <f t="shared" si="28"/>
        <v>572.26798480999992</v>
      </c>
      <c r="BW23" s="134">
        <f t="shared" si="28"/>
        <v>633.21400000000006</v>
      </c>
      <c r="BX23" s="134">
        <f t="shared" si="28"/>
        <v>744.35199999999998</v>
      </c>
      <c r="BY23" s="134">
        <f t="shared" si="28"/>
        <v>837.74699999999996</v>
      </c>
      <c r="BZ23" s="134">
        <f t="shared" si="28"/>
        <v>943</v>
      </c>
      <c r="CA23" s="134">
        <f t="shared" si="28"/>
        <v>1516.1870000000001</v>
      </c>
      <c r="CB23" s="134">
        <f t="shared" si="28"/>
        <v>1617.173</v>
      </c>
      <c r="CC23" s="134">
        <f t="shared" si="28"/>
        <v>1656.9769999999999</v>
      </c>
      <c r="CD23" s="134">
        <f t="shared" si="28"/>
        <v>1690.3589049999998</v>
      </c>
      <c r="CE23" s="134">
        <f t="shared" si="28"/>
        <v>1705.8500982777782</v>
      </c>
      <c r="CF23" s="134">
        <f t="shared" si="28"/>
        <v>1719.9271886778624</v>
      </c>
      <c r="CG23" s="134">
        <f t="shared" si="28"/>
        <v>1745.9408252016792</v>
      </c>
      <c r="CH23" s="134">
        <f t="shared" si="28"/>
        <v>1778.7691067324806</v>
      </c>
      <c r="CI23" s="134">
        <f t="shared" si="28"/>
        <v>1785.7190471966765</v>
      </c>
      <c r="CJ23" s="134">
        <f t="shared" si="28"/>
        <v>1785.2447387000002</v>
      </c>
      <c r="CK23" s="134">
        <f t="shared" si="28"/>
        <v>1778.0391437000003</v>
      </c>
      <c r="CL23" s="134">
        <f t="shared" si="28"/>
        <v>1770.8335487000004</v>
      </c>
      <c r="CM23" s="134">
        <f t="shared" si="28"/>
        <v>1763.6279537000005</v>
      </c>
      <c r="CN23" s="134">
        <f t="shared" si="28"/>
        <v>1756.4223587000006</v>
      </c>
      <c r="CO23" s="134">
        <f t="shared" si="28"/>
        <v>1749.2167637000007</v>
      </c>
      <c r="CP23" s="134">
        <f t="shared" si="28"/>
        <v>1742.0111687000008</v>
      </c>
      <c r="CQ23" s="134">
        <f t="shared" si="28"/>
        <v>1734.8055737000009</v>
      </c>
      <c r="CR23" s="134">
        <f t="shared" si="28"/>
        <v>1727.599978700001</v>
      </c>
      <c r="CS23" s="134">
        <f t="shared" si="28"/>
        <v>1720.3943837000011</v>
      </c>
      <c r="CT23" s="134">
        <f t="shared" si="28"/>
        <v>1713.1887887000012</v>
      </c>
      <c r="CU23" s="134">
        <f t="shared" si="28"/>
        <v>1705.9831937000013</v>
      </c>
      <c r="CV23" s="134">
        <f t="shared" si="28"/>
        <v>1698.7775987000014</v>
      </c>
      <c r="CW23" s="134">
        <f t="shared" si="28"/>
        <v>1691.5720037000015</v>
      </c>
      <c r="CX23" s="134">
        <f t="shared" si="28"/>
        <v>1684.3664087000016</v>
      </c>
      <c r="CY23" s="134">
        <f t="shared" si="28"/>
        <v>1677.1608137000017</v>
      </c>
      <c r="CZ23" s="134">
        <f t="shared" si="28"/>
        <v>1669.9552187000018</v>
      </c>
      <c r="DA23" s="134">
        <f t="shared" si="28"/>
        <v>1662.7496237000018</v>
      </c>
      <c r="DB23" s="134">
        <f t="shared" si="28"/>
        <v>1655.5440287000019</v>
      </c>
      <c r="DC23" s="129"/>
      <c r="DD23" s="129"/>
      <c r="DE23" s="258" t="s">
        <v>1399</v>
      </c>
      <c r="DF23" s="147">
        <f t="shared" ref="DF23:DT23" si="29">INDEX($C23:$DC23,MATCH(DF$5,$C$6:$DC$6,0)+3)</f>
        <v>0</v>
      </c>
      <c r="DG23" s="147">
        <f t="shared" si="29"/>
        <v>0</v>
      </c>
      <c r="DH23" s="147">
        <f t="shared" si="29"/>
        <v>0</v>
      </c>
      <c r="DI23" s="147">
        <f t="shared" si="29"/>
        <v>0</v>
      </c>
      <c r="DJ23" s="147">
        <f t="shared" si="29"/>
        <v>0</v>
      </c>
      <c r="DK23" s="147">
        <f t="shared" si="29"/>
        <v>0</v>
      </c>
      <c r="DL23" s="147">
        <f t="shared" si="29"/>
        <v>0</v>
      </c>
      <c r="DM23" s="147">
        <f t="shared" si="29"/>
        <v>0</v>
      </c>
      <c r="DN23" s="147">
        <f t="shared" si="29"/>
        <v>0</v>
      </c>
      <c r="DO23" s="147">
        <f t="shared" si="29"/>
        <v>0</v>
      </c>
      <c r="DP23" s="147">
        <f t="shared" si="29"/>
        <v>0</v>
      </c>
      <c r="DQ23" s="147">
        <f t="shared" si="29"/>
        <v>0</v>
      </c>
      <c r="DR23" s="147">
        <f t="shared" si="29"/>
        <v>0</v>
      </c>
      <c r="DS23" s="147">
        <f t="shared" si="29"/>
        <v>0</v>
      </c>
      <c r="DT23" s="147">
        <f t="shared" si="29"/>
        <v>0</v>
      </c>
      <c r="DU23" s="147">
        <f t="shared" ref="DU23:DV23" si="30">SUM(DU19:DU22)</f>
        <v>463.10280468000002</v>
      </c>
      <c r="DV23" s="147">
        <f t="shared" si="30"/>
        <v>459.57667821000001</v>
      </c>
      <c r="DW23" s="147">
        <f t="shared" ref="DW23:EE23" si="31">INDEX($C23:$DC23,MATCH(DW$5,$C$6:$DC$6,0)+3)</f>
        <v>572.26798480999992</v>
      </c>
      <c r="DX23" s="147">
        <f t="shared" si="31"/>
        <v>943</v>
      </c>
      <c r="DY23" s="147">
        <f t="shared" si="31"/>
        <v>1690.3589049999998</v>
      </c>
      <c r="DZ23" s="147">
        <f t="shared" si="31"/>
        <v>1778.7691067324806</v>
      </c>
      <c r="EA23" s="147">
        <f t="shared" si="31"/>
        <v>1770.8335487000004</v>
      </c>
      <c r="EB23" s="147">
        <f t="shared" si="31"/>
        <v>1742.0111687000008</v>
      </c>
      <c r="EC23" s="147">
        <f t="shared" si="31"/>
        <v>1713.1887887000012</v>
      </c>
      <c r="ED23" s="147">
        <f t="shared" si="31"/>
        <v>1684.3664087000016</v>
      </c>
      <c r="EE23" s="147">
        <f t="shared" si="31"/>
        <v>1655.5440287000019</v>
      </c>
      <c r="EF23" s="129"/>
      <c r="EG23" s="129"/>
      <c r="EH23" s="129"/>
      <c r="EI23" s="129"/>
      <c r="EJ23" s="129"/>
      <c r="EK23" s="129"/>
    </row>
    <row r="24" spans="1:141" ht="15.75" customHeight="1" x14ac:dyDescent="0.25">
      <c r="A24" s="129"/>
      <c r="B24" s="15"/>
      <c r="C24" s="182"/>
      <c r="D24" s="182"/>
      <c r="E24" s="182"/>
      <c r="F24" s="182"/>
      <c r="G24" s="182"/>
      <c r="H24" s="182"/>
      <c r="I24" s="182"/>
      <c r="J24" s="182"/>
      <c r="K24" s="182"/>
      <c r="L24" s="182"/>
      <c r="M24" s="182"/>
      <c r="N24" s="182"/>
      <c r="O24" s="182"/>
      <c r="P24" s="182"/>
      <c r="Q24" s="182"/>
      <c r="R24" s="182"/>
      <c r="S24" s="182"/>
      <c r="T24" s="182"/>
      <c r="U24" s="182"/>
      <c r="V24" s="182"/>
      <c r="W24" s="182"/>
      <c r="X24" s="182"/>
      <c r="Y24" s="182"/>
      <c r="Z24" s="182"/>
      <c r="AA24" s="182"/>
      <c r="AB24" s="182"/>
      <c r="AC24" s="182"/>
      <c r="AD24" s="182"/>
      <c r="AE24" s="182"/>
      <c r="AF24" s="182"/>
      <c r="AG24" s="182"/>
      <c r="AH24" s="182"/>
      <c r="AI24" s="182"/>
      <c r="AJ24" s="182"/>
      <c r="AK24" s="182"/>
      <c r="AL24" s="182"/>
      <c r="AM24" s="182"/>
      <c r="AN24" s="182"/>
      <c r="AO24" s="182"/>
      <c r="AP24" s="182"/>
      <c r="AQ24" s="182"/>
      <c r="AR24" s="182"/>
      <c r="AS24" s="182"/>
      <c r="AT24" s="182"/>
      <c r="AU24" s="182"/>
      <c r="AV24" s="182"/>
      <c r="AW24" s="182"/>
      <c r="AX24" s="182"/>
      <c r="AY24" s="182"/>
      <c r="AZ24" s="182"/>
      <c r="BA24" s="182"/>
      <c r="BB24" s="182"/>
      <c r="BC24" s="182"/>
      <c r="BD24" s="182"/>
      <c r="BE24" s="182"/>
      <c r="BF24" s="182"/>
      <c r="BG24" s="182"/>
      <c r="BH24" s="182"/>
      <c r="BI24" s="182"/>
      <c r="BJ24" s="182"/>
      <c r="BK24" s="182"/>
      <c r="BL24" s="182"/>
      <c r="BM24" s="182"/>
      <c r="BN24" s="182"/>
      <c r="BO24" s="182"/>
      <c r="BP24" s="182"/>
      <c r="BQ24" s="182"/>
      <c r="BR24" s="182"/>
      <c r="BS24" s="106"/>
      <c r="BT24" s="106"/>
      <c r="BU24" s="106"/>
      <c r="BV24" s="106"/>
      <c r="BW24" s="106"/>
      <c r="BX24" s="106"/>
      <c r="BY24" s="106"/>
      <c r="BZ24" s="106"/>
      <c r="CA24" s="106"/>
      <c r="CB24" s="106"/>
      <c r="CC24" s="106"/>
      <c r="CD24" s="106"/>
      <c r="CE24" s="106"/>
      <c r="CF24" s="106"/>
      <c r="CG24" s="106"/>
      <c r="CH24" s="106"/>
      <c r="CI24" s="106"/>
      <c r="CJ24" s="106"/>
      <c r="CK24" s="106"/>
      <c r="CL24" s="106"/>
      <c r="CM24" s="106"/>
      <c r="CN24" s="106"/>
      <c r="CO24" s="106"/>
      <c r="CP24" s="106"/>
      <c r="CQ24" s="106"/>
      <c r="CR24" s="106"/>
      <c r="CS24" s="106"/>
      <c r="CT24" s="106"/>
      <c r="CU24" s="106"/>
      <c r="CV24" s="106"/>
      <c r="CW24" s="106"/>
      <c r="CX24" s="106"/>
      <c r="CY24" s="106"/>
      <c r="CZ24" s="106"/>
      <c r="DA24" s="106"/>
      <c r="DB24" s="106"/>
      <c r="DC24" s="129"/>
      <c r="DD24" s="129"/>
      <c r="DE24" s="15"/>
      <c r="DF24" s="182"/>
      <c r="DG24" s="182"/>
      <c r="DH24" s="182"/>
      <c r="DI24" s="182"/>
      <c r="DJ24" s="182"/>
      <c r="DK24" s="182"/>
      <c r="DL24" s="182"/>
      <c r="DM24" s="182"/>
      <c r="DN24" s="182"/>
      <c r="DO24" s="182"/>
      <c r="DP24" s="182"/>
      <c r="DQ24" s="182"/>
      <c r="DR24" s="182"/>
      <c r="DS24" s="182"/>
      <c r="DT24" s="182"/>
      <c r="DU24" s="182"/>
      <c r="DV24" s="182"/>
      <c r="DW24" s="182"/>
      <c r="DX24" s="182"/>
      <c r="DY24" s="182"/>
      <c r="DZ24" s="182"/>
      <c r="EA24" s="182"/>
      <c r="EB24" s="182"/>
      <c r="EC24" s="182"/>
      <c r="ED24" s="182"/>
      <c r="EE24" s="182"/>
      <c r="EF24" s="129"/>
      <c r="EG24" s="129"/>
      <c r="EH24" s="129"/>
      <c r="EI24" s="129"/>
      <c r="EJ24" s="129"/>
      <c r="EK24" s="129"/>
    </row>
    <row r="25" spans="1:141" ht="15.75" customHeight="1" x14ac:dyDescent="0.25">
      <c r="A25" s="11" t="s">
        <v>1</v>
      </c>
      <c r="B25" s="139" t="s">
        <v>1358</v>
      </c>
      <c r="C25" s="110">
        <f t="shared" ref="C25:DB25" si="32">C23+C15</f>
        <v>0</v>
      </c>
      <c r="D25" s="110">
        <f t="shared" si="32"/>
        <v>0</v>
      </c>
      <c r="E25" s="110">
        <f t="shared" si="32"/>
        <v>0</v>
      </c>
      <c r="F25" s="110">
        <f t="shared" si="32"/>
        <v>0</v>
      </c>
      <c r="G25" s="110">
        <f t="shared" si="32"/>
        <v>0</v>
      </c>
      <c r="H25" s="110">
        <f t="shared" si="32"/>
        <v>0</v>
      </c>
      <c r="I25" s="110">
        <f t="shared" si="32"/>
        <v>0</v>
      </c>
      <c r="J25" s="110">
        <f t="shared" si="32"/>
        <v>0</v>
      </c>
      <c r="K25" s="110">
        <f t="shared" si="32"/>
        <v>0</v>
      </c>
      <c r="L25" s="110">
        <f t="shared" si="32"/>
        <v>0</v>
      </c>
      <c r="M25" s="110">
        <f t="shared" si="32"/>
        <v>0</v>
      </c>
      <c r="N25" s="110">
        <f t="shared" si="32"/>
        <v>0</v>
      </c>
      <c r="O25" s="110">
        <f t="shared" si="32"/>
        <v>0</v>
      </c>
      <c r="P25" s="110">
        <f t="shared" si="32"/>
        <v>0</v>
      </c>
      <c r="Q25" s="110">
        <f t="shared" si="32"/>
        <v>0</v>
      </c>
      <c r="R25" s="110">
        <f t="shared" si="32"/>
        <v>0</v>
      </c>
      <c r="S25" s="110">
        <f t="shared" si="32"/>
        <v>0</v>
      </c>
      <c r="T25" s="110">
        <f t="shared" si="32"/>
        <v>0</v>
      </c>
      <c r="U25" s="110">
        <f t="shared" si="32"/>
        <v>0</v>
      </c>
      <c r="V25" s="110">
        <f t="shared" si="32"/>
        <v>0</v>
      </c>
      <c r="W25" s="110">
        <f t="shared" si="32"/>
        <v>0</v>
      </c>
      <c r="X25" s="110">
        <f t="shared" si="32"/>
        <v>0</v>
      </c>
      <c r="Y25" s="110">
        <f t="shared" si="32"/>
        <v>0</v>
      </c>
      <c r="Z25" s="110">
        <f t="shared" si="32"/>
        <v>0</v>
      </c>
      <c r="AA25" s="110">
        <f t="shared" si="32"/>
        <v>0</v>
      </c>
      <c r="AB25" s="110">
        <f t="shared" si="32"/>
        <v>0</v>
      </c>
      <c r="AC25" s="110">
        <f t="shared" si="32"/>
        <v>0</v>
      </c>
      <c r="AD25" s="110">
        <f t="shared" si="32"/>
        <v>0</v>
      </c>
      <c r="AE25" s="110">
        <f t="shared" si="32"/>
        <v>0</v>
      </c>
      <c r="AF25" s="110">
        <f t="shared" si="32"/>
        <v>0</v>
      </c>
      <c r="AG25" s="110">
        <f t="shared" si="32"/>
        <v>0</v>
      </c>
      <c r="AH25" s="110">
        <f t="shared" si="32"/>
        <v>0</v>
      </c>
      <c r="AI25" s="110">
        <f t="shared" si="32"/>
        <v>0</v>
      </c>
      <c r="AJ25" s="110">
        <f t="shared" si="32"/>
        <v>0</v>
      </c>
      <c r="AK25" s="110">
        <f t="shared" si="32"/>
        <v>0</v>
      </c>
      <c r="AL25" s="110">
        <f t="shared" si="32"/>
        <v>0</v>
      </c>
      <c r="AM25" s="110">
        <f t="shared" si="32"/>
        <v>0</v>
      </c>
      <c r="AN25" s="110">
        <f t="shared" si="32"/>
        <v>0</v>
      </c>
      <c r="AO25" s="110">
        <f t="shared" si="32"/>
        <v>0</v>
      </c>
      <c r="AP25" s="110">
        <f t="shared" si="32"/>
        <v>0</v>
      </c>
      <c r="AQ25" s="110">
        <f t="shared" si="32"/>
        <v>0</v>
      </c>
      <c r="AR25" s="110">
        <f t="shared" si="32"/>
        <v>0</v>
      </c>
      <c r="AS25" s="110">
        <f t="shared" si="32"/>
        <v>0</v>
      </c>
      <c r="AT25" s="110">
        <f t="shared" si="32"/>
        <v>0</v>
      </c>
      <c r="AU25" s="110">
        <f t="shared" si="32"/>
        <v>0</v>
      </c>
      <c r="AV25" s="110">
        <f t="shared" si="32"/>
        <v>0</v>
      </c>
      <c r="AW25" s="110">
        <f t="shared" si="32"/>
        <v>0</v>
      </c>
      <c r="AX25" s="110">
        <f t="shared" si="32"/>
        <v>0</v>
      </c>
      <c r="AY25" s="110">
        <f t="shared" si="32"/>
        <v>0</v>
      </c>
      <c r="AZ25" s="110">
        <f t="shared" si="32"/>
        <v>0</v>
      </c>
      <c r="BA25" s="110">
        <f t="shared" si="32"/>
        <v>0</v>
      </c>
      <c r="BB25" s="110">
        <f t="shared" si="32"/>
        <v>0</v>
      </c>
      <c r="BC25" s="110">
        <f t="shared" si="32"/>
        <v>0</v>
      </c>
      <c r="BD25" s="110">
        <f t="shared" si="32"/>
        <v>0</v>
      </c>
      <c r="BE25" s="110">
        <f t="shared" si="32"/>
        <v>0</v>
      </c>
      <c r="BF25" s="110">
        <f t="shared" si="32"/>
        <v>0</v>
      </c>
      <c r="BG25" s="110">
        <f t="shared" si="32"/>
        <v>0</v>
      </c>
      <c r="BH25" s="110">
        <f t="shared" si="32"/>
        <v>0</v>
      </c>
      <c r="BI25" s="110">
        <f t="shared" si="32"/>
        <v>0</v>
      </c>
      <c r="BJ25" s="110">
        <f t="shared" si="32"/>
        <v>0</v>
      </c>
      <c r="BK25" s="110">
        <f t="shared" si="32"/>
        <v>0</v>
      </c>
      <c r="BL25" s="110">
        <f t="shared" si="32"/>
        <v>0</v>
      </c>
      <c r="BM25" s="110">
        <f t="shared" si="32"/>
        <v>0</v>
      </c>
      <c r="BN25" s="110">
        <f t="shared" si="32"/>
        <v>0</v>
      </c>
      <c r="BO25" s="110">
        <f t="shared" si="32"/>
        <v>0</v>
      </c>
      <c r="BP25" s="110">
        <f t="shared" si="32"/>
        <v>0</v>
      </c>
      <c r="BQ25" s="110">
        <f t="shared" si="32"/>
        <v>0</v>
      </c>
      <c r="BR25" s="110">
        <f t="shared" si="32"/>
        <v>0</v>
      </c>
      <c r="BS25" s="111">
        <f t="shared" si="32"/>
        <v>572.13339346000009</v>
      </c>
      <c r="BT25" s="111">
        <f t="shared" si="32"/>
        <v>639.83349902000009</v>
      </c>
      <c r="BU25" s="111">
        <f t="shared" si="32"/>
        <v>706.76552662999984</v>
      </c>
      <c r="BV25" s="111">
        <f t="shared" si="32"/>
        <v>750.99958812999989</v>
      </c>
      <c r="BW25" s="111">
        <f t="shared" si="32"/>
        <v>1103.8680000000002</v>
      </c>
      <c r="BX25" s="111">
        <f t="shared" si="32"/>
        <v>1198.6199999999999</v>
      </c>
      <c r="BY25" s="111">
        <f t="shared" si="32"/>
        <v>1239.271</v>
      </c>
      <c r="BZ25" s="111">
        <f t="shared" si="32"/>
        <v>1261.6859999999999</v>
      </c>
      <c r="CA25" s="111">
        <f t="shared" si="32"/>
        <v>1941.6840000000002</v>
      </c>
      <c r="CB25" s="111">
        <f t="shared" si="32"/>
        <v>1982.329</v>
      </c>
      <c r="CC25" s="111">
        <f t="shared" si="32"/>
        <v>1973.4899999999998</v>
      </c>
      <c r="CD25" s="111">
        <f t="shared" si="32"/>
        <v>1955.2132635740227</v>
      </c>
      <c r="CE25" s="111">
        <f t="shared" si="32"/>
        <v>1959.2732644666833</v>
      </c>
      <c r="CF25" s="111">
        <f t="shared" si="32"/>
        <v>2007.892143846062</v>
      </c>
      <c r="CG25" s="111">
        <f t="shared" si="32"/>
        <v>2056.2810287263865</v>
      </c>
      <c r="CH25" s="111">
        <f t="shared" si="32"/>
        <v>2122.2441417961882</v>
      </c>
      <c r="CI25" s="111">
        <f t="shared" si="32"/>
        <v>2180.8899401129133</v>
      </c>
      <c r="CJ25" s="111">
        <f t="shared" si="32"/>
        <v>2238.6567431062886</v>
      </c>
      <c r="CK25" s="111">
        <f t="shared" si="32"/>
        <v>2289.3954224139989</v>
      </c>
      <c r="CL25" s="111">
        <f t="shared" si="32"/>
        <v>2348.462899654663</v>
      </c>
      <c r="CM25" s="111">
        <f t="shared" si="32"/>
        <v>2337.3260619485895</v>
      </c>
      <c r="CN25" s="111">
        <f t="shared" si="32"/>
        <v>2413.0862164718674</v>
      </c>
      <c r="CO25" s="111">
        <f t="shared" si="32"/>
        <v>2447.5939187499898</v>
      </c>
      <c r="CP25" s="111">
        <f t="shared" si="32"/>
        <v>2528.2005103173674</v>
      </c>
      <c r="CQ25" s="111">
        <f t="shared" si="32"/>
        <v>2548.0549089355191</v>
      </c>
      <c r="CR25" s="111">
        <f t="shared" si="32"/>
        <v>2632.1660392162889</v>
      </c>
      <c r="CS25" s="111">
        <f t="shared" si="32"/>
        <v>2680.0025514074632</v>
      </c>
      <c r="CT25" s="111">
        <f t="shared" si="32"/>
        <v>2142.5370529340648</v>
      </c>
      <c r="CU25" s="111">
        <f t="shared" si="32"/>
        <v>2782.4966138868185</v>
      </c>
      <c r="CV25" s="111">
        <f t="shared" si="32"/>
        <v>2879.7931484168289</v>
      </c>
      <c r="CW25" s="111">
        <f t="shared" si="32"/>
        <v>2916.6917103042219</v>
      </c>
      <c r="CX25" s="111">
        <f t="shared" si="32"/>
        <v>2964.0994075490571</v>
      </c>
      <c r="CY25" s="111">
        <f t="shared" si="32"/>
        <v>2989.89187344334</v>
      </c>
      <c r="CZ25" s="111">
        <f t="shared" si="32"/>
        <v>3094.0178011620474</v>
      </c>
      <c r="DA25" s="111">
        <f t="shared" si="32"/>
        <v>3130.2575876432866</v>
      </c>
      <c r="DB25" s="111">
        <f t="shared" si="32"/>
        <v>3178.2344494689132</v>
      </c>
      <c r="DC25" s="11"/>
      <c r="DD25" s="11"/>
      <c r="DE25" s="139" t="s">
        <v>1358</v>
      </c>
      <c r="DF25" s="110">
        <f t="shared" ref="DF25:DT25" si="33">INDEX($C25:$DC25,MATCH(DF$5,$C$6:$DC$6,0)+3)</f>
        <v>0</v>
      </c>
      <c r="DG25" s="110">
        <f t="shared" si="33"/>
        <v>0</v>
      </c>
      <c r="DH25" s="110">
        <f t="shared" si="33"/>
        <v>0</v>
      </c>
      <c r="DI25" s="110">
        <f t="shared" si="33"/>
        <v>0</v>
      </c>
      <c r="DJ25" s="110">
        <f t="shared" si="33"/>
        <v>0</v>
      </c>
      <c r="DK25" s="110">
        <f t="shared" si="33"/>
        <v>0</v>
      </c>
      <c r="DL25" s="110">
        <f t="shared" si="33"/>
        <v>0</v>
      </c>
      <c r="DM25" s="110">
        <f t="shared" si="33"/>
        <v>0</v>
      </c>
      <c r="DN25" s="110">
        <f t="shared" si="33"/>
        <v>0</v>
      </c>
      <c r="DO25" s="110">
        <f t="shared" si="33"/>
        <v>0</v>
      </c>
      <c r="DP25" s="110">
        <f t="shared" si="33"/>
        <v>0</v>
      </c>
      <c r="DQ25" s="110">
        <f t="shared" si="33"/>
        <v>0</v>
      </c>
      <c r="DR25" s="110">
        <f t="shared" si="33"/>
        <v>0</v>
      </c>
      <c r="DS25" s="110">
        <f t="shared" si="33"/>
        <v>0</v>
      </c>
      <c r="DT25" s="110">
        <f t="shared" si="33"/>
        <v>0</v>
      </c>
      <c r="DU25" s="110">
        <f t="shared" ref="DU25:DV25" si="34">DU23+DU15</f>
        <v>521.74236512000004</v>
      </c>
      <c r="DV25" s="110">
        <f t="shared" si="34"/>
        <v>543.75479374999998</v>
      </c>
      <c r="DW25" s="110">
        <f t="shared" ref="DW25:EE25" si="35">INDEX($C25:$DC25,MATCH(DW$5,$C$6:$DC$6,0)+3)</f>
        <v>750.99958812999989</v>
      </c>
      <c r="DX25" s="110">
        <f t="shared" si="35"/>
        <v>1261.6859999999999</v>
      </c>
      <c r="DY25" s="110">
        <f t="shared" si="35"/>
        <v>1955.2132635740227</v>
      </c>
      <c r="DZ25" s="110">
        <f t="shared" si="35"/>
        <v>2122.2441417961882</v>
      </c>
      <c r="EA25" s="110">
        <f t="shared" si="35"/>
        <v>2348.462899654663</v>
      </c>
      <c r="EB25" s="110">
        <f t="shared" si="35"/>
        <v>2528.2005103173674</v>
      </c>
      <c r="EC25" s="110">
        <f t="shared" si="35"/>
        <v>2142.5370529340648</v>
      </c>
      <c r="ED25" s="110">
        <f t="shared" si="35"/>
        <v>2964.0994075490571</v>
      </c>
      <c r="EE25" s="110">
        <f t="shared" si="35"/>
        <v>3178.2344494689132</v>
      </c>
      <c r="EF25" s="11"/>
      <c r="EG25" s="11"/>
      <c r="EH25" s="11"/>
      <c r="EI25" s="11"/>
      <c r="EJ25" s="11"/>
      <c r="EK25" s="11"/>
    </row>
    <row r="26" spans="1:141" ht="15.75" customHeight="1" x14ac:dyDescent="0.25">
      <c r="A26" s="2"/>
      <c r="B26" s="2"/>
      <c r="C26" s="107"/>
      <c r="D26" s="107"/>
      <c r="E26" s="107"/>
      <c r="F26" s="107"/>
      <c r="G26" s="107"/>
      <c r="H26" s="107"/>
      <c r="I26" s="107"/>
      <c r="J26" s="107"/>
      <c r="K26" s="107"/>
      <c r="L26" s="107"/>
      <c r="M26" s="107"/>
      <c r="N26" s="107"/>
      <c r="O26" s="107"/>
      <c r="P26" s="107"/>
      <c r="Q26" s="107"/>
      <c r="R26" s="107"/>
      <c r="S26" s="107"/>
      <c r="T26" s="107"/>
      <c r="U26" s="107"/>
      <c r="V26" s="107"/>
      <c r="W26" s="107"/>
      <c r="X26" s="107"/>
      <c r="Y26" s="107"/>
      <c r="Z26" s="107"/>
      <c r="AA26" s="107"/>
      <c r="AB26" s="107"/>
      <c r="AC26" s="107"/>
      <c r="AD26" s="107"/>
      <c r="AE26" s="107"/>
      <c r="AF26" s="107"/>
      <c r="AG26" s="107"/>
      <c r="AH26" s="107"/>
      <c r="AI26" s="107"/>
      <c r="AJ26" s="107"/>
      <c r="AK26" s="107"/>
      <c r="AL26" s="107"/>
      <c r="AM26" s="107"/>
      <c r="AN26" s="107"/>
      <c r="AO26" s="107"/>
      <c r="AP26" s="107"/>
      <c r="AQ26" s="107"/>
      <c r="AR26" s="107"/>
      <c r="AS26" s="107"/>
      <c r="AT26" s="107"/>
      <c r="AU26" s="107"/>
      <c r="AV26" s="107"/>
      <c r="AW26" s="107"/>
      <c r="AX26" s="107"/>
      <c r="AY26" s="107"/>
      <c r="AZ26" s="107"/>
      <c r="BA26" s="107"/>
      <c r="BB26" s="107"/>
      <c r="BC26" s="107"/>
      <c r="BD26" s="107"/>
      <c r="BE26" s="107"/>
      <c r="BF26" s="107"/>
      <c r="BG26" s="107"/>
      <c r="BH26" s="107"/>
      <c r="BI26" s="107"/>
      <c r="BJ26" s="107"/>
      <c r="BK26" s="107"/>
      <c r="BL26" s="107"/>
      <c r="BM26" s="107"/>
      <c r="BN26" s="107"/>
      <c r="BO26" s="107"/>
      <c r="BP26" s="107"/>
      <c r="BQ26" s="107"/>
      <c r="BR26" s="107"/>
      <c r="BS26" s="106"/>
      <c r="BT26" s="106"/>
      <c r="BU26" s="106"/>
      <c r="BV26" s="106"/>
      <c r="BW26" s="106"/>
      <c r="BX26" s="106"/>
      <c r="BY26" s="106"/>
      <c r="BZ26" s="106"/>
      <c r="CA26" s="106"/>
      <c r="CB26" s="106"/>
      <c r="CC26" s="106"/>
      <c r="CD26" s="106"/>
      <c r="CE26" s="106"/>
      <c r="CF26" s="106"/>
      <c r="CG26" s="106"/>
      <c r="CH26" s="106"/>
      <c r="CI26" s="106"/>
      <c r="CJ26" s="106"/>
      <c r="CK26" s="106"/>
      <c r="CL26" s="106"/>
      <c r="CM26" s="106"/>
      <c r="CN26" s="106"/>
      <c r="CO26" s="106"/>
      <c r="CP26" s="106"/>
      <c r="CQ26" s="106"/>
      <c r="CR26" s="106"/>
      <c r="CS26" s="106"/>
      <c r="CT26" s="106"/>
      <c r="CU26" s="106"/>
      <c r="CV26" s="106"/>
      <c r="CW26" s="106"/>
      <c r="CX26" s="106"/>
      <c r="CY26" s="106"/>
      <c r="CZ26" s="106"/>
      <c r="DA26" s="106"/>
      <c r="DB26" s="106"/>
      <c r="DC26" s="2"/>
      <c r="DD26" s="2"/>
      <c r="DE26" s="2"/>
      <c r="DF26" s="107"/>
      <c r="DG26" s="107"/>
      <c r="DH26" s="107"/>
      <c r="DI26" s="107"/>
      <c r="DJ26" s="107"/>
      <c r="DK26" s="107"/>
      <c r="DL26" s="107"/>
      <c r="DM26" s="107"/>
      <c r="DN26" s="107"/>
      <c r="DO26" s="107"/>
      <c r="DP26" s="107"/>
      <c r="DQ26" s="107"/>
      <c r="DR26" s="107"/>
      <c r="DS26" s="107"/>
      <c r="DT26" s="107"/>
      <c r="DU26" s="107"/>
      <c r="DV26" s="107"/>
      <c r="DW26" s="107"/>
      <c r="DX26" s="107"/>
      <c r="DY26" s="107"/>
      <c r="DZ26" s="107"/>
      <c r="EA26" s="107"/>
      <c r="EB26" s="107"/>
      <c r="EC26" s="107"/>
      <c r="ED26" s="107"/>
      <c r="EE26" s="107"/>
      <c r="EF26" s="2"/>
      <c r="EG26" s="2"/>
      <c r="EH26" s="2"/>
      <c r="EI26" s="2"/>
      <c r="EJ26" s="2"/>
      <c r="EK26" s="2"/>
    </row>
    <row r="27" spans="1:141" ht="15.75" customHeight="1" x14ac:dyDescent="0.25">
      <c r="A27" s="2"/>
      <c r="B27" s="3" t="s">
        <v>1400</v>
      </c>
      <c r="C27" s="107"/>
      <c r="D27" s="107"/>
      <c r="E27" s="107"/>
      <c r="F27" s="107"/>
      <c r="G27" s="107"/>
      <c r="H27" s="107"/>
      <c r="I27" s="107"/>
      <c r="J27" s="107"/>
      <c r="K27" s="107"/>
      <c r="L27" s="107"/>
      <c r="M27" s="107"/>
      <c r="N27" s="107"/>
      <c r="O27" s="107"/>
      <c r="P27" s="107"/>
      <c r="Q27" s="107"/>
      <c r="R27" s="107"/>
      <c r="S27" s="107"/>
      <c r="T27" s="107"/>
      <c r="U27" s="107"/>
      <c r="V27" s="107"/>
      <c r="W27" s="107"/>
      <c r="X27" s="107"/>
      <c r="Y27" s="107"/>
      <c r="Z27" s="107"/>
      <c r="AA27" s="107"/>
      <c r="AB27" s="107"/>
      <c r="AC27" s="107"/>
      <c r="AD27" s="107"/>
      <c r="AE27" s="107"/>
      <c r="AF27" s="107"/>
      <c r="AG27" s="107"/>
      <c r="AH27" s="107"/>
      <c r="AI27" s="107"/>
      <c r="AJ27" s="107"/>
      <c r="AK27" s="107"/>
      <c r="AL27" s="107"/>
      <c r="AM27" s="107"/>
      <c r="AN27" s="107"/>
      <c r="AO27" s="107"/>
      <c r="AP27" s="107"/>
      <c r="AQ27" s="107"/>
      <c r="AR27" s="107"/>
      <c r="AS27" s="107"/>
      <c r="AT27" s="107"/>
      <c r="AU27" s="107"/>
      <c r="AV27" s="107"/>
      <c r="AW27" s="107"/>
      <c r="AX27" s="107"/>
      <c r="AY27" s="107"/>
      <c r="AZ27" s="107"/>
      <c r="BA27" s="107"/>
      <c r="BB27" s="182"/>
      <c r="BC27" s="107"/>
      <c r="BD27" s="107"/>
      <c r="BE27" s="107"/>
      <c r="BF27" s="107"/>
      <c r="BG27" s="107"/>
      <c r="BH27" s="107"/>
      <c r="BI27" s="107"/>
      <c r="BJ27" s="107"/>
      <c r="BK27" s="107"/>
      <c r="BL27" s="107"/>
      <c r="BM27" s="107"/>
      <c r="BN27" s="107"/>
      <c r="BO27" s="107"/>
      <c r="BP27" s="107"/>
      <c r="BQ27" s="107"/>
      <c r="BR27" s="107"/>
      <c r="BS27" s="106"/>
      <c r="BT27" s="106"/>
      <c r="BU27" s="106"/>
      <c r="BV27" s="106"/>
      <c r="BW27" s="106"/>
      <c r="BX27" s="106"/>
      <c r="BY27" s="106"/>
      <c r="BZ27" s="106"/>
      <c r="CA27" s="106"/>
      <c r="CB27" s="106"/>
      <c r="CC27" s="106"/>
      <c r="CD27" s="106"/>
      <c r="CE27" s="106"/>
      <c r="CF27" s="106"/>
      <c r="CG27" s="106"/>
      <c r="CH27" s="106"/>
      <c r="CI27" s="106"/>
      <c r="CJ27" s="106"/>
      <c r="CK27" s="106"/>
      <c r="CL27" s="106"/>
      <c r="CM27" s="106"/>
      <c r="CN27" s="106"/>
      <c r="CO27" s="106"/>
      <c r="CP27" s="106"/>
      <c r="CQ27" s="106"/>
      <c r="CR27" s="106"/>
      <c r="CS27" s="106"/>
      <c r="CT27" s="106"/>
      <c r="CU27" s="106"/>
      <c r="CV27" s="106"/>
      <c r="CW27" s="106"/>
      <c r="CX27" s="106"/>
      <c r="CY27" s="106"/>
      <c r="CZ27" s="106"/>
      <c r="DA27" s="106"/>
      <c r="DB27" s="106"/>
      <c r="DC27" s="2"/>
      <c r="DD27" s="2"/>
      <c r="DE27" s="3" t="s">
        <v>1400</v>
      </c>
      <c r="DF27" s="107"/>
      <c r="DG27" s="107"/>
      <c r="DH27" s="107"/>
      <c r="DI27" s="107"/>
      <c r="DJ27" s="107"/>
      <c r="DK27" s="107"/>
      <c r="DL27" s="107"/>
      <c r="DM27" s="107"/>
      <c r="DN27" s="107"/>
      <c r="DO27" s="107"/>
      <c r="DP27" s="107"/>
      <c r="DQ27" s="107"/>
      <c r="DR27" s="107"/>
      <c r="DS27" s="107"/>
      <c r="DT27" s="107"/>
      <c r="DU27" s="107"/>
      <c r="DV27" s="107"/>
      <c r="DW27" s="107"/>
      <c r="DX27" s="107"/>
      <c r="DY27" s="107"/>
      <c r="DZ27" s="107"/>
      <c r="EA27" s="107"/>
      <c r="EB27" s="107"/>
      <c r="EC27" s="107"/>
      <c r="ED27" s="107"/>
      <c r="EE27" s="107"/>
      <c r="EF27" s="2"/>
      <c r="EG27" s="2"/>
      <c r="EH27" s="2"/>
      <c r="EI27" s="2"/>
      <c r="EJ27" s="2"/>
      <c r="EK27" s="2"/>
    </row>
    <row r="28" spans="1:141" ht="15.75" customHeight="1" x14ac:dyDescent="0.25">
      <c r="A28" s="129"/>
      <c r="B28" s="135" t="s">
        <v>1401</v>
      </c>
      <c r="C28" s="136"/>
      <c r="D28" s="136"/>
      <c r="E28" s="136"/>
      <c r="F28" s="136"/>
      <c r="G28" s="136"/>
      <c r="H28" s="136"/>
      <c r="I28" s="136"/>
      <c r="J28" s="136"/>
      <c r="K28" s="136"/>
      <c r="L28" s="136"/>
      <c r="M28" s="136"/>
      <c r="N28" s="136"/>
      <c r="O28" s="136"/>
      <c r="P28" s="136"/>
      <c r="Q28" s="136"/>
      <c r="R28" s="136"/>
      <c r="S28" s="136"/>
      <c r="T28" s="136"/>
      <c r="U28" s="136"/>
      <c r="V28" s="136"/>
      <c r="W28" s="136"/>
      <c r="X28" s="136"/>
      <c r="Y28" s="136"/>
      <c r="Z28" s="136"/>
      <c r="AA28" s="136"/>
      <c r="AB28" s="136"/>
      <c r="AC28" s="136"/>
      <c r="AD28" s="136"/>
      <c r="AE28" s="136"/>
      <c r="AF28" s="136"/>
      <c r="AG28" s="136"/>
      <c r="AH28" s="136"/>
      <c r="AI28" s="136"/>
      <c r="AJ28" s="136"/>
      <c r="AK28" s="136"/>
      <c r="AL28" s="136"/>
      <c r="AM28" s="136"/>
      <c r="AN28" s="136"/>
      <c r="AO28" s="136"/>
      <c r="AP28" s="136"/>
      <c r="AQ28" s="136"/>
      <c r="AR28" s="136"/>
      <c r="AS28" s="136"/>
      <c r="AT28" s="136"/>
      <c r="AU28" s="136"/>
      <c r="AV28" s="136"/>
      <c r="AW28" s="136"/>
      <c r="AX28" s="136"/>
      <c r="AY28" s="136"/>
      <c r="AZ28" s="136"/>
      <c r="BA28" s="136"/>
      <c r="BB28" s="136"/>
      <c r="BC28" s="136"/>
      <c r="BD28" s="136"/>
      <c r="BE28" s="136"/>
      <c r="BF28" s="136"/>
      <c r="BG28" s="136"/>
      <c r="BH28" s="136"/>
      <c r="BI28" s="136"/>
      <c r="BJ28" s="136"/>
      <c r="BK28" s="136"/>
      <c r="BL28" s="136"/>
      <c r="BM28" s="136"/>
      <c r="BN28" s="136"/>
      <c r="BO28" s="136"/>
      <c r="BP28" s="136"/>
      <c r="BQ28" s="136"/>
      <c r="BR28" s="136"/>
      <c r="BS28" s="137">
        <f>14.60537438+12.11915989</f>
        <v>26.724534269999999</v>
      </c>
      <c r="BT28" s="137">
        <f>20.01542421+23.00090689</f>
        <v>43.016331100000002</v>
      </c>
      <c r="BU28" s="137">
        <f>29.32759076+31.06213852</f>
        <v>60.389729279999997</v>
      </c>
      <c r="BV28" s="137">
        <f>31.79818725+30.82245902</f>
        <v>62.620646270000002</v>
      </c>
      <c r="BW28" s="137">
        <f>34.512+44.616</f>
        <v>79.128</v>
      </c>
      <c r="BX28" s="137">
        <f>47.858+63.604</f>
        <v>111.46199999999999</v>
      </c>
      <c r="BY28" s="137">
        <f>57.767+42.792</f>
        <v>100.559</v>
      </c>
      <c r="BZ28" s="137">
        <f>61.159+31.433</f>
        <v>92.591999999999999</v>
      </c>
      <c r="CA28" s="137">
        <f>102.308+63.688</f>
        <v>165.99600000000001</v>
      </c>
      <c r="CB28" s="137">
        <f>103.877+104.903</f>
        <v>208.78</v>
      </c>
      <c r="CC28" s="137">
        <f>125.005+96.948</f>
        <v>221.95299999999997</v>
      </c>
      <c r="CD28" s="106">
        <f>'Balance Sheet'!CD74*'Balance Sheet'!CD78/90</f>
        <v>214.62764332913943</v>
      </c>
      <c r="CE28" s="106">
        <f>'Balance Sheet'!CE74*'Balance Sheet'!CE78/90</f>
        <v>230.96203838250767</v>
      </c>
      <c r="CF28" s="106">
        <f>'Balance Sheet'!CF74*'Balance Sheet'!CF78/90</f>
        <v>265.10883050846149</v>
      </c>
      <c r="CG28" s="106">
        <f>'Balance Sheet'!CG74*'Balance Sheet'!CG78/90</f>
        <v>294.0927145813144</v>
      </c>
      <c r="CH28" s="106">
        <f>'Balance Sheet'!CH74*'Balance Sheet'!CH78/90</f>
        <v>338.38137443421988</v>
      </c>
      <c r="CI28" s="106">
        <f>'Balance Sheet'!CI74*'Balance Sheet'!CI78/90</f>
        <v>375.41889383678085</v>
      </c>
      <c r="CJ28" s="106">
        <f>'Balance Sheet'!CJ74*'Balance Sheet'!CJ78/90</f>
        <v>409.7264587800131</v>
      </c>
      <c r="CK28" s="106">
        <f>'Balance Sheet'!CK74*'Balance Sheet'!CK78/90</f>
        <v>434.45453064817781</v>
      </c>
      <c r="CL28" s="106">
        <f>'Balance Sheet'!CL74*'Balance Sheet'!CL78/90</f>
        <v>465.7103348070396</v>
      </c>
      <c r="CM28" s="106">
        <f>'Balance Sheet'!CM74*'Balance Sheet'!CM78/90</f>
        <v>425.18562526954435</v>
      </c>
      <c r="CN28" s="106">
        <f>'Balance Sheet'!CN74*'Balance Sheet'!CN78/90</f>
        <v>470.20819556379655</v>
      </c>
      <c r="CO28" s="106">
        <f>'Balance Sheet'!CO74*'Balance Sheet'!CO78/90</f>
        <v>472.54906580124339</v>
      </c>
      <c r="CP28" s="106">
        <f>'Balance Sheet'!CP74*'Balance Sheet'!CP78/90</f>
        <v>519.86993306237787</v>
      </c>
      <c r="CQ28" s="106">
        <f>'Balance Sheet'!CQ74*'Balance Sheet'!CQ78/90</f>
        <v>507.15012614792204</v>
      </c>
      <c r="CR28" s="106">
        <f>'Balance Sheet'!CR74*'Balance Sheet'!CR78/90</f>
        <v>557.97561195851188</v>
      </c>
      <c r="CS28" s="106">
        <f>'Balance Sheet'!CS74*'Balance Sheet'!CS78/90</f>
        <v>571.87428637712549</v>
      </c>
      <c r="CT28" s="106">
        <f>'Balance Sheet'!CT74*'Balance Sheet'!CT78/90</f>
        <v>0</v>
      </c>
      <c r="CU28" s="106">
        <f>'Balance Sheet'!CU74*'Balance Sheet'!CU78/90</f>
        <v>606.93127450120994</v>
      </c>
      <c r="CV28" s="106">
        <f>'Balance Sheet'!CV74*'Balance Sheet'!CV78/90</f>
        <v>670.83051698151087</v>
      </c>
      <c r="CW28" s="106">
        <f>'Balance Sheet'!CW74*'Balance Sheet'!CW78/90</f>
        <v>674.02024215564586</v>
      </c>
      <c r="CX28" s="106">
        <f>'Balance Sheet'!CX74*'Balance Sheet'!CX78/90</f>
        <v>687.52419807484216</v>
      </c>
      <c r="CY28" s="106">
        <f>'Balance Sheet'!CY74*'Balance Sheet'!CY78/90</f>
        <v>681.0949524464661</v>
      </c>
      <c r="CZ28" s="106">
        <f>'Balance Sheet'!CZ74*'Balance Sheet'!CZ78/90</f>
        <v>752.7748965445943</v>
      </c>
      <c r="DA28" s="106">
        <f>'Balance Sheet'!DA74*'Balance Sheet'!DA78/90</f>
        <v>756.34383137018415</v>
      </c>
      <c r="DB28" s="106">
        <f>'Balance Sheet'!DB74*'Balance Sheet'!DB78/90</f>
        <v>771.49314203185531</v>
      </c>
      <c r="DC28" s="129"/>
      <c r="DD28" s="129"/>
      <c r="DE28" s="135" t="s">
        <v>1401</v>
      </c>
      <c r="DF28" s="182">
        <f t="shared" ref="DF28:DT28" si="36">INDEX($C28:$DC28,MATCH(DF$5,$C$6:$DC$6,0)+3)</f>
        <v>0</v>
      </c>
      <c r="DG28" s="182">
        <f t="shared" si="36"/>
        <v>0</v>
      </c>
      <c r="DH28" s="182">
        <f t="shared" si="36"/>
        <v>0</v>
      </c>
      <c r="DI28" s="182">
        <f t="shared" si="36"/>
        <v>0</v>
      </c>
      <c r="DJ28" s="182">
        <f t="shared" si="36"/>
        <v>0</v>
      </c>
      <c r="DK28" s="182">
        <f t="shared" si="36"/>
        <v>0</v>
      </c>
      <c r="DL28" s="182">
        <f t="shared" si="36"/>
        <v>0</v>
      </c>
      <c r="DM28" s="182">
        <f t="shared" si="36"/>
        <v>0</v>
      </c>
      <c r="DN28" s="182">
        <f t="shared" si="36"/>
        <v>0</v>
      </c>
      <c r="DO28" s="182">
        <f t="shared" si="36"/>
        <v>0</v>
      </c>
      <c r="DP28" s="182">
        <f t="shared" si="36"/>
        <v>0</v>
      </c>
      <c r="DQ28" s="182">
        <f t="shared" si="36"/>
        <v>0</v>
      </c>
      <c r="DR28" s="182">
        <f t="shared" si="36"/>
        <v>0</v>
      </c>
      <c r="DS28" s="182">
        <f t="shared" si="36"/>
        <v>0</v>
      </c>
      <c r="DT28" s="182">
        <f t="shared" si="36"/>
        <v>0</v>
      </c>
      <c r="DU28" s="136">
        <v>9.9828413600000001</v>
      </c>
      <c r="DV28" s="136">
        <v>21.547045380000004</v>
      </c>
      <c r="DW28" s="182">
        <f t="shared" ref="DW28:EE28" si="37">INDEX($C28:$DC28,MATCH(DW$5,$C$6:$DC$6,0)+3)</f>
        <v>62.620646270000002</v>
      </c>
      <c r="DX28" s="182">
        <f t="shared" si="37"/>
        <v>92.591999999999999</v>
      </c>
      <c r="DY28" s="182">
        <f t="shared" si="37"/>
        <v>214.62764332913943</v>
      </c>
      <c r="DZ28" s="182">
        <f t="shared" si="37"/>
        <v>338.38137443421988</v>
      </c>
      <c r="EA28" s="182">
        <f t="shared" si="37"/>
        <v>465.7103348070396</v>
      </c>
      <c r="EB28" s="182">
        <f t="shared" si="37"/>
        <v>519.86993306237787</v>
      </c>
      <c r="EC28" s="182">
        <f t="shared" si="37"/>
        <v>0</v>
      </c>
      <c r="ED28" s="182">
        <f t="shared" si="37"/>
        <v>687.52419807484216</v>
      </c>
      <c r="EE28" s="182">
        <f t="shared" si="37"/>
        <v>771.49314203185531</v>
      </c>
      <c r="EF28" s="129"/>
      <c r="EG28" s="129"/>
      <c r="EH28" s="129"/>
      <c r="EI28" s="129"/>
      <c r="EJ28" s="129"/>
      <c r="EK28" s="129"/>
    </row>
    <row r="29" spans="1:141" ht="15.75" customHeight="1" x14ac:dyDescent="0.25">
      <c r="A29" s="129"/>
      <c r="B29" s="135" t="s">
        <v>1402</v>
      </c>
      <c r="C29" s="136"/>
      <c r="D29" s="136"/>
      <c r="E29" s="136"/>
      <c r="F29" s="136"/>
      <c r="G29" s="136"/>
      <c r="H29" s="136"/>
      <c r="I29" s="136"/>
      <c r="J29" s="136"/>
      <c r="K29" s="136"/>
      <c r="L29" s="136"/>
      <c r="M29" s="136"/>
      <c r="N29" s="136"/>
      <c r="O29" s="136"/>
      <c r="P29" s="136"/>
      <c r="Q29" s="136"/>
      <c r="R29" s="136"/>
      <c r="S29" s="136"/>
      <c r="T29" s="136"/>
      <c r="U29" s="136"/>
      <c r="V29" s="136"/>
      <c r="W29" s="136"/>
      <c r="X29" s="136"/>
      <c r="Y29" s="136"/>
      <c r="Z29" s="136"/>
      <c r="AA29" s="136"/>
      <c r="AB29" s="136"/>
      <c r="AC29" s="136"/>
      <c r="AD29" s="136"/>
      <c r="AE29" s="136"/>
      <c r="AF29" s="136"/>
      <c r="AG29" s="136"/>
      <c r="AH29" s="136"/>
      <c r="AI29" s="136"/>
      <c r="AJ29" s="136"/>
      <c r="AK29" s="136"/>
      <c r="AL29" s="136"/>
      <c r="AM29" s="136"/>
      <c r="AN29" s="136"/>
      <c r="AO29" s="136"/>
      <c r="AP29" s="136"/>
      <c r="AQ29" s="136"/>
      <c r="AR29" s="136"/>
      <c r="AS29" s="136"/>
      <c r="AT29" s="136"/>
      <c r="AU29" s="136"/>
      <c r="AV29" s="136"/>
      <c r="AW29" s="136"/>
      <c r="AX29" s="136"/>
      <c r="AY29" s="136"/>
      <c r="AZ29" s="136"/>
      <c r="BA29" s="136"/>
      <c r="BB29" s="136"/>
      <c r="BC29" s="136"/>
      <c r="BD29" s="136"/>
      <c r="BE29" s="136"/>
      <c r="BF29" s="136"/>
      <c r="BG29" s="136"/>
      <c r="BH29" s="136"/>
      <c r="BI29" s="136"/>
      <c r="BJ29" s="136"/>
      <c r="BK29" s="136"/>
      <c r="BL29" s="136"/>
      <c r="BM29" s="136"/>
      <c r="BN29" s="136"/>
      <c r="BO29" s="136"/>
      <c r="BP29" s="136"/>
      <c r="BQ29" s="136"/>
      <c r="BR29" s="136"/>
      <c r="BS29" s="137">
        <v>0</v>
      </c>
      <c r="BT29" s="137">
        <v>0</v>
      </c>
      <c r="BU29" s="137">
        <v>0</v>
      </c>
      <c r="BV29" s="137">
        <v>0</v>
      </c>
      <c r="BW29" s="137">
        <v>0</v>
      </c>
      <c r="BX29" s="137">
        <v>0</v>
      </c>
      <c r="BY29" s="137">
        <v>0</v>
      </c>
      <c r="BZ29" s="137">
        <v>0</v>
      </c>
      <c r="CA29" s="137">
        <v>0</v>
      </c>
      <c r="CB29" s="137">
        <v>0</v>
      </c>
      <c r="CC29" s="137">
        <v>0</v>
      </c>
      <c r="CD29" s="106">
        <f t="shared" ref="CD29:DB29" si="38">CC29</f>
        <v>0</v>
      </c>
      <c r="CE29" s="106">
        <f t="shared" si="38"/>
        <v>0</v>
      </c>
      <c r="CF29" s="106">
        <f t="shared" si="38"/>
        <v>0</v>
      </c>
      <c r="CG29" s="106">
        <f t="shared" si="38"/>
        <v>0</v>
      </c>
      <c r="CH29" s="106">
        <f t="shared" si="38"/>
        <v>0</v>
      </c>
      <c r="CI29" s="106">
        <f t="shared" si="38"/>
        <v>0</v>
      </c>
      <c r="CJ29" s="106">
        <f t="shared" si="38"/>
        <v>0</v>
      </c>
      <c r="CK29" s="106">
        <f t="shared" si="38"/>
        <v>0</v>
      </c>
      <c r="CL29" s="106">
        <f t="shared" si="38"/>
        <v>0</v>
      </c>
      <c r="CM29" s="106">
        <f t="shared" si="38"/>
        <v>0</v>
      </c>
      <c r="CN29" s="106">
        <f t="shared" si="38"/>
        <v>0</v>
      </c>
      <c r="CO29" s="106">
        <f t="shared" si="38"/>
        <v>0</v>
      </c>
      <c r="CP29" s="106">
        <f t="shared" si="38"/>
        <v>0</v>
      </c>
      <c r="CQ29" s="106">
        <f t="shared" si="38"/>
        <v>0</v>
      </c>
      <c r="CR29" s="106">
        <f t="shared" si="38"/>
        <v>0</v>
      </c>
      <c r="CS29" s="106">
        <f t="shared" si="38"/>
        <v>0</v>
      </c>
      <c r="CT29" s="106">
        <f t="shared" si="38"/>
        <v>0</v>
      </c>
      <c r="CU29" s="106">
        <f t="shared" si="38"/>
        <v>0</v>
      </c>
      <c r="CV29" s="106">
        <f t="shared" si="38"/>
        <v>0</v>
      </c>
      <c r="CW29" s="106">
        <f t="shared" si="38"/>
        <v>0</v>
      </c>
      <c r="CX29" s="106">
        <f t="shared" si="38"/>
        <v>0</v>
      </c>
      <c r="CY29" s="106">
        <f t="shared" si="38"/>
        <v>0</v>
      </c>
      <c r="CZ29" s="106">
        <f t="shared" si="38"/>
        <v>0</v>
      </c>
      <c r="DA29" s="106">
        <f t="shared" si="38"/>
        <v>0</v>
      </c>
      <c r="DB29" s="106">
        <f t="shared" si="38"/>
        <v>0</v>
      </c>
      <c r="DC29" s="129"/>
      <c r="DD29" s="129"/>
      <c r="DE29" s="135" t="s">
        <v>1402</v>
      </c>
      <c r="DF29" s="182">
        <f t="shared" ref="DF29:EE29" si="39">INDEX($C29:$DC29,MATCH(DF$5,$C$6:$DC$6,0)+3)</f>
        <v>0</v>
      </c>
      <c r="DG29" s="182">
        <f t="shared" si="39"/>
        <v>0</v>
      </c>
      <c r="DH29" s="182">
        <f t="shared" si="39"/>
        <v>0</v>
      </c>
      <c r="DI29" s="182">
        <f t="shared" si="39"/>
        <v>0</v>
      </c>
      <c r="DJ29" s="182">
        <f t="shared" si="39"/>
        <v>0</v>
      </c>
      <c r="DK29" s="182">
        <f t="shared" si="39"/>
        <v>0</v>
      </c>
      <c r="DL29" s="182">
        <f t="shared" si="39"/>
        <v>0</v>
      </c>
      <c r="DM29" s="182">
        <f t="shared" si="39"/>
        <v>0</v>
      </c>
      <c r="DN29" s="182">
        <f t="shared" si="39"/>
        <v>0</v>
      </c>
      <c r="DO29" s="182">
        <f t="shared" si="39"/>
        <v>0</v>
      </c>
      <c r="DP29" s="182">
        <f t="shared" si="39"/>
        <v>0</v>
      </c>
      <c r="DQ29" s="182">
        <f t="shared" si="39"/>
        <v>0</v>
      </c>
      <c r="DR29" s="182">
        <f t="shared" si="39"/>
        <v>0</v>
      </c>
      <c r="DS29" s="182">
        <f t="shared" si="39"/>
        <v>0</v>
      </c>
      <c r="DT29" s="182">
        <f t="shared" si="39"/>
        <v>0</v>
      </c>
      <c r="DU29" s="182">
        <f t="shared" si="39"/>
        <v>0</v>
      </c>
      <c r="DV29" s="182">
        <f t="shared" si="39"/>
        <v>0</v>
      </c>
      <c r="DW29" s="182">
        <f t="shared" si="39"/>
        <v>0</v>
      </c>
      <c r="DX29" s="182">
        <f t="shared" si="39"/>
        <v>0</v>
      </c>
      <c r="DY29" s="182">
        <f t="shared" si="39"/>
        <v>0</v>
      </c>
      <c r="DZ29" s="182">
        <f t="shared" si="39"/>
        <v>0</v>
      </c>
      <c r="EA29" s="182">
        <f t="shared" si="39"/>
        <v>0</v>
      </c>
      <c r="EB29" s="182">
        <f t="shared" si="39"/>
        <v>0</v>
      </c>
      <c r="EC29" s="182">
        <f t="shared" si="39"/>
        <v>0</v>
      </c>
      <c r="ED29" s="182">
        <f t="shared" si="39"/>
        <v>0</v>
      </c>
      <c r="EE29" s="182">
        <f t="shared" si="39"/>
        <v>0</v>
      </c>
      <c r="EF29" s="129"/>
      <c r="EG29" s="129"/>
      <c r="EH29" s="129"/>
      <c r="EI29" s="129"/>
      <c r="EJ29" s="129"/>
      <c r="EK29" s="129"/>
    </row>
    <row r="30" spans="1:141" ht="15.75" customHeight="1" x14ac:dyDescent="0.25">
      <c r="A30" s="129"/>
      <c r="B30" s="135" t="s">
        <v>1403</v>
      </c>
      <c r="C30" s="136"/>
      <c r="D30" s="136"/>
      <c r="E30" s="136"/>
      <c r="F30" s="136"/>
      <c r="G30" s="136"/>
      <c r="H30" s="136"/>
      <c r="I30" s="136"/>
      <c r="J30" s="136"/>
      <c r="K30" s="136"/>
      <c r="L30" s="136"/>
      <c r="M30" s="136"/>
      <c r="N30" s="136"/>
      <c r="O30" s="136"/>
      <c r="P30" s="136"/>
      <c r="Q30" s="136"/>
      <c r="R30" s="136"/>
      <c r="S30" s="136"/>
      <c r="T30" s="136"/>
      <c r="U30" s="136"/>
      <c r="V30" s="136"/>
      <c r="W30" s="136"/>
      <c r="X30" s="136"/>
      <c r="Y30" s="136"/>
      <c r="Z30" s="136"/>
      <c r="AA30" s="136"/>
      <c r="AB30" s="136"/>
      <c r="AC30" s="136"/>
      <c r="AD30" s="136"/>
      <c r="AE30" s="136"/>
      <c r="AF30" s="136"/>
      <c r="AG30" s="136"/>
      <c r="AH30" s="136"/>
      <c r="AI30" s="136"/>
      <c r="AJ30" s="136"/>
      <c r="AK30" s="136"/>
      <c r="AL30" s="136"/>
      <c r="AM30" s="136"/>
      <c r="AN30" s="136"/>
      <c r="AO30" s="136"/>
      <c r="AP30" s="136"/>
      <c r="AQ30" s="136"/>
      <c r="AR30" s="136"/>
      <c r="AS30" s="136"/>
      <c r="AT30" s="136"/>
      <c r="AU30" s="136"/>
      <c r="AV30" s="136"/>
      <c r="AW30" s="136"/>
      <c r="AX30" s="136"/>
      <c r="AY30" s="136"/>
      <c r="AZ30" s="136"/>
      <c r="BA30" s="136"/>
      <c r="BB30" s="136"/>
      <c r="BC30" s="136"/>
      <c r="BD30" s="136"/>
      <c r="BE30" s="136"/>
      <c r="BF30" s="136"/>
      <c r="BG30" s="136"/>
      <c r="BH30" s="136"/>
      <c r="BI30" s="136"/>
      <c r="BJ30" s="136"/>
      <c r="BK30" s="136"/>
      <c r="BL30" s="136"/>
      <c r="BM30" s="136"/>
      <c r="BN30" s="136"/>
      <c r="BO30" s="136"/>
      <c r="BP30" s="136"/>
      <c r="BQ30" s="136"/>
      <c r="BR30" s="136"/>
      <c r="BS30" s="137">
        <v>0</v>
      </c>
      <c r="BT30" s="137">
        <v>0</v>
      </c>
      <c r="BU30" s="137">
        <v>0</v>
      </c>
      <c r="BV30" s="137">
        <v>0</v>
      </c>
      <c r="BW30" s="137">
        <v>0</v>
      </c>
      <c r="BX30" s="137">
        <v>0</v>
      </c>
      <c r="BY30" s="137">
        <v>0</v>
      </c>
      <c r="BZ30" s="137">
        <v>0</v>
      </c>
      <c r="CA30" s="137">
        <v>0</v>
      </c>
      <c r="CB30" s="137">
        <v>0</v>
      </c>
      <c r="CC30" s="137">
        <v>0</v>
      </c>
      <c r="CD30" s="106">
        <f t="shared" ref="CD30:DB30" si="40">CC30</f>
        <v>0</v>
      </c>
      <c r="CE30" s="106">
        <f t="shared" si="40"/>
        <v>0</v>
      </c>
      <c r="CF30" s="106">
        <f t="shared" si="40"/>
        <v>0</v>
      </c>
      <c r="CG30" s="106">
        <f t="shared" si="40"/>
        <v>0</v>
      </c>
      <c r="CH30" s="106">
        <f t="shared" si="40"/>
        <v>0</v>
      </c>
      <c r="CI30" s="106">
        <f t="shared" si="40"/>
        <v>0</v>
      </c>
      <c r="CJ30" s="106">
        <f t="shared" si="40"/>
        <v>0</v>
      </c>
      <c r="CK30" s="106">
        <f t="shared" si="40"/>
        <v>0</v>
      </c>
      <c r="CL30" s="106">
        <f t="shared" si="40"/>
        <v>0</v>
      </c>
      <c r="CM30" s="106">
        <f t="shared" si="40"/>
        <v>0</v>
      </c>
      <c r="CN30" s="106">
        <f t="shared" si="40"/>
        <v>0</v>
      </c>
      <c r="CO30" s="106">
        <f t="shared" si="40"/>
        <v>0</v>
      </c>
      <c r="CP30" s="106">
        <f t="shared" si="40"/>
        <v>0</v>
      </c>
      <c r="CQ30" s="106">
        <f t="shared" si="40"/>
        <v>0</v>
      </c>
      <c r="CR30" s="106">
        <f t="shared" si="40"/>
        <v>0</v>
      </c>
      <c r="CS30" s="106">
        <f t="shared" si="40"/>
        <v>0</v>
      </c>
      <c r="CT30" s="106">
        <f t="shared" si="40"/>
        <v>0</v>
      </c>
      <c r="CU30" s="106">
        <f t="shared" si="40"/>
        <v>0</v>
      </c>
      <c r="CV30" s="106">
        <f t="shared" si="40"/>
        <v>0</v>
      </c>
      <c r="CW30" s="106">
        <f t="shared" si="40"/>
        <v>0</v>
      </c>
      <c r="CX30" s="106">
        <f t="shared" si="40"/>
        <v>0</v>
      </c>
      <c r="CY30" s="106">
        <f t="shared" si="40"/>
        <v>0</v>
      </c>
      <c r="CZ30" s="106">
        <f t="shared" si="40"/>
        <v>0</v>
      </c>
      <c r="DA30" s="106">
        <f t="shared" si="40"/>
        <v>0</v>
      </c>
      <c r="DB30" s="106">
        <f t="shared" si="40"/>
        <v>0</v>
      </c>
      <c r="DC30" s="129"/>
      <c r="DD30" s="129"/>
      <c r="DE30" s="135" t="s">
        <v>1403</v>
      </c>
      <c r="DF30" s="182">
        <f t="shared" ref="DF30:EE30" si="41">INDEX($C30:$DC30,MATCH(DF$5,$C$6:$DC$6,0)+3)</f>
        <v>0</v>
      </c>
      <c r="DG30" s="182">
        <f t="shared" si="41"/>
        <v>0</v>
      </c>
      <c r="DH30" s="182">
        <f t="shared" si="41"/>
        <v>0</v>
      </c>
      <c r="DI30" s="182">
        <f t="shared" si="41"/>
        <v>0</v>
      </c>
      <c r="DJ30" s="182">
        <f t="shared" si="41"/>
        <v>0</v>
      </c>
      <c r="DK30" s="182">
        <f t="shared" si="41"/>
        <v>0</v>
      </c>
      <c r="DL30" s="182">
        <f t="shared" si="41"/>
        <v>0</v>
      </c>
      <c r="DM30" s="182">
        <f t="shared" si="41"/>
        <v>0</v>
      </c>
      <c r="DN30" s="182">
        <f t="shared" si="41"/>
        <v>0</v>
      </c>
      <c r="DO30" s="182">
        <f t="shared" si="41"/>
        <v>0</v>
      </c>
      <c r="DP30" s="182">
        <f t="shared" si="41"/>
        <v>0</v>
      </c>
      <c r="DQ30" s="182">
        <f t="shared" si="41"/>
        <v>0</v>
      </c>
      <c r="DR30" s="182">
        <f t="shared" si="41"/>
        <v>0</v>
      </c>
      <c r="DS30" s="182">
        <f t="shared" si="41"/>
        <v>0</v>
      </c>
      <c r="DT30" s="182">
        <f t="shared" si="41"/>
        <v>0</v>
      </c>
      <c r="DU30" s="182">
        <f t="shared" si="41"/>
        <v>0</v>
      </c>
      <c r="DV30" s="182">
        <f t="shared" si="41"/>
        <v>0</v>
      </c>
      <c r="DW30" s="182">
        <f t="shared" si="41"/>
        <v>0</v>
      </c>
      <c r="DX30" s="182">
        <f t="shared" si="41"/>
        <v>0</v>
      </c>
      <c r="DY30" s="182">
        <f t="shared" si="41"/>
        <v>0</v>
      </c>
      <c r="DZ30" s="182">
        <f t="shared" si="41"/>
        <v>0</v>
      </c>
      <c r="EA30" s="182">
        <f t="shared" si="41"/>
        <v>0</v>
      </c>
      <c r="EB30" s="182">
        <f t="shared" si="41"/>
        <v>0</v>
      </c>
      <c r="EC30" s="182">
        <f t="shared" si="41"/>
        <v>0</v>
      </c>
      <c r="ED30" s="182">
        <f t="shared" si="41"/>
        <v>0</v>
      </c>
      <c r="EE30" s="182">
        <f t="shared" si="41"/>
        <v>0</v>
      </c>
      <c r="EF30" s="129"/>
      <c r="EG30" s="129"/>
      <c r="EH30" s="129"/>
      <c r="EI30" s="129"/>
      <c r="EJ30" s="129"/>
      <c r="EK30" s="129"/>
    </row>
    <row r="31" spans="1:141" ht="15.75" customHeight="1" x14ac:dyDescent="0.25">
      <c r="A31" s="129"/>
      <c r="B31" s="135" t="s">
        <v>1404</v>
      </c>
      <c r="C31" s="136"/>
      <c r="D31" s="136"/>
      <c r="E31" s="136"/>
      <c r="F31" s="136"/>
      <c r="G31" s="136"/>
      <c r="H31" s="136"/>
      <c r="I31" s="136"/>
      <c r="J31" s="136"/>
      <c r="K31" s="136"/>
      <c r="L31" s="136"/>
      <c r="M31" s="136"/>
      <c r="N31" s="136"/>
      <c r="O31" s="136"/>
      <c r="P31" s="136"/>
      <c r="Q31" s="136"/>
      <c r="R31" s="136"/>
      <c r="S31" s="136"/>
      <c r="T31" s="136"/>
      <c r="U31" s="136"/>
      <c r="V31" s="136"/>
      <c r="W31" s="136"/>
      <c r="X31" s="136"/>
      <c r="Y31" s="136"/>
      <c r="Z31" s="136"/>
      <c r="AA31" s="136"/>
      <c r="AB31" s="136"/>
      <c r="AC31" s="136"/>
      <c r="AD31" s="136"/>
      <c r="AE31" s="136"/>
      <c r="AF31" s="136"/>
      <c r="AG31" s="136"/>
      <c r="AH31" s="136"/>
      <c r="AI31" s="136"/>
      <c r="AJ31" s="136"/>
      <c r="AK31" s="136"/>
      <c r="AL31" s="136"/>
      <c r="AM31" s="136"/>
      <c r="AN31" s="136"/>
      <c r="AO31" s="136"/>
      <c r="AP31" s="136"/>
      <c r="AQ31" s="136"/>
      <c r="AR31" s="136"/>
      <c r="AS31" s="136"/>
      <c r="AT31" s="136"/>
      <c r="AU31" s="136"/>
      <c r="AV31" s="136"/>
      <c r="AW31" s="136"/>
      <c r="AX31" s="136"/>
      <c r="AY31" s="136"/>
      <c r="AZ31" s="136"/>
      <c r="BA31" s="136"/>
      <c r="BB31" s="136"/>
      <c r="BC31" s="136"/>
      <c r="BD31" s="136"/>
      <c r="BE31" s="136"/>
      <c r="BF31" s="136"/>
      <c r="BG31" s="136"/>
      <c r="BH31" s="136"/>
      <c r="BI31" s="136"/>
      <c r="BJ31" s="136"/>
      <c r="BK31" s="136"/>
      <c r="BL31" s="136"/>
      <c r="BM31" s="136"/>
      <c r="BN31" s="136"/>
      <c r="BO31" s="136"/>
      <c r="BP31" s="136"/>
      <c r="BQ31" s="136"/>
      <c r="BR31" s="136"/>
      <c r="BS31" s="137">
        <v>0</v>
      </c>
      <c r="BT31" s="137">
        <v>0</v>
      </c>
      <c r="BU31" s="137">
        <v>0</v>
      </c>
      <c r="BV31" s="137">
        <v>0</v>
      </c>
      <c r="BW31" s="137">
        <v>25.102</v>
      </c>
      <c r="BX31" s="137">
        <v>29.745999999999999</v>
      </c>
      <c r="BY31" s="137">
        <v>0</v>
      </c>
      <c r="BZ31" s="137">
        <v>0</v>
      </c>
      <c r="CA31" s="137">
        <v>24.129000000000001</v>
      </c>
      <c r="CB31" s="137">
        <v>30.553000000000001</v>
      </c>
      <c r="CC31" s="137">
        <v>36.219000000000001</v>
      </c>
      <c r="CD31" s="106">
        <f>CC31+'Cash Flow'!CD40</f>
        <v>36.219000000000001</v>
      </c>
      <c r="CE31" s="106">
        <f>CD31+'Cash Flow'!CE40</f>
        <v>36.219000000000001</v>
      </c>
      <c r="CF31" s="106">
        <f>CE31+'Cash Flow'!CF40</f>
        <v>36.219000000000001</v>
      </c>
      <c r="CG31" s="106">
        <f>CF31+'Cash Flow'!CG40</f>
        <v>36.219000000000001</v>
      </c>
      <c r="CH31" s="106">
        <f>CG31+'Cash Flow'!CH40</f>
        <v>36.219000000000001</v>
      </c>
      <c r="CI31" s="106">
        <f>CH31+'Cash Flow'!CI40</f>
        <v>36.219000000000001</v>
      </c>
      <c r="CJ31" s="106">
        <f>CI31+'Cash Flow'!CJ40</f>
        <v>36.219000000000001</v>
      </c>
      <c r="CK31" s="106">
        <f>CJ31+'Cash Flow'!CK40</f>
        <v>36.219000000000001</v>
      </c>
      <c r="CL31" s="106">
        <f>CK31+'Cash Flow'!CL40</f>
        <v>36.219000000000001</v>
      </c>
      <c r="CM31" s="106">
        <f>CL31+'Cash Flow'!CM40</f>
        <v>36.219000000000001</v>
      </c>
      <c r="CN31" s="106">
        <f>CM31+'Cash Flow'!CN40</f>
        <v>36.219000000000001</v>
      </c>
      <c r="CO31" s="106">
        <f>CN31+'Cash Flow'!CO40</f>
        <v>36.219000000000001</v>
      </c>
      <c r="CP31" s="106">
        <f>CO31+'Cash Flow'!CP40</f>
        <v>36.219000000000001</v>
      </c>
      <c r="CQ31" s="106">
        <f>CP31+'Cash Flow'!CQ40</f>
        <v>36.219000000000001</v>
      </c>
      <c r="CR31" s="106">
        <f>CQ31+'Cash Flow'!CR40</f>
        <v>36.219000000000001</v>
      </c>
      <c r="CS31" s="106">
        <f>CR31+'Cash Flow'!CS40</f>
        <v>36.219000000000001</v>
      </c>
      <c r="CT31" s="106">
        <f>CS31+'Cash Flow'!CT40</f>
        <v>36.219000000000001</v>
      </c>
      <c r="CU31" s="106">
        <f>CT31+'Cash Flow'!CU40</f>
        <v>36.219000000000001</v>
      </c>
      <c r="CV31" s="106">
        <f>CU31+'Cash Flow'!CV40</f>
        <v>36.219000000000001</v>
      </c>
      <c r="CW31" s="106">
        <f>CV31+'Cash Flow'!CW40</f>
        <v>36.219000000000001</v>
      </c>
      <c r="CX31" s="106">
        <f>CW31+'Cash Flow'!CX40</f>
        <v>36.219000000000001</v>
      </c>
      <c r="CY31" s="106">
        <f>CX31+'Cash Flow'!CY40</f>
        <v>36.219000000000001</v>
      </c>
      <c r="CZ31" s="106">
        <f>CY31+'Cash Flow'!CZ40</f>
        <v>36.219000000000001</v>
      </c>
      <c r="DA31" s="106">
        <f>CZ31+'Cash Flow'!DA40</f>
        <v>36.219000000000001</v>
      </c>
      <c r="DB31" s="106">
        <f>DA31+'Cash Flow'!DB40</f>
        <v>36.219000000000001</v>
      </c>
      <c r="DC31" s="129"/>
      <c r="DD31" s="129"/>
      <c r="DE31" s="135" t="s">
        <v>1404</v>
      </c>
      <c r="DF31" s="182">
        <f t="shared" ref="DF31:EE31" si="42">INDEX($C31:$DC31,MATCH(DF$5,$C$6:$DC$6,0)+3)</f>
        <v>0</v>
      </c>
      <c r="DG31" s="182">
        <f t="shared" si="42"/>
        <v>0</v>
      </c>
      <c r="DH31" s="182">
        <f t="shared" si="42"/>
        <v>0</v>
      </c>
      <c r="DI31" s="182">
        <f t="shared" si="42"/>
        <v>0</v>
      </c>
      <c r="DJ31" s="182">
        <f t="shared" si="42"/>
        <v>0</v>
      </c>
      <c r="DK31" s="182">
        <f t="shared" si="42"/>
        <v>0</v>
      </c>
      <c r="DL31" s="182">
        <f t="shared" si="42"/>
        <v>0</v>
      </c>
      <c r="DM31" s="182">
        <f t="shared" si="42"/>
        <v>0</v>
      </c>
      <c r="DN31" s="182">
        <f t="shared" si="42"/>
        <v>0</v>
      </c>
      <c r="DO31" s="182">
        <f t="shared" si="42"/>
        <v>0</v>
      </c>
      <c r="DP31" s="182">
        <f t="shared" si="42"/>
        <v>0</v>
      </c>
      <c r="DQ31" s="182">
        <f t="shared" si="42"/>
        <v>0</v>
      </c>
      <c r="DR31" s="182">
        <f t="shared" si="42"/>
        <v>0</v>
      </c>
      <c r="DS31" s="182">
        <f t="shared" si="42"/>
        <v>0</v>
      </c>
      <c r="DT31" s="182">
        <f t="shared" si="42"/>
        <v>0</v>
      </c>
      <c r="DU31" s="182">
        <f t="shared" si="42"/>
        <v>0</v>
      </c>
      <c r="DV31" s="182">
        <f t="shared" si="42"/>
        <v>0</v>
      </c>
      <c r="DW31" s="182">
        <f t="shared" si="42"/>
        <v>0</v>
      </c>
      <c r="DX31" s="182">
        <f t="shared" si="42"/>
        <v>0</v>
      </c>
      <c r="DY31" s="182">
        <f t="shared" si="42"/>
        <v>36.219000000000001</v>
      </c>
      <c r="DZ31" s="182">
        <f t="shared" si="42"/>
        <v>36.219000000000001</v>
      </c>
      <c r="EA31" s="182">
        <f t="shared" si="42"/>
        <v>36.219000000000001</v>
      </c>
      <c r="EB31" s="182">
        <f t="shared" si="42"/>
        <v>36.219000000000001</v>
      </c>
      <c r="EC31" s="182">
        <f t="shared" si="42"/>
        <v>36.219000000000001</v>
      </c>
      <c r="ED31" s="182">
        <f t="shared" si="42"/>
        <v>36.219000000000001</v>
      </c>
      <c r="EE31" s="182">
        <f t="shared" si="42"/>
        <v>36.219000000000001</v>
      </c>
      <c r="EF31" s="129"/>
      <c r="EG31" s="129"/>
      <c r="EH31" s="129"/>
      <c r="EI31" s="129"/>
      <c r="EJ31" s="129"/>
      <c r="EK31" s="129"/>
    </row>
    <row r="32" spans="1:141" ht="15.75" customHeight="1" x14ac:dyDescent="0.25">
      <c r="A32" s="129"/>
      <c r="B32" s="135" t="s">
        <v>1405</v>
      </c>
      <c r="C32" s="136"/>
      <c r="D32" s="136"/>
      <c r="E32" s="136"/>
      <c r="F32" s="136"/>
      <c r="G32" s="136"/>
      <c r="H32" s="136"/>
      <c r="I32" s="136"/>
      <c r="J32" s="136"/>
      <c r="K32" s="136"/>
      <c r="L32" s="136"/>
      <c r="M32" s="136"/>
      <c r="N32" s="136"/>
      <c r="O32" s="136"/>
      <c r="P32" s="136"/>
      <c r="Q32" s="136"/>
      <c r="R32" s="136"/>
      <c r="S32" s="136"/>
      <c r="T32" s="136"/>
      <c r="U32" s="136"/>
      <c r="V32" s="136"/>
      <c r="W32" s="136"/>
      <c r="X32" s="136"/>
      <c r="Y32" s="136"/>
      <c r="Z32" s="136"/>
      <c r="AA32" s="136"/>
      <c r="AB32" s="136"/>
      <c r="AC32" s="136"/>
      <c r="AD32" s="136"/>
      <c r="AE32" s="136"/>
      <c r="AF32" s="136"/>
      <c r="AG32" s="136"/>
      <c r="AH32" s="136"/>
      <c r="AI32" s="136"/>
      <c r="AJ32" s="136"/>
      <c r="AK32" s="136"/>
      <c r="AL32" s="136"/>
      <c r="AM32" s="136"/>
      <c r="AN32" s="136"/>
      <c r="AO32" s="136"/>
      <c r="AP32" s="136"/>
      <c r="AQ32" s="136"/>
      <c r="AR32" s="136"/>
      <c r="AS32" s="136"/>
      <c r="AT32" s="136"/>
      <c r="AU32" s="136"/>
      <c r="AV32" s="136"/>
      <c r="AW32" s="136"/>
      <c r="AX32" s="136"/>
      <c r="AY32" s="136"/>
      <c r="AZ32" s="136"/>
      <c r="BA32" s="136"/>
      <c r="BB32" s="136"/>
      <c r="BC32" s="136"/>
      <c r="BD32" s="136"/>
      <c r="BE32" s="136"/>
      <c r="BF32" s="136"/>
      <c r="BG32" s="136"/>
      <c r="BH32" s="136"/>
      <c r="BI32" s="136"/>
      <c r="BJ32" s="136"/>
      <c r="BK32" s="136"/>
      <c r="BL32" s="136"/>
      <c r="BM32" s="136"/>
      <c r="BN32" s="136"/>
      <c r="BO32" s="136"/>
      <c r="BP32" s="136"/>
      <c r="BQ32" s="136"/>
      <c r="BR32" s="136"/>
      <c r="BS32" s="137">
        <v>0</v>
      </c>
      <c r="BT32" s="137">
        <v>0</v>
      </c>
      <c r="BU32" s="137">
        <v>0</v>
      </c>
      <c r="BV32" s="137">
        <v>0</v>
      </c>
      <c r="BW32" s="137">
        <v>0</v>
      </c>
      <c r="BX32" s="137">
        <v>0</v>
      </c>
      <c r="BY32" s="137">
        <v>0</v>
      </c>
      <c r="BZ32" s="137">
        <v>0</v>
      </c>
      <c r="CA32" s="137">
        <v>0</v>
      </c>
      <c r="CB32" s="137">
        <v>0</v>
      </c>
      <c r="CC32" s="137">
        <v>0</v>
      </c>
      <c r="CD32" s="106">
        <f t="shared" ref="CD32:DB32" si="43">CC32</f>
        <v>0</v>
      </c>
      <c r="CE32" s="106">
        <f t="shared" si="43"/>
        <v>0</v>
      </c>
      <c r="CF32" s="106">
        <f t="shared" si="43"/>
        <v>0</v>
      </c>
      <c r="CG32" s="106">
        <f t="shared" si="43"/>
        <v>0</v>
      </c>
      <c r="CH32" s="106">
        <f t="shared" si="43"/>
        <v>0</v>
      </c>
      <c r="CI32" s="106">
        <f t="shared" si="43"/>
        <v>0</v>
      </c>
      <c r="CJ32" s="106">
        <f t="shared" si="43"/>
        <v>0</v>
      </c>
      <c r="CK32" s="106">
        <f t="shared" si="43"/>
        <v>0</v>
      </c>
      <c r="CL32" s="106">
        <f t="shared" si="43"/>
        <v>0</v>
      </c>
      <c r="CM32" s="106">
        <f t="shared" si="43"/>
        <v>0</v>
      </c>
      <c r="CN32" s="106">
        <f t="shared" si="43"/>
        <v>0</v>
      </c>
      <c r="CO32" s="106">
        <f t="shared" si="43"/>
        <v>0</v>
      </c>
      <c r="CP32" s="106">
        <f t="shared" si="43"/>
        <v>0</v>
      </c>
      <c r="CQ32" s="106">
        <f t="shared" si="43"/>
        <v>0</v>
      </c>
      <c r="CR32" s="106">
        <f t="shared" si="43"/>
        <v>0</v>
      </c>
      <c r="CS32" s="106">
        <f t="shared" si="43"/>
        <v>0</v>
      </c>
      <c r="CT32" s="106">
        <f t="shared" si="43"/>
        <v>0</v>
      </c>
      <c r="CU32" s="106">
        <f t="shared" si="43"/>
        <v>0</v>
      </c>
      <c r="CV32" s="106">
        <f t="shared" si="43"/>
        <v>0</v>
      </c>
      <c r="CW32" s="106">
        <f t="shared" si="43"/>
        <v>0</v>
      </c>
      <c r="CX32" s="106">
        <f t="shared" si="43"/>
        <v>0</v>
      </c>
      <c r="CY32" s="106">
        <f t="shared" si="43"/>
        <v>0</v>
      </c>
      <c r="CZ32" s="106">
        <f t="shared" si="43"/>
        <v>0</v>
      </c>
      <c r="DA32" s="106">
        <f t="shared" si="43"/>
        <v>0</v>
      </c>
      <c r="DB32" s="106">
        <f t="shared" si="43"/>
        <v>0</v>
      </c>
      <c r="DC32" s="129"/>
      <c r="DD32" s="129"/>
      <c r="DE32" s="135" t="s">
        <v>1406</v>
      </c>
      <c r="DF32" s="182">
        <f t="shared" ref="DF32:EE32" si="44">INDEX($C32:$DC32,MATCH(DF$5,$C$6:$DC$6,0)+3)</f>
        <v>0</v>
      </c>
      <c r="DG32" s="182">
        <f t="shared" si="44"/>
        <v>0</v>
      </c>
      <c r="DH32" s="182">
        <f t="shared" si="44"/>
        <v>0</v>
      </c>
      <c r="DI32" s="182">
        <f t="shared" si="44"/>
        <v>0</v>
      </c>
      <c r="DJ32" s="182">
        <f t="shared" si="44"/>
        <v>0</v>
      </c>
      <c r="DK32" s="182">
        <f t="shared" si="44"/>
        <v>0</v>
      </c>
      <c r="DL32" s="182">
        <f t="shared" si="44"/>
        <v>0</v>
      </c>
      <c r="DM32" s="182">
        <f t="shared" si="44"/>
        <v>0</v>
      </c>
      <c r="DN32" s="182">
        <f t="shared" si="44"/>
        <v>0</v>
      </c>
      <c r="DO32" s="182">
        <f t="shared" si="44"/>
        <v>0</v>
      </c>
      <c r="DP32" s="182">
        <f t="shared" si="44"/>
        <v>0</v>
      </c>
      <c r="DQ32" s="182">
        <f t="shared" si="44"/>
        <v>0</v>
      </c>
      <c r="DR32" s="182">
        <f t="shared" si="44"/>
        <v>0</v>
      </c>
      <c r="DS32" s="182">
        <f t="shared" si="44"/>
        <v>0</v>
      </c>
      <c r="DT32" s="182">
        <f t="shared" si="44"/>
        <v>0</v>
      </c>
      <c r="DU32" s="182">
        <f t="shared" si="44"/>
        <v>0</v>
      </c>
      <c r="DV32" s="182">
        <f t="shared" si="44"/>
        <v>0</v>
      </c>
      <c r="DW32" s="182">
        <f t="shared" si="44"/>
        <v>0</v>
      </c>
      <c r="DX32" s="182">
        <f t="shared" si="44"/>
        <v>0</v>
      </c>
      <c r="DY32" s="182">
        <f t="shared" si="44"/>
        <v>0</v>
      </c>
      <c r="DZ32" s="182">
        <f t="shared" si="44"/>
        <v>0</v>
      </c>
      <c r="EA32" s="182">
        <f t="shared" si="44"/>
        <v>0</v>
      </c>
      <c r="EB32" s="182">
        <f t="shared" si="44"/>
        <v>0</v>
      </c>
      <c r="EC32" s="182">
        <f t="shared" si="44"/>
        <v>0</v>
      </c>
      <c r="ED32" s="182">
        <f t="shared" si="44"/>
        <v>0</v>
      </c>
      <c r="EE32" s="182">
        <f t="shared" si="44"/>
        <v>0</v>
      </c>
      <c r="EF32" s="129"/>
      <c r="EG32" s="129"/>
      <c r="EH32" s="129"/>
      <c r="EI32" s="129"/>
      <c r="EJ32" s="129"/>
      <c r="EK32" s="129"/>
    </row>
    <row r="33" spans="1:141" ht="15.75" customHeight="1" x14ac:dyDescent="0.25">
      <c r="A33" s="129"/>
      <c r="B33" s="254" t="s">
        <v>1407</v>
      </c>
      <c r="C33" s="143"/>
      <c r="D33" s="143"/>
      <c r="E33" s="143"/>
      <c r="F33" s="143"/>
      <c r="G33" s="143"/>
      <c r="H33" s="143"/>
      <c r="I33" s="143"/>
      <c r="J33" s="143"/>
      <c r="K33" s="143"/>
      <c r="L33" s="143"/>
      <c r="M33" s="143"/>
      <c r="N33" s="143"/>
      <c r="O33" s="143"/>
      <c r="P33" s="143"/>
      <c r="Q33" s="143"/>
      <c r="R33" s="143"/>
      <c r="S33" s="143"/>
      <c r="T33" s="143"/>
      <c r="U33" s="143"/>
      <c r="V33" s="143"/>
      <c r="W33" s="143"/>
      <c r="X33" s="143"/>
      <c r="Y33" s="143"/>
      <c r="Z33" s="143"/>
      <c r="AA33" s="143"/>
      <c r="AB33" s="143"/>
      <c r="AC33" s="143"/>
      <c r="AD33" s="143"/>
      <c r="AE33" s="143"/>
      <c r="AF33" s="143"/>
      <c r="AG33" s="143"/>
      <c r="AH33" s="143"/>
      <c r="AI33" s="143"/>
      <c r="AJ33" s="143"/>
      <c r="AK33" s="143"/>
      <c r="AL33" s="143"/>
      <c r="AM33" s="143"/>
      <c r="AN33" s="143"/>
      <c r="AO33" s="143"/>
      <c r="AP33" s="143"/>
      <c r="AQ33" s="143"/>
      <c r="AR33" s="143"/>
      <c r="AS33" s="143"/>
      <c r="AT33" s="143"/>
      <c r="AU33" s="143"/>
      <c r="AV33" s="143"/>
      <c r="AW33" s="143"/>
      <c r="AX33" s="143"/>
      <c r="AY33" s="143"/>
      <c r="AZ33" s="143"/>
      <c r="BA33" s="143"/>
      <c r="BB33" s="143"/>
      <c r="BC33" s="143"/>
      <c r="BD33" s="143"/>
      <c r="BE33" s="143"/>
      <c r="BF33" s="143"/>
      <c r="BG33" s="143"/>
      <c r="BH33" s="143"/>
      <c r="BI33" s="143"/>
      <c r="BJ33" s="143"/>
      <c r="BK33" s="143"/>
      <c r="BL33" s="143"/>
      <c r="BM33" s="143"/>
      <c r="BN33" s="143"/>
      <c r="BO33" s="143"/>
      <c r="BP33" s="143"/>
      <c r="BQ33" s="143"/>
      <c r="BR33" s="143"/>
      <c r="BS33" s="144">
        <v>3.3485737400000057</v>
      </c>
      <c r="BT33" s="144">
        <v>10.703048359999995</v>
      </c>
      <c r="BU33" s="144">
        <v>9.2147967499999996</v>
      </c>
      <c r="BV33" s="144">
        <v>5.6634607000000088</v>
      </c>
      <c r="BW33" s="144">
        <v>0</v>
      </c>
      <c r="BX33" s="144">
        <v>0</v>
      </c>
      <c r="BY33" s="144">
        <v>0</v>
      </c>
      <c r="BZ33" s="144">
        <v>0</v>
      </c>
      <c r="CA33" s="144">
        <v>0</v>
      </c>
      <c r="CB33" s="144">
        <v>0</v>
      </c>
      <c r="CC33" s="144">
        <v>0</v>
      </c>
      <c r="CD33" s="151">
        <f t="shared" ref="CD33:DB33" si="45">CC33</f>
        <v>0</v>
      </c>
      <c r="CE33" s="151">
        <f t="shared" si="45"/>
        <v>0</v>
      </c>
      <c r="CF33" s="151">
        <f t="shared" si="45"/>
        <v>0</v>
      </c>
      <c r="CG33" s="151">
        <f t="shared" si="45"/>
        <v>0</v>
      </c>
      <c r="CH33" s="151">
        <f t="shared" si="45"/>
        <v>0</v>
      </c>
      <c r="CI33" s="151">
        <f t="shared" si="45"/>
        <v>0</v>
      </c>
      <c r="CJ33" s="151">
        <f t="shared" si="45"/>
        <v>0</v>
      </c>
      <c r="CK33" s="151">
        <f t="shared" si="45"/>
        <v>0</v>
      </c>
      <c r="CL33" s="151">
        <f t="shared" si="45"/>
        <v>0</v>
      </c>
      <c r="CM33" s="151">
        <f t="shared" si="45"/>
        <v>0</v>
      </c>
      <c r="CN33" s="151">
        <f t="shared" si="45"/>
        <v>0</v>
      </c>
      <c r="CO33" s="151">
        <f t="shared" si="45"/>
        <v>0</v>
      </c>
      <c r="CP33" s="151">
        <f t="shared" si="45"/>
        <v>0</v>
      </c>
      <c r="CQ33" s="151">
        <f t="shared" si="45"/>
        <v>0</v>
      </c>
      <c r="CR33" s="151">
        <f t="shared" si="45"/>
        <v>0</v>
      </c>
      <c r="CS33" s="151">
        <f t="shared" si="45"/>
        <v>0</v>
      </c>
      <c r="CT33" s="151">
        <f t="shared" si="45"/>
        <v>0</v>
      </c>
      <c r="CU33" s="151">
        <f t="shared" si="45"/>
        <v>0</v>
      </c>
      <c r="CV33" s="151">
        <f t="shared" si="45"/>
        <v>0</v>
      </c>
      <c r="CW33" s="151">
        <f t="shared" si="45"/>
        <v>0</v>
      </c>
      <c r="CX33" s="151">
        <f t="shared" si="45"/>
        <v>0</v>
      </c>
      <c r="CY33" s="151">
        <f t="shared" si="45"/>
        <v>0</v>
      </c>
      <c r="CZ33" s="151">
        <f t="shared" si="45"/>
        <v>0</v>
      </c>
      <c r="DA33" s="151">
        <f t="shared" si="45"/>
        <v>0</v>
      </c>
      <c r="DB33" s="151">
        <f t="shared" si="45"/>
        <v>0</v>
      </c>
      <c r="DC33" s="129"/>
      <c r="DD33" s="129"/>
      <c r="DE33" s="254" t="s">
        <v>1407</v>
      </c>
      <c r="DF33" s="255">
        <f t="shared" ref="DF33:DT33" si="46">INDEX($C33:$DC33,MATCH(DF$5,$C$6:$DC$6,0)+3)</f>
        <v>0</v>
      </c>
      <c r="DG33" s="255">
        <f t="shared" si="46"/>
        <v>0</v>
      </c>
      <c r="DH33" s="255">
        <f t="shared" si="46"/>
        <v>0</v>
      </c>
      <c r="DI33" s="255">
        <f t="shared" si="46"/>
        <v>0</v>
      </c>
      <c r="DJ33" s="255">
        <f t="shared" si="46"/>
        <v>0</v>
      </c>
      <c r="DK33" s="255">
        <f t="shared" si="46"/>
        <v>0</v>
      </c>
      <c r="DL33" s="255">
        <f t="shared" si="46"/>
        <v>0</v>
      </c>
      <c r="DM33" s="255">
        <f t="shared" si="46"/>
        <v>0</v>
      </c>
      <c r="DN33" s="255">
        <f t="shared" si="46"/>
        <v>0</v>
      </c>
      <c r="DO33" s="255">
        <f t="shared" si="46"/>
        <v>0</v>
      </c>
      <c r="DP33" s="255">
        <f t="shared" si="46"/>
        <v>0</v>
      </c>
      <c r="DQ33" s="255">
        <f t="shared" si="46"/>
        <v>0</v>
      </c>
      <c r="DR33" s="255">
        <f t="shared" si="46"/>
        <v>0</v>
      </c>
      <c r="DS33" s="255">
        <f t="shared" si="46"/>
        <v>0</v>
      </c>
      <c r="DT33" s="255">
        <f t="shared" si="46"/>
        <v>0</v>
      </c>
      <c r="DU33" s="255">
        <v>0.96980359000000327</v>
      </c>
      <c r="DV33" s="255">
        <v>2</v>
      </c>
      <c r="DW33" s="255">
        <f t="shared" ref="DW33:EE33" si="47">INDEX($C33:$DC33,MATCH(DW$5,$C$6:$DC$6,0)+3)</f>
        <v>5.6634607000000088</v>
      </c>
      <c r="DX33" s="255">
        <f t="shared" si="47"/>
        <v>0</v>
      </c>
      <c r="DY33" s="255">
        <f t="shared" si="47"/>
        <v>0</v>
      </c>
      <c r="DZ33" s="255">
        <f t="shared" si="47"/>
        <v>0</v>
      </c>
      <c r="EA33" s="255">
        <f t="shared" si="47"/>
        <v>0</v>
      </c>
      <c r="EB33" s="255">
        <f t="shared" si="47"/>
        <v>0</v>
      </c>
      <c r="EC33" s="255">
        <f t="shared" si="47"/>
        <v>0</v>
      </c>
      <c r="ED33" s="255">
        <f t="shared" si="47"/>
        <v>0</v>
      </c>
      <c r="EE33" s="255">
        <f t="shared" si="47"/>
        <v>0</v>
      </c>
      <c r="EF33" s="129"/>
      <c r="EG33" s="129"/>
      <c r="EH33" s="129"/>
      <c r="EI33" s="129"/>
      <c r="EJ33" s="129"/>
      <c r="EK33" s="129"/>
    </row>
    <row r="34" spans="1:141" ht="15.75" customHeight="1" x14ac:dyDescent="0.25">
      <c r="A34" s="11"/>
      <c r="B34" s="256" t="s">
        <v>1408</v>
      </c>
      <c r="C34" s="147">
        <f t="shared" ref="C34:DB34" si="48">SUM(C28:C33)</f>
        <v>0</v>
      </c>
      <c r="D34" s="147">
        <f t="shared" si="48"/>
        <v>0</v>
      </c>
      <c r="E34" s="147">
        <f t="shared" si="48"/>
        <v>0</v>
      </c>
      <c r="F34" s="147">
        <f t="shared" si="48"/>
        <v>0</v>
      </c>
      <c r="G34" s="147">
        <f t="shared" si="48"/>
        <v>0</v>
      </c>
      <c r="H34" s="147">
        <f t="shared" si="48"/>
        <v>0</v>
      </c>
      <c r="I34" s="147">
        <f t="shared" si="48"/>
        <v>0</v>
      </c>
      <c r="J34" s="147">
        <f t="shared" si="48"/>
        <v>0</v>
      </c>
      <c r="K34" s="147">
        <f t="shared" si="48"/>
        <v>0</v>
      </c>
      <c r="L34" s="147">
        <f t="shared" si="48"/>
        <v>0</v>
      </c>
      <c r="M34" s="147">
        <f t="shared" si="48"/>
        <v>0</v>
      </c>
      <c r="N34" s="147">
        <f t="shared" si="48"/>
        <v>0</v>
      </c>
      <c r="O34" s="147">
        <f t="shared" si="48"/>
        <v>0</v>
      </c>
      <c r="P34" s="147">
        <f t="shared" si="48"/>
        <v>0</v>
      </c>
      <c r="Q34" s="147">
        <f t="shared" si="48"/>
        <v>0</v>
      </c>
      <c r="R34" s="147">
        <f t="shared" si="48"/>
        <v>0</v>
      </c>
      <c r="S34" s="147">
        <f t="shared" si="48"/>
        <v>0</v>
      </c>
      <c r="T34" s="147">
        <f t="shared" si="48"/>
        <v>0</v>
      </c>
      <c r="U34" s="147">
        <f t="shared" si="48"/>
        <v>0</v>
      </c>
      <c r="V34" s="147">
        <f t="shared" si="48"/>
        <v>0</v>
      </c>
      <c r="W34" s="147">
        <f t="shared" si="48"/>
        <v>0</v>
      </c>
      <c r="X34" s="147">
        <f t="shared" si="48"/>
        <v>0</v>
      </c>
      <c r="Y34" s="147">
        <f t="shared" si="48"/>
        <v>0</v>
      </c>
      <c r="Z34" s="147">
        <f t="shared" si="48"/>
        <v>0</v>
      </c>
      <c r="AA34" s="147">
        <f t="shared" si="48"/>
        <v>0</v>
      </c>
      <c r="AB34" s="147">
        <f t="shared" si="48"/>
        <v>0</v>
      </c>
      <c r="AC34" s="147">
        <f t="shared" si="48"/>
        <v>0</v>
      </c>
      <c r="AD34" s="147">
        <f t="shared" si="48"/>
        <v>0</v>
      </c>
      <c r="AE34" s="147">
        <f t="shared" si="48"/>
        <v>0</v>
      </c>
      <c r="AF34" s="147">
        <f t="shared" si="48"/>
        <v>0</v>
      </c>
      <c r="AG34" s="147">
        <f t="shared" si="48"/>
        <v>0</v>
      </c>
      <c r="AH34" s="147">
        <f t="shared" si="48"/>
        <v>0</v>
      </c>
      <c r="AI34" s="147">
        <f t="shared" si="48"/>
        <v>0</v>
      </c>
      <c r="AJ34" s="147">
        <f t="shared" si="48"/>
        <v>0</v>
      </c>
      <c r="AK34" s="147">
        <f t="shared" si="48"/>
        <v>0</v>
      </c>
      <c r="AL34" s="147">
        <f t="shared" si="48"/>
        <v>0</v>
      </c>
      <c r="AM34" s="147">
        <f t="shared" si="48"/>
        <v>0</v>
      </c>
      <c r="AN34" s="147">
        <f t="shared" si="48"/>
        <v>0</v>
      </c>
      <c r="AO34" s="147">
        <f t="shared" si="48"/>
        <v>0</v>
      </c>
      <c r="AP34" s="147">
        <f t="shared" si="48"/>
        <v>0</v>
      </c>
      <c r="AQ34" s="147">
        <f t="shared" si="48"/>
        <v>0</v>
      </c>
      <c r="AR34" s="147">
        <f t="shared" si="48"/>
        <v>0</v>
      </c>
      <c r="AS34" s="147">
        <f t="shared" si="48"/>
        <v>0</v>
      </c>
      <c r="AT34" s="147">
        <f t="shared" si="48"/>
        <v>0</v>
      </c>
      <c r="AU34" s="147">
        <f t="shared" si="48"/>
        <v>0</v>
      </c>
      <c r="AV34" s="147">
        <f t="shared" si="48"/>
        <v>0</v>
      </c>
      <c r="AW34" s="147">
        <f t="shared" si="48"/>
        <v>0</v>
      </c>
      <c r="AX34" s="147">
        <f t="shared" si="48"/>
        <v>0</v>
      </c>
      <c r="AY34" s="147">
        <f t="shared" si="48"/>
        <v>0</v>
      </c>
      <c r="AZ34" s="147">
        <f t="shared" si="48"/>
        <v>0</v>
      </c>
      <c r="BA34" s="147">
        <f t="shared" si="48"/>
        <v>0</v>
      </c>
      <c r="BB34" s="147">
        <f t="shared" si="48"/>
        <v>0</v>
      </c>
      <c r="BC34" s="147">
        <f t="shared" si="48"/>
        <v>0</v>
      </c>
      <c r="BD34" s="147">
        <f t="shared" si="48"/>
        <v>0</v>
      </c>
      <c r="BE34" s="147">
        <f t="shared" si="48"/>
        <v>0</v>
      </c>
      <c r="BF34" s="147">
        <f t="shared" si="48"/>
        <v>0</v>
      </c>
      <c r="BG34" s="147">
        <f t="shared" si="48"/>
        <v>0</v>
      </c>
      <c r="BH34" s="147">
        <f t="shared" si="48"/>
        <v>0</v>
      </c>
      <c r="BI34" s="147">
        <f t="shared" si="48"/>
        <v>0</v>
      </c>
      <c r="BJ34" s="147">
        <f t="shared" si="48"/>
        <v>0</v>
      </c>
      <c r="BK34" s="147">
        <f t="shared" si="48"/>
        <v>0</v>
      </c>
      <c r="BL34" s="147">
        <f t="shared" si="48"/>
        <v>0</v>
      </c>
      <c r="BM34" s="147">
        <f t="shared" si="48"/>
        <v>0</v>
      </c>
      <c r="BN34" s="147">
        <f t="shared" si="48"/>
        <v>0</v>
      </c>
      <c r="BO34" s="147">
        <f t="shared" si="48"/>
        <v>0</v>
      </c>
      <c r="BP34" s="147">
        <f t="shared" si="48"/>
        <v>0</v>
      </c>
      <c r="BQ34" s="147">
        <f t="shared" si="48"/>
        <v>0</v>
      </c>
      <c r="BR34" s="147">
        <f t="shared" si="48"/>
        <v>0</v>
      </c>
      <c r="BS34" s="134">
        <f t="shared" si="48"/>
        <v>30.073108010000006</v>
      </c>
      <c r="BT34" s="134">
        <f t="shared" si="48"/>
        <v>53.719379459999999</v>
      </c>
      <c r="BU34" s="134">
        <f t="shared" si="48"/>
        <v>69.604526030000002</v>
      </c>
      <c r="BV34" s="134">
        <f t="shared" si="48"/>
        <v>68.284106970000011</v>
      </c>
      <c r="BW34" s="134">
        <f t="shared" si="48"/>
        <v>104.23</v>
      </c>
      <c r="BX34" s="134">
        <f t="shared" si="48"/>
        <v>141.208</v>
      </c>
      <c r="BY34" s="134">
        <f t="shared" si="48"/>
        <v>100.559</v>
      </c>
      <c r="BZ34" s="134">
        <f t="shared" si="48"/>
        <v>92.591999999999999</v>
      </c>
      <c r="CA34" s="134">
        <f t="shared" si="48"/>
        <v>190.125</v>
      </c>
      <c r="CB34" s="134">
        <f t="shared" si="48"/>
        <v>239.333</v>
      </c>
      <c r="CC34" s="134">
        <f t="shared" si="48"/>
        <v>258.17199999999997</v>
      </c>
      <c r="CD34" s="134">
        <f t="shared" si="48"/>
        <v>250.84664332913943</v>
      </c>
      <c r="CE34" s="134">
        <f t="shared" si="48"/>
        <v>267.18103838250767</v>
      </c>
      <c r="CF34" s="134">
        <f t="shared" si="48"/>
        <v>301.32783050846149</v>
      </c>
      <c r="CG34" s="134">
        <f t="shared" si="48"/>
        <v>330.31171458131439</v>
      </c>
      <c r="CH34" s="134">
        <f t="shared" si="48"/>
        <v>374.60037443421987</v>
      </c>
      <c r="CI34" s="134">
        <f t="shared" si="48"/>
        <v>411.63789383678085</v>
      </c>
      <c r="CJ34" s="134">
        <f t="shared" si="48"/>
        <v>445.9454587800131</v>
      </c>
      <c r="CK34" s="134">
        <f t="shared" si="48"/>
        <v>470.6735306481778</v>
      </c>
      <c r="CL34" s="134">
        <f t="shared" si="48"/>
        <v>501.9293348070396</v>
      </c>
      <c r="CM34" s="134">
        <f t="shared" si="48"/>
        <v>461.40462526954434</v>
      </c>
      <c r="CN34" s="134">
        <f t="shared" si="48"/>
        <v>506.42719556379654</v>
      </c>
      <c r="CO34" s="134">
        <f t="shared" si="48"/>
        <v>508.76806580124338</v>
      </c>
      <c r="CP34" s="134">
        <f t="shared" si="48"/>
        <v>556.08893306237792</v>
      </c>
      <c r="CQ34" s="134">
        <f t="shared" si="48"/>
        <v>543.36912614792209</v>
      </c>
      <c r="CR34" s="134">
        <f t="shared" si="48"/>
        <v>594.19461195851193</v>
      </c>
      <c r="CS34" s="134">
        <f t="shared" si="48"/>
        <v>608.09328637712554</v>
      </c>
      <c r="CT34" s="134">
        <f t="shared" si="48"/>
        <v>36.219000000000001</v>
      </c>
      <c r="CU34" s="134">
        <f t="shared" si="48"/>
        <v>643.15027450120999</v>
      </c>
      <c r="CV34" s="134">
        <f t="shared" si="48"/>
        <v>707.04951698151092</v>
      </c>
      <c r="CW34" s="134">
        <f t="shared" si="48"/>
        <v>710.23924215564591</v>
      </c>
      <c r="CX34" s="134">
        <f t="shared" si="48"/>
        <v>723.74319807484221</v>
      </c>
      <c r="CY34" s="134">
        <f t="shared" si="48"/>
        <v>717.31395244646615</v>
      </c>
      <c r="CZ34" s="134">
        <f t="shared" si="48"/>
        <v>788.99389654459435</v>
      </c>
      <c r="DA34" s="134">
        <f t="shared" si="48"/>
        <v>792.5628313701842</v>
      </c>
      <c r="DB34" s="134">
        <f t="shared" si="48"/>
        <v>807.71214203185536</v>
      </c>
      <c r="DC34" s="11"/>
      <c r="DD34" s="11"/>
      <c r="DE34" s="256" t="s">
        <v>1408</v>
      </c>
      <c r="DF34" s="147">
        <f t="shared" ref="DF34:DT34" si="49">INDEX($C34:$DC34,MATCH(DF$5,$C$6:$DC$6,0)+3)</f>
        <v>0</v>
      </c>
      <c r="DG34" s="147">
        <f t="shared" si="49"/>
        <v>0</v>
      </c>
      <c r="DH34" s="147">
        <f t="shared" si="49"/>
        <v>0</v>
      </c>
      <c r="DI34" s="147">
        <f t="shared" si="49"/>
        <v>0</v>
      </c>
      <c r="DJ34" s="147">
        <f t="shared" si="49"/>
        <v>0</v>
      </c>
      <c r="DK34" s="147">
        <f t="shared" si="49"/>
        <v>0</v>
      </c>
      <c r="DL34" s="147">
        <f t="shared" si="49"/>
        <v>0</v>
      </c>
      <c r="DM34" s="147">
        <f t="shared" si="49"/>
        <v>0</v>
      </c>
      <c r="DN34" s="147">
        <f t="shared" si="49"/>
        <v>0</v>
      </c>
      <c r="DO34" s="147">
        <f t="shared" si="49"/>
        <v>0</v>
      </c>
      <c r="DP34" s="147">
        <f t="shared" si="49"/>
        <v>0</v>
      </c>
      <c r="DQ34" s="147">
        <f t="shared" si="49"/>
        <v>0</v>
      </c>
      <c r="DR34" s="147">
        <f t="shared" si="49"/>
        <v>0</v>
      </c>
      <c r="DS34" s="147">
        <f t="shared" si="49"/>
        <v>0</v>
      </c>
      <c r="DT34" s="147">
        <f t="shared" si="49"/>
        <v>0</v>
      </c>
      <c r="DU34" s="147">
        <f t="shared" ref="DU34:DV34" si="50">SUM(DU28:DU33)</f>
        <v>10.952644950000003</v>
      </c>
      <c r="DV34" s="147">
        <f t="shared" si="50"/>
        <v>23.547045380000004</v>
      </c>
      <c r="DW34" s="147">
        <f t="shared" ref="DW34:EE34" si="51">INDEX($C34:$DC34,MATCH(DW$5,$C$6:$DC$6,0)+3)</f>
        <v>68.284106970000011</v>
      </c>
      <c r="DX34" s="147">
        <f t="shared" si="51"/>
        <v>92.591999999999999</v>
      </c>
      <c r="DY34" s="147">
        <f t="shared" si="51"/>
        <v>250.84664332913943</v>
      </c>
      <c r="DZ34" s="147">
        <f t="shared" si="51"/>
        <v>374.60037443421987</v>
      </c>
      <c r="EA34" s="147">
        <f t="shared" si="51"/>
        <v>501.9293348070396</v>
      </c>
      <c r="EB34" s="147">
        <f t="shared" si="51"/>
        <v>556.08893306237792</v>
      </c>
      <c r="EC34" s="147">
        <f t="shared" si="51"/>
        <v>36.219000000000001</v>
      </c>
      <c r="ED34" s="147">
        <f t="shared" si="51"/>
        <v>723.74319807484221</v>
      </c>
      <c r="EE34" s="147">
        <f t="shared" si="51"/>
        <v>807.71214203185536</v>
      </c>
      <c r="EF34" s="11"/>
      <c r="EG34" s="11"/>
      <c r="EH34" s="11"/>
      <c r="EI34" s="11"/>
      <c r="EJ34" s="11"/>
      <c r="EK34" s="11"/>
    </row>
    <row r="35" spans="1:141" ht="15.75" customHeight="1" x14ac:dyDescent="0.25">
      <c r="A35" s="2"/>
      <c r="B35" s="2"/>
      <c r="C35" s="107"/>
      <c r="D35" s="107"/>
      <c r="E35" s="107"/>
      <c r="F35" s="107"/>
      <c r="G35" s="107"/>
      <c r="H35" s="107"/>
      <c r="I35" s="107"/>
      <c r="J35" s="107"/>
      <c r="K35" s="107"/>
      <c r="L35" s="107"/>
      <c r="M35" s="107"/>
      <c r="N35" s="107"/>
      <c r="O35" s="107"/>
      <c r="P35" s="107"/>
      <c r="Q35" s="107"/>
      <c r="R35" s="107"/>
      <c r="S35" s="107"/>
      <c r="T35" s="107"/>
      <c r="U35" s="107"/>
      <c r="V35" s="107"/>
      <c r="W35" s="107"/>
      <c r="X35" s="107"/>
      <c r="Y35" s="107"/>
      <c r="Z35" s="107"/>
      <c r="AA35" s="107"/>
      <c r="AB35" s="107"/>
      <c r="AC35" s="107"/>
      <c r="AD35" s="107"/>
      <c r="AE35" s="107"/>
      <c r="AF35" s="107"/>
      <c r="AG35" s="107"/>
      <c r="AH35" s="107"/>
      <c r="AI35" s="107"/>
      <c r="AJ35" s="107"/>
      <c r="AK35" s="107"/>
      <c r="AL35" s="107"/>
      <c r="AM35" s="107"/>
      <c r="AN35" s="107"/>
      <c r="AO35" s="107"/>
      <c r="AP35" s="107"/>
      <c r="AQ35" s="107"/>
      <c r="AR35" s="107"/>
      <c r="AS35" s="107"/>
      <c r="AT35" s="107"/>
      <c r="AU35" s="107"/>
      <c r="AV35" s="107"/>
      <c r="AW35" s="107"/>
      <c r="AX35" s="107"/>
      <c r="AY35" s="107"/>
      <c r="AZ35" s="107"/>
      <c r="BA35" s="107"/>
      <c r="BB35" s="107"/>
      <c r="BC35" s="107"/>
      <c r="BD35" s="107"/>
      <c r="BE35" s="107"/>
      <c r="BF35" s="107"/>
      <c r="BG35" s="107"/>
      <c r="BH35" s="107"/>
      <c r="BI35" s="107"/>
      <c r="BJ35" s="107"/>
      <c r="BK35" s="107"/>
      <c r="BL35" s="107"/>
      <c r="BM35" s="107"/>
      <c r="BN35" s="107"/>
      <c r="BO35" s="107"/>
      <c r="BP35" s="107"/>
      <c r="BQ35" s="107"/>
      <c r="BR35" s="107"/>
      <c r="BS35" s="106"/>
      <c r="BT35" s="106"/>
      <c r="BU35" s="106"/>
      <c r="BV35" s="106"/>
      <c r="BW35" s="106"/>
      <c r="BX35" s="106"/>
      <c r="BY35" s="106"/>
      <c r="BZ35" s="106"/>
      <c r="CA35" s="106"/>
      <c r="CB35" s="106"/>
      <c r="CC35" s="106"/>
      <c r="CD35" s="106"/>
      <c r="CE35" s="106"/>
      <c r="CF35" s="106"/>
      <c r="CG35" s="106"/>
      <c r="CH35" s="106"/>
      <c r="CI35" s="106"/>
      <c r="CJ35" s="106"/>
      <c r="CK35" s="106"/>
      <c r="CL35" s="106"/>
      <c r="CM35" s="106"/>
      <c r="CN35" s="106"/>
      <c r="CO35" s="106"/>
      <c r="CP35" s="106"/>
      <c r="CQ35" s="106"/>
      <c r="CR35" s="106"/>
      <c r="CS35" s="106"/>
      <c r="CT35" s="106"/>
      <c r="CU35" s="106"/>
      <c r="CV35" s="106"/>
      <c r="CW35" s="106"/>
      <c r="CX35" s="106"/>
      <c r="CY35" s="106"/>
      <c r="CZ35" s="106"/>
      <c r="DA35" s="106"/>
      <c r="DB35" s="106"/>
      <c r="DC35" s="2"/>
      <c r="DD35" s="2"/>
      <c r="DE35" s="2"/>
      <c r="DF35" s="107"/>
      <c r="DG35" s="107"/>
      <c r="DH35" s="107"/>
      <c r="DI35" s="107"/>
      <c r="DJ35" s="107"/>
      <c r="DK35" s="107"/>
      <c r="DL35" s="107"/>
      <c r="DM35" s="107"/>
      <c r="DN35" s="107"/>
      <c r="DO35" s="107"/>
      <c r="DP35" s="107"/>
      <c r="DQ35" s="107"/>
      <c r="DR35" s="107"/>
      <c r="DS35" s="107"/>
      <c r="DT35" s="107"/>
      <c r="DU35" s="107"/>
      <c r="DV35" s="107"/>
      <c r="DW35" s="107"/>
      <c r="DX35" s="107"/>
      <c r="DY35" s="107"/>
      <c r="DZ35" s="107"/>
      <c r="EA35" s="107"/>
      <c r="EB35" s="107"/>
      <c r="EC35" s="107"/>
      <c r="ED35" s="107"/>
      <c r="EE35" s="107"/>
      <c r="EF35" s="2"/>
      <c r="EG35" s="2"/>
      <c r="EH35" s="2"/>
      <c r="EI35" s="2"/>
      <c r="EJ35" s="2"/>
      <c r="EK35" s="2"/>
    </row>
    <row r="36" spans="1:141" ht="15.75" customHeight="1" x14ac:dyDescent="0.25">
      <c r="A36" s="2"/>
      <c r="B36" s="257" t="s">
        <v>1409</v>
      </c>
      <c r="C36" s="107"/>
      <c r="D36" s="107"/>
      <c r="E36" s="107"/>
      <c r="F36" s="107"/>
      <c r="G36" s="107"/>
      <c r="H36" s="107"/>
      <c r="I36" s="107"/>
      <c r="J36" s="107"/>
      <c r="K36" s="107"/>
      <c r="L36" s="107"/>
      <c r="M36" s="107"/>
      <c r="N36" s="107"/>
      <c r="O36" s="107"/>
      <c r="P36" s="107"/>
      <c r="Q36" s="107"/>
      <c r="R36" s="107"/>
      <c r="S36" s="107"/>
      <c r="T36" s="107"/>
      <c r="U36" s="107"/>
      <c r="V36" s="107"/>
      <c r="W36" s="107"/>
      <c r="X36" s="107"/>
      <c r="Y36" s="107"/>
      <c r="Z36" s="107"/>
      <c r="AA36" s="107"/>
      <c r="AB36" s="107"/>
      <c r="AC36" s="107"/>
      <c r="AD36" s="107"/>
      <c r="AE36" s="107"/>
      <c r="AF36" s="107"/>
      <c r="AG36" s="107"/>
      <c r="AH36" s="107"/>
      <c r="AI36" s="107"/>
      <c r="AJ36" s="107"/>
      <c r="AK36" s="107"/>
      <c r="AL36" s="107"/>
      <c r="AM36" s="107"/>
      <c r="AN36" s="107"/>
      <c r="AO36" s="107"/>
      <c r="AP36" s="107"/>
      <c r="AQ36" s="107"/>
      <c r="AR36" s="107"/>
      <c r="AS36" s="107"/>
      <c r="AT36" s="107"/>
      <c r="AU36" s="107"/>
      <c r="AV36" s="107"/>
      <c r="AW36" s="107"/>
      <c r="AX36" s="107"/>
      <c r="AY36" s="107"/>
      <c r="AZ36" s="107"/>
      <c r="BA36" s="107"/>
      <c r="BB36" s="107"/>
      <c r="BC36" s="107"/>
      <c r="BD36" s="107"/>
      <c r="BE36" s="107"/>
      <c r="BF36" s="107"/>
      <c r="BG36" s="107"/>
      <c r="BH36" s="107"/>
      <c r="BI36" s="107"/>
      <c r="BJ36" s="107"/>
      <c r="BK36" s="107"/>
      <c r="BL36" s="107"/>
      <c r="BM36" s="107"/>
      <c r="BN36" s="107"/>
      <c r="BO36" s="107"/>
      <c r="BP36" s="107"/>
      <c r="BQ36" s="107"/>
      <c r="BR36" s="107"/>
      <c r="BS36" s="106"/>
      <c r="BT36" s="106"/>
      <c r="BU36" s="106"/>
      <c r="BV36" s="106"/>
      <c r="BW36" s="106"/>
      <c r="BX36" s="106"/>
      <c r="BY36" s="106"/>
      <c r="BZ36" s="106"/>
      <c r="CA36" s="106"/>
      <c r="CB36" s="106"/>
      <c r="CC36" s="106"/>
      <c r="CD36" s="106"/>
      <c r="CE36" s="106"/>
      <c r="CF36" s="106"/>
      <c r="CG36" s="106"/>
      <c r="CH36" s="106"/>
      <c r="CI36" s="106"/>
      <c r="CJ36" s="106"/>
      <c r="CK36" s="106"/>
      <c r="CL36" s="106"/>
      <c r="CM36" s="106"/>
      <c r="CN36" s="106"/>
      <c r="CO36" s="106"/>
      <c r="CP36" s="106"/>
      <c r="CQ36" s="106"/>
      <c r="CR36" s="106"/>
      <c r="CS36" s="106"/>
      <c r="CT36" s="106"/>
      <c r="CU36" s="106"/>
      <c r="CV36" s="106"/>
      <c r="CW36" s="106"/>
      <c r="CX36" s="106"/>
      <c r="CY36" s="106"/>
      <c r="CZ36" s="106"/>
      <c r="DA36" s="106"/>
      <c r="DB36" s="106"/>
      <c r="DC36" s="2"/>
      <c r="DD36" s="2"/>
      <c r="DE36" s="257" t="s">
        <v>1409</v>
      </c>
      <c r="DF36" s="107"/>
      <c r="DG36" s="107"/>
      <c r="DH36" s="107"/>
      <c r="DI36" s="107"/>
      <c r="DJ36" s="107"/>
      <c r="DK36" s="107"/>
      <c r="DL36" s="107"/>
      <c r="DM36" s="107"/>
      <c r="DN36" s="107"/>
      <c r="DO36" s="107"/>
      <c r="DP36" s="107"/>
      <c r="DQ36" s="107"/>
      <c r="DR36" s="107"/>
      <c r="DS36" s="107"/>
      <c r="DT36" s="107"/>
      <c r="DU36" s="107"/>
      <c r="DV36" s="107"/>
      <c r="DW36" s="107"/>
      <c r="DX36" s="107"/>
      <c r="DY36" s="107"/>
      <c r="DZ36" s="107"/>
      <c r="EA36" s="107"/>
      <c r="EB36" s="107"/>
      <c r="EC36" s="107"/>
      <c r="ED36" s="107"/>
      <c r="EE36" s="107"/>
      <c r="EF36" s="2"/>
      <c r="EG36" s="2"/>
      <c r="EH36" s="2"/>
      <c r="EI36" s="2"/>
      <c r="EJ36" s="2"/>
      <c r="EK36" s="2"/>
    </row>
    <row r="37" spans="1:141" ht="15.75" customHeight="1" x14ac:dyDescent="0.25">
      <c r="A37" s="129"/>
      <c r="B37" s="135" t="s">
        <v>1410</v>
      </c>
      <c r="C37" s="136"/>
      <c r="D37" s="136"/>
      <c r="E37" s="136"/>
      <c r="F37" s="136"/>
      <c r="G37" s="136"/>
      <c r="H37" s="136"/>
      <c r="I37" s="136"/>
      <c r="J37" s="136"/>
      <c r="K37" s="136"/>
      <c r="L37" s="136"/>
      <c r="M37" s="136"/>
      <c r="N37" s="136"/>
      <c r="O37" s="136"/>
      <c r="P37" s="136"/>
      <c r="Q37" s="136"/>
      <c r="R37" s="136"/>
      <c r="S37" s="136"/>
      <c r="T37" s="136"/>
      <c r="U37" s="136"/>
      <c r="V37" s="136"/>
      <c r="W37" s="136"/>
      <c r="X37" s="136"/>
      <c r="Y37" s="136"/>
      <c r="Z37" s="136"/>
      <c r="AA37" s="136"/>
      <c r="AB37" s="136"/>
      <c r="AC37" s="136"/>
      <c r="AD37" s="136"/>
      <c r="AE37" s="136"/>
      <c r="AF37" s="136"/>
      <c r="AG37" s="136"/>
      <c r="AH37" s="136"/>
      <c r="AI37" s="136"/>
      <c r="AJ37" s="136"/>
      <c r="AK37" s="136"/>
      <c r="AL37" s="136"/>
      <c r="AM37" s="136"/>
      <c r="AN37" s="136"/>
      <c r="AO37" s="136"/>
      <c r="AP37" s="136"/>
      <c r="AQ37" s="136"/>
      <c r="AR37" s="136"/>
      <c r="AS37" s="136"/>
      <c r="AT37" s="136"/>
      <c r="AU37" s="136"/>
      <c r="AV37" s="136"/>
      <c r="AW37" s="136"/>
      <c r="AX37" s="136"/>
      <c r="AY37" s="136"/>
      <c r="AZ37" s="136"/>
      <c r="BA37" s="136"/>
      <c r="BB37" s="136"/>
      <c r="BC37" s="136"/>
      <c r="BD37" s="136"/>
      <c r="BE37" s="136"/>
      <c r="BF37" s="136"/>
      <c r="BG37" s="136"/>
      <c r="BH37" s="136"/>
      <c r="BI37" s="136"/>
      <c r="BJ37" s="136"/>
      <c r="BK37" s="136"/>
      <c r="BL37" s="136"/>
      <c r="BM37" s="136"/>
      <c r="BN37" s="136"/>
      <c r="BO37" s="136"/>
      <c r="BP37" s="136"/>
      <c r="BQ37" s="136"/>
      <c r="BR37" s="136"/>
      <c r="BS37" s="137">
        <v>173.7203963152393</v>
      </c>
      <c r="BT37" s="137">
        <v>164.82700131853744</v>
      </c>
      <c r="BU37" s="137">
        <v>156.98195179999999</v>
      </c>
      <c r="BV37" s="259">
        <v>147.17383438000002</v>
      </c>
      <c r="BW37" s="259">
        <v>114.018</v>
      </c>
      <c r="BX37" s="259">
        <v>101.20099999999999</v>
      </c>
      <c r="BY37" s="259">
        <v>172.511</v>
      </c>
      <c r="BZ37" s="259">
        <v>172.82</v>
      </c>
      <c r="CA37" s="259">
        <v>457.17</v>
      </c>
      <c r="CB37" s="259">
        <v>447.45</v>
      </c>
      <c r="CC37" s="259">
        <v>439.04300000000001</v>
      </c>
      <c r="CD37" s="106">
        <f>CC37+'Cash Flow'!CD42</f>
        <v>431.04300000000001</v>
      </c>
      <c r="CE37" s="106">
        <f>CD37+'Cash Flow'!CE42</f>
        <v>423.04300000000001</v>
      </c>
      <c r="CF37" s="106">
        <f>CE37+'Cash Flow'!CF42</f>
        <v>415.04300000000001</v>
      </c>
      <c r="CG37" s="106">
        <f>CF37+'Cash Flow'!CG42</f>
        <v>407.04300000000001</v>
      </c>
      <c r="CH37" s="106">
        <f>CG37+'Cash Flow'!CH42</f>
        <v>399.04300000000001</v>
      </c>
      <c r="CI37" s="106">
        <f>CH37+'Cash Flow'!CI42</f>
        <v>391.04300000000001</v>
      </c>
      <c r="CJ37" s="106">
        <f>CI37+'Cash Flow'!CJ42</f>
        <v>383.04300000000001</v>
      </c>
      <c r="CK37" s="106">
        <f>CJ37+'Cash Flow'!CK42</f>
        <v>375.04300000000001</v>
      </c>
      <c r="CL37" s="106">
        <f>CK37+'Cash Flow'!CL42</f>
        <v>367.04300000000001</v>
      </c>
      <c r="CM37" s="106">
        <f>CL37+'Cash Flow'!CM42</f>
        <v>359.04300000000001</v>
      </c>
      <c r="CN37" s="106">
        <f>CM37+'Cash Flow'!CN42</f>
        <v>351.04300000000001</v>
      </c>
      <c r="CO37" s="106">
        <f>CN37+'Cash Flow'!CO42</f>
        <v>343.04300000000001</v>
      </c>
      <c r="CP37" s="106">
        <f>CO37+'Cash Flow'!CP42</f>
        <v>335.04300000000001</v>
      </c>
      <c r="CQ37" s="106">
        <f>CP37+'Cash Flow'!CQ42</f>
        <v>327.04300000000001</v>
      </c>
      <c r="CR37" s="106">
        <f>CQ37+'Cash Flow'!CR42</f>
        <v>319.04300000000001</v>
      </c>
      <c r="CS37" s="106">
        <f>CR37+'Cash Flow'!CS42</f>
        <v>311.04300000000001</v>
      </c>
      <c r="CT37" s="106">
        <f>CS37+'Cash Flow'!CT42</f>
        <v>303.04300000000001</v>
      </c>
      <c r="CU37" s="106">
        <f>CT37+'Cash Flow'!CU42</f>
        <v>295.04300000000001</v>
      </c>
      <c r="CV37" s="106">
        <f>CU37+'Cash Flow'!CV42</f>
        <v>287.04300000000001</v>
      </c>
      <c r="CW37" s="106">
        <f>CV37+'Cash Flow'!CW42</f>
        <v>279.04300000000001</v>
      </c>
      <c r="CX37" s="106">
        <f>CW37+'Cash Flow'!CX42</f>
        <v>271.04300000000001</v>
      </c>
      <c r="CY37" s="106">
        <f>CX37+'Cash Flow'!CY42</f>
        <v>263.04300000000001</v>
      </c>
      <c r="CZ37" s="106">
        <f>CY37+'Cash Flow'!CZ42</f>
        <v>255.04300000000001</v>
      </c>
      <c r="DA37" s="106">
        <f>CZ37+'Cash Flow'!DA42</f>
        <v>247.04300000000001</v>
      </c>
      <c r="DB37" s="106">
        <f>DA37+'Cash Flow'!DB42</f>
        <v>239.04300000000001</v>
      </c>
      <c r="DC37" s="129"/>
      <c r="DD37" s="129"/>
      <c r="DE37" s="135" t="s">
        <v>1410</v>
      </c>
      <c r="DF37" s="182">
        <f t="shared" ref="DF37:DT37" si="52">INDEX($C37:$DC37,MATCH(DF$5,$C$6:$DC$6,0)+3)</f>
        <v>0</v>
      </c>
      <c r="DG37" s="182">
        <f t="shared" si="52"/>
        <v>0</v>
      </c>
      <c r="DH37" s="182">
        <f t="shared" si="52"/>
        <v>0</v>
      </c>
      <c r="DI37" s="182">
        <f t="shared" si="52"/>
        <v>0</v>
      </c>
      <c r="DJ37" s="182">
        <f t="shared" si="52"/>
        <v>0</v>
      </c>
      <c r="DK37" s="182">
        <f t="shared" si="52"/>
        <v>0</v>
      </c>
      <c r="DL37" s="182">
        <f t="shared" si="52"/>
        <v>0</v>
      </c>
      <c r="DM37" s="182">
        <f t="shared" si="52"/>
        <v>0</v>
      </c>
      <c r="DN37" s="182">
        <f t="shared" si="52"/>
        <v>0</v>
      </c>
      <c r="DO37" s="182">
        <f t="shared" si="52"/>
        <v>0</v>
      </c>
      <c r="DP37" s="182">
        <f t="shared" si="52"/>
        <v>0</v>
      </c>
      <c r="DQ37" s="182">
        <f t="shared" si="52"/>
        <v>0</v>
      </c>
      <c r="DR37" s="182">
        <f t="shared" si="52"/>
        <v>0</v>
      </c>
      <c r="DS37" s="182">
        <f t="shared" si="52"/>
        <v>0</v>
      </c>
      <c r="DT37" s="182">
        <f t="shared" si="52"/>
        <v>0</v>
      </c>
      <c r="DU37" s="182">
        <v>173.11224361000004</v>
      </c>
      <c r="DV37" s="182">
        <v>177.53899179145057</v>
      </c>
      <c r="DW37" s="182">
        <f t="shared" ref="DW37:EE37" si="53">INDEX($C37:$DC37,MATCH(DW$5,$C$6:$DC$6,0)+3)</f>
        <v>147.17383438000002</v>
      </c>
      <c r="DX37" s="182">
        <f t="shared" si="53"/>
        <v>172.82</v>
      </c>
      <c r="DY37" s="182">
        <f t="shared" si="53"/>
        <v>431.04300000000001</v>
      </c>
      <c r="DZ37" s="182">
        <f t="shared" si="53"/>
        <v>399.04300000000001</v>
      </c>
      <c r="EA37" s="182">
        <f t="shared" si="53"/>
        <v>367.04300000000001</v>
      </c>
      <c r="EB37" s="182">
        <f t="shared" si="53"/>
        <v>335.04300000000001</v>
      </c>
      <c r="EC37" s="182">
        <f t="shared" si="53"/>
        <v>303.04300000000001</v>
      </c>
      <c r="ED37" s="182">
        <f t="shared" si="53"/>
        <v>271.04300000000001</v>
      </c>
      <c r="EE37" s="182">
        <f t="shared" si="53"/>
        <v>239.04300000000001</v>
      </c>
      <c r="EF37" s="129"/>
      <c r="EG37" s="129"/>
      <c r="EH37" s="129"/>
      <c r="EI37" s="129"/>
      <c r="EJ37" s="129"/>
      <c r="EK37" s="129"/>
    </row>
    <row r="38" spans="1:141" ht="15.75" customHeight="1" x14ac:dyDescent="0.25">
      <c r="A38" s="129"/>
      <c r="B38" s="135" t="s">
        <v>1411</v>
      </c>
      <c r="C38" s="136"/>
      <c r="D38" s="136"/>
      <c r="E38" s="136"/>
      <c r="F38" s="136"/>
      <c r="G38" s="136"/>
      <c r="H38" s="136"/>
      <c r="I38" s="136"/>
      <c r="J38" s="136"/>
      <c r="K38" s="136"/>
      <c r="L38" s="136"/>
      <c r="M38" s="136"/>
      <c r="N38" s="136"/>
      <c r="O38" s="136"/>
      <c r="P38" s="136"/>
      <c r="Q38" s="136"/>
      <c r="R38" s="136"/>
      <c r="S38" s="136"/>
      <c r="T38" s="136"/>
      <c r="U38" s="136"/>
      <c r="V38" s="136"/>
      <c r="W38" s="136"/>
      <c r="X38" s="136"/>
      <c r="Y38" s="136"/>
      <c r="Z38" s="136"/>
      <c r="AA38" s="136"/>
      <c r="AB38" s="136"/>
      <c r="AC38" s="136"/>
      <c r="AD38" s="136"/>
      <c r="AE38" s="136"/>
      <c r="AF38" s="136"/>
      <c r="AG38" s="136"/>
      <c r="AH38" s="136"/>
      <c r="AI38" s="136"/>
      <c r="AJ38" s="136"/>
      <c r="AK38" s="136"/>
      <c r="AL38" s="136"/>
      <c r="AM38" s="136"/>
      <c r="AN38" s="136"/>
      <c r="AO38" s="136"/>
      <c r="AP38" s="136"/>
      <c r="AQ38" s="136"/>
      <c r="AR38" s="136"/>
      <c r="AS38" s="136"/>
      <c r="AT38" s="136"/>
      <c r="AU38" s="136"/>
      <c r="AV38" s="136"/>
      <c r="AW38" s="136"/>
      <c r="AX38" s="136"/>
      <c r="AY38" s="136"/>
      <c r="AZ38" s="136"/>
      <c r="BA38" s="136"/>
      <c r="BB38" s="136"/>
      <c r="BC38" s="136"/>
      <c r="BD38" s="136"/>
      <c r="BE38" s="136"/>
      <c r="BF38" s="136"/>
      <c r="BG38" s="136"/>
      <c r="BH38" s="136"/>
      <c r="BI38" s="136"/>
      <c r="BJ38" s="136"/>
      <c r="BK38" s="136"/>
      <c r="BL38" s="136"/>
      <c r="BM38" s="136"/>
      <c r="BN38" s="136"/>
      <c r="BO38" s="136"/>
      <c r="BP38" s="136"/>
      <c r="BQ38" s="136"/>
      <c r="BR38" s="136"/>
      <c r="BS38" s="137">
        <v>0</v>
      </c>
      <c r="BT38" s="137">
        <f t="shared" ref="BT38:BT39" si="54">BS38</f>
        <v>0</v>
      </c>
      <c r="BU38" s="137">
        <v>0</v>
      </c>
      <c r="BV38" s="137">
        <v>0</v>
      </c>
      <c r="BW38" s="137">
        <v>0</v>
      </c>
      <c r="BX38" s="137">
        <v>0</v>
      </c>
      <c r="BY38" s="137">
        <v>0</v>
      </c>
      <c r="BZ38" s="137">
        <v>0</v>
      </c>
      <c r="CA38" s="137">
        <v>0</v>
      </c>
      <c r="CB38" s="137">
        <v>0</v>
      </c>
      <c r="CC38" s="137">
        <v>0</v>
      </c>
      <c r="CD38" s="106">
        <f t="shared" ref="CD38:DB38" si="55">CC38</f>
        <v>0</v>
      </c>
      <c r="CE38" s="106">
        <f t="shared" si="55"/>
        <v>0</v>
      </c>
      <c r="CF38" s="106">
        <f t="shared" si="55"/>
        <v>0</v>
      </c>
      <c r="CG38" s="106">
        <f t="shared" si="55"/>
        <v>0</v>
      </c>
      <c r="CH38" s="106">
        <f t="shared" si="55"/>
        <v>0</v>
      </c>
      <c r="CI38" s="106">
        <f t="shared" si="55"/>
        <v>0</v>
      </c>
      <c r="CJ38" s="106">
        <f t="shared" si="55"/>
        <v>0</v>
      </c>
      <c r="CK38" s="106">
        <f t="shared" si="55"/>
        <v>0</v>
      </c>
      <c r="CL38" s="106">
        <f t="shared" si="55"/>
        <v>0</v>
      </c>
      <c r="CM38" s="106">
        <f t="shared" si="55"/>
        <v>0</v>
      </c>
      <c r="CN38" s="106">
        <f t="shared" si="55"/>
        <v>0</v>
      </c>
      <c r="CO38" s="106">
        <f t="shared" si="55"/>
        <v>0</v>
      </c>
      <c r="CP38" s="106">
        <f t="shared" si="55"/>
        <v>0</v>
      </c>
      <c r="CQ38" s="106">
        <f t="shared" si="55"/>
        <v>0</v>
      </c>
      <c r="CR38" s="106">
        <f t="shared" si="55"/>
        <v>0</v>
      </c>
      <c r="CS38" s="106">
        <f t="shared" si="55"/>
        <v>0</v>
      </c>
      <c r="CT38" s="106">
        <f t="shared" si="55"/>
        <v>0</v>
      </c>
      <c r="CU38" s="106">
        <f t="shared" si="55"/>
        <v>0</v>
      </c>
      <c r="CV38" s="106">
        <f t="shared" si="55"/>
        <v>0</v>
      </c>
      <c r="CW38" s="106">
        <f t="shared" si="55"/>
        <v>0</v>
      </c>
      <c r="CX38" s="106">
        <f t="shared" si="55"/>
        <v>0</v>
      </c>
      <c r="CY38" s="106">
        <f t="shared" si="55"/>
        <v>0</v>
      </c>
      <c r="CZ38" s="106">
        <f t="shared" si="55"/>
        <v>0</v>
      </c>
      <c r="DA38" s="106">
        <f t="shared" si="55"/>
        <v>0</v>
      </c>
      <c r="DB38" s="106">
        <f t="shared" si="55"/>
        <v>0</v>
      </c>
      <c r="DC38" s="129"/>
      <c r="DD38" s="129"/>
      <c r="DE38" s="135" t="s">
        <v>1411</v>
      </c>
      <c r="DF38" s="182">
        <f t="shared" ref="DF38:EE38" si="56">INDEX($C38:$DC38,MATCH(DF$5,$C$6:$DC$6,0)+3)</f>
        <v>0</v>
      </c>
      <c r="DG38" s="182">
        <f t="shared" si="56"/>
        <v>0</v>
      </c>
      <c r="DH38" s="182">
        <f t="shared" si="56"/>
        <v>0</v>
      </c>
      <c r="DI38" s="182">
        <f t="shared" si="56"/>
        <v>0</v>
      </c>
      <c r="DJ38" s="182">
        <f t="shared" si="56"/>
        <v>0</v>
      </c>
      <c r="DK38" s="182">
        <f t="shared" si="56"/>
        <v>0</v>
      </c>
      <c r="DL38" s="182">
        <f t="shared" si="56"/>
        <v>0</v>
      </c>
      <c r="DM38" s="182">
        <f t="shared" si="56"/>
        <v>0</v>
      </c>
      <c r="DN38" s="182">
        <f t="shared" si="56"/>
        <v>0</v>
      </c>
      <c r="DO38" s="182">
        <f t="shared" si="56"/>
        <v>0</v>
      </c>
      <c r="DP38" s="182">
        <f t="shared" si="56"/>
        <v>0</v>
      </c>
      <c r="DQ38" s="182">
        <f t="shared" si="56"/>
        <v>0</v>
      </c>
      <c r="DR38" s="182">
        <f t="shared" si="56"/>
        <v>0</v>
      </c>
      <c r="DS38" s="182">
        <f t="shared" si="56"/>
        <v>0</v>
      </c>
      <c r="DT38" s="182">
        <f t="shared" si="56"/>
        <v>0</v>
      </c>
      <c r="DU38" s="182">
        <f t="shared" si="56"/>
        <v>0</v>
      </c>
      <c r="DV38" s="182">
        <f t="shared" si="56"/>
        <v>0</v>
      </c>
      <c r="DW38" s="182">
        <f t="shared" si="56"/>
        <v>0</v>
      </c>
      <c r="DX38" s="182">
        <f t="shared" si="56"/>
        <v>0</v>
      </c>
      <c r="DY38" s="182">
        <f t="shared" si="56"/>
        <v>0</v>
      </c>
      <c r="DZ38" s="182">
        <f t="shared" si="56"/>
        <v>0</v>
      </c>
      <c r="EA38" s="182">
        <f t="shared" si="56"/>
        <v>0</v>
      </c>
      <c r="EB38" s="182">
        <f t="shared" si="56"/>
        <v>0</v>
      </c>
      <c r="EC38" s="182">
        <f t="shared" si="56"/>
        <v>0</v>
      </c>
      <c r="ED38" s="182">
        <f t="shared" si="56"/>
        <v>0</v>
      </c>
      <c r="EE38" s="182">
        <f t="shared" si="56"/>
        <v>0</v>
      </c>
      <c r="EF38" s="129"/>
      <c r="EG38" s="129"/>
      <c r="EH38" s="129"/>
      <c r="EI38" s="129"/>
      <c r="EJ38" s="129"/>
      <c r="EK38" s="129"/>
    </row>
    <row r="39" spans="1:141" ht="15.75" customHeight="1" x14ac:dyDescent="0.25">
      <c r="A39" s="129"/>
      <c r="B39" s="135" t="s">
        <v>1412</v>
      </c>
      <c r="C39" s="136"/>
      <c r="D39" s="136"/>
      <c r="E39" s="136"/>
      <c r="F39" s="136"/>
      <c r="G39" s="136"/>
      <c r="H39" s="136"/>
      <c r="I39" s="136"/>
      <c r="J39" s="136"/>
      <c r="K39" s="136"/>
      <c r="L39" s="136"/>
      <c r="M39" s="136"/>
      <c r="N39" s="136"/>
      <c r="O39" s="136"/>
      <c r="P39" s="136"/>
      <c r="Q39" s="136"/>
      <c r="R39" s="136"/>
      <c r="S39" s="136"/>
      <c r="T39" s="136"/>
      <c r="U39" s="136"/>
      <c r="V39" s="136"/>
      <c r="W39" s="136"/>
      <c r="X39" s="136"/>
      <c r="Y39" s="136"/>
      <c r="Z39" s="136"/>
      <c r="AA39" s="136"/>
      <c r="AB39" s="136"/>
      <c r="AC39" s="136"/>
      <c r="AD39" s="136"/>
      <c r="AE39" s="136"/>
      <c r="AF39" s="136"/>
      <c r="AG39" s="136"/>
      <c r="AH39" s="136"/>
      <c r="AI39" s="136"/>
      <c r="AJ39" s="136"/>
      <c r="AK39" s="136"/>
      <c r="AL39" s="136"/>
      <c r="AM39" s="136"/>
      <c r="AN39" s="136"/>
      <c r="AO39" s="136"/>
      <c r="AP39" s="136"/>
      <c r="AQ39" s="136"/>
      <c r="AR39" s="136"/>
      <c r="AS39" s="136"/>
      <c r="AT39" s="136"/>
      <c r="AU39" s="136"/>
      <c r="AV39" s="136"/>
      <c r="AW39" s="136"/>
      <c r="AX39" s="136"/>
      <c r="AY39" s="136"/>
      <c r="AZ39" s="136"/>
      <c r="BA39" s="136"/>
      <c r="BB39" s="136"/>
      <c r="BC39" s="136"/>
      <c r="BD39" s="136"/>
      <c r="BE39" s="136"/>
      <c r="BF39" s="136"/>
      <c r="BG39" s="136"/>
      <c r="BH39" s="136"/>
      <c r="BI39" s="136"/>
      <c r="BJ39" s="136"/>
      <c r="BK39" s="136"/>
      <c r="BL39" s="136"/>
      <c r="BM39" s="136"/>
      <c r="BN39" s="136"/>
      <c r="BO39" s="136"/>
      <c r="BP39" s="136"/>
      <c r="BQ39" s="136"/>
      <c r="BR39" s="136"/>
      <c r="BS39" s="137">
        <v>0</v>
      </c>
      <c r="BT39" s="137">
        <f t="shared" si="54"/>
        <v>0</v>
      </c>
      <c r="BU39" s="137">
        <v>0</v>
      </c>
      <c r="BV39" s="137">
        <v>0</v>
      </c>
      <c r="BW39" s="137">
        <v>23.466999999999999</v>
      </c>
      <c r="BX39" s="137">
        <v>39.07</v>
      </c>
      <c r="BY39" s="137">
        <v>48.679000000000002</v>
      </c>
      <c r="BZ39" s="137">
        <v>121.529</v>
      </c>
      <c r="CA39" s="137">
        <v>199.429</v>
      </c>
      <c r="CB39" s="137">
        <v>207.02699999999999</v>
      </c>
      <c r="CC39" s="137">
        <v>207.18199999999999</v>
      </c>
      <c r="CD39" s="106">
        <f t="shared" ref="CD39:DB39" si="57">CC39</f>
        <v>207.18199999999999</v>
      </c>
      <c r="CE39" s="106">
        <f t="shared" si="57"/>
        <v>207.18199999999999</v>
      </c>
      <c r="CF39" s="106">
        <f t="shared" si="57"/>
        <v>207.18199999999999</v>
      </c>
      <c r="CG39" s="106">
        <f t="shared" si="57"/>
        <v>207.18199999999999</v>
      </c>
      <c r="CH39" s="106">
        <f t="shared" si="57"/>
        <v>207.18199999999999</v>
      </c>
      <c r="CI39" s="106">
        <f t="shared" si="57"/>
        <v>207.18199999999999</v>
      </c>
      <c r="CJ39" s="106">
        <f t="shared" si="57"/>
        <v>207.18199999999999</v>
      </c>
      <c r="CK39" s="106">
        <f t="shared" si="57"/>
        <v>207.18199999999999</v>
      </c>
      <c r="CL39" s="106">
        <f t="shared" si="57"/>
        <v>207.18199999999999</v>
      </c>
      <c r="CM39" s="106">
        <f t="shared" si="57"/>
        <v>207.18199999999999</v>
      </c>
      <c r="CN39" s="106">
        <f t="shared" si="57"/>
        <v>207.18199999999999</v>
      </c>
      <c r="CO39" s="106">
        <f t="shared" si="57"/>
        <v>207.18199999999999</v>
      </c>
      <c r="CP39" s="106">
        <f t="shared" si="57"/>
        <v>207.18199999999999</v>
      </c>
      <c r="CQ39" s="106">
        <f t="shared" si="57"/>
        <v>207.18199999999999</v>
      </c>
      <c r="CR39" s="106">
        <f t="shared" si="57"/>
        <v>207.18199999999999</v>
      </c>
      <c r="CS39" s="106">
        <f t="shared" si="57"/>
        <v>207.18199999999999</v>
      </c>
      <c r="CT39" s="106">
        <f t="shared" si="57"/>
        <v>207.18199999999999</v>
      </c>
      <c r="CU39" s="106">
        <f t="shared" si="57"/>
        <v>207.18199999999999</v>
      </c>
      <c r="CV39" s="106">
        <f t="shared" si="57"/>
        <v>207.18199999999999</v>
      </c>
      <c r="CW39" s="106">
        <f t="shared" si="57"/>
        <v>207.18199999999999</v>
      </c>
      <c r="CX39" s="106">
        <f t="shared" si="57"/>
        <v>207.18199999999999</v>
      </c>
      <c r="CY39" s="106">
        <f t="shared" si="57"/>
        <v>207.18199999999999</v>
      </c>
      <c r="CZ39" s="106">
        <f t="shared" si="57"/>
        <v>207.18199999999999</v>
      </c>
      <c r="DA39" s="106">
        <f t="shared" si="57"/>
        <v>207.18199999999999</v>
      </c>
      <c r="DB39" s="106">
        <f t="shared" si="57"/>
        <v>207.18199999999999</v>
      </c>
      <c r="DC39" s="129"/>
      <c r="DD39" s="129"/>
      <c r="DE39" s="135" t="s">
        <v>1412</v>
      </c>
      <c r="DF39" s="182">
        <f t="shared" ref="DF39:EE39" si="58">INDEX($C39:$DC39,MATCH(DF$5,$C$6:$DC$6,0)+3)</f>
        <v>0</v>
      </c>
      <c r="DG39" s="182">
        <f t="shared" si="58"/>
        <v>0</v>
      </c>
      <c r="DH39" s="182">
        <f t="shared" si="58"/>
        <v>0</v>
      </c>
      <c r="DI39" s="182">
        <f t="shared" si="58"/>
        <v>0</v>
      </c>
      <c r="DJ39" s="182">
        <f t="shared" si="58"/>
        <v>0</v>
      </c>
      <c r="DK39" s="182">
        <f t="shared" si="58"/>
        <v>0</v>
      </c>
      <c r="DL39" s="182">
        <f t="shared" si="58"/>
        <v>0</v>
      </c>
      <c r="DM39" s="182">
        <f t="shared" si="58"/>
        <v>0</v>
      </c>
      <c r="DN39" s="182">
        <f t="shared" si="58"/>
        <v>0</v>
      </c>
      <c r="DO39" s="182">
        <f t="shared" si="58"/>
        <v>0</v>
      </c>
      <c r="DP39" s="182">
        <f t="shared" si="58"/>
        <v>0</v>
      </c>
      <c r="DQ39" s="182">
        <f t="shared" si="58"/>
        <v>0</v>
      </c>
      <c r="DR39" s="182">
        <f t="shared" si="58"/>
        <v>0</v>
      </c>
      <c r="DS39" s="182">
        <f t="shared" si="58"/>
        <v>0</v>
      </c>
      <c r="DT39" s="182">
        <f t="shared" si="58"/>
        <v>0</v>
      </c>
      <c r="DU39" s="182">
        <f t="shared" si="58"/>
        <v>0</v>
      </c>
      <c r="DV39" s="182">
        <f t="shared" si="58"/>
        <v>0</v>
      </c>
      <c r="DW39" s="182">
        <f t="shared" si="58"/>
        <v>0</v>
      </c>
      <c r="DX39" s="182">
        <f t="shared" si="58"/>
        <v>121.529</v>
      </c>
      <c r="DY39" s="182">
        <f t="shared" si="58"/>
        <v>207.18199999999999</v>
      </c>
      <c r="DZ39" s="182">
        <f t="shared" si="58"/>
        <v>207.18199999999999</v>
      </c>
      <c r="EA39" s="182">
        <f t="shared" si="58"/>
        <v>207.18199999999999</v>
      </c>
      <c r="EB39" s="182">
        <f t="shared" si="58"/>
        <v>207.18199999999999</v>
      </c>
      <c r="EC39" s="182">
        <f t="shared" si="58"/>
        <v>207.18199999999999</v>
      </c>
      <c r="ED39" s="182">
        <f t="shared" si="58"/>
        <v>207.18199999999999</v>
      </c>
      <c r="EE39" s="182">
        <f t="shared" si="58"/>
        <v>207.18199999999999</v>
      </c>
      <c r="EF39" s="129"/>
      <c r="EG39" s="129"/>
      <c r="EH39" s="129"/>
      <c r="EI39" s="129"/>
      <c r="EJ39" s="129"/>
      <c r="EK39" s="129"/>
    </row>
    <row r="40" spans="1:141" ht="15.75" customHeight="1" x14ac:dyDescent="0.25">
      <c r="A40" s="129"/>
      <c r="B40" s="135" t="s">
        <v>1413</v>
      </c>
      <c r="C40" s="136"/>
      <c r="D40" s="136"/>
      <c r="E40" s="136"/>
      <c r="F40" s="136"/>
      <c r="G40" s="136"/>
      <c r="H40" s="136"/>
      <c r="I40" s="136"/>
      <c r="J40" s="136"/>
      <c r="K40" s="136"/>
      <c r="L40" s="136"/>
      <c r="M40" s="136"/>
      <c r="N40" s="136"/>
      <c r="O40" s="136"/>
      <c r="P40" s="136"/>
      <c r="Q40" s="136"/>
      <c r="R40" s="136"/>
      <c r="S40" s="136"/>
      <c r="T40" s="136"/>
      <c r="U40" s="136"/>
      <c r="V40" s="136"/>
      <c r="W40" s="136"/>
      <c r="X40" s="136"/>
      <c r="Y40" s="136"/>
      <c r="Z40" s="136"/>
      <c r="AA40" s="136"/>
      <c r="AB40" s="136"/>
      <c r="AC40" s="136"/>
      <c r="AD40" s="136"/>
      <c r="AE40" s="136"/>
      <c r="AF40" s="136"/>
      <c r="AG40" s="136"/>
      <c r="AH40" s="136"/>
      <c r="AI40" s="136"/>
      <c r="AJ40" s="136"/>
      <c r="AK40" s="136"/>
      <c r="AL40" s="136"/>
      <c r="AM40" s="136"/>
      <c r="AN40" s="136"/>
      <c r="AO40" s="136"/>
      <c r="AP40" s="136"/>
      <c r="AQ40" s="136"/>
      <c r="AR40" s="136"/>
      <c r="AS40" s="136"/>
      <c r="AT40" s="136"/>
      <c r="AU40" s="136"/>
      <c r="AV40" s="136"/>
      <c r="AW40" s="136"/>
      <c r="AX40" s="136"/>
      <c r="AY40" s="136"/>
      <c r="AZ40" s="136"/>
      <c r="BA40" s="136"/>
      <c r="BB40" s="136"/>
      <c r="BC40" s="136"/>
      <c r="BD40" s="136"/>
      <c r="BE40" s="136"/>
      <c r="BF40" s="136"/>
      <c r="BG40" s="136">
        <v>0.21315314000000002</v>
      </c>
      <c r="BH40" s="136">
        <v>0.24076365</v>
      </c>
      <c r="BI40" s="136">
        <v>0.23972298</v>
      </c>
      <c r="BJ40" s="136">
        <v>0.18801482</v>
      </c>
      <c r="BK40" s="136">
        <v>0.17594905999999999</v>
      </c>
      <c r="BL40" s="136">
        <v>0.27385710999999996</v>
      </c>
      <c r="BM40" s="136">
        <v>0.47403121000000004</v>
      </c>
      <c r="BN40" s="136">
        <v>0.45406749000000002</v>
      </c>
      <c r="BO40" s="136">
        <v>0</v>
      </c>
      <c r="BP40" s="136">
        <v>0</v>
      </c>
      <c r="BQ40" s="136">
        <v>0</v>
      </c>
      <c r="BR40" s="136">
        <v>0</v>
      </c>
      <c r="BS40" s="137">
        <v>4.4635243700000018</v>
      </c>
      <c r="BT40" s="137">
        <v>4.1674121191666629</v>
      </c>
      <c r="BU40" s="137">
        <v>15.374806339999999</v>
      </c>
      <c r="BV40" s="137">
        <f>21.22901167</f>
        <v>21.229011669999998</v>
      </c>
      <c r="BW40" s="137">
        <v>0</v>
      </c>
      <c r="BX40" s="137">
        <v>0</v>
      </c>
      <c r="BY40" s="137">
        <v>0</v>
      </c>
      <c r="BZ40" s="137">
        <v>0</v>
      </c>
      <c r="CA40" s="137">
        <v>0</v>
      </c>
      <c r="CB40" s="137">
        <v>0</v>
      </c>
      <c r="CC40" s="137">
        <v>0</v>
      </c>
      <c r="CD40" s="106">
        <f>CC40+'Cash Flow'!CD41</f>
        <v>0</v>
      </c>
      <c r="CE40" s="106">
        <f>CD40+'Cash Flow'!CE41</f>
        <v>0</v>
      </c>
      <c r="CF40" s="106">
        <f>CE40+'Cash Flow'!CF41</f>
        <v>0</v>
      </c>
      <c r="CG40" s="106">
        <f>CF40+'Cash Flow'!CG41</f>
        <v>0</v>
      </c>
      <c r="CH40" s="106">
        <f>CG40+'Cash Flow'!CH41</f>
        <v>0</v>
      </c>
      <c r="CI40" s="106">
        <f>CH40+'Cash Flow'!CI41</f>
        <v>0</v>
      </c>
      <c r="CJ40" s="106">
        <f>CI40+'Cash Flow'!CJ41</f>
        <v>0</v>
      </c>
      <c r="CK40" s="106">
        <f>CJ40+'Cash Flow'!CK41</f>
        <v>0</v>
      </c>
      <c r="CL40" s="106">
        <f>CK40+'Cash Flow'!CL41</f>
        <v>0</v>
      </c>
      <c r="CM40" s="106">
        <f>CL40+'Cash Flow'!CM41</f>
        <v>0</v>
      </c>
      <c r="CN40" s="106">
        <f>CM40+'Cash Flow'!CN41</f>
        <v>0</v>
      </c>
      <c r="CO40" s="106">
        <f>CN40+'Cash Flow'!CO41</f>
        <v>0</v>
      </c>
      <c r="CP40" s="106">
        <f>CO40+'Cash Flow'!CP41</f>
        <v>0</v>
      </c>
      <c r="CQ40" s="106">
        <f>CP40+'Cash Flow'!CQ41</f>
        <v>0</v>
      </c>
      <c r="CR40" s="106">
        <f>CQ40+'Cash Flow'!CR41</f>
        <v>0</v>
      </c>
      <c r="CS40" s="106">
        <f>CR40+'Cash Flow'!CS41</f>
        <v>0</v>
      </c>
      <c r="CT40" s="106">
        <f>CS40+'Cash Flow'!CT41</f>
        <v>0</v>
      </c>
      <c r="CU40" s="106">
        <f>CT40+'Cash Flow'!CU41</f>
        <v>0</v>
      </c>
      <c r="CV40" s="106">
        <f>CU40+'Cash Flow'!CV41</f>
        <v>0</v>
      </c>
      <c r="CW40" s="106">
        <f>CV40+'Cash Flow'!CW41</f>
        <v>0</v>
      </c>
      <c r="CX40" s="106">
        <f>CW40+'Cash Flow'!CX41</f>
        <v>0</v>
      </c>
      <c r="CY40" s="106">
        <f>CX40+'Cash Flow'!CY41</f>
        <v>0</v>
      </c>
      <c r="CZ40" s="106">
        <f>CY40+'Cash Flow'!CZ41</f>
        <v>0</v>
      </c>
      <c r="DA40" s="106">
        <f>CZ40+'Cash Flow'!DA41</f>
        <v>0</v>
      </c>
      <c r="DB40" s="106">
        <f>DA40+'Cash Flow'!DB41</f>
        <v>0</v>
      </c>
      <c r="DC40" s="129"/>
      <c r="DD40" s="129"/>
      <c r="DE40" s="135" t="str">
        <f>+B40</f>
        <v>Capital Lease</v>
      </c>
      <c r="DF40" s="182">
        <f t="shared" ref="DF40:EE40" si="59">INDEX($C40:$DC40,MATCH(DF$5,$C$6:$DC$6,0)+3)</f>
        <v>0</v>
      </c>
      <c r="DG40" s="182">
        <f t="shared" si="59"/>
        <v>0</v>
      </c>
      <c r="DH40" s="182">
        <f t="shared" si="59"/>
        <v>0</v>
      </c>
      <c r="DI40" s="182">
        <f t="shared" si="59"/>
        <v>0</v>
      </c>
      <c r="DJ40" s="182">
        <f t="shared" si="59"/>
        <v>0</v>
      </c>
      <c r="DK40" s="182">
        <f t="shared" si="59"/>
        <v>0</v>
      </c>
      <c r="DL40" s="182">
        <f t="shared" si="59"/>
        <v>0</v>
      </c>
      <c r="DM40" s="182">
        <f t="shared" si="59"/>
        <v>0</v>
      </c>
      <c r="DN40" s="182">
        <f t="shared" si="59"/>
        <v>0</v>
      </c>
      <c r="DO40" s="182">
        <f t="shared" si="59"/>
        <v>0</v>
      </c>
      <c r="DP40" s="182">
        <f t="shared" si="59"/>
        <v>0</v>
      </c>
      <c r="DQ40" s="182">
        <f t="shared" si="59"/>
        <v>0</v>
      </c>
      <c r="DR40" s="182">
        <f t="shared" si="59"/>
        <v>0</v>
      </c>
      <c r="DS40" s="182">
        <f t="shared" si="59"/>
        <v>0</v>
      </c>
      <c r="DT40" s="182">
        <f t="shared" si="59"/>
        <v>0.18801482</v>
      </c>
      <c r="DU40" s="182">
        <f t="shared" si="59"/>
        <v>0.45406749000000002</v>
      </c>
      <c r="DV40" s="182">
        <f t="shared" si="59"/>
        <v>0</v>
      </c>
      <c r="DW40" s="182">
        <f t="shared" si="59"/>
        <v>21.229011669999998</v>
      </c>
      <c r="DX40" s="182">
        <f t="shared" si="59"/>
        <v>0</v>
      </c>
      <c r="DY40" s="182">
        <f t="shared" si="59"/>
        <v>0</v>
      </c>
      <c r="DZ40" s="182">
        <f t="shared" si="59"/>
        <v>0</v>
      </c>
      <c r="EA40" s="182">
        <f t="shared" si="59"/>
        <v>0</v>
      </c>
      <c r="EB40" s="182">
        <f t="shared" si="59"/>
        <v>0</v>
      </c>
      <c r="EC40" s="182">
        <f t="shared" si="59"/>
        <v>0</v>
      </c>
      <c r="ED40" s="182">
        <f t="shared" si="59"/>
        <v>0</v>
      </c>
      <c r="EE40" s="182">
        <f t="shared" si="59"/>
        <v>0</v>
      </c>
      <c r="EF40" s="129"/>
      <c r="EG40" s="129"/>
      <c r="EH40" s="129"/>
      <c r="EI40" s="129"/>
      <c r="EJ40" s="129"/>
      <c r="EK40" s="129"/>
    </row>
    <row r="41" spans="1:141" ht="15.75" customHeight="1" x14ac:dyDescent="0.25">
      <c r="A41" s="129"/>
      <c r="B41" s="254" t="s">
        <v>1414</v>
      </c>
      <c r="C41" s="143"/>
      <c r="D41" s="143"/>
      <c r="E41" s="143"/>
      <c r="F41" s="143"/>
      <c r="G41" s="143"/>
      <c r="H41" s="143"/>
      <c r="I41" s="143"/>
      <c r="J41" s="143"/>
      <c r="K41" s="143"/>
      <c r="L41" s="143"/>
      <c r="M41" s="143"/>
      <c r="N41" s="143"/>
      <c r="O41" s="143"/>
      <c r="P41" s="143"/>
      <c r="Q41" s="143"/>
      <c r="R41" s="143"/>
      <c r="S41" s="143"/>
      <c r="T41" s="143"/>
      <c r="U41" s="143"/>
      <c r="V41" s="143"/>
      <c r="W41" s="143"/>
      <c r="X41" s="143"/>
      <c r="Y41" s="143"/>
      <c r="Z41" s="143"/>
      <c r="AA41" s="143"/>
      <c r="AB41" s="143"/>
      <c r="AC41" s="143"/>
      <c r="AD41" s="143"/>
      <c r="AE41" s="143"/>
      <c r="AF41" s="143"/>
      <c r="AG41" s="143"/>
      <c r="AH41" s="143"/>
      <c r="AI41" s="143"/>
      <c r="AJ41" s="143"/>
      <c r="AK41" s="143"/>
      <c r="AL41" s="143"/>
      <c r="AM41" s="143"/>
      <c r="AN41" s="143"/>
      <c r="AO41" s="143"/>
      <c r="AP41" s="143"/>
      <c r="AQ41" s="143"/>
      <c r="AR41" s="143"/>
      <c r="AS41" s="143"/>
      <c r="AT41" s="143"/>
      <c r="AU41" s="143"/>
      <c r="AV41" s="143"/>
      <c r="AW41" s="143"/>
      <c r="AX41" s="143"/>
      <c r="AY41" s="143"/>
      <c r="AZ41" s="143"/>
      <c r="BA41" s="143"/>
      <c r="BB41" s="143"/>
      <c r="BC41" s="143"/>
      <c r="BD41" s="143"/>
      <c r="BE41" s="143"/>
      <c r="BF41" s="143"/>
      <c r="BG41" s="143"/>
      <c r="BH41" s="143"/>
      <c r="BI41" s="143"/>
      <c r="BJ41" s="143"/>
      <c r="BK41" s="143"/>
      <c r="BL41" s="143"/>
      <c r="BM41" s="143"/>
      <c r="BN41" s="143"/>
      <c r="BO41" s="143"/>
      <c r="BP41" s="143"/>
      <c r="BQ41" s="143"/>
      <c r="BR41" s="143"/>
      <c r="BS41" s="144">
        <f>3.96230621476068</f>
        <v>3.9623062147606798</v>
      </c>
      <c r="BT41" s="144">
        <f>3.70787086229589</f>
        <v>3.70787086229589</v>
      </c>
      <c r="BU41" s="144">
        <f>16.5168311-BU40</f>
        <v>1.1420247600000017</v>
      </c>
      <c r="BV41" s="144">
        <f>3.15297826999998</f>
        <v>3.1529782699999802</v>
      </c>
      <c r="BW41" s="144">
        <v>27.733000000000001</v>
      </c>
      <c r="BX41" s="144">
        <v>38.012</v>
      </c>
      <c r="BY41" s="144">
        <v>6.3630000000000004</v>
      </c>
      <c r="BZ41" s="144">
        <v>6.9210000000000003</v>
      </c>
      <c r="CA41" s="144">
        <v>28.53</v>
      </c>
      <c r="CB41" s="144">
        <v>26.559000000000001</v>
      </c>
      <c r="CC41" s="144">
        <v>22.911999999999999</v>
      </c>
      <c r="CD41" s="151">
        <f t="shared" ref="CD41:DB41" si="60">CC41</f>
        <v>22.911999999999999</v>
      </c>
      <c r="CE41" s="151">
        <f t="shared" si="60"/>
        <v>22.911999999999999</v>
      </c>
      <c r="CF41" s="151">
        <f t="shared" si="60"/>
        <v>22.911999999999999</v>
      </c>
      <c r="CG41" s="151">
        <f t="shared" si="60"/>
        <v>22.911999999999999</v>
      </c>
      <c r="CH41" s="151">
        <f t="shared" si="60"/>
        <v>22.911999999999999</v>
      </c>
      <c r="CI41" s="151">
        <f t="shared" si="60"/>
        <v>22.911999999999999</v>
      </c>
      <c r="CJ41" s="151">
        <f t="shared" si="60"/>
        <v>22.911999999999999</v>
      </c>
      <c r="CK41" s="151">
        <f t="shared" si="60"/>
        <v>22.911999999999999</v>
      </c>
      <c r="CL41" s="151">
        <f t="shared" si="60"/>
        <v>22.911999999999999</v>
      </c>
      <c r="CM41" s="151">
        <f t="shared" si="60"/>
        <v>22.911999999999999</v>
      </c>
      <c r="CN41" s="151">
        <f t="shared" si="60"/>
        <v>22.911999999999999</v>
      </c>
      <c r="CO41" s="151">
        <f t="shared" si="60"/>
        <v>22.911999999999999</v>
      </c>
      <c r="CP41" s="151">
        <f t="shared" si="60"/>
        <v>22.911999999999999</v>
      </c>
      <c r="CQ41" s="151">
        <f t="shared" si="60"/>
        <v>22.911999999999999</v>
      </c>
      <c r="CR41" s="151">
        <f t="shared" si="60"/>
        <v>22.911999999999999</v>
      </c>
      <c r="CS41" s="151">
        <f t="shared" si="60"/>
        <v>22.911999999999999</v>
      </c>
      <c r="CT41" s="151">
        <f t="shared" si="60"/>
        <v>22.911999999999999</v>
      </c>
      <c r="CU41" s="151">
        <f t="shared" si="60"/>
        <v>22.911999999999999</v>
      </c>
      <c r="CV41" s="151">
        <f t="shared" si="60"/>
        <v>22.911999999999999</v>
      </c>
      <c r="CW41" s="151">
        <f t="shared" si="60"/>
        <v>22.911999999999999</v>
      </c>
      <c r="CX41" s="151">
        <f t="shared" si="60"/>
        <v>22.911999999999999</v>
      </c>
      <c r="CY41" s="151">
        <f t="shared" si="60"/>
        <v>22.911999999999999</v>
      </c>
      <c r="CZ41" s="151">
        <f t="shared" si="60"/>
        <v>22.911999999999999</v>
      </c>
      <c r="DA41" s="151">
        <f t="shared" si="60"/>
        <v>22.911999999999999</v>
      </c>
      <c r="DB41" s="151">
        <f t="shared" si="60"/>
        <v>22.911999999999999</v>
      </c>
      <c r="DC41" s="129"/>
      <c r="DD41" s="129"/>
      <c r="DE41" s="254" t="s">
        <v>1414</v>
      </c>
      <c r="DF41" s="255">
        <f t="shared" ref="DF41:DT41" si="61">INDEX($C41:$DC41,MATCH(DF$5,$C$6:$DC$6,0)+3)</f>
        <v>0</v>
      </c>
      <c r="DG41" s="255">
        <f t="shared" si="61"/>
        <v>0</v>
      </c>
      <c r="DH41" s="255">
        <f t="shared" si="61"/>
        <v>0</v>
      </c>
      <c r="DI41" s="255">
        <f t="shared" si="61"/>
        <v>0</v>
      </c>
      <c r="DJ41" s="255">
        <f t="shared" si="61"/>
        <v>0</v>
      </c>
      <c r="DK41" s="255">
        <f t="shared" si="61"/>
        <v>0</v>
      </c>
      <c r="DL41" s="255">
        <f t="shared" si="61"/>
        <v>0</v>
      </c>
      <c r="DM41" s="255">
        <f t="shared" si="61"/>
        <v>0</v>
      </c>
      <c r="DN41" s="255">
        <f t="shared" si="61"/>
        <v>0</v>
      </c>
      <c r="DO41" s="255">
        <f t="shared" si="61"/>
        <v>0</v>
      </c>
      <c r="DP41" s="255">
        <f t="shared" si="61"/>
        <v>0</v>
      </c>
      <c r="DQ41" s="255">
        <f t="shared" si="61"/>
        <v>0</v>
      </c>
      <c r="DR41" s="255">
        <f t="shared" si="61"/>
        <v>0</v>
      </c>
      <c r="DS41" s="255">
        <f t="shared" si="61"/>
        <v>0</v>
      </c>
      <c r="DT41" s="255">
        <f t="shared" si="61"/>
        <v>0</v>
      </c>
      <c r="DU41" s="143">
        <v>5.9834283000000141</v>
      </c>
      <c r="DV41" s="143">
        <v>3.3041171985493918</v>
      </c>
      <c r="DW41" s="255">
        <f t="shared" ref="DW41:EE41" si="62">INDEX($C41:$DC41,MATCH(DW$5,$C$6:$DC$6,0)+3)</f>
        <v>3.1529782699999802</v>
      </c>
      <c r="DX41" s="255">
        <f t="shared" si="62"/>
        <v>6.9210000000000003</v>
      </c>
      <c r="DY41" s="255">
        <f t="shared" si="62"/>
        <v>22.911999999999999</v>
      </c>
      <c r="DZ41" s="255">
        <f t="shared" si="62"/>
        <v>22.911999999999999</v>
      </c>
      <c r="EA41" s="255">
        <f t="shared" si="62"/>
        <v>22.911999999999999</v>
      </c>
      <c r="EB41" s="255">
        <f t="shared" si="62"/>
        <v>22.911999999999999</v>
      </c>
      <c r="EC41" s="255">
        <f t="shared" si="62"/>
        <v>22.911999999999999</v>
      </c>
      <c r="ED41" s="255">
        <f t="shared" si="62"/>
        <v>22.911999999999999</v>
      </c>
      <c r="EE41" s="255">
        <f t="shared" si="62"/>
        <v>22.911999999999999</v>
      </c>
      <c r="EF41" s="129"/>
      <c r="EG41" s="129"/>
      <c r="EH41" s="129"/>
      <c r="EI41" s="129"/>
      <c r="EJ41" s="129"/>
      <c r="EK41" s="129"/>
    </row>
    <row r="42" spans="1:141" ht="15.75" customHeight="1" x14ac:dyDescent="0.25">
      <c r="A42" s="11"/>
      <c r="B42" s="256" t="s">
        <v>1415</v>
      </c>
      <c r="C42" s="147">
        <f t="shared" ref="C42:DB42" si="63">SUM(C37:C41)</f>
        <v>0</v>
      </c>
      <c r="D42" s="147">
        <f t="shared" si="63"/>
        <v>0</v>
      </c>
      <c r="E42" s="147">
        <f t="shared" si="63"/>
        <v>0</v>
      </c>
      <c r="F42" s="147">
        <f t="shared" si="63"/>
        <v>0</v>
      </c>
      <c r="G42" s="147">
        <f t="shared" si="63"/>
        <v>0</v>
      </c>
      <c r="H42" s="147">
        <f t="shared" si="63"/>
        <v>0</v>
      </c>
      <c r="I42" s="147">
        <f t="shared" si="63"/>
        <v>0</v>
      </c>
      <c r="J42" s="147">
        <f t="shared" si="63"/>
        <v>0</v>
      </c>
      <c r="K42" s="147">
        <f t="shared" si="63"/>
        <v>0</v>
      </c>
      <c r="L42" s="147">
        <f t="shared" si="63"/>
        <v>0</v>
      </c>
      <c r="M42" s="147">
        <f t="shared" si="63"/>
        <v>0</v>
      </c>
      <c r="N42" s="147">
        <f t="shared" si="63"/>
        <v>0</v>
      </c>
      <c r="O42" s="147">
        <f t="shared" si="63"/>
        <v>0</v>
      </c>
      <c r="P42" s="147">
        <f t="shared" si="63"/>
        <v>0</v>
      </c>
      <c r="Q42" s="147">
        <f t="shared" si="63"/>
        <v>0</v>
      </c>
      <c r="R42" s="147">
        <f t="shared" si="63"/>
        <v>0</v>
      </c>
      <c r="S42" s="147">
        <f t="shared" si="63"/>
        <v>0</v>
      </c>
      <c r="T42" s="147">
        <f t="shared" si="63"/>
        <v>0</v>
      </c>
      <c r="U42" s="147">
        <f t="shared" si="63"/>
        <v>0</v>
      </c>
      <c r="V42" s="147">
        <f t="shared" si="63"/>
        <v>0</v>
      </c>
      <c r="W42" s="147">
        <f t="shared" si="63"/>
        <v>0</v>
      </c>
      <c r="X42" s="147">
        <f t="shared" si="63"/>
        <v>0</v>
      </c>
      <c r="Y42" s="147">
        <f t="shared" si="63"/>
        <v>0</v>
      </c>
      <c r="Z42" s="147">
        <f t="shared" si="63"/>
        <v>0</v>
      </c>
      <c r="AA42" s="147">
        <f t="shared" si="63"/>
        <v>0</v>
      </c>
      <c r="AB42" s="147">
        <f t="shared" si="63"/>
        <v>0</v>
      </c>
      <c r="AC42" s="147">
        <f t="shared" si="63"/>
        <v>0</v>
      </c>
      <c r="AD42" s="147">
        <f t="shared" si="63"/>
        <v>0</v>
      </c>
      <c r="AE42" s="147">
        <f t="shared" si="63"/>
        <v>0</v>
      </c>
      <c r="AF42" s="147">
        <f t="shared" si="63"/>
        <v>0</v>
      </c>
      <c r="AG42" s="147">
        <f t="shared" si="63"/>
        <v>0</v>
      </c>
      <c r="AH42" s="147">
        <f t="shared" si="63"/>
        <v>0</v>
      </c>
      <c r="AI42" s="147">
        <f t="shared" si="63"/>
        <v>0</v>
      </c>
      <c r="AJ42" s="147">
        <f t="shared" si="63"/>
        <v>0</v>
      </c>
      <c r="AK42" s="147">
        <f t="shared" si="63"/>
        <v>0</v>
      </c>
      <c r="AL42" s="147">
        <f t="shared" si="63"/>
        <v>0</v>
      </c>
      <c r="AM42" s="147">
        <f t="shared" si="63"/>
        <v>0</v>
      </c>
      <c r="AN42" s="147">
        <f t="shared" si="63"/>
        <v>0</v>
      </c>
      <c r="AO42" s="147">
        <f t="shared" si="63"/>
        <v>0</v>
      </c>
      <c r="AP42" s="147">
        <f t="shared" si="63"/>
        <v>0</v>
      </c>
      <c r="AQ42" s="147">
        <f t="shared" si="63"/>
        <v>0</v>
      </c>
      <c r="AR42" s="147">
        <f t="shared" si="63"/>
        <v>0</v>
      </c>
      <c r="AS42" s="147">
        <f t="shared" si="63"/>
        <v>0</v>
      </c>
      <c r="AT42" s="147">
        <f t="shared" si="63"/>
        <v>0</v>
      </c>
      <c r="AU42" s="147">
        <f t="shared" si="63"/>
        <v>0</v>
      </c>
      <c r="AV42" s="147">
        <f t="shared" si="63"/>
        <v>0</v>
      </c>
      <c r="AW42" s="147">
        <f t="shared" si="63"/>
        <v>0</v>
      </c>
      <c r="AX42" s="147">
        <f t="shared" si="63"/>
        <v>0</v>
      </c>
      <c r="AY42" s="147">
        <f t="shared" si="63"/>
        <v>0</v>
      </c>
      <c r="AZ42" s="147">
        <f t="shared" si="63"/>
        <v>0</v>
      </c>
      <c r="BA42" s="147">
        <f t="shared" si="63"/>
        <v>0</v>
      </c>
      <c r="BB42" s="147">
        <f t="shared" si="63"/>
        <v>0</v>
      </c>
      <c r="BC42" s="147">
        <f t="shared" si="63"/>
        <v>0</v>
      </c>
      <c r="BD42" s="147">
        <f t="shared" si="63"/>
        <v>0</v>
      </c>
      <c r="BE42" s="147">
        <f t="shared" si="63"/>
        <v>0</v>
      </c>
      <c r="BF42" s="147">
        <f t="shared" si="63"/>
        <v>0</v>
      </c>
      <c r="BG42" s="147">
        <f t="shared" si="63"/>
        <v>0.21315314000000002</v>
      </c>
      <c r="BH42" s="147">
        <f t="shared" si="63"/>
        <v>0.24076365</v>
      </c>
      <c r="BI42" s="147">
        <f t="shared" si="63"/>
        <v>0.23972298</v>
      </c>
      <c r="BJ42" s="147">
        <f t="shared" si="63"/>
        <v>0.18801482</v>
      </c>
      <c r="BK42" s="147">
        <f t="shared" si="63"/>
        <v>0.17594905999999999</v>
      </c>
      <c r="BL42" s="147">
        <f t="shared" si="63"/>
        <v>0.27385710999999996</v>
      </c>
      <c r="BM42" s="147">
        <f t="shared" si="63"/>
        <v>0.47403121000000004</v>
      </c>
      <c r="BN42" s="147">
        <f t="shared" si="63"/>
        <v>0.45406749000000002</v>
      </c>
      <c r="BO42" s="147">
        <f t="shared" si="63"/>
        <v>0</v>
      </c>
      <c r="BP42" s="147">
        <f t="shared" si="63"/>
        <v>0</v>
      </c>
      <c r="BQ42" s="147">
        <f t="shared" si="63"/>
        <v>0</v>
      </c>
      <c r="BR42" s="147">
        <f t="shared" si="63"/>
        <v>0</v>
      </c>
      <c r="BS42" s="134">
        <f t="shared" si="63"/>
        <v>182.14622689999996</v>
      </c>
      <c r="BT42" s="134">
        <f t="shared" si="63"/>
        <v>172.7022843</v>
      </c>
      <c r="BU42" s="134">
        <f t="shared" si="63"/>
        <v>173.49878289999998</v>
      </c>
      <c r="BV42" s="134">
        <f t="shared" si="63"/>
        <v>171.55582432</v>
      </c>
      <c r="BW42" s="134">
        <f t="shared" si="63"/>
        <v>165.21800000000002</v>
      </c>
      <c r="BX42" s="134">
        <f t="shared" si="63"/>
        <v>178.28299999999999</v>
      </c>
      <c r="BY42" s="134">
        <f t="shared" si="63"/>
        <v>227.553</v>
      </c>
      <c r="BZ42" s="134">
        <f t="shared" si="63"/>
        <v>301.27</v>
      </c>
      <c r="CA42" s="134">
        <f t="shared" si="63"/>
        <v>685.12900000000002</v>
      </c>
      <c r="CB42" s="134">
        <f t="shared" si="63"/>
        <v>681.03599999999994</v>
      </c>
      <c r="CC42" s="134">
        <f t="shared" si="63"/>
        <v>669.13700000000006</v>
      </c>
      <c r="CD42" s="134">
        <f t="shared" si="63"/>
        <v>661.13700000000006</v>
      </c>
      <c r="CE42" s="134">
        <f t="shared" si="63"/>
        <v>653.13700000000006</v>
      </c>
      <c r="CF42" s="134">
        <f t="shared" si="63"/>
        <v>645.13700000000006</v>
      </c>
      <c r="CG42" s="134">
        <f t="shared" si="63"/>
        <v>637.13700000000006</v>
      </c>
      <c r="CH42" s="134">
        <f t="shared" si="63"/>
        <v>629.13700000000006</v>
      </c>
      <c r="CI42" s="134">
        <f t="shared" si="63"/>
        <v>621.13700000000006</v>
      </c>
      <c r="CJ42" s="134">
        <f t="shared" si="63"/>
        <v>613.13700000000006</v>
      </c>
      <c r="CK42" s="134">
        <f t="shared" si="63"/>
        <v>605.13700000000006</v>
      </c>
      <c r="CL42" s="134">
        <f t="shared" si="63"/>
        <v>597.13700000000006</v>
      </c>
      <c r="CM42" s="134">
        <f t="shared" si="63"/>
        <v>589.13700000000006</v>
      </c>
      <c r="CN42" s="134">
        <f t="shared" si="63"/>
        <v>581.13700000000006</v>
      </c>
      <c r="CO42" s="134">
        <f t="shared" si="63"/>
        <v>573.13700000000006</v>
      </c>
      <c r="CP42" s="134">
        <f t="shared" si="63"/>
        <v>565.13700000000006</v>
      </c>
      <c r="CQ42" s="134">
        <f t="shared" si="63"/>
        <v>557.13700000000006</v>
      </c>
      <c r="CR42" s="134">
        <f t="shared" si="63"/>
        <v>549.13700000000006</v>
      </c>
      <c r="CS42" s="134">
        <f t="shared" si="63"/>
        <v>541.13700000000006</v>
      </c>
      <c r="CT42" s="134">
        <f t="shared" si="63"/>
        <v>533.13700000000006</v>
      </c>
      <c r="CU42" s="134">
        <f t="shared" si="63"/>
        <v>525.13700000000006</v>
      </c>
      <c r="CV42" s="134">
        <f t="shared" si="63"/>
        <v>517.13700000000006</v>
      </c>
      <c r="CW42" s="134">
        <f t="shared" si="63"/>
        <v>509.137</v>
      </c>
      <c r="CX42" s="134">
        <f t="shared" si="63"/>
        <v>501.137</v>
      </c>
      <c r="CY42" s="134">
        <f t="shared" si="63"/>
        <v>493.137</v>
      </c>
      <c r="CZ42" s="134">
        <f t="shared" si="63"/>
        <v>485.137</v>
      </c>
      <c r="DA42" s="134">
        <f t="shared" si="63"/>
        <v>477.137</v>
      </c>
      <c r="DB42" s="134">
        <f t="shared" si="63"/>
        <v>469.137</v>
      </c>
      <c r="DC42" s="11"/>
      <c r="DD42" s="11"/>
      <c r="DE42" s="256" t="s">
        <v>1415</v>
      </c>
      <c r="DF42" s="147">
        <f t="shared" ref="DF42:DT42" si="64">INDEX($C42:$DC42,MATCH(DF$5,$C$6:$DC$6,0)+3)</f>
        <v>0</v>
      </c>
      <c r="DG42" s="147">
        <f t="shared" si="64"/>
        <v>0</v>
      </c>
      <c r="DH42" s="147">
        <f t="shared" si="64"/>
        <v>0</v>
      </c>
      <c r="DI42" s="147">
        <f t="shared" si="64"/>
        <v>0</v>
      </c>
      <c r="DJ42" s="147">
        <f t="shared" si="64"/>
        <v>0</v>
      </c>
      <c r="DK42" s="147">
        <f t="shared" si="64"/>
        <v>0</v>
      </c>
      <c r="DL42" s="147">
        <f t="shared" si="64"/>
        <v>0</v>
      </c>
      <c r="DM42" s="147">
        <f t="shared" si="64"/>
        <v>0</v>
      </c>
      <c r="DN42" s="147">
        <f t="shared" si="64"/>
        <v>0</v>
      </c>
      <c r="DO42" s="147">
        <f t="shared" si="64"/>
        <v>0</v>
      </c>
      <c r="DP42" s="147">
        <f t="shared" si="64"/>
        <v>0</v>
      </c>
      <c r="DQ42" s="147">
        <f t="shared" si="64"/>
        <v>0</v>
      </c>
      <c r="DR42" s="147">
        <f t="shared" si="64"/>
        <v>0</v>
      </c>
      <c r="DS42" s="147">
        <f t="shared" si="64"/>
        <v>0</v>
      </c>
      <c r="DT42" s="147">
        <f t="shared" si="64"/>
        <v>0.18801482</v>
      </c>
      <c r="DU42" s="147">
        <f t="shared" ref="DU42:DV42" si="65">SUM(DU36:DU41)</f>
        <v>179.54973940000005</v>
      </c>
      <c r="DV42" s="147">
        <f t="shared" si="65"/>
        <v>180.84310898999996</v>
      </c>
      <c r="DW42" s="147">
        <f t="shared" ref="DW42:EE42" si="66">INDEX($C42:$DC42,MATCH(DW$5,$C$6:$DC$6,0)+3)</f>
        <v>171.55582432</v>
      </c>
      <c r="DX42" s="147">
        <f t="shared" si="66"/>
        <v>301.27</v>
      </c>
      <c r="DY42" s="147">
        <f t="shared" si="66"/>
        <v>661.13700000000006</v>
      </c>
      <c r="DZ42" s="147">
        <f t="shared" si="66"/>
        <v>629.13700000000006</v>
      </c>
      <c r="EA42" s="147">
        <f t="shared" si="66"/>
        <v>597.13700000000006</v>
      </c>
      <c r="EB42" s="147">
        <f t="shared" si="66"/>
        <v>565.13700000000006</v>
      </c>
      <c r="EC42" s="147">
        <f t="shared" si="66"/>
        <v>533.13700000000006</v>
      </c>
      <c r="ED42" s="147">
        <f t="shared" si="66"/>
        <v>501.137</v>
      </c>
      <c r="EE42" s="147">
        <f t="shared" si="66"/>
        <v>469.137</v>
      </c>
      <c r="EF42" s="11"/>
      <c r="EG42" s="11"/>
      <c r="EH42" s="11"/>
      <c r="EI42" s="11"/>
      <c r="EJ42" s="11"/>
      <c r="EK42" s="11"/>
    </row>
    <row r="43" spans="1:141" ht="15.75" customHeight="1" x14ac:dyDescent="0.25">
      <c r="A43" s="129"/>
      <c r="B43" s="15"/>
      <c r="C43" s="182"/>
      <c r="D43" s="182"/>
      <c r="E43" s="182"/>
      <c r="F43" s="182"/>
      <c r="G43" s="182"/>
      <c r="H43" s="182"/>
      <c r="I43" s="182"/>
      <c r="J43" s="182"/>
      <c r="K43" s="182"/>
      <c r="L43" s="182"/>
      <c r="M43" s="182"/>
      <c r="N43" s="182"/>
      <c r="O43" s="182"/>
      <c r="P43" s="182"/>
      <c r="Q43" s="182"/>
      <c r="R43" s="182"/>
      <c r="S43" s="182"/>
      <c r="T43" s="182"/>
      <c r="U43" s="182"/>
      <c r="V43" s="182"/>
      <c r="W43" s="182"/>
      <c r="X43" s="182"/>
      <c r="Y43" s="182"/>
      <c r="Z43" s="182"/>
      <c r="AA43" s="182"/>
      <c r="AB43" s="182"/>
      <c r="AC43" s="182"/>
      <c r="AD43" s="182"/>
      <c r="AE43" s="182"/>
      <c r="AF43" s="182"/>
      <c r="AG43" s="182"/>
      <c r="AH43" s="182"/>
      <c r="AI43" s="182"/>
      <c r="AJ43" s="182"/>
      <c r="AK43" s="182"/>
      <c r="AL43" s="182"/>
      <c r="AM43" s="182"/>
      <c r="AN43" s="182"/>
      <c r="AO43" s="182"/>
      <c r="AP43" s="182"/>
      <c r="AQ43" s="182"/>
      <c r="AR43" s="182"/>
      <c r="AS43" s="182"/>
      <c r="AT43" s="182"/>
      <c r="AU43" s="182"/>
      <c r="AV43" s="182"/>
      <c r="AW43" s="182"/>
      <c r="AX43" s="182"/>
      <c r="AY43" s="182"/>
      <c r="AZ43" s="182"/>
      <c r="BA43" s="182"/>
      <c r="BB43" s="182"/>
      <c r="BC43" s="182"/>
      <c r="BD43" s="182"/>
      <c r="BE43" s="182"/>
      <c r="BF43" s="182"/>
      <c r="BG43" s="182"/>
      <c r="BH43" s="182"/>
      <c r="BI43" s="182"/>
      <c r="BJ43" s="182"/>
      <c r="BK43" s="182"/>
      <c r="BL43" s="182"/>
      <c r="BM43" s="182"/>
      <c r="BN43" s="182"/>
      <c r="BO43" s="182"/>
      <c r="BP43" s="182"/>
      <c r="BQ43" s="182"/>
      <c r="BR43" s="182"/>
      <c r="BS43" s="106"/>
      <c r="BT43" s="106"/>
      <c r="BU43" s="106"/>
      <c r="BV43" s="106"/>
      <c r="BW43" s="106"/>
      <c r="BX43" s="106"/>
      <c r="BY43" s="106"/>
      <c r="BZ43" s="106"/>
      <c r="CA43" s="106"/>
      <c r="CB43" s="106"/>
      <c r="CC43" s="106"/>
      <c r="CD43" s="106"/>
      <c r="CE43" s="106"/>
      <c r="CF43" s="106"/>
      <c r="CG43" s="106"/>
      <c r="CH43" s="106"/>
      <c r="CI43" s="106"/>
      <c r="CJ43" s="106"/>
      <c r="CK43" s="106"/>
      <c r="CL43" s="106"/>
      <c r="CM43" s="106"/>
      <c r="CN43" s="106"/>
      <c r="CO43" s="106"/>
      <c r="CP43" s="106"/>
      <c r="CQ43" s="106"/>
      <c r="CR43" s="106"/>
      <c r="CS43" s="106"/>
      <c r="CT43" s="106"/>
      <c r="CU43" s="106"/>
      <c r="CV43" s="106"/>
      <c r="CW43" s="106"/>
      <c r="CX43" s="106"/>
      <c r="CY43" s="106"/>
      <c r="CZ43" s="106"/>
      <c r="DA43" s="106"/>
      <c r="DB43" s="106"/>
      <c r="DC43" s="129"/>
      <c r="DD43" s="129"/>
      <c r="DE43" s="15"/>
      <c r="DF43" s="182"/>
      <c r="DG43" s="182"/>
      <c r="DH43" s="182"/>
      <c r="DI43" s="182"/>
      <c r="DJ43" s="182"/>
      <c r="DK43" s="182"/>
      <c r="DL43" s="182"/>
      <c r="DM43" s="182"/>
      <c r="DN43" s="182"/>
      <c r="DO43" s="182"/>
      <c r="DP43" s="182"/>
      <c r="DQ43" s="182"/>
      <c r="DR43" s="182"/>
      <c r="DS43" s="182"/>
      <c r="DT43" s="182"/>
      <c r="DU43" s="182"/>
      <c r="DV43" s="182"/>
      <c r="DW43" s="182"/>
      <c r="DX43" s="182"/>
      <c r="DY43" s="182"/>
      <c r="DZ43" s="182"/>
      <c r="EA43" s="182"/>
      <c r="EB43" s="182"/>
      <c r="EC43" s="182"/>
      <c r="ED43" s="182"/>
      <c r="EE43" s="182"/>
      <c r="EF43" s="129"/>
      <c r="EG43" s="129"/>
      <c r="EH43" s="129"/>
      <c r="EI43" s="129"/>
      <c r="EJ43" s="129"/>
      <c r="EK43" s="129"/>
    </row>
    <row r="44" spans="1:141" ht="15.75" customHeight="1" x14ac:dyDescent="0.25">
      <c r="A44" s="11" t="s">
        <v>1</v>
      </c>
      <c r="B44" s="139" t="s">
        <v>1416</v>
      </c>
      <c r="C44" s="110">
        <f t="shared" ref="C44:DB44" si="67">C42+C34</f>
        <v>0</v>
      </c>
      <c r="D44" s="110">
        <f t="shared" si="67"/>
        <v>0</v>
      </c>
      <c r="E44" s="110">
        <f t="shared" si="67"/>
        <v>0</v>
      </c>
      <c r="F44" s="110">
        <f t="shared" si="67"/>
        <v>0</v>
      </c>
      <c r="G44" s="110">
        <f t="shared" si="67"/>
        <v>0</v>
      </c>
      <c r="H44" s="110">
        <f t="shared" si="67"/>
        <v>0</v>
      </c>
      <c r="I44" s="110">
        <f t="shared" si="67"/>
        <v>0</v>
      </c>
      <c r="J44" s="110">
        <f t="shared" si="67"/>
        <v>0</v>
      </c>
      <c r="K44" s="110">
        <f t="shared" si="67"/>
        <v>0</v>
      </c>
      <c r="L44" s="110">
        <f t="shared" si="67"/>
        <v>0</v>
      </c>
      <c r="M44" s="110">
        <f t="shared" si="67"/>
        <v>0</v>
      </c>
      <c r="N44" s="110">
        <f t="shared" si="67"/>
        <v>0</v>
      </c>
      <c r="O44" s="110">
        <f t="shared" si="67"/>
        <v>0</v>
      </c>
      <c r="P44" s="110">
        <f t="shared" si="67"/>
        <v>0</v>
      </c>
      <c r="Q44" s="110">
        <f t="shared" si="67"/>
        <v>0</v>
      </c>
      <c r="R44" s="110">
        <f t="shared" si="67"/>
        <v>0</v>
      </c>
      <c r="S44" s="110">
        <f t="shared" si="67"/>
        <v>0</v>
      </c>
      <c r="T44" s="110">
        <f t="shared" si="67"/>
        <v>0</v>
      </c>
      <c r="U44" s="110">
        <f t="shared" si="67"/>
        <v>0</v>
      </c>
      <c r="V44" s="110">
        <f t="shared" si="67"/>
        <v>0</v>
      </c>
      <c r="W44" s="110">
        <f t="shared" si="67"/>
        <v>0</v>
      </c>
      <c r="X44" s="110">
        <f t="shared" si="67"/>
        <v>0</v>
      </c>
      <c r="Y44" s="110">
        <f t="shared" si="67"/>
        <v>0</v>
      </c>
      <c r="Z44" s="110">
        <f t="shared" si="67"/>
        <v>0</v>
      </c>
      <c r="AA44" s="110">
        <f t="shared" si="67"/>
        <v>0</v>
      </c>
      <c r="AB44" s="110">
        <f t="shared" si="67"/>
        <v>0</v>
      </c>
      <c r="AC44" s="110">
        <f t="shared" si="67"/>
        <v>0</v>
      </c>
      <c r="AD44" s="110">
        <f t="shared" si="67"/>
        <v>0</v>
      </c>
      <c r="AE44" s="110">
        <f t="shared" si="67"/>
        <v>0</v>
      </c>
      <c r="AF44" s="110">
        <f t="shared" si="67"/>
        <v>0</v>
      </c>
      <c r="AG44" s="110">
        <f t="shared" si="67"/>
        <v>0</v>
      </c>
      <c r="AH44" s="110">
        <f t="shared" si="67"/>
        <v>0</v>
      </c>
      <c r="AI44" s="110">
        <f t="shared" si="67"/>
        <v>0</v>
      </c>
      <c r="AJ44" s="110">
        <f t="shared" si="67"/>
        <v>0</v>
      </c>
      <c r="AK44" s="110">
        <f t="shared" si="67"/>
        <v>0</v>
      </c>
      <c r="AL44" s="110">
        <f t="shared" si="67"/>
        <v>0</v>
      </c>
      <c r="AM44" s="110">
        <f t="shared" si="67"/>
        <v>0</v>
      </c>
      <c r="AN44" s="110">
        <f t="shared" si="67"/>
        <v>0</v>
      </c>
      <c r="AO44" s="110">
        <f t="shared" si="67"/>
        <v>0</v>
      </c>
      <c r="AP44" s="110">
        <f t="shared" si="67"/>
        <v>0</v>
      </c>
      <c r="AQ44" s="110">
        <f t="shared" si="67"/>
        <v>0</v>
      </c>
      <c r="AR44" s="110">
        <f t="shared" si="67"/>
        <v>0</v>
      </c>
      <c r="AS44" s="110">
        <f t="shared" si="67"/>
        <v>0</v>
      </c>
      <c r="AT44" s="110">
        <f t="shared" si="67"/>
        <v>0</v>
      </c>
      <c r="AU44" s="110">
        <f t="shared" si="67"/>
        <v>0</v>
      </c>
      <c r="AV44" s="110">
        <f t="shared" si="67"/>
        <v>0</v>
      </c>
      <c r="AW44" s="110">
        <f t="shared" si="67"/>
        <v>0</v>
      </c>
      <c r="AX44" s="110">
        <f t="shared" si="67"/>
        <v>0</v>
      </c>
      <c r="AY44" s="110">
        <f t="shared" si="67"/>
        <v>0</v>
      </c>
      <c r="AZ44" s="110">
        <f t="shared" si="67"/>
        <v>0</v>
      </c>
      <c r="BA44" s="110">
        <f t="shared" si="67"/>
        <v>0</v>
      </c>
      <c r="BB44" s="110">
        <f t="shared" si="67"/>
        <v>0</v>
      </c>
      <c r="BC44" s="110">
        <f t="shared" si="67"/>
        <v>0</v>
      </c>
      <c r="BD44" s="110">
        <f t="shared" si="67"/>
        <v>0</v>
      </c>
      <c r="BE44" s="110">
        <f t="shared" si="67"/>
        <v>0</v>
      </c>
      <c r="BF44" s="110">
        <f t="shared" si="67"/>
        <v>0</v>
      </c>
      <c r="BG44" s="110">
        <f t="shared" si="67"/>
        <v>0.21315314000000002</v>
      </c>
      <c r="BH44" s="110">
        <f t="shared" si="67"/>
        <v>0.24076365</v>
      </c>
      <c r="BI44" s="110">
        <f t="shared" si="67"/>
        <v>0.23972298</v>
      </c>
      <c r="BJ44" s="110">
        <f t="shared" si="67"/>
        <v>0.18801482</v>
      </c>
      <c r="BK44" s="110">
        <f t="shared" si="67"/>
        <v>0.17594905999999999</v>
      </c>
      <c r="BL44" s="110">
        <f t="shared" si="67"/>
        <v>0.27385710999999996</v>
      </c>
      <c r="BM44" s="110">
        <f t="shared" si="67"/>
        <v>0.47403121000000004</v>
      </c>
      <c r="BN44" s="110">
        <f t="shared" si="67"/>
        <v>0.45406749000000002</v>
      </c>
      <c r="BO44" s="110">
        <f t="shared" si="67"/>
        <v>0</v>
      </c>
      <c r="BP44" s="110">
        <f t="shared" si="67"/>
        <v>0</v>
      </c>
      <c r="BQ44" s="110">
        <f t="shared" si="67"/>
        <v>0</v>
      </c>
      <c r="BR44" s="110">
        <f t="shared" si="67"/>
        <v>0</v>
      </c>
      <c r="BS44" s="111">
        <f t="shared" si="67"/>
        <v>212.21933490999996</v>
      </c>
      <c r="BT44" s="111">
        <f t="shared" si="67"/>
        <v>226.42166376</v>
      </c>
      <c r="BU44" s="111">
        <f t="shared" si="67"/>
        <v>243.10330892999997</v>
      </c>
      <c r="BV44" s="111">
        <f t="shared" si="67"/>
        <v>239.83993129000001</v>
      </c>
      <c r="BW44" s="111">
        <f t="shared" si="67"/>
        <v>269.44800000000004</v>
      </c>
      <c r="BX44" s="111">
        <f t="shared" si="67"/>
        <v>319.49099999999999</v>
      </c>
      <c r="BY44" s="111">
        <f t="shared" si="67"/>
        <v>328.11199999999997</v>
      </c>
      <c r="BZ44" s="111">
        <f t="shared" si="67"/>
        <v>393.86199999999997</v>
      </c>
      <c r="CA44" s="111">
        <f t="shared" si="67"/>
        <v>875.25400000000002</v>
      </c>
      <c r="CB44" s="111">
        <f t="shared" si="67"/>
        <v>920.36899999999991</v>
      </c>
      <c r="CC44" s="111">
        <f t="shared" si="67"/>
        <v>927.30899999999997</v>
      </c>
      <c r="CD44" s="111">
        <f t="shared" si="67"/>
        <v>911.98364332913945</v>
      </c>
      <c r="CE44" s="111">
        <f t="shared" si="67"/>
        <v>920.31803838250767</v>
      </c>
      <c r="CF44" s="111">
        <f t="shared" si="67"/>
        <v>946.46483050846155</v>
      </c>
      <c r="CG44" s="111">
        <f t="shared" si="67"/>
        <v>967.44871458131445</v>
      </c>
      <c r="CH44" s="111">
        <f t="shared" si="67"/>
        <v>1003.7373744342199</v>
      </c>
      <c r="CI44" s="111">
        <f t="shared" si="67"/>
        <v>1032.7748938367808</v>
      </c>
      <c r="CJ44" s="111">
        <f t="shared" si="67"/>
        <v>1059.0824587800132</v>
      </c>
      <c r="CK44" s="111">
        <f t="shared" si="67"/>
        <v>1075.810530648178</v>
      </c>
      <c r="CL44" s="111">
        <f t="shared" si="67"/>
        <v>1099.0663348070398</v>
      </c>
      <c r="CM44" s="111">
        <f t="shared" si="67"/>
        <v>1050.5416252695445</v>
      </c>
      <c r="CN44" s="111">
        <f t="shared" si="67"/>
        <v>1087.5641955637966</v>
      </c>
      <c r="CO44" s="111">
        <f t="shared" si="67"/>
        <v>1081.9050658012434</v>
      </c>
      <c r="CP44" s="111">
        <f t="shared" si="67"/>
        <v>1121.2259330623779</v>
      </c>
      <c r="CQ44" s="111">
        <f t="shared" si="67"/>
        <v>1100.5061261479223</v>
      </c>
      <c r="CR44" s="111">
        <f t="shared" si="67"/>
        <v>1143.331611958512</v>
      </c>
      <c r="CS44" s="111">
        <f t="shared" si="67"/>
        <v>1149.2302863771256</v>
      </c>
      <c r="CT44" s="111">
        <f t="shared" si="67"/>
        <v>569.35600000000011</v>
      </c>
      <c r="CU44" s="111">
        <f t="shared" si="67"/>
        <v>1168.28727450121</v>
      </c>
      <c r="CV44" s="111">
        <f t="shared" si="67"/>
        <v>1224.186516981511</v>
      </c>
      <c r="CW44" s="111">
        <f t="shared" si="67"/>
        <v>1219.376242155646</v>
      </c>
      <c r="CX44" s="111">
        <f t="shared" si="67"/>
        <v>1224.8801980748422</v>
      </c>
      <c r="CY44" s="111">
        <f t="shared" si="67"/>
        <v>1210.4509524464661</v>
      </c>
      <c r="CZ44" s="111">
        <f t="shared" si="67"/>
        <v>1274.1308965445944</v>
      </c>
      <c r="DA44" s="111">
        <f t="shared" si="67"/>
        <v>1269.6998313701843</v>
      </c>
      <c r="DB44" s="111">
        <f t="shared" si="67"/>
        <v>1276.8491420318553</v>
      </c>
      <c r="DC44" s="11"/>
      <c r="DD44" s="11"/>
      <c r="DE44" s="139" t="s">
        <v>1416</v>
      </c>
      <c r="DF44" s="110">
        <f t="shared" ref="DF44:DT44" si="68">INDEX($C44:$DC44,MATCH(DF$5,$C$6:$DC$6,0)+3)</f>
        <v>0</v>
      </c>
      <c r="DG44" s="110">
        <f t="shared" si="68"/>
        <v>0</v>
      </c>
      <c r="DH44" s="110">
        <f t="shared" si="68"/>
        <v>0</v>
      </c>
      <c r="DI44" s="110">
        <f t="shared" si="68"/>
        <v>0</v>
      </c>
      <c r="DJ44" s="110">
        <f t="shared" si="68"/>
        <v>0</v>
      </c>
      <c r="DK44" s="110">
        <f t="shared" si="68"/>
        <v>0</v>
      </c>
      <c r="DL44" s="110">
        <f t="shared" si="68"/>
        <v>0</v>
      </c>
      <c r="DM44" s="110">
        <f t="shared" si="68"/>
        <v>0</v>
      </c>
      <c r="DN44" s="110">
        <f t="shared" si="68"/>
        <v>0</v>
      </c>
      <c r="DO44" s="110">
        <f t="shared" si="68"/>
        <v>0</v>
      </c>
      <c r="DP44" s="110">
        <f t="shared" si="68"/>
        <v>0</v>
      </c>
      <c r="DQ44" s="110">
        <f t="shared" si="68"/>
        <v>0</v>
      </c>
      <c r="DR44" s="110">
        <f t="shared" si="68"/>
        <v>0</v>
      </c>
      <c r="DS44" s="110">
        <f t="shared" si="68"/>
        <v>0</v>
      </c>
      <c r="DT44" s="110">
        <f t="shared" si="68"/>
        <v>0.18801482</v>
      </c>
      <c r="DU44" s="110">
        <f t="shared" ref="DU44:DV44" si="69">+DU42+DU34</f>
        <v>190.50238435000006</v>
      </c>
      <c r="DV44" s="110">
        <f t="shared" si="69"/>
        <v>204.39015436999998</v>
      </c>
      <c r="DW44" s="110">
        <f t="shared" ref="DW44:EE44" si="70">INDEX($C44:$DC44,MATCH(DW$5,$C$6:$DC$6,0)+3)</f>
        <v>239.83993129000001</v>
      </c>
      <c r="DX44" s="110">
        <f t="shared" si="70"/>
        <v>393.86199999999997</v>
      </c>
      <c r="DY44" s="110">
        <f t="shared" si="70"/>
        <v>911.98364332913945</v>
      </c>
      <c r="DZ44" s="110">
        <f t="shared" si="70"/>
        <v>1003.7373744342199</v>
      </c>
      <c r="EA44" s="110">
        <f t="shared" si="70"/>
        <v>1099.0663348070398</v>
      </c>
      <c r="EB44" s="110">
        <f t="shared" si="70"/>
        <v>1121.2259330623779</v>
      </c>
      <c r="EC44" s="110">
        <f t="shared" si="70"/>
        <v>569.35600000000011</v>
      </c>
      <c r="ED44" s="110">
        <f t="shared" si="70"/>
        <v>1224.8801980748422</v>
      </c>
      <c r="EE44" s="110">
        <f t="shared" si="70"/>
        <v>1276.8491420318553</v>
      </c>
      <c r="EF44" s="11"/>
      <c r="EG44" s="11"/>
      <c r="EH44" s="11"/>
      <c r="EI44" s="11"/>
      <c r="EJ44" s="11"/>
      <c r="EK44" s="11"/>
    </row>
    <row r="45" spans="1:141" ht="15.75" customHeight="1" x14ac:dyDescent="0.25">
      <c r="A45" s="129"/>
      <c r="B45" s="15"/>
      <c r="C45" s="182"/>
      <c r="D45" s="182"/>
      <c r="E45" s="182"/>
      <c r="F45" s="182"/>
      <c r="G45" s="182"/>
      <c r="H45" s="182"/>
      <c r="I45" s="182"/>
      <c r="J45" s="182"/>
      <c r="K45" s="182"/>
      <c r="L45" s="182"/>
      <c r="M45" s="182"/>
      <c r="N45" s="182"/>
      <c r="O45" s="182"/>
      <c r="P45" s="182"/>
      <c r="Q45" s="182"/>
      <c r="R45" s="182"/>
      <c r="S45" s="182"/>
      <c r="T45" s="182"/>
      <c r="U45" s="182"/>
      <c r="V45" s="182"/>
      <c r="W45" s="182"/>
      <c r="X45" s="182"/>
      <c r="Y45" s="182"/>
      <c r="Z45" s="182"/>
      <c r="AA45" s="182"/>
      <c r="AB45" s="182"/>
      <c r="AC45" s="182"/>
      <c r="AD45" s="182"/>
      <c r="AE45" s="182"/>
      <c r="AF45" s="182"/>
      <c r="AG45" s="182"/>
      <c r="AH45" s="182"/>
      <c r="AI45" s="182"/>
      <c r="AJ45" s="182"/>
      <c r="AK45" s="182"/>
      <c r="AL45" s="182"/>
      <c r="AM45" s="182"/>
      <c r="AN45" s="182"/>
      <c r="AO45" s="182"/>
      <c r="AP45" s="182"/>
      <c r="AQ45" s="182"/>
      <c r="AR45" s="182"/>
      <c r="AS45" s="182"/>
      <c r="AT45" s="182"/>
      <c r="AU45" s="182"/>
      <c r="AV45" s="182"/>
      <c r="AW45" s="182"/>
      <c r="AX45" s="182"/>
      <c r="AY45" s="182"/>
      <c r="AZ45" s="182"/>
      <c r="BA45" s="182"/>
      <c r="BB45" s="182"/>
      <c r="BC45" s="182"/>
      <c r="BD45" s="182"/>
      <c r="BE45" s="182"/>
      <c r="BF45" s="182"/>
      <c r="BG45" s="136"/>
      <c r="BH45" s="136"/>
      <c r="BI45" s="136"/>
      <c r="BJ45" s="136"/>
      <c r="BK45" s="136"/>
      <c r="BL45" s="136"/>
      <c r="BM45" s="136"/>
      <c r="BN45" s="136"/>
      <c r="BO45" s="136"/>
      <c r="BP45" s="136"/>
      <c r="BQ45" s="136"/>
      <c r="BR45" s="136"/>
      <c r="BS45" s="137"/>
      <c r="BT45" s="137"/>
      <c r="BU45" s="137"/>
      <c r="BV45" s="137"/>
      <c r="BW45" s="137"/>
      <c r="BX45" s="137"/>
      <c r="BY45" s="137"/>
      <c r="BZ45" s="137"/>
      <c r="CA45" s="137"/>
      <c r="CB45" s="137"/>
      <c r="CC45" s="137"/>
      <c r="CD45" s="137"/>
      <c r="CE45" s="137"/>
      <c r="CF45" s="137"/>
      <c r="CG45" s="137"/>
      <c r="CH45" s="137"/>
      <c r="CI45" s="137"/>
      <c r="CJ45" s="137"/>
      <c r="CK45" s="137"/>
      <c r="CL45" s="137"/>
      <c r="CM45" s="137"/>
      <c r="CN45" s="137"/>
      <c r="CO45" s="137"/>
      <c r="CP45" s="137"/>
      <c r="CQ45" s="137"/>
      <c r="CR45" s="137"/>
      <c r="CS45" s="137"/>
      <c r="CT45" s="137"/>
      <c r="CU45" s="137"/>
      <c r="CV45" s="137"/>
      <c r="CW45" s="137"/>
      <c r="CX45" s="137"/>
      <c r="CY45" s="137"/>
      <c r="CZ45" s="137"/>
      <c r="DA45" s="137"/>
      <c r="DB45" s="137"/>
      <c r="DC45" s="129"/>
      <c r="DD45" s="129"/>
      <c r="DE45" s="15"/>
      <c r="DF45" s="182"/>
      <c r="DG45" s="182"/>
      <c r="DH45" s="182"/>
      <c r="DI45" s="182"/>
      <c r="DJ45" s="182"/>
      <c r="DK45" s="182"/>
      <c r="DL45" s="182"/>
      <c r="DM45" s="182"/>
      <c r="DN45" s="182"/>
      <c r="DO45" s="182"/>
      <c r="DP45" s="182"/>
      <c r="DQ45" s="182"/>
      <c r="DR45" s="182"/>
      <c r="DS45" s="182"/>
      <c r="DT45" s="182"/>
      <c r="DU45" s="182"/>
      <c r="DV45" s="182"/>
      <c r="DW45" s="182"/>
      <c r="DX45" s="182"/>
      <c r="DY45" s="182"/>
      <c r="DZ45" s="182"/>
      <c r="EA45" s="182"/>
      <c r="EB45" s="182"/>
      <c r="EC45" s="182"/>
      <c r="ED45" s="182"/>
      <c r="EE45" s="182"/>
      <c r="EF45" s="129"/>
      <c r="EG45" s="129"/>
      <c r="EH45" s="129"/>
      <c r="EI45" s="129"/>
      <c r="EJ45" s="129"/>
      <c r="EK45" s="129"/>
    </row>
    <row r="46" spans="1:141" ht="15.75" customHeight="1" x14ac:dyDescent="0.25">
      <c r="A46" s="129"/>
      <c r="B46" s="133" t="s">
        <v>36</v>
      </c>
      <c r="C46" s="182"/>
      <c r="D46" s="182"/>
      <c r="E46" s="182"/>
      <c r="F46" s="182"/>
      <c r="G46" s="182"/>
      <c r="H46" s="182"/>
      <c r="I46" s="182"/>
      <c r="J46" s="182"/>
      <c r="K46" s="182"/>
      <c r="L46" s="182"/>
      <c r="M46" s="182"/>
      <c r="N46" s="182"/>
      <c r="O46" s="182"/>
      <c r="P46" s="182"/>
      <c r="Q46" s="182"/>
      <c r="R46" s="182"/>
      <c r="S46" s="182"/>
      <c r="T46" s="182"/>
      <c r="U46" s="182"/>
      <c r="V46" s="182"/>
      <c r="W46" s="182"/>
      <c r="X46" s="182"/>
      <c r="Y46" s="182"/>
      <c r="Z46" s="182"/>
      <c r="AA46" s="182"/>
      <c r="AB46" s="182"/>
      <c r="AC46" s="182"/>
      <c r="AD46" s="182"/>
      <c r="AE46" s="182"/>
      <c r="AF46" s="182"/>
      <c r="AG46" s="182"/>
      <c r="AH46" s="182"/>
      <c r="AI46" s="182"/>
      <c r="AJ46" s="182"/>
      <c r="AK46" s="182"/>
      <c r="AL46" s="182"/>
      <c r="AM46" s="182"/>
      <c r="AN46" s="182"/>
      <c r="AO46" s="182"/>
      <c r="AP46" s="182"/>
      <c r="AQ46" s="182"/>
      <c r="AR46" s="182"/>
      <c r="AS46" s="182"/>
      <c r="AT46" s="182"/>
      <c r="AU46" s="182"/>
      <c r="AV46" s="182"/>
      <c r="AW46" s="182"/>
      <c r="AX46" s="182"/>
      <c r="AY46" s="182"/>
      <c r="AZ46" s="182"/>
      <c r="BA46" s="182"/>
      <c r="BB46" s="182"/>
      <c r="BC46" s="182"/>
      <c r="BD46" s="182"/>
      <c r="BE46" s="182"/>
      <c r="BF46" s="182"/>
      <c r="BG46" s="136"/>
      <c r="BH46" s="136"/>
      <c r="BI46" s="136"/>
      <c r="BJ46" s="136"/>
      <c r="BK46" s="136"/>
      <c r="BL46" s="136"/>
      <c r="BM46" s="136"/>
      <c r="BN46" s="136"/>
      <c r="BO46" s="136"/>
      <c r="BP46" s="136"/>
      <c r="BQ46" s="136"/>
      <c r="BR46" s="136"/>
      <c r="BS46" s="137"/>
      <c r="BT46" s="137"/>
      <c r="BU46" s="137"/>
      <c r="BV46" s="137"/>
      <c r="BW46" s="137"/>
      <c r="BX46" s="137"/>
      <c r="BY46" s="137"/>
      <c r="BZ46" s="137"/>
      <c r="CA46" s="137"/>
      <c r="CB46" s="137"/>
      <c r="CC46" s="137"/>
      <c r="CD46" s="137"/>
      <c r="CE46" s="137"/>
      <c r="CF46" s="137"/>
      <c r="CG46" s="137"/>
      <c r="CH46" s="137"/>
      <c r="CI46" s="137"/>
      <c r="CJ46" s="137"/>
      <c r="CK46" s="137"/>
      <c r="CL46" s="137"/>
      <c r="CM46" s="137"/>
      <c r="CN46" s="137"/>
      <c r="CO46" s="137"/>
      <c r="CP46" s="137"/>
      <c r="CQ46" s="137"/>
      <c r="CR46" s="137"/>
      <c r="CS46" s="137"/>
      <c r="CT46" s="137"/>
      <c r="CU46" s="137"/>
      <c r="CV46" s="137"/>
      <c r="CW46" s="137"/>
      <c r="CX46" s="137"/>
      <c r="CY46" s="137"/>
      <c r="CZ46" s="137"/>
      <c r="DA46" s="137"/>
      <c r="DB46" s="137"/>
      <c r="DC46" s="129"/>
      <c r="DD46" s="129"/>
      <c r="DE46" s="133" t="s">
        <v>36</v>
      </c>
      <c r="DF46" s="182"/>
      <c r="DG46" s="182"/>
      <c r="DH46" s="182"/>
      <c r="DI46" s="182"/>
      <c r="DJ46" s="182"/>
      <c r="DK46" s="182"/>
      <c r="DL46" s="182"/>
      <c r="DM46" s="182"/>
      <c r="DN46" s="182"/>
      <c r="DO46" s="182"/>
      <c r="DP46" s="182"/>
      <c r="DQ46" s="182"/>
      <c r="DR46" s="182"/>
      <c r="DS46" s="182"/>
      <c r="DT46" s="182"/>
      <c r="DU46" s="182"/>
      <c r="DV46" s="182"/>
      <c r="DW46" s="182"/>
      <c r="DX46" s="182"/>
      <c r="DY46" s="182"/>
      <c r="DZ46" s="182"/>
      <c r="EA46" s="182"/>
      <c r="EB46" s="182"/>
      <c r="EC46" s="182"/>
      <c r="ED46" s="182"/>
      <c r="EE46" s="182"/>
      <c r="EF46" s="129"/>
      <c r="EG46" s="129"/>
      <c r="EH46" s="129"/>
      <c r="EI46" s="129"/>
      <c r="EJ46" s="129"/>
      <c r="EK46" s="129"/>
    </row>
    <row r="47" spans="1:141" ht="15.75" customHeight="1" x14ac:dyDescent="0.25">
      <c r="A47" s="129"/>
      <c r="B47" s="135" t="s">
        <v>1417</v>
      </c>
      <c r="C47" s="136"/>
      <c r="D47" s="136"/>
      <c r="E47" s="136"/>
      <c r="F47" s="136"/>
      <c r="G47" s="136"/>
      <c r="H47" s="136"/>
      <c r="I47" s="136"/>
      <c r="J47" s="136"/>
      <c r="K47" s="136"/>
      <c r="L47" s="136"/>
      <c r="M47" s="136"/>
      <c r="N47" s="136"/>
      <c r="O47" s="136"/>
      <c r="P47" s="136"/>
      <c r="Q47" s="136"/>
      <c r="R47" s="136"/>
      <c r="S47" s="136"/>
      <c r="T47" s="136"/>
      <c r="U47" s="136"/>
      <c r="V47" s="136"/>
      <c r="W47" s="136"/>
      <c r="X47" s="136"/>
      <c r="Y47" s="136"/>
      <c r="Z47" s="136"/>
      <c r="AA47" s="136"/>
      <c r="AB47" s="136"/>
      <c r="AC47" s="136"/>
      <c r="AD47" s="136"/>
      <c r="AE47" s="136"/>
      <c r="AF47" s="136"/>
      <c r="AG47" s="136"/>
      <c r="AH47" s="136"/>
      <c r="AI47" s="136"/>
      <c r="AJ47" s="136"/>
      <c r="AK47" s="136"/>
      <c r="AL47" s="136"/>
      <c r="AM47" s="136"/>
      <c r="AN47" s="136"/>
      <c r="AO47" s="136"/>
      <c r="AP47" s="136"/>
      <c r="AQ47" s="136"/>
      <c r="AR47" s="136"/>
      <c r="AS47" s="136"/>
      <c r="AT47" s="136"/>
      <c r="AU47" s="136"/>
      <c r="AV47" s="136"/>
      <c r="AW47" s="136"/>
      <c r="AX47" s="136"/>
      <c r="AY47" s="136"/>
      <c r="AZ47" s="136"/>
      <c r="BA47" s="136"/>
      <c r="BB47" s="136"/>
      <c r="BC47" s="136"/>
      <c r="BD47" s="136"/>
      <c r="BE47" s="136"/>
      <c r="BF47" s="136"/>
      <c r="BG47" s="136"/>
      <c r="BH47" s="136"/>
      <c r="BI47" s="136"/>
      <c r="BJ47" s="136"/>
      <c r="BK47" s="136"/>
      <c r="BL47" s="136"/>
      <c r="BM47" s="136"/>
      <c r="BN47" s="136"/>
      <c r="BO47" s="136"/>
      <c r="BP47" s="136"/>
      <c r="BQ47" s="136"/>
      <c r="BR47" s="136"/>
      <c r="BS47" s="137">
        <v>0</v>
      </c>
      <c r="BT47" s="137">
        <f t="shared" ref="BT47:BV47" si="71">BS47</f>
        <v>0</v>
      </c>
      <c r="BU47" s="137">
        <f t="shared" si="71"/>
        <v>0</v>
      </c>
      <c r="BV47" s="137">
        <f t="shared" si="71"/>
        <v>0</v>
      </c>
      <c r="BW47" s="137">
        <v>777.95500000000004</v>
      </c>
      <c r="BX47" s="137">
        <v>802.44299999999998</v>
      </c>
      <c r="BY47" s="137">
        <v>987.15099999999995</v>
      </c>
      <c r="BZ47" s="137">
        <v>0</v>
      </c>
      <c r="CA47" s="137">
        <v>0</v>
      </c>
      <c r="CB47" s="137">
        <v>0</v>
      </c>
      <c r="CC47" s="137">
        <v>0</v>
      </c>
      <c r="CD47" s="106">
        <f t="shared" ref="CD47:DB47" si="72">CC47</f>
        <v>0</v>
      </c>
      <c r="CE47" s="106">
        <f t="shared" si="72"/>
        <v>0</v>
      </c>
      <c r="CF47" s="106">
        <f t="shared" si="72"/>
        <v>0</v>
      </c>
      <c r="CG47" s="106">
        <f t="shared" si="72"/>
        <v>0</v>
      </c>
      <c r="CH47" s="106">
        <f t="shared" si="72"/>
        <v>0</v>
      </c>
      <c r="CI47" s="106">
        <f t="shared" si="72"/>
        <v>0</v>
      </c>
      <c r="CJ47" s="106">
        <f t="shared" si="72"/>
        <v>0</v>
      </c>
      <c r="CK47" s="106">
        <f t="shared" si="72"/>
        <v>0</v>
      </c>
      <c r="CL47" s="106">
        <f t="shared" si="72"/>
        <v>0</v>
      </c>
      <c r="CM47" s="106">
        <f t="shared" si="72"/>
        <v>0</v>
      </c>
      <c r="CN47" s="106">
        <f t="shared" si="72"/>
        <v>0</v>
      </c>
      <c r="CO47" s="106">
        <f t="shared" si="72"/>
        <v>0</v>
      </c>
      <c r="CP47" s="106">
        <f t="shared" si="72"/>
        <v>0</v>
      </c>
      <c r="CQ47" s="106">
        <f t="shared" si="72"/>
        <v>0</v>
      </c>
      <c r="CR47" s="106">
        <f t="shared" si="72"/>
        <v>0</v>
      </c>
      <c r="CS47" s="106">
        <f t="shared" si="72"/>
        <v>0</v>
      </c>
      <c r="CT47" s="106">
        <f t="shared" si="72"/>
        <v>0</v>
      </c>
      <c r="CU47" s="106">
        <f t="shared" si="72"/>
        <v>0</v>
      </c>
      <c r="CV47" s="106">
        <f t="shared" si="72"/>
        <v>0</v>
      </c>
      <c r="CW47" s="106">
        <f t="shared" si="72"/>
        <v>0</v>
      </c>
      <c r="CX47" s="106">
        <f t="shared" si="72"/>
        <v>0</v>
      </c>
      <c r="CY47" s="106">
        <f t="shared" si="72"/>
        <v>0</v>
      </c>
      <c r="CZ47" s="106">
        <f t="shared" si="72"/>
        <v>0</v>
      </c>
      <c r="DA47" s="106">
        <f t="shared" si="72"/>
        <v>0</v>
      </c>
      <c r="DB47" s="106">
        <f t="shared" si="72"/>
        <v>0</v>
      </c>
      <c r="DC47" s="129"/>
      <c r="DD47" s="129"/>
      <c r="DE47" s="135" t="s">
        <v>1417</v>
      </c>
      <c r="DF47" s="182">
        <f t="shared" ref="DF47:EE47" si="73">INDEX($C47:$DC47,MATCH(DF$5,$C$6:$DC$6,0)+3)</f>
        <v>0</v>
      </c>
      <c r="DG47" s="182">
        <f t="shared" si="73"/>
        <v>0</v>
      </c>
      <c r="DH47" s="182">
        <f t="shared" si="73"/>
        <v>0</v>
      </c>
      <c r="DI47" s="182">
        <f t="shared" si="73"/>
        <v>0</v>
      </c>
      <c r="DJ47" s="182">
        <f t="shared" si="73"/>
        <v>0</v>
      </c>
      <c r="DK47" s="182">
        <f t="shared" si="73"/>
        <v>0</v>
      </c>
      <c r="DL47" s="182">
        <f t="shared" si="73"/>
        <v>0</v>
      </c>
      <c r="DM47" s="182">
        <f t="shared" si="73"/>
        <v>0</v>
      </c>
      <c r="DN47" s="182">
        <f t="shared" si="73"/>
        <v>0</v>
      </c>
      <c r="DO47" s="182">
        <f t="shared" si="73"/>
        <v>0</v>
      </c>
      <c r="DP47" s="182">
        <f t="shared" si="73"/>
        <v>0</v>
      </c>
      <c r="DQ47" s="182">
        <f t="shared" si="73"/>
        <v>0</v>
      </c>
      <c r="DR47" s="182">
        <f t="shared" si="73"/>
        <v>0</v>
      </c>
      <c r="DS47" s="182">
        <f t="shared" si="73"/>
        <v>0</v>
      </c>
      <c r="DT47" s="182">
        <f t="shared" si="73"/>
        <v>0</v>
      </c>
      <c r="DU47" s="182">
        <f t="shared" si="73"/>
        <v>0</v>
      </c>
      <c r="DV47" s="182">
        <f t="shared" si="73"/>
        <v>0</v>
      </c>
      <c r="DW47" s="182">
        <f t="shared" si="73"/>
        <v>0</v>
      </c>
      <c r="DX47" s="182">
        <f t="shared" si="73"/>
        <v>0</v>
      </c>
      <c r="DY47" s="182">
        <f t="shared" si="73"/>
        <v>0</v>
      </c>
      <c r="DZ47" s="182">
        <f t="shared" si="73"/>
        <v>0</v>
      </c>
      <c r="EA47" s="182">
        <f t="shared" si="73"/>
        <v>0</v>
      </c>
      <c r="EB47" s="182">
        <f t="shared" si="73"/>
        <v>0</v>
      </c>
      <c r="EC47" s="182">
        <f t="shared" si="73"/>
        <v>0</v>
      </c>
      <c r="ED47" s="182">
        <f t="shared" si="73"/>
        <v>0</v>
      </c>
      <c r="EE47" s="182">
        <f t="shared" si="73"/>
        <v>0</v>
      </c>
      <c r="EF47" s="129"/>
      <c r="EG47" s="129"/>
      <c r="EH47" s="129"/>
      <c r="EI47" s="129"/>
      <c r="EJ47" s="129"/>
      <c r="EK47" s="129"/>
    </row>
    <row r="48" spans="1:141" ht="15.75" customHeight="1" x14ac:dyDescent="0.25">
      <c r="A48" s="129"/>
      <c r="B48" s="254" t="s">
        <v>1418</v>
      </c>
      <c r="C48" s="143"/>
      <c r="D48" s="143"/>
      <c r="E48" s="143"/>
      <c r="F48" s="143"/>
      <c r="G48" s="143"/>
      <c r="H48" s="143"/>
      <c r="I48" s="143"/>
      <c r="J48" s="143"/>
      <c r="K48" s="143"/>
      <c r="L48" s="143"/>
      <c r="M48" s="143"/>
      <c r="N48" s="143"/>
      <c r="O48" s="143"/>
      <c r="P48" s="143"/>
      <c r="Q48" s="143"/>
      <c r="R48" s="143"/>
      <c r="S48" s="143"/>
      <c r="T48" s="143"/>
      <c r="U48" s="143"/>
      <c r="V48" s="143"/>
      <c r="W48" s="143"/>
      <c r="X48" s="143"/>
      <c r="Y48" s="143"/>
      <c r="Z48" s="143"/>
      <c r="AA48" s="143"/>
      <c r="AB48" s="143"/>
      <c r="AC48" s="143"/>
      <c r="AD48" s="143"/>
      <c r="AE48" s="143"/>
      <c r="AF48" s="143"/>
      <c r="AG48" s="143"/>
      <c r="AH48" s="143"/>
      <c r="AI48" s="143"/>
      <c r="AJ48" s="143"/>
      <c r="AK48" s="143"/>
      <c r="AL48" s="143"/>
      <c r="AM48" s="143"/>
      <c r="AN48" s="143"/>
      <c r="AO48" s="143"/>
      <c r="AP48" s="143"/>
      <c r="AQ48" s="143"/>
      <c r="AR48" s="143"/>
      <c r="AS48" s="143"/>
      <c r="AT48" s="143"/>
      <c r="AU48" s="143"/>
      <c r="AV48" s="143"/>
      <c r="AW48" s="143"/>
      <c r="AX48" s="143"/>
      <c r="AY48" s="143"/>
      <c r="AZ48" s="143"/>
      <c r="BA48" s="143"/>
      <c r="BB48" s="143"/>
      <c r="BC48" s="143"/>
      <c r="BD48" s="143"/>
      <c r="BE48" s="143"/>
      <c r="BF48" s="143"/>
      <c r="BG48" s="143"/>
      <c r="BH48" s="143"/>
      <c r="BI48" s="143"/>
      <c r="BJ48" s="143"/>
      <c r="BK48" s="143"/>
      <c r="BL48" s="143"/>
      <c r="BM48" s="143"/>
      <c r="BN48" s="143"/>
      <c r="BO48" s="143"/>
      <c r="BP48" s="143"/>
      <c r="BQ48" s="143"/>
      <c r="BR48" s="143"/>
      <c r="BS48" s="144">
        <v>359.91405855000005</v>
      </c>
      <c r="BT48" s="144">
        <v>413.41183526000009</v>
      </c>
      <c r="BU48" s="144">
        <v>463.66221769999999</v>
      </c>
      <c r="BV48" s="144">
        <v>511.15965683999991</v>
      </c>
      <c r="BW48" s="144">
        <v>56.465000000000003</v>
      </c>
      <c r="BX48" s="144">
        <v>76.686000000000007</v>
      </c>
      <c r="BY48" s="144">
        <v>-75.992000000000004</v>
      </c>
      <c r="BZ48" s="144">
        <f>1+908.079-41.255</f>
        <v>867.82399999999996</v>
      </c>
      <c r="CA48" s="144">
        <v>1066.43</v>
      </c>
      <c r="CB48" s="144">
        <v>1061.96</v>
      </c>
      <c r="CC48" s="144">
        <v>1046.181</v>
      </c>
      <c r="CD48" s="151">
        <f>CC48+'Income Statement'!CD39+'Cash Flow'!CD36+'Cash Flow'!CD38+'Cash Flow'!CD39+'Cash Flow'!CD43+'Cash Flow'!CD14</f>
        <v>1043.2296202448836</v>
      </c>
      <c r="CE48" s="151">
        <f>CD48+'Cash Flow'!CE10+'Cash Flow'!CE36+'Cash Flow'!CE37+'Cash Flow'!CE38+'Cash Flow'!CE39+'Cash Flow'!CE14</f>
        <v>1038.9552260841758</v>
      </c>
      <c r="CF48" s="151">
        <f>CE48+'Income Statement'!CF39+'Cash Flow'!CF36+'Cash Flow'!CF38+'Cash Flow'!CF39+'Cash Flow'!CF43+'Cash Flow'!CF14</f>
        <v>1061.4273133376009</v>
      </c>
      <c r="CG48" s="151">
        <f>CF48+'Income Statement'!CG39+'Cash Flow'!CG36+'Cash Flow'!CG38+'Cash Flow'!CG39+'Cash Flow'!CG43+'Cash Flow'!CG14</f>
        <v>1088.8323141450726</v>
      </c>
      <c r="CH48" s="151">
        <f>CG48+'Income Statement'!CH39+'Cash Flow'!CH36+'Cash Flow'!CH38+'Cash Flow'!CH39+'Cash Flow'!CH43+'Cash Flow'!CH14</f>
        <v>1118.5067673619687</v>
      </c>
      <c r="CI48" s="151">
        <f>CH48+'Cash Flow'!CI10+'Cash Flow'!CI36+'Cash Flow'!CI37+'Cash Flow'!CI38+'Cash Flow'!CI39+'Cash Flow'!CI14</f>
        <v>1148.1150462761329</v>
      </c>
      <c r="CJ48" s="151">
        <f>CI48+'Income Statement'!CJ39+'Cash Flow'!CJ36+'Cash Flow'!CJ38+'Cash Flow'!CJ39+'Cash Flow'!CJ43+'Cash Flow'!CJ14</f>
        <v>1179.5742843262758</v>
      </c>
      <c r="CK48" s="151">
        <f>CJ48+'Income Statement'!CK39+'Cash Flow'!CK36+'Cash Flow'!CK38+'Cash Flow'!CK39+'Cash Flow'!CK43+'Cash Flow'!CK14</f>
        <v>1213.5848917658211</v>
      </c>
      <c r="CL48" s="151">
        <f>CK48+'Income Statement'!CL39+'Cash Flow'!CL36+'Cash Flow'!CL38+'Cash Flow'!CL39+'Cash Flow'!CL43+'Cash Flow'!CL14</f>
        <v>1249.3965648476233</v>
      </c>
      <c r="CM48" s="151">
        <f>CL48+'Cash Flow'!CM10+'Cash Flow'!CM36+'Cash Flow'!CM37+'Cash Flow'!CM38+'Cash Flow'!CM39+'Cash Flow'!CM14</f>
        <v>1286.784436679045</v>
      </c>
      <c r="CN48" s="151">
        <f>CM48+'Income Statement'!CN39+'Cash Flow'!CN36+'Cash Flow'!CN38+'Cash Flow'!CN39+'Cash Flow'!CN43+'Cash Flow'!CN14</f>
        <v>1325.5220209080703</v>
      </c>
      <c r="CO48" s="151">
        <f>CN48+'Income Statement'!CO39+'Cash Flow'!CO36+'Cash Flow'!CO38+'Cash Flow'!CO39+'Cash Flow'!CO43+'Cash Flow'!CO14</f>
        <v>1365.6888529487455</v>
      </c>
      <c r="CP48" s="151">
        <f>CO48+'Income Statement'!CP39+'Cash Flow'!CP36+'Cash Flow'!CP38+'Cash Flow'!CP39+'Cash Flow'!CP43+'Cash Flow'!CP14</f>
        <v>1406.9745772549886</v>
      </c>
      <c r="CQ48" s="151">
        <f>CP48+'Cash Flow'!CQ10+'Cash Flow'!CQ36+'Cash Flow'!CQ37+'Cash Flow'!CQ38+'Cash Flow'!CQ39+'Cash Flow'!CQ14</f>
        <v>1447.5487827875961</v>
      </c>
      <c r="CR48" s="151">
        <f>CQ48+'Income Statement'!CR39+'Cash Flow'!CR36+'Cash Flow'!CR38+'Cash Flow'!CR39+'Cash Flow'!CR43+'Cash Flow'!CR14</f>
        <v>1488.834427257776</v>
      </c>
      <c r="CS48" s="151">
        <f>CR48+'Income Statement'!CS39+'Cash Flow'!CS36+'Cash Flow'!CS38+'Cash Flow'!CS39+'Cash Flow'!CS43+'Cash Flow'!CS14</f>
        <v>1530.7722650303365</v>
      </c>
      <c r="CT48" s="151">
        <f>CS48+'Income Statement'!CT39+'Cash Flow'!CT36+'Cash Flow'!CT38+'Cash Flow'!CT39+'Cash Flow'!CT43+'Cash Flow'!CT14</f>
        <v>1573.1810529340639</v>
      </c>
      <c r="CU48" s="151">
        <f>CT48+'Cash Flow'!CU10+'Cash Flow'!CU36+'Cash Flow'!CU37+'Cash Flow'!CU38+'Cash Flow'!CU39+'Cash Flow'!CU14</f>
        <v>1614.2093393856073</v>
      </c>
      <c r="CV48" s="151">
        <f>CU48+'Income Statement'!CV39+'Cash Flow'!CV36+'Cash Flow'!CV38+'Cash Flow'!CV39+'Cash Flow'!CV43+'Cash Flow'!CV14</f>
        <v>1655.6066314353168</v>
      </c>
      <c r="CW48" s="151">
        <f>CV48+'Income Statement'!CW39+'Cash Flow'!CW36+'Cash Flow'!CW38+'Cash Flow'!CW39+'Cash Flow'!CW43+'Cash Flow'!CW14</f>
        <v>1697.3154681485746</v>
      </c>
      <c r="CX48" s="151">
        <f>CW48+'Income Statement'!CX39+'Cash Flow'!CX36+'Cash Flow'!CX38+'Cash Flow'!CX39+'Cash Flow'!CX43+'Cash Flow'!CX14</f>
        <v>1739.2192094742134</v>
      </c>
      <c r="CY48" s="151">
        <f>CX48+'Cash Flow'!CY10+'Cash Flow'!CY36+'Cash Flow'!CY37+'Cash Flow'!CY38+'Cash Flow'!CY39+'Cash Flow'!CY14</f>
        <v>1779.4409209968724</v>
      </c>
      <c r="CZ48" s="151">
        <f>CY48+'Income Statement'!CZ39+'Cash Flow'!CZ36+'Cash Flow'!CZ38+'Cash Flow'!CZ39+'Cash Flow'!CZ43+'Cash Flow'!CZ14</f>
        <v>1819.8869046174514</v>
      </c>
      <c r="DA48" s="151">
        <f>CZ48+'Income Statement'!DA39+'Cash Flow'!DA36+'Cash Flow'!DA38+'Cash Flow'!DA39+'Cash Flow'!DA43+'Cash Flow'!DA14</f>
        <v>1860.5577562731005</v>
      </c>
      <c r="DB48" s="151">
        <f>DA48+'Income Statement'!DB39+'Cash Flow'!DB36+'Cash Flow'!DB38+'Cash Flow'!DB39+'Cash Flow'!DB43+'Cash Flow'!DB14</f>
        <v>1901.3853074370563</v>
      </c>
      <c r="DC48" s="129"/>
      <c r="DD48" s="129"/>
      <c r="DE48" s="254" t="s">
        <v>1418</v>
      </c>
      <c r="DF48" s="255">
        <f t="shared" ref="DF48:DT48" si="74">INDEX($C48:$DC48,MATCH(DF$5,$C$6:$DC$6,0)+3)</f>
        <v>0</v>
      </c>
      <c r="DG48" s="255">
        <f t="shared" si="74"/>
        <v>0</v>
      </c>
      <c r="DH48" s="255">
        <f t="shared" si="74"/>
        <v>0</v>
      </c>
      <c r="DI48" s="255">
        <f t="shared" si="74"/>
        <v>0</v>
      </c>
      <c r="DJ48" s="255">
        <f t="shared" si="74"/>
        <v>0</v>
      </c>
      <c r="DK48" s="255">
        <f t="shared" si="74"/>
        <v>0</v>
      </c>
      <c r="DL48" s="255">
        <f t="shared" si="74"/>
        <v>0</v>
      </c>
      <c r="DM48" s="255">
        <f t="shared" si="74"/>
        <v>0</v>
      </c>
      <c r="DN48" s="255">
        <f t="shared" si="74"/>
        <v>0</v>
      </c>
      <c r="DO48" s="255">
        <f t="shared" si="74"/>
        <v>0</v>
      </c>
      <c r="DP48" s="255">
        <f t="shared" si="74"/>
        <v>0</v>
      </c>
      <c r="DQ48" s="255">
        <f t="shared" si="74"/>
        <v>0</v>
      </c>
      <c r="DR48" s="255">
        <f t="shared" si="74"/>
        <v>0</v>
      </c>
      <c r="DS48" s="255">
        <f t="shared" si="74"/>
        <v>0</v>
      </c>
      <c r="DT48" s="255">
        <f t="shared" si="74"/>
        <v>0</v>
      </c>
      <c r="DU48" s="255">
        <v>331.69404826000061</v>
      </c>
      <c r="DV48" s="255">
        <v>339.36463937999997</v>
      </c>
      <c r="DW48" s="255">
        <f t="shared" ref="DW48:EE48" si="75">INDEX($C48:$DC48,MATCH(DW$5,$C$6:$DC$6,0)+3)</f>
        <v>511.15965683999991</v>
      </c>
      <c r="DX48" s="255">
        <f t="shared" si="75"/>
        <v>867.82399999999996</v>
      </c>
      <c r="DY48" s="255">
        <f t="shared" si="75"/>
        <v>1043.2296202448836</v>
      </c>
      <c r="DZ48" s="255">
        <f t="shared" si="75"/>
        <v>1118.5067673619687</v>
      </c>
      <c r="EA48" s="255">
        <f t="shared" si="75"/>
        <v>1249.3965648476233</v>
      </c>
      <c r="EB48" s="255">
        <f t="shared" si="75"/>
        <v>1406.9745772549886</v>
      </c>
      <c r="EC48" s="255">
        <f t="shared" si="75"/>
        <v>1573.1810529340639</v>
      </c>
      <c r="ED48" s="255">
        <f t="shared" si="75"/>
        <v>1739.2192094742134</v>
      </c>
      <c r="EE48" s="255">
        <f t="shared" si="75"/>
        <v>1901.3853074370563</v>
      </c>
      <c r="EF48" s="129"/>
      <c r="EG48" s="129"/>
      <c r="EH48" s="129"/>
      <c r="EI48" s="129"/>
      <c r="EJ48" s="129"/>
      <c r="EK48" s="129"/>
    </row>
    <row r="49" spans="1:141" ht="15.75" customHeight="1" x14ac:dyDescent="0.25">
      <c r="A49" s="11"/>
      <c r="B49" s="256" t="s">
        <v>1419</v>
      </c>
      <c r="C49" s="147">
        <f t="shared" ref="C49:DB49" si="76">SUM(C47:C48)</f>
        <v>0</v>
      </c>
      <c r="D49" s="147">
        <f t="shared" si="76"/>
        <v>0</v>
      </c>
      <c r="E49" s="147">
        <f t="shared" si="76"/>
        <v>0</v>
      </c>
      <c r="F49" s="147">
        <f t="shared" si="76"/>
        <v>0</v>
      </c>
      <c r="G49" s="147">
        <f t="shared" si="76"/>
        <v>0</v>
      </c>
      <c r="H49" s="147">
        <f t="shared" si="76"/>
        <v>0</v>
      </c>
      <c r="I49" s="147">
        <f t="shared" si="76"/>
        <v>0</v>
      </c>
      <c r="J49" s="147">
        <f t="shared" si="76"/>
        <v>0</v>
      </c>
      <c r="K49" s="147">
        <f t="shared" si="76"/>
        <v>0</v>
      </c>
      <c r="L49" s="147">
        <f t="shared" si="76"/>
        <v>0</v>
      </c>
      <c r="M49" s="147">
        <f t="shared" si="76"/>
        <v>0</v>
      </c>
      <c r="N49" s="147">
        <f t="shared" si="76"/>
        <v>0</v>
      </c>
      <c r="O49" s="147">
        <f t="shared" si="76"/>
        <v>0</v>
      </c>
      <c r="P49" s="147">
        <f t="shared" si="76"/>
        <v>0</v>
      </c>
      <c r="Q49" s="147">
        <f t="shared" si="76"/>
        <v>0</v>
      </c>
      <c r="R49" s="147">
        <f t="shared" si="76"/>
        <v>0</v>
      </c>
      <c r="S49" s="147">
        <f t="shared" si="76"/>
        <v>0</v>
      </c>
      <c r="T49" s="147">
        <f t="shared" si="76"/>
        <v>0</v>
      </c>
      <c r="U49" s="147">
        <f t="shared" si="76"/>
        <v>0</v>
      </c>
      <c r="V49" s="147">
        <f t="shared" si="76"/>
        <v>0</v>
      </c>
      <c r="W49" s="147">
        <f t="shared" si="76"/>
        <v>0</v>
      </c>
      <c r="X49" s="147">
        <f t="shared" si="76"/>
        <v>0</v>
      </c>
      <c r="Y49" s="147">
        <f t="shared" si="76"/>
        <v>0</v>
      </c>
      <c r="Z49" s="147">
        <f t="shared" si="76"/>
        <v>0</v>
      </c>
      <c r="AA49" s="147">
        <f t="shared" si="76"/>
        <v>0</v>
      </c>
      <c r="AB49" s="147">
        <f t="shared" si="76"/>
        <v>0</v>
      </c>
      <c r="AC49" s="147">
        <f t="shared" si="76"/>
        <v>0</v>
      </c>
      <c r="AD49" s="147">
        <f t="shared" si="76"/>
        <v>0</v>
      </c>
      <c r="AE49" s="147">
        <f t="shared" si="76"/>
        <v>0</v>
      </c>
      <c r="AF49" s="147">
        <f t="shared" si="76"/>
        <v>0</v>
      </c>
      <c r="AG49" s="147">
        <f t="shared" si="76"/>
        <v>0</v>
      </c>
      <c r="AH49" s="147">
        <f t="shared" si="76"/>
        <v>0</v>
      </c>
      <c r="AI49" s="147">
        <f t="shared" si="76"/>
        <v>0</v>
      </c>
      <c r="AJ49" s="147">
        <f t="shared" si="76"/>
        <v>0</v>
      </c>
      <c r="AK49" s="147">
        <f t="shared" si="76"/>
        <v>0</v>
      </c>
      <c r="AL49" s="147">
        <f t="shared" si="76"/>
        <v>0</v>
      </c>
      <c r="AM49" s="147">
        <f t="shared" si="76"/>
        <v>0</v>
      </c>
      <c r="AN49" s="147">
        <f t="shared" si="76"/>
        <v>0</v>
      </c>
      <c r="AO49" s="147">
        <f t="shared" si="76"/>
        <v>0</v>
      </c>
      <c r="AP49" s="147">
        <f t="shared" si="76"/>
        <v>0</v>
      </c>
      <c r="AQ49" s="147">
        <f t="shared" si="76"/>
        <v>0</v>
      </c>
      <c r="AR49" s="147">
        <f t="shared" si="76"/>
        <v>0</v>
      </c>
      <c r="AS49" s="147">
        <f t="shared" si="76"/>
        <v>0</v>
      </c>
      <c r="AT49" s="147">
        <f t="shared" si="76"/>
        <v>0</v>
      </c>
      <c r="AU49" s="147">
        <f t="shared" si="76"/>
        <v>0</v>
      </c>
      <c r="AV49" s="147">
        <f t="shared" si="76"/>
        <v>0</v>
      </c>
      <c r="AW49" s="147">
        <f t="shared" si="76"/>
        <v>0</v>
      </c>
      <c r="AX49" s="147">
        <f t="shared" si="76"/>
        <v>0</v>
      </c>
      <c r="AY49" s="147">
        <f t="shared" si="76"/>
        <v>0</v>
      </c>
      <c r="AZ49" s="147">
        <f t="shared" si="76"/>
        <v>0</v>
      </c>
      <c r="BA49" s="147">
        <f t="shared" si="76"/>
        <v>0</v>
      </c>
      <c r="BB49" s="147">
        <f t="shared" si="76"/>
        <v>0</v>
      </c>
      <c r="BC49" s="147">
        <f t="shared" si="76"/>
        <v>0</v>
      </c>
      <c r="BD49" s="147">
        <f t="shared" si="76"/>
        <v>0</v>
      </c>
      <c r="BE49" s="147">
        <f t="shared" si="76"/>
        <v>0</v>
      </c>
      <c r="BF49" s="147">
        <f t="shared" si="76"/>
        <v>0</v>
      </c>
      <c r="BG49" s="147">
        <f t="shared" si="76"/>
        <v>0</v>
      </c>
      <c r="BH49" s="147">
        <f t="shared" si="76"/>
        <v>0</v>
      </c>
      <c r="BI49" s="147">
        <f t="shared" si="76"/>
        <v>0</v>
      </c>
      <c r="BJ49" s="147">
        <f t="shared" si="76"/>
        <v>0</v>
      </c>
      <c r="BK49" s="147">
        <f t="shared" si="76"/>
        <v>0</v>
      </c>
      <c r="BL49" s="147">
        <f t="shared" si="76"/>
        <v>0</v>
      </c>
      <c r="BM49" s="147">
        <f t="shared" si="76"/>
        <v>0</v>
      </c>
      <c r="BN49" s="147">
        <f t="shared" si="76"/>
        <v>0</v>
      </c>
      <c r="BO49" s="147">
        <f t="shared" si="76"/>
        <v>0</v>
      </c>
      <c r="BP49" s="147">
        <f t="shared" si="76"/>
        <v>0</v>
      </c>
      <c r="BQ49" s="147">
        <f t="shared" si="76"/>
        <v>0</v>
      </c>
      <c r="BR49" s="147">
        <f t="shared" si="76"/>
        <v>0</v>
      </c>
      <c r="BS49" s="134">
        <f t="shared" si="76"/>
        <v>359.91405855000005</v>
      </c>
      <c r="BT49" s="134">
        <f t="shared" si="76"/>
        <v>413.41183526000009</v>
      </c>
      <c r="BU49" s="134">
        <f t="shared" si="76"/>
        <v>463.66221769999999</v>
      </c>
      <c r="BV49" s="134">
        <f t="shared" si="76"/>
        <v>511.15965683999991</v>
      </c>
      <c r="BW49" s="134">
        <f t="shared" si="76"/>
        <v>834.42000000000007</v>
      </c>
      <c r="BX49" s="134">
        <f t="shared" si="76"/>
        <v>879.12900000000002</v>
      </c>
      <c r="BY49" s="134">
        <f t="shared" si="76"/>
        <v>911.15899999999999</v>
      </c>
      <c r="BZ49" s="134">
        <f t="shared" si="76"/>
        <v>867.82399999999996</v>
      </c>
      <c r="CA49" s="134">
        <f t="shared" si="76"/>
        <v>1066.43</v>
      </c>
      <c r="CB49" s="134">
        <f t="shared" si="76"/>
        <v>1061.96</v>
      </c>
      <c r="CC49" s="134">
        <f t="shared" si="76"/>
        <v>1046.181</v>
      </c>
      <c r="CD49" s="134">
        <f t="shared" si="76"/>
        <v>1043.2296202448836</v>
      </c>
      <c r="CE49" s="134">
        <f t="shared" si="76"/>
        <v>1038.9552260841758</v>
      </c>
      <c r="CF49" s="134">
        <f t="shared" si="76"/>
        <v>1061.4273133376009</v>
      </c>
      <c r="CG49" s="134">
        <f t="shared" si="76"/>
        <v>1088.8323141450726</v>
      </c>
      <c r="CH49" s="134">
        <f t="shared" si="76"/>
        <v>1118.5067673619687</v>
      </c>
      <c r="CI49" s="134">
        <f t="shared" si="76"/>
        <v>1148.1150462761329</v>
      </c>
      <c r="CJ49" s="134">
        <f t="shared" si="76"/>
        <v>1179.5742843262758</v>
      </c>
      <c r="CK49" s="134">
        <f t="shared" si="76"/>
        <v>1213.5848917658211</v>
      </c>
      <c r="CL49" s="134">
        <f t="shared" si="76"/>
        <v>1249.3965648476233</v>
      </c>
      <c r="CM49" s="134">
        <f t="shared" si="76"/>
        <v>1286.784436679045</v>
      </c>
      <c r="CN49" s="134">
        <f t="shared" si="76"/>
        <v>1325.5220209080703</v>
      </c>
      <c r="CO49" s="134">
        <f t="shared" si="76"/>
        <v>1365.6888529487455</v>
      </c>
      <c r="CP49" s="134">
        <f t="shared" si="76"/>
        <v>1406.9745772549886</v>
      </c>
      <c r="CQ49" s="134">
        <f t="shared" si="76"/>
        <v>1447.5487827875961</v>
      </c>
      <c r="CR49" s="134">
        <f t="shared" si="76"/>
        <v>1488.834427257776</v>
      </c>
      <c r="CS49" s="134">
        <f t="shared" si="76"/>
        <v>1530.7722650303365</v>
      </c>
      <c r="CT49" s="134">
        <f t="shared" si="76"/>
        <v>1573.1810529340639</v>
      </c>
      <c r="CU49" s="134">
        <f t="shared" si="76"/>
        <v>1614.2093393856073</v>
      </c>
      <c r="CV49" s="134">
        <f t="shared" si="76"/>
        <v>1655.6066314353168</v>
      </c>
      <c r="CW49" s="134">
        <f t="shared" si="76"/>
        <v>1697.3154681485746</v>
      </c>
      <c r="CX49" s="134">
        <f t="shared" si="76"/>
        <v>1739.2192094742134</v>
      </c>
      <c r="CY49" s="134">
        <f t="shared" si="76"/>
        <v>1779.4409209968724</v>
      </c>
      <c r="CZ49" s="134">
        <f t="shared" si="76"/>
        <v>1819.8869046174514</v>
      </c>
      <c r="DA49" s="134">
        <f t="shared" si="76"/>
        <v>1860.5577562731005</v>
      </c>
      <c r="DB49" s="134">
        <f t="shared" si="76"/>
        <v>1901.3853074370563</v>
      </c>
      <c r="DC49" s="11"/>
      <c r="DD49" s="11"/>
      <c r="DE49" s="256" t="s">
        <v>1419</v>
      </c>
      <c r="DF49" s="147">
        <f t="shared" ref="DF49:DT49" si="77">INDEX($C49:$DC49,MATCH(DF$5,$C$6:$DC$6,0)+3)</f>
        <v>0</v>
      </c>
      <c r="DG49" s="147">
        <f t="shared" si="77"/>
        <v>0</v>
      </c>
      <c r="DH49" s="147">
        <f t="shared" si="77"/>
        <v>0</v>
      </c>
      <c r="DI49" s="147">
        <f t="shared" si="77"/>
        <v>0</v>
      </c>
      <c r="DJ49" s="147">
        <f t="shared" si="77"/>
        <v>0</v>
      </c>
      <c r="DK49" s="147">
        <f t="shared" si="77"/>
        <v>0</v>
      </c>
      <c r="DL49" s="147">
        <f t="shared" si="77"/>
        <v>0</v>
      </c>
      <c r="DM49" s="147">
        <f t="shared" si="77"/>
        <v>0</v>
      </c>
      <c r="DN49" s="147">
        <f t="shared" si="77"/>
        <v>0</v>
      </c>
      <c r="DO49" s="147">
        <f t="shared" si="77"/>
        <v>0</v>
      </c>
      <c r="DP49" s="147">
        <f t="shared" si="77"/>
        <v>0</v>
      </c>
      <c r="DQ49" s="147">
        <f t="shared" si="77"/>
        <v>0</v>
      </c>
      <c r="DR49" s="147">
        <f t="shared" si="77"/>
        <v>0</v>
      </c>
      <c r="DS49" s="147">
        <f t="shared" si="77"/>
        <v>0</v>
      </c>
      <c r="DT49" s="147">
        <f t="shared" si="77"/>
        <v>0</v>
      </c>
      <c r="DU49" s="147">
        <f t="shared" ref="DU49:DV49" si="78">DU48</f>
        <v>331.69404826000061</v>
      </c>
      <c r="DV49" s="147">
        <f t="shared" si="78"/>
        <v>339.36463937999997</v>
      </c>
      <c r="DW49" s="147">
        <f t="shared" ref="DW49:EE49" si="79">INDEX($C49:$DC49,MATCH(DW$5,$C$6:$DC$6,0)+3)</f>
        <v>511.15965683999991</v>
      </c>
      <c r="DX49" s="147">
        <f t="shared" si="79"/>
        <v>867.82399999999996</v>
      </c>
      <c r="DY49" s="147">
        <f t="shared" si="79"/>
        <v>1043.2296202448836</v>
      </c>
      <c r="DZ49" s="147">
        <f t="shared" si="79"/>
        <v>1118.5067673619687</v>
      </c>
      <c r="EA49" s="147">
        <f t="shared" si="79"/>
        <v>1249.3965648476233</v>
      </c>
      <c r="EB49" s="147">
        <f t="shared" si="79"/>
        <v>1406.9745772549886</v>
      </c>
      <c r="EC49" s="147">
        <f t="shared" si="79"/>
        <v>1573.1810529340639</v>
      </c>
      <c r="ED49" s="147">
        <f t="shared" si="79"/>
        <v>1739.2192094742134</v>
      </c>
      <c r="EE49" s="147">
        <f t="shared" si="79"/>
        <v>1901.3853074370563</v>
      </c>
      <c r="EF49" s="11"/>
      <c r="EG49" s="11"/>
      <c r="EH49" s="11"/>
      <c r="EI49" s="11"/>
      <c r="EJ49" s="11"/>
      <c r="EK49" s="11"/>
    </row>
    <row r="50" spans="1:141" ht="19.5" customHeight="1" x14ac:dyDescent="0.25">
      <c r="A50" s="129"/>
      <c r="B50" s="135"/>
      <c r="C50" s="182"/>
      <c r="D50" s="182"/>
      <c r="E50" s="182"/>
      <c r="F50" s="182"/>
      <c r="G50" s="182"/>
      <c r="H50" s="182"/>
      <c r="I50" s="182"/>
      <c r="J50" s="182"/>
      <c r="K50" s="182"/>
      <c r="L50" s="182"/>
      <c r="M50" s="182"/>
      <c r="N50" s="182"/>
      <c r="O50" s="182"/>
      <c r="P50" s="182"/>
      <c r="Q50" s="182"/>
      <c r="R50" s="182"/>
      <c r="S50" s="182"/>
      <c r="T50" s="182"/>
      <c r="U50" s="182"/>
      <c r="V50" s="182"/>
      <c r="W50" s="182"/>
      <c r="X50" s="182"/>
      <c r="Y50" s="182"/>
      <c r="Z50" s="182"/>
      <c r="AA50" s="182"/>
      <c r="AB50" s="182"/>
      <c r="AC50" s="182"/>
      <c r="AD50" s="182"/>
      <c r="AE50" s="182"/>
      <c r="AF50" s="182"/>
      <c r="AG50" s="182"/>
      <c r="AH50" s="182"/>
      <c r="AI50" s="182"/>
      <c r="AJ50" s="182"/>
      <c r="AK50" s="182"/>
      <c r="AL50" s="182"/>
      <c r="AM50" s="182"/>
      <c r="AN50" s="182"/>
      <c r="AO50" s="182"/>
      <c r="AP50" s="182"/>
      <c r="AQ50" s="182"/>
      <c r="AR50" s="182"/>
      <c r="AS50" s="182"/>
      <c r="AT50" s="182"/>
      <c r="AU50" s="182"/>
      <c r="AV50" s="182"/>
      <c r="AW50" s="182"/>
      <c r="AX50" s="182"/>
      <c r="AY50" s="182"/>
      <c r="AZ50" s="182"/>
      <c r="BA50" s="182"/>
      <c r="BB50" s="182"/>
      <c r="BC50" s="182"/>
      <c r="BD50" s="182"/>
      <c r="BE50" s="182"/>
      <c r="BF50" s="182"/>
      <c r="BG50" s="182"/>
      <c r="BH50" s="182"/>
      <c r="BI50" s="182"/>
      <c r="BJ50" s="182"/>
      <c r="BK50" s="182"/>
      <c r="BL50" s="182"/>
      <c r="BM50" s="182"/>
      <c r="BN50" s="182"/>
      <c r="BO50" s="182"/>
      <c r="BP50" s="182"/>
      <c r="BQ50" s="182"/>
      <c r="BR50" s="182"/>
      <c r="BS50" s="106"/>
      <c r="BT50" s="106"/>
      <c r="BU50" s="106"/>
      <c r="BV50" s="106"/>
      <c r="BW50" s="106"/>
      <c r="BX50" s="106"/>
      <c r="BY50" s="106"/>
      <c r="BZ50" s="106"/>
      <c r="CA50" s="106"/>
      <c r="CB50" s="106"/>
      <c r="CC50" s="106"/>
      <c r="CD50" s="106"/>
      <c r="CE50" s="106"/>
      <c r="CF50" s="106"/>
      <c r="CG50" s="106"/>
      <c r="CH50" s="106"/>
      <c r="CI50" s="106"/>
      <c r="CJ50" s="106"/>
      <c r="CK50" s="106"/>
      <c r="CL50" s="106"/>
      <c r="CM50" s="106"/>
      <c r="CN50" s="106"/>
      <c r="CO50" s="106"/>
      <c r="CP50" s="106"/>
      <c r="CQ50" s="106"/>
      <c r="CR50" s="106"/>
      <c r="CS50" s="106"/>
      <c r="CT50" s="106"/>
      <c r="CU50" s="106"/>
      <c r="CV50" s="106"/>
      <c r="CW50" s="106"/>
      <c r="CX50" s="106"/>
      <c r="CY50" s="106"/>
      <c r="CZ50" s="106"/>
      <c r="DA50" s="106"/>
      <c r="DB50" s="106"/>
      <c r="DC50" s="129"/>
      <c r="DD50" s="129"/>
      <c r="DE50" s="135"/>
      <c r="DF50" s="182"/>
      <c r="DG50" s="182"/>
      <c r="DH50" s="182"/>
      <c r="DI50" s="182"/>
      <c r="DJ50" s="182"/>
      <c r="DK50" s="182"/>
      <c r="DL50" s="182"/>
      <c r="DM50" s="182"/>
      <c r="DN50" s="182"/>
      <c r="DO50" s="182"/>
      <c r="DP50" s="182"/>
      <c r="DQ50" s="182"/>
      <c r="DR50" s="182"/>
      <c r="DS50" s="182"/>
      <c r="DT50" s="182"/>
      <c r="DU50" s="182"/>
      <c r="DV50" s="182"/>
      <c r="DW50" s="182"/>
      <c r="DX50" s="182"/>
      <c r="DY50" s="182"/>
      <c r="DZ50" s="182"/>
      <c r="EA50" s="182"/>
      <c r="EB50" s="182"/>
      <c r="EC50" s="182"/>
      <c r="ED50" s="182"/>
      <c r="EE50" s="182"/>
      <c r="EF50" s="129"/>
      <c r="EG50" s="129"/>
      <c r="EH50" s="129"/>
      <c r="EI50" s="129"/>
      <c r="EJ50" s="129"/>
      <c r="EK50" s="129"/>
    </row>
    <row r="51" spans="1:141" ht="19.5" customHeight="1" x14ac:dyDescent="0.25">
      <c r="A51" s="11" t="s">
        <v>1</v>
      </c>
      <c r="B51" s="139" t="s">
        <v>1420</v>
      </c>
      <c r="C51" s="110">
        <f t="shared" ref="C51:DB51" si="80">C49+C44</f>
        <v>0</v>
      </c>
      <c r="D51" s="110">
        <f t="shared" si="80"/>
        <v>0</v>
      </c>
      <c r="E51" s="110">
        <f t="shared" si="80"/>
        <v>0</v>
      </c>
      <c r="F51" s="110">
        <f t="shared" si="80"/>
        <v>0</v>
      </c>
      <c r="G51" s="110">
        <f t="shared" si="80"/>
        <v>0</v>
      </c>
      <c r="H51" s="110">
        <f t="shared" si="80"/>
        <v>0</v>
      </c>
      <c r="I51" s="110">
        <f t="shared" si="80"/>
        <v>0</v>
      </c>
      <c r="J51" s="110">
        <f t="shared" si="80"/>
        <v>0</v>
      </c>
      <c r="K51" s="110">
        <f t="shared" si="80"/>
        <v>0</v>
      </c>
      <c r="L51" s="110">
        <f t="shared" si="80"/>
        <v>0</v>
      </c>
      <c r="M51" s="110">
        <f t="shared" si="80"/>
        <v>0</v>
      </c>
      <c r="N51" s="110">
        <f t="shared" si="80"/>
        <v>0</v>
      </c>
      <c r="O51" s="110">
        <f t="shared" si="80"/>
        <v>0</v>
      </c>
      <c r="P51" s="110">
        <f t="shared" si="80"/>
        <v>0</v>
      </c>
      <c r="Q51" s="110">
        <f t="shared" si="80"/>
        <v>0</v>
      </c>
      <c r="R51" s="110">
        <f t="shared" si="80"/>
        <v>0</v>
      </c>
      <c r="S51" s="110">
        <f t="shared" si="80"/>
        <v>0</v>
      </c>
      <c r="T51" s="110">
        <f t="shared" si="80"/>
        <v>0</v>
      </c>
      <c r="U51" s="110">
        <f t="shared" si="80"/>
        <v>0</v>
      </c>
      <c r="V51" s="110">
        <f t="shared" si="80"/>
        <v>0</v>
      </c>
      <c r="W51" s="110">
        <f t="shared" si="80"/>
        <v>0</v>
      </c>
      <c r="X51" s="110">
        <f t="shared" si="80"/>
        <v>0</v>
      </c>
      <c r="Y51" s="110">
        <f t="shared" si="80"/>
        <v>0</v>
      </c>
      <c r="Z51" s="110">
        <f t="shared" si="80"/>
        <v>0</v>
      </c>
      <c r="AA51" s="110">
        <f t="shared" si="80"/>
        <v>0</v>
      </c>
      <c r="AB51" s="110">
        <f t="shared" si="80"/>
        <v>0</v>
      </c>
      <c r="AC51" s="110">
        <f t="shared" si="80"/>
        <v>0</v>
      </c>
      <c r="AD51" s="110">
        <f t="shared" si="80"/>
        <v>0</v>
      </c>
      <c r="AE51" s="110">
        <f t="shared" si="80"/>
        <v>0</v>
      </c>
      <c r="AF51" s="110">
        <f t="shared" si="80"/>
        <v>0</v>
      </c>
      <c r="AG51" s="110">
        <f t="shared" si="80"/>
        <v>0</v>
      </c>
      <c r="AH51" s="110">
        <f t="shared" si="80"/>
        <v>0</v>
      </c>
      <c r="AI51" s="110">
        <f t="shared" si="80"/>
        <v>0</v>
      </c>
      <c r="AJ51" s="110">
        <f t="shared" si="80"/>
        <v>0</v>
      </c>
      <c r="AK51" s="110">
        <f t="shared" si="80"/>
        <v>0</v>
      </c>
      <c r="AL51" s="110">
        <f t="shared" si="80"/>
        <v>0</v>
      </c>
      <c r="AM51" s="110">
        <f t="shared" si="80"/>
        <v>0</v>
      </c>
      <c r="AN51" s="110">
        <f t="shared" si="80"/>
        <v>0</v>
      </c>
      <c r="AO51" s="110">
        <f t="shared" si="80"/>
        <v>0</v>
      </c>
      <c r="AP51" s="110">
        <f t="shared" si="80"/>
        <v>0</v>
      </c>
      <c r="AQ51" s="110">
        <f t="shared" si="80"/>
        <v>0</v>
      </c>
      <c r="AR51" s="110">
        <f t="shared" si="80"/>
        <v>0</v>
      </c>
      <c r="AS51" s="110">
        <f t="shared" si="80"/>
        <v>0</v>
      </c>
      <c r="AT51" s="110">
        <f t="shared" si="80"/>
        <v>0</v>
      </c>
      <c r="AU51" s="110">
        <f t="shared" si="80"/>
        <v>0</v>
      </c>
      <c r="AV51" s="110">
        <f t="shared" si="80"/>
        <v>0</v>
      </c>
      <c r="AW51" s="110">
        <f t="shared" si="80"/>
        <v>0</v>
      </c>
      <c r="AX51" s="110">
        <f t="shared" si="80"/>
        <v>0</v>
      </c>
      <c r="AY51" s="110">
        <f t="shared" si="80"/>
        <v>0</v>
      </c>
      <c r="AZ51" s="110">
        <f t="shared" si="80"/>
        <v>0</v>
      </c>
      <c r="BA51" s="110">
        <f t="shared" si="80"/>
        <v>0</v>
      </c>
      <c r="BB51" s="110">
        <f t="shared" si="80"/>
        <v>0</v>
      </c>
      <c r="BC51" s="110">
        <f t="shared" si="80"/>
        <v>0</v>
      </c>
      <c r="BD51" s="110">
        <f t="shared" si="80"/>
        <v>0</v>
      </c>
      <c r="BE51" s="110">
        <f t="shared" si="80"/>
        <v>0</v>
      </c>
      <c r="BF51" s="110">
        <f t="shared" si="80"/>
        <v>0</v>
      </c>
      <c r="BG51" s="110">
        <f t="shared" si="80"/>
        <v>0.21315314000000002</v>
      </c>
      <c r="BH51" s="110">
        <f t="shared" si="80"/>
        <v>0.24076365</v>
      </c>
      <c r="BI51" s="110">
        <f t="shared" si="80"/>
        <v>0.23972298</v>
      </c>
      <c r="BJ51" s="110">
        <f t="shared" si="80"/>
        <v>0.18801482</v>
      </c>
      <c r="BK51" s="110">
        <f t="shared" si="80"/>
        <v>0.17594905999999999</v>
      </c>
      <c r="BL51" s="110">
        <f t="shared" si="80"/>
        <v>0.27385710999999996</v>
      </c>
      <c r="BM51" s="110">
        <f t="shared" si="80"/>
        <v>0.47403121000000004</v>
      </c>
      <c r="BN51" s="110">
        <f t="shared" si="80"/>
        <v>0.45406749000000002</v>
      </c>
      <c r="BO51" s="110">
        <f t="shared" si="80"/>
        <v>0</v>
      </c>
      <c r="BP51" s="110">
        <f t="shared" si="80"/>
        <v>0</v>
      </c>
      <c r="BQ51" s="110">
        <f t="shared" si="80"/>
        <v>0</v>
      </c>
      <c r="BR51" s="110">
        <f t="shared" si="80"/>
        <v>0</v>
      </c>
      <c r="BS51" s="111">
        <f t="shared" si="80"/>
        <v>572.13339345999998</v>
      </c>
      <c r="BT51" s="111">
        <f t="shared" si="80"/>
        <v>639.83349902000009</v>
      </c>
      <c r="BU51" s="111">
        <f t="shared" si="80"/>
        <v>706.76552662999995</v>
      </c>
      <c r="BV51" s="111">
        <f t="shared" si="80"/>
        <v>750.99958812999989</v>
      </c>
      <c r="BW51" s="111">
        <f t="shared" si="80"/>
        <v>1103.8680000000002</v>
      </c>
      <c r="BX51" s="111">
        <f t="shared" si="80"/>
        <v>1198.6199999999999</v>
      </c>
      <c r="BY51" s="111">
        <f t="shared" si="80"/>
        <v>1239.271</v>
      </c>
      <c r="BZ51" s="111">
        <f t="shared" si="80"/>
        <v>1261.6859999999999</v>
      </c>
      <c r="CA51" s="111">
        <f t="shared" si="80"/>
        <v>1941.6840000000002</v>
      </c>
      <c r="CB51" s="111">
        <f t="shared" si="80"/>
        <v>1982.329</v>
      </c>
      <c r="CC51" s="111">
        <f t="shared" si="80"/>
        <v>1973.49</v>
      </c>
      <c r="CD51" s="111">
        <f t="shared" si="80"/>
        <v>1955.2132635740231</v>
      </c>
      <c r="CE51" s="111">
        <f t="shared" si="80"/>
        <v>1959.2732644666835</v>
      </c>
      <c r="CF51" s="111">
        <f t="shared" si="80"/>
        <v>2007.8921438460625</v>
      </c>
      <c r="CG51" s="111">
        <f t="shared" si="80"/>
        <v>2056.2810287263869</v>
      </c>
      <c r="CH51" s="111">
        <f t="shared" si="80"/>
        <v>2122.2441417961886</v>
      </c>
      <c r="CI51" s="111">
        <f t="shared" si="80"/>
        <v>2180.8899401129138</v>
      </c>
      <c r="CJ51" s="111">
        <f t="shared" si="80"/>
        <v>2238.656743106289</v>
      </c>
      <c r="CK51" s="111">
        <f t="shared" si="80"/>
        <v>2289.3954224139989</v>
      </c>
      <c r="CL51" s="111">
        <f t="shared" si="80"/>
        <v>2348.462899654663</v>
      </c>
      <c r="CM51" s="111">
        <f t="shared" si="80"/>
        <v>2337.3260619485895</v>
      </c>
      <c r="CN51" s="111">
        <f t="shared" si="80"/>
        <v>2413.0862164718669</v>
      </c>
      <c r="CO51" s="111">
        <f t="shared" si="80"/>
        <v>2447.5939187499889</v>
      </c>
      <c r="CP51" s="111">
        <f t="shared" si="80"/>
        <v>2528.2005103173665</v>
      </c>
      <c r="CQ51" s="111">
        <f t="shared" si="80"/>
        <v>2548.0549089355181</v>
      </c>
      <c r="CR51" s="111">
        <f t="shared" si="80"/>
        <v>2632.166039216288</v>
      </c>
      <c r="CS51" s="111">
        <f t="shared" si="80"/>
        <v>2680.0025514074623</v>
      </c>
      <c r="CT51" s="111">
        <f t="shared" si="80"/>
        <v>2142.5370529340639</v>
      </c>
      <c r="CU51" s="111">
        <f t="shared" si="80"/>
        <v>2782.4966138868176</v>
      </c>
      <c r="CV51" s="111">
        <f t="shared" si="80"/>
        <v>2879.7931484168275</v>
      </c>
      <c r="CW51" s="111">
        <f t="shared" si="80"/>
        <v>2916.6917103042206</v>
      </c>
      <c r="CX51" s="111">
        <f t="shared" si="80"/>
        <v>2964.0994075490553</v>
      </c>
      <c r="CY51" s="111">
        <f t="shared" si="80"/>
        <v>2989.8918734433382</v>
      </c>
      <c r="CZ51" s="111">
        <f t="shared" si="80"/>
        <v>3094.0178011620455</v>
      </c>
      <c r="DA51" s="111">
        <f t="shared" si="80"/>
        <v>3130.2575876432848</v>
      </c>
      <c r="DB51" s="111">
        <f t="shared" si="80"/>
        <v>3178.2344494689114</v>
      </c>
      <c r="DC51" s="11"/>
      <c r="DD51" s="11"/>
      <c r="DE51" s="139" t="s">
        <v>1420</v>
      </c>
      <c r="DF51" s="110">
        <f t="shared" ref="DF51:DT51" si="81">INDEX($C51:$DC51,MATCH(DF$5,$C$6:$DC$6,0)+3)</f>
        <v>0</v>
      </c>
      <c r="DG51" s="110">
        <f t="shared" si="81"/>
        <v>0</v>
      </c>
      <c r="DH51" s="110">
        <f t="shared" si="81"/>
        <v>0</v>
      </c>
      <c r="DI51" s="110">
        <f t="shared" si="81"/>
        <v>0</v>
      </c>
      <c r="DJ51" s="110">
        <f t="shared" si="81"/>
        <v>0</v>
      </c>
      <c r="DK51" s="110">
        <f t="shared" si="81"/>
        <v>0</v>
      </c>
      <c r="DL51" s="110">
        <f t="shared" si="81"/>
        <v>0</v>
      </c>
      <c r="DM51" s="110">
        <f t="shared" si="81"/>
        <v>0</v>
      </c>
      <c r="DN51" s="110">
        <f t="shared" si="81"/>
        <v>0</v>
      </c>
      <c r="DO51" s="110">
        <f t="shared" si="81"/>
        <v>0</v>
      </c>
      <c r="DP51" s="110">
        <f t="shared" si="81"/>
        <v>0</v>
      </c>
      <c r="DQ51" s="110">
        <f t="shared" si="81"/>
        <v>0</v>
      </c>
      <c r="DR51" s="110">
        <f t="shared" si="81"/>
        <v>0</v>
      </c>
      <c r="DS51" s="110">
        <f t="shared" si="81"/>
        <v>0</v>
      </c>
      <c r="DT51" s="110">
        <f t="shared" si="81"/>
        <v>0.18801482</v>
      </c>
      <c r="DU51" s="110">
        <f t="shared" ref="DU51:DV51" si="82">+DU49+DU44</f>
        <v>522.19643261000067</v>
      </c>
      <c r="DV51" s="110">
        <f t="shared" si="82"/>
        <v>543.75479374999998</v>
      </c>
      <c r="DW51" s="110">
        <f t="shared" ref="DW51:EE51" si="83">INDEX($C51:$DC51,MATCH(DW$5,$C$6:$DC$6,0)+3)</f>
        <v>750.99958812999989</v>
      </c>
      <c r="DX51" s="110">
        <f t="shared" si="83"/>
        <v>1261.6859999999999</v>
      </c>
      <c r="DY51" s="110">
        <f t="shared" si="83"/>
        <v>1955.2132635740231</v>
      </c>
      <c r="DZ51" s="110">
        <f t="shared" si="83"/>
        <v>2122.2441417961886</v>
      </c>
      <c r="EA51" s="110">
        <f t="shared" si="83"/>
        <v>2348.462899654663</v>
      </c>
      <c r="EB51" s="110">
        <f t="shared" si="83"/>
        <v>2528.2005103173665</v>
      </c>
      <c r="EC51" s="110">
        <f t="shared" si="83"/>
        <v>2142.5370529340639</v>
      </c>
      <c r="ED51" s="110">
        <f t="shared" si="83"/>
        <v>2964.0994075490553</v>
      </c>
      <c r="EE51" s="110">
        <f t="shared" si="83"/>
        <v>3178.2344494689114</v>
      </c>
      <c r="EF51" s="11"/>
      <c r="EG51" s="11"/>
      <c r="EH51" s="11"/>
      <c r="EI51" s="11"/>
      <c r="EJ51" s="11"/>
      <c r="EK51" s="11"/>
    </row>
    <row r="52" spans="1:141" ht="4.5" customHeight="1" x14ac:dyDescent="0.25">
      <c r="A52" s="2"/>
      <c r="B52" s="2"/>
      <c r="C52" s="92"/>
      <c r="D52" s="92"/>
      <c r="E52" s="92"/>
      <c r="F52" s="92"/>
      <c r="G52" s="92"/>
      <c r="H52" s="92"/>
      <c r="I52" s="92"/>
      <c r="J52" s="92"/>
      <c r="K52" s="92"/>
      <c r="L52" s="92"/>
      <c r="M52" s="92"/>
      <c r="N52" s="92"/>
      <c r="O52" s="92"/>
      <c r="P52" s="92"/>
      <c r="Q52" s="92"/>
      <c r="R52" s="92"/>
      <c r="S52" s="92"/>
      <c r="T52" s="92"/>
      <c r="U52" s="92"/>
      <c r="V52" s="92"/>
      <c r="W52" s="92"/>
      <c r="X52" s="92"/>
      <c r="Y52" s="92"/>
      <c r="Z52" s="92"/>
      <c r="AA52" s="92"/>
      <c r="AB52" s="92"/>
      <c r="AC52" s="92"/>
      <c r="AD52" s="92"/>
      <c r="AE52" s="92"/>
      <c r="AF52" s="92"/>
      <c r="AG52" s="92"/>
      <c r="AH52" s="92"/>
      <c r="AI52" s="92"/>
      <c r="AJ52" s="92"/>
      <c r="AK52" s="92"/>
      <c r="AL52" s="92"/>
      <c r="AM52" s="92"/>
      <c r="AN52" s="92"/>
      <c r="AO52" s="92"/>
      <c r="AP52" s="92"/>
      <c r="AQ52" s="92"/>
      <c r="AR52" s="92"/>
      <c r="AS52" s="92"/>
      <c r="AT52" s="92"/>
      <c r="AU52" s="92"/>
      <c r="AV52" s="92"/>
      <c r="AW52" s="92"/>
      <c r="AX52" s="92"/>
      <c r="AY52" s="92"/>
      <c r="AZ52" s="92"/>
      <c r="BA52" s="92"/>
      <c r="BB52" s="92"/>
      <c r="BC52" s="92"/>
      <c r="BD52" s="92"/>
      <c r="BE52" s="92"/>
      <c r="BF52" s="92"/>
      <c r="BG52" s="92"/>
      <c r="BH52" s="92"/>
      <c r="BI52" s="92"/>
      <c r="BJ52" s="92"/>
      <c r="BK52" s="92"/>
      <c r="BL52" s="92"/>
      <c r="BM52" s="92"/>
      <c r="BN52" s="92"/>
      <c r="BO52" s="92"/>
      <c r="BP52" s="92"/>
      <c r="BQ52" s="92"/>
      <c r="BR52" s="92"/>
      <c r="BS52" s="92"/>
      <c r="BT52" s="182"/>
      <c r="BU52" s="260"/>
      <c r="BV52" s="260"/>
      <c r="BW52" s="260"/>
      <c r="BX52" s="260"/>
      <c r="BY52" s="260"/>
      <c r="BZ52" s="260"/>
      <c r="CA52" s="260"/>
      <c r="CB52" s="260"/>
      <c r="CC52" s="260"/>
      <c r="CD52" s="260"/>
      <c r="CE52" s="260"/>
      <c r="CF52" s="260"/>
      <c r="CG52" s="260"/>
      <c r="CH52" s="260"/>
      <c r="CI52" s="260"/>
      <c r="CJ52" s="260"/>
      <c r="CK52" s="260"/>
      <c r="CL52" s="260"/>
      <c r="CM52" s="260"/>
      <c r="CN52" s="260"/>
      <c r="CO52" s="260"/>
      <c r="CP52" s="260"/>
      <c r="CQ52" s="260"/>
      <c r="CR52" s="260"/>
      <c r="CS52" s="260"/>
      <c r="CT52" s="260"/>
      <c r="CU52" s="260"/>
      <c r="CV52" s="260"/>
      <c r="CW52" s="260"/>
      <c r="CX52" s="260"/>
      <c r="CY52" s="260"/>
      <c r="CZ52" s="260"/>
      <c r="DA52" s="260"/>
      <c r="DB52" s="260"/>
      <c r="DC52" s="2"/>
      <c r="DD52" s="2"/>
      <c r="DE52" s="2"/>
      <c r="DF52" s="92"/>
      <c r="DG52" s="92"/>
      <c r="DH52" s="92"/>
      <c r="DI52" s="92"/>
      <c r="DJ52" s="92"/>
      <c r="DK52" s="92"/>
      <c r="DL52" s="92"/>
      <c r="DM52" s="92"/>
      <c r="DN52" s="92"/>
      <c r="DO52" s="92"/>
      <c r="DP52" s="92"/>
      <c r="DQ52" s="92"/>
      <c r="DR52" s="92"/>
      <c r="DS52" s="92"/>
      <c r="DT52" s="92"/>
      <c r="DU52" s="92"/>
      <c r="DV52" s="92"/>
      <c r="DW52" s="92"/>
      <c r="DX52" s="92"/>
      <c r="DY52" s="92"/>
      <c r="DZ52" s="92"/>
      <c r="EA52" s="92"/>
      <c r="EB52" s="92"/>
      <c r="EC52" s="92"/>
      <c r="ED52" s="92"/>
      <c r="EE52" s="92"/>
      <c r="EF52" s="2"/>
      <c r="EG52" s="2"/>
      <c r="EH52" s="2"/>
      <c r="EI52" s="2"/>
      <c r="EJ52" s="2"/>
      <c r="EK52" s="2"/>
    </row>
    <row r="53" spans="1:141" ht="12.75" customHeight="1" x14ac:dyDescent="0.25">
      <c r="A53" s="2"/>
      <c r="B53" s="2"/>
      <c r="C53" s="92"/>
      <c r="D53" s="92"/>
      <c r="E53" s="92"/>
      <c r="F53" s="92"/>
      <c r="G53" s="92"/>
      <c r="H53" s="92"/>
      <c r="I53" s="92"/>
      <c r="J53" s="92"/>
      <c r="K53" s="92"/>
      <c r="L53" s="92"/>
      <c r="M53" s="92"/>
      <c r="N53" s="92"/>
      <c r="O53" s="92"/>
      <c r="P53" s="92"/>
      <c r="Q53" s="92"/>
      <c r="R53" s="92"/>
      <c r="S53" s="92"/>
      <c r="T53" s="92"/>
      <c r="U53" s="92"/>
      <c r="V53" s="92"/>
      <c r="W53" s="92"/>
      <c r="X53" s="92"/>
      <c r="Y53" s="92"/>
      <c r="Z53" s="92"/>
      <c r="AA53" s="92"/>
      <c r="AB53" s="92"/>
      <c r="AC53" s="92"/>
      <c r="AD53" s="92"/>
      <c r="AE53" s="92"/>
      <c r="AF53" s="92"/>
      <c r="AG53" s="92"/>
      <c r="AH53" s="92"/>
      <c r="AI53" s="92"/>
      <c r="AJ53" s="92"/>
      <c r="AK53" s="92"/>
      <c r="AL53" s="92"/>
      <c r="AM53" s="92"/>
      <c r="AN53" s="92"/>
      <c r="AO53" s="92"/>
      <c r="AP53" s="92"/>
      <c r="AQ53" s="92"/>
      <c r="AR53" s="92"/>
      <c r="AS53" s="92"/>
      <c r="AT53" s="92"/>
      <c r="AU53" s="92"/>
      <c r="AV53" s="92"/>
      <c r="AW53" s="92"/>
      <c r="AX53" s="92"/>
      <c r="AY53" s="92"/>
      <c r="AZ53" s="92"/>
      <c r="BA53" s="92"/>
      <c r="BB53" s="92"/>
      <c r="BC53" s="92"/>
      <c r="BD53" s="92"/>
      <c r="BE53" s="92"/>
      <c r="BF53" s="92"/>
      <c r="BG53" s="92"/>
      <c r="BH53" s="92"/>
      <c r="BI53" s="92"/>
      <c r="BJ53" s="92"/>
      <c r="BK53" s="92"/>
      <c r="BL53" s="92"/>
      <c r="BM53" s="92"/>
      <c r="BN53" s="92"/>
      <c r="BO53" s="92"/>
      <c r="BP53" s="92"/>
      <c r="BQ53" s="92"/>
      <c r="BR53" s="92"/>
      <c r="BS53" s="92"/>
      <c r="BT53" s="182"/>
      <c r="BU53" s="260"/>
      <c r="BV53" s="260"/>
      <c r="BW53" s="260"/>
      <c r="BX53" s="260"/>
      <c r="BY53" s="260"/>
      <c r="BZ53" s="260"/>
      <c r="CA53" s="260"/>
      <c r="CB53" s="260"/>
      <c r="CC53" s="260"/>
      <c r="CD53" s="260"/>
      <c r="CE53" s="260"/>
      <c r="CF53" s="260"/>
      <c r="CG53" s="260"/>
      <c r="CH53" s="260"/>
      <c r="CI53" s="260"/>
      <c r="CJ53" s="260"/>
      <c r="CK53" s="260"/>
      <c r="CL53" s="260"/>
      <c r="CM53" s="260"/>
      <c r="CN53" s="260"/>
      <c r="CO53" s="260"/>
      <c r="CP53" s="260"/>
      <c r="CQ53" s="260"/>
      <c r="CR53" s="260"/>
      <c r="CS53" s="260"/>
      <c r="CT53" s="260"/>
      <c r="CU53" s="260"/>
      <c r="CV53" s="260"/>
      <c r="CW53" s="260"/>
      <c r="CX53" s="260"/>
      <c r="CY53" s="260"/>
      <c r="CZ53" s="260"/>
      <c r="DA53" s="260"/>
      <c r="DB53" s="260"/>
      <c r="DC53" s="2"/>
      <c r="DD53" s="2"/>
      <c r="DE53" s="2"/>
      <c r="DF53" s="92"/>
      <c r="DG53" s="92"/>
      <c r="DH53" s="92"/>
      <c r="DI53" s="92"/>
      <c r="DJ53" s="92"/>
      <c r="DK53" s="92"/>
      <c r="DL53" s="92"/>
      <c r="DM53" s="92"/>
      <c r="DN53" s="92"/>
      <c r="DO53" s="92"/>
      <c r="DP53" s="92"/>
      <c r="DQ53" s="92"/>
      <c r="DR53" s="92"/>
      <c r="DS53" s="92"/>
      <c r="DT53" s="92"/>
      <c r="DU53" s="92"/>
      <c r="DV53" s="92"/>
      <c r="DW53" s="92"/>
      <c r="DX53" s="92"/>
      <c r="DY53" s="92"/>
      <c r="DZ53" s="92"/>
      <c r="EA53" s="92"/>
      <c r="EB53" s="92"/>
      <c r="EC53" s="92"/>
      <c r="ED53" s="92"/>
      <c r="EE53" s="92"/>
      <c r="EF53" s="2"/>
      <c r="EG53" s="2"/>
      <c r="EH53" s="2"/>
      <c r="EI53" s="2"/>
      <c r="EJ53" s="2"/>
      <c r="EK53" s="2"/>
    </row>
    <row r="54" spans="1:141" ht="12.75" customHeight="1" x14ac:dyDescent="0.25">
      <c r="A54" s="2"/>
      <c r="B54" s="261" t="s">
        <v>23</v>
      </c>
      <c r="C54" s="262" t="str">
        <f t="shared" ref="C54:DB54" si="84">IF(ABS(C51-C25)&gt;0.001,"Error","OK")</f>
        <v>OK</v>
      </c>
      <c r="D54" s="262" t="str">
        <f t="shared" si="84"/>
        <v>OK</v>
      </c>
      <c r="E54" s="262" t="str">
        <f t="shared" si="84"/>
        <v>OK</v>
      </c>
      <c r="F54" s="262" t="str">
        <f t="shared" si="84"/>
        <v>OK</v>
      </c>
      <c r="G54" s="262" t="str">
        <f t="shared" si="84"/>
        <v>OK</v>
      </c>
      <c r="H54" s="262" t="str">
        <f t="shared" si="84"/>
        <v>OK</v>
      </c>
      <c r="I54" s="262" t="str">
        <f t="shared" si="84"/>
        <v>OK</v>
      </c>
      <c r="J54" s="262" t="str">
        <f t="shared" si="84"/>
        <v>OK</v>
      </c>
      <c r="K54" s="262" t="str">
        <f t="shared" si="84"/>
        <v>OK</v>
      </c>
      <c r="L54" s="262" t="str">
        <f t="shared" si="84"/>
        <v>OK</v>
      </c>
      <c r="M54" s="262" t="str">
        <f t="shared" si="84"/>
        <v>OK</v>
      </c>
      <c r="N54" s="262" t="str">
        <f t="shared" si="84"/>
        <v>OK</v>
      </c>
      <c r="O54" s="262" t="str">
        <f t="shared" si="84"/>
        <v>OK</v>
      </c>
      <c r="P54" s="262" t="str">
        <f t="shared" si="84"/>
        <v>OK</v>
      </c>
      <c r="Q54" s="262" t="str">
        <f t="shared" si="84"/>
        <v>OK</v>
      </c>
      <c r="R54" s="262" t="str">
        <f t="shared" si="84"/>
        <v>OK</v>
      </c>
      <c r="S54" s="262" t="str">
        <f t="shared" si="84"/>
        <v>OK</v>
      </c>
      <c r="T54" s="262" t="str">
        <f t="shared" si="84"/>
        <v>OK</v>
      </c>
      <c r="U54" s="262" t="str">
        <f t="shared" si="84"/>
        <v>OK</v>
      </c>
      <c r="V54" s="262" t="str">
        <f t="shared" si="84"/>
        <v>OK</v>
      </c>
      <c r="W54" s="262" t="str">
        <f t="shared" si="84"/>
        <v>OK</v>
      </c>
      <c r="X54" s="262" t="str">
        <f t="shared" si="84"/>
        <v>OK</v>
      </c>
      <c r="Y54" s="262" t="str">
        <f t="shared" si="84"/>
        <v>OK</v>
      </c>
      <c r="Z54" s="262" t="str">
        <f t="shared" si="84"/>
        <v>OK</v>
      </c>
      <c r="AA54" s="262" t="str">
        <f t="shared" si="84"/>
        <v>OK</v>
      </c>
      <c r="AB54" s="262" t="str">
        <f t="shared" si="84"/>
        <v>OK</v>
      </c>
      <c r="AC54" s="262" t="str">
        <f t="shared" si="84"/>
        <v>OK</v>
      </c>
      <c r="AD54" s="262" t="str">
        <f t="shared" si="84"/>
        <v>OK</v>
      </c>
      <c r="AE54" s="262" t="str">
        <f t="shared" si="84"/>
        <v>OK</v>
      </c>
      <c r="AF54" s="262" t="str">
        <f t="shared" si="84"/>
        <v>OK</v>
      </c>
      <c r="AG54" s="262" t="str">
        <f t="shared" si="84"/>
        <v>OK</v>
      </c>
      <c r="AH54" s="262" t="str">
        <f t="shared" si="84"/>
        <v>OK</v>
      </c>
      <c r="AI54" s="262" t="str">
        <f t="shared" si="84"/>
        <v>OK</v>
      </c>
      <c r="AJ54" s="262" t="str">
        <f t="shared" si="84"/>
        <v>OK</v>
      </c>
      <c r="AK54" s="262" t="str">
        <f t="shared" si="84"/>
        <v>OK</v>
      </c>
      <c r="AL54" s="262" t="str">
        <f t="shared" si="84"/>
        <v>OK</v>
      </c>
      <c r="AM54" s="262" t="str">
        <f t="shared" si="84"/>
        <v>OK</v>
      </c>
      <c r="AN54" s="262" t="str">
        <f t="shared" si="84"/>
        <v>OK</v>
      </c>
      <c r="AO54" s="262" t="str">
        <f t="shared" si="84"/>
        <v>OK</v>
      </c>
      <c r="AP54" s="262" t="str">
        <f t="shared" si="84"/>
        <v>OK</v>
      </c>
      <c r="AQ54" s="262" t="str">
        <f t="shared" si="84"/>
        <v>OK</v>
      </c>
      <c r="AR54" s="262" t="str">
        <f t="shared" si="84"/>
        <v>OK</v>
      </c>
      <c r="AS54" s="262" t="str">
        <f t="shared" si="84"/>
        <v>OK</v>
      </c>
      <c r="AT54" s="262" t="str">
        <f t="shared" si="84"/>
        <v>OK</v>
      </c>
      <c r="AU54" s="262" t="str">
        <f t="shared" si="84"/>
        <v>OK</v>
      </c>
      <c r="AV54" s="262" t="str">
        <f t="shared" si="84"/>
        <v>OK</v>
      </c>
      <c r="AW54" s="262" t="str">
        <f t="shared" si="84"/>
        <v>OK</v>
      </c>
      <c r="AX54" s="262" t="str">
        <f t="shared" si="84"/>
        <v>OK</v>
      </c>
      <c r="AY54" s="262" t="str">
        <f t="shared" si="84"/>
        <v>OK</v>
      </c>
      <c r="AZ54" s="262" t="str">
        <f t="shared" si="84"/>
        <v>OK</v>
      </c>
      <c r="BA54" s="262" t="str">
        <f t="shared" si="84"/>
        <v>OK</v>
      </c>
      <c r="BB54" s="262" t="str">
        <f t="shared" si="84"/>
        <v>OK</v>
      </c>
      <c r="BC54" s="262" t="str">
        <f t="shared" si="84"/>
        <v>OK</v>
      </c>
      <c r="BD54" s="262" t="str">
        <f t="shared" si="84"/>
        <v>OK</v>
      </c>
      <c r="BE54" s="262" t="str">
        <f t="shared" si="84"/>
        <v>OK</v>
      </c>
      <c r="BF54" s="262" t="str">
        <f t="shared" si="84"/>
        <v>OK</v>
      </c>
      <c r="BG54" s="262" t="str">
        <f t="shared" si="84"/>
        <v>Error</v>
      </c>
      <c r="BH54" s="262" t="str">
        <f t="shared" si="84"/>
        <v>Error</v>
      </c>
      <c r="BI54" s="262" t="str">
        <f t="shared" si="84"/>
        <v>Error</v>
      </c>
      <c r="BJ54" s="262" t="str">
        <f t="shared" si="84"/>
        <v>Error</v>
      </c>
      <c r="BK54" s="262" t="str">
        <f t="shared" si="84"/>
        <v>Error</v>
      </c>
      <c r="BL54" s="262" t="str">
        <f t="shared" si="84"/>
        <v>Error</v>
      </c>
      <c r="BM54" s="262" t="str">
        <f t="shared" si="84"/>
        <v>Error</v>
      </c>
      <c r="BN54" s="262" t="str">
        <f t="shared" si="84"/>
        <v>Error</v>
      </c>
      <c r="BO54" s="262" t="str">
        <f t="shared" si="84"/>
        <v>OK</v>
      </c>
      <c r="BP54" s="262" t="str">
        <f t="shared" si="84"/>
        <v>OK</v>
      </c>
      <c r="BQ54" s="262" t="str">
        <f t="shared" si="84"/>
        <v>OK</v>
      </c>
      <c r="BR54" s="262" t="str">
        <f t="shared" si="84"/>
        <v>OK</v>
      </c>
      <c r="BS54" s="262" t="str">
        <f t="shared" si="84"/>
        <v>OK</v>
      </c>
      <c r="BT54" s="263" t="str">
        <f t="shared" si="84"/>
        <v>OK</v>
      </c>
      <c r="BU54" s="262" t="str">
        <f t="shared" si="84"/>
        <v>OK</v>
      </c>
      <c r="BV54" s="262" t="str">
        <f t="shared" si="84"/>
        <v>OK</v>
      </c>
      <c r="BW54" s="262" t="str">
        <f t="shared" si="84"/>
        <v>OK</v>
      </c>
      <c r="BX54" s="262" t="str">
        <f t="shared" si="84"/>
        <v>OK</v>
      </c>
      <c r="BY54" s="262" t="str">
        <f t="shared" si="84"/>
        <v>OK</v>
      </c>
      <c r="BZ54" s="262" t="str">
        <f t="shared" si="84"/>
        <v>OK</v>
      </c>
      <c r="CA54" s="262" t="str">
        <f t="shared" si="84"/>
        <v>OK</v>
      </c>
      <c r="CB54" s="262" t="str">
        <f t="shared" si="84"/>
        <v>OK</v>
      </c>
      <c r="CC54" s="262" t="str">
        <f t="shared" si="84"/>
        <v>OK</v>
      </c>
      <c r="CD54" s="262" t="str">
        <f t="shared" si="84"/>
        <v>OK</v>
      </c>
      <c r="CE54" s="262" t="str">
        <f t="shared" si="84"/>
        <v>OK</v>
      </c>
      <c r="CF54" s="262" t="str">
        <f t="shared" si="84"/>
        <v>OK</v>
      </c>
      <c r="CG54" s="262" t="str">
        <f t="shared" si="84"/>
        <v>OK</v>
      </c>
      <c r="CH54" s="262" t="str">
        <f t="shared" si="84"/>
        <v>OK</v>
      </c>
      <c r="CI54" s="262" t="str">
        <f t="shared" si="84"/>
        <v>OK</v>
      </c>
      <c r="CJ54" s="262" t="str">
        <f t="shared" si="84"/>
        <v>OK</v>
      </c>
      <c r="CK54" s="262" t="str">
        <f t="shared" si="84"/>
        <v>OK</v>
      </c>
      <c r="CL54" s="262" t="str">
        <f t="shared" si="84"/>
        <v>OK</v>
      </c>
      <c r="CM54" s="262" t="str">
        <f t="shared" si="84"/>
        <v>OK</v>
      </c>
      <c r="CN54" s="262" t="str">
        <f t="shared" si="84"/>
        <v>OK</v>
      </c>
      <c r="CO54" s="262" t="str">
        <f t="shared" si="84"/>
        <v>OK</v>
      </c>
      <c r="CP54" s="262" t="str">
        <f t="shared" si="84"/>
        <v>OK</v>
      </c>
      <c r="CQ54" s="262" t="str">
        <f t="shared" si="84"/>
        <v>OK</v>
      </c>
      <c r="CR54" s="262" t="str">
        <f t="shared" si="84"/>
        <v>OK</v>
      </c>
      <c r="CS54" s="262" t="str">
        <f t="shared" si="84"/>
        <v>OK</v>
      </c>
      <c r="CT54" s="262" t="str">
        <f t="shared" si="84"/>
        <v>OK</v>
      </c>
      <c r="CU54" s="262" t="str">
        <f t="shared" si="84"/>
        <v>OK</v>
      </c>
      <c r="CV54" s="262" t="str">
        <f t="shared" si="84"/>
        <v>OK</v>
      </c>
      <c r="CW54" s="262" t="str">
        <f t="shared" si="84"/>
        <v>OK</v>
      </c>
      <c r="CX54" s="262" t="str">
        <f t="shared" si="84"/>
        <v>OK</v>
      </c>
      <c r="CY54" s="262" t="str">
        <f t="shared" si="84"/>
        <v>OK</v>
      </c>
      <c r="CZ54" s="262" t="str">
        <f t="shared" si="84"/>
        <v>OK</v>
      </c>
      <c r="DA54" s="262" t="str">
        <f t="shared" si="84"/>
        <v>OK</v>
      </c>
      <c r="DB54" s="262" t="str">
        <f t="shared" si="84"/>
        <v>OK</v>
      </c>
      <c r="DC54" s="2"/>
      <c r="DD54" s="2"/>
      <c r="DE54" s="261" t="s">
        <v>23</v>
      </c>
      <c r="DF54" s="262" t="str">
        <f t="shared" ref="DF54:EE54" si="85">IF(ABS(DF51-DF25)&gt;0.001,"Error","OK")</f>
        <v>OK</v>
      </c>
      <c r="DG54" s="262" t="str">
        <f t="shared" si="85"/>
        <v>OK</v>
      </c>
      <c r="DH54" s="262" t="str">
        <f t="shared" si="85"/>
        <v>OK</v>
      </c>
      <c r="DI54" s="262" t="str">
        <f t="shared" si="85"/>
        <v>OK</v>
      </c>
      <c r="DJ54" s="262" t="str">
        <f t="shared" si="85"/>
        <v>OK</v>
      </c>
      <c r="DK54" s="262" t="str">
        <f t="shared" si="85"/>
        <v>OK</v>
      </c>
      <c r="DL54" s="262" t="str">
        <f t="shared" si="85"/>
        <v>OK</v>
      </c>
      <c r="DM54" s="262" t="str">
        <f t="shared" si="85"/>
        <v>OK</v>
      </c>
      <c r="DN54" s="262" t="str">
        <f t="shared" si="85"/>
        <v>OK</v>
      </c>
      <c r="DO54" s="262" t="str">
        <f t="shared" si="85"/>
        <v>OK</v>
      </c>
      <c r="DP54" s="262" t="str">
        <f t="shared" si="85"/>
        <v>OK</v>
      </c>
      <c r="DQ54" s="262" t="str">
        <f t="shared" si="85"/>
        <v>OK</v>
      </c>
      <c r="DR54" s="262" t="str">
        <f t="shared" si="85"/>
        <v>OK</v>
      </c>
      <c r="DS54" s="262" t="str">
        <f t="shared" si="85"/>
        <v>OK</v>
      </c>
      <c r="DT54" s="262" t="str">
        <f t="shared" si="85"/>
        <v>Error</v>
      </c>
      <c r="DU54" s="262" t="str">
        <f t="shared" si="85"/>
        <v>Error</v>
      </c>
      <c r="DV54" s="262" t="str">
        <f t="shared" si="85"/>
        <v>OK</v>
      </c>
      <c r="DW54" s="262" t="str">
        <f t="shared" si="85"/>
        <v>OK</v>
      </c>
      <c r="DX54" s="262" t="str">
        <f t="shared" si="85"/>
        <v>OK</v>
      </c>
      <c r="DY54" s="262" t="str">
        <f t="shared" si="85"/>
        <v>OK</v>
      </c>
      <c r="DZ54" s="262" t="str">
        <f t="shared" si="85"/>
        <v>OK</v>
      </c>
      <c r="EA54" s="262" t="str">
        <f t="shared" si="85"/>
        <v>OK</v>
      </c>
      <c r="EB54" s="262" t="str">
        <f t="shared" si="85"/>
        <v>OK</v>
      </c>
      <c r="EC54" s="262" t="str">
        <f t="shared" si="85"/>
        <v>OK</v>
      </c>
      <c r="ED54" s="262" t="str">
        <f t="shared" si="85"/>
        <v>OK</v>
      </c>
      <c r="EE54" s="262" t="str">
        <f t="shared" si="85"/>
        <v>OK</v>
      </c>
      <c r="EF54" s="2"/>
      <c r="EG54" s="2"/>
      <c r="EH54" s="2"/>
      <c r="EI54" s="2"/>
      <c r="EJ54" s="2"/>
      <c r="EK54" s="2"/>
    </row>
    <row r="55" spans="1:141" ht="12.75" customHeight="1" x14ac:dyDescent="0.2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15"/>
      <c r="BU55" s="2"/>
      <c r="BV55" s="227"/>
      <c r="BW55" s="227"/>
      <c r="BX55" s="227"/>
      <c r="BY55" s="227"/>
      <c r="BZ55" s="227"/>
      <c r="CA55" s="227"/>
      <c r="CB55" s="227"/>
      <c r="CC55" s="227"/>
      <c r="CD55" s="227"/>
      <c r="CE55" s="227"/>
      <c r="CF55" s="227"/>
      <c r="CG55" s="227"/>
      <c r="CH55" s="227"/>
      <c r="CI55" s="227"/>
      <c r="CJ55" s="227"/>
      <c r="CK55" s="227"/>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2"/>
      <c r="EB55" s="2"/>
      <c r="EC55" s="2"/>
      <c r="ED55" s="2"/>
      <c r="EE55" s="2"/>
      <c r="EF55" s="2"/>
      <c r="EG55" s="2"/>
      <c r="EH55" s="2"/>
      <c r="EI55" s="2"/>
      <c r="EJ55" s="2"/>
      <c r="EK55" s="2"/>
    </row>
    <row r="56" spans="1:141" ht="12.75" customHeight="1" x14ac:dyDescent="0.25">
      <c r="A56" s="2" t="s">
        <v>1</v>
      </c>
      <c r="B56" s="13" t="s">
        <v>1421</v>
      </c>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13"/>
      <c r="AY56" s="13"/>
      <c r="AZ56" s="13"/>
      <c r="BA56" s="13"/>
      <c r="BB56" s="13"/>
      <c r="BC56" s="13"/>
      <c r="BD56" s="13"/>
      <c r="BE56" s="13"/>
      <c r="BF56" s="13"/>
      <c r="BG56" s="13"/>
      <c r="BH56" s="13"/>
      <c r="BI56" s="13"/>
      <c r="BJ56" s="13"/>
      <c r="BK56" s="13"/>
      <c r="BL56" s="13"/>
      <c r="BM56" s="13"/>
      <c r="BN56" s="13"/>
      <c r="BO56" s="13"/>
      <c r="BP56" s="13"/>
      <c r="BQ56" s="13"/>
      <c r="BR56" s="13"/>
      <c r="BS56" s="13"/>
      <c r="BT56" s="264"/>
      <c r="BU56" s="13"/>
      <c r="BV56" s="13"/>
      <c r="BW56" s="13"/>
      <c r="BX56" s="13"/>
      <c r="BY56" s="13"/>
      <c r="BZ56" s="13"/>
      <c r="CA56" s="13"/>
      <c r="CB56" s="13"/>
      <c r="CC56" s="13"/>
      <c r="CD56" s="13"/>
      <c r="CE56" s="13"/>
      <c r="CF56" s="13"/>
      <c r="CG56" s="13"/>
      <c r="CH56" s="13"/>
      <c r="CI56" s="13"/>
      <c r="CJ56" s="13"/>
      <c r="CK56" s="13"/>
      <c r="CL56" s="13"/>
      <c r="CM56" s="13"/>
      <c r="CN56" s="13"/>
      <c r="CO56" s="13"/>
      <c r="CP56" s="13"/>
      <c r="CQ56" s="13"/>
      <c r="CR56" s="13"/>
      <c r="CS56" s="13"/>
      <c r="CT56" s="13"/>
      <c r="CU56" s="13"/>
      <c r="CV56" s="13"/>
      <c r="CW56" s="13"/>
      <c r="CX56" s="13"/>
      <c r="CY56" s="13"/>
      <c r="CZ56" s="13"/>
      <c r="DA56" s="13"/>
      <c r="DB56" s="13"/>
      <c r="DC56" s="2"/>
      <c r="DD56" s="2"/>
      <c r="DE56" s="13" t="s">
        <v>1421</v>
      </c>
      <c r="DF56" s="13"/>
      <c r="DG56" s="13"/>
      <c r="DH56" s="13"/>
      <c r="DI56" s="13"/>
      <c r="DJ56" s="13"/>
      <c r="DK56" s="13"/>
      <c r="DL56" s="13"/>
      <c r="DM56" s="13"/>
      <c r="DN56" s="13"/>
      <c r="DO56" s="13"/>
      <c r="DP56" s="13"/>
      <c r="DQ56" s="13"/>
      <c r="DR56" s="13"/>
      <c r="DS56" s="13"/>
      <c r="DT56" s="13"/>
      <c r="DU56" s="13"/>
      <c r="DV56" s="13"/>
      <c r="DW56" s="13"/>
      <c r="DX56" s="13"/>
      <c r="DY56" s="13"/>
      <c r="DZ56" s="13"/>
      <c r="EA56" s="13"/>
      <c r="EB56" s="13"/>
      <c r="EC56" s="13"/>
      <c r="ED56" s="13"/>
      <c r="EE56" s="13"/>
      <c r="EF56" s="2"/>
      <c r="EG56" s="2"/>
      <c r="EH56" s="2"/>
      <c r="EI56" s="2"/>
      <c r="EJ56" s="2"/>
      <c r="EK56" s="2"/>
    </row>
    <row r="57" spans="1:141" ht="12.75" customHeight="1" x14ac:dyDescent="0.25">
      <c r="A57" s="2"/>
      <c r="B57" s="2" t="s">
        <v>1422</v>
      </c>
      <c r="C57" s="12">
        <f t="shared" ref="C57:DB57" si="86">SUM(C37,C31,-C10)</f>
        <v>0</v>
      </c>
      <c r="D57" s="12">
        <f t="shared" si="86"/>
        <v>0</v>
      </c>
      <c r="E57" s="12">
        <f t="shared" si="86"/>
        <v>0</v>
      </c>
      <c r="F57" s="12">
        <f t="shared" si="86"/>
        <v>0</v>
      </c>
      <c r="G57" s="12">
        <f t="shared" si="86"/>
        <v>0</v>
      </c>
      <c r="H57" s="12">
        <f t="shared" si="86"/>
        <v>0</v>
      </c>
      <c r="I57" s="12">
        <f t="shared" si="86"/>
        <v>0</v>
      </c>
      <c r="J57" s="12">
        <f t="shared" si="86"/>
        <v>0</v>
      </c>
      <c r="K57" s="12">
        <f t="shared" si="86"/>
        <v>0</v>
      </c>
      <c r="L57" s="12">
        <f t="shared" si="86"/>
        <v>0</v>
      </c>
      <c r="M57" s="12">
        <f t="shared" si="86"/>
        <v>0</v>
      </c>
      <c r="N57" s="12">
        <f t="shared" si="86"/>
        <v>0</v>
      </c>
      <c r="O57" s="12">
        <f t="shared" si="86"/>
        <v>0</v>
      </c>
      <c r="P57" s="12">
        <f t="shared" si="86"/>
        <v>0</v>
      </c>
      <c r="Q57" s="12">
        <f t="shared" si="86"/>
        <v>0</v>
      </c>
      <c r="R57" s="12">
        <f t="shared" si="86"/>
        <v>0</v>
      </c>
      <c r="S57" s="12">
        <f t="shared" si="86"/>
        <v>0</v>
      </c>
      <c r="T57" s="12">
        <f t="shared" si="86"/>
        <v>0</v>
      </c>
      <c r="U57" s="12">
        <f t="shared" si="86"/>
        <v>0</v>
      </c>
      <c r="V57" s="12">
        <f t="shared" si="86"/>
        <v>0</v>
      </c>
      <c r="W57" s="12">
        <f t="shared" si="86"/>
        <v>0</v>
      </c>
      <c r="X57" s="12">
        <f t="shared" si="86"/>
        <v>0</v>
      </c>
      <c r="Y57" s="12">
        <f t="shared" si="86"/>
        <v>0</v>
      </c>
      <c r="Z57" s="12">
        <f t="shared" si="86"/>
        <v>0</v>
      </c>
      <c r="AA57" s="12">
        <f t="shared" si="86"/>
        <v>0</v>
      </c>
      <c r="AB57" s="12">
        <f t="shared" si="86"/>
        <v>0</v>
      </c>
      <c r="AC57" s="12">
        <f t="shared" si="86"/>
        <v>0</v>
      </c>
      <c r="AD57" s="12">
        <f t="shared" si="86"/>
        <v>0</v>
      </c>
      <c r="AE57" s="12">
        <f t="shared" si="86"/>
        <v>0</v>
      </c>
      <c r="AF57" s="12">
        <f t="shared" si="86"/>
        <v>0</v>
      </c>
      <c r="AG57" s="12">
        <f t="shared" si="86"/>
        <v>0</v>
      </c>
      <c r="AH57" s="12">
        <f t="shared" si="86"/>
        <v>0</v>
      </c>
      <c r="AI57" s="12">
        <f t="shared" si="86"/>
        <v>0</v>
      </c>
      <c r="AJ57" s="12">
        <f t="shared" si="86"/>
        <v>0</v>
      </c>
      <c r="AK57" s="12">
        <f t="shared" si="86"/>
        <v>0</v>
      </c>
      <c r="AL57" s="12">
        <f t="shared" si="86"/>
        <v>0</v>
      </c>
      <c r="AM57" s="12">
        <f t="shared" si="86"/>
        <v>0</v>
      </c>
      <c r="AN57" s="12">
        <f t="shared" si="86"/>
        <v>0</v>
      </c>
      <c r="AO57" s="12">
        <f t="shared" si="86"/>
        <v>0</v>
      </c>
      <c r="AP57" s="12">
        <f t="shared" si="86"/>
        <v>0</v>
      </c>
      <c r="AQ57" s="12">
        <f t="shared" si="86"/>
        <v>0</v>
      </c>
      <c r="AR57" s="12">
        <f t="shared" si="86"/>
        <v>0</v>
      </c>
      <c r="AS57" s="12">
        <f t="shared" si="86"/>
        <v>0</v>
      </c>
      <c r="AT57" s="12">
        <f t="shared" si="86"/>
        <v>0</v>
      </c>
      <c r="AU57" s="12">
        <f t="shared" si="86"/>
        <v>0</v>
      </c>
      <c r="AV57" s="12">
        <f t="shared" si="86"/>
        <v>0</v>
      </c>
      <c r="AW57" s="12">
        <f t="shared" si="86"/>
        <v>0</v>
      </c>
      <c r="AX57" s="12">
        <f t="shared" si="86"/>
        <v>0</v>
      </c>
      <c r="AY57" s="12">
        <f t="shared" si="86"/>
        <v>0</v>
      </c>
      <c r="AZ57" s="12">
        <f t="shared" si="86"/>
        <v>0</v>
      </c>
      <c r="BA57" s="12">
        <f t="shared" si="86"/>
        <v>0</v>
      </c>
      <c r="BB57" s="12">
        <f t="shared" si="86"/>
        <v>0</v>
      </c>
      <c r="BC57" s="12">
        <f t="shared" si="86"/>
        <v>0</v>
      </c>
      <c r="BD57" s="12">
        <f t="shared" si="86"/>
        <v>0</v>
      </c>
      <c r="BE57" s="12">
        <f t="shared" si="86"/>
        <v>0</v>
      </c>
      <c r="BF57" s="12">
        <f t="shared" si="86"/>
        <v>0</v>
      </c>
      <c r="BG57" s="12">
        <f t="shared" si="86"/>
        <v>0</v>
      </c>
      <c r="BH57" s="12">
        <f t="shared" si="86"/>
        <v>0</v>
      </c>
      <c r="BI57" s="12">
        <f t="shared" si="86"/>
        <v>0</v>
      </c>
      <c r="BJ57" s="12">
        <f t="shared" si="86"/>
        <v>0</v>
      </c>
      <c r="BK57" s="12">
        <f t="shared" si="86"/>
        <v>0</v>
      </c>
      <c r="BL57" s="12">
        <f t="shared" si="86"/>
        <v>0</v>
      </c>
      <c r="BM57" s="12">
        <f t="shared" si="86"/>
        <v>0</v>
      </c>
      <c r="BN57" s="12">
        <f t="shared" si="86"/>
        <v>0</v>
      </c>
      <c r="BO57" s="12">
        <f t="shared" si="86"/>
        <v>0</v>
      </c>
      <c r="BP57" s="12">
        <f t="shared" si="86"/>
        <v>0</v>
      </c>
      <c r="BQ57" s="12">
        <f t="shared" si="86"/>
        <v>0</v>
      </c>
      <c r="BR57" s="12">
        <f t="shared" si="86"/>
        <v>0</v>
      </c>
      <c r="BS57" s="12">
        <f t="shared" si="86"/>
        <v>119.8840158952393</v>
      </c>
      <c r="BT57" s="15">
        <f t="shared" si="86"/>
        <v>95.817668878537461</v>
      </c>
      <c r="BU57" s="15">
        <f t="shared" si="86"/>
        <v>66.262332889999996</v>
      </c>
      <c r="BV57" s="15">
        <f t="shared" si="86"/>
        <v>65.163793729999995</v>
      </c>
      <c r="BW57" s="15">
        <f t="shared" si="86"/>
        <v>-213.536</v>
      </c>
      <c r="BX57" s="15">
        <f t="shared" si="86"/>
        <v>-210.72699999999998</v>
      </c>
      <c r="BY57" s="15">
        <f t="shared" si="86"/>
        <v>-92.027000000000015</v>
      </c>
      <c r="BZ57" s="15">
        <f t="shared" si="86"/>
        <v>-37.354000000000013</v>
      </c>
      <c r="CA57" s="15">
        <f t="shared" si="86"/>
        <v>294.17900000000003</v>
      </c>
      <c r="CB57" s="15">
        <f t="shared" si="86"/>
        <v>373.28</v>
      </c>
      <c r="CC57" s="15">
        <f t="shared" si="86"/>
        <v>396.625</v>
      </c>
      <c r="CD57" s="15">
        <f t="shared" si="86"/>
        <v>414.90906039775018</v>
      </c>
      <c r="CE57" s="15">
        <f t="shared" si="86"/>
        <v>440.00365976615501</v>
      </c>
      <c r="CF57" s="15">
        <f t="shared" si="86"/>
        <v>429.42811503412133</v>
      </c>
      <c r="CG57" s="15">
        <f t="shared" si="86"/>
        <v>347.34616366460045</v>
      </c>
      <c r="CH57" s="15">
        <f t="shared" si="86"/>
        <v>278.40813298428162</v>
      </c>
      <c r="CI57" s="15">
        <f t="shared" si="86"/>
        <v>248.7768844316239</v>
      </c>
      <c r="CJ57" s="15">
        <f t="shared" si="86"/>
        <v>194.82537984549015</v>
      </c>
      <c r="CK57" s="15">
        <f t="shared" si="86"/>
        <v>153.99017362061562</v>
      </c>
      <c r="CL57" s="15">
        <f t="shared" si="86"/>
        <v>78.862563869386861</v>
      </c>
      <c r="CM57" s="15">
        <f t="shared" si="86"/>
        <v>28.663327085133062</v>
      </c>
      <c r="CN57" s="15">
        <f t="shared" si="86"/>
        <v>-16.258689793398162</v>
      </c>
      <c r="CO57" s="15">
        <f t="shared" si="86"/>
        <v>-53.956462158773149</v>
      </c>
      <c r="CP57" s="15">
        <f t="shared" si="86"/>
        <v>-148.84208849737212</v>
      </c>
      <c r="CQ57" s="15">
        <f t="shared" si="86"/>
        <v>-154.41863013238248</v>
      </c>
      <c r="CR57" s="15">
        <f t="shared" si="86"/>
        <v>-249.49239697615025</v>
      </c>
      <c r="CS57" s="15">
        <f t="shared" si="86"/>
        <v>-300.05777037396803</v>
      </c>
      <c r="CT57" s="15">
        <f t="shared" si="86"/>
        <v>135.34003241944646</v>
      </c>
      <c r="CU57" s="15">
        <f t="shared" si="86"/>
        <v>-406.28728989202415</v>
      </c>
      <c r="CV57" s="15">
        <f t="shared" si="86"/>
        <v>-504.797294493469</v>
      </c>
      <c r="CW57" s="15">
        <f t="shared" si="86"/>
        <v>-536.51078346326085</v>
      </c>
      <c r="CX57" s="15">
        <f t="shared" si="86"/>
        <v>-662.43554777670738</v>
      </c>
      <c r="CY57" s="15">
        <f t="shared" si="86"/>
        <v>-637.60645195483221</v>
      </c>
      <c r="CZ57" s="15">
        <f t="shared" si="86"/>
        <v>-751.05369399958181</v>
      </c>
      <c r="DA57" s="15">
        <f t="shared" si="86"/>
        <v>-796.52307200396763</v>
      </c>
      <c r="DB57" s="15">
        <f t="shared" si="86"/>
        <v>-925.67651951752578</v>
      </c>
      <c r="DC57" s="2"/>
      <c r="DD57" s="2"/>
      <c r="DE57" s="2" t="str">
        <f t="shared" ref="DE57:DE62" si="87">B57</f>
        <v>Net Debt (Total Debt - Cash)</v>
      </c>
      <c r="DF57" s="12">
        <f t="shared" ref="DF57:EE57" si="88">SUM(DF37,DF31,-DF10)</f>
        <v>0</v>
      </c>
      <c r="DG57" s="12">
        <f t="shared" si="88"/>
        <v>0</v>
      </c>
      <c r="DH57" s="12">
        <f t="shared" si="88"/>
        <v>0</v>
      </c>
      <c r="DI57" s="12">
        <f t="shared" si="88"/>
        <v>0</v>
      </c>
      <c r="DJ57" s="12">
        <f t="shared" si="88"/>
        <v>0</v>
      </c>
      <c r="DK57" s="12">
        <f t="shared" si="88"/>
        <v>0</v>
      </c>
      <c r="DL57" s="12">
        <f t="shared" si="88"/>
        <v>0</v>
      </c>
      <c r="DM57" s="12">
        <f t="shared" si="88"/>
        <v>0</v>
      </c>
      <c r="DN57" s="12">
        <f t="shared" si="88"/>
        <v>0</v>
      </c>
      <c r="DO57" s="12">
        <f t="shared" si="88"/>
        <v>0</v>
      </c>
      <c r="DP57" s="12">
        <f t="shared" si="88"/>
        <v>0</v>
      </c>
      <c r="DQ57" s="12">
        <f t="shared" si="88"/>
        <v>0</v>
      </c>
      <c r="DR57" s="12">
        <f t="shared" si="88"/>
        <v>0</v>
      </c>
      <c r="DS57" s="12">
        <f t="shared" si="88"/>
        <v>0</v>
      </c>
      <c r="DT57" s="12">
        <f t="shared" si="88"/>
        <v>0</v>
      </c>
      <c r="DU57" s="12">
        <f t="shared" si="88"/>
        <v>137.03977204000003</v>
      </c>
      <c r="DV57" s="12">
        <f t="shared" si="88"/>
        <v>137.13800723145056</v>
      </c>
      <c r="DW57" s="12">
        <f t="shared" si="88"/>
        <v>65.163793729999995</v>
      </c>
      <c r="DX57" s="12">
        <f t="shared" si="88"/>
        <v>-37.354000000000013</v>
      </c>
      <c r="DY57" s="12">
        <f t="shared" si="88"/>
        <v>414.90906039775018</v>
      </c>
      <c r="DZ57" s="12">
        <f t="shared" si="88"/>
        <v>278.40813298428162</v>
      </c>
      <c r="EA57" s="12">
        <f t="shared" si="88"/>
        <v>78.862563869386861</v>
      </c>
      <c r="EB57" s="12">
        <f t="shared" si="88"/>
        <v>-148.84208849737212</v>
      </c>
      <c r="EC57" s="12">
        <f t="shared" si="88"/>
        <v>135.34003241944646</v>
      </c>
      <c r="ED57" s="12">
        <f t="shared" si="88"/>
        <v>-662.43554777670738</v>
      </c>
      <c r="EE57" s="12">
        <f t="shared" si="88"/>
        <v>-925.67651951752578</v>
      </c>
      <c r="EF57" s="2"/>
      <c r="EG57" s="2"/>
      <c r="EH57" s="2"/>
      <c r="EI57" s="2"/>
      <c r="EJ57" s="2"/>
      <c r="EK57" s="2"/>
    </row>
    <row r="58" spans="1:141" ht="12.75" customHeight="1" x14ac:dyDescent="0.25">
      <c r="A58" s="2"/>
      <c r="B58" s="2" t="s">
        <v>1423</v>
      </c>
      <c r="C58" s="12">
        <f t="shared" ref="C58:DB58" si="89">C57-C11</f>
        <v>0</v>
      </c>
      <c r="D58" s="12">
        <f t="shared" si="89"/>
        <v>0</v>
      </c>
      <c r="E58" s="12">
        <f t="shared" si="89"/>
        <v>0</v>
      </c>
      <c r="F58" s="12">
        <f t="shared" si="89"/>
        <v>0</v>
      </c>
      <c r="G58" s="12">
        <f t="shared" si="89"/>
        <v>0</v>
      </c>
      <c r="H58" s="12">
        <f t="shared" si="89"/>
        <v>0</v>
      </c>
      <c r="I58" s="12">
        <f t="shared" si="89"/>
        <v>0</v>
      </c>
      <c r="J58" s="12">
        <f t="shared" si="89"/>
        <v>0</v>
      </c>
      <c r="K58" s="12">
        <f t="shared" si="89"/>
        <v>0</v>
      </c>
      <c r="L58" s="12">
        <f t="shared" si="89"/>
        <v>0</v>
      </c>
      <c r="M58" s="12">
        <f t="shared" si="89"/>
        <v>0</v>
      </c>
      <c r="N58" s="12">
        <f t="shared" si="89"/>
        <v>0</v>
      </c>
      <c r="O58" s="12">
        <f t="shared" si="89"/>
        <v>0</v>
      </c>
      <c r="P58" s="12">
        <f t="shared" si="89"/>
        <v>0</v>
      </c>
      <c r="Q58" s="12">
        <f t="shared" si="89"/>
        <v>0</v>
      </c>
      <c r="R58" s="12">
        <f t="shared" si="89"/>
        <v>0</v>
      </c>
      <c r="S58" s="12">
        <f t="shared" si="89"/>
        <v>0</v>
      </c>
      <c r="T58" s="12">
        <f t="shared" si="89"/>
        <v>0</v>
      </c>
      <c r="U58" s="12">
        <f t="shared" si="89"/>
        <v>0</v>
      </c>
      <c r="V58" s="12">
        <f t="shared" si="89"/>
        <v>0</v>
      </c>
      <c r="W58" s="12">
        <f t="shared" si="89"/>
        <v>0</v>
      </c>
      <c r="X58" s="12">
        <f t="shared" si="89"/>
        <v>0</v>
      </c>
      <c r="Y58" s="12">
        <f t="shared" si="89"/>
        <v>0</v>
      </c>
      <c r="Z58" s="12">
        <f t="shared" si="89"/>
        <v>0</v>
      </c>
      <c r="AA58" s="12">
        <f t="shared" si="89"/>
        <v>0</v>
      </c>
      <c r="AB58" s="12">
        <f t="shared" si="89"/>
        <v>0</v>
      </c>
      <c r="AC58" s="12">
        <f t="shared" si="89"/>
        <v>0</v>
      </c>
      <c r="AD58" s="12">
        <f t="shared" si="89"/>
        <v>0</v>
      </c>
      <c r="AE58" s="12">
        <f t="shared" si="89"/>
        <v>0</v>
      </c>
      <c r="AF58" s="12">
        <f t="shared" si="89"/>
        <v>0</v>
      </c>
      <c r="AG58" s="12">
        <f t="shared" si="89"/>
        <v>0</v>
      </c>
      <c r="AH58" s="12">
        <f t="shared" si="89"/>
        <v>0</v>
      </c>
      <c r="AI58" s="12">
        <f t="shared" si="89"/>
        <v>0</v>
      </c>
      <c r="AJ58" s="12">
        <f t="shared" si="89"/>
        <v>0</v>
      </c>
      <c r="AK58" s="12">
        <f t="shared" si="89"/>
        <v>0</v>
      </c>
      <c r="AL58" s="12">
        <f t="shared" si="89"/>
        <v>0</v>
      </c>
      <c r="AM58" s="12">
        <f t="shared" si="89"/>
        <v>0</v>
      </c>
      <c r="AN58" s="12">
        <f t="shared" si="89"/>
        <v>0</v>
      </c>
      <c r="AO58" s="12">
        <f t="shared" si="89"/>
        <v>0</v>
      </c>
      <c r="AP58" s="12">
        <f t="shared" si="89"/>
        <v>0</v>
      </c>
      <c r="AQ58" s="12">
        <f t="shared" si="89"/>
        <v>0</v>
      </c>
      <c r="AR58" s="12">
        <f t="shared" si="89"/>
        <v>0</v>
      </c>
      <c r="AS58" s="12">
        <f t="shared" si="89"/>
        <v>0</v>
      </c>
      <c r="AT58" s="12">
        <f t="shared" si="89"/>
        <v>0</v>
      </c>
      <c r="AU58" s="12">
        <f t="shared" si="89"/>
        <v>0</v>
      </c>
      <c r="AV58" s="12">
        <f t="shared" si="89"/>
        <v>0</v>
      </c>
      <c r="AW58" s="12">
        <f t="shared" si="89"/>
        <v>0</v>
      </c>
      <c r="AX58" s="12">
        <f t="shared" si="89"/>
        <v>0</v>
      </c>
      <c r="AY58" s="12">
        <f t="shared" si="89"/>
        <v>0</v>
      </c>
      <c r="AZ58" s="12">
        <f t="shared" si="89"/>
        <v>0</v>
      </c>
      <c r="BA58" s="12">
        <f t="shared" si="89"/>
        <v>0</v>
      </c>
      <c r="BB58" s="12">
        <f t="shared" si="89"/>
        <v>0</v>
      </c>
      <c r="BC58" s="12">
        <f t="shared" si="89"/>
        <v>0</v>
      </c>
      <c r="BD58" s="12">
        <f t="shared" si="89"/>
        <v>0</v>
      </c>
      <c r="BE58" s="12">
        <f t="shared" si="89"/>
        <v>0</v>
      </c>
      <c r="BF58" s="12">
        <f t="shared" si="89"/>
        <v>0</v>
      </c>
      <c r="BG58" s="12">
        <f t="shared" si="89"/>
        <v>0</v>
      </c>
      <c r="BH58" s="12">
        <f t="shared" si="89"/>
        <v>0</v>
      </c>
      <c r="BI58" s="12">
        <f t="shared" si="89"/>
        <v>0</v>
      </c>
      <c r="BJ58" s="12">
        <f t="shared" si="89"/>
        <v>0</v>
      </c>
      <c r="BK58" s="12">
        <f t="shared" si="89"/>
        <v>0</v>
      </c>
      <c r="BL58" s="12">
        <f t="shared" si="89"/>
        <v>0</v>
      </c>
      <c r="BM58" s="12">
        <f t="shared" si="89"/>
        <v>0</v>
      </c>
      <c r="BN58" s="12">
        <f t="shared" si="89"/>
        <v>0</v>
      </c>
      <c r="BO58" s="12">
        <f t="shared" si="89"/>
        <v>0</v>
      </c>
      <c r="BP58" s="12">
        <f t="shared" si="89"/>
        <v>0</v>
      </c>
      <c r="BQ58" s="12">
        <f t="shared" si="89"/>
        <v>0</v>
      </c>
      <c r="BR58" s="12">
        <f t="shared" si="89"/>
        <v>0</v>
      </c>
      <c r="BS58" s="12">
        <f t="shared" si="89"/>
        <v>119.8840158952393</v>
      </c>
      <c r="BT58" s="15">
        <f t="shared" si="89"/>
        <v>95.817668878537461</v>
      </c>
      <c r="BU58" s="15">
        <f t="shared" si="89"/>
        <v>66.262332889999996</v>
      </c>
      <c r="BV58" s="15">
        <f t="shared" si="89"/>
        <v>65.163793729999995</v>
      </c>
      <c r="BW58" s="15">
        <f t="shared" si="89"/>
        <v>-213.536</v>
      </c>
      <c r="BX58" s="15">
        <f t="shared" si="89"/>
        <v>-210.72699999999998</v>
      </c>
      <c r="BY58" s="15">
        <f t="shared" si="89"/>
        <v>-92.027000000000015</v>
      </c>
      <c r="BZ58" s="15">
        <f t="shared" si="89"/>
        <v>-37.354000000000013</v>
      </c>
      <c r="CA58" s="15">
        <f t="shared" si="89"/>
        <v>294.17900000000003</v>
      </c>
      <c r="CB58" s="15">
        <f t="shared" si="89"/>
        <v>373.28</v>
      </c>
      <c r="CC58" s="15">
        <f t="shared" si="89"/>
        <v>396.625</v>
      </c>
      <c r="CD58" s="15">
        <f t="shared" si="89"/>
        <v>414.90906039775018</v>
      </c>
      <c r="CE58" s="15">
        <f t="shared" si="89"/>
        <v>440.00365976615501</v>
      </c>
      <c r="CF58" s="15">
        <f t="shared" si="89"/>
        <v>429.42811503412133</v>
      </c>
      <c r="CG58" s="15">
        <f t="shared" si="89"/>
        <v>347.34616366460045</v>
      </c>
      <c r="CH58" s="15">
        <f t="shared" si="89"/>
        <v>278.40813298428162</v>
      </c>
      <c r="CI58" s="15">
        <f t="shared" si="89"/>
        <v>248.7768844316239</v>
      </c>
      <c r="CJ58" s="15">
        <f t="shared" si="89"/>
        <v>194.82537984549015</v>
      </c>
      <c r="CK58" s="15">
        <f t="shared" si="89"/>
        <v>153.99017362061562</v>
      </c>
      <c r="CL58" s="15">
        <f t="shared" si="89"/>
        <v>78.862563869386861</v>
      </c>
      <c r="CM58" s="15">
        <f t="shared" si="89"/>
        <v>28.663327085133062</v>
      </c>
      <c r="CN58" s="15">
        <f t="shared" si="89"/>
        <v>-16.258689793398162</v>
      </c>
      <c r="CO58" s="15">
        <f t="shared" si="89"/>
        <v>-53.956462158773149</v>
      </c>
      <c r="CP58" s="15">
        <f t="shared" si="89"/>
        <v>-148.84208849737212</v>
      </c>
      <c r="CQ58" s="15">
        <f t="shared" si="89"/>
        <v>-154.41863013238248</v>
      </c>
      <c r="CR58" s="15">
        <f t="shared" si="89"/>
        <v>-249.49239697615025</v>
      </c>
      <c r="CS58" s="15">
        <f t="shared" si="89"/>
        <v>-300.05777037396803</v>
      </c>
      <c r="CT58" s="15">
        <f t="shared" si="89"/>
        <v>135.34003241944646</v>
      </c>
      <c r="CU58" s="15">
        <f t="shared" si="89"/>
        <v>-406.28728989202415</v>
      </c>
      <c r="CV58" s="15">
        <f t="shared" si="89"/>
        <v>-504.797294493469</v>
      </c>
      <c r="CW58" s="15">
        <f t="shared" si="89"/>
        <v>-536.51078346326085</v>
      </c>
      <c r="CX58" s="15">
        <f t="shared" si="89"/>
        <v>-662.43554777670738</v>
      </c>
      <c r="CY58" s="15">
        <f t="shared" si="89"/>
        <v>-637.60645195483221</v>
      </c>
      <c r="CZ58" s="15">
        <f t="shared" si="89"/>
        <v>-751.05369399958181</v>
      </c>
      <c r="DA58" s="15">
        <f t="shared" si="89"/>
        <v>-796.52307200396763</v>
      </c>
      <c r="DB58" s="15">
        <f t="shared" si="89"/>
        <v>-925.67651951752578</v>
      </c>
      <c r="DC58" s="2"/>
      <c r="DD58" s="2"/>
      <c r="DE58" s="2" t="str">
        <f t="shared" si="87"/>
        <v>Net Debt (Total Debt - Cash-Short term investments)</v>
      </c>
      <c r="DF58" s="12"/>
      <c r="DG58" s="12"/>
      <c r="DH58" s="12"/>
      <c r="DI58" s="12"/>
      <c r="DJ58" s="12"/>
      <c r="DK58" s="12"/>
      <c r="DL58" s="12"/>
      <c r="DM58" s="12"/>
      <c r="DN58" s="12"/>
      <c r="DO58" s="12"/>
      <c r="DP58" s="12"/>
      <c r="DQ58" s="12"/>
      <c r="DR58" s="12"/>
      <c r="DS58" s="12"/>
      <c r="DT58" s="12"/>
      <c r="DU58" s="12"/>
      <c r="DV58" s="12"/>
      <c r="DW58" s="12"/>
      <c r="DX58" s="12"/>
      <c r="DY58" s="12"/>
      <c r="DZ58" s="12"/>
      <c r="EA58" s="12"/>
      <c r="EB58" s="12"/>
      <c r="EC58" s="12"/>
      <c r="ED58" s="12"/>
      <c r="EE58" s="12"/>
      <c r="EF58" s="2"/>
      <c r="EG58" s="2"/>
      <c r="EH58" s="2"/>
      <c r="EI58" s="2"/>
      <c r="EJ58" s="2"/>
      <c r="EK58" s="2"/>
    </row>
    <row r="59" spans="1:141" ht="12.75" customHeight="1" x14ac:dyDescent="0.25">
      <c r="A59" s="2"/>
      <c r="B59" s="2" t="s">
        <v>1424</v>
      </c>
      <c r="C59" s="2"/>
      <c r="D59" s="2"/>
      <c r="E59" s="2"/>
      <c r="F59" s="12">
        <f>SUM('Income Statement'!C45:F45)</f>
        <v>0</v>
      </c>
      <c r="G59" s="12">
        <f>SUM('Income Statement'!D45:G45)</f>
        <v>0</v>
      </c>
      <c r="H59" s="12">
        <f>SUM('Income Statement'!E45:H45)</f>
        <v>0</v>
      </c>
      <c r="I59" s="12">
        <f>SUM('Income Statement'!F45:I45)</f>
        <v>0</v>
      </c>
      <c r="J59" s="12">
        <f>SUM('Income Statement'!G45:J45)</f>
        <v>0</v>
      </c>
      <c r="K59" s="12">
        <f>SUM('Income Statement'!H45:K45)</f>
        <v>0</v>
      </c>
      <c r="L59" s="12">
        <f>SUM('Income Statement'!I45:L45)</f>
        <v>0</v>
      </c>
      <c r="M59" s="12">
        <f>SUM('Income Statement'!J45:M45)</f>
        <v>0</v>
      </c>
      <c r="N59" s="12">
        <f>SUM('Income Statement'!K45:N45)</f>
        <v>0</v>
      </c>
      <c r="O59" s="12">
        <f>SUM('Income Statement'!L45:O45)</f>
        <v>0</v>
      </c>
      <c r="P59" s="12">
        <f>SUM('Income Statement'!M45:P45)</f>
        <v>0</v>
      </c>
      <c r="Q59" s="12">
        <f>SUM('Income Statement'!N45:Q45)</f>
        <v>0</v>
      </c>
      <c r="R59" s="12">
        <f>SUM('Income Statement'!O45:R45)</f>
        <v>0</v>
      </c>
      <c r="S59" s="12">
        <f>SUM('Income Statement'!P45:S45)</f>
        <v>0</v>
      </c>
      <c r="T59" s="12">
        <f>SUM('Income Statement'!Q45:T45)</f>
        <v>0</v>
      </c>
      <c r="U59" s="12">
        <f>SUM('Income Statement'!R45:U45)</f>
        <v>0</v>
      </c>
      <c r="V59" s="12">
        <f>SUM('Income Statement'!S45:V45)</f>
        <v>0</v>
      </c>
      <c r="W59" s="12">
        <f>SUM('Income Statement'!T45:W45)</f>
        <v>0</v>
      </c>
      <c r="X59" s="12">
        <f>SUM('Income Statement'!U45:X45)</f>
        <v>0</v>
      </c>
      <c r="Y59" s="12">
        <f>SUM('Income Statement'!V45:Y45)</f>
        <v>0</v>
      </c>
      <c r="Z59" s="12">
        <f>SUM('Income Statement'!W45:Z45)</f>
        <v>0</v>
      </c>
      <c r="AA59" s="12">
        <f>SUM('Income Statement'!X45:AA45)</f>
        <v>0</v>
      </c>
      <c r="AB59" s="12">
        <f>SUM('Income Statement'!Y45:AB45)</f>
        <v>0</v>
      </c>
      <c r="AC59" s="12">
        <f>SUM('Income Statement'!Z45:AC45)</f>
        <v>0</v>
      </c>
      <c r="AD59" s="12">
        <f>SUM('Income Statement'!AA45:AD45)</f>
        <v>0</v>
      </c>
      <c r="AE59" s="12">
        <f>SUM('Income Statement'!AB45:AE45)</f>
        <v>0</v>
      </c>
      <c r="AF59" s="12">
        <f>SUM('Income Statement'!AC45:AF45)</f>
        <v>0</v>
      </c>
      <c r="AG59" s="12">
        <f>SUM('Income Statement'!AD45:AG45)</f>
        <v>0</v>
      </c>
      <c r="AH59" s="12">
        <f>SUM('Income Statement'!AE45:AH45)</f>
        <v>0</v>
      </c>
      <c r="AI59" s="12">
        <f>SUM('Income Statement'!AF45:AI45)</f>
        <v>0</v>
      </c>
      <c r="AJ59" s="12">
        <f>SUM('Income Statement'!AG45:AJ45)</f>
        <v>0</v>
      </c>
      <c r="AK59" s="12">
        <f>SUM('Income Statement'!AH45:AK45)</f>
        <v>0</v>
      </c>
      <c r="AL59" s="12">
        <f>SUM('Income Statement'!AI45:AL45)</f>
        <v>0</v>
      </c>
      <c r="AM59" s="12">
        <f>SUM('Income Statement'!AJ45:AM45)</f>
        <v>0</v>
      </c>
      <c r="AN59" s="12">
        <f>SUM('Income Statement'!AK45:AN45)</f>
        <v>0</v>
      </c>
      <c r="AO59" s="12">
        <f>SUM('Income Statement'!AL45:AO45)</f>
        <v>0</v>
      </c>
      <c r="AP59" s="12">
        <f>SUM('Income Statement'!AM45:AP45)</f>
        <v>0</v>
      </c>
      <c r="AQ59" s="12">
        <f>SUM('Income Statement'!AN45:AQ45)</f>
        <v>0</v>
      </c>
      <c r="AR59" s="12">
        <f>SUM('Income Statement'!AO45:AR45)</f>
        <v>0</v>
      </c>
      <c r="AS59" s="12">
        <f>SUM('Income Statement'!AP45:AS45)</f>
        <v>0</v>
      </c>
      <c r="AT59" s="12">
        <f>SUM('Income Statement'!AQ45:AT45)</f>
        <v>0</v>
      </c>
      <c r="AU59" s="12">
        <f>SUM('Income Statement'!AR45:AU45)</f>
        <v>0</v>
      </c>
      <c r="AV59" s="12">
        <f>SUM('Income Statement'!AS45:AV45)</f>
        <v>0</v>
      </c>
      <c r="AW59" s="12">
        <f>SUM('Income Statement'!AT45:AW45)</f>
        <v>0</v>
      </c>
      <c r="AX59" s="12">
        <f>SUM('Income Statement'!AU45:AX45)</f>
        <v>0</v>
      </c>
      <c r="AY59" s="12">
        <f>SUM('Income Statement'!AV45:AY45)</f>
        <v>0</v>
      </c>
      <c r="AZ59" s="12">
        <f>SUM('Income Statement'!AW45:AZ45)</f>
        <v>0</v>
      </c>
      <c r="BA59" s="12">
        <f>SUM('Income Statement'!AX45:BA45)</f>
        <v>0</v>
      </c>
      <c r="BB59" s="12">
        <f>SUM('Income Statement'!AY45:BB45)</f>
        <v>0</v>
      </c>
      <c r="BC59" s="12">
        <f>SUM('Income Statement'!AZ45:BC45)</f>
        <v>0</v>
      </c>
      <c r="BD59" s="12">
        <f>SUM('Income Statement'!BA45:BD45)</f>
        <v>0</v>
      </c>
      <c r="BE59" s="12">
        <f>SUM('Income Statement'!BB45:BE45)</f>
        <v>0</v>
      </c>
      <c r="BF59" s="12">
        <f>SUM('Income Statement'!BC45:BF45)</f>
        <v>0</v>
      </c>
      <c r="BG59" s="12">
        <f>SUM('Income Statement'!BD45:BG45)</f>
        <v>0</v>
      </c>
      <c r="BH59" s="12">
        <f>SUM('Income Statement'!BE45:BH45)</f>
        <v>0</v>
      </c>
      <c r="BI59" s="12">
        <f>SUM('Income Statement'!BF45:BI45)</f>
        <v>0</v>
      </c>
      <c r="BJ59" s="12">
        <f>SUM('Income Statement'!BG45:BJ45)</f>
        <v>0</v>
      </c>
      <c r="BK59" s="12">
        <f>SUM('Income Statement'!BH45:BK45)</f>
        <v>20.039409579999997</v>
      </c>
      <c r="BL59" s="12">
        <f>SUM('Income Statement'!BI45:BL45)</f>
        <v>12.74231189</v>
      </c>
      <c r="BM59" s="12">
        <f>SUM('Income Statement'!BJ45:BM45)</f>
        <v>19.737927880000001</v>
      </c>
      <c r="BN59" s="12">
        <f>SUM('Income Statement'!BK45:BN45)</f>
        <v>22.897310759999996</v>
      </c>
      <c r="BO59" s="12">
        <f>SUM('Income Statement'!BL45:BO45)</f>
        <v>11.795781770000001</v>
      </c>
      <c r="BP59" s="12">
        <f>SUM('Income Statement'!BM45:BP45)</f>
        <v>37.852700929999997</v>
      </c>
      <c r="BQ59" s="12">
        <f>SUM('Income Statement'!BN45:BQ45)</f>
        <v>48.732359629999998</v>
      </c>
      <c r="BR59" s="12">
        <f>SUM('Income Statement'!BO45:BR45)</f>
        <v>71.730485950000002</v>
      </c>
      <c r="BS59" s="12">
        <f>SUM('Income Statement'!BP45:BS45)</f>
        <v>93.395619769999996</v>
      </c>
      <c r="BT59" s="15">
        <f>SUM('Income Statement'!BQ45:BT45)</f>
        <v>154.07120019999999</v>
      </c>
      <c r="BU59" s="15">
        <f>SUM('Income Statement'!BR45:BU45)</f>
        <v>212.15748687000001</v>
      </c>
      <c r="BV59" s="15">
        <f>SUM('Income Statement'!BS45:BV45)</f>
        <v>261.11131789000001</v>
      </c>
      <c r="BW59" s="15">
        <f>SUM('Income Statement'!BT45:BW45)</f>
        <v>312.86730347999998</v>
      </c>
      <c r="BX59" s="15">
        <f>SUM('Income Statement'!BU45:BX45)</f>
        <v>319.53290158000004</v>
      </c>
      <c r="BY59" s="15">
        <f>SUM('Income Statement'!BV45:BY45)</f>
        <v>319.11634021999998</v>
      </c>
      <c r="BZ59" s="15">
        <f>SUM('Income Statement'!BW45:BZ45)</f>
        <v>304.92800000000005</v>
      </c>
      <c r="CA59" s="15">
        <f>SUM('Income Statement'!BX45:CA45)</f>
        <v>279.42100000000005</v>
      </c>
      <c r="CB59" s="15">
        <f>SUM('Income Statement'!BY45:CB45)</f>
        <v>251.43600000000006</v>
      </c>
      <c r="CC59" s="15">
        <f>SUM('Income Statement'!BZ45:CC45)</f>
        <v>229.51500000000001</v>
      </c>
      <c r="CD59" s="15">
        <f>SUM('Income Statement'!CA45:CD45)</f>
        <v>227.75727030610437</v>
      </c>
      <c r="CE59" s="15">
        <f>SUM('Income Statement'!CB45:CE45)</f>
        <v>228.1201062419172</v>
      </c>
      <c r="CF59" s="15">
        <f>SUM('Income Statement'!CC45:CF45)</f>
        <v>259.28436776523984</v>
      </c>
      <c r="CG59" s="15">
        <f>SUM('Income Statement'!CD45:CG45)</f>
        <v>299.03576766077344</v>
      </c>
      <c r="CH59" s="15">
        <f>SUM('Income Statement'!CE45:CH45)</f>
        <v>334.3635594190946</v>
      </c>
      <c r="CI59" s="15">
        <f>SUM('Income Statement'!CF45:CI45)</f>
        <v>373.32964440500871</v>
      </c>
      <c r="CJ59" s="15">
        <f>SUM('Income Statement'!CG45:CJ45)</f>
        <v>382.57329005148722</v>
      </c>
      <c r="CK59" s="15">
        <f>SUM('Income Statement'!CH45:CK45)</f>
        <v>390.95137883132759</v>
      </c>
      <c r="CL59" s="15">
        <f>SUM('Income Statement'!CI45:CL45)</f>
        <v>400.49163536918331</v>
      </c>
      <c r="CM59" s="15">
        <f>SUM('Income Statement'!CJ45:CM45)</f>
        <v>412.19942632773706</v>
      </c>
      <c r="CN59" s="15">
        <f>SUM('Income Statement'!CK45:CN45)</f>
        <v>423.27272774404406</v>
      </c>
      <c r="CO59" s="15">
        <f>SUM('Income Statement'!CL45:CO45)</f>
        <v>432.92562209990461</v>
      </c>
      <c r="CP59" s="15">
        <f>SUM('Income Statement'!CM45:CP45)</f>
        <v>441.7150058523614</v>
      </c>
      <c r="CQ59" s="15">
        <f>SUM('Income Statement'!CN45:CQ45)</f>
        <v>447.70155488803954</v>
      </c>
      <c r="CR59" s="15">
        <f>SUM('Income Statement'!CO45:CR45)</f>
        <v>452.88016283507045</v>
      </c>
      <c r="CS59" s="15">
        <f>SUM('Income Statement'!CP45:CS45)</f>
        <v>457.07515747922889</v>
      </c>
      <c r="CT59" s="15">
        <f>SUM('Income Statement'!CQ45:CT45)</f>
        <v>460.44997220642426</v>
      </c>
      <c r="CU59" s="15">
        <f>SUM('Income Statement'!CR45:CU45)</f>
        <v>463.07563417830522</v>
      </c>
      <c r="CV59" s="15">
        <f>SUM('Income Statement'!CS45:CV45)</f>
        <v>465.26783622688686</v>
      </c>
      <c r="CW59" s="15">
        <f>SUM('Income Statement'!CT45:CW45)</f>
        <v>467.02883746682039</v>
      </c>
      <c r="CX59" s="15">
        <f>SUM('Income Statement'!CU45:CX45)</f>
        <v>468.44041399942961</v>
      </c>
      <c r="CY59" s="15">
        <f>SUM('Income Statement'!CV45:CY45)</f>
        <v>469.57285287526264</v>
      </c>
      <c r="CZ59" s="15">
        <f>SUM('Income Statement'!CW45:CZ45)</f>
        <v>470.52208478875889</v>
      </c>
      <c r="DA59" s="15">
        <f>SUM('Income Statement'!CX45:DA45)</f>
        <v>471.36159945101679</v>
      </c>
      <c r="DB59" s="15">
        <f>SUM('Income Statement'!CY45:DB45)</f>
        <v>472.15275322204172</v>
      </c>
      <c r="DC59" s="2"/>
      <c r="DD59" s="2"/>
      <c r="DE59" s="2" t="str">
        <f t="shared" si="87"/>
        <v>LTM EBITDA</v>
      </c>
      <c r="DF59" s="12">
        <f t="array" ref="DF59">INDEX('Income Statement'!$DE$45:$EB$45,MATCH('Balance Sheet'!DF$5,'Income Statement'!$DE$5:$EB$5,0))</f>
        <v>0</v>
      </c>
      <c r="DG59" s="12">
        <f t="array" ref="DG59">INDEX('Income Statement'!$DE$45:$EB$45,MATCH('Balance Sheet'!DG$5,'Income Statement'!$DE$5:$EB$5,0))</f>
        <v>0</v>
      </c>
      <c r="DH59" s="12">
        <f t="array" ref="DH59">INDEX('Income Statement'!$DE$45:$EB$45,MATCH('Balance Sheet'!DH$5,'Income Statement'!$DE$5:$EB$5,0))</f>
        <v>0</v>
      </c>
      <c r="DI59" s="12">
        <f t="array" ref="DI59">INDEX('Income Statement'!$DE$45:$EB$45,MATCH('Balance Sheet'!DI$5,'Income Statement'!$DE$5:$EB$5,0))</f>
        <v>0</v>
      </c>
      <c r="DJ59" s="12">
        <f t="array" ref="DJ59">INDEX('Income Statement'!$DE$45:$EB$45,MATCH('Balance Sheet'!DJ$5,'Income Statement'!$DE$5:$EB$5,0))</f>
        <v>0</v>
      </c>
      <c r="DK59" s="12">
        <f t="array" ref="DK59">INDEX('Income Statement'!$DE$45:$EB$45,MATCH('Balance Sheet'!DK$5,'Income Statement'!$DE$5:$EB$5,0))</f>
        <v>0</v>
      </c>
      <c r="DL59" s="12">
        <f t="array" ref="DL59">INDEX('Income Statement'!$DE$45:$EB$45,MATCH('Balance Sheet'!DL$5,'Income Statement'!$DE$5:$EB$5,0))</f>
        <v>0</v>
      </c>
      <c r="DM59" s="12">
        <f t="array" ref="DM59">INDEX('Income Statement'!$DE$45:$EB$45,MATCH('Balance Sheet'!DM$5,'Income Statement'!$DE$5:$EB$5,0))</f>
        <v>0</v>
      </c>
      <c r="DN59" s="12">
        <f t="array" ref="DN59">INDEX('Income Statement'!$DE$45:$EB$45,MATCH('Balance Sheet'!DN$5,'Income Statement'!$DE$5:$EB$5,0))</f>
        <v>0</v>
      </c>
      <c r="DO59" s="12">
        <f t="array" ref="DO59">INDEX('Income Statement'!$DE$45:$EB$45,MATCH('Balance Sheet'!DO$5,'Income Statement'!$DE$5:$EB$5,0))</f>
        <v>0</v>
      </c>
      <c r="DP59" s="12">
        <f t="array" ref="DP59">INDEX('Income Statement'!$DE$45:$EB$45,MATCH('Balance Sheet'!DP$5,'Income Statement'!$DE$5:$EB$5,0))</f>
        <v>0</v>
      </c>
      <c r="DQ59" s="12">
        <f t="array" ref="DQ59">INDEX('Income Statement'!$DE$45:$EB$45,MATCH('Balance Sheet'!DQ$5,'Income Statement'!$DE$5:$EB$5,0))</f>
        <v>0</v>
      </c>
      <c r="DR59" s="12">
        <f t="array" ref="DR59">INDEX('Income Statement'!$DE$45:$EB$45,MATCH('Balance Sheet'!DR$5,'Income Statement'!$DE$5:$EB$5,0))</f>
        <v>0</v>
      </c>
      <c r="DS59" s="12">
        <f t="array" ref="DS59">INDEX('Income Statement'!$DE$45:$EB$45,MATCH('Balance Sheet'!DS$5,'Income Statement'!$DE$5:$EB$5,0))</f>
        <v>0</v>
      </c>
      <c r="DT59" s="12">
        <f t="array" ref="DT59">INDEX('Income Statement'!$DE$45:$EB$45,MATCH('Balance Sheet'!DT$5,'Income Statement'!$DE$5:$EB$5,0))</f>
        <v>0</v>
      </c>
      <c r="DU59" s="12">
        <f t="array" ref="DU59">INDEX('Income Statement'!$DE$45:$EB$45,MATCH('Balance Sheet'!DU$5,'Income Statement'!$DE$5:$EB$5,0))</f>
        <v>22.897310759999996</v>
      </c>
      <c r="DV59" s="12">
        <f t="array" ref="DV59">INDEX('Income Statement'!$DE$45:$EB$45,MATCH('Balance Sheet'!DV$5,'Income Statement'!$DE$5:$EB$5,0))</f>
        <v>71.730485950000002</v>
      </c>
      <c r="DW59" s="12">
        <f t="array" ref="DW59">INDEX('Income Statement'!$DE$45:$EB$45,MATCH('Balance Sheet'!DW$5,'Income Statement'!$DE$5:$EB$5,0))</f>
        <v>261.11131789000001</v>
      </c>
      <c r="DX59" s="12">
        <f t="array" ref="DX59">INDEX('Income Statement'!$DE$45:$EB$45,MATCH('Balance Sheet'!DX$5,'Income Statement'!$DE$5:$EB$5,0))</f>
        <v>304.92800000000005</v>
      </c>
      <c r="DY59" s="12">
        <f t="array" ref="DY59">INDEX('Income Statement'!$DE$45:$EB$45,MATCH('Balance Sheet'!DY$5,'Income Statement'!$DE$5:$EB$5,0))</f>
        <v>227.75727030610437</v>
      </c>
      <c r="DZ59" s="12">
        <f t="array" ref="DZ59">INDEX('Income Statement'!$DE$45:$EB$45,MATCH('Balance Sheet'!DZ$5,'Income Statement'!$DE$5:$EB$5,0))</f>
        <v>334.3635594190946</v>
      </c>
      <c r="EA59" s="12">
        <f t="array" ref="EA59">INDEX('Income Statement'!$DE$45:$EB$45,MATCH('Balance Sheet'!EA$5,'Income Statement'!$DE$5:$EB$5,0))</f>
        <v>400.49163536918331</v>
      </c>
      <c r="EB59" s="12">
        <f t="array" ref="EB59">INDEX('Income Statement'!$DE$45:$EB$45,MATCH('Balance Sheet'!EB$5,'Income Statement'!$DE$5:$EB$5,0))</f>
        <v>441.7150058523614</v>
      </c>
      <c r="EC59" s="12" t="e">
        <f t="array" ref="EC59">INDEX('Income Statement'!$DE$45:$EB$45,MATCH('Balance Sheet'!EC$5,'Income Statement'!$DE$5:$EB$5,0))</f>
        <v>#N/A</v>
      </c>
      <c r="ED59" s="12" t="e">
        <f t="array" ref="ED59">INDEX('Income Statement'!$DE$45:$EB$45,MATCH('Balance Sheet'!ED$5,'Income Statement'!$DE$5:$EB$5,0))</f>
        <v>#N/A</v>
      </c>
      <c r="EE59" s="12" t="e">
        <f t="array" ref="EE59">INDEX('Income Statement'!$DE$45:$EB$45,MATCH('Balance Sheet'!EE$5,'Income Statement'!$DE$5:$EB$5,0))</f>
        <v>#N/A</v>
      </c>
      <c r="EF59" s="2"/>
      <c r="EG59" s="2"/>
      <c r="EH59" s="2"/>
      <c r="EI59" s="2"/>
      <c r="EJ59" s="2"/>
      <c r="EK59" s="2"/>
    </row>
    <row r="60" spans="1:141" ht="12.75" customHeight="1" x14ac:dyDescent="0.25">
      <c r="A60" s="2"/>
      <c r="B60" s="2" t="s">
        <v>1425</v>
      </c>
      <c r="C60" s="12">
        <f>SUM('Income Statement'!D45:G45)</f>
        <v>0</v>
      </c>
      <c r="D60" s="12">
        <f>SUM('Income Statement'!E45:H45)</f>
        <v>0</v>
      </c>
      <c r="E60" s="12">
        <f>SUM('Income Statement'!F45:I45)</f>
        <v>0</v>
      </c>
      <c r="F60" s="12">
        <f>SUM('Income Statement'!G45:J45)</f>
        <v>0</v>
      </c>
      <c r="G60" s="12">
        <f>SUM('Income Statement'!H45:K45)</f>
        <v>0</v>
      </c>
      <c r="H60" s="12">
        <f>SUM('Income Statement'!I45:L45)</f>
        <v>0</v>
      </c>
      <c r="I60" s="12">
        <f>SUM('Income Statement'!J45:M45)</f>
        <v>0</v>
      </c>
      <c r="J60" s="12">
        <f>SUM('Income Statement'!K45:N45)</f>
        <v>0</v>
      </c>
      <c r="K60" s="12">
        <f>SUM('Income Statement'!L45:O45)</f>
        <v>0</v>
      </c>
      <c r="L60" s="12">
        <f>SUM('Income Statement'!M45:P45)</f>
        <v>0</v>
      </c>
      <c r="M60" s="12">
        <f>SUM('Income Statement'!N45:Q45)</f>
        <v>0</v>
      </c>
      <c r="N60" s="12">
        <f>SUM('Income Statement'!O45:R45)</f>
        <v>0</v>
      </c>
      <c r="O60" s="12">
        <f>SUM('Income Statement'!P45:S45)</f>
        <v>0</v>
      </c>
      <c r="P60" s="12">
        <f>SUM('Income Statement'!Q45:T45)</f>
        <v>0</v>
      </c>
      <c r="Q60" s="12">
        <f>SUM('Income Statement'!R45:U45)</f>
        <v>0</v>
      </c>
      <c r="R60" s="12">
        <f>SUM('Income Statement'!S45:V45)</f>
        <v>0</v>
      </c>
      <c r="S60" s="12">
        <f>SUM('Income Statement'!T45:W45)</f>
        <v>0</v>
      </c>
      <c r="T60" s="12">
        <f>SUM('Income Statement'!U45:X45)</f>
        <v>0</v>
      </c>
      <c r="U60" s="12">
        <f>SUM('Income Statement'!V45:Y45)</f>
        <v>0</v>
      </c>
      <c r="V60" s="12">
        <f>SUM('Income Statement'!W45:Z45)</f>
        <v>0</v>
      </c>
      <c r="W60" s="12">
        <f>SUM('Income Statement'!X45:AA45)</f>
        <v>0</v>
      </c>
      <c r="X60" s="12">
        <f>SUM('Income Statement'!Y45:AB45)</f>
        <v>0</v>
      </c>
      <c r="Y60" s="12">
        <f>SUM('Income Statement'!Z45:AC45)</f>
        <v>0</v>
      </c>
      <c r="Z60" s="12">
        <f>SUM('Income Statement'!AA45:AD45)</f>
        <v>0</v>
      </c>
      <c r="AA60" s="12">
        <f>SUM('Income Statement'!AB45:AE45)</f>
        <v>0</v>
      </c>
      <c r="AB60" s="12">
        <f>SUM('Income Statement'!AC45:AF45)</f>
        <v>0</v>
      </c>
      <c r="AC60" s="12">
        <f>SUM('Income Statement'!AD45:AG45)</f>
        <v>0</v>
      </c>
      <c r="AD60" s="12">
        <f>SUM('Income Statement'!AE45:AH45)</f>
        <v>0</v>
      </c>
      <c r="AE60" s="12">
        <f>SUM('Income Statement'!AF45:AI45)</f>
        <v>0</v>
      </c>
      <c r="AF60" s="12">
        <f>SUM('Income Statement'!AG45:AJ45)</f>
        <v>0</v>
      </c>
      <c r="AG60" s="12">
        <f>SUM('Income Statement'!AH45:AK45)</f>
        <v>0</v>
      </c>
      <c r="AH60" s="12">
        <f>SUM('Income Statement'!AI45:AL45)</f>
        <v>0</v>
      </c>
      <c r="AI60" s="12">
        <f>SUM('Income Statement'!AJ45:AM45)</f>
        <v>0</v>
      </c>
      <c r="AJ60" s="12">
        <f>SUM('Income Statement'!AK45:AN45)</f>
        <v>0</v>
      </c>
      <c r="AK60" s="12">
        <f>SUM('Income Statement'!AL45:AO45)</f>
        <v>0</v>
      </c>
      <c r="AL60" s="12">
        <f>SUM('Income Statement'!AM45:AP45)</f>
        <v>0</v>
      </c>
      <c r="AM60" s="12">
        <f>SUM('Income Statement'!AN45:AQ45)</f>
        <v>0</v>
      </c>
      <c r="AN60" s="12">
        <f>SUM('Income Statement'!AO45:AR45)</f>
        <v>0</v>
      </c>
      <c r="AO60" s="12">
        <f>SUM('Income Statement'!AP45:AS45)</f>
        <v>0</v>
      </c>
      <c r="AP60" s="12">
        <f>SUM('Income Statement'!AQ45:AT45)</f>
        <v>0</v>
      </c>
      <c r="AQ60" s="12">
        <f>SUM('Income Statement'!AR45:AU45)</f>
        <v>0</v>
      </c>
      <c r="AR60" s="12">
        <f>SUM('Income Statement'!AS45:AV45)</f>
        <v>0</v>
      </c>
      <c r="AS60" s="12">
        <f>SUM('Income Statement'!AT45:AW45)</f>
        <v>0</v>
      </c>
      <c r="AT60" s="12">
        <f>SUM('Income Statement'!AU45:AX45)</f>
        <v>0</v>
      </c>
      <c r="AU60" s="12">
        <f>SUM('Income Statement'!AV45:AY45)</f>
        <v>0</v>
      </c>
      <c r="AV60" s="12">
        <f>SUM('Income Statement'!AW45:AZ45)</f>
        <v>0</v>
      </c>
      <c r="AW60" s="12">
        <f>SUM('Income Statement'!AX45:BA45)</f>
        <v>0</v>
      </c>
      <c r="AX60" s="12">
        <f>SUM('Income Statement'!AY45:BB45)</f>
        <v>0</v>
      </c>
      <c r="AY60" s="12">
        <f>SUM('Income Statement'!AZ45:BC45)</f>
        <v>0</v>
      </c>
      <c r="AZ60" s="12">
        <f>SUM('Income Statement'!BA45:BD45)</f>
        <v>0</v>
      </c>
      <c r="BA60" s="12">
        <f>SUM('Income Statement'!BB45:BE45)</f>
        <v>0</v>
      </c>
      <c r="BB60" s="12">
        <f>SUM('Income Statement'!BC45:BF45)</f>
        <v>0</v>
      </c>
      <c r="BC60" s="12">
        <f>SUM('Income Statement'!BD45:BG45)</f>
        <v>0</v>
      </c>
      <c r="BD60" s="12">
        <f>SUM('Income Statement'!BE45:BH45)</f>
        <v>0</v>
      </c>
      <c r="BE60" s="12">
        <f>SUM('Income Statement'!BF45:BI45)</f>
        <v>0</v>
      </c>
      <c r="BF60" s="12">
        <f>SUM('Income Statement'!BG45:BJ45)</f>
        <v>0</v>
      </c>
      <c r="BG60" s="12">
        <f>SUM('Income Statement'!BH45:BK45)</f>
        <v>20.039409579999997</v>
      </c>
      <c r="BH60" s="12">
        <f>SUM('Income Statement'!BI45:BL45)</f>
        <v>12.74231189</v>
      </c>
      <c r="BI60" s="12">
        <f>SUM('Income Statement'!BJ45:BM45)</f>
        <v>19.737927880000001</v>
      </c>
      <c r="BJ60" s="12">
        <f>SUM('Income Statement'!BK45:BN45)</f>
        <v>22.897310759999996</v>
      </c>
      <c r="BK60" s="12">
        <f>SUM('Income Statement'!BL45:BO45)</f>
        <v>11.795781770000001</v>
      </c>
      <c r="BL60" s="12">
        <f>SUM('Income Statement'!BM45:BP45)</f>
        <v>37.852700929999997</v>
      </c>
      <c r="BM60" s="12">
        <f>SUM('Income Statement'!BN45:BQ45)</f>
        <v>48.732359629999998</v>
      </c>
      <c r="BN60" s="12">
        <f>SUM('Income Statement'!BO45:BR45)</f>
        <v>71.730485950000002</v>
      </c>
      <c r="BO60" s="12">
        <f>SUM('Income Statement'!BP45:BS45)</f>
        <v>93.395619769999996</v>
      </c>
      <c r="BP60" s="12">
        <f>SUM('Income Statement'!BQ45:BT45)</f>
        <v>154.07120019999999</v>
      </c>
      <c r="BQ60" s="12">
        <f>SUM('Income Statement'!BR45:BU45)</f>
        <v>212.15748687000001</v>
      </c>
      <c r="BR60" s="12">
        <f>SUM('Income Statement'!BS45:BV45)</f>
        <v>261.11131789000001</v>
      </c>
      <c r="BS60" s="12">
        <f>SUM('Income Statement'!BT45:BW45)</f>
        <v>312.86730347999998</v>
      </c>
      <c r="BT60" s="15">
        <f>SUM('Income Statement'!BU45:BX45)</f>
        <v>319.53290158000004</v>
      </c>
      <c r="BU60" s="15">
        <f>SUM('Income Statement'!BV45:BY45)</f>
        <v>319.11634021999998</v>
      </c>
      <c r="BV60" s="15">
        <f>SUM('Income Statement'!BW45:BZ45)</f>
        <v>304.92800000000005</v>
      </c>
      <c r="BW60" s="15">
        <f>SUM('Income Statement'!BX45:CA45)</f>
        <v>279.42100000000005</v>
      </c>
      <c r="BX60" s="15">
        <f>SUM('Income Statement'!BY45:CB45)</f>
        <v>251.43600000000006</v>
      </c>
      <c r="BY60" s="15">
        <f>SUM('Income Statement'!BZ45:CC45)</f>
        <v>229.51500000000001</v>
      </c>
      <c r="BZ60" s="15">
        <f>SUM('Income Statement'!CA45:CD45)</f>
        <v>227.75727030610437</v>
      </c>
      <c r="CA60" s="15">
        <f>SUM('Income Statement'!CB45:CE45)</f>
        <v>228.1201062419172</v>
      </c>
      <c r="CB60" s="15">
        <f>SUM('Income Statement'!CC45:CF45)</f>
        <v>259.28436776523984</v>
      </c>
      <c r="CC60" s="15">
        <f>SUM('Income Statement'!CD45:CG45)</f>
        <v>299.03576766077344</v>
      </c>
      <c r="CD60" s="15">
        <f>SUM('Income Statement'!CE45:CH45)</f>
        <v>334.3635594190946</v>
      </c>
      <c r="CE60" s="15">
        <f>SUM('Income Statement'!CF45:CI45)</f>
        <v>373.32964440500871</v>
      </c>
      <c r="CF60" s="15">
        <f>SUM('Income Statement'!CG45:CJ45)</f>
        <v>382.57329005148722</v>
      </c>
      <c r="CG60" s="15">
        <f>SUM('Income Statement'!CH45:CK45)</f>
        <v>390.95137883132759</v>
      </c>
      <c r="CH60" s="15">
        <f>SUM('Income Statement'!CI45:CL45)</f>
        <v>400.49163536918331</v>
      </c>
      <c r="CI60" s="15">
        <f>SUM('Income Statement'!CJ45:DC45)</f>
        <v>2147.0688597277135</v>
      </c>
      <c r="CJ60" s="15">
        <f>SUM('Income Statement'!CK45:DD45)</f>
        <v>2048.5449525579124</v>
      </c>
      <c r="CK60" s="15">
        <f>SUM('Income Statement'!CL45:DE45)</f>
        <v>1946.7914638825384</v>
      </c>
      <c r="CL60" s="15">
        <f>SUM('Income Statement'!CM45:DF45)</f>
        <v>1842.7581452802572</v>
      </c>
      <c r="CM60" s="15">
        <f>SUM('Income Statement'!CN45:DG45)</f>
        <v>1734.8694333999765</v>
      </c>
      <c r="CN60" s="15">
        <f>SUM('Income Statement'!CO45:DH45)</f>
        <v>1625.2722248138682</v>
      </c>
      <c r="CO60" s="15">
        <f>SUM('Income Statement'!CP45:DI45)</f>
        <v>1513.8658417826339</v>
      </c>
      <c r="CP60" s="15">
        <f>SUM('Income Statement'!CQ45:DJ45)</f>
        <v>1401.0431394278958</v>
      </c>
      <c r="CQ60" s="15">
        <f>SUM('Income Statement'!CR45:DK45)</f>
        <v>1287.167878511937</v>
      </c>
      <c r="CR60" s="15">
        <f>SUM('Income Statement'!CS45:DL45)</f>
        <v>1172.3920619787978</v>
      </c>
      <c r="CS60" s="15">
        <f>SUM('Income Statement'!CT45:DM45)</f>
        <v>1056.790684303405</v>
      </c>
      <c r="CT60" s="15">
        <f>SUM('Income Statement'!DC45:DN45)</f>
        <v>0</v>
      </c>
      <c r="CU60" s="15">
        <f>SUM('Income Statement'!CV45:DO45)</f>
        <v>824.0922443336317</v>
      </c>
      <c r="CV60" s="15">
        <f>SUM('Income Statement'!CW45:DP45)</f>
        <v>707.1242257519109</v>
      </c>
      <c r="CW60" s="15">
        <f>SUM('Income Statement'!CX45:DQ45)</f>
        <v>589.76184683658448</v>
      </c>
      <c r="CX60" s="15">
        <f>SUM('Income Statement'!DG45:DR45)</f>
        <v>0</v>
      </c>
      <c r="CY60" s="15">
        <f>SUM('Income Statement'!CZ45:DS45)</f>
        <v>354.519391458369</v>
      </c>
      <c r="CZ60" s="15">
        <f>SUM('Income Statement'!DA45:DT45)</f>
        <v>236.60214096315201</v>
      </c>
      <c r="DA60" s="15">
        <f>SUM('Income Statement'!DB45:DU45)</f>
        <v>141.29755814556768</v>
      </c>
      <c r="DB60" s="15">
        <f>SUM('Income Statement'!DK45:DV45)</f>
        <v>94.627796709999998</v>
      </c>
      <c r="DC60" s="2"/>
      <c r="DD60" s="2"/>
      <c r="DE60" s="2" t="str">
        <f t="shared" si="87"/>
        <v>NTM EBITDA</v>
      </c>
      <c r="DF60" s="12"/>
      <c r="DG60" s="12"/>
      <c r="DH60" s="12"/>
      <c r="DI60" s="12"/>
      <c r="DJ60" s="12"/>
      <c r="DK60" s="12"/>
      <c r="DL60" s="12"/>
      <c r="DM60" s="12"/>
      <c r="DN60" s="12"/>
      <c r="DO60" s="12"/>
      <c r="DP60" s="12"/>
      <c r="DQ60" s="12"/>
      <c r="DR60" s="12"/>
      <c r="DS60" s="12"/>
      <c r="DT60" s="12"/>
      <c r="DU60" s="12"/>
      <c r="DV60" s="12"/>
      <c r="DW60" s="12"/>
      <c r="DX60" s="12"/>
      <c r="DY60" s="12"/>
      <c r="DZ60" s="146"/>
      <c r="EA60" s="12"/>
      <c r="EB60" s="12"/>
      <c r="EC60" s="12"/>
      <c r="ED60" s="12"/>
      <c r="EE60" s="12"/>
      <c r="EF60" s="2"/>
      <c r="EG60" s="2"/>
      <c r="EH60" s="2"/>
      <c r="EI60" s="2"/>
      <c r="EJ60" s="2"/>
      <c r="EK60" s="2"/>
    </row>
    <row r="61" spans="1:141" ht="12.75" customHeight="1" x14ac:dyDescent="0.25">
      <c r="A61" s="4"/>
      <c r="B61" s="265" t="s">
        <v>1426</v>
      </c>
      <c r="C61" s="266" t="str">
        <f t="shared" ref="C61:DB61" si="90">IFERROR(C57/C59,"")</f>
        <v/>
      </c>
      <c r="D61" s="266" t="str">
        <f t="shared" si="90"/>
        <v/>
      </c>
      <c r="E61" s="266" t="str">
        <f t="shared" si="90"/>
        <v/>
      </c>
      <c r="F61" s="266" t="str">
        <f t="shared" si="90"/>
        <v/>
      </c>
      <c r="G61" s="266" t="str">
        <f t="shared" si="90"/>
        <v/>
      </c>
      <c r="H61" s="266" t="str">
        <f t="shared" si="90"/>
        <v/>
      </c>
      <c r="I61" s="266" t="str">
        <f t="shared" si="90"/>
        <v/>
      </c>
      <c r="J61" s="266" t="str">
        <f t="shared" si="90"/>
        <v/>
      </c>
      <c r="K61" s="266" t="str">
        <f t="shared" si="90"/>
        <v/>
      </c>
      <c r="L61" s="266" t="str">
        <f t="shared" si="90"/>
        <v/>
      </c>
      <c r="M61" s="266" t="str">
        <f t="shared" si="90"/>
        <v/>
      </c>
      <c r="N61" s="266" t="str">
        <f t="shared" si="90"/>
        <v/>
      </c>
      <c r="O61" s="266" t="str">
        <f t="shared" si="90"/>
        <v/>
      </c>
      <c r="P61" s="266" t="str">
        <f t="shared" si="90"/>
        <v/>
      </c>
      <c r="Q61" s="266" t="str">
        <f t="shared" si="90"/>
        <v/>
      </c>
      <c r="R61" s="266" t="str">
        <f t="shared" si="90"/>
        <v/>
      </c>
      <c r="S61" s="266" t="str">
        <f t="shared" si="90"/>
        <v/>
      </c>
      <c r="T61" s="266" t="str">
        <f t="shared" si="90"/>
        <v/>
      </c>
      <c r="U61" s="266" t="str">
        <f t="shared" si="90"/>
        <v/>
      </c>
      <c r="V61" s="266" t="str">
        <f t="shared" si="90"/>
        <v/>
      </c>
      <c r="W61" s="266" t="str">
        <f t="shared" si="90"/>
        <v/>
      </c>
      <c r="X61" s="266" t="str">
        <f t="shared" si="90"/>
        <v/>
      </c>
      <c r="Y61" s="266" t="str">
        <f t="shared" si="90"/>
        <v/>
      </c>
      <c r="Z61" s="266" t="str">
        <f t="shared" si="90"/>
        <v/>
      </c>
      <c r="AA61" s="266" t="str">
        <f t="shared" si="90"/>
        <v/>
      </c>
      <c r="AB61" s="266" t="str">
        <f t="shared" si="90"/>
        <v/>
      </c>
      <c r="AC61" s="266" t="str">
        <f t="shared" si="90"/>
        <v/>
      </c>
      <c r="AD61" s="266" t="str">
        <f t="shared" si="90"/>
        <v/>
      </c>
      <c r="AE61" s="266" t="str">
        <f t="shared" si="90"/>
        <v/>
      </c>
      <c r="AF61" s="266" t="str">
        <f t="shared" si="90"/>
        <v/>
      </c>
      <c r="AG61" s="266" t="str">
        <f t="shared" si="90"/>
        <v/>
      </c>
      <c r="AH61" s="266" t="str">
        <f t="shared" si="90"/>
        <v/>
      </c>
      <c r="AI61" s="266" t="str">
        <f t="shared" si="90"/>
        <v/>
      </c>
      <c r="AJ61" s="266" t="str">
        <f t="shared" si="90"/>
        <v/>
      </c>
      <c r="AK61" s="266" t="str">
        <f t="shared" si="90"/>
        <v/>
      </c>
      <c r="AL61" s="266" t="str">
        <f t="shared" si="90"/>
        <v/>
      </c>
      <c r="AM61" s="266" t="str">
        <f t="shared" si="90"/>
        <v/>
      </c>
      <c r="AN61" s="266" t="str">
        <f t="shared" si="90"/>
        <v/>
      </c>
      <c r="AO61" s="266" t="str">
        <f t="shared" si="90"/>
        <v/>
      </c>
      <c r="AP61" s="266" t="str">
        <f t="shared" si="90"/>
        <v/>
      </c>
      <c r="AQ61" s="266" t="str">
        <f t="shared" si="90"/>
        <v/>
      </c>
      <c r="AR61" s="266" t="str">
        <f t="shared" si="90"/>
        <v/>
      </c>
      <c r="AS61" s="266" t="str">
        <f t="shared" si="90"/>
        <v/>
      </c>
      <c r="AT61" s="266" t="str">
        <f t="shared" si="90"/>
        <v/>
      </c>
      <c r="AU61" s="266" t="str">
        <f t="shared" si="90"/>
        <v/>
      </c>
      <c r="AV61" s="266" t="str">
        <f t="shared" si="90"/>
        <v/>
      </c>
      <c r="AW61" s="266" t="str">
        <f t="shared" si="90"/>
        <v/>
      </c>
      <c r="AX61" s="266" t="str">
        <f t="shared" si="90"/>
        <v/>
      </c>
      <c r="AY61" s="266" t="str">
        <f t="shared" si="90"/>
        <v/>
      </c>
      <c r="AZ61" s="266" t="str">
        <f t="shared" si="90"/>
        <v/>
      </c>
      <c r="BA61" s="266" t="str">
        <f t="shared" si="90"/>
        <v/>
      </c>
      <c r="BB61" s="266" t="str">
        <f t="shared" si="90"/>
        <v/>
      </c>
      <c r="BC61" s="266" t="str">
        <f t="shared" si="90"/>
        <v/>
      </c>
      <c r="BD61" s="266" t="str">
        <f t="shared" si="90"/>
        <v/>
      </c>
      <c r="BE61" s="266" t="str">
        <f t="shared" si="90"/>
        <v/>
      </c>
      <c r="BF61" s="266" t="str">
        <f t="shared" si="90"/>
        <v/>
      </c>
      <c r="BG61" s="266" t="str">
        <f t="shared" si="90"/>
        <v/>
      </c>
      <c r="BH61" s="266" t="str">
        <f t="shared" si="90"/>
        <v/>
      </c>
      <c r="BI61" s="266" t="str">
        <f t="shared" si="90"/>
        <v/>
      </c>
      <c r="BJ61" s="266" t="str">
        <f t="shared" si="90"/>
        <v/>
      </c>
      <c r="BK61" s="266">
        <f t="shared" si="90"/>
        <v>0</v>
      </c>
      <c r="BL61" s="266">
        <f t="shared" si="90"/>
        <v>0</v>
      </c>
      <c r="BM61" s="266">
        <f t="shared" si="90"/>
        <v>0</v>
      </c>
      <c r="BN61" s="266">
        <f t="shared" si="90"/>
        <v>0</v>
      </c>
      <c r="BO61" s="266">
        <f t="shared" si="90"/>
        <v>0</v>
      </c>
      <c r="BP61" s="266">
        <f t="shared" si="90"/>
        <v>0</v>
      </c>
      <c r="BQ61" s="266">
        <f t="shared" si="90"/>
        <v>0</v>
      </c>
      <c r="BR61" s="266">
        <f t="shared" si="90"/>
        <v>0</v>
      </c>
      <c r="BS61" s="266">
        <f t="shared" si="90"/>
        <v>1.283614972420235</v>
      </c>
      <c r="BT61" s="266">
        <f t="shared" si="90"/>
        <v>0.62190512408650311</v>
      </c>
      <c r="BU61" s="266">
        <f t="shared" si="90"/>
        <v>0.31232615858898438</v>
      </c>
      <c r="BV61" s="266">
        <f t="shared" si="90"/>
        <v>0.24956326771500556</v>
      </c>
      <c r="BW61" s="266">
        <f t="shared" si="90"/>
        <v>-0.68251299392699327</v>
      </c>
      <c r="BX61" s="266">
        <f t="shared" si="90"/>
        <v>-0.65948451304392885</v>
      </c>
      <c r="BY61" s="266">
        <f t="shared" si="90"/>
        <v>-0.28838072013660054</v>
      </c>
      <c r="BZ61" s="266">
        <f t="shared" si="90"/>
        <v>-0.12250104942806173</v>
      </c>
      <c r="CA61" s="266">
        <f t="shared" si="90"/>
        <v>1.0528163595434845</v>
      </c>
      <c r="CB61" s="266">
        <f t="shared" si="90"/>
        <v>1.4845925006761158</v>
      </c>
      <c r="CC61" s="266">
        <f t="shared" si="90"/>
        <v>1.7281005598762607</v>
      </c>
      <c r="CD61" s="266">
        <f t="shared" si="90"/>
        <v>1.8217159866735098</v>
      </c>
      <c r="CE61" s="266">
        <f t="shared" si="90"/>
        <v>1.9288245434163491</v>
      </c>
      <c r="CF61" s="266">
        <f t="shared" si="90"/>
        <v>1.6562051878998441</v>
      </c>
      <c r="CG61" s="266">
        <f t="shared" si="90"/>
        <v>1.1615539050118926</v>
      </c>
      <c r="CH61" s="266">
        <f t="shared" si="90"/>
        <v>0.83265094278806295</v>
      </c>
      <c r="CI61" s="266">
        <f t="shared" si="90"/>
        <v>0.66637323920019842</v>
      </c>
      <c r="CJ61" s="266">
        <f t="shared" si="90"/>
        <v>0.50924982196031066</v>
      </c>
      <c r="CK61" s="266">
        <f t="shared" si="90"/>
        <v>0.39388574119098652</v>
      </c>
      <c r="CL61" s="266">
        <f t="shared" si="90"/>
        <v>0.19691438448318491</v>
      </c>
      <c r="CM61" s="266">
        <f t="shared" si="90"/>
        <v>6.9537522990978248E-2</v>
      </c>
      <c r="CN61" s="266">
        <f t="shared" si="90"/>
        <v>-3.8411852991459217E-2</v>
      </c>
      <c r="CO61" s="266">
        <f t="shared" si="90"/>
        <v>-0.12463217560803509</v>
      </c>
      <c r="CP61" s="266">
        <f t="shared" si="90"/>
        <v>-0.33696407530950173</v>
      </c>
      <c r="CQ61" s="266">
        <f t="shared" si="90"/>
        <v>-0.34491421449496468</v>
      </c>
      <c r="CR61" s="266">
        <f t="shared" si="90"/>
        <v>-0.55090157938096795</v>
      </c>
      <c r="CS61" s="266">
        <f t="shared" si="90"/>
        <v>-0.65647359184600551</v>
      </c>
      <c r="CT61" s="266">
        <f t="shared" si="90"/>
        <v>0.29392993938280049</v>
      </c>
      <c r="CU61" s="266">
        <f t="shared" si="90"/>
        <v>-0.8773670215081647</v>
      </c>
      <c r="CV61" s="266">
        <f t="shared" si="90"/>
        <v>-1.0849606510244685</v>
      </c>
      <c r="CW61" s="266">
        <f t="shared" si="90"/>
        <v>-1.1487744233810331</v>
      </c>
      <c r="CX61" s="266">
        <f t="shared" si="90"/>
        <v>-1.4141297974719875</v>
      </c>
      <c r="CY61" s="266">
        <f t="shared" si="90"/>
        <v>-1.357843512568232</v>
      </c>
      <c r="CZ61" s="266">
        <f t="shared" si="90"/>
        <v>-1.5962134791967686</v>
      </c>
      <c r="DA61" s="266">
        <f t="shared" si="90"/>
        <v>-1.6898344560347265</v>
      </c>
      <c r="DB61" s="266">
        <f t="shared" si="90"/>
        <v>-1.9605445763062257</v>
      </c>
      <c r="DC61" s="2"/>
      <c r="DD61" s="2"/>
      <c r="DE61" s="265" t="str">
        <f t="shared" si="87"/>
        <v>Net Debt/LTM EBITDA (Cash Only)</v>
      </c>
      <c r="DF61" s="266" t="str">
        <f t="shared" ref="DF61:EE61" si="91">IFERROR(DF57/DF59,"")</f>
        <v/>
      </c>
      <c r="DG61" s="266" t="str">
        <f t="shared" si="91"/>
        <v/>
      </c>
      <c r="DH61" s="266" t="str">
        <f t="shared" si="91"/>
        <v/>
      </c>
      <c r="DI61" s="266" t="str">
        <f t="shared" si="91"/>
        <v/>
      </c>
      <c r="DJ61" s="266" t="str">
        <f t="shared" si="91"/>
        <v/>
      </c>
      <c r="DK61" s="266" t="str">
        <f t="shared" si="91"/>
        <v/>
      </c>
      <c r="DL61" s="266" t="str">
        <f t="shared" si="91"/>
        <v/>
      </c>
      <c r="DM61" s="266" t="str">
        <f t="shared" si="91"/>
        <v/>
      </c>
      <c r="DN61" s="266" t="str">
        <f t="shared" si="91"/>
        <v/>
      </c>
      <c r="DO61" s="266" t="str">
        <f t="shared" si="91"/>
        <v/>
      </c>
      <c r="DP61" s="266" t="str">
        <f t="shared" si="91"/>
        <v/>
      </c>
      <c r="DQ61" s="266" t="str">
        <f t="shared" si="91"/>
        <v/>
      </c>
      <c r="DR61" s="266" t="str">
        <f t="shared" si="91"/>
        <v/>
      </c>
      <c r="DS61" s="266" t="str">
        <f t="shared" si="91"/>
        <v/>
      </c>
      <c r="DT61" s="266" t="str">
        <f t="shared" si="91"/>
        <v/>
      </c>
      <c r="DU61" s="266">
        <f t="shared" si="91"/>
        <v>5.9849723610075181</v>
      </c>
      <c r="DV61" s="266">
        <f t="shared" si="91"/>
        <v>1.9118510827745279</v>
      </c>
      <c r="DW61" s="266">
        <f t="shared" si="91"/>
        <v>0.24956326771500556</v>
      </c>
      <c r="DX61" s="266">
        <f t="shared" si="91"/>
        <v>-0.12250104942806173</v>
      </c>
      <c r="DY61" s="266">
        <f t="shared" si="91"/>
        <v>1.8217159866735098</v>
      </c>
      <c r="DZ61" s="266">
        <f t="shared" si="91"/>
        <v>0.83265094278806295</v>
      </c>
      <c r="EA61" s="266">
        <f t="shared" si="91"/>
        <v>0.19691438448318491</v>
      </c>
      <c r="EB61" s="266">
        <f t="shared" si="91"/>
        <v>-0.33696407530950173</v>
      </c>
      <c r="EC61" s="266" t="str">
        <f t="shared" si="91"/>
        <v/>
      </c>
      <c r="ED61" s="266" t="str">
        <f t="shared" si="91"/>
        <v/>
      </c>
      <c r="EE61" s="266" t="str">
        <f t="shared" si="91"/>
        <v/>
      </c>
      <c r="EF61" s="2"/>
      <c r="EG61" s="2"/>
      <c r="EH61" s="2"/>
      <c r="EI61" s="2"/>
      <c r="EJ61" s="2"/>
      <c r="EK61" s="2"/>
    </row>
    <row r="62" spans="1:141" ht="12.75" customHeight="1" x14ac:dyDescent="0.25">
      <c r="A62" s="4"/>
      <c r="B62" s="265" t="s">
        <v>1427</v>
      </c>
      <c r="C62" s="266" t="str">
        <f t="shared" ref="C62:DB62" si="92">IFERROR(C57/C60,"")</f>
        <v/>
      </c>
      <c r="D62" s="266" t="str">
        <f t="shared" si="92"/>
        <v/>
      </c>
      <c r="E62" s="266" t="str">
        <f t="shared" si="92"/>
        <v/>
      </c>
      <c r="F62" s="266" t="str">
        <f t="shared" si="92"/>
        <v/>
      </c>
      <c r="G62" s="266" t="str">
        <f t="shared" si="92"/>
        <v/>
      </c>
      <c r="H62" s="266" t="str">
        <f t="shared" si="92"/>
        <v/>
      </c>
      <c r="I62" s="266" t="str">
        <f t="shared" si="92"/>
        <v/>
      </c>
      <c r="J62" s="266" t="str">
        <f t="shared" si="92"/>
        <v/>
      </c>
      <c r="K62" s="266" t="str">
        <f t="shared" si="92"/>
        <v/>
      </c>
      <c r="L62" s="266" t="str">
        <f t="shared" si="92"/>
        <v/>
      </c>
      <c r="M62" s="266" t="str">
        <f t="shared" si="92"/>
        <v/>
      </c>
      <c r="N62" s="266" t="str">
        <f t="shared" si="92"/>
        <v/>
      </c>
      <c r="O62" s="266" t="str">
        <f t="shared" si="92"/>
        <v/>
      </c>
      <c r="P62" s="266" t="str">
        <f t="shared" si="92"/>
        <v/>
      </c>
      <c r="Q62" s="266" t="str">
        <f t="shared" si="92"/>
        <v/>
      </c>
      <c r="R62" s="266" t="str">
        <f t="shared" si="92"/>
        <v/>
      </c>
      <c r="S62" s="266" t="str">
        <f t="shared" si="92"/>
        <v/>
      </c>
      <c r="T62" s="266" t="str">
        <f t="shared" si="92"/>
        <v/>
      </c>
      <c r="U62" s="266" t="str">
        <f t="shared" si="92"/>
        <v/>
      </c>
      <c r="V62" s="266" t="str">
        <f t="shared" si="92"/>
        <v/>
      </c>
      <c r="W62" s="266" t="str">
        <f t="shared" si="92"/>
        <v/>
      </c>
      <c r="X62" s="266" t="str">
        <f t="shared" si="92"/>
        <v/>
      </c>
      <c r="Y62" s="266" t="str">
        <f t="shared" si="92"/>
        <v/>
      </c>
      <c r="Z62" s="266" t="str">
        <f t="shared" si="92"/>
        <v/>
      </c>
      <c r="AA62" s="266" t="str">
        <f t="shared" si="92"/>
        <v/>
      </c>
      <c r="AB62" s="266" t="str">
        <f t="shared" si="92"/>
        <v/>
      </c>
      <c r="AC62" s="266" t="str">
        <f t="shared" si="92"/>
        <v/>
      </c>
      <c r="AD62" s="266" t="str">
        <f t="shared" si="92"/>
        <v/>
      </c>
      <c r="AE62" s="266" t="str">
        <f t="shared" si="92"/>
        <v/>
      </c>
      <c r="AF62" s="266" t="str">
        <f t="shared" si="92"/>
        <v/>
      </c>
      <c r="AG62" s="266" t="str">
        <f t="shared" si="92"/>
        <v/>
      </c>
      <c r="AH62" s="266" t="str">
        <f t="shared" si="92"/>
        <v/>
      </c>
      <c r="AI62" s="266" t="str">
        <f t="shared" si="92"/>
        <v/>
      </c>
      <c r="AJ62" s="266" t="str">
        <f t="shared" si="92"/>
        <v/>
      </c>
      <c r="AK62" s="266" t="str">
        <f t="shared" si="92"/>
        <v/>
      </c>
      <c r="AL62" s="266" t="str">
        <f t="shared" si="92"/>
        <v/>
      </c>
      <c r="AM62" s="266" t="str">
        <f t="shared" si="92"/>
        <v/>
      </c>
      <c r="AN62" s="266" t="str">
        <f t="shared" si="92"/>
        <v/>
      </c>
      <c r="AO62" s="266" t="str">
        <f t="shared" si="92"/>
        <v/>
      </c>
      <c r="AP62" s="266" t="str">
        <f t="shared" si="92"/>
        <v/>
      </c>
      <c r="AQ62" s="266" t="str">
        <f t="shared" si="92"/>
        <v/>
      </c>
      <c r="AR62" s="266" t="str">
        <f t="shared" si="92"/>
        <v/>
      </c>
      <c r="AS62" s="266" t="str">
        <f t="shared" si="92"/>
        <v/>
      </c>
      <c r="AT62" s="266" t="str">
        <f t="shared" si="92"/>
        <v/>
      </c>
      <c r="AU62" s="266" t="str">
        <f t="shared" si="92"/>
        <v/>
      </c>
      <c r="AV62" s="266" t="str">
        <f t="shared" si="92"/>
        <v/>
      </c>
      <c r="AW62" s="266" t="str">
        <f t="shared" si="92"/>
        <v/>
      </c>
      <c r="AX62" s="266" t="str">
        <f t="shared" si="92"/>
        <v/>
      </c>
      <c r="AY62" s="266" t="str">
        <f t="shared" si="92"/>
        <v/>
      </c>
      <c r="AZ62" s="266" t="str">
        <f t="shared" si="92"/>
        <v/>
      </c>
      <c r="BA62" s="266" t="str">
        <f t="shared" si="92"/>
        <v/>
      </c>
      <c r="BB62" s="266" t="str">
        <f t="shared" si="92"/>
        <v/>
      </c>
      <c r="BC62" s="266" t="str">
        <f t="shared" si="92"/>
        <v/>
      </c>
      <c r="BD62" s="266" t="str">
        <f t="shared" si="92"/>
        <v/>
      </c>
      <c r="BE62" s="266" t="str">
        <f t="shared" si="92"/>
        <v/>
      </c>
      <c r="BF62" s="266" t="str">
        <f t="shared" si="92"/>
        <v/>
      </c>
      <c r="BG62" s="266">
        <f t="shared" si="92"/>
        <v>0</v>
      </c>
      <c r="BH62" s="266">
        <f t="shared" si="92"/>
        <v>0</v>
      </c>
      <c r="BI62" s="266">
        <f t="shared" si="92"/>
        <v>0</v>
      </c>
      <c r="BJ62" s="266">
        <f t="shared" si="92"/>
        <v>0</v>
      </c>
      <c r="BK62" s="266">
        <f t="shared" si="92"/>
        <v>0</v>
      </c>
      <c r="BL62" s="266">
        <f t="shared" si="92"/>
        <v>0</v>
      </c>
      <c r="BM62" s="266">
        <f t="shared" si="92"/>
        <v>0</v>
      </c>
      <c r="BN62" s="266">
        <f t="shared" si="92"/>
        <v>0</v>
      </c>
      <c r="BO62" s="266">
        <f t="shared" si="92"/>
        <v>0</v>
      </c>
      <c r="BP62" s="266">
        <f t="shared" si="92"/>
        <v>0</v>
      </c>
      <c r="BQ62" s="266">
        <f t="shared" si="92"/>
        <v>0</v>
      </c>
      <c r="BR62" s="266">
        <f t="shared" si="92"/>
        <v>0</v>
      </c>
      <c r="BS62" s="266">
        <f t="shared" si="92"/>
        <v>0.38317847394655247</v>
      </c>
      <c r="BT62" s="266">
        <f t="shared" si="92"/>
        <v>0.29986792722985994</v>
      </c>
      <c r="BU62" s="266">
        <f t="shared" si="92"/>
        <v>0.20764318381289562</v>
      </c>
      <c r="BV62" s="266">
        <f t="shared" si="92"/>
        <v>0.21370223046096123</v>
      </c>
      <c r="BW62" s="266">
        <f t="shared" si="92"/>
        <v>-0.76420884614971663</v>
      </c>
      <c r="BX62" s="266">
        <f t="shared" si="92"/>
        <v>-0.83809398813216851</v>
      </c>
      <c r="BY62" s="266">
        <f t="shared" si="92"/>
        <v>-0.40096290002832063</v>
      </c>
      <c r="BZ62" s="266">
        <f t="shared" si="92"/>
        <v>-0.16400793682588691</v>
      </c>
      <c r="CA62" s="266">
        <f t="shared" si="92"/>
        <v>1.2895794449965257</v>
      </c>
      <c r="CB62" s="266">
        <f t="shared" si="92"/>
        <v>1.4396548593240823</v>
      </c>
      <c r="CC62" s="266">
        <f t="shared" si="92"/>
        <v>1.3263463534901681</v>
      </c>
      <c r="CD62" s="266">
        <f t="shared" si="92"/>
        <v>1.2408919833207632</v>
      </c>
      <c r="CE62" s="266">
        <f t="shared" si="92"/>
        <v>1.1785928772610799</v>
      </c>
      <c r="CF62" s="266">
        <f t="shared" si="92"/>
        <v>1.1224728076973913</v>
      </c>
      <c r="CG62" s="266">
        <f t="shared" si="92"/>
        <v>0.88846384095874953</v>
      </c>
      <c r="CH62" s="266">
        <f t="shared" si="92"/>
        <v>0.69516591208612377</v>
      </c>
      <c r="CI62" s="266">
        <f t="shared" si="92"/>
        <v>0.11586814428633334</v>
      </c>
      <c r="CJ62" s="266">
        <f t="shared" si="92"/>
        <v>9.5104273695445024E-2</v>
      </c>
      <c r="CK62" s="266">
        <f t="shared" si="92"/>
        <v>7.9099470322059495E-2</v>
      </c>
      <c r="CL62" s="266">
        <f t="shared" si="92"/>
        <v>4.2795938290313723E-2</v>
      </c>
      <c r="CM62" s="266">
        <f t="shared" si="92"/>
        <v>1.6521892963990387E-2</v>
      </c>
      <c r="CN62" s="266">
        <f t="shared" si="92"/>
        <v>-1.0003671720446809E-2</v>
      </c>
      <c r="CO62" s="266">
        <f t="shared" si="92"/>
        <v>-3.5641508428010629E-2</v>
      </c>
      <c r="CP62" s="266">
        <f t="shared" si="92"/>
        <v>-0.10623662063550059</v>
      </c>
      <c r="CQ62" s="266">
        <f t="shared" si="92"/>
        <v>-0.11996774679531472</v>
      </c>
      <c r="CR62" s="266">
        <f t="shared" si="92"/>
        <v>-0.21280628304071733</v>
      </c>
      <c r="CS62" s="266">
        <f t="shared" si="92"/>
        <v>-0.28393301987872305</v>
      </c>
      <c r="CT62" s="266" t="str">
        <f t="shared" si="92"/>
        <v/>
      </c>
      <c r="CU62" s="266">
        <f t="shared" si="92"/>
        <v>-0.49301190817607032</v>
      </c>
      <c r="CV62" s="266">
        <f t="shared" si="92"/>
        <v>-0.71387356861759288</v>
      </c>
      <c r="CW62" s="266">
        <f t="shared" si="92"/>
        <v>-0.90970751387368265</v>
      </c>
      <c r="CX62" s="266" t="str">
        <f t="shared" si="92"/>
        <v/>
      </c>
      <c r="CY62" s="266">
        <f t="shared" si="92"/>
        <v>-1.7985093828914178</v>
      </c>
      <c r="CZ62" s="266">
        <f t="shared" si="92"/>
        <v>-3.1743317746078619</v>
      </c>
      <c r="DA62" s="266">
        <f t="shared" si="92"/>
        <v>-5.6372033774523764</v>
      </c>
      <c r="DB62" s="266">
        <f t="shared" si="92"/>
        <v>-9.782289683383306</v>
      </c>
      <c r="DC62" s="2"/>
      <c r="DD62" s="2"/>
      <c r="DE62" s="265" t="str">
        <f t="shared" si="87"/>
        <v>Net Debt/NTM EBITDA (Cash Only)</v>
      </c>
      <c r="DF62" s="266"/>
      <c r="DG62" s="266"/>
      <c r="DH62" s="266"/>
      <c r="DI62" s="266"/>
      <c r="DJ62" s="266"/>
      <c r="DK62" s="266"/>
      <c r="DL62" s="266"/>
      <c r="DM62" s="266"/>
      <c r="DN62" s="266"/>
      <c r="DO62" s="266"/>
      <c r="DP62" s="266"/>
      <c r="DQ62" s="266"/>
      <c r="DR62" s="266"/>
      <c r="DS62" s="266"/>
      <c r="DT62" s="266"/>
      <c r="DU62" s="266"/>
      <c r="DV62" s="266"/>
      <c r="DW62" s="266"/>
      <c r="DX62" s="266"/>
      <c r="DY62" s="266"/>
      <c r="DZ62" s="266"/>
      <c r="EA62" s="266"/>
      <c r="EB62" s="266"/>
      <c r="EC62" s="266"/>
      <c r="ED62" s="266"/>
      <c r="EE62" s="266"/>
      <c r="EF62" s="2"/>
      <c r="EG62" s="2"/>
      <c r="EH62" s="2"/>
      <c r="EI62" s="2"/>
      <c r="EJ62" s="2"/>
      <c r="EK62" s="2"/>
    </row>
    <row r="63" spans="1:141" ht="12.75" customHeight="1" x14ac:dyDescent="0.25">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c r="DH63" s="2"/>
      <c r="DI63" s="2"/>
      <c r="DJ63" s="2"/>
      <c r="DK63" s="2"/>
      <c r="DL63" s="2"/>
      <c r="DM63" s="2"/>
      <c r="DN63" s="2"/>
      <c r="DO63" s="2"/>
      <c r="DP63" s="2"/>
      <c r="DQ63" s="2"/>
      <c r="DR63" s="2"/>
      <c r="DS63" s="2"/>
      <c r="DT63" s="2"/>
      <c r="DU63" s="2"/>
      <c r="DV63" s="2"/>
      <c r="DW63" s="2"/>
      <c r="DX63" s="2"/>
      <c r="DY63" s="2"/>
      <c r="DZ63" s="2"/>
      <c r="EA63" s="2"/>
      <c r="EB63" s="2"/>
      <c r="EC63" s="2"/>
      <c r="ED63" s="2"/>
      <c r="EE63" s="2"/>
      <c r="EF63" s="2"/>
      <c r="EG63" s="2"/>
      <c r="EH63" s="2"/>
      <c r="EI63" s="2"/>
      <c r="EJ63" s="2"/>
      <c r="EK63" s="2"/>
    </row>
    <row r="64" spans="1:141" ht="12.75" customHeight="1" x14ac:dyDescent="0.25">
      <c r="A64" s="4"/>
      <c r="B64" s="267" t="s">
        <v>1428</v>
      </c>
      <c r="C64" s="268" t="str">
        <f t="shared" ref="C64:DB64" si="93">IFERROR(C58/C59,"")</f>
        <v/>
      </c>
      <c r="D64" s="268" t="str">
        <f t="shared" si="93"/>
        <v/>
      </c>
      <c r="E64" s="268" t="str">
        <f t="shared" si="93"/>
        <v/>
      </c>
      <c r="F64" s="268" t="str">
        <f t="shared" si="93"/>
        <v/>
      </c>
      <c r="G64" s="268" t="str">
        <f t="shared" si="93"/>
        <v/>
      </c>
      <c r="H64" s="268" t="str">
        <f t="shared" si="93"/>
        <v/>
      </c>
      <c r="I64" s="268" t="str">
        <f t="shared" si="93"/>
        <v/>
      </c>
      <c r="J64" s="268" t="str">
        <f t="shared" si="93"/>
        <v/>
      </c>
      <c r="K64" s="268" t="str">
        <f t="shared" si="93"/>
        <v/>
      </c>
      <c r="L64" s="268" t="str">
        <f t="shared" si="93"/>
        <v/>
      </c>
      <c r="M64" s="268" t="str">
        <f t="shared" si="93"/>
        <v/>
      </c>
      <c r="N64" s="268" t="str">
        <f t="shared" si="93"/>
        <v/>
      </c>
      <c r="O64" s="268" t="str">
        <f t="shared" si="93"/>
        <v/>
      </c>
      <c r="P64" s="268" t="str">
        <f t="shared" si="93"/>
        <v/>
      </c>
      <c r="Q64" s="268" t="str">
        <f t="shared" si="93"/>
        <v/>
      </c>
      <c r="R64" s="268" t="str">
        <f t="shared" si="93"/>
        <v/>
      </c>
      <c r="S64" s="268" t="str">
        <f t="shared" si="93"/>
        <v/>
      </c>
      <c r="T64" s="268" t="str">
        <f t="shared" si="93"/>
        <v/>
      </c>
      <c r="U64" s="268" t="str">
        <f t="shared" si="93"/>
        <v/>
      </c>
      <c r="V64" s="268" t="str">
        <f t="shared" si="93"/>
        <v/>
      </c>
      <c r="W64" s="268" t="str">
        <f t="shared" si="93"/>
        <v/>
      </c>
      <c r="X64" s="268" t="str">
        <f t="shared" si="93"/>
        <v/>
      </c>
      <c r="Y64" s="268" t="str">
        <f t="shared" si="93"/>
        <v/>
      </c>
      <c r="Z64" s="268" t="str">
        <f t="shared" si="93"/>
        <v/>
      </c>
      <c r="AA64" s="268" t="str">
        <f t="shared" si="93"/>
        <v/>
      </c>
      <c r="AB64" s="268" t="str">
        <f t="shared" si="93"/>
        <v/>
      </c>
      <c r="AC64" s="268" t="str">
        <f t="shared" si="93"/>
        <v/>
      </c>
      <c r="AD64" s="268" t="str">
        <f t="shared" si="93"/>
        <v/>
      </c>
      <c r="AE64" s="268" t="str">
        <f t="shared" si="93"/>
        <v/>
      </c>
      <c r="AF64" s="268" t="str">
        <f t="shared" si="93"/>
        <v/>
      </c>
      <c r="AG64" s="268" t="str">
        <f t="shared" si="93"/>
        <v/>
      </c>
      <c r="AH64" s="268" t="str">
        <f t="shared" si="93"/>
        <v/>
      </c>
      <c r="AI64" s="268" t="str">
        <f t="shared" si="93"/>
        <v/>
      </c>
      <c r="AJ64" s="268" t="str">
        <f t="shared" si="93"/>
        <v/>
      </c>
      <c r="AK64" s="268" t="str">
        <f t="shared" si="93"/>
        <v/>
      </c>
      <c r="AL64" s="268" t="str">
        <f t="shared" si="93"/>
        <v/>
      </c>
      <c r="AM64" s="268" t="str">
        <f t="shared" si="93"/>
        <v/>
      </c>
      <c r="AN64" s="268" t="str">
        <f t="shared" si="93"/>
        <v/>
      </c>
      <c r="AO64" s="268" t="str">
        <f t="shared" si="93"/>
        <v/>
      </c>
      <c r="AP64" s="268" t="str">
        <f t="shared" si="93"/>
        <v/>
      </c>
      <c r="AQ64" s="268" t="str">
        <f t="shared" si="93"/>
        <v/>
      </c>
      <c r="AR64" s="268" t="str">
        <f t="shared" si="93"/>
        <v/>
      </c>
      <c r="AS64" s="268" t="str">
        <f t="shared" si="93"/>
        <v/>
      </c>
      <c r="AT64" s="268" t="str">
        <f t="shared" si="93"/>
        <v/>
      </c>
      <c r="AU64" s="268" t="str">
        <f t="shared" si="93"/>
        <v/>
      </c>
      <c r="AV64" s="268" t="str">
        <f t="shared" si="93"/>
        <v/>
      </c>
      <c r="AW64" s="268" t="str">
        <f t="shared" si="93"/>
        <v/>
      </c>
      <c r="AX64" s="268" t="str">
        <f t="shared" si="93"/>
        <v/>
      </c>
      <c r="AY64" s="268" t="str">
        <f t="shared" si="93"/>
        <v/>
      </c>
      <c r="AZ64" s="268" t="str">
        <f t="shared" si="93"/>
        <v/>
      </c>
      <c r="BA64" s="268" t="str">
        <f t="shared" si="93"/>
        <v/>
      </c>
      <c r="BB64" s="268" t="str">
        <f t="shared" si="93"/>
        <v/>
      </c>
      <c r="BC64" s="268" t="str">
        <f t="shared" si="93"/>
        <v/>
      </c>
      <c r="BD64" s="268" t="str">
        <f t="shared" si="93"/>
        <v/>
      </c>
      <c r="BE64" s="268" t="str">
        <f t="shared" si="93"/>
        <v/>
      </c>
      <c r="BF64" s="268" t="str">
        <f t="shared" si="93"/>
        <v/>
      </c>
      <c r="BG64" s="268" t="str">
        <f t="shared" si="93"/>
        <v/>
      </c>
      <c r="BH64" s="268" t="str">
        <f t="shared" si="93"/>
        <v/>
      </c>
      <c r="BI64" s="268" t="str">
        <f t="shared" si="93"/>
        <v/>
      </c>
      <c r="BJ64" s="268" t="str">
        <f t="shared" si="93"/>
        <v/>
      </c>
      <c r="BK64" s="268">
        <f t="shared" si="93"/>
        <v>0</v>
      </c>
      <c r="BL64" s="268">
        <f t="shared" si="93"/>
        <v>0</v>
      </c>
      <c r="BM64" s="268">
        <f t="shared" si="93"/>
        <v>0</v>
      </c>
      <c r="BN64" s="268">
        <f t="shared" si="93"/>
        <v>0</v>
      </c>
      <c r="BO64" s="268">
        <f t="shared" si="93"/>
        <v>0</v>
      </c>
      <c r="BP64" s="268">
        <f t="shared" si="93"/>
        <v>0</v>
      </c>
      <c r="BQ64" s="268">
        <f t="shared" si="93"/>
        <v>0</v>
      </c>
      <c r="BR64" s="268">
        <f t="shared" si="93"/>
        <v>0</v>
      </c>
      <c r="BS64" s="268">
        <f t="shared" si="93"/>
        <v>1.283614972420235</v>
      </c>
      <c r="BT64" s="268">
        <f t="shared" si="93"/>
        <v>0.62190512408650311</v>
      </c>
      <c r="BU64" s="268">
        <f t="shared" si="93"/>
        <v>0.31232615858898438</v>
      </c>
      <c r="BV64" s="268">
        <f t="shared" si="93"/>
        <v>0.24956326771500556</v>
      </c>
      <c r="BW64" s="268">
        <f t="shared" si="93"/>
        <v>-0.68251299392699327</v>
      </c>
      <c r="BX64" s="268">
        <f t="shared" si="93"/>
        <v>-0.65948451304392885</v>
      </c>
      <c r="BY64" s="268">
        <f t="shared" si="93"/>
        <v>-0.28838072013660054</v>
      </c>
      <c r="BZ64" s="268">
        <f t="shared" si="93"/>
        <v>-0.12250104942806173</v>
      </c>
      <c r="CA64" s="268">
        <f t="shared" si="93"/>
        <v>1.0528163595434845</v>
      </c>
      <c r="CB64" s="268">
        <f t="shared" si="93"/>
        <v>1.4845925006761158</v>
      </c>
      <c r="CC64" s="268">
        <f t="shared" si="93"/>
        <v>1.7281005598762607</v>
      </c>
      <c r="CD64" s="268">
        <f t="shared" si="93"/>
        <v>1.8217159866735098</v>
      </c>
      <c r="CE64" s="268">
        <f t="shared" si="93"/>
        <v>1.9288245434163491</v>
      </c>
      <c r="CF64" s="268">
        <f t="shared" si="93"/>
        <v>1.6562051878998441</v>
      </c>
      <c r="CG64" s="268">
        <f t="shared" si="93"/>
        <v>1.1615539050118926</v>
      </c>
      <c r="CH64" s="268">
        <f t="shared" si="93"/>
        <v>0.83265094278806295</v>
      </c>
      <c r="CI64" s="268">
        <f t="shared" si="93"/>
        <v>0.66637323920019842</v>
      </c>
      <c r="CJ64" s="268">
        <f t="shared" si="93"/>
        <v>0.50924982196031066</v>
      </c>
      <c r="CK64" s="268">
        <f t="shared" si="93"/>
        <v>0.39388574119098652</v>
      </c>
      <c r="CL64" s="268">
        <f t="shared" si="93"/>
        <v>0.19691438448318491</v>
      </c>
      <c r="CM64" s="268">
        <f t="shared" si="93"/>
        <v>6.9537522990978248E-2</v>
      </c>
      <c r="CN64" s="268">
        <f t="shared" si="93"/>
        <v>-3.8411852991459217E-2</v>
      </c>
      <c r="CO64" s="268">
        <f t="shared" si="93"/>
        <v>-0.12463217560803509</v>
      </c>
      <c r="CP64" s="268">
        <f t="shared" si="93"/>
        <v>-0.33696407530950173</v>
      </c>
      <c r="CQ64" s="268">
        <f t="shared" si="93"/>
        <v>-0.34491421449496468</v>
      </c>
      <c r="CR64" s="268">
        <f t="shared" si="93"/>
        <v>-0.55090157938096795</v>
      </c>
      <c r="CS64" s="268">
        <f t="shared" si="93"/>
        <v>-0.65647359184600551</v>
      </c>
      <c r="CT64" s="268">
        <f t="shared" si="93"/>
        <v>0.29392993938280049</v>
      </c>
      <c r="CU64" s="268">
        <f t="shared" si="93"/>
        <v>-0.8773670215081647</v>
      </c>
      <c r="CV64" s="268">
        <f t="shared" si="93"/>
        <v>-1.0849606510244685</v>
      </c>
      <c r="CW64" s="268">
        <f t="shared" si="93"/>
        <v>-1.1487744233810331</v>
      </c>
      <c r="CX64" s="268">
        <f t="shared" si="93"/>
        <v>-1.4141297974719875</v>
      </c>
      <c r="CY64" s="268">
        <f t="shared" si="93"/>
        <v>-1.357843512568232</v>
      </c>
      <c r="CZ64" s="268">
        <f t="shared" si="93"/>
        <v>-1.5962134791967686</v>
      </c>
      <c r="DA64" s="268">
        <f t="shared" si="93"/>
        <v>-1.6898344560347265</v>
      </c>
      <c r="DB64" s="268">
        <f t="shared" si="93"/>
        <v>-1.9605445763062257</v>
      </c>
      <c r="DC64" s="2"/>
      <c r="DD64" s="2"/>
      <c r="DE64" s="265" t="s">
        <v>31</v>
      </c>
      <c r="DF64" s="266" t="str">
        <f t="shared" ref="DF64:EE64" si="94">IFERROR(DF60/DF62,"")</f>
        <v/>
      </c>
      <c r="DG64" s="266" t="str">
        <f t="shared" si="94"/>
        <v/>
      </c>
      <c r="DH64" s="266" t="str">
        <f t="shared" si="94"/>
        <v/>
      </c>
      <c r="DI64" s="266" t="str">
        <f t="shared" si="94"/>
        <v/>
      </c>
      <c r="DJ64" s="266" t="str">
        <f t="shared" si="94"/>
        <v/>
      </c>
      <c r="DK64" s="266" t="str">
        <f t="shared" si="94"/>
        <v/>
      </c>
      <c r="DL64" s="266" t="str">
        <f t="shared" si="94"/>
        <v/>
      </c>
      <c r="DM64" s="266" t="str">
        <f t="shared" si="94"/>
        <v/>
      </c>
      <c r="DN64" s="266" t="str">
        <f t="shared" si="94"/>
        <v/>
      </c>
      <c r="DO64" s="266" t="str">
        <f t="shared" si="94"/>
        <v/>
      </c>
      <c r="DP64" s="266" t="str">
        <f t="shared" si="94"/>
        <v/>
      </c>
      <c r="DQ64" s="266" t="str">
        <f t="shared" si="94"/>
        <v/>
      </c>
      <c r="DR64" s="266" t="str">
        <f t="shared" si="94"/>
        <v/>
      </c>
      <c r="DS64" s="266" t="str">
        <f t="shared" si="94"/>
        <v/>
      </c>
      <c r="DT64" s="266" t="str">
        <f t="shared" si="94"/>
        <v/>
      </c>
      <c r="DU64" s="266" t="str">
        <f t="shared" si="94"/>
        <v/>
      </c>
      <c r="DV64" s="266" t="str">
        <f t="shared" si="94"/>
        <v/>
      </c>
      <c r="DW64" s="266" t="str">
        <f t="shared" si="94"/>
        <v/>
      </c>
      <c r="DX64" s="266" t="str">
        <f t="shared" si="94"/>
        <v/>
      </c>
      <c r="DY64" s="266" t="str">
        <f t="shared" si="94"/>
        <v/>
      </c>
      <c r="DZ64" s="266" t="str">
        <f t="shared" si="94"/>
        <v/>
      </c>
      <c r="EA64" s="266" t="str">
        <f t="shared" si="94"/>
        <v/>
      </c>
      <c r="EB64" s="266" t="str">
        <f t="shared" si="94"/>
        <v/>
      </c>
      <c r="EC64" s="266" t="str">
        <f t="shared" si="94"/>
        <v/>
      </c>
      <c r="ED64" s="266" t="str">
        <f t="shared" si="94"/>
        <v/>
      </c>
      <c r="EE64" s="266" t="str">
        <f t="shared" si="94"/>
        <v/>
      </c>
      <c r="EF64" s="2"/>
      <c r="EG64" s="2"/>
      <c r="EH64" s="2"/>
      <c r="EI64" s="2"/>
      <c r="EJ64" s="2"/>
      <c r="EK64" s="2"/>
    </row>
    <row r="65" spans="1:141" ht="12.75" customHeight="1" x14ac:dyDescent="0.25">
      <c r="A65" s="4"/>
      <c r="B65" s="267" t="s">
        <v>1429</v>
      </c>
      <c r="C65" s="268" t="str">
        <f t="shared" ref="C65:DB65" si="95">IFERROR(C58/C60,"")</f>
        <v/>
      </c>
      <c r="D65" s="268" t="str">
        <f t="shared" si="95"/>
        <v/>
      </c>
      <c r="E65" s="268" t="str">
        <f t="shared" si="95"/>
        <v/>
      </c>
      <c r="F65" s="268" t="str">
        <f t="shared" si="95"/>
        <v/>
      </c>
      <c r="G65" s="268" t="str">
        <f t="shared" si="95"/>
        <v/>
      </c>
      <c r="H65" s="268" t="str">
        <f t="shared" si="95"/>
        <v/>
      </c>
      <c r="I65" s="268" t="str">
        <f t="shared" si="95"/>
        <v/>
      </c>
      <c r="J65" s="268" t="str">
        <f t="shared" si="95"/>
        <v/>
      </c>
      <c r="K65" s="268" t="str">
        <f t="shared" si="95"/>
        <v/>
      </c>
      <c r="L65" s="268" t="str">
        <f t="shared" si="95"/>
        <v/>
      </c>
      <c r="M65" s="268" t="str">
        <f t="shared" si="95"/>
        <v/>
      </c>
      <c r="N65" s="268" t="str">
        <f t="shared" si="95"/>
        <v/>
      </c>
      <c r="O65" s="268" t="str">
        <f t="shared" si="95"/>
        <v/>
      </c>
      <c r="P65" s="268" t="str">
        <f t="shared" si="95"/>
        <v/>
      </c>
      <c r="Q65" s="268" t="str">
        <f t="shared" si="95"/>
        <v/>
      </c>
      <c r="R65" s="268" t="str">
        <f t="shared" si="95"/>
        <v/>
      </c>
      <c r="S65" s="268" t="str">
        <f t="shared" si="95"/>
        <v/>
      </c>
      <c r="T65" s="268" t="str">
        <f t="shared" si="95"/>
        <v/>
      </c>
      <c r="U65" s="268" t="str">
        <f t="shared" si="95"/>
        <v/>
      </c>
      <c r="V65" s="268" t="str">
        <f t="shared" si="95"/>
        <v/>
      </c>
      <c r="W65" s="268" t="str">
        <f t="shared" si="95"/>
        <v/>
      </c>
      <c r="X65" s="268" t="str">
        <f t="shared" si="95"/>
        <v/>
      </c>
      <c r="Y65" s="268" t="str">
        <f t="shared" si="95"/>
        <v/>
      </c>
      <c r="Z65" s="268" t="str">
        <f t="shared" si="95"/>
        <v/>
      </c>
      <c r="AA65" s="268" t="str">
        <f t="shared" si="95"/>
        <v/>
      </c>
      <c r="AB65" s="268" t="str">
        <f t="shared" si="95"/>
        <v/>
      </c>
      <c r="AC65" s="268" t="str">
        <f t="shared" si="95"/>
        <v/>
      </c>
      <c r="AD65" s="268" t="str">
        <f t="shared" si="95"/>
        <v/>
      </c>
      <c r="AE65" s="268" t="str">
        <f t="shared" si="95"/>
        <v/>
      </c>
      <c r="AF65" s="268" t="str">
        <f t="shared" si="95"/>
        <v/>
      </c>
      <c r="AG65" s="268" t="str">
        <f t="shared" si="95"/>
        <v/>
      </c>
      <c r="AH65" s="268" t="str">
        <f t="shared" si="95"/>
        <v/>
      </c>
      <c r="AI65" s="268" t="str">
        <f t="shared" si="95"/>
        <v/>
      </c>
      <c r="AJ65" s="268" t="str">
        <f t="shared" si="95"/>
        <v/>
      </c>
      <c r="AK65" s="268" t="str">
        <f t="shared" si="95"/>
        <v/>
      </c>
      <c r="AL65" s="268" t="str">
        <f t="shared" si="95"/>
        <v/>
      </c>
      <c r="AM65" s="268" t="str">
        <f t="shared" si="95"/>
        <v/>
      </c>
      <c r="AN65" s="268" t="str">
        <f t="shared" si="95"/>
        <v/>
      </c>
      <c r="AO65" s="268" t="str">
        <f t="shared" si="95"/>
        <v/>
      </c>
      <c r="AP65" s="268" t="str">
        <f t="shared" si="95"/>
        <v/>
      </c>
      <c r="AQ65" s="268" t="str">
        <f t="shared" si="95"/>
        <v/>
      </c>
      <c r="AR65" s="268" t="str">
        <f t="shared" si="95"/>
        <v/>
      </c>
      <c r="AS65" s="268" t="str">
        <f t="shared" si="95"/>
        <v/>
      </c>
      <c r="AT65" s="268" t="str">
        <f t="shared" si="95"/>
        <v/>
      </c>
      <c r="AU65" s="268" t="str">
        <f t="shared" si="95"/>
        <v/>
      </c>
      <c r="AV65" s="268" t="str">
        <f t="shared" si="95"/>
        <v/>
      </c>
      <c r="AW65" s="268" t="str">
        <f t="shared" si="95"/>
        <v/>
      </c>
      <c r="AX65" s="268" t="str">
        <f t="shared" si="95"/>
        <v/>
      </c>
      <c r="AY65" s="268" t="str">
        <f t="shared" si="95"/>
        <v/>
      </c>
      <c r="AZ65" s="268" t="str">
        <f t="shared" si="95"/>
        <v/>
      </c>
      <c r="BA65" s="268" t="str">
        <f t="shared" si="95"/>
        <v/>
      </c>
      <c r="BB65" s="268" t="str">
        <f t="shared" si="95"/>
        <v/>
      </c>
      <c r="BC65" s="268" t="str">
        <f t="shared" si="95"/>
        <v/>
      </c>
      <c r="BD65" s="268" t="str">
        <f t="shared" si="95"/>
        <v/>
      </c>
      <c r="BE65" s="268" t="str">
        <f t="shared" si="95"/>
        <v/>
      </c>
      <c r="BF65" s="268" t="str">
        <f t="shared" si="95"/>
        <v/>
      </c>
      <c r="BG65" s="268">
        <f t="shared" si="95"/>
        <v>0</v>
      </c>
      <c r="BH65" s="268">
        <f t="shared" si="95"/>
        <v>0</v>
      </c>
      <c r="BI65" s="268">
        <f t="shared" si="95"/>
        <v>0</v>
      </c>
      <c r="BJ65" s="268">
        <f t="shared" si="95"/>
        <v>0</v>
      </c>
      <c r="BK65" s="268">
        <f t="shared" si="95"/>
        <v>0</v>
      </c>
      <c r="BL65" s="268">
        <f t="shared" si="95"/>
        <v>0</v>
      </c>
      <c r="BM65" s="268">
        <f t="shared" si="95"/>
        <v>0</v>
      </c>
      <c r="BN65" s="268">
        <f t="shared" si="95"/>
        <v>0</v>
      </c>
      <c r="BO65" s="268">
        <f t="shared" si="95"/>
        <v>0</v>
      </c>
      <c r="BP65" s="268">
        <f t="shared" si="95"/>
        <v>0</v>
      </c>
      <c r="BQ65" s="268">
        <f t="shared" si="95"/>
        <v>0</v>
      </c>
      <c r="BR65" s="268">
        <f t="shared" si="95"/>
        <v>0</v>
      </c>
      <c r="BS65" s="268">
        <f t="shared" si="95"/>
        <v>0.38317847394655247</v>
      </c>
      <c r="BT65" s="268">
        <f t="shared" si="95"/>
        <v>0.29986792722985994</v>
      </c>
      <c r="BU65" s="268">
        <f t="shared" si="95"/>
        <v>0.20764318381289562</v>
      </c>
      <c r="BV65" s="268">
        <f t="shared" si="95"/>
        <v>0.21370223046096123</v>
      </c>
      <c r="BW65" s="268">
        <f t="shared" si="95"/>
        <v>-0.76420884614971663</v>
      </c>
      <c r="BX65" s="268">
        <f t="shared" si="95"/>
        <v>-0.83809398813216851</v>
      </c>
      <c r="BY65" s="268">
        <f t="shared" si="95"/>
        <v>-0.40096290002832063</v>
      </c>
      <c r="BZ65" s="268">
        <f t="shared" si="95"/>
        <v>-0.16400793682588691</v>
      </c>
      <c r="CA65" s="268">
        <f t="shared" si="95"/>
        <v>1.2895794449965257</v>
      </c>
      <c r="CB65" s="268">
        <f t="shared" si="95"/>
        <v>1.4396548593240823</v>
      </c>
      <c r="CC65" s="268">
        <f t="shared" si="95"/>
        <v>1.3263463534901681</v>
      </c>
      <c r="CD65" s="268">
        <f t="shared" si="95"/>
        <v>1.2408919833207632</v>
      </c>
      <c r="CE65" s="268">
        <f t="shared" si="95"/>
        <v>1.1785928772610799</v>
      </c>
      <c r="CF65" s="268">
        <f t="shared" si="95"/>
        <v>1.1224728076973913</v>
      </c>
      <c r="CG65" s="268">
        <f t="shared" si="95"/>
        <v>0.88846384095874953</v>
      </c>
      <c r="CH65" s="268">
        <f t="shared" si="95"/>
        <v>0.69516591208612377</v>
      </c>
      <c r="CI65" s="268">
        <f t="shared" si="95"/>
        <v>0.11586814428633334</v>
      </c>
      <c r="CJ65" s="268">
        <f t="shared" si="95"/>
        <v>9.5104273695445024E-2</v>
      </c>
      <c r="CK65" s="268">
        <f t="shared" si="95"/>
        <v>7.9099470322059495E-2</v>
      </c>
      <c r="CL65" s="268">
        <f t="shared" si="95"/>
        <v>4.2795938290313723E-2</v>
      </c>
      <c r="CM65" s="268">
        <f t="shared" si="95"/>
        <v>1.6521892963990387E-2</v>
      </c>
      <c r="CN65" s="268">
        <f t="shared" si="95"/>
        <v>-1.0003671720446809E-2</v>
      </c>
      <c r="CO65" s="268">
        <f t="shared" si="95"/>
        <v>-3.5641508428010629E-2</v>
      </c>
      <c r="CP65" s="268">
        <f t="shared" si="95"/>
        <v>-0.10623662063550059</v>
      </c>
      <c r="CQ65" s="268">
        <f t="shared" si="95"/>
        <v>-0.11996774679531472</v>
      </c>
      <c r="CR65" s="268">
        <f t="shared" si="95"/>
        <v>-0.21280628304071733</v>
      </c>
      <c r="CS65" s="268">
        <f t="shared" si="95"/>
        <v>-0.28393301987872305</v>
      </c>
      <c r="CT65" s="268" t="str">
        <f t="shared" si="95"/>
        <v/>
      </c>
      <c r="CU65" s="268">
        <f t="shared" si="95"/>
        <v>-0.49301190817607032</v>
      </c>
      <c r="CV65" s="268">
        <f t="shared" si="95"/>
        <v>-0.71387356861759288</v>
      </c>
      <c r="CW65" s="268">
        <f t="shared" si="95"/>
        <v>-0.90970751387368265</v>
      </c>
      <c r="CX65" s="268" t="str">
        <f t="shared" si="95"/>
        <v/>
      </c>
      <c r="CY65" s="268">
        <f t="shared" si="95"/>
        <v>-1.7985093828914178</v>
      </c>
      <c r="CZ65" s="268">
        <f t="shared" si="95"/>
        <v>-3.1743317746078619</v>
      </c>
      <c r="DA65" s="268">
        <f t="shared" si="95"/>
        <v>-5.6372033774523764</v>
      </c>
      <c r="DB65" s="268">
        <f t="shared" si="95"/>
        <v>-9.782289683383306</v>
      </c>
      <c r="DC65" s="2"/>
      <c r="DD65" s="2"/>
      <c r="DE65" s="265"/>
      <c r="DF65" s="266"/>
      <c r="DG65" s="266"/>
      <c r="DH65" s="266"/>
      <c r="DI65" s="266"/>
      <c r="DJ65" s="266"/>
      <c r="DK65" s="266"/>
      <c r="DL65" s="266"/>
      <c r="DM65" s="266"/>
      <c r="DN65" s="266"/>
      <c r="DO65" s="266"/>
      <c r="DP65" s="266"/>
      <c r="DQ65" s="266"/>
      <c r="DR65" s="266"/>
      <c r="DS65" s="266"/>
      <c r="DT65" s="266"/>
      <c r="DU65" s="266"/>
      <c r="DV65" s="266"/>
      <c r="DW65" s="266"/>
      <c r="DX65" s="266"/>
      <c r="DY65" s="266"/>
      <c r="DZ65" s="266"/>
      <c r="EA65" s="266"/>
      <c r="EB65" s="266"/>
      <c r="EC65" s="266"/>
      <c r="ED65" s="266"/>
      <c r="EE65" s="266"/>
      <c r="EF65" s="2"/>
      <c r="EG65" s="2"/>
      <c r="EH65" s="2"/>
      <c r="EI65" s="2"/>
      <c r="EJ65" s="2"/>
      <c r="EK65" s="2"/>
    </row>
    <row r="66" spans="1:141" ht="12.75" customHeight="1" x14ac:dyDescent="0.25">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c r="CW66" s="2"/>
      <c r="CX66" s="2"/>
      <c r="CY66" s="2"/>
      <c r="CZ66" s="2"/>
      <c r="DA66" s="2"/>
      <c r="DB66" s="2"/>
      <c r="DC66" s="2"/>
      <c r="DD66" s="2"/>
      <c r="DE66" s="2"/>
      <c r="DF66" s="2"/>
      <c r="DG66" s="2"/>
      <c r="DH66" s="2"/>
      <c r="DI66" s="2"/>
      <c r="DJ66" s="2"/>
      <c r="DK66" s="2"/>
      <c r="DL66" s="2"/>
      <c r="DM66" s="2"/>
      <c r="DN66" s="2"/>
      <c r="DO66" s="2"/>
      <c r="DP66" s="2"/>
      <c r="DQ66" s="2"/>
      <c r="DR66" s="2"/>
      <c r="DS66" s="2"/>
      <c r="DT66" s="2"/>
      <c r="DU66" s="2"/>
      <c r="DV66" s="2"/>
      <c r="DW66" s="2"/>
      <c r="DX66" s="2"/>
      <c r="DY66" s="2"/>
      <c r="DZ66" s="2"/>
      <c r="EA66" s="2"/>
      <c r="EB66" s="2"/>
      <c r="EC66" s="2"/>
      <c r="ED66" s="2"/>
      <c r="EE66" s="2"/>
      <c r="EF66" s="2"/>
      <c r="EG66" s="2"/>
      <c r="EH66" s="2"/>
      <c r="EI66" s="2"/>
      <c r="EJ66" s="2"/>
      <c r="EK66" s="2"/>
    </row>
    <row r="67" spans="1:141" ht="12.75" customHeight="1" x14ac:dyDescent="0.25">
      <c r="A67" s="2"/>
      <c r="B67" s="2" t="s">
        <v>1430</v>
      </c>
      <c r="C67" s="12">
        <f t="shared" ref="C67:DB67" si="96">C57-C11</f>
        <v>0</v>
      </c>
      <c r="D67" s="12">
        <f t="shared" si="96"/>
        <v>0</v>
      </c>
      <c r="E67" s="12">
        <f t="shared" si="96"/>
        <v>0</v>
      </c>
      <c r="F67" s="12">
        <f t="shared" si="96"/>
        <v>0</v>
      </c>
      <c r="G67" s="12">
        <f t="shared" si="96"/>
        <v>0</v>
      </c>
      <c r="H67" s="12">
        <f t="shared" si="96"/>
        <v>0</v>
      </c>
      <c r="I67" s="12">
        <f t="shared" si="96"/>
        <v>0</v>
      </c>
      <c r="J67" s="12">
        <f t="shared" si="96"/>
        <v>0</v>
      </c>
      <c r="K67" s="12">
        <f t="shared" si="96"/>
        <v>0</v>
      </c>
      <c r="L67" s="12">
        <f t="shared" si="96"/>
        <v>0</v>
      </c>
      <c r="M67" s="12">
        <f t="shared" si="96"/>
        <v>0</v>
      </c>
      <c r="N67" s="12">
        <f t="shared" si="96"/>
        <v>0</v>
      </c>
      <c r="O67" s="12">
        <f t="shared" si="96"/>
        <v>0</v>
      </c>
      <c r="P67" s="12">
        <f t="shared" si="96"/>
        <v>0</v>
      </c>
      <c r="Q67" s="12">
        <f t="shared" si="96"/>
        <v>0</v>
      </c>
      <c r="R67" s="12">
        <f t="shared" si="96"/>
        <v>0</v>
      </c>
      <c r="S67" s="12">
        <f t="shared" si="96"/>
        <v>0</v>
      </c>
      <c r="T67" s="12">
        <f t="shared" si="96"/>
        <v>0</v>
      </c>
      <c r="U67" s="12">
        <f t="shared" si="96"/>
        <v>0</v>
      </c>
      <c r="V67" s="12">
        <f t="shared" si="96"/>
        <v>0</v>
      </c>
      <c r="W67" s="12">
        <f t="shared" si="96"/>
        <v>0</v>
      </c>
      <c r="X67" s="12">
        <f t="shared" si="96"/>
        <v>0</v>
      </c>
      <c r="Y67" s="12">
        <f t="shared" si="96"/>
        <v>0</v>
      </c>
      <c r="Z67" s="12">
        <f t="shared" si="96"/>
        <v>0</v>
      </c>
      <c r="AA67" s="12">
        <f t="shared" si="96"/>
        <v>0</v>
      </c>
      <c r="AB67" s="12">
        <f t="shared" si="96"/>
        <v>0</v>
      </c>
      <c r="AC67" s="12">
        <f t="shared" si="96"/>
        <v>0</v>
      </c>
      <c r="AD67" s="12">
        <f t="shared" si="96"/>
        <v>0</v>
      </c>
      <c r="AE67" s="12">
        <f t="shared" si="96"/>
        <v>0</v>
      </c>
      <c r="AF67" s="12">
        <f t="shared" si="96"/>
        <v>0</v>
      </c>
      <c r="AG67" s="12">
        <f t="shared" si="96"/>
        <v>0</v>
      </c>
      <c r="AH67" s="12">
        <f t="shared" si="96"/>
        <v>0</v>
      </c>
      <c r="AI67" s="12">
        <f t="shared" si="96"/>
        <v>0</v>
      </c>
      <c r="AJ67" s="12">
        <f t="shared" si="96"/>
        <v>0</v>
      </c>
      <c r="AK67" s="12">
        <f t="shared" si="96"/>
        <v>0</v>
      </c>
      <c r="AL67" s="12">
        <f t="shared" si="96"/>
        <v>0</v>
      </c>
      <c r="AM67" s="12">
        <f t="shared" si="96"/>
        <v>0</v>
      </c>
      <c r="AN67" s="12">
        <f t="shared" si="96"/>
        <v>0</v>
      </c>
      <c r="AO67" s="12">
        <f t="shared" si="96"/>
        <v>0</v>
      </c>
      <c r="AP67" s="12">
        <f t="shared" si="96"/>
        <v>0</v>
      </c>
      <c r="AQ67" s="12">
        <f t="shared" si="96"/>
        <v>0</v>
      </c>
      <c r="AR67" s="12">
        <f t="shared" si="96"/>
        <v>0</v>
      </c>
      <c r="AS67" s="12">
        <f t="shared" si="96"/>
        <v>0</v>
      </c>
      <c r="AT67" s="12">
        <f t="shared" si="96"/>
        <v>0</v>
      </c>
      <c r="AU67" s="12">
        <f t="shared" si="96"/>
        <v>0</v>
      </c>
      <c r="AV67" s="12">
        <f t="shared" si="96"/>
        <v>0</v>
      </c>
      <c r="AW67" s="12">
        <f t="shared" si="96"/>
        <v>0</v>
      </c>
      <c r="AX67" s="12">
        <f t="shared" si="96"/>
        <v>0</v>
      </c>
      <c r="AY67" s="12">
        <f t="shared" si="96"/>
        <v>0</v>
      </c>
      <c r="AZ67" s="12">
        <f t="shared" si="96"/>
        <v>0</v>
      </c>
      <c r="BA67" s="12">
        <f t="shared" si="96"/>
        <v>0</v>
      </c>
      <c r="BB67" s="12">
        <f t="shared" si="96"/>
        <v>0</v>
      </c>
      <c r="BC67" s="12">
        <f t="shared" si="96"/>
        <v>0</v>
      </c>
      <c r="BD67" s="12">
        <f t="shared" si="96"/>
        <v>0</v>
      </c>
      <c r="BE67" s="12">
        <f t="shared" si="96"/>
        <v>0</v>
      </c>
      <c r="BF67" s="12">
        <f t="shared" si="96"/>
        <v>0</v>
      </c>
      <c r="BG67" s="12">
        <f t="shared" si="96"/>
        <v>0</v>
      </c>
      <c r="BH67" s="12">
        <f t="shared" si="96"/>
        <v>0</v>
      </c>
      <c r="BI67" s="12">
        <f t="shared" si="96"/>
        <v>0</v>
      </c>
      <c r="BJ67" s="12">
        <f t="shared" si="96"/>
        <v>0</v>
      </c>
      <c r="BK67" s="12">
        <f t="shared" si="96"/>
        <v>0</v>
      </c>
      <c r="BL67" s="12">
        <f t="shared" si="96"/>
        <v>0</v>
      </c>
      <c r="BM67" s="12">
        <f t="shared" si="96"/>
        <v>0</v>
      </c>
      <c r="BN67" s="12">
        <f t="shared" si="96"/>
        <v>0</v>
      </c>
      <c r="BO67" s="12">
        <f t="shared" si="96"/>
        <v>0</v>
      </c>
      <c r="BP67" s="12">
        <f t="shared" si="96"/>
        <v>0</v>
      </c>
      <c r="BQ67" s="12">
        <f t="shared" si="96"/>
        <v>0</v>
      </c>
      <c r="BR67" s="12">
        <f t="shared" si="96"/>
        <v>0</v>
      </c>
      <c r="BS67" s="12">
        <f t="shared" si="96"/>
        <v>119.8840158952393</v>
      </c>
      <c r="BT67" s="12">
        <f t="shared" si="96"/>
        <v>95.817668878537461</v>
      </c>
      <c r="BU67" s="12">
        <f t="shared" si="96"/>
        <v>66.262332889999996</v>
      </c>
      <c r="BV67" s="12">
        <f t="shared" si="96"/>
        <v>65.163793729999995</v>
      </c>
      <c r="BW67" s="12">
        <f t="shared" si="96"/>
        <v>-213.536</v>
      </c>
      <c r="BX67" s="12">
        <f t="shared" si="96"/>
        <v>-210.72699999999998</v>
      </c>
      <c r="BY67" s="12">
        <f t="shared" si="96"/>
        <v>-92.027000000000015</v>
      </c>
      <c r="BZ67" s="12">
        <f t="shared" si="96"/>
        <v>-37.354000000000013</v>
      </c>
      <c r="CA67" s="12">
        <f t="shared" si="96"/>
        <v>294.17900000000003</v>
      </c>
      <c r="CB67" s="12">
        <f t="shared" si="96"/>
        <v>373.28</v>
      </c>
      <c r="CC67" s="12">
        <f t="shared" si="96"/>
        <v>396.625</v>
      </c>
      <c r="CD67" s="12">
        <f t="shared" si="96"/>
        <v>414.90906039775018</v>
      </c>
      <c r="CE67" s="12">
        <f t="shared" si="96"/>
        <v>440.00365976615501</v>
      </c>
      <c r="CF67" s="12">
        <f t="shared" si="96"/>
        <v>429.42811503412133</v>
      </c>
      <c r="CG67" s="12">
        <f t="shared" si="96"/>
        <v>347.34616366460045</v>
      </c>
      <c r="CH67" s="12">
        <f t="shared" si="96"/>
        <v>278.40813298428162</v>
      </c>
      <c r="CI67" s="12">
        <f t="shared" si="96"/>
        <v>248.7768844316239</v>
      </c>
      <c r="CJ67" s="12">
        <f t="shared" si="96"/>
        <v>194.82537984549015</v>
      </c>
      <c r="CK67" s="12">
        <f t="shared" si="96"/>
        <v>153.99017362061562</v>
      </c>
      <c r="CL67" s="12">
        <f t="shared" si="96"/>
        <v>78.862563869386861</v>
      </c>
      <c r="CM67" s="12">
        <f t="shared" si="96"/>
        <v>28.663327085133062</v>
      </c>
      <c r="CN67" s="12">
        <f t="shared" si="96"/>
        <v>-16.258689793398162</v>
      </c>
      <c r="CO67" s="12">
        <f t="shared" si="96"/>
        <v>-53.956462158773149</v>
      </c>
      <c r="CP67" s="12">
        <f t="shared" si="96"/>
        <v>-148.84208849737212</v>
      </c>
      <c r="CQ67" s="12">
        <f t="shared" si="96"/>
        <v>-154.41863013238248</v>
      </c>
      <c r="CR67" s="12">
        <f t="shared" si="96"/>
        <v>-249.49239697615025</v>
      </c>
      <c r="CS67" s="12">
        <f t="shared" si="96"/>
        <v>-300.05777037396803</v>
      </c>
      <c r="CT67" s="12">
        <f t="shared" si="96"/>
        <v>135.34003241944646</v>
      </c>
      <c r="CU67" s="12">
        <f t="shared" si="96"/>
        <v>-406.28728989202415</v>
      </c>
      <c r="CV67" s="12">
        <f t="shared" si="96"/>
        <v>-504.797294493469</v>
      </c>
      <c r="CW67" s="12">
        <f t="shared" si="96"/>
        <v>-536.51078346326085</v>
      </c>
      <c r="CX67" s="12">
        <f t="shared" si="96"/>
        <v>-662.43554777670738</v>
      </c>
      <c r="CY67" s="12">
        <f t="shared" si="96"/>
        <v>-637.60645195483221</v>
      </c>
      <c r="CZ67" s="12">
        <f t="shared" si="96"/>
        <v>-751.05369399958181</v>
      </c>
      <c r="DA67" s="12">
        <f t="shared" si="96"/>
        <v>-796.52307200396763</v>
      </c>
      <c r="DB67" s="12">
        <f t="shared" si="96"/>
        <v>-925.67651951752578</v>
      </c>
      <c r="DC67" s="2"/>
      <c r="DD67" s="2"/>
      <c r="DE67" s="2"/>
      <c r="DF67" s="2"/>
      <c r="DG67" s="2"/>
      <c r="DH67" s="2"/>
      <c r="DI67" s="2"/>
      <c r="DJ67" s="2"/>
      <c r="DK67" s="2"/>
      <c r="DL67" s="2"/>
      <c r="DM67" s="2"/>
      <c r="DN67" s="2"/>
      <c r="DO67" s="2"/>
      <c r="DP67" s="2"/>
      <c r="DQ67" s="2"/>
      <c r="DR67" s="2"/>
      <c r="DS67" s="2"/>
      <c r="DT67" s="2"/>
      <c r="DU67" s="2"/>
      <c r="DV67" s="2"/>
      <c r="DW67" s="2"/>
      <c r="DX67" s="2"/>
      <c r="DY67" s="2"/>
      <c r="DZ67" s="2"/>
      <c r="EA67" s="2"/>
      <c r="EB67" s="2"/>
      <c r="EC67" s="2"/>
      <c r="ED67" s="2"/>
      <c r="EE67" s="2"/>
      <c r="EF67" s="2"/>
      <c r="EG67" s="2"/>
      <c r="EH67" s="2"/>
      <c r="EI67" s="2"/>
      <c r="EJ67" s="2"/>
      <c r="EK67" s="2"/>
    </row>
    <row r="68" spans="1:141" ht="12.75" customHeight="1" x14ac:dyDescent="0.25">
      <c r="A68" s="2"/>
      <c r="B68" s="2" t="s">
        <v>1431</v>
      </c>
      <c r="C68" s="266" t="str">
        <f t="shared" ref="C68:DB68" si="97">IFERROR(C67/C60,"")</f>
        <v/>
      </c>
      <c r="D68" s="266" t="str">
        <f t="shared" si="97"/>
        <v/>
      </c>
      <c r="E68" s="266" t="str">
        <f t="shared" si="97"/>
        <v/>
      </c>
      <c r="F68" s="266" t="str">
        <f t="shared" si="97"/>
        <v/>
      </c>
      <c r="G68" s="266" t="str">
        <f t="shared" si="97"/>
        <v/>
      </c>
      <c r="H68" s="266" t="str">
        <f t="shared" si="97"/>
        <v/>
      </c>
      <c r="I68" s="266" t="str">
        <f t="shared" si="97"/>
        <v/>
      </c>
      <c r="J68" s="266" t="str">
        <f t="shared" si="97"/>
        <v/>
      </c>
      <c r="K68" s="266" t="str">
        <f t="shared" si="97"/>
        <v/>
      </c>
      <c r="L68" s="266" t="str">
        <f t="shared" si="97"/>
        <v/>
      </c>
      <c r="M68" s="266" t="str">
        <f t="shared" si="97"/>
        <v/>
      </c>
      <c r="N68" s="266" t="str">
        <f t="shared" si="97"/>
        <v/>
      </c>
      <c r="O68" s="266" t="str">
        <f t="shared" si="97"/>
        <v/>
      </c>
      <c r="P68" s="266" t="str">
        <f t="shared" si="97"/>
        <v/>
      </c>
      <c r="Q68" s="266" t="str">
        <f t="shared" si="97"/>
        <v/>
      </c>
      <c r="R68" s="266" t="str">
        <f t="shared" si="97"/>
        <v/>
      </c>
      <c r="S68" s="266" t="str">
        <f t="shared" si="97"/>
        <v/>
      </c>
      <c r="T68" s="266" t="str">
        <f t="shared" si="97"/>
        <v/>
      </c>
      <c r="U68" s="266" t="str">
        <f t="shared" si="97"/>
        <v/>
      </c>
      <c r="V68" s="266" t="str">
        <f t="shared" si="97"/>
        <v/>
      </c>
      <c r="W68" s="266" t="str">
        <f t="shared" si="97"/>
        <v/>
      </c>
      <c r="X68" s="266" t="str">
        <f t="shared" si="97"/>
        <v/>
      </c>
      <c r="Y68" s="266" t="str">
        <f t="shared" si="97"/>
        <v/>
      </c>
      <c r="Z68" s="266" t="str">
        <f t="shared" si="97"/>
        <v/>
      </c>
      <c r="AA68" s="266" t="str">
        <f t="shared" si="97"/>
        <v/>
      </c>
      <c r="AB68" s="266" t="str">
        <f t="shared" si="97"/>
        <v/>
      </c>
      <c r="AC68" s="266" t="str">
        <f t="shared" si="97"/>
        <v/>
      </c>
      <c r="AD68" s="266" t="str">
        <f t="shared" si="97"/>
        <v/>
      </c>
      <c r="AE68" s="266" t="str">
        <f t="shared" si="97"/>
        <v/>
      </c>
      <c r="AF68" s="266" t="str">
        <f t="shared" si="97"/>
        <v/>
      </c>
      <c r="AG68" s="266" t="str">
        <f t="shared" si="97"/>
        <v/>
      </c>
      <c r="AH68" s="266" t="str">
        <f t="shared" si="97"/>
        <v/>
      </c>
      <c r="AI68" s="266" t="str">
        <f t="shared" si="97"/>
        <v/>
      </c>
      <c r="AJ68" s="266" t="str">
        <f t="shared" si="97"/>
        <v/>
      </c>
      <c r="AK68" s="266" t="str">
        <f t="shared" si="97"/>
        <v/>
      </c>
      <c r="AL68" s="266" t="str">
        <f t="shared" si="97"/>
        <v/>
      </c>
      <c r="AM68" s="266" t="str">
        <f t="shared" si="97"/>
        <v/>
      </c>
      <c r="AN68" s="266" t="str">
        <f t="shared" si="97"/>
        <v/>
      </c>
      <c r="AO68" s="266" t="str">
        <f t="shared" si="97"/>
        <v/>
      </c>
      <c r="AP68" s="266" t="str">
        <f t="shared" si="97"/>
        <v/>
      </c>
      <c r="AQ68" s="266" t="str">
        <f t="shared" si="97"/>
        <v/>
      </c>
      <c r="AR68" s="266" t="str">
        <f t="shared" si="97"/>
        <v/>
      </c>
      <c r="AS68" s="266" t="str">
        <f t="shared" si="97"/>
        <v/>
      </c>
      <c r="AT68" s="266" t="str">
        <f t="shared" si="97"/>
        <v/>
      </c>
      <c r="AU68" s="266" t="str">
        <f t="shared" si="97"/>
        <v/>
      </c>
      <c r="AV68" s="266" t="str">
        <f t="shared" si="97"/>
        <v/>
      </c>
      <c r="AW68" s="266" t="str">
        <f t="shared" si="97"/>
        <v/>
      </c>
      <c r="AX68" s="266" t="str">
        <f t="shared" si="97"/>
        <v/>
      </c>
      <c r="AY68" s="266" t="str">
        <f t="shared" si="97"/>
        <v/>
      </c>
      <c r="AZ68" s="266" t="str">
        <f t="shared" si="97"/>
        <v/>
      </c>
      <c r="BA68" s="266" t="str">
        <f t="shared" si="97"/>
        <v/>
      </c>
      <c r="BB68" s="266" t="str">
        <f t="shared" si="97"/>
        <v/>
      </c>
      <c r="BC68" s="266" t="str">
        <f t="shared" si="97"/>
        <v/>
      </c>
      <c r="BD68" s="266" t="str">
        <f t="shared" si="97"/>
        <v/>
      </c>
      <c r="BE68" s="266" t="str">
        <f t="shared" si="97"/>
        <v/>
      </c>
      <c r="BF68" s="266" t="str">
        <f t="shared" si="97"/>
        <v/>
      </c>
      <c r="BG68" s="266">
        <f t="shared" si="97"/>
        <v>0</v>
      </c>
      <c r="BH68" s="266">
        <f t="shared" si="97"/>
        <v>0</v>
      </c>
      <c r="BI68" s="266">
        <f t="shared" si="97"/>
        <v>0</v>
      </c>
      <c r="BJ68" s="266">
        <f t="shared" si="97"/>
        <v>0</v>
      </c>
      <c r="BK68" s="266">
        <f t="shared" si="97"/>
        <v>0</v>
      </c>
      <c r="BL68" s="266">
        <f t="shared" si="97"/>
        <v>0</v>
      </c>
      <c r="BM68" s="266">
        <f t="shared" si="97"/>
        <v>0</v>
      </c>
      <c r="BN68" s="266">
        <f t="shared" si="97"/>
        <v>0</v>
      </c>
      <c r="BO68" s="266">
        <f t="shared" si="97"/>
        <v>0</v>
      </c>
      <c r="BP68" s="266">
        <f t="shared" si="97"/>
        <v>0</v>
      </c>
      <c r="BQ68" s="266">
        <f t="shared" si="97"/>
        <v>0</v>
      </c>
      <c r="BR68" s="266">
        <f t="shared" si="97"/>
        <v>0</v>
      </c>
      <c r="BS68" s="266">
        <f t="shared" si="97"/>
        <v>0.38317847394655247</v>
      </c>
      <c r="BT68" s="266">
        <f t="shared" si="97"/>
        <v>0.29986792722985994</v>
      </c>
      <c r="BU68" s="266">
        <f t="shared" si="97"/>
        <v>0.20764318381289562</v>
      </c>
      <c r="BV68" s="266">
        <f t="shared" si="97"/>
        <v>0.21370223046096123</v>
      </c>
      <c r="BW68" s="266">
        <f t="shared" si="97"/>
        <v>-0.76420884614971663</v>
      </c>
      <c r="BX68" s="266">
        <f t="shared" si="97"/>
        <v>-0.83809398813216851</v>
      </c>
      <c r="BY68" s="266">
        <f t="shared" si="97"/>
        <v>-0.40096290002832063</v>
      </c>
      <c r="BZ68" s="266">
        <f t="shared" si="97"/>
        <v>-0.16400793682588691</v>
      </c>
      <c r="CA68" s="266">
        <f t="shared" si="97"/>
        <v>1.2895794449965257</v>
      </c>
      <c r="CB68" s="266">
        <f t="shared" si="97"/>
        <v>1.4396548593240823</v>
      </c>
      <c r="CC68" s="266">
        <f t="shared" si="97"/>
        <v>1.3263463534901681</v>
      </c>
      <c r="CD68" s="266">
        <f t="shared" si="97"/>
        <v>1.2408919833207632</v>
      </c>
      <c r="CE68" s="266">
        <f t="shared" si="97"/>
        <v>1.1785928772610799</v>
      </c>
      <c r="CF68" s="266">
        <f t="shared" si="97"/>
        <v>1.1224728076973913</v>
      </c>
      <c r="CG68" s="266">
        <f t="shared" si="97"/>
        <v>0.88846384095874953</v>
      </c>
      <c r="CH68" s="266">
        <f t="shared" si="97"/>
        <v>0.69516591208612377</v>
      </c>
      <c r="CI68" s="266">
        <f t="shared" si="97"/>
        <v>0.11586814428633334</v>
      </c>
      <c r="CJ68" s="266">
        <f t="shared" si="97"/>
        <v>9.5104273695445024E-2</v>
      </c>
      <c r="CK68" s="266">
        <f t="shared" si="97"/>
        <v>7.9099470322059495E-2</v>
      </c>
      <c r="CL68" s="266">
        <f t="shared" si="97"/>
        <v>4.2795938290313723E-2</v>
      </c>
      <c r="CM68" s="266">
        <f t="shared" si="97"/>
        <v>1.6521892963990387E-2</v>
      </c>
      <c r="CN68" s="266">
        <f t="shared" si="97"/>
        <v>-1.0003671720446809E-2</v>
      </c>
      <c r="CO68" s="266">
        <f t="shared" si="97"/>
        <v>-3.5641508428010629E-2</v>
      </c>
      <c r="CP68" s="266">
        <f t="shared" si="97"/>
        <v>-0.10623662063550059</v>
      </c>
      <c r="CQ68" s="266">
        <f t="shared" si="97"/>
        <v>-0.11996774679531472</v>
      </c>
      <c r="CR68" s="266">
        <f t="shared" si="97"/>
        <v>-0.21280628304071733</v>
      </c>
      <c r="CS68" s="266">
        <f t="shared" si="97"/>
        <v>-0.28393301987872305</v>
      </c>
      <c r="CT68" s="266" t="str">
        <f t="shared" si="97"/>
        <v/>
      </c>
      <c r="CU68" s="266">
        <f t="shared" si="97"/>
        <v>-0.49301190817607032</v>
      </c>
      <c r="CV68" s="266">
        <f t="shared" si="97"/>
        <v>-0.71387356861759288</v>
      </c>
      <c r="CW68" s="266">
        <f t="shared" si="97"/>
        <v>-0.90970751387368265</v>
      </c>
      <c r="CX68" s="266" t="str">
        <f t="shared" si="97"/>
        <v/>
      </c>
      <c r="CY68" s="266">
        <f t="shared" si="97"/>
        <v>-1.7985093828914178</v>
      </c>
      <c r="CZ68" s="266">
        <f t="shared" si="97"/>
        <v>-3.1743317746078619</v>
      </c>
      <c r="DA68" s="266">
        <f t="shared" si="97"/>
        <v>-5.6372033774523764</v>
      </c>
      <c r="DB68" s="266">
        <f t="shared" si="97"/>
        <v>-9.782289683383306</v>
      </c>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row>
    <row r="69" spans="1:141" ht="12.75" customHeight="1" x14ac:dyDescent="0.25">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row>
    <row r="70" spans="1:141" ht="12.75" customHeight="1" x14ac:dyDescent="0.25">
      <c r="A70" s="2" t="s">
        <v>1</v>
      </c>
      <c r="B70" s="13" t="s">
        <v>1432</v>
      </c>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c r="AV70" s="13"/>
      <c r="AW70" s="13"/>
      <c r="AX70" s="13"/>
      <c r="AY70" s="13"/>
      <c r="AZ70" s="13"/>
      <c r="BA70" s="13"/>
      <c r="BB70" s="13"/>
      <c r="BC70" s="13"/>
      <c r="BD70" s="13"/>
      <c r="BE70" s="13"/>
      <c r="BF70" s="13"/>
      <c r="BG70" s="13"/>
      <c r="BH70" s="13"/>
      <c r="BI70" s="13"/>
      <c r="BJ70" s="13"/>
      <c r="BK70" s="13"/>
      <c r="BL70" s="13"/>
      <c r="BM70" s="13"/>
      <c r="BN70" s="13"/>
      <c r="BO70" s="13"/>
      <c r="BP70" s="13"/>
      <c r="BQ70" s="13"/>
      <c r="BR70" s="13"/>
      <c r="BS70" s="13"/>
      <c r="BT70" s="13"/>
      <c r="BU70" s="13"/>
      <c r="BV70" s="13"/>
      <c r="BW70" s="13"/>
      <c r="BX70" s="13"/>
      <c r="BY70" s="13"/>
      <c r="BZ70" s="13"/>
      <c r="CA70" s="13"/>
      <c r="CB70" s="13"/>
      <c r="CC70" s="13"/>
      <c r="CD70" s="13"/>
      <c r="CE70" s="13"/>
      <c r="CF70" s="13"/>
      <c r="CG70" s="13"/>
      <c r="CH70" s="13"/>
      <c r="CI70" s="13"/>
      <c r="CJ70" s="13"/>
      <c r="CK70" s="13"/>
      <c r="CL70" s="13"/>
      <c r="CM70" s="13"/>
      <c r="CN70" s="13"/>
      <c r="CO70" s="13"/>
      <c r="CP70" s="13"/>
      <c r="CQ70" s="13"/>
      <c r="CR70" s="13"/>
      <c r="CS70" s="13"/>
      <c r="CT70" s="13"/>
      <c r="CU70" s="13"/>
      <c r="CV70" s="13"/>
      <c r="CW70" s="13"/>
      <c r="CX70" s="13"/>
      <c r="CY70" s="13"/>
      <c r="CZ70" s="13"/>
      <c r="DA70" s="13"/>
      <c r="DB70" s="13"/>
      <c r="DC70" s="100"/>
      <c r="DD70" s="100"/>
      <c r="DE70" s="13" t="s">
        <v>1432</v>
      </c>
      <c r="DF70" s="13"/>
      <c r="DG70" s="13"/>
      <c r="DH70" s="13"/>
      <c r="DI70" s="13"/>
      <c r="DJ70" s="13"/>
      <c r="DK70" s="13"/>
      <c r="DL70" s="13"/>
      <c r="DM70" s="13"/>
      <c r="DN70" s="13"/>
      <c r="DO70" s="13"/>
      <c r="DP70" s="13"/>
      <c r="DQ70" s="13"/>
      <c r="DR70" s="13"/>
      <c r="DS70" s="13"/>
      <c r="DT70" s="13"/>
      <c r="DU70" s="13"/>
      <c r="DV70" s="13"/>
      <c r="DW70" s="13"/>
      <c r="DX70" s="13"/>
      <c r="DY70" s="13"/>
      <c r="DZ70" s="13"/>
      <c r="EA70" s="13"/>
      <c r="EB70" s="13"/>
      <c r="EC70" s="13"/>
      <c r="ED70" s="13"/>
      <c r="EE70" s="13"/>
      <c r="EF70" s="2"/>
      <c r="EG70" s="2"/>
      <c r="EH70" s="2"/>
      <c r="EI70" s="2"/>
      <c r="EJ70" s="2"/>
      <c r="EK70" s="2"/>
    </row>
    <row r="71" spans="1:141" ht="12.75" customHeight="1" x14ac:dyDescent="0.25">
      <c r="A71" s="2"/>
      <c r="B71" s="2"/>
      <c r="C71" s="92"/>
      <c r="D71" s="92"/>
      <c r="E71" s="92"/>
      <c r="F71" s="92"/>
      <c r="G71" s="92"/>
      <c r="H71" s="92"/>
      <c r="I71" s="92"/>
      <c r="J71" s="92"/>
      <c r="K71" s="92"/>
      <c r="L71" s="92"/>
      <c r="M71" s="92"/>
      <c r="N71" s="92"/>
      <c r="O71" s="92"/>
      <c r="P71" s="92"/>
      <c r="Q71" s="92"/>
      <c r="R71" s="92"/>
      <c r="S71" s="92"/>
      <c r="T71" s="92"/>
      <c r="U71" s="92"/>
      <c r="V71" s="92"/>
      <c r="W71" s="92"/>
      <c r="X71" s="92"/>
      <c r="Y71" s="92"/>
      <c r="Z71" s="92"/>
      <c r="AA71" s="92"/>
      <c r="AB71" s="92"/>
      <c r="AC71" s="92"/>
      <c r="AD71" s="92"/>
      <c r="AE71" s="92"/>
      <c r="AF71" s="92"/>
      <c r="AG71" s="92"/>
      <c r="AH71" s="92"/>
      <c r="AI71" s="92"/>
      <c r="AJ71" s="92"/>
      <c r="AK71" s="92"/>
      <c r="AL71" s="92"/>
      <c r="AM71" s="92"/>
      <c r="AN71" s="92"/>
      <c r="AO71" s="92"/>
      <c r="AP71" s="92"/>
      <c r="AQ71" s="92"/>
      <c r="AR71" s="92"/>
      <c r="AS71" s="92"/>
      <c r="AT71" s="92"/>
      <c r="AU71" s="92"/>
      <c r="AV71" s="92"/>
      <c r="AW71" s="92"/>
      <c r="AX71" s="92"/>
      <c r="AY71" s="92"/>
      <c r="AZ71" s="92"/>
      <c r="BA71" s="92"/>
      <c r="BB71" s="92"/>
      <c r="BC71" s="92"/>
      <c r="BD71" s="92"/>
      <c r="BE71" s="92"/>
      <c r="BF71" s="92"/>
      <c r="BG71" s="92"/>
      <c r="BH71" s="92"/>
      <c r="BI71" s="92"/>
      <c r="BJ71" s="92"/>
      <c r="BK71" s="92"/>
      <c r="BL71" s="92"/>
      <c r="BM71" s="92"/>
      <c r="BN71" s="92"/>
      <c r="BO71" s="92"/>
      <c r="BP71" s="92"/>
      <c r="BQ71" s="92"/>
      <c r="BR71" s="92"/>
      <c r="BS71" s="92"/>
      <c r="BT71" s="92"/>
      <c r="BU71" s="92"/>
      <c r="BV71" s="92"/>
      <c r="BW71" s="92"/>
      <c r="BX71" s="92"/>
      <c r="BY71" s="92"/>
      <c r="BZ71" s="92"/>
      <c r="CA71" s="92"/>
      <c r="CB71" s="92"/>
      <c r="CC71" s="92"/>
      <c r="CD71" s="92"/>
      <c r="CE71" s="92"/>
      <c r="CF71" s="92"/>
      <c r="CG71" s="92"/>
      <c r="CH71" s="92"/>
      <c r="CI71" s="92"/>
      <c r="CJ71" s="92"/>
      <c r="CK71" s="92"/>
      <c r="CL71" s="92"/>
      <c r="CM71" s="92"/>
      <c r="CN71" s="92"/>
      <c r="CO71" s="92"/>
      <c r="CP71" s="92"/>
      <c r="CQ71" s="92"/>
      <c r="CR71" s="92"/>
      <c r="CS71" s="92"/>
      <c r="CT71" s="92"/>
      <c r="CU71" s="92"/>
      <c r="CV71" s="92"/>
      <c r="CW71" s="92"/>
      <c r="CX71" s="92"/>
      <c r="CY71" s="92"/>
      <c r="CZ71" s="92"/>
      <c r="DA71" s="92"/>
      <c r="DB71" s="92"/>
      <c r="DC71" s="2"/>
      <c r="DD71" s="2"/>
      <c r="DE71" s="2"/>
      <c r="DF71" s="92"/>
      <c r="DG71" s="92"/>
      <c r="DH71" s="92"/>
      <c r="DI71" s="92"/>
      <c r="DJ71" s="92"/>
      <c r="DK71" s="92"/>
      <c r="DL71" s="92"/>
      <c r="DM71" s="92"/>
      <c r="DN71" s="92"/>
      <c r="DO71" s="92"/>
      <c r="DP71" s="92"/>
      <c r="DQ71" s="92"/>
      <c r="DR71" s="92"/>
      <c r="DS71" s="92"/>
      <c r="DT71" s="92"/>
      <c r="DU71" s="92"/>
      <c r="DV71" s="92"/>
      <c r="DW71" s="92"/>
      <c r="DX71" s="92"/>
      <c r="DY71" s="92"/>
      <c r="DZ71" s="92"/>
      <c r="EA71" s="92"/>
      <c r="EB71" s="92"/>
      <c r="EC71" s="92"/>
      <c r="ED71" s="92"/>
      <c r="EE71" s="92"/>
      <c r="EF71" s="2"/>
      <c r="EG71" s="2"/>
      <c r="EH71" s="2"/>
      <c r="EI71" s="2"/>
      <c r="EJ71" s="2"/>
      <c r="EK71" s="2"/>
    </row>
    <row r="72" spans="1:141" ht="12.75" customHeight="1" x14ac:dyDescent="0.25">
      <c r="A72" s="2"/>
      <c r="B72" s="81" t="s">
        <v>5</v>
      </c>
      <c r="C72" s="147">
        <f>'Income Statement'!C11</f>
        <v>0</v>
      </c>
      <c r="D72" s="147">
        <f>'Income Statement'!D11</f>
        <v>0</v>
      </c>
      <c r="E72" s="147">
        <f>'Income Statement'!E11</f>
        <v>0</v>
      </c>
      <c r="F72" s="147">
        <f>'Income Statement'!F11</f>
        <v>0</v>
      </c>
      <c r="G72" s="147">
        <f>'Income Statement'!G11</f>
        <v>0</v>
      </c>
      <c r="H72" s="147">
        <f>'Income Statement'!H11</f>
        <v>0</v>
      </c>
      <c r="I72" s="147">
        <f>'Income Statement'!I11</f>
        <v>0</v>
      </c>
      <c r="J72" s="147">
        <f>'Income Statement'!J11</f>
        <v>0</v>
      </c>
      <c r="K72" s="147">
        <f>'Income Statement'!K11</f>
        <v>0</v>
      </c>
      <c r="L72" s="147">
        <f>'Income Statement'!L11</f>
        <v>0</v>
      </c>
      <c r="M72" s="147">
        <f>'Income Statement'!M11</f>
        <v>0</v>
      </c>
      <c r="N72" s="147">
        <f>'Income Statement'!N11</f>
        <v>0</v>
      </c>
      <c r="O72" s="147">
        <f>'Income Statement'!O11</f>
        <v>0</v>
      </c>
      <c r="P72" s="147">
        <f>'Income Statement'!P11</f>
        <v>0</v>
      </c>
      <c r="Q72" s="147">
        <f>'Income Statement'!Q11</f>
        <v>0</v>
      </c>
      <c r="R72" s="147">
        <f>'Income Statement'!R11</f>
        <v>0</v>
      </c>
      <c r="S72" s="147">
        <f>'Income Statement'!S11</f>
        <v>0</v>
      </c>
      <c r="T72" s="147">
        <f>'Income Statement'!T11</f>
        <v>0</v>
      </c>
      <c r="U72" s="147">
        <f>'Income Statement'!U11</f>
        <v>0</v>
      </c>
      <c r="V72" s="147">
        <f>'Income Statement'!V11</f>
        <v>0</v>
      </c>
      <c r="W72" s="147">
        <f>'Income Statement'!W11</f>
        <v>0</v>
      </c>
      <c r="X72" s="147">
        <f>'Income Statement'!X11</f>
        <v>0</v>
      </c>
      <c r="Y72" s="147">
        <f>'Income Statement'!Y11</f>
        <v>0</v>
      </c>
      <c r="Z72" s="147">
        <f>'Income Statement'!Z11</f>
        <v>0</v>
      </c>
      <c r="AA72" s="147">
        <f>'Income Statement'!AA11</f>
        <v>0</v>
      </c>
      <c r="AB72" s="147">
        <f>'Income Statement'!AB11</f>
        <v>0</v>
      </c>
      <c r="AC72" s="147">
        <f>'Income Statement'!AC11</f>
        <v>0</v>
      </c>
      <c r="AD72" s="147">
        <f>'Income Statement'!AD11</f>
        <v>0</v>
      </c>
      <c r="AE72" s="147">
        <f>'Income Statement'!AE11</f>
        <v>0</v>
      </c>
      <c r="AF72" s="147">
        <f>'Income Statement'!AF11</f>
        <v>0</v>
      </c>
      <c r="AG72" s="147">
        <f>'Income Statement'!AG11</f>
        <v>0</v>
      </c>
      <c r="AH72" s="147">
        <f>'Income Statement'!AH11</f>
        <v>0</v>
      </c>
      <c r="AI72" s="147">
        <f>'Income Statement'!AI11</f>
        <v>0</v>
      </c>
      <c r="AJ72" s="147">
        <f>'Income Statement'!AJ11</f>
        <v>0</v>
      </c>
      <c r="AK72" s="147">
        <f>'Income Statement'!AK11</f>
        <v>0</v>
      </c>
      <c r="AL72" s="147">
        <f>'Income Statement'!AL11</f>
        <v>0</v>
      </c>
      <c r="AM72" s="147">
        <f>'Income Statement'!AM11</f>
        <v>0</v>
      </c>
      <c r="AN72" s="147">
        <f>'Income Statement'!AN11</f>
        <v>0</v>
      </c>
      <c r="AO72" s="147">
        <f>'Income Statement'!AO11</f>
        <v>0</v>
      </c>
      <c r="AP72" s="147">
        <f>'Income Statement'!AP11</f>
        <v>0</v>
      </c>
      <c r="AQ72" s="147">
        <f>'Income Statement'!AQ11</f>
        <v>0</v>
      </c>
      <c r="AR72" s="147">
        <f>'Income Statement'!AR11</f>
        <v>0</v>
      </c>
      <c r="AS72" s="147">
        <f>'Income Statement'!AS11</f>
        <v>0</v>
      </c>
      <c r="AT72" s="147">
        <f>'Income Statement'!AT11</f>
        <v>0</v>
      </c>
      <c r="AU72" s="147">
        <f>'Income Statement'!AU11</f>
        <v>0</v>
      </c>
      <c r="AV72" s="147">
        <f>'Income Statement'!AV11</f>
        <v>0</v>
      </c>
      <c r="AW72" s="147">
        <f>'Income Statement'!AW11</f>
        <v>0</v>
      </c>
      <c r="AX72" s="147">
        <f>'Income Statement'!AX11</f>
        <v>0</v>
      </c>
      <c r="AY72" s="147">
        <f>'Income Statement'!AY11</f>
        <v>0</v>
      </c>
      <c r="AZ72" s="147">
        <f>'Income Statement'!AZ11</f>
        <v>0</v>
      </c>
      <c r="BA72" s="147">
        <f>'Income Statement'!BA11</f>
        <v>0</v>
      </c>
      <c r="BB72" s="147">
        <f>'Income Statement'!BB11</f>
        <v>0</v>
      </c>
      <c r="BC72" s="147">
        <f>'Income Statement'!BC11</f>
        <v>0</v>
      </c>
      <c r="BD72" s="147">
        <f>'Income Statement'!BD11</f>
        <v>0</v>
      </c>
      <c r="BE72" s="147">
        <f>'Income Statement'!BE11</f>
        <v>0</v>
      </c>
      <c r="BF72" s="147">
        <f>'Income Statement'!BF11</f>
        <v>0</v>
      </c>
      <c r="BG72" s="147">
        <f>'Income Statement'!BG11</f>
        <v>0</v>
      </c>
      <c r="BH72" s="147">
        <f>'Income Statement'!BH11</f>
        <v>0</v>
      </c>
      <c r="BI72" s="147">
        <f>'Income Statement'!BI11</f>
        <v>0</v>
      </c>
      <c r="BJ72" s="147">
        <f>'Income Statement'!BJ11</f>
        <v>0</v>
      </c>
      <c r="BK72" s="147">
        <f>'Income Statement'!BK11</f>
        <v>42.722146019999997</v>
      </c>
      <c r="BL72" s="147">
        <f>'Income Statement'!BL11</f>
        <v>13.73797882</v>
      </c>
      <c r="BM72" s="147">
        <f>'Income Statement'!BM11</f>
        <v>28.99206848</v>
      </c>
      <c r="BN72" s="147">
        <f>'Income Statement'!BN11</f>
        <v>26.319435239999997</v>
      </c>
      <c r="BO72" s="147">
        <f>'Income Statement'!BO11</f>
        <v>31.8318941</v>
      </c>
      <c r="BP72" s="147">
        <f>'Income Statement'!BP11</f>
        <v>44.428786720000005</v>
      </c>
      <c r="BQ72" s="147">
        <f>'Income Statement'!BQ11</f>
        <v>43.297372580000001</v>
      </c>
      <c r="BR72" s="147">
        <f>'Income Statement'!BR11</f>
        <v>52.847608219999998</v>
      </c>
      <c r="BS72" s="147">
        <f>'Income Statement'!BS11</f>
        <v>59.853818430000004</v>
      </c>
      <c r="BT72" s="147">
        <f>'Income Statement'!BT11</f>
        <v>131.32338053999999</v>
      </c>
      <c r="BU72" s="147">
        <f>'Income Statement'!BU11</f>
        <v>141.55213103</v>
      </c>
      <c r="BV72" s="147">
        <f>'Income Statement'!BV11</f>
        <v>149.86444391000001</v>
      </c>
      <c r="BW72" s="147">
        <f>'Income Statement'!BW11</f>
        <v>153.41800000000001</v>
      </c>
      <c r="BX72" s="147">
        <f>'Income Statement'!BX11</f>
        <v>161.78800000000001</v>
      </c>
      <c r="BY72" s="147">
        <f>'Income Statement'!BY11</f>
        <v>157.61599999999999</v>
      </c>
      <c r="BZ72" s="147">
        <f>'Income Statement'!BZ11</f>
        <v>141.13800000000001</v>
      </c>
      <c r="CA72" s="147">
        <f>'Income Statement'!CA11</f>
        <v>192.667</v>
      </c>
      <c r="CB72" s="147">
        <f>'Income Statement'!CB11</f>
        <v>287.51800000000003</v>
      </c>
      <c r="CC72" s="147">
        <f>'Income Statement'!CC11</f>
        <v>304.43399999999997</v>
      </c>
      <c r="CD72" s="147">
        <f>'Income Statement'!CD11</f>
        <v>272.82520179752692</v>
      </c>
      <c r="CE72" s="147">
        <f>'Income Statement'!CE11</f>
        <v>286.64978549580127</v>
      </c>
      <c r="CF72" s="147">
        <f>'Income Statement'!CF11</f>
        <v>330.92098798684032</v>
      </c>
      <c r="CG72" s="147">
        <f>'Income Statement'!CG11</f>
        <v>337.31654322184897</v>
      </c>
      <c r="CH72" s="147">
        <f>'Income Statement'!CH11</f>
        <v>338.64074430277469</v>
      </c>
      <c r="CI72" s="147">
        <f>'Income Statement'!CI11</f>
        <v>332.09859756047751</v>
      </c>
      <c r="CJ72" s="147">
        <f>'Income Statement'!CJ11</f>
        <v>337.02853638516956</v>
      </c>
      <c r="CK72" s="147">
        <f>'Income Statement'!CK11</f>
        <v>342.77966065579483</v>
      </c>
      <c r="CL72" s="147">
        <f>'Income Statement'!CL11</f>
        <v>345.65478015508722</v>
      </c>
      <c r="CM72" s="147">
        <f>'Income Statement'!CM11</f>
        <v>348.01720337136373</v>
      </c>
      <c r="CN72" s="147">
        <f>'Income Statement'!CN11</f>
        <v>351.09642664625113</v>
      </c>
      <c r="CO72" s="147">
        <f>'Income Statement'!CO11</f>
        <v>354.20298007621244</v>
      </c>
      <c r="CP72" s="147">
        <f>'Income Statement'!CP11</f>
        <v>355.75564975576378</v>
      </c>
      <c r="CQ72" s="147">
        <f>'Income Statement'!CQ11</f>
        <v>355.81874449844457</v>
      </c>
      <c r="CR72" s="147">
        <f>'Income Statement'!CR11</f>
        <v>356.83329822353835</v>
      </c>
      <c r="CS72" s="147">
        <f>'Income Statement'!CS11</f>
        <v>358.84440640458411</v>
      </c>
      <c r="CT72" s="147">
        <f>'Income Statement'!CT11</f>
        <v>359.50242197169473</v>
      </c>
      <c r="CU72" s="147">
        <f>'Income Statement'!CU11</f>
        <v>357.64444920089727</v>
      </c>
      <c r="CV72" s="147">
        <f>'Income Statement'!CV11</f>
        <v>359.26262922896024</v>
      </c>
      <c r="CW72" s="147">
        <f>'Income Statement'!CW11</f>
        <v>360.7968945072397</v>
      </c>
      <c r="CX72" s="147">
        <f>'Income Statement'!CX11</f>
        <v>361.07021563305119</v>
      </c>
      <c r="CY72" s="147">
        <f>'Income Statement'!CY11</f>
        <v>358.90241271210709</v>
      </c>
      <c r="CZ72" s="147">
        <f>'Income Statement'!CZ11</f>
        <v>360.31527843983986</v>
      </c>
      <c r="DA72" s="147">
        <f>'Income Statement'!DA11</f>
        <v>361.72848562237925</v>
      </c>
      <c r="DB72" s="147">
        <f>'Income Statement'!DB11</f>
        <v>361.94859221627945</v>
      </c>
      <c r="DC72" s="3"/>
      <c r="DD72" s="3"/>
      <c r="DE72" s="140" t="s">
        <v>5</v>
      </c>
      <c r="DF72" s="147">
        <f>'Income Statement'!DF11</f>
        <v>0</v>
      </c>
      <c r="DG72" s="147">
        <f>'Income Statement'!DG11</f>
        <v>0</v>
      </c>
      <c r="DH72" s="147">
        <f>'Income Statement'!DH11</f>
        <v>0</v>
      </c>
      <c r="DI72" s="147">
        <f>'Income Statement'!DI11</f>
        <v>0</v>
      </c>
      <c r="DJ72" s="147">
        <f>'Income Statement'!DJ11</f>
        <v>0</v>
      </c>
      <c r="DK72" s="147">
        <f>'Income Statement'!DK11</f>
        <v>0</v>
      </c>
      <c r="DL72" s="147">
        <f>'Income Statement'!DL11</f>
        <v>0</v>
      </c>
      <c r="DM72" s="147">
        <f>'Income Statement'!DM11</f>
        <v>0</v>
      </c>
      <c r="DN72" s="147">
        <f>'Income Statement'!DN11</f>
        <v>0</v>
      </c>
      <c r="DO72" s="147">
        <f>'Income Statement'!DO11</f>
        <v>0</v>
      </c>
      <c r="DP72" s="147">
        <f>'Income Statement'!DP11</f>
        <v>0</v>
      </c>
      <c r="DQ72" s="147">
        <f>'Income Statement'!DQ11</f>
        <v>0</v>
      </c>
      <c r="DR72" s="147">
        <f>'Income Statement'!DR11</f>
        <v>0</v>
      </c>
      <c r="DS72" s="147">
        <f>'Income Statement'!DS11</f>
        <v>0</v>
      </c>
      <c r="DT72" s="147">
        <f>'Income Statement'!DT11</f>
        <v>0</v>
      </c>
      <c r="DU72" s="147">
        <f>'Income Statement'!DU11</f>
        <v>111.77162855999998</v>
      </c>
      <c r="DV72" s="147">
        <f>'Income Statement'!DV11</f>
        <v>172.40566161999999</v>
      </c>
      <c r="DW72" s="147">
        <f>'Income Statement'!DW11</f>
        <v>482.59377390999998</v>
      </c>
      <c r="DX72" s="147">
        <f>'Income Statement'!DX11</f>
        <v>613.96</v>
      </c>
      <c r="DY72" s="147">
        <f>'Income Statement'!DY11</f>
        <v>1057.4442017975271</v>
      </c>
      <c r="DZ72" s="147">
        <f>'Income Statement'!DZ11</f>
        <v>1293.5280610072653</v>
      </c>
      <c r="EA72" s="147">
        <f>'Income Statement'!EA11</f>
        <v>1357.5615747565291</v>
      </c>
      <c r="EB72" s="147">
        <f>'Income Statement'!EB11</f>
        <v>1409.0722598495913</v>
      </c>
      <c r="EC72" s="147">
        <f>'Income Statement'!EC11</f>
        <v>1430.9988710982618</v>
      </c>
      <c r="ED72" s="147">
        <f>'Income Statement'!ED11</f>
        <v>1438.7741885701485</v>
      </c>
      <c r="EE72" s="147">
        <f>'Income Statement'!EE11</f>
        <v>1442.8947689906056</v>
      </c>
      <c r="EF72" s="3"/>
      <c r="EG72" s="3"/>
      <c r="EH72" s="3"/>
      <c r="EI72" s="3"/>
      <c r="EJ72" s="3"/>
      <c r="EK72" s="3"/>
    </row>
    <row r="73" spans="1:141" ht="12.75" customHeight="1" x14ac:dyDescent="0.25">
      <c r="A73" s="2"/>
      <c r="B73" s="269" t="s">
        <v>1433</v>
      </c>
      <c r="C73" s="234"/>
      <c r="D73" s="234" t="e">
        <f t="shared" ref="D73:BJ73" si="98">D72/C72-1</f>
        <v>#DIV/0!</v>
      </c>
      <c r="E73" s="234" t="e">
        <f t="shared" si="98"/>
        <v>#DIV/0!</v>
      </c>
      <c r="F73" s="234" t="e">
        <f t="shared" si="98"/>
        <v>#DIV/0!</v>
      </c>
      <c r="G73" s="234" t="e">
        <f t="shared" si="98"/>
        <v>#DIV/0!</v>
      </c>
      <c r="H73" s="234" t="e">
        <f t="shared" si="98"/>
        <v>#DIV/0!</v>
      </c>
      <c r="I73" s="234" t="e">
        <f t="shared" si="98"/>
        <v>#DIV/0!</v>
      </c>
      <c r="J73" s="234" t="e">
        <f t="shared" si="98"/>
        <v>#DIV/0!</v>
      </c>
      <c r="K73" s="234" t="e">
        <f t="shared" si="98"/>
        <v>#DIV/0!</v>
      </c>
      <c r="L73" s="234" t="e">
        <f t="shared" si="98"/>
        <v>#DIV/0!</v>
      </c>
      <c r="M73" s="234" t="e">
        <f t="shared" si="98"/>
        <v>#DIV/0!</v>
      </c>
      <c r="N73" s="234" t="e">
        <f t="shared" si="98"/>
        <v>#DIV/0!</v>
      </c>
      <c r="O73" s="234" t="e">
        <f t="shared" si="98"/>
        <v>#DIV/0!</v>
      </c>
      <c r="P73" s="234" t="e">
        <f t="shared" si="98"/>
        <v>#DIV/0!</v>
      </c>
      <c r="Q73" s="234" t="e">
        <f t="shared" si="98"/>
        <v>#DIV/0!</v>
      </c>
      <c r="R73" s="234" t="e">
        <f t="shared" si="98"/>
        <v>#DIV/0!</v>
      </c>
      <c r="S73" s="234" t="e">
        <f t="shared" si="98"/>
        <v>#DIV/0!</v>
      </c>
      <c r="T73" s="234" t="e">
        <f t="shared" si="98"/>
        <v>#DIV/0!</v>
      </c>
      <c r="U73" s="234" t="e">
        <f t="shared" si="98"/>
        <v>#DIV/0!</v>
      </c>
      <c r="V73" s="234" t="e">
        <f t="shared" si="98"/>
        <v>#DIV/0!</v>
      </c>
      <c r="W73" s="234" t="e">
        <f t="shared" si="98"/>
        <v>#DIV/0!</v>
      </c>
      <c r="X73" s="234" t="e">
        <f t="shared" si="98"/>
        <v>#DIV/0!</v>
      </c>
      <c r="Y73" s="234" t="e">
        <f t="shared" si="98"/>
        <v>#DIV/0!</v>
      </c>
      <c r="Z73" s="234" t="e">
        <f t="shared" si="98"/>
        <v>#DIV/0!</v>
      </c>
      <c r="AA73" s="234" t="e">
        <f t="shared" si="98"/>
        <v>#DIV/0!</v>
      </c>
      <c r="AB73" s="234" t="e">
        <f t="shared" si="98"/>
        <v>#DIV/0!</v>
      </c>
      <c r="AC73" s="234" t="e">
        <f t="shared" si="98"/>
        <v>#DIV/0!</v>
      </c>
      <c r="AD73" s="234" t="e">
        <f t="shared" si="98"/>
        <v>#DIV/0!</v>
      </c>
      <c r="AE73" s="234" t="e">
        <f t="shared" si="98"/>
        <v>#DIV/0!</v>
      </c>
      <c r="AF73" s="234" t="e">
        <f t="shared" si="98"/>
        <v>#DIV/0!</v>
      </c>
      <c r="AG73" s="234" t="e">
        <f t="shared" si="98"/>
        <v>#DIV/0!</v>
      </c>
      <c r="AH73" s="234" t="e">
        <f t="shared" si="98"/>
        <v>#DIV/0!</v>
      </c>
      <c r="AI73" s="234" t="e">
        <f t="shared" si="98"/>
        <v>#DIV/0!</v>
      </c>
      <c r="AJ73" s="234" t="e">
        <f t="shared" si="98"/>
        <v>#DIV/0!</v>
      </c>
      <c r="AK73" s="234" t="e">
        <f t="shared" si="98"/>
        <v>#DIV/0!</v>
      </c>
      <c r="AL73" s="234" t="e">
        <f t="shared" si="98"/>
        <v>#DIV/0!</v>
      </c>
      <c r="AM73" s="234" t="e">
        <f t="shared" si="98"/>
        <v>#DIV/0!</v>
      </c>
      <c r="AN73" s="234" t="e">
        <f t="shared" si="98"/>
        <v>#DIV/0!</v>
      </c>
      <c r="AO73" s="234" t="e">
        <f t="shared" si="98"/>
        <v>#DIV/0!</v>
      </c>
      <c r="AP73" s="234" t="e">
        <f t="shared" si="98"/>
        <v>#DIV/0!</v>
      </c>
      <c r="AQ73" s="234" t="e">
        <f t="shared" si="98"/>
        <v>#DIV/0!</v>
      </c>
      <c r="AR73" s="234" t="e">
        <f t="shared" si="98"/>
        <v>#DIV/0!</v>
      </c>
      <c r="AS73" s="234" t="e">
        <f t="shared" si="98"/>
        <v>#DIV/0!</v>
      </c>
      <c r="AT73" s="234" t="e">
        <f t="shared" si="98"/>
        <v>#DIV/0!</v>
      </c>
      <c r="AU73" s="234" t="e">
        <f t="shared" si="98"/>
        <v>#DIV/0!</v>
      </c>
      <c r="AV73" s="234" t="e">
        <f t="shared" si="98"/>
        <v>#DIV/0!</v>
      </c>
      <c r="AW73" s="234" t="e">
        <f t="shared" si="98"/>
        <v>#DIV/0!</v>
      </c>
      <c r="AX73" s="234" t="e">
        <f t="shared" si="98"/>
        <v>#DIV/0!</v>
      </c>
      <c r="AY73" s="234" t="e">
        <f t="shared" si="98"/>
        <v>#DIV/0!</v>
      </c>
      <c r="AZ73" s="234" t="e">
        <f t="shared" si="98"/>
        <v>#DIV/0!</v>
      </c>
      <c r="BA73" s="234" t="e">
        <f t="shared" si="98"/>
        <v>#DIV/0!</v>
      </c>
      <c r="BB73" s="234" t="e">
        <f t="shared" si="98"/>
        <v>#DIV/0!</v>
      </c>
      <c r="BC73" s="234" t="e">
        <f t="shared" si="98"/>
        <v>#DIV/0!</v>
      </c>
      <c r="BD73" s="234" t="e">
        <f t="shared" si="98"/>
        <v>#DIV/0!</v>
      </c>
      <c r="BE73" s="234" t="e">
        <f t="shared" si="98"/>
        <v>#DIV/0!</v>
      </c>
      <c r="BF73" s="234" t="e">
        <f t="shared" si="98"/>
        <v>#DIV/0!</v>
      </c>
      <c r="BG73" s="234" t="e">
        <f t="shared" si="98"/>
        <v>#DIV/0!</v>
      </c>
      <c r="BH73" s="234" t="e">
        <f t="shared" si="98"/>
        <v>#DIV/0!</v>
      </c>
      <c r="BI73" s="234" t="e">
        <f t="shared" si="98"/>
        <v>#DIV/0!</v>
      </c>
      <c r="BJ73" s="234" t="e">
        <f t="shared" si="98"/>
        <v>#DIV/0!</v>
      </c>
      <c r="BK73" s="234">
        <v>0.05</v>
      </c>
      <c r="BL73" s="234">
        <f t="shared" ref="BL73:DB73" si="99">BL72/BK72-1</f>
        <v>-0.67843425249357359</v>
      </c>
      <c r="BM73" s="234">
        <f t="shared" si="99"/>
        <v>1.1103590899261553</v>
      </c>
      <c r="BN73" s="234">
        <f t="shared" si="99"/>
        <v>-9.2184979552035196E-2</v>
      </c>
      <c r="BO73" s="234">
        <f t="shared" si="99"/>
        <v>0.20944442043430422</v>
      </c>
      <c r="BP73" s="234">
        <f t="shared" si="99"/>
        <v>0.39573179592853713</v>
      </c>
      <c r="BQ73" s="234">
        <f t="shared" si="99"/>
        <v>-2.5465789717158516E-2</v>
      </c>
      <c r="BR73" s="234">
        <f t="shared" si="99"/>
        <v>0.22057309880303122</v>
      </c>
      <c r="BS73" s="234">
        <f t="shared" si="99"/>
        <v>0.13257383722710325</v>
      </c>
      <c r="BT73" s="234">
        <f t="shared" si="99"/>
        <v>1.1940685487524036</v>
      </c>
      <c r="BU73" s="234">
        <f t="shared" si="99"/>
        <v>7.7889789677508592E-2</v>
      </c>
      <c r="BV73" s="234">
        <f t="shared" si="99"/>
        <v>5.8722626212093676E-2</v>
      </c>
      <c r="BW73" s="234">
        <f t="shared" si="99"/>
        <v>2.371180246152349E-2</v>
      </c>
      <c r="BX73" s="234">
        <f t="shared" si="99"/>
        <v>5.4556831662516903E-2</v>
      </c>
      <c r="BY73" s="234">
        <f t="shared" si="99"/>
        <v>-2.5786832150715866E-2</v>
      </c>
      <c r="BZ73" s="234">
        <f t="shared" si="99"/>
        <v>-0.10454522383514353</v>
      </c>
      <c r="CA73" s="234">
        <f t="shared" si="99"/>
        <v>0.36509657214924407</v>
      </c>
      <c r="CB73" s="234">
        <f t="shared" si="99"/>
        <v>0.49230537663429663</v>
      </c>
      <c r="CC73" s="234">
        <f t="shared" si="99"/>
        <v>5.8834577313420233E-2</v>
      </c>
      <c r="CD73" s="234">
        <f t="shared" si="99"/>
        <v>-0.10382808162844182</v>
      </c>
      <c r="CE73" s="234">
        <f t="shared" si="99"/>
        <v>5.0671945286542952E-2</v>
      </c>
      <c r="CF73" s="234">
        <f t="shared" si="99"/>
        <v>0.1544435221343905</v>
      </c>
      <c r="CG73" s="234">
        <f t="shared" si="99"/>
        <v>1.9326532517372375E-2</v>
      </c>
      <c r="CH73" s="234">
        <f t="shared" si="99"/>
        <v>3.9256926691995098E-3</v>
      </c>
      <c r="CI73" s="234">
        <f t="shared" si="99"/>
        <v>-1.9318841138761256E-2</v>
      </c>
      <c r="CJ73" s="234">
        <f t="shared" si="99"/>
        <v>1.4844804708319392E-2</v>
      </c>
      <c r="CK73" s="234">
        <f t="shared" si="99"/>
        <v>1.7064205696970092E-2</v>
      </c>
      <c r="CL73" s="234">
        <f t="shared" si="99"/>
        <v>8.3876607316542007E-3</v>
      </c>
      <c r="CM73" s="234">
        <f t="shared" si="99"/>
        <v>6.834631985174866E-3</v>
      </c>
      <c r="CN73" s="234">
        <f t="shared" si="99"/>
        <v>8.847905347947993E-3</v>
      </c>
      <c r="CO73" s="234">
        <f t="shared" si="99"/>
        <v>8.8481488109570794E-3</v>
      </c>
      <c r="CP73" s="234">
        <f t="shared" si="99"/>
        <v>4.3835590519798462E-3</v>
      </c>
      <c r="CQ73" s="234">
        <f t="shared" si="99"/>
        <v>1.7735415508957075E-4</v>
      </c>
      <c r="CR73" s="234">
        <f t="shared" si="99"/>
        <v>2.8513217495718113E-3</v>
      </c>
      <c r="CS73" s="234">
        <f t="shared" si="99"/>
        <v>5.6359879839069649E-3</v>
      </c>
      <c r="CT73" s="234">
        <f t="shared" si="99"/>
        <v>1.8337071872001065E-3</v>
      </c>
      <c r="CU73" s="234">
        <f t="shared" si="99"/>
        <v>-5.1681787305003501E-3</v>
      </c>
      <c r="CV73" s="234">
        <f t="shared" si="99"/>
        <v>4.524549539853151E-3</v>
      </c>
      <c r="CW73" s="234">
        <f t="shared" si="99"/>
        <v>4.2705952510904144E-3</v>
      </c>
      <c r="CX73" s="234">
        <f t="shared" si="99"/>
        <v>7.5754844338327132E-4</v>
      </c>
      <c r="CY73" s="234">
        <f t="shared" si="99"/>
        <v>-6.0038264777485528E-3</v>
      </c>
      <c r="CZ73" s="234">
        <f t="shared" si="99"/>
        <v>3.9366292275835324E-3</v>
      </c>
      <c r="DA73" s="234">
        <f t="shared" si="99"/>
        <v>3.9221406004723569E-3</v>
      </c>
      <c r="DB73" s="234">
        <f t="shared" si="99"/>
        <v>6.0848565332505267E-4</v>
      </c>
      <c r="DC73" s="2"/>
      <c r="DD73" s="2"/>
      <c r="DE73" s="29" t="s">
        <v>1434</v>
      </c>
      <c r="DF73" s="234"/>
      <c r="DG73" s="234" t="e">
        <f t="shared" ref="DG73:EE73" si="100">(DG72/DF72)-1</f>
        <v>#DIV/0!</v>
      </c>
      <c r="DH73" s="234" t="e">
        <f t="shared" si="100"/>
        <v>#DIV/0!</v>
      </c>
      <c r="DI73" s="234" t="e">
        <f t="shared" si="100"/>
        <v>#DIV/0!</v>
      </c>
      <c r="DJ73" s="234" t="e">
        <f t="shared" si="100"/>
        <v>#DIV/0!</v>
      </c>
      <c r="DK73" s="234" t="e">
        <f t="shared" si="100"/>
        <v>#DIV/0!</v>
      </c>
      <c r="DL73" s="234" t="e">
        <f t="shared" si="100"/>
        <v>#DIV/0!</v>
      </c>
      <c r="DM73" s="234" t="e">
        <f t="shared" si="100"/>
        <v>#DIV/0!</v>
      </c>
      <c r="DN73" s="234" t="e">
        <f t="shared" si="100"/>
        <v>#DIV/0!</v>
      </c>
      <c r="DO73" s="234" t="e">
        <f t="shared" si="100"/>
        <v>#DIV/0!</v>
      </c>
      <c r="DP73" s="234" t="e">
        <f t="shared" si="100"/>
        <v>#DIV/0!</v>
      </c>
      <c r="DQ73" s="234" t="e">
        <f t="shared" si="100"/>
        <v>#DIV/0!</v>
      </c>
      <c r="DR73" s="234" t="e">
        <f t="shared" si="100"/>
        <v>#DIV/0!</v>
      </c>
      <c r="DS73" s="234" t="e">
        <f t="shared" si="100"/>
        <v>#DIV/0!</v>
      </c>
      <c r="DT73" s="234" t="e">
        <f t="shared" si="100"/>
        <v>#DIV/0!</v>
      </c>
      <c r="DU73" s="234" t="e">
        <f t="shared" si="100"/>
        <v>#DIV/0!</v>
      </c>
      <c r="DV73" s="234">
        <f t="shared" si="100"/>
        <v>0.54248143147928762</v>
      </c>
      <c r="DW73" s="234">
        <f t="shared" si="100"/>
        <v>1.7991759051027389</v>
      </c>
      <c r="DX73" s="234">
        <f t="shared" si="100"/>
        <v>0.27220870469518088</v>
      </c>
      <c r="DY73" s="234">
        <f t="shared" si="100"/>
        <v>0.72233403120321671</v>
      </c>
      <c r="DZ73" s="234">
        <f t="shared" si="100"/>
        <v>0.22325892828049398</v>
      </c>
      <c r="EA73" s="234">
        <f t="shared" si="100"/>
        <v>4.9502995473790667E-2</v>
      </c>
      <c r="EB73" s="234">
        <f t="shared" si="100"/>
        <v>3.7943534975421134E-2</v>
      </c>
      <c r="EC73" s="234">
        <f t="shared" si="100"/>
        <v>1.5561026835494651E-2</v>
      </c>
      <c r="ED73" s="234">
        <f t="shared" si="100"/>
        <v>5.433489591727847E-3</v>
      </c>
      <c r="EE73" s="234">
        <f t="shared" si="100"/>
        <v>2.8639521428670545E-3</v>
      </c>
      <c r="EF73" s="2"/>
      <c r="EG73" s="2"/>
      <c r="EH73" s="2"/>
      <c r="EI73" s="2"/>
      <c r="EJ73" s="2"/>
      <c r="EK73" s="2"/>
    </row>
    <row r="74" spans="1:141" ht="12.75" customHeight="1" x14ac:dyDescent="0.25">
      <c r="A74" s="2"/>
      <c r="B74" s="135" t="s">
        <v>1435</v>
      </c>
      <c r="C74" s="182">
        <f>'Income Statement'!C65</f>
        <v>0</v>
      </c>
      <c r="D74" s="182">
        <f>'Income Statement'!D65</f>
        <v>0</v>
      </c>
      <c r="E74" s="182">
        <f>'Income Statement'!E65</f>
        <v>0</v>
      </c>
      <c r="F74" s="182">
        <f>'Income Statement'!F65</f>
        <v>0</v>
      </c>
      <c r="G74" s="182">
        <f>'Income Statement'!G65</f>
        <v>0</v>
      </c>
      <c r="H74" s="182">
        <f>'Income Statement'!H65</f>
        <v>0</v>
      </c>
      <c r="I74" s="182">
        <f>'Income Statement'!I65</f>
        <v>0</v>
      </c>
      <c r="J74" s="182">
        <f>'Income Statement'!J65</f>
        <v>0</v>
      </c>
      <c r="K74" s="182">
        <f>'Income Statement'!K65</f>
        <v>0</v>
      </c>
      <c r="L74" s="182">
        <f>'Income Statement'!L65</f>
        <v>0</v>
      </c>
      <c r="M74" s="182">
        <f>'Income Statement'!M65</f>
        <v>0</v>
      </c>
      <c r="N74" s="182">
        <f>'Income Statement'!N65</f>
        <v>0</v>
      </c>
      <c r="O74" s="182">
        <f>'Income Statement'!O65</f>
        <v>0</v>
      </c>
      <c r="P74" s="182">
        <f>'Income Statement'!P65</f>
        <v>0</v>
      </c>
      <c r="Q74" s="182">
        <f>'Income Statement'!Q65</f>
        <v>0</v>
      </c>
      <c r="R74" s="182">
        <f>'Income Statement'!R65</f>
        <v>0</v>
      </c>
      <c r="S74" s="182">
        <f>'Income Statement'!S65</f>
        <v>0</v>
      </c>
      <c r="T74" s="182">
        <f>'Income Statement'!T65</f>
        <v>0</v>
      </c>
      <c r="U74" s="182">
        <f>'Income Statement'!U65</f>
        <v>0</v>
      </c>
      <c r="V74" s="182">
        <f>'Income Statement'!V65</f>
        <v>0</v>
      </c>
      <c r="W74" s="182">
        <f>'Income Statement'!W65</f>
        <v>0</v>
      </c>
      <c r="X74" s="182">
        <f>'Income Statement'!X65</f>
        <v>0</v>
      </c>
      <c r="Y74" s="182">
        <f>'Income Statement'!Y65</f>
        <v>0</v>
      </c>
      <c r="Z74" s="182">
        <f>'Income Statement'!Z65</f>
        <v>0</v>
      </c>
      <c r="AA74" s="182">
        <f>'Income Statement'!AA65</f>
        <v>0</v>
      </c>
      <c r="AB74" s="182">
        <f>'Income Statement'!AB65</f>
        <v>0</v>
      </c>
      <c r="AC74" s="182">
        <f>'Income Statement'!AC65</f>
        <v>0</v>
      </c>
      <c r="AD74" s="182">
        <f>'Income Statement'!AD65</f>
        <v>0</v>
      </c>
      <c r="AE74" s="182">
        <f>'Income Statement'!AE65</f>
        <v>0</v>
      </c>
      <c r="AF74" s="182">
        <f>'Income Statement'!AF65</f>
        <v>0</v>
      </c>
      <c r="AG74" s="182">
        <f>'Income Statement'!AG65</f>
        <v>0</v>
      </c>
      <c r="AH74" s="182">
        <f>'Income Statement'!AH65</f>
        <v>0</v>
      </c>
      <c r="AI74" s="182">
        <f>'Income Statement'!AI65</f>
        <v>0</v>
      </c>
      <c r="AJ74" s="182">
        <f>'Income Statement'!AJ65</f>
        <v>0</v>
      </c>
      <c r="AK74" s="182">
        <f>'Income Statement'!AK65</f>
        <v>0</v>
      </c>
      <c r="AL74" s="182">
        <f>'Income Statement'!AL65</f>
        <v>0</v>
      </c>
      <c r="AM74" s="182">
        <f>'Income Statement'!AM65</f>
        <v>0</v>
      </c>
      <c r="AN74" s="182">
        <f>'Income Statement'!AN65</f>
        <v>0</v>
      </c>
      <c r="AO74" s="182">
        <f>'Income Statement'!AO65</f>
        <v>0</v>
      </c>
      <c r="AP74" s="182">
        <f>'Income Statement'!AP65</f>
        <v>0</v>
      </c>
      <c r="AQ74" s="182">
        <f>'Income Statement'!AQ65</f>
        <v>0</v>
      </c>
      <c r="AR74" s="182">
        <f>'Income Statement'!AR65</f>
        <v>0</v>
      </c>
      <c r="AS74" s="182">
        <f>'Income Statement'!AS65</f>
        <v>0</v>
      </c>
      <c r="AT74" s="182">
        <f>'Income Statement'!AT65</f>
        <v>0</v>
      </c>
      <c r="AU74" s="182">
        <f>'Income Statement'!AU65</f>
        <v>0</v>
      </c>
      <c r="AV74" s="182">
        <f>'Income Statement'!AV65</f>
        <v>0</v>
      </c>
      <c r="AW74" s="182">
        <f>'Income Statement'!AW65</f>
        <v>0</v>
      </c>
      <c r="AX74" s="182">
        <f>'Income Statement'!AX65</f>
        <v>0</v>
      </c>
      <c r="AY74" s="182">
        <f>'Income Statement'!AY65</f>
        <v>0</v>
      </c>
      <c r="AZ74" s="182">
        <f>'Income Statement'!AZ65</f>
        <v>0</v>
      </c>
      <c r="BA74" s="182">
        <f>'Income Statement'!BA65</f>
        <v>0</v>
      </c>
      <c r="BB74" s="182">
        <f>'Income Statement'!BB65</f>
        <v>0</v>
      </c>
      <c r="BC74" s="182">
        <f>'Income Statement'!BC65</f>
        <v>0</v>
      </c>
      <c r="BD74" s="182">
        <f>'Income Statement'!BD65</f>
        <v>0</v>
      </c>
      <c r="BE74" s="182">
        <f>'Income Statement'!BE65</f>
        <v>0</v>
      </c>
      <c r="BF74" s="182">
        <f>'Income Statement'!BF65</f>
        <v>0</v>
      </c>
      <c r="BG74" s="182">
        <f>'Income Statement'!BG65</f>
        <v>0</v>
      </c>
      <c r="BH74" s="182">
        <f>'Income Statement'!BH65</f>
        <v>0</v>
      </c>
      <c r="BI74" s="182">
        <f>'Income Statement'!BI65</f>
        <v>0</v>
      </c>
      <c r="BJ74" s="182">
        <f>'Income Statement'!BJ65</f>
        <v>0</v>
      </c>
      <c r="BK74" s="182">
        <f>'Income Statement'!BK65</f>
        <v>18.279499999999999</v>
      </c>
      <c r="BL74" s="182">
        <f>'Income Statement'!BL65</f>
        <v>18.279499999999999</v>
      </c>
      <c r="BM74" s="182">
        <f>'Income Statement'!BM65</f>
        <v>18.279499999999999</v>
      </c>
      <c r="BN74" s="182">
        <f>'Income Statement'!BN65</f>
        <v>18.279499999999999</v>
      </c>
      <c r="BO74" s="182">
        <f>'Income Statement'!BO65</f>
        <v>18.920000000000002</v>
      </c>
      <c r="BP74" s="182">
        <f>'Income Statement'!BP65</f>
        <v>21.912000000000003</v>
      </c>
      <c r="BQ74" s="182">
        <f>'Income Statement'!BQ65</f>
        <v>21.912000000000003</v>
      </c>
      <c r="BR74" s="182">
        <f>'Income Statement'!BR65</f>
        <v>21.912000000000003</v>
      </c>
      <c r="BS74" s="182">
        <f>'Income Statement'!BS65</f>
        <v>24.494075290000005</v>
      </c>
      <c r="BT74" s="182">
        <f>'Income Statement'!BT65</f>
        <v>47.044393620000001</v>
      </c>
      <c r="BU74" s="182">
        <f>'Income Statement'!BU65</f>
        <v>60.138574369999994</v>
      </c>
      <c r="BV74" s="182">
        <f>'Income Statement'!BV65</f>
        <v>67.285023890000005</v>
      </c>
      <c r="BW74" s="182">
        <f>'Income Statement'!BW65</f>
        <v>62.555</v>
      </c>
      <c r="BX74" s="182">
        <f>'Income Statement'!BX65</f>
        <v>63.503999999999998</v>
      </c>
      <c r="BY74" s="182">
        <f>'Income Statement'!BY65</f>
        <v>67.77</v>
      </c>
      <c r="BZ74" s="182">
        <f>'Income Statement'!BZ65</f>
        <v>66.566999999999993</v>
      </c>
      <c r="CA74" s="182">
        <f>'Income Statement'!CA65</f>
        <v>106.746</v>
      </c>
      <c r="CB74" s="182">
        <f>'Income Statement'!CB65</f>
        <v>202.136</v>
      </c>
      <c r="CC74" s="182">
        <f>'Income Statement'!CC65</f>
        <v>225.34700000000001</v>
      </c>
      <c r="CD74" s="182">
        <f>'Income Statement'!CD65</f>
        <v>194.56216736559568</v>
      </c>
      <c r="CE74" s="182">
        <f>'Income Statement'!CE65</f>
        <v>209.36946457528234</v>
      </c>
      <c r="CF74" s="182">
        <f>'Income Statement'!CF65</f>
        <v>218.4762573044388</v>
      </c>
      <c r="CG74" s="182">
        <f>'Income Statement'!CG65</f>
        <v>220.328985300786</v>
      </c>
      <c r="CH74" s="182">
        <f>'Income Statement'!CH65</f>
        <v>220.44283013715494</v>
      </c>
      <c r="CI74" s="182">
        <f>'Income Statement'!CI65</f>
        <v>212.67077480951713</v>
      </c>
      <c r="CJ74" s="182">
        <f>'Income Statement'!CJ65</f>
        <v>214.9126316684065</v>
      </c>
      <c r="CK74" s="182">
        <f>'Income Statement'!CK65</f>
        <v>217.03159573451529</v>
      </c>
      <c r="CL74" s="182">
        <f>'Income Statement'!CL65</f>
        <v>217.42562694194982</v>
      </c>
      <c r="CM74" s="182">
        <f>'Income Statement'!CM65</f>
        <v>215.76728725508755</v>
      </c>
      <c r="CN74" s="182">
        <f>'Income Statement'!CN65</f>
        <v>216.92246819490541</v>
      </c>
      <c r="CO74" s="182">
        <f>'Income Statement'!CO65</f>
        <v>218.00238843964314</v>
      </c>
      <c r="CP74" s="182">
        <f>'Income Statement'!CP65</f>
        <v>218.03005191812224</v>
      </c>
      <c r="CQ74" s="182">
        <f>'Income Statement'!CQ65</f>
        <v>217.03617146759456</v>
      </c>
      <c r="CR74" s="182">
        <f>'Income Statement'!CR65</f>
        <v>217.07915081475159</v>
      </c>
      <c r="CS74" s="182">
        <f>'Income Statement'!CS65</f>
        <v>218.12392028087032</v>
      </c>
      <c r="CT74" s="182">
        <f>'Income Statement'!CT65</f>
        <v>0</v>
      </c>
      <c r="CU74" s="182">
        <f>'Income Statement'!CU65</f>
        <v>216.10841486899469</v>
      </c>
      <c r="CV74" s="182">
        <f>'Income Statement'!CV65</f>
        <v>217.14622660121225</v>
      </c>
      <c r="CW74" s="182">
        <f>'Income Statement'!CW65</f>
        <v>218.17873297640654</v>
      </c>
      <c r="CX74" s="182">
        <f>'Income Statement'!CX65</f>
        <v>218.18620692419489</v>
      </c>
      <c r="CY74" s="182">
        <f>'Income Statement'!CY65</f>
        <v>216.14588205858681</v>
      </c>
      <c r="CZ74" s="182">
        <f>'Income Statement'!CZ65</f>
        <v>217.17595845383406</v>
      </c>
      <c r="DA74" s="182">
        <f>'Income Statement'!DA65</f>
        <v>218.20559805122838</v>
      </c>
      <c r="DB74" s="182">
        <f>'Income Statement'!DB65</f>
        <v>218.21194337557222</v>
      </c>
      <c r="DC74" s="2"/>
      <c r="DD74" s="2"/>
      <c r="DE74" s="270" t="s">
        <v>1435</v>
      </c>
      <c r="DF74" s="182">
        <f>'Income Statement'!DF65</f>
        <v>0</v>
      </c>
      <c r="DG74" s="182">
        <f>'Income Statement'!DG65</f>
        <v>0</v>
      </c>
      <c r="DH74" s="182">
        <f>'Income Statement'!DH65</f>
        <v>0</v>
      </c>
      <c r="DI74" s="182">
        <f>'Income Statement'!DI65</f>
        <v>0</v>
      </c>
      <c r="DJ74" s="182">
        <f>'Income Statement'!DJ65</f>
        <v>0</v>
      </c>
      <c r="DK74" s="182">
        <f>'Income Statement'!DK65</f>
        <v>0</v>
      </c>
      <c r="DL74" s="182">
        <f>'Income Statement'!DL65</f>
        <v>0</v>
      </c>
      <c r="DM74" s="182">
        <f>'Income Statement'!DM65</f>
        <v>0</v>
      </c>
      <c r="DN74" s="182">
        <f>'Income Statement'!DN65</f>
        <v>0</v>
      </c>
      <c r="DO74" s="182">
        <f>'Income Statement'!DO65</f>
        <v>0</v>
      </c>
      <c r="DP74" s="182">
        <f>'Income Statement'!DP65</f>
        <v>0</v>
      </c>
      <c r="DQ74" s="182">
        <f>'Income Statement'!DQ65</f>
        <v>0</v>
      </c>
      <c r="DR74" s="182">
        <f>'Income Statement'!DR65</f>
        <v>0</v>
      </c>
      <c r="DS74" s="182">
        <f>'Income Statement'!DS65</f>
        <v>0</v>
      </c>
      <c r="DT74" s="182">
        <f>'Income Statement'!DT65</f>
        <v>0</v>
      </c>
      <c r="DU74" s="182">
        <f>'Income Statement'!DU65</f>
        <v>73.117999999999995</v>
      </c>
      <c r="DV74" s="182">
        <f>'Income Statement'!DV65</f>
        <v>84.65600000000002</v>
      </c>
      <c r="DW74" s="182">
        <f>'Income Statement'!DW65</f>
        <v>198.96206717000001</v>
      </c>
      <c r="DX74" s="182">
        <f>'Income Statement'!DX65</f>
        <v>260.39600000000002</v>
      </c>
      <c r="DY74" s="182">
        <f>'Income Statement'!DY65</f>
        <v>728.7911673655957</v>
      </c>
      <c r="DZ74" s="182">
        <f>'Income Statement'!DZ65</f>
        <v>868.61753731766214</v>
      </c>
      <c r="EA74" s="182">
        <f>'Income Statement'!EA65</f>
        <v>862.04062915438863</v>
      </c>
      <c r="EB74" s="182">
        <f>'Income Statement'!EB65</f>
        <v>868.72219580775834</v>
      </c>
      <c r="EC74" s="182">
        <f>'Income Statement'!EC65</f>
        <v>652.23924256321652</v>
      </c>
      <c r="ED74" s="182">
        <f>'Income Statement'!ED65</f>
        <v>869.61958137080842</v>
      </c>
      <c r="EE74" s="182">
        <f>'Income Statement'!EE65</f>
        <v>869.7393819392214</v>
      </c>
      <c r="EF74" s="2"/>
      <c r="EG74" s="2"/>
      <c r="EH74" s="2"/>
      <c r="EI74" s="2"/>
      <c r="EJ74" s="2"/>
      <c r="EK74" s="2"/>
    </row>
    <row r="75" spans="1:141" ht="12.75" customHeight="1" x14ac:dyDescent="0.25">
      <c r="A75" s="2"/>
      <c r="B75" s="5"/>
      <c r="C75" s="271"/>
      <c r="D75" s="271"/>
      <c r="E75" s="271"/>
      <c r="F75" s="271"/>
      <c r="G75" s="271"/>
      <c r="H75" s="271"/>
      <c r="I75" s="271"/>
      <c r="J75" s="271"/>
      <c r="K75" s="271"/>
      <c r="L75" s="271"/>
      <c r="M75" s="271"/>
      <c r="N75" s="271"/>
      <c r="O75" s="271"/>
      <c r="P75" s="271"/>
      <c r="Q75" s="271"/>
      <c r="R75" s="271"/>
      <c r="S75" s="271"/>
      <c r="T75" s="271"/>
      <c r="U75" s="271"/>
      <c r="V75" s="271"/>
      <c r="W75" s="271"/>
      <c r="X75" s="271"/>
      <c r="Y75" s="271"/>
      <c r="Z75" s="271"/>
      <c r="AA75" s="271"/>
      <c r="AB75" s="271"/>
      <c r="AC75" s="271"/>
      <c r="AD75" s="271"/>
      <c r="AE75" s="271"/>
      <c r="AF75" s="271"/>
      <c r="AG75" s="271"/>
      <c r="AH75" s="271"/>
      <c r="AI75" s="271"/>
      <c r="AJ75" s="271"/>
      <c r="AK75" s="271"/>
      <c r="AL75" s="271"/>
      <c r="AM75" s="271"/>
      <c r="AN75" s="271"/>
      <c r="AO75" s="271"/>
      <c r="AP75" s="271"/>
      <c r="AQ75" s="271"/>
      <c r="AR75" s="271"/>
      <c r="AS75" s="271"/>
      <c r="AT75" s="271"/>
      <c r="AU75" s="271"/>
      <c r="AV75" s="271"/>
      <c r="AW75" s="271"/>
      <c r="AX75" s="271"/>
      <c r="AY75" s="271"/>
      <c r="AZ75" s="271"/>
      <c r="BA75" s="271"/>
      <c r="BB75" s="271"/>
      <c r="BC75" s="271"/>
      <c r="BD75" s="271"/>
      <c r="BE75" s="271"/>
      <c r="BF75" s="271"/>
      <c r="BG75" s="271"/>
      <c r="BH75" s="271"/>
      <c r="BI75" s="271"/>
      <c r="BJ75" s="271"/>
      <c r="BK75" s="271"/>
      <c r="BL75" s="271"/>
      <c r="BM75" s="271"/>
      <c r="BN75" s="271"/>
      <c r="BO75" s="271"/>
      <c r="BP75" s="271"/>
      <c r="BQ75" s="271"/>
      <c r="BR75" s="271"/>
      <c r="BS75" s="271"/>
      <c r="BT75" s="271"/>
      <c r="BU75" s="271"/>
      <c r="BV75" s="271"/>
      <c r="BW75" s="271"/>
      <c r="BX75" s="271"/>
      <c r="BY75" s="271"/>
      <c r="BZ75" s="271"/>
      <c r="CA75" s="271"/>
      <c r="CB75" s="271"/>
      <c r="CC75" s="271"/>
      <c r="CD75" s="271"/>
      <c r="CE75" s="271"/>
      <c r="CF75" s="271"/>
      <c r="CG75" s="271"/>
      <c r="CH75" s="271"/>
      <c r="CI75" s="271"/>
      <c r="CJ75" s="271"/>
      <c r="CK75" s="271"/>
      <c r="CL75" s="271"/>
      <c r="CM75" s="271"/>
      <c r="CN75" s="271"/>
      <c r="CO75" s="271"/>
      <c r="CP75" s="271"/>
      <c r="CQ75" s="271"/>
      <c r="CR75" s="271"/>
      <c r="CS75" s="271"/>
      <c r="CT75" s="271"/>
      <c r="CU75" s="271"/>
      <c r="CV75" s="271"/>
      <c r="CW75" s="271"/>
      <c r="CX75" s="271"/>
      <c r="CY75" s="271"/>
      <c r="CZ75" s="271"/>
      <c r="DA75" s="271"/>
      <c r="DB75" s="271"/>
      <c r="DC75" s="2"/>
      <c r="DD75" s="2"/>
      <c r="DE75" s="2"/>
      <c r="DF75" s="271"/>
      <c r="DG75" s="271"/>
      <c r="DH75" s="271"/>
      <c r="DI75" s="271"/>
      <c r="DJ75" s="271"/>
      <c r="DK75" s="271"/>
      <c r="DL75" s="271"/>
      <c r="DM75" s="271"/>
      <c r="DN75" s="271"/>
      <c r="DO75" s="271"/>
      <c r="DP75" s="271"/>
      <c r="DQ75" s="271"/>
      <c r="DR75" s="271"/>
      <c r="DS75" s="271"/>
      <c r="DT75" s="271"/>
      <c r="DU75" s="271"/>
      <c r="DV75" s="271"/>
      <c r="DW75" s="271"/>
      <c r="DX75" s="271"/>
      <c r="DY75" s="271"/>
      <c r="DZ75" s="271"/>
      <c r="EA75" s="271"/>
      <c r="EB75" s="271"/>
      <c r="EC75" s="271"/>
      <c r="ED75" s="271"/>
      <c r="EE75" s="271"/>
      <c r="EF75" s="2"/>
      <c r="EG75" s="2"/>
      <c r="EH75" s="2"/>
      <c r="EI75" s="2"/>
      <c r="EJ75" s="2"/>
      <c r="EK75" s="2"/>
    </row>
    <row r="76" spans="1:141" ht="12.75" customHeight="1" x14ac:dyDescent="0.25">
      <c r="A76" s="2"/>
      <c r="B76" s="15" t="s">
        <v>1436</v>
      </c>
      <c r="C76" s="213" t="e">
        <f>'Balance Sheet'!C12/C72*90</f>
        <v>#DIV/0!</v>
      </c>
      <c r="D76" s="213" t="e">
        <f>'Balance Sheet'!D12/D72*90</f>
        <v>#DIV/0!</v>
      </c>
      <c r="E76" s="213" t="e">
        <f>'Balance Sheet'!E12/E72*90</f>
        <v>#DIV/0!</v>
      </c>
      <c r="F76" s="213" t="e">
        <f>'Balance Sheet'!F12/F72*90</f>
        <v>#DIV/0!</v>
      </c>
      <c r="G76" s="213" t="e">
        <f>'Balance Sheet'!G12/G72*90</f>
        <v>#DIV/0!</v>
      </c>
      <c r="H76" s="213" t="e">
        <f>'Balance Sheet'!H12/H72*90</f>
        <v>#DIV/0!</v>
      </c>
      <c r="I76" s="213" t="e">
        <f>'Balance Sheet'!I12/I72*90</f>
        <v>#DIV/0!</v>
      </c>
      <c r="J76" s="213" t="e">
        <f>'Balance Sheet'!J12/J72*90</f>
        <v>#DIV/0!</v>
      </c>
      <c r="K76" s="213" t="e">
        <f>'Balance Sheet'!K12/K72*90</f>
        <v>#DIV/0!</v>
      </c>
      <c r="L76" s="213" t="e">
        <f>'Balance Sheet'!L12/L72*90</f>
        <v>#DIV/0!</v>
      </c>
      <c r="M76" s="213" t="e">
        <f>'Balance Sheet'!M12/M72*90</f>
        <v>#DIV/0!</v>
      </c>
      <c r="N76" s="213" t="e">
        <f>'Balance Sheet'!N12/N72*90</f>
        <v>#DIV/0!</v>
      </c>
      <c r="O76" s="213" t="e">
        <f>'Balance Sheet'!O12/O72*90</f>
        <v>#DIV/0!</v>
      </c>
      <c r="P76" s="213" t="e">
        <f>'Balance Sheet'!P12/P72*90</f>
        <v>#DIV/0!</v>
      </c>
      <c r="Q76" s="213" t="e">
        <f>'Balance Sheet'!Q12/Q72*90</f>
        <v>#DIV/0!</v>
      </c>
      <c r="R76" s="213" t="e">
        <f>'Balance Sheet'!R12/R72*90</f>
        <v>#DIV/0!</v>
      </c>
      <c r="S76" s="213" t="e">
        <f>'Balance Sheet'!S12/S72*90</f>
        <v>#DIV/0!</v>
      </c>
      <c r="T76" s="213" t="e">
        <f>'Balance Sheet'!T12/T72*90</f>
        <v>#DIV/0!</v>
      </c>
      <c r="U76" s="213" t="e">
        <f>'Balance Sheet'!U12/U72*90</f>
        <v>#DIV/0!</v>
      </c>
      <c r="V76" s="213" t="e">
        <f>'Balance Sheet'!V12/V72*90</f>
        <v>#DIV/0!</v>
      </c>
      <c r="W76" s="213" t="e">
        <f>'Balance Sheet'!W12/W72*90</f>
        <v>#DIV/0!</v>
      </c>
      <c r="X76" s="213" t="e">
        <f>'Balance Sheet'!X12/X72*90</f>
        <v>#DIV/0!</v>
      </c>
      <c r="Y76" s="213" t="e">
        <f>'Balance Sheet'!Y12/Y72*90</f>
        <v>#DIV/0!</v>
      </c>
      <c r="Z76" s="213" t="e">
        <f>'Balance Sheet'!Z12/Z72*90</f>
        <v>#DIV/0!</v>
      </c>
      <c r="AA76" s="213" t="e">
        <f>'Balance Sheet'!AA12/AA72*90</f>
        <v>#DIV/0!</v>
      </c>
      <c r="AB76" s="213" t="e">
        <f>'Balance Sheet'!AB12/AB72*90</f>
        <v>#DIV/0!</v>
      </c>
      <c r="AC76" s="213" t="e">
        <f>'Balance Sheet'!AC12/AC72*90</f>
        <v>#DIV/0!</v>
      </c>
      <c r="AD76" s="213" t="e">
        <f>'Balance Sheet'!AD12/AD72*90</f>
        <v>#DIV/0!</v>
      </c>
      <c r="AE76" s="213" t="e">
        <f>'Balance Sheet'!AE12/AE72*90</f>
        <v>#DIV/0!</v>
      </c>
      <c r="AF76" s="213" t="e">
        <f>'Balance Sheet'!AF12/AF72*90</f>
        <v>#DIV/0!</v>
      </c>
      <c r="AG76" s="213" t="e">
        <f>'Balance Sheet'!AG12/AG72*90</f>
        <v>#DIV/0!</v>
      </c>
      <c r="AH76" s="213" t="e">
        <f>'Balance Sheet'!AH12/AH72*90</f>
        <v>#DIV/0!</v>
      </c>
      <c r="AI76" s="213" t="e">
        <f>'Balance Sheet'!AI12/AI72*90</f>
        <v>#DIV/0!</v>
      </c>
      <c r="AJ76" s="213" t="e">
        <f>'Balance Sheet'!AJ12/AJ72*90</f>
        <v>#DIV/0!</v>
      </c>
      <c r="AK76" s="213" t="e">
        <f>'Balance Sheet'!AK12/AK72*90</f>
        <v>#DIV/0!</v>
      </c>
      <c r="AL76" s="213" t="e">
        <f>'Balance Sheet'!AL12/AL72*90</f>
        <v>#DIV/0!</v>
      </c>
      <c r="AM76" s="213" t="e">
        <f>'Balance Sheet'!AM12/AM72*90</f>
        <v>#DIV/0!</v>
      </c>
      <c r="AN76" s="213" t="e">
        <f>'Balance Sheet'!AN12/AN72*90</f>
        <v>#DIV/0!</v>
      </c>
      <c r="AO76" s="213" t="e">
        <f>'Balance Sheet'!AO12/AO72*90</f>
        <v>#DIV/0!</v>
      </c>
      <c r="AP76" s="213" t="e">
        <f>'Balance Sheet'!AP12/AP72*90</f>
        <v>#DIV/0!</v>
      </c>
      <c r="AQ76" s="213" t="e">
        <f>'Balance Sheet'!AQ12/AQ72*90</f>
        <v>#DIV/0!</v>
      </c>
      <c r="AR76" s="213" t="e">
        <f>'Balance Sheet'!AR12/AR72*90</f>
        <v>#DIV/0!</v>
      </c>
      <c r="AS76" s="213" t="e">
        <f>'Balance Sheet'!AS12/AS72*90</f>
        <v>#DIV/0!</v>
      </c>
      <c r="AT76" s="213" t="e">
        <f>'Balance Sheet'!AT12/AT72*90</f>
        <v>#DIV/0!</v>
      </c>
      <c r="AU76" s="213" t="e">
        <f>'Balance Sheet'!AU12/AU72*90</f>
        <v>#DIV/0!</v>
      </c>
      <c r="AV76" s="213" t="e">
        <f>'Balance Sheet'!AV12/AV72*90</f>
        <v>#DIV/0!</v>
      </c>
      <c r="AW76" s="213" t="e">
        <f>'Balance Sheet'!AW12/AW72*90</f>
        <v>#DIV/0!</v>
      </c>
      <c r="AX76" s="213" t="e">
        <f>'Balance Sheet'!AX12/AX72*90</f>
        <v>#DIV/0!</v>
      </c>
      <c r="AY76" s="213" t="e">
        <f>'Balance Sheet'!AY12/AY72*90</f>
        <v>#DIV/0!</v>
      </c>
      <c r="AZ76" s="213" t="e">
        <f>'Balance Sheet'!AZ12/AZ72*90</f>
        <v>#DIV/0!</v>
      </c>
      <c r="BA76" s="213" t="e">
        <f>'Balance Sheet'!BA12/BA72*90</f>
        <v>#DIV/0!</v>
      </c>
      <c r="BB76" s="213" t="e">
        <f>'Balance Sheet'!BB12/BB72*90</f>
        <v>#DIV/0!</v>
      </c>
      <c r="BC76" s="213" t="e">
        <f>'Balance Sheet'!BC12/BC72*90</f>
        <v>#DIV/0!</v>
      </c>
      <c r="BD76" s="213" t="e">
        <f>'Balance Sheet'!BD12/BD72*90</f>
        <v>#DIV/0!</v>
      </c>
      <c r="BE76" s="213" t="e">
        <f>'Balance Sheet'!BE12/BE72*90</f>
        <v>#DIV/0!</v>
      </c>
      <c r="BF76" s="213" t="e">
        <f>'Balance Sheet'!BF12/BF72*90</f>
        <v>#DIV/0!</v>
      </c>
      <c r="BG76" s="213" t="e">
        <f>'Balance Sheet'!BG12/BG72*90</f>
        <v>#DIV/0!</v>
      </c>
      <c r="BH76" s="213" t="e">
        <f>'Balance Sheet'!BH12/BH72*90</f>
        <v>#DIV/0!</v>
      </c>
      <c r="BI76" s="213" t="e">
        <f>'Balance Sheet'!BI12/BI72*90</f>
        <v>#DIV/0!</v>
      </c>
      <c r="BJ76" s="213" t="e">
        <f>'Balance Sheet'!BJ12/BJ72*90</f>
        <v>#DIV/0!</v>
      </c>
      <c r="BK76" s="213">
        <f>'Balance Sheet'!BK12/BK72*90</f>
        <v>0</v>
      </c>
      <c r="BL76" s="213">
        <f>'Balance Sheet'!BL12/BL72*90</f>
        <v>0</v>
      </c>
      <c r="BM76" s="213">
        <f>'Balance Sheet'!BM12/BM72*90</f>
        <v>0</v>
      </c>
      <c r="BN76" s="213">
        <f>'Balance Sheet'!BN12/BN72*90</f>
        <v>0</v>
      </c>
      <c r="BO76" s="213">
        <f>'Balance Sheet'!BO12/BO72*90</f>
        <v>0</v>
      </c>
      <c r="BP76" s="213">
        <f>'Balance Sheet'!BP12/BP72*90</f>
        <v>0</v>
      </c>
      <c r="BQ76" s="213">
        <f>'Balance Sheet'!BQ12/BQ72*90</f>
        <v>0</v>
      </c>
      <c r="BR76" s="213">
        <f>'Balance Sheet'!BR12/BR72*90</f>
        <v>0</v>
      </c>
      <c r="BS76" s="213">
        <f>'Balance Sheet'!BS12/BS72*90</f>
        <v>49.841892568457133</v>
      </c>
      <c r="BT76" s="213">
        <f>'Balance Sheet'!BT12/BT72*90</f>
        <v>50.734155337789474</v>
      </c>
      <c r="BU76" s="213">
        <f>'Balance Sheet'!BU12/BU72*90</f>
        <v>46.167262598928893</v>
      </c>
      <c r="BV76" s="213">
        <f>'Balance Sheet'!BV12/BV72*90</f>
        <v>44.044574552079958</v>
      </c>
      <c r="BW76" s="213">
        <f>'Balance Sheet'!BW12/BW72*90</f>
        <v>55.795799710594579</v>
      </c>
      <c r="BX76" s="213">
        <f>'Balance Sheet'!BX12/BX72*90</f>
        <v>47.807006700126088</v>
      </c>
      <c r="BY76" s="213">
        <f>'Balance Sheet'!BY12/BY72*90</f>
        <v>58.376433864582282</v>
      </c>
      <c r="BZ76" s="213">
        <f>'Balance Sheet'!BZ12/BZ72*90</f>
        <v>45.383241933426852</v>
      </c>
      <c r="CA76" s="213">
        <f>'Balance Sheet'!CA12/CA72*90</f>
        <v>86.772618040453224</v>
      </c>
      <c r="CB76" s="213">
        <f>'Balance Sheet'!CB12/CB72*90</f>
        <v>61.688242127449406</v>
      </c>
      <c r="CC76" s="213">
        <f>'Balance Sheet'!CC12/CC72*90</f>
        <v>53.191036480813587</v>
      </c>
      <c r="CD76" s="182">
        <f t="shared" ref="CD76:DB76" si="101">CC76*(1+CD81)</f>
        <v>54.254857210429861</v>
      </c>
      <c r="CE76" s="182">
        <f t="shared" si="101"/>
        <v>56.967600070951356</v>
      </c>
      <c r="CF76" s="182">
        <f t="shared" si="101"/>
        <v>56.967600070951356</v>
      </c>
      <c r="CG76" s="182">
        <f t="shared" si="101"/>
        <v>42.725700053213515</v>
      </c>
      <c r="CH76" s="182">
        <f t="shared" si="101"/>
        <v>36.316845045231489</v>
      </c>
      <c r="CI76" s="182">
        <f t="shared" si="101"/>
        <v>45.396056306539364</v>
      </c>
      <c r="CJ76" s="182">
        <f t="shared" si="101"/>
        <v>47.211898558800939</v>
      </c>
      <c r="CK76" s="182">
        <f t="shared" si="101"/>
        <v>52.87732638585706</v>
      </c>
      <c r="CL76" s="182">
        <f t="shared" si="101"/>
        <v>52.87732638585706</v>
      </c>
      <c r="CM76" s="182">
        <f t="shared" si="101"/>
        <v>39.657994789392795</v>
      </c>
      <c r="CN76" s="182">
        <f t="shared" si="101"/>
        <v>50.762233330422781</v>
      </c>
      <c r="CO76" s="182">
        <f t="shared" si="101"/>
        <v>53.30034499694392</v>
      </c>
      <c r="CP76" s="182">
        <f t="shared" si="101"/>
        <v>53.30034499694392</v>
      </c>
      <c r="CQ76" s="182">
        <f t="shared" si="101"/>
        <v>59.696386396577196</v>
      </c>
      <c r="CR76" s="182">
        <f t="shared" si="101"/>
        <v>60.293350260542972</v>
      </c>
      <c r="CS76" s="182">
        <f t="shared" si="101"/>
        <v>62.70508427096469</v>
      </c>
      <c r="CT76" s="182">
        <f t="shared" si="101"/>
        <v>56.434575843868224</v>
      </c>
      <c r="CU76" s="182">
        <f t="shared" si="101"/>
        <v>70.543219804835275</v>
      </c>
      <c r="CV76" s="182">
        <f t="shared" si="101"/>
        <v>73.364948597028686</v>
      </c>
      <c r="CW76" s="182">
        <f t="shared" si="101"/>
        <v>77.766845512850409</v>
      </c>
      <c r="CX76" s="182">
        <f t="shared" si="101"/>
        <v>63.76881332053734</v>
      </c>
      <c r="CY76" s="182">
        <f t="shared" si="101"/>
        <v>79.711016650671681</v>
      </c>
      <c r="CZ76" s="182">
        <f t="shared" si="101"/>
        <v>80.508126817178393</v>
      </c>
      <c r="DA76" s="182">
        <f t="shared" si="101"/>
        <v>81.313208085350183</v>
      </c>
      <c r="DB76" s="182">
        <f t="shared" si="101"/>
        <v>66.676830629987151</v>
      </c>
      <c r="DC76" s="2"/>
      <c r="DD76" s="2"/>
      <c r="DE76" s="2" t="s">
        <v>1437</v>
      </c>
      <c r="DF76" s="182" t="e">
        <f>'Balance Sheet'!DF12/DF72*360</f>
        <v>#DIV/0!</v>
      </c>
      <c r="DG76" s="182" t="e">
        <f>'Balance Sheet'!DG12/DG72*360</f>
        <v>#DIV/0!</v>
      </c>
      <c r="DH76" s="182" t="e">
        <f>'Balance Sheet'!DH12/DH72*360</f>
        <v>#DIV/0!</v>
      </c>
      <c r="DI76" s="182" t="e">
        <f>'Balance Sheet'!DI12/DI72*360</f>
        <v>#DIV/0!</v>
      </c>
      <c r="DJ76" s="182" t="e">
        <f>'Balance Sheet'!DJ12/DJ72*360</f>
        <v>#DIV/0!</v>
      </c>
      <c r="DK76" s="182" t="e">
        <f>'Balance Sheet'!DK12/DK72*360</f>
        <v>#DIV/0!</v>
      </c>
      <c r="DL76" s="182" t="e">
        <f>'Balance Sheet'!DL12/DL72*360</f>
        <v>#DIV/0!</v>
      </c>
      <c r="DM76" s="182" t="e">
        <f>'Balance Sheet'!DM12/DM72*360</f>
        <v>#DIV/0!</v>
      </c>
      <c r="DN76" s="182" t="e">
        <f>'Balance Sheet'!DN12/DN72*360</f>
        <v>#DIV/0!</v>
      </c>
      <c r="DO76" s="182" t="e">
        <f>'Balance Sheet'!DO12/DO72*360</f>
        <v>#DIV/0!</v>
      </c>
      <c r="DP76" s="182" t="e">
        <f>'Balance Sheet'!DP12/DP72*360</f>
        <v>#DIV/0!</v>
      </c>
      <c r="DQ76" s="182" t="e">
        <f>'Balance Sheet'!DQ12/DQ72*360</f>
        <v>#DIV/0!</v>
      </c>
      <c r="DR76" s="182" t="e">
        <f>'Balance Sheet'!DR12/DR72*360</f>
        <v>#DIV/0!</v>
      </c>
      <c r="DS76" s="182" t="e">
        <f>'Balance Sheet'!DS12/DS72*360</f>
        <v>#DIV/0!</v>
      </c>
      <c r="DT76" s="182" t="e">
        <f>'Balance Sheet'!DT12/DT72*360</f>
        <v>#DIV/0!</v>
      </c>
      <c r="DU76" s="182">
        <f>'Balance Sheet'!DU12/DU72*360</f>
        <v>37.067837473406144</v>
      </c>
      <c r="DV76" s="182">
        <f>'Balance Sheet'!DV12/DV72*360</f>
        <v>61.427764300122263</v>
      </c>
      <c r="DW76" s="182">
        <f>'Balance Sheet'!DW12/DW72*360</f>
        <v>54.710325987180951</v>
      </c>
      <c r="DX76" s="182">
        <f>'Balance Sheet'!DX12/DX72*360</f>
        <v>41.731057397876086</v>
      </c>
      <c r="DY76" s="182">
        <f>'Balance Sheet'!DY12/DY72*360</f>
        <v>55.991956234739462</v>
      </c>
      <c r="DZ76" s="182">
        <f>'Balance Sheet'!DZ12/DZ72*360</f>
        <v>38.030449613189028</v>
      </c>
      <c r="EA76" s="182">
        <f>'Balance Sheet'!EA12/EA72*360</f>
        <v>53.853323390860247</v>
      </c>
      <c r="EB76" s="182">
        <f>'Balance Sheet'!EB12/EB72*360</f>
        <v>53.828038225997609</v>
      </c>
      <c r="EC76" s="182">
        <f>'Balance Sheet'!EC12/EC72*360</f>
        <v>56.711062764836491</v>
      </c>
      <c r="ED76" s="182">
        <f>'Balance Sheet'!ED12/ED72*360</f>
        <v>64.012878071415585</v>
      </c>
      <c r="EE76" s="182">
        <f>'Balance Sheet'!EE12/EE72*360</f>
        <v>66.903243392725287</v>
      </c>
      <c r="EF76" s="2"/>
      <c r="EG76" s="2"/>
      <c r="EH76" s="2"/>
      <c r="EI76" s="2"/>
      <c r="EJ76" s="2"/>
      <c r="EK76" s="2"/>
    </row>
    <row r="77" spans="1:141" ht="12.75" customHeight="1" x14ac:dyDescent="0.25">
      <c r="A77" s="2"/>
      <c r="B77" s="15" t="s">
        <v>1438</v>
      </c>
      <c r="C77" s="213" t="e">
        <f>'Balance Sheet'!C13/C74*90</f>
        <v>#DIV/0!</v>
      </c>
      <c r="D77" s="213" t="e">
        <f>'Balance Sheet'!D13/D74*90</f>
        <v>#DIV/0!</v>
      </c>
      <c r="E77" s="213" t="e">
        <f>'Balance Sheet'!E13/E74*90</f>
        <v>#DIV/0!</v>
      </c>
      <c r="F77" s="213" t="e">
        <f>'Balance Sheet'!F13/F74*90</f>
        <v>#DIV/0!</v>
      </c>
      <c r="G77" s="213" t="e">
        <f>'Balance Sheet'!G13/G74*90</f>
        <v>#DIV/0!</v>
      </c>
      <c r="H77" s="213" t="e">
        <f>'Balance Sheet'!H13/H74*90</f>
        <v>#DIV/0!</v>
      </c>
      <c r="I77" s="213" t="e">
        <f>'Balance Sheet'!I13/I74*90</f>
        <v>#DIV/0!</v>
      </c>
      <c r="J77" s="213" t="e">
        <f>'Balance Sheet'!J13/J74*90</f>
        <v>#DIV/0!</v>
      </c>
      <c r="K77" s="213" t="e">
        <f>'Balance Sheet'!K13/K74*90</f>
        <v>#DIV/0!</v>
      </c>
      <c r="L77" s="213" t="e">
        <f>'Balance Sheet'!L13/L74*90</f>
        <v>#DIV/0!</v>
      </c>
      <c r="M77" s="213" t="e">
        <f>'Balance Sheet'!M13/M74*90</f>
        <v>#DIV/0!</v>
      </c>
      <c r="N77" s="213" t="e">
        <f>'Balance Sheet'!N13/N74*90</f>
        <v>#DIV/0!</v>
      </c>
      <c r="O77" s="213" t="e">
        <f>'Balance Sheet'!O13/O74*90</f>
        <v>#DIV/0!</v>
      </c>
      <c r="P77" s="213" t="e">
        <f>'Balance Sheet'!P13/P74*90</f>
        <v>#DIV/0!</v>
      </c>
      <c r="Q77" s="213" t="e">
        <f>'Balance Sheet'!Q13/Q74*90</f>
        <v>#DIV/0!</v>
      </c>
      <c r="R77" s="213" t="e">
        <f>'Balance Sheet'!R13/R74*90</f>
        <v>#DIV/0!</v>
      </c>
      <c r="S77" s="213" t="e">
        <f>'Balance Sheet'!S13/S74*90</f>
        <v>#DIV/0!</v>
      </c>
      <c r="T77" s="213" t="e">
        <f>'Balance Sheet'!T13/T74*90</f>
        <v>#DIV/0!</v>
      </c>
      <c r="U77" s="213" t="e">
        <f>'Balance Sheet'!U13/U74*90</f>
        <v>#DIV/0!</v>
      </c>
      <c r="V77" s="213" t="e">
        <f>'Balance Sheet'!V13/V74*90</f>
        <v>#DIV/0!</v>
      </c>
      <c r="W77" s="213" t="e">
        <f>'Balance Sheet'!W13/W74*90</f>
        <v>#DIV/0!</v>
      </c>
      <c r="X77" s="213" t="e">
        <f>'Balance Sheet'!X13/X74*90</f>
        <v>#DIV/0!</v>
      </c>
      <c r="Y77" s="213" t="e">
        <f>'Balance Sheet'!Y13/Y74*90</f>
        <v>#DIV/0!</v>
      </c>
      <c r="Z77" s="213" t="e">
        <f>'Balance Sheet'!Z13/Z74*90</f>
        <v>#DIV/0!</v>
      </c>
      <c r="AA77" s="213" t="e">
        <f>'Balance Sheet'!AA13/AA74*90</f>
        <v>#DIV/0!</v>
      </c>
      <c r="AB77" s="213" t="e">
        <f>'Balance Sheet'!AB13/AB74*90</f>
        <v>#DIV/0!</v>
      </c>
      <c r="AC77" s="213" t="e">
        <f>'Balance Sheet'!AC13/AC74*90</f>
        <v>#DIV/0!</v>
      </c>
      <c r="AD77" s="213" t="e">
        <f>'Balance Sheet'!AD13/AD74*90</f>
        <v>#DIV/0!</v>
      </c>
      <c r="AE77" s="213" t="e">
        <f>'Balance Sheet'!AE13/AE74*90</f>
        <v>#DIV/0!</v>
      </c>
      <c r="AF77" s="213" t="e">
        <f>'Balance Sheet'!AF13/AF74*90</f>
        <v>#DIV/0!</v>
      </c>
      <c r="AG77" s="213" t="e">
        <f>'Balance Sheet'!AG13/AG74*90</f>
        <v>#DIV/0!</v>
      </c>
      <c r="AH77" s="213" t="e">
        <f>'Balance Sheet'!AH13/AH74*90</f>
        <v>#DIV/0!</v>
      </c>
      <c r="AI77" s="213" t="e">
        <f>'Balance Sheet'!AI13/AI74*90</f>
        <v>#DIV/0!</v>
      </c>
      <c r="AJ77" s="213" t="e">
        <f>'Balance Sheet'!AJ13/AJ74*90</f>
        <v>#DIV/0!</v>
      </c>
      <c r="AK77" s="213" t="e">
        <f>'Balance Sheet'!AK13/AK74*90</f>
        <v>#DIV/0!</v>
      </c>
      <c r="AL77" s="213" t="e">
        <f>'Balance Sheet'!AL13/AL74*90</f>
        <v>#DIV/0!</v>
      </c>
      <c r="AM77" s="213" t="e">
        <f>'Balance Sheet'!AM13/AM74*90</f>
        <v>#DIV/0!</v>
      </c>
      <c r="AN77" s="213" t="e">
        <f>'Balance Sheet'!AN13/AN74*90</f>
        <v>#DIV/0!</v>
      </c>
      <c r="AO77" s="213" t="e">
        <f>'Balance Sheet'!AO13/AO74*90</f>
        <v>#DIV/0!</v>
      </c>
      <c r="AP77" s="213" t="e">
        <f>'Balance Sheet'!AP13/AP74*90</f>
        <v>#DIV/0!</v>
      </c>
      <c r="AQ77" s="213" t="e">
        <f>'Balance Sheet'!AQ13/AQ74*90</f>
        <v>#DIV/0!</v>
      </c>
      <c r="AR77" s="213" t="e">
        <f>'Balance Sheet'!AR13/AR74*90</f>
        <v>#DIV/0!</v>
      </c>
      <c r="AS77" s="213" t="e">
        <f>'Balance Sheet'!AS13/AS74*90</f>
        <v>#DIV/0!</v>
      </c>
      <c r="AT77" s="213" t="e">
        <f>'Balance Sheet'!AT13/AT74*90</f>
        <v>#DIV/0!</v>
      </c>
      <c r="AU77" s="213" t="e">
        <f>'Balance Sheet'!AU13/AU74*90</f>
        <v>#DIV/0!</v>
      </c>
      <c r="AV77" s="213" t="e">
        <f>'Balance Sheet'!AV13/AV74*90</f>
        <v>#DIV/0!</v>
      </c>
      <c r="AW77" s="213" t="e">
        <f>'Balance Sheet'!AW13/AW74*90</f>
        <v>#DIV/0!</v>
      </c>
      <c r="AX77" s="213" t="e">
        <f>'Balance Sheet'!AX13/AX74*90</f>
        <v>#DIV/0!</v>
      </c>
      <c r="AY77" s="213" t="e">
        <f>'Balance Sheet'!AY13/AY74*90</f>
        <v>#DIV/0!</v>
      </c>
      <c r="AZ77" s="213" t="e">
        <f>'Balance Sheet'!AZ13/AZ74*90</f>
        <v>#DIV/0!</v>
      </c>
      <c r="BA77" s="213" t="e">
        <f>'Balance Sheet'!BA13/BA74*90</f>
        <v>#DIV/0!</v>
      </c>
      <c r="BB77" s="213" t="e">
        <f>'Balance Sheet'!BB13/BB74*90</f>
        <v>#DIV/0!</v>
      </c>
      <c r="BC77" s="213" t="e">
        <f>'Balance Sheet'!BC13/BC74*90</f>
        <v>#DIV/0!</v>
      </c>
      <c r="BD77" s="213" t="e">
        <f>'Balance Sheet'!BD13/BD74*90</f>
        <v>#DIV/0!</v>
      </c>
      <c r="BE77" s="213" t="e">
        <f>'Balance Sheet'!BE13/BE74*90</f>
        <v>#DIV/0!</v>
      </c>
      <c r="BF77" s="213" t="e">
        <f>'Balance Sheet'!BF13/BF74*90</f>
        <v>#DIV/0!</v>
      </c>
      <c r="BG77" s="213" t="e">
        <f>'Balance Sheet'!BG13/BG74*90</f>
        <v>#DIV/0!</v>
      </c>
      <c r="BH77" s="213" t="e">
        <f>'Balance Sheet'!BH13/BH74*90</f>
        <v>#DIV/0!</v>
      </c>
      <c r="BI77" s="213" t="e">
        <f>'Balance Sheet'!BI13/BI74*90</f>
        <v>#DIV/0!</v>
      </c>
      <c r="BJ77" s="213" t="e">
        <f>'Balance Sheet'!BJ13/BJ74*90</f>
        <v>#DIV/0!</v>
      </c>
      <c r="BK77" s="213">
        <f>'Balance Sheet'!BK13/BK74*90</f>
        <v>0</v>
      </c>
      <c r="BL77" s="213">
        <f>'Balance Sheet'!BL13/BL74*90</f>
        <v>0</v>
      </c>
      <c r="BM77" s="213">
        <f>'Balance Sheet'!BM13/BM74*90</f>
        <v>0</v>
      </c>
      <c r="BN77" s="213">
        <f>'Balance Sheet'!BN13/BN74*90</f>
        <v>0</v>
      </c>
      <c r="BO77" s="213">
        <f>'Balance Sheet'!BO13/BO74*90</f>
        <v>0</v>
      </c>
      <c r="BP77" s="213">
        <f>'Balance Sheet'!BP13/BP74*90</f>
        <v>0</v>
      </c>
      <c r="BQ77" s="213">
        <f>'Balance Sheet'!BQ13/BQ74*90</f>
        <v>0</v>
      </c>
      <c r="BR77" s="213">
        <f>'Balance Sheet'!BR13/BR74*90</f>
        <v>0</v>
      </c>
      <c r="BS77" s="213">
        <f>'Balance Sheet'!BS13/BS74*90</f>
        <v>47.255543219978364</v>
      </c>
      <c r="BT77" s="213">
        <f>'Balance Sheet'!BT13/BT74*90</f>
        <v>27.640121603080811</v>
      </c>
      <c r="BU77" s="213">
        <f>'Balance Sheet'!BU13/BU74*90</f>
        <v>24.534499960412042</v>
      </c>
      <c r="BV77" s="213">
        <f>'Balance Sheet'!BV13/BV74*90</f>
        <v>31.273303420982089</v>
      </c>
      <c r="BW77" s="213">
        <f>'Balance Sheet'!BW13/BW74*90</f>
        <v>32.926864359363762</v>
      </c>
      <c r="BX77" s="213">
        <f>'Balance Sheet'!BX13/BX74*90</f>
        <v>37.774943310657598</v>
      </c>
      <c r="BY77" s="213">
        <f>'Balance Sheet'!BY13/BY74*90</f>
        <v>46.151394422310759</v>
      </c>
      <c r="BZ77" s="213">
        <f>'Balance Sheet'!BZ13/BZ74*90</f>
        <v>50.487178331605755</v>
      </c>
      <c r="CA77" s="213">
        <f>'Balance Sheet'!CA13/CA74*90</f>
        <v>44.364285312798607</v>
      </c>
      <c r="CB77" s="213">
        <f>'Balance Sheet'!CB13/CB74*90</f>
        <v>28.211154866030789</v>
      </c>
      <c r="CC77" s="213">
        <f>'Balance Sheet'!CC13/CC74*90</f>
        <v>23.14510510457206</v>
      </c>
      <c r="CD77" s="182">
        <f t="shared" ref="CD77:DB77" si="102">CC77*(1+CD82)</f>
        <v>22.219300900389179</v>
      </c>
      <c r="CE77" s="182">
        <f t="shared" si="102"/>
        <v>22.663686918396962</v>
      </c>
      <c r="CF77" s="182">
        <f t="shared" si="102"/>
        <v>23.343597525948873</v>
      </c>
      <c r="CG77" s="182">
        <f t="shared" si="102"/>
        <v>22.176417649651427</v>
      </c>
      <c r="CH77" s="182">
        <f t="shared" si="102"/>
        <v>20.402304237679314</v>
      </c>
      <c r="CI77" s="182">
        <f t="shared" si="102"/>
        <v>20.8103503224329</v>
      </c>
      <c r="CJ77" s="182">
        <f t="shared" si="102"/>
        <v>21.850867838554546</v>
      </c>
      <c r="CK77" s="182">
        <f t="shared" si="102"/>
        <v>21.850867838554546</v>
      </c>
      <c r="CL77" s="182">
        <f t="shared" si="102"/>
        <v>20.758324446626819</v>
      </c>
      <c r="CM77" s="182">
        <f t="shared" si="102"/>
        <v>22.418990402356965</v>
      </c>
      <c r="CN77" s="182">
        <f t="shared" si="102"/>
        <v>22.867370210404104</v>
      </c>
      <c r="CO77" s="182">
        <f t="shared" si="102"/>
        <v>22.867370210404104</v>
      </c>
      <c r="CP77" s="182">
        <f t="shared" si="102"/>
        <v>22.867370210404104</v>
      </c>
      <c r="CQ77" s="182">
        <f t="shared" si="102"/>
        <v>24.696759827236434</v>
      </c>
      <c r="CR77" s="182">
        <f t="shared" si="102"/>
        <v>25.190695023781164</v>
      </c>
      <c r="CS77" s="182">
        <f t="shared" si="102"/>
        <v>25.694508924256787</v>
      </c>
      <c r="CT77" s="182">
        <f t="shared" si="102"/>
        <v>22.611167853345972</v>
      </c>
      <c r="CU77" s="182">
        <f t="shared" si="102"/>
        <v>24.420061281613652</v>
      </c>
      <c r="CV77" s="182">
        <f t="shared" si="102"/>
        <v>24.908462507245925</v>
      </c>
      <c r="CW77" s="182">
        <f t="shared" si="102"/>
        <v>25.406631757390844</v>
      </c>
      <c r="CX77" s="182">
        <f t="shared" si="102"/>
        <v>22.357835946503943</v>
      </c>
      <c r="CY77" s="182">
        <f t="shared" si="102"/>
        <v>24.146462822224262</v>
      </c>
      <c r="CZ77" s="182">
        <f t="shared" si="102"/>
        <v>24.629392078668747</v>
      </c>
      <c r="DA77" s="182">
        <f t="shared" si="102"/>
        <v>25.121979920242122</v>
      </c>
      <c r="DB77" s="182">
        <f t="shared" si="102"/>
        <v>22.107342329813068</v>
      </c>
      <c r="DC77" s="2"/>
      <c r="DD77" s="2"/>
      <c r="DE77" s="2" t="s">
        <v>1438</v>
      </c>
      <c r="DF77" s="182" t="e">
        <f>'Balance Sheet'!DF13/DF74*360</f>
        <v>#DIV/0!</v>
      </c>
      <c r="DG77" s="182" t="e">
        <f>'Balance Sheet'!DG13/DG74*360</f>
        <v>#DIV/0!</v>
      </c>
      <c r="DH77" s="182" t="e">
        <f>'Balance Sheet'!DH13/DH74*360</f>
        <v>#DIV/0!</v>
      </c>
      <c r="DI77" s="182" t="e">
        <f>'Balance Sheet'!DI13/DI74*360</f>
        <v>#DIV/0!</v>
      </c>
      <c r="DJ77" s="182" t="e">
        <f>'Balance Sheet'!DJ13/DJ74*360</f>
        <v>#DIV/0!</v>
      </c>
      <c r="DK77" s="182" t="e">
        <f>'Balance Sheet'!DK13/DK74*360</f>
        <v>#DIV/0!</v>
      </c>
      <c r="DL77" s="182" t="e">
        <f>'Balance Sheet'!DL13/DL74*360</f>
        <v>#DIV/0!</v>
      </c>
      <c r="DM77" s="182" t="e">
        <f>'Balance Sheet'!DM13/DM74*360</f>
        <v>#DIV/0!</v>
      </c>
      <c r="DN77" s="182" t="e">
        <f>'Balance Sheet'!DN13/DN74*360</f>
        <v>#DIV/0!</v>
      </c>
      <c r="DO77" s="182" t="e">
        <f>'Balance Sheet'!DO13/DO74*360</f>
        <v>#DIV/0!</v>
      </c>
      <c r="DP77" s="182" t="e">
        <f>'Balance Sheet'!DP13/DP74*360</f>
        <v>#DIV/0!</v>
      </c>
      <c r="DQ77" s="182" t="e">
        <f>'Balance Sheet'!DQ13/DQ74*360</f>
        <v>#DIV/0!</v>
      </c>
      <c r="DR77" s="182" t="e">
        <f>'Balance Sheet'!DR13/DR74*360</f>
        <v>#DIV/0!</v>
      </c>
      <c r="DS77" s="182" t="e">
        <f>'Balance Sheet'!DS13/DS74*360</f>
        <v>#DIV/0!</v>
      </c>
      <c r="DT77" s="182" t="e">
        <f>'Balance Sheet'!DT13/DT74*360</f>
        <v>#DIV/0!</v>
      </c>
      <c r="DU77" s="182">
        <f>'Balance Sheet'!DU13/DU74*360</f>
        <v>54.44650334527752</v>
      </c>
      <c r="DV77" s="182">
        <f>'Balance Sheet'!DV13/DV74*360</f>
        <v>61.062096092421022</v>
      </c>
      <c r="DW77" s="182">
        <f>'Balance Sheet'!DW13/DW74*360</f>
        <v>42.304043132042381</v>
      </c>
      <c r="DX77" s="182">
        <f>'Balance Sheet'!DX13/DX74*360</f>
        <v>51.625677813791299</v>
      </c>
      <c r="DY77" s="182">
        <f>'Balance Sheet'!DY13/DY74*360</f>
        <v>23.727155509607947</v>
      </c>
      <c r="DZ77" s="182">
        <f>'Balance Sheet'!DZ13/DZ74*360</f>
        <v>20.711263561921392</v>
      </c>
      <c r="EA77" s="182">
        <f>'Balance Sheet'!EA13/EA74*360</f>
        <v>20.942825915291778</v>
      </c>
      <c r="EB77" s="182">
        <f>'Balance Sheet'!EB13/EB74*360</f>
        <v>22.95681606048727</v>
      </c>
      <c r="EC77" s="182">
        <f>'Balance Sheet'!EC13/EC74*360</f>
        <v>0</v>
      </c>
      <c r="ED77" s="182">
        <f>'Balance Sheet'!ED13/ED74*360</f>
        <v>22.438185729495643</v>
      </c>
      <c r="EE77" s="182">
        <f>'Balance Sheet'!EE13/EE74*360</f>
        <v>22.186352522759165</v>
      </c>
      <c r="EF77" s="2"/>
      <c r="EG77" s="2"/>
      <c r="EH77" s="2"/>
      <c r="EI77" s="2"/>
      <c r="EJ77" s="2"/>
      <c r="EK77" s="2"/>
    </row>
    <row r="78" spans="1:141" ht="12.75" customHeight="1" x14ac:dyDescent="0.25">
      <c r="A78" s="2"/>
      <c r="B78" s="15" t="s">
        <v>1439</v>
      </c>
      <c r="C78" s="213" t="e">
        <f>'Balance Sheet'!C28/C74*90</f>
        <v>#DIV/0!</v>
      </c>
      <c r="D78" s="213" t="e">
        <f>'Balance Sheet'!D28/D74*90</f>
        <v>#DIV/0!</v>
      </c>
      <c r="E78" s="213" t="e">
        <f>'Balance Sheet'!E28/E74*90</f>
        <v>#DIV/0!</v>
      </c>
      <c r="F78" s="213" t="e">
        <f>'Balance Sheet'!F28/F74*90</f>
        <v>#DIV/0!</v>
      </c>
      <c r="G78" s="213" t="e">
        <f>'Balance Sheet'!G28/G74*90</f>
        <v>#DIV/0!</v>
      </c>
      <c r="H78" s="213" t="e">
        <f>'Balance Sheet'!H28/H74*90</f>
        <v>#DIV/0!</v>
      </c>
      <c r="I78" s="213" t="e">
        <f>'Balance Sheet'!I28/I74*90</f>
        <v>#DIV/0!</v>
      </c>
      <c r="J78" s="213" t="e">
        <f>'Balance Sheet'!J28/J74*90</f>
        <v>#DIV/0!</v>
      </c>
      <c r="K78" s="213" t="e">
        <f>'Balance Sheet'!K28/K74*90</f>
        <v>#DIV/0!</v>
      </c>
      <c r="L78" s="213" t="e">
        <f>'Balance Sheet'!L28/L74*90</f>
        <v>#DIV/0!</v>
      </c>
      <c r="M78" s="213" t="e">
        <f>'Balance Sheet'!M28/M74*90</f>
        <v>#DIV/0!</v>
      </c>
      <c r="N78" s="213" t="e">
        <f>'Balance Sheet'!N28/N74*90</f>
        <v>#DIV/0!</v>
      </c>
      <c r="O78" s="213" t="e">
        <f>'Balance Sheet'!O28/O74*90</f>
        <v>#DIV/0!</v>
      </c>
      <c r="P78" s="213" t="e">
        <f>'Balance Sheet'!P28/P74*90</f>
        <v>#DIV/0!</v>
      </c>
      <c r="Q78" s="213" t="e">
        <f>'Balance Sheet'!Q28/Q74*90</f>
        <v>#DIV/0!</v>
      </c>
      <c r="R78" s="213" t="e">
        <f>'Balance Sheet'!R28/R74*90</f>
        <v>#DIV/0!</v>
      </c>
      <c r="S78" s="213" t="e">
        <f>'Balance Sheet'!S28/S74*90</f>
        <v>#DIV/0!</v>
      </c>
      <c r="T78" s="213" t="e">
        <f>'Balance Sheet'!T28/T74*90</f>
        <v>#DIV/0!</v>
      </c>
      <c r="U78" s="213" t="e">
        <f>'Balance Sheet'!U28/U74*90</f>
        <v>#DIV/0!</v>
      </c>
      <c r="V78" s="213" t="e">
        <f>'Balance Sheet'!V28/V74*90</f>
        <v>#DIV/0!</v>
      </c>
      <c r="W78" s="213" t="e">
        <f>'Balance Sheet'!W28/W74*90</f>
        <v>#DIV/0!</v>
      </c>
      <c r="X78" s="213" t="e">
        <f>'Balance Sheet'!X28/X74*90</f>
        <v>#DIV/0!</v>
      </c>
      <c r="Y78" s="213" t="e">
        <f>'Balance Sheet'!Y28/Y74*90</f>
        <v>#DIV/0!</v>
      </c>
      <c r="Z78" s="213" t="e">
        <f>'Balance Sheet'!Z28/Z74*90</f>
        <v>#DIV/0!</v>
      </c>
      <c r="AA78" s="213" t="e">
        <f>'Balance Sheet'!AA28/AA74*90</f>
        <v>#DIV/0!</v>
      </c>
      <c r="AB78" s="213" t="e">
        <f>'Balance Sheet'!AB28/AB74*90</f>
        <v>#DIV/0!</v>
      </c>
      <c r="AC78" s="213" t="e">
        <f>'Balance Sheet'!AC28/AC74*90</f>
        <v>#DIV/0!</v>
      </c>
      <c r="AD78" s="213" t="e">
        <f>'Balance Sheet'!AD28/AD74*90</f>
        <v>#DIV/0!</v>
      </c>
      <c r="AE78" s="213" t="e">
        <f>'Balance Sheet'!AE28/AE74*90</f>
        <v>#DIV/0!</v>
      </c>
      <c r="AF78" s="213" t="e">
        <f>'Balance Sheet'!AF28/AF74*90</f>
        <v>#DIV/0!</v>
      </c>
      <c r="AG78" s="213" t="e">
        <f>'Balance Sheet'!AG28/AG74*90</f>
        <v>#DIV/0!</v>
      </c>
      <c r="AH78" s="213" t="e">
        <f>'Balance Sheet'!AH28/AH74*90</f>
        <v>#DIV/0!</v>
      </c>
      <c r="AI78" s="213" t="e">
        <f>'Balance Sheet'!AI28/AI74*90</f>
        <v>#DIV/0!</v>
      </c>
      <c r="AJ78" s="213" t="e">
        <f>'Balance Sheet'!AJ28/AJ74*90</f>
        <v>#DIV/0!</v>
      </c>
      <c r="AK78" s="213" t="e">
        <f>'Balance Sheet'!AK28/AK74*90</f>
        <v>#DIV/0!</v>
      </c>
      <c r="AL78" s="213" t="e">
        <f>'Balance Sheet'!AL28/AL74*90</f>
        <v>#DIV/0!</v>
      </c>
      <c r="AM78" s="213" t="e">
        <f>'Balance Sheet'!AM28/AM74*90</f>
        <v>#DIV/0!</v>
      </c>
      <c r="AN78" s="213" t="e">
        <f>'Balance Sheet'!AN28/AN74*90</f>
        <v>#DIV/0!</v>
      </c>
      <c r="AO78" s="213" t="e">
        <f>'Balance Sheet'!AO28/AO74*90</f>
        <v>#DIV/0!</v>
      </c>
      <c r="AP78" s="213" t="e">
        <f>'Balance Sheet'!AP28/AP74*90</f>
        <v>#DIV/0!</v>
      </c>
      <c r="AQ78" s="213" t="e">
        <f>'Balance Sheet'!AQ28/AQ74*90</f>
        <v>#DIV/0!</v>
      </c>
      <c r="AR78" s="213" t="e">
        <f>'Balance Sheet'!AR28/AR74*90</f>
        <v>#DIV/0!</v>
      </c>
      <c r="AS78" s="213" t="e">
        <f>'Balance Sheet'!AS28/AS74*90</f>
        <v>#DIV/0!</v>
      </c>
      <c r="AT78" s="213" t="e">
        <f>'Balance Sheet'!AT28/AT74*90</f>
        <v>#DIV/0!</v>
      </c>
      <c r="AU78" s="213" t="e">
        <f>'Balance Sheet'!AU28/AU74*90</f>
        <v>#DIV/0!</v>
      </c>
      <c r="AV78" s="213" t="e">
        <f>'Balance Sheet'!AV28/AV74*90</f>
        <v>#DIV/0!</v>
      </c>
      <c r="AW78" s="213" t="e">
        <f>'Balance Sheet'!AW28/AW74*90</f>
        <v>#DIV/0!</v>
      </c>
      <c r="AX78" s="213" t="e">
        <f>'Balance Sheet'!AX28/AX74*90</f>
        <v>#DIV/0!</v>
      </c>
      <c r="AY78" s="213" t="e">
        <f>'Balance Sheet'!AY28/AY74*90</f>
        <v>#DIV/0!</v>
      </c>
      <c r="AZ78" s="213" t="e">
        <f>'Balance Sheet'!AZ28/AZ74*90</f>
        <v>#DIV/0!</v>
      </c>
      <c r="BA78" s="213" t="e">
        <f>'Balance Sheet'!BA28/BA74*90</f>
        <v>#DIV/0!</v>
      </c>
      <c r="BB78" s="213" t="e">
        <f>'Balance Sheet'!BB28/BB74*90</f>
        <v>#DIV/0!</v>
      </c>
      <c r="BC78" s="213" t="e">
        <f>'Balance Sheet'!BC28/BC74*90</f>
        <v>#DIV/0!</v>
      </c>
      <c r="BD78" s="213" t="e">
        <f>'Balance Sheet'!BD28/BD74*90</f>
        <v>#DIV/0!</v>
      </c>
      <c r="BE78" s="213" t="e">
        <f>'Balance Sheet'!BE28/BE74*90</f>
        <v>#DIV/0!</v>
      </c>
      <c r="BF78" s="213" t="e">
        <f>'Balance Sheet'!BF28/BF74*90</f>
        <v>#DIV/0!</v>
      </c>
      <c r="BG78" s="213" t="e">
        <f>'Balance Sheet'!BG28/BG74*90</f>
        <v>#DIV/0!</v>
      </c>
      <c r="BH78" s="213" t="e">
        <f>'Balance Sheet'!BH28/BH74*90</f>
        <v>#DIV/0!</v>
      </c>
      <c r="BI78" s="213" t="e">
        <f>'Balance Sheet'!BI28/BI74*90</f>
        <v>#DIV/0!</v>
      </c>
      <c r="BJ78" s="213" t="e">
        <f>'Balance Sheet'!BJ28/BJ74*90</f>
        <v>#DIV/0!</v>
      </c>
      <c r="BK78" s="213">
        <f>'Balance Sheet'!BK28/BK74*90</f>
        <v>0</v>
      </c>
      <c r="BL78" s="213">
        <f>'Balance Sheet'!BL28/BL74*90</f>
        <v>0</v>
      </c>
      <c r="BM78" s="213">
        <f>'Balance Sheet'!BM28/BM74*90</f>
        <v>0</v>
      </c>
      <c r="BN78" s="213">
        <f>'Balance Sheet'!BN28/BN74*90</f>
        <v>0</v>
      </c>
      <c r="BO78" s="213">
        <f>'Balance Sheet'!BO28/BO74*90</f>
        <v>0</v>
      </c>
      <c r="BP78" s="213">
        <f>'Balance Sheet'!BP28/BP74*90</f>
        <v>0</v>
      </c>
      <c r="BQ78" s="213">
        <f>'Balance Sheet'!BQ28/BQ74*90</f>
        <v>0</v>
      </c>
      <c r="BR78" s="213">
        <f>'Balance Sheet'!BR28/BR74*90</f>
        <v>0</v>
      </c>
      <c r="BS78" s="213">
        <f>'Balance Sheet'!BS28/BS74*90</f>
        <v>98.195504660751752</v>
      </c>
      <c r="BT78" s="213">
        <f>'Balance Sheet'!BT28/BT74*90</f>
        <v>82.293967486789342</v>
      </c>
      <c r="BU78" s="213">
        <f>'Balance Sheet'!BU28/BU74*90</f>
        <v>90.375864279072047</v>
      </c>
      <c r="BV78" s="213">
        <f>'Balance Sheet'!BV28/BV74*90</f>
        <v>83.760959548943688</v>
      </c>
      <c r="BW78" s="213">
        <f>'Balance Sheet'!BW28/BW74*90</f>
        <v>113.84413715929981</v>
      </c>
      <c r="BX78" s="213">
        <f>'Balance Sheet'!BX28/BX74*90</f>
        <v>157.96768707482991</v>
      </c>
      <c r="BY78" s="213">
        <f>'Balance Sheet'!BY28/BY74*90</f>
        <v>133.54448871181938</v>
      </c>
      <c r="BZ78" s="213">
        <f>'Balance Sheet'!BZ28/BZ74*90</f>
        <v>125.18635359862998</v>
      </c>
      <c r="CA78" s="213">
        <f>'Balance Sheet'!CA28/CA74*90</f>
        <v>139.95503344387615</v>
      </c>
      <c r="CB78" s="213">
        <f>'Balance Sheet'!CB28/CB74*90</f>
        <v>92.958206356116662</v>
      </c>
      <c r="CC78" s="213">
        <f>'Balance Sheet'!CC28/CC74*90</f>
        <v>88.644490496878134</v>
      </c>
      <c r="CD78" s="182">
        <f t="shared" ref="CD78:DB78" si="103">CC78*(1+CD83)</f>
        <v>99.281829356503522</v>
      </c>
      <c r="CE78" s="182">
        <f t="shared" si="103"/>
        <v>99.281829356503522</v>
      </c>
      <c r="CF78" s="182">
        <f t="shared" si="103"/>
        <v>109.21001229215388</v>
      </c>
      <c r="CG78" s="182">
        <f t="shared" si="103"/>
        <v>120.13101352136927</v>
      </c>
      <c r="CH78" s="182">
        <f t="shared" si="103"/>
        <v>138.15066554957465</v>
      </c>
      <c r="CI78" s="182">
        <f t="shared" si="103"/>
        <v>158.87326538201083</v>
      </c>
      <c r="CJ78" s="182">
        <f t="shared" si="103"/>
        <v>171.5831266125717</v>
      </c>
      <c r="CK78" s="182">
        <f t="shared" si="103"/>
        <v>180.1622829432003</v>
      </c>
      <c r="CL78" s="182">
        <f t="shared" si="103"/>
        <v>192.77364274922434</v>
      </c>
      <c r="CM78" s="182">
        <f t="shared" si="103"/>
        <v>177.3517513292864</v>
      </c>
      <c r="CN78" s="182">
        <f t="shared" si="103"/>
        <v>195.08692646221505</v>
      </c>
      <c r="CO78" s="182">
        <f t="shared" si="103"/>
        <v>195.08692646221505</v>
      </c>
      <c r="CP78" s="182">
        <f t="shared" si="103"/>
        <v>214.59561910843658</v>
      </c>
      <c r="CQ78" s="182">
        <f t="shared" si="103"/>
        <v>210.30370672626785</v>
      </c>
      <c r="CR78" s="182">
        <f t="shared" si="103"/>
        <v>231.33407739889466</v>
      </c>
      <c r="CS78" s="182">
        <f t="shared" si="103"/>
        <v>235.96075894687257</v>
      </c>
      <c r="CT78" s="182">
        <f t="shared" si="103"/>
        <v>243.03958171527876</v>
      </c>
      <c r="CU78" s="182">
        <f t="shared" si="103"/>
        <v>252.76116498388993</v>
      </c>
      <c r="CV78" s="182">
        <f t="shared" si="103"/>
        <v>278.03728148227896</v>
      </c>
      <c r="CW78" s="182">
        <f t="shared" si="103"/>
        <v>278.03728148227896</v>
      </c>
      <c r="CX78" s="182">
        <f t="shared" si="103"/>
        <v>283.59802711192452</v>
      </c>
      <c r="CY78" s="182">
        <f t="shared" si="103"/>
        <v>283.59802711192452</v>
      </c>
      <c r="CZ78" s="182">
        <f t="shared" si="103"/>
        <v>311.95782982311698</v>
      </c>
      <c r="DA78" s="182">
        <f t="shared" si="103"/>
        <v>311.95782982311698</v>
      </c>
      <c r="DB78" s="182">
        <f t="shared" si="103"/>
        <v>318.19698641957933</v>
      </c>
      <c r="DC78" s="2"/>
      <c r="DD78" s="2"/>
      <c r="DE78" s="2" t="s">
        <v>1440</v>
      </c>
      <c r="DF78" s="182" t="e">
        <f>'Balance Sheet'!DF28/DF74*360</f>
        <v>#DIV/0!</v>
      </c>
      <c r="DG78" s="182" t="e">
        <f>'Balance Sheet'!DG28/DG74*360</f>
        <v>#DIV/0!</v>
      </c>
      <c r="DH78" s="182" t="e">
        <f>'Balance Sheet'!DH28/DH74*360</f>
        <v>#DIV/0!</v>
      </c>
      <c r="DI78" s="182" t="e">
        <f>'Balance Sheet'!DI28/DI74*360</f>
        <v>#DIV/0!</v>
      </c>
      <c r="DJ78" s="182" t="e">
        <f>'Balance Sheet'!DJ28/DJ74*360</f>
        <v>#DIV/0!</v>
      </c>
      <c r="DK78" s="182" t="e">
        <f>'Balance Sheet'!DK28/DK74*360</f>
        <v>#DIV/0!</v>
      </c>
      <c r="DL78" s="182" t="e">
        <f>'Balance Sheet'!DL28/DL74*360</f>
        <v>#DIV/0!</v>
      </c>
      <c r="DM78" s="182" t="e">
        <f>'Balance Sheet'!DM28/DM74*360</f>
        <v>#DIV/0!</v>
      </c>
      <c r="DN78" s="182" t="e">
        <f>'Balance Sheet'!DN28/DN74*360</f>
        <v>#DIV/0!</v>
      </c>
      <c r="DO78" s="182" t="e">
        <f>'Balance Sheet'!DO28/DO74*360</f>
        <v>#DIV/0!</v>
      </c>
      <c r="DP78" s="182" t="e">
        <f>'Balance Sheet'!DP28/DP74*360</f>
        <v>#DIV/0!</v>
      </c>
      <c r="DQ78" s="182" t="e">
        <f>'Balance Sheet'!DQ28/DQ74*360</f>
        <v>#DIV/0!</v>
      </c>
      <c r="DR78" s="182" t="e">
        <f>'Balance Sheet'!DR28/DR74*360</f>
        <v>#DIV/0!</v>
      </c>
      <c r="DS78" s="182" t="e">
        <f>'Balance Sheet'!DS28/DS74*360</f>
        <v>#DIV/0!</v>
      </c>
      <c r="DT78" s="182" t="e">
        <f>'Balance Sheet'!DT28/DT74*360</f>
        <v>#DIV/0!</v>
      </c>
      <c r="DU78" s="182">
        <f>'Balance Sheet'!DU28/DU74*360</f>
        <v>49.151000979239043</v>
      </c>
      <c r="DV78" s="182">
        <f>'Balance Sheet'!DV28/DV74*360</f>
        <v>91.62890210735209</v>
      </c>
      <c r="DW78" s="182">
        <f>'Balance Sheet'!DW28/DW74*360</f>
        <v>113.30517911204711</v>
      </c>
      <c r="DX78" s="182">
        <f>'Balance Sheet'!DX28/DX74*360</f>
        <v>128.00933962119234</v>
      </c>
      <c r="DY78" s="182">
        <f>'Balance Sheet'!DY28/DY74*360</f>
        <v>106.01933044521928</v>
      </c>
      <c r="DZ78" s="182">
        <f>'Balance Sheet'!DZ28/DZ74*360</f>
        <v>140.24273004261178</v>
      </c>
      <c r="EA78" s="182">
        <f>'Balance Sheet'!EA28/EA74*360</f>
        <v>194.4870286392356</v>
      </c>
      <c r="EB78" s="182">
        <f>'Balance Sheet'!EB28/EB74*360</f>
        <v>215.435011106671</v>
      </c>
      <c r="EC78" s="182">
        <f>'Balance Sheet'!EC28/EC74*360</f>
        <v>0</v>
      </c>
      <c r="ED78" s="182">
        <f>'Balance Sheet'!ED28/ED74*360</f>
        <v>284.61722413930408</v>
      </c>
      <c r="EE78" s="182">
        <f>'Balance Sheet'!EE28/EE74*360</f>
        <v>319.33420159980358</v>
      </c>
      <c r="EF78" s="2"/>
      <c r="EG78" s="2"/>
      <c r="EH78" s="2"/>
      <c r="EI78" s="2"/>
      <c r="EJ78" s="2"/>
      <c r="EK78" s="2"/>
    </row>
    <row r="79" spans="1:141" ht="12.75" customHeight="1" x14ac:dyDescent="0.25">
      <c r="A79" s="2"/>
      <c r="B79" s="133"/>
      <c r="C79" s="130"/>
      <c r="D79" s="130"/>
      <c r="E79" s="130"/>
      <c r="F79" s="130"/>
      <c r="G79" s="130"/>
      <c r="H79" s="130"/>
      <c r="I79" s="130"/>
      <c r="J79" s="130"/>
      <c r="K79" s="130"/>
      <c r="L79" s="130"/>
      <c r="M79" s="130"/>
      <c r="N79" s="130"/>
      <c r="O79" s="130"/>
      <c r="P79" s="130"/>
      <c r="Q79" s="130"/>
      <c r="R79" s="130"/>
      <c r="S79" s="130"/>
      <c r="T79" s="130"/>
      <c r="U79" s="130"/>
      <c r="V79" s="130"/>
      <c r="W79" s="130"/>
      <c r="X79" s="130"/>
      <c r="Y79" s="130"/>
      <c r="Z79" s="130"/>
      <c r="AA79" s="130"/>
      <c r="AB79" s="130"/>
      <c r="AC79" s="130"/>
      <c r="AD79" s="130"/>
      <c r="AE79" s="130"/>
      <c r="AF79" s="130"/>
      <c r="AG79" s="130"/>
      <c r="AH79" s="130"/>
      <c r="AI79" s="130"/>
      <c r="AJ79" s="130"/>
      <c r="AK79" s="130"/>
      <c r="AL79" s="130"/>
      <c r="AM79" s="130"/>
      <c r="AN79" s="130"/>
      <c r="AO79" s="130"/>
      <c r="AP79" s="130"/>
      <c r="AQ79" s="130"/>
      <c r="AR79" s="130"/>
      <c r="AS79" s="130"/>
      <c r="AT79" s="130"/>
      <c r="AU79" s="130"/>
      <c r="AV79" s="130"/>
      <c r="AW79" s="130"/>
      <c r="AX79" s="130"/>
      <c r="AY79" s="130"/>
      <c r="AZ79" s="130"/>
      <c r="BA79" s="130"/>
      <c r="BB79" s="130"/>
      <c r="BC79" s="130"/>
      <c r="BD79" s="130"/>
      <c r="BE79" s="130"/>
      <c r="BF79" s="130"/>
      <c r="BG79" s="130"/>
      <c r="BH79" s="130"/>
      <c r="BI79" s="130"/>
      <c r="BJ79" s="130"/>
      <c r="BK79" s="130"/>
      <c r="BL79" s="130"/>
      <c r="BM79" s="130"/>
      <c r="BN79" s="130"/>
      <c r="BO79" s="130"/>
      <c r="BP79" s="130"/>
      <c r="BQ79" s="130"/>
      <c r="BR79" s="130"/>
      <c r="BS79" s="130"/>
      <c r="BT79" s="130"/>
      <c r="BU79" s="130"/>
      <c r="BV79" s="130"/>
      <c r="BW79" s="130"/>
      <c r="BX79" s="130"/>
      <c r="BY79" s="130"/>
      <c r="BZ79" s="130"/>
      <c r="CA79" s="130"/>
      <c r="CB79" s="130"/>
      <c r="CC79" s="130"/>
      <c r="CD79" s="130"/>
      <c r="CE79" s="130"/>
      <c r="CF79" s="130"/>
      <c r="CG79" s="130"/>
      <c r="CH79" s="130"/>
      <c r="CI79" s="130"/>
      <c r="CJ79" s="130"/>
      <c r="CK79" s="130"/>
      <c r="CL79" s="130"/>
      <c r="CM79" s="130"/>
      <c r="CN79" s="130"/>
      <c r="CO79" s="130"/>
      <c r="CP79" s="130"/>
      <c r="CQ79" s="130"/>
      <c r="CR79" s="130"/>
      <c r="CS79" s="130"/>
      <c r="CT79" s="130"/>
      <c r="CU79" s="130"/>
      <c r="CV79" s="130"/>
      <c r="CW79" s="130"/>
      <c r="CX79" s="130"/>
      <c r="CY79" s="130"/>
      <c r="CZ79" s="130"/>
      <c r="DA79" s="130"/>
      <c r="DB79" s="130"/>
      <c r="DC79" s="3"/>
      <c r="DD79" s="3"/>
      <c r="DE79" s="3"/>
      <c r="DF79" s="130"/>
      <c r="DG79" s="130"/>
      <c r="DH79" s="130"/>
      <c r="DI79" s="130"/>
      <c r="DJ79" s="130"/>
      <c r="DK79" s="130"/>
      <c r="DL79" s="130"/>
      <c r="DM79" s="130"/>
      <c r="DN79" s="130"/>
      <c r="DO79" s="130"/>
      <c r="DP79" s="130"/>
      <c r="DQ79" s="130"/>
      <c r="DR79" s="130"/>
      <c r="DS79" s="130"/>
      <c r="DT79" s="130"/>
      <c r="DU79" s="130"/>
      <c r="DV79" s="130"/>
      <c r="DW79" s="130"/>
      <c r="DX79" s="130"/>
      <c r="DY79" s="130"/>
      <c r="DZ79" s="130"/>
      <c r="EA79" s="130"/>
      <c r="EB79" s="130"/>
      <c r="EC79" s="130"/>
      <c r="ED79" s="130"/>
      <c r="EE79" s="130"/>
      <c r="EF79" s="3"/>
      <c r="EG79" s="3"/>
      <c r="EH79" s="3"/>
      <c r="EI79" s="3"/>
      <c r="EJ79" s="3"/>
      <c r="EK79" s="3"/>
    </row>
    <row r="80" spans="1:141" ht="12.75" customHeight="1" x14ac:dyDescent="0.25">
      <c r="A80" s="2"/>
      <c r="B80" s="133" t="s">
        <v>1441</v>
      </c>
      <c r="C80" s="130"/>
      <c r="D80" s="130"/>
      <c r="E80" s="130"/>
      <c r="F80" s="130"/>
      <c r="G80" s="130"/>
      <c r="H80" s="130"/>
      <c r="I80" s="130"/>
      <c r="J80" s="130"/>
      <c r="K80" s="130"/>
      <c r="L80" s="130"/>
      <c r="M80" s="130"/>
      <c r="N80" s="130"/>
      <c r="O80" s="130"/>
      <c r="P80" s="130"/>
      <c r="Q80" s="130"/>
      <c r="R80" s="130"/>
      <c r="S80" s="130"/>
      <c r="T80" s="130"/>
      <c r="U80" s="130"/>
      <c r="V80" s="130"/>
      <c r="W80" s="130"/>
      <c r="X80" s="130"/>
      <c r="Y80" s="130"/>
      <c r="Z80" s="130"/>
      <c r="AA80" s="130"/>
      <c r="AB80" s="130"/>
      <c r="AC80" s="130"/>
      <c r="AD80" s="130"/>
      <c r="AE80" s="130"/>
      <c r="AF80" s="130"/>
      <c r="AG80" s="130"/>
      <c r="AH80" s="130"/>
      <c r="AI80" s="130"/>
      <c r="AJ80" s="130"/>
      <c r="AK80" s="130"/>
      <c r="AL80" s="130"/>
      <c r="AM80" s="130"/>
      <c r="AN80" s="130"/>
      <c r="AO80" s="130"/>
      <c r="AP80" s="130"/>
      <c r="AQ80" s="130"/>
      <c r="AR80" s="130"/>
      <c r="AS80" s="130"/>
      <c r="AT80" s="130"/>
      <c r="AU80" s="130"/>
      <c r="AV80" s="130"/>
      <c r="AW80" s="130"/>
      <c r="AX80" s="130"/>
      <c r="AY80" s="130"/>
      <c r="AZ80" s="130"/>
      <c r="BA80" s="130"/>
      <c r="BB80" s="130"/>
      <c r="BC80" s="130"/>
      <c r="BD80" s="130"/>
      <c r="BE80" s="130"/>
      <c r="BF80" s="130"/>
      <c r="BG80" s="130"/>
      <c r="BH80" s="130"/>
      <c r="BI80" s="130"/>
      <c r="BJ80" s="130"/>
      <c r="BK80" s="130"/>
      <c r="BL80" s="130"/>
      <c r="BM80" s="130"/>
      <c r="BN80" s="130"/>
      <c r="BO80" s="130"/>
      <c r="BP80" s="130"/>
      <c r="BQ80" s="130"/>
      <c r="BR80" s="130"/>
      <c r="BS80" s="130"/>
      <c r="BT80" s="130"/>
      <c r="BU80" s="130">
        <f>+'Cash Flow'!BU58</f>
        <v>44.674464130000246</v>
      </c>
      <c r="BV80" s="130">
        <f>+'Cash Flow'!BV58</f>
        <v>14.546980503199897</v>
      </c>
      <c r="BW80" s="130">
        <f>+'Cash Flow'!BW58</f>
        <v>-6.7050000000000125</v>
      </c>
      <c r="BX80" s="130">
        <f>+'Cash Flow'!BX58</f>
        <v>17.988000000000014</v>
      </c>
      <c r="BY80" s="130">
        <f>+'Cash Flow'!BY58</f>
        <v>-43.452000000000005</v>
      </c>
      <c r="BZ80" s="130">
        <f>+'Cash Flow'!BZ58</f>
        <v>-34.286000000000001</v>
      </c>
      <c r="CA80" s="130">
        <f>+'Cash Flow'!CA58</f>
        <v>-55.923999999999999</v>
      </c>
      <c r="CB80" s="130">
        <f>+'Cash Flow'!CB58</f>
        <v>-54.934000000000005</v>
      </c>
      <c r="CC80" s="130">
        <f>+'Cash Flow'!CC58</f>
        <v>-1.0869999999999891</v>
      </c>
      <c r="CD80" s="130">
        <f>+'Cash Flow'!CD58</f>
        <v>8.3746596022497926</v>
      </c>
      <c r="CE80" s="130">
        <f>+'Cash Flow'!CE58</f>
        <v>2.8970566315952198</v>
      </c>
      <c r="CF80" s="130">
        <f>+'Cash Flow'!CF58</f>
        <v>38.567200732033655</v>
      </c>
      <c r="CG80" s="130">
        <f>+'Cash Flow'!CG58</f>
        <v>110.07360736952091</v>
      </c>
      <c r="CH80" s="130">
        <f>+'Cash Flow'!CH58</f>
        <v>96.929686680318838</v>
      </c>
      <c r="CI80" s="130">
        <f>+'Cash Flow'!CI58</f>
        <v>59.022487352657713</v>
      </c>
      <c r="CJ80" s="130">
        <f>+'Cash Flow'!CJ58</f>
        <v>83.342743386133762</v>
      </c>
      <c r="CK80" s="130">
        <f>+'Cash Flow'!CK58</f>
        <v>70.226445024874494</v>
      </c>
      <c r="CL80" s="130">
        <f>+'Cash Flow'!CL58</f>
        <v>104.51884855122876</v>
      </c>
      <c r="CM80" s="130">
        <f>+'Cash Flow'!CM58</f>
        <v>81.060037524253801</v>
      </c>
      <c r="CN80" s="130">
        <f>+'Cash Flow'!CN58</f>
        <v>75.782817618531226</v>
      </c>
      <c r="CO80" s="130">
        <f>+'Cash Flow'!CO58</f>
        <v>68.558573105374961</v>
      </c>
      <c r="CP80" s="130">
        <f>+'Cash Flow'!CP58</f>
        <v>125.746427078599</v>
      </c>
      <c r="CQ80" s="130">
        <f>+'Cash Flow'!CQ58</f>
        <v>37.980382412010336</v>
      </c>
      <c r="CR80" s="130">
        <f>+'Cash Flow'!CR58</f>
        <v>127.47760762076771</v>
      </c>
      <c r="CS80" s="130">
        <f>+'Cash Flow'!CS58</f>
        <v>82.969214174817807</v>
      </c>
      <c r="CT80" s="130">
        <f>+'Cash Flow'!CT58</f>
        <v>-402.99396201641446</v>
      </c>
      <c r="CU80" s="130">
        <f>+'Cash Flow'!CU58</f>
        <v>575.65135512732058</v>
      </c>
      <c r="CV80" s="130">
        <f>+'Cash Flow'!CV58</f>
        <v>132.53403741729485</v>
      </c>
      <c r="CW80" s="130">
        <f>+'Cash Flow'!CW58</f>
        <v>65.737521785641746</v>
      </c>
      <c r="CX80" s="130">
        <f>+'Cash Flow'!CX58</f>
        <v>159.94879712929665</v>
      </c>
      <c r="CY80" s="130">
        <f>+'Cash Flow'!CY58</f>
        <v>10.896138634767333</v>
      </c>
      <c r="CZ80" s="130">
        <f>+'Cash Flow'!CZ58</f>
        <v>149.17247650139208</v>
      </c>
      <c r="DA80" s="130">
        <f>+'Cash Flow'!DA58</f>
        <v>81.194612461028299</v>
      </c>
      <c r="DB80" s="130">
        <f>+'Cash Flow'!DB58</f>
        <v>164.87868197020072</v>
      </c>
      <c r="DC80" s="3"/>
      <c r="DD80" s="3"/>
      <c r="DE80" s="3"/>
      <c r="DF80" s="130"/>
      <c r="DG80" s="130"/>
      <c r="DH80" s="130"/>
      <c r="DI80" s="130"/>
      <c r="DJ80" s="130"/>
      <c r="DK80" s="130"/>
      <c r="DL80" s="130"/>
      <c r="DM80" s="130"/>
      <c r="DN80" s="130"/>
      <c r="DO80" s="130"/>
      <c r="DP80" s="130"/>
      <c r="DQ80" s="130"/>
      <c r="DR80" s="130"/>
      <c r="DS80" s="130"/>
      <c r="DT80" s="130"/>
      <c r="DU80" s="130"/>
      <c r="DV80" s="130"/>
      <c r="DW80" s="130"/>
      <c r="DX80" s="130"/>
      <c r="DY80" s="130"/>
      <c r="DZ80" s="130"/>
      <c r="EA80" s="130"/>
      <c r="EB80" s="130"/>
      <c r="EC80" s="130"/>
      <c r="ED80" s="130"/>
      <c r="EE80" s="130"/>
      <c r="EF80" s="3"/>
      <c r="EG80" s="3"/>
      <c r="EH80" s="3"/>
      <c r="EI80" s="3"/>
      <c r="EJ80" s="3"/>
      <c r="EK80" s="3"/>
    </row>
    <row r="81" spans="1:141" ht="12.75" customHeight="1" x14ac:dyDescent="0.25">
      <c r="A81" s="2"/>
      <c r="B81" s="15" t="str">
        <f t="shared" ref="B81:B83" si="104">B76</f>
        <v>Days Sales Outstanding (DSO)</v>
      </c>
      <c r="C81" s="130"/>
      <c r="D81" s="272" t="e">
        <f t="shared" ref="D81:CC81" si="105">D76/C76-1</f>
        <v>#DIV/0!</v>
      </c>
      <c r="E81" s="272" t="e">
        <f t="shared" si="105"/>
        <v>#DIV/0!</v>
      </c>
      <c r="F81" s="272" t="e">
        <f t="shared" si="105"/>
        <v>#DIV/0!</v>
      </c>
      <c r="G81" s="272" t="e">
        <f t="shared" si="105"/>
        <v>#DIV/0!</v>
      </c>
      <c r="H81" s="272" t="e">
        <f t="shared" si="105"/>
        <v>#DIV/0!</v>
      </c>
      <c r="I81" s="272" t="e">
        <f t="shared" si="105"/>
        <v>#DIV/0!</v>
      </c>
      <c r="J81" s="272" t="e">
        <f t="shared" si="105"/>
        <v>#DIV/0!</v>
      </c>
      <c r="K81" s="272" t="e">
        <f t="shared" si="105"/>
        <v>#DIV/0!</v>
      </c>
      <c r="L81" s="272" t="e">
        <f t="shared" si="105"/>
        <v>#DIV/0!</v>
      </c>
      <c r="M81" s="272" t="e">
        <f t="shared" si="105"/>
        <v>#DIV/0!</v>
      </c>
      <c r="N81" s="272" t="e">
        <f t="shared" si="105"/>
        <v>#DIV/0!</v>
      </c>
      <c r="O81" s="272" t="e">
        <f t="shared" si="105"/>
        <v>#DIV/0!</v>
      </c>
      <c r="P81" s="272" t="e">
        <f t="shared" si="105"/>
        <v>#DIV/0!</v>
      </c>
      <c r="Q81" s="272" t="e">
        <f t="shared" si="105"/>
        <v>#DIV/0!</v>
      </c>
      <c r="R81" s="272" t="e">
        <f t="shared" si="105"/>
        <v>#DIV/0!</v>
      </c>
      <c r="S81" s="272" t="e">
        <f t="shared" si="105"/>
        <v>#DIV/0!</v>
      </c>
      <c r="T81" s="272" t="e">
        <f t="shared" si="105"/>
        <v>#DIV/0!</v>
      </c>
      <c r="U81" s="272" t="e">
        <f t="shared" si="105"/>
        <v>#DIV/0!</v>
      </c>
      <c r="V81" s="272" t="e">
        <f t="shared" si="105"/>
        <v>#DIV/0!</v>
      </c>
      <c r="W81" s="272" t="e">
        <f t="shared" si="105"/>
        <v>#DIV/0!</v>
      </c>
      <c r="X81" s="272" t="e">
        <f t="shared" si="105"/>
        <v>#DIV/0!</v>
      </c>
      <c r="Y81" s="272" t="e">
        <f t="shared" si="105"/>
        <v>#DIV/0!</v>
      </c>
      <c r="Z81" s="272" t="e">
        <f t="shared" si="105"/>
        <v>#DIV/0!</v>
      </c>
      <c r="AA81" s="272" t="e">
        <f t="shared" si="105"/>
        <v>#DIV/0!</v>
      </c>
      <c r="AB81" s="272" t="e">
        <f t="shared" si="105"/>
        <v>#DIV/0!</v>
      </c>
      <c r="AC81" s="272" t="e">
        <f t="shared" si="105"/>
        <v>#DIV/0!</v>
      </c>
      <c r="AD81" s="272" t="e">
        <f t="shared" si="105"/>
        <v>#DIV/0!</v>
      </c>
      <c r="AE81" s="272" t="e">
        <f t="shared" si="105"/>
        <v>#DIV/0!</v>
      </c>
      <c r="AF81" s="272" t="e">
        <f t="shared" si="105"/>
        <v>#DIV/0!</v>
      </c>
      <c r="AG81" s="272" t="e">
        <f t="shared" si="105"/>
        <v>#DIV/0!</v>
      </c>
      <c r="AH81" s="272" t="e">
        <f t="shared" si="105"/>
        <v>#DIV/0!</v>
      </c>
      <c r="AI81" s="272" t="e">
        <f t="shared" si="105"/>
        <v>#DIV/0!</v>
      </c>
      <c r="AJ81" s="272" t="e">
        <f t="shared" si="105"/>
        <v>#DIV/0!</v>
      </c>
      <c r="AK81" s="272" t="e">
        <f t="shared" si="105"/>
        <v>#DIV/0!</v>
      </c>
      <c r="AL81" s="272" t="e">
        <f t="shared" si="105"/>
        <v>#DIV/0!</v>
      </c>
      <c r="AM81" s="272" t="e">
        <f t="shared" si="105"/>
        <v>#DIV/0!</v>
      </c>
      <c r="AN81" s="272" t="e">
        <f t="shared" si="105"/>
        <v>#DIV/0!</v>
      </c>
      <c r="AO81" s="272" t="e">
        <f t="shared" si="105"/>
        <v>#DIV/0!</v>
      </c>
      <c r="AP81" s="272" t="e">
        <f t="shared" si="105"/>
        <v>#DIV/0!</v>
      </c>
      <c r="AQ81" s="272" t="e">
        <f t="shared" si="105"/>
        <v>#DIV/0!</v>
      </c>
      <c r="AR81" s="272" t="e">
        <f t="shared" si="105"/>
        <v>#DIV/0!</v>
      </c>
      <c r="AS81" s="272" t="e">
        <f t="shared" si="105"/>
        <v>#DIV/0!</v>
      </c>
      <c r="AT81" s="272" t="e">
        <f t="shared" si="105"/>
        <v>#DIV/0!</v>
      </c>
      <c r="AU81" s="272" t="e">
        <f t="shared" si="105"/>
        <v>#DIV/0!</v>
      </c>
      <c r="AV81" s="272" t="e">
        <f t="shared" si="105"/>
        <v>#DIV/0!</v>
      </c>
      <c r="AW81" s="272" t="e">
        <f t="shared" si="105"/>
        <v>#DIV/0!</v>
      </c>
      <c r="AX81" s="272" t="e">
        <f t="shared" si="105"/>
        <v>#DIV/0!</v>
      </c>
      <c r="AY81" s="272" t="e">
        <f t="shared" si="105"/>
        <v>#DIV/0!</v>
      </c>
      <c r="AZ81" s="272" t="e">
        <f t="shared" si="105"/>
        <v>#DIV/0!</v>
      </c>
      <c r="BA81" s="272" t="e">
        <f t="shared" si="105"/>
        <v>#DIV/0!</v>
      </c>
      <c r="BB81" s="272" t="e">
        <f t="shared" si="105"/>
        <v>#DIV/0!</v>
      </c>
      <c r="BC81" s="272" t="e">
        <f t="shared" si="105"/>
        <v>#DIV/0!</v>
      </c>
      <c r="BD81" s="272" t="e">
        <f t="shared" si="105"/>
        <v>#DIV/0!</v>
      </c>
      <c r="BE81" s="272" t="e">
        <f t="shared" si="105"/>
        <v>#DIV/0!</v>
      </c>
      <c r="BF81" s="272" t="e">
        <f t="shared" si="105"/>
        <v>#DIV/0!</v>
      </c>
      <c r="BG81" s="272" t="e">
        <f t="shared" si="105"/>
        <v>#DIV/0!</v>
      </c>
      <c r="BH81" s="272" t="e">
        <f t="shared" si="105"/>
        <v>#DIV/0!</v>
      </c>
      <c r="BI81" s="272" t="e">
        <f t="shared" si="105"/>
        <v>#DIV/0!</v>
      </c>
      <c r="BJ81" s="272" t="e">
        <f t="shared" si="105"/>
        <v>#DIV/0!</v>
      </c>
      <c r="BK81" s="272" t="e">
        <f t="shared" si="105"/>
        <v>#DIV/0!</v>
      </c>
      <c r="BL81" s="272" t="e">
        <f t="shared" si="105"/>
        <v>#DIV/0!</v>
      </c>
      <c r="BM81" s="272" t="e">
        <f t="shared" si="105"/>
        <v>#DIV/0!</v>
      </c>
      <c r="BN81" s="272" t="e">
        <f t="shared" si="105"/>
        <v>#DIV/0!</v>
      </c>
      <c r="BO81" s="272" t="e">
        <f t="shared" si="105"/>
        <v>#DIV/0!</v>
      </c>
      <c r="BP81" s="272" t="e">
        <f t="shared" si="105"/>
        <v>#DIV/0!</v>
      </c>
      <c r="BQ81" s="272" t="e">
        <f t="shared" si="105"/>
        <v>#DIV/0!</v>
      </c>
      <c r="BR81" s="272" t="e">
        <f t="shared" si="105"/>
        <v>#DIV/0!</v>
      </c>
      <c r="BS81" s="272" t="e">
        <f t="shared" si="105"/>
        <v>#DIV/0!</v>
      </c>
      <c r="BT81" s="272">
        <f t="shared" si="105"/>
        <v>1.7901863740563906E-2</v>
      </c>
      <c r="BU81" s="272">
        <f t="shared" si="105"/>
        <v>-9.0016138210128438E-2</v>
      </c>
      <c r="BV81" s="272">
        <f t="shared" si="105"/>
        <v>-4.5978208959224331E-2</v>
      </c>
      <c r="BW81" s="272">
        <f t="shared" si="105"/>
        <v>0.26680301213080249</v>
      </c>
      <c r="BX81" s="272">
        <f t="shared" si="105"/>
        <v>-0.14317911118588322</v>
      </c>
      <c r="BY81" s="272">
        <f t="shared" si="105"/>
        <v>0.22108531560559541</v>
      </c>
      <c r="BZ81" s="272">
        <f t="shared" si="105"/>
        <v>-0.22257597922641459</v>
      </c>
      <c r="CA81" s="272">
        <f t="shared" si="105"/>
        <v>0.91199690334465044</v>
      </c>
      <c r="CB81" s="272">
        <f t="shared" si="105"/>
        <v>-0.28908169972824294</v>
      </c>
      <c r="CC81" s="272">
        <f t="shared" si="105"/>
        <v>-0.13774433106847794</v>
      </c>
      <c r="CD81" s="273">
        <v>0.02</v>
      </c>
      <c r="CE81" s="273">
        <v>0.05</v>
      </c>
      <c r="CF81" s="273">
        <v>0</v>
      </c>
      <c r="CG81" s="273">
        <v>-0.25</v>
      </c>
      <c r="CH81" s="273">
        <v>-0.15</v>
      </c>
      <c r="CI81" s="273">
        <v>0.25</v>
      </c>
      <c r="CJ81" s="273">
        <v>0.04</v>
      </c>
      <c r="CK81" s="273">
        <v>0.12</v>
      </c>
      <c r="CL81" s="273">
        <v>0</v>
      </c>
      <c r="CM81" s="273">
        <v>-0.25</v>
      </c>
      <c r="CN81" s="273">
        <v>0.28000000000000003</v>
      </c>
      <c r="CO81" s="273">
        <v>0.05</v>
      </c>
      <c r="CP81" s="273">
        <v>0</v>
      </c>
      <c r="CQ81" s="273">
        <v>0.12</v>
      </c>
      <c r="CR81" s="273">
        <v>0.01</v>
      </c>
      <c r="CS81" s="273">
        <v>0.04</v>
      </c>
      <c r="CT81" s="273">
        <v>-0.1</v>
      </c>
      <c r="CU81" s="273">
        <v>0.25</v>
      </c>
      <c r="CV81" s="273">
        <v>0.04</v>
      </c>
      <c r="CW81" s="273">
        <v>0.06</v>
      </c>
      <c r="CX81" s="273">
        <v>-0.18</v>
      </c>
      <c r="CY81" s="273">
        <v>0.25</v>
      </c>
      <c r="CZ81" s="273">
        <v>0.01</v>
      </c>
      <c r="DA81" s="273">
        <v>0.01</v>
      </c>
      <c r="DB81" s="273">
        <v>-0.18</v>
      </c>
      <c r="DC81" s="3"/>
      <c r="DD81" s="3"/>
      <c r="DE81" s="3"/>
      <c r="DF81" s="130"/>
      <c r="DG81" s="130"/>
      <c r="DH81" s="130"/>
      <c r="DI81" s="130"/>
      <c r="DJ81" s="130"/>
      <c r="DK81" s="130"/>
      <c r="DL81" s="130"/>
      <c r="DM81" s="130"/>
      <c r="DN81" s="130"/>
      <c r="DO81" s="130"/>
      <c r="DP81" s="130"/>
      <c r="DQ81" s="130"/>
      <c r="DR81" s="130"/>
      <c r="DS81" s="130"/>
      <c r="DT81" s="130"/>
      <c r="DU81" s="130"/>
      <c r="DV81" s="130"/>
      <c r="DW81" s="130"/>
      <c r="DX81" s="130"/>
      <c r="DY81" s="130"/>
      <c r="DZ81" s="130"/>
      <c r="EA81" s="130"/>
      <c r="EB81" s="130"/>
      <c r="EC81" s="130"/>
      <c r="ED81" s="130"/>
      <c r="EE81" s="130"/>
      <c r="EF81" s="3"/>
      <c r="EG81" s="3"/>
      <c r="EH81" s="3"/>
      <c r="EI81" s="3"/>
      <c r="EJ81" s="3"/>
      <c r="EK81" s="3"/>
    </row>
    <row r="82" spans="1:141" ht="12.75" customHeight="1" x14ac:dyDescent="0.25">
      <c r="A82" s="2"/>
      <c r="B82" s="15" t="str">
        <f t="shared" si="104"/>
        <v>Days Inventory Outstanding</v>
      </c>
      <c r="C82" s="130"/>
      <c r="D82" s="272" t="e">
        <f t="shared" ref="D82:CC82" si="106">D77/C77-1</f>
        <v>#DIV/0!</v>
      </c>
      <c r="E82" s="272" t="e">
        <f t="shared" si="106"/>
        <v>#DIV/0!</v>
      </c>
      <c r="F82" s="272" t="e">
        <f t="shared" si="106"/>
        <v>#DIV/0!</v>
      </c>
      <c r="G82" s="272" t="e">
        <f t="shared" si="106"/>
        <v>#DIV/0!</v>
      </c>
      <c r="H82" s="272" t="e">
        <f t="shared" si="106"/>
        <v>#DIV/0!</v>
      </c>
      <c r="I82" s="272" t="e">
        <f t="shared" si="106"/>
        <v>#DIV/0!</v>
      </c>
      <c r="J82" s="272" t="e">
        <f t="shared" si="106"/>
        <v>#DIV/0!</v>
      </c>
      <c r="K82" s="272" t="e">
        <f t="shared" si="106"/>
        <v>#DIV/0!</v>
      </c>
      <c r="L82" s="272" t="e">
        <f t="shared" si="106"/>
        <v>#DIV/0!</v>
      </c>
      <c r="M82" s="272" t="e">
        <f t="shared" si="106"/>
        <v>#DIV/0!</v>
      </c>
      <c r="N82" s="272" t="e">
        <f t="shared" si="106"/>
        <v>#DIV/0!</v>
      </c>
      <c r="O82" s="272" t="e">
        <f t="shared" si="106"/>
        <v>#DIV/0!</v>
      </c>
      <c r="P82" s="272" t="e">
        <f t="shared" si="106"/>
        <v>#DIV/0!</v>
      </c>
      <c r="Q82" s="272" t="e">
        <f t="shared" si="106"/>
        <v>#DIV/0!</v>
      </c>
      <c r="R82" s="272" t="e">
        <f t="shared" si="106"/>
        <v>#DIV/0!</v>
      </c>
      <c r="S82" s="272" t="e">
        <f t="shared" si="106"/>
        <v>#DIV/0!</v>
      </c>
      <c r="T82" s="272" t="e">
        <f t="shared" si="106"/>
        <v>#DIV/0!</v>
      </c>
      <c r="U82" s="272" t="e">
        <f t="shared" si="106"/>
        <v>#DIV/0!</v>
      </c>
      <c r="V82" s="272" t="e">
        <f t="shared" si="106"/>
        <v>#DIV/0!</v>
      </c>
      <c r="W82" s="272" t="e">
        <f t="shared" si="106"/>
        <v>#DIV/0!</v>
      </c>
      <c r="X82" s="272" t="e">
        <f t="shared" si="106"/>
        <v>#DIV/0!</v>
      </c>
      <c r="Y82" s="272" t="e">
        <f t="shared" si="106"/>
        <v>#DIV/0!</v>
      </c>
      <c r="Z82" s="272" t="e">
        <f t="shared" si="106"/>
        <v>#DIV/0!</v>
      </c>
      <c r="AA82" s="272" t="e">
        <f t="shared" si="106"/>
        <v>#DIV/0!</v>
      </c>
      <c r="AB82" s="272" t="e">
        <f t="shared" si="106"/>
        <v>#DIV/0!</v>
      </c>
      <c r="AC82" s="272" t="e">
        <f t="shared" si="106"/>
        <v>#DIV/0!</v>
      </c>
      <c r="AD82" s="272" t="e">
        <f t="shared" si="106"/>
        <v>#DIV/0!</v>
      </c>
      <c r="AE82" s="272" t="e">
        <f t="shared" si="106"/>
        <v>#DIV/0!</v>
      </c>
      <c r="AF82" s="272" t="e">
        <f t="shared" si="106"/>
        <v>#DIV/0!</v>
      </c>
      <c r="AG82" s="272" t="e">
        <f t="shared" si="106"/>
        <v>#DIV/0!</v>
      </c>
      <c r="AH82" s="272" t="e">
        <f t="shared" si="106"/>
        <v>#DIV/0!</v>
      </c>
      <c r="AI82" s="272" t="e">
        <f t="shared" si="106"/>
        <v>#DIV/0!</v>
      </c>
      <c r="AJ82" s="272" t="e">
        <f t="shared" si="106"/>
        <v>#DIV/0!</v>
      </c>
      <c r="AK82" s="272" t="e">
        <f t="shared" si="106"/>
        <v>#DIV/0!</v>
      </c>
      <c r="AL82" s="272" t="e">
        <f t="shared" si="106"/>
        <v>#DIV/0!</v>
      </c>
      <c r="AM82" s="272" t="e">
        <f t="shared" si="106"/>
        <v>#DIV/0!</v>
      </c>
      <c r="AN82" s="272" t="e">
        <f t="shared" si="106"/>
        <v>#DIV/0!</v>
      </c>
      <c r="AO82" s="272" t="e">
        <f t="shared" si="106"/>
        <v>#DIV/0!</v>
      </c>
      <c r="AP82" s="272" t="e">
        <f t="shared" si="106"/>
        <v>#DIV/0!</v>
      </c>
      <c r="AQ82" s="272" t="e">
        <f t="shared" si="106"/>
        <v>#DIV/0!</v>
      </c>
      <c r="AR82" s="272" t="e">
        <f t="shared" si="106"/>
        <v>#DIV/0!</v>
      </c>
      <c r="AS82" s="272" t="e">
        <f t="shared" si="106"/>
        <v>#DIV/0!</v>
      </c>
      <c r="AT82" s="272" t="e">
        <f t="shared" si="106"/>
        <v>#DIV/0!</v>
      </c>
      <c r="AU82" s="272" t="e">
        <f t="shared" si="106"/>
        <v>#DIV/0!</v>
      </c>
      <c r="AV82" s="272" t="e">
        <f t="shared" si="106"/>
        <v>#DIV/0!</v>
      </c>
      <c r="AW82" s="272" t="e">
        <f t="shared" si="106"/>
        <v>#DIV/0!</v>
      </c>
      <c r="AX82" s="272" t="e">
        <f t="shared" si="106"/>
        <v>#DIV/0!</v>
      </c>
      <c r="AY82" s="272" t="e">
        <f t="shared" si="106"/>
        <v>#DIV/0!</v>
      </c>
      <c r="AZ82" s="272" t="e">
        <f t="shared" si="106"/>
        <v>#DIV/0!</v>
      </c>
      <c r="BA82" s="272" t="e">
        <f t="shared" si="106"/>
        <v>#DIV/0!</v>
      </c>
      <c r="BB82" s="272" t="e">
        <f t="shared" si="106"/>
        <v>#DIV/0!</v>
      </c>
      <c r="BC82" s="272" t="e">
        <f t="shared" si="106"/>
        <v>#DIV/0!</v>
      </c>
      <c r="BD82" s="272" t="e">
        <f t="shared" si="106"/>
        <v>#DIV/0!</v>
      </c>
      <c r="BE82" s="272" t="e">
        <f t="shared" si="106"/>
        <v>#DIV/0!</v>
      </c>
      <c r="BF82" s="272" t="e">
        <f t="shared" si="106"/>
        <v>#DIV/0!</v>
      </c>
      <c r="BG82" s="272" t="e">
        <f t="shared" si="106"/>
        <v>#DIV/0!</v>
      </c>
      <c r="BH82" s="272" t="e">
        <f t="shared" si="106"/>
        <v>#DIV/0!</v>
      </c>
      <c r="BI82" s="272" t="e">
        <f t="shared" si="106"/>
        <v>#DIV/0!</v>
      </c>
      <c r="BJ82" s="272" t="e">
        <f t="shared" si="106"/>
        <v>#DIV/0!</v>
      </c>
      <c r="BK82" s="272" t="e">
        <f t="shared" si="106"/>
        <v>#DIV/0!</v>
      </c>
      <c r="BL82" s="272" t="e">
        <f t="shared" si="106"/>
        <v>#DIV/0!</v>
      </c>
      <c r="BM82" s="272" t="e">
        <f t="shared" si="106"/>
        <v>#DIV/0!</v>
      </c>
      <c r="BN82" s="272" t="e">
        <f t="shared" si="106"/>
        <v>#DIV/0!</v>
      </c>
      <c r="BO82" s="272" t="e">
        <f t="shared" si="106"/>
        <v>#DIV/0!</v>
      </c>
      <c r="BP82" s="272" t="e">
        <f t="shared" si="106"/>
        <v>#DIV/0!</v>
      </c>
      <c r="BQ82" s="272" t="e">
        <f t="shared" si="106"/>
        <v>#DIV/0!</v>
      </c>
      <c r="BR82" s="272" t="e">
        <f t="shared" si="106"/>
        <v>#DIV/0!</v>
      </c>
      <c r="BS82" s="272" t="e">
        <f t="shared" si="106"/>
        <v>#DIV/0!</v>
      </c>
      <c r="BT82" s="272">
        <f t="shared" si="106"/>
        <v>-0.41509250090695571</v>
      </c>
      <c r="BU82" s="272">
        <f t="shared" si="106"/>
        <v>-0.11235918883665874</v>
      </c>
      <c r="BV82" s="272">
        <f t="shared" si="106"/>
        <v>0.27466642774230299</v>
      </c>
      <c r="BW82" s="272">
        <f t="shared" si="106"/>
        <v>5.2874520997108876E-2</v>
      </c>
      <c r="BX82" s="272">
        <f t="shared" si="106"/>
        <v>0.14723779642002666</v>
      </c>
      <c r="BY82" s="272">
        <f t="shared" si="106"/>
        <v>0.22174622587163162</v>
      </c>
      <c r="BZ82" s="272">
        <f t="shared" si="106"/>
        <v>9.394697524456519E-2</v>
      </c>
      <c r="CA82" s="272">
        <f t="shared" si="106"/>
        <v>-0.12127619766332087</v>
      </c>
      <c r="CB82" s="272">
        <f t="shared" si="106"/>
        <v>-0.36410212252664909</v>
      </c>
      <c r="CC82" s="272">
        <f t="shared" si="106"/>
        <v>-0.17957612105978649</v>
      </c>
      <c r="CD82" s="273">
        <v>-0.04</v>
      </c>
      <c r="CE82" s="273">
        <v>0.02</v>
      </c>
      <c r="CF82" s="273">
        <v>0.03</v>
      </c>
      <c r="CG82" s="273">
        <v>-0.05</v>
      </c>
      <c r="CH82" s="273">
        <v>-0.08</v>
      </c>
      <c r="CI82" s="273">
        <v>0.02</v>
      </c>
      <c r="CJ82" s="273">
        <v>0.05</v>
      </c>
      <c r="CK82" s="273">
        <v>0</v>
      </c>
      <c r="CL82" s="273">
        <v>-0.05</v>
      </c>
      <c r="CM82" s="273">
        <v>0.08</v>
      </c>
      <c r="CN82" s="273">
        <v>0.02</v>
      </c>
      <c r="CO82" s="273">
        <v>0</v>
      </c>
      <c r="CP82" s="273">
        <v>0</v>
      </c>
      <c r="CQ82" s="273">
        <v>0.08</v>
      </c>
      <c r="CR82" s="273">
        <v>0.02</v>
      </c>
      <c r="CS82" s="273">
        <v>0.02</v>
      </c>
      <c r="CT82" s="273">
        <v>-0.12</v>
      </c>
      <c r="CU82" s="273">
        <v>0.08</v>
      </c>
      <c r="CV82" s="273">
        <v>0.02</v>
      </c>
      <c r="CW82" s="273">
        <v>0.02</v>
      </c>
      <c r="CX82" s="273">
        <v>-0.12</v>
      </c>
      <c r="CY82" s="273">
        <v>0.08</v>
      </c>
      <c r="CZ82" s="273">
        <v>0.02</v>
      </c>
      <c r="DA82" s="273">
        <v>0.02</v>
      </c>
      <c r="DB82" s="273">
        <v>-0.12</v>
      </c>
      <c r="DC82" s="3"/>
      <c r="DD82" s="3"/>
      <c r="DE82" s="3"/>
      <c r="DF82" s="130"/>
      <c r="DG82" s="130"/>
      <c r="DH82" s="130"/>
      <c r="DI82" s="130"/>
      <c r="DJ82" s="130"/>
      <c r="DK82" s="130"/>
      <c r="DL82" s="130"/>
      <c r="DM82" s="130"/>
      <c r="DN82" s="130"/>
      <c r="DO82" s="130"/>
      <c r="DP82" s="130"/>
      <c r="DQ82" s="130"/>
      <c r="DR82" s="130"/>
      <c r="DS82" s="130"/>
      <c r="DT82" s="130"/>
      <c r="DU82" s="130"/>
      <c r="DV82" s="130"/>
      <c r="DW82" s="130"/>
      <c r="DX82" s="130"/>
      <c r="DY82" s="130"/>
      <c r="DZ82" s="130"/>
      <c r="EA82" s="130"/>
      <c r="EB82" s="130"/>
      <c r="EC82" s="130"/>
      <c r="ED82" s="130"/>
      <c r="EE82" s="130"/>
      <c r="EF82" s="3"/>
      <c r="EG82" s="3"/>
      <c r="EH82" s="3"/>
      <c r="EI82" s="3"/>
      <c r="EJ82" s="3"/>
      <c r="EK82" s="3"/>
    </row>
    <row r="83" spans="1:141" ht="12.75" customHeight="1" x14ac:dyDescent="0.25">
      <c r="A83" s="2"/>
      <c r="B83" s="15" t="str">
        <f t="shared" si="104"/>
        <v>Days Payable Outstanding (DPO)</v>
      </c>
      <c r="C83" s="130"/>
      <c r="D83" s="272" t="e">
        <f t="shared" ref="D83:CC83" si="107">D78/C78-1</f>
        <v>#DIV/0!</v>
      </c>
      <c r="E83" s="272" t="e">
        <f t="shared" si="107"/>
        <v>#DIV/0!</v>
      </c>
      <c r="F83" s="272" t="e">
        <f t="shared" si="107"/>
        <v>#DIV/0!</v>
      </c>
      <c r="G83" s="272" t="e">
        <f t="shared" si="107"/>
        <v>#DIV/0!</v>
      </c>
      <c r="H83" s="272" t="e">
        <f t="shared" si="107"/>
        <v>#DIV/0!</v>
      </c>
      <c r="I83" s="272" t="e">
        <f t="shared" si="107"/>
        <v>#DIV/0!</v>
      </c>
      <c r="J83" s="272" t="e">
        <f t="shared" si="107"/>
        <v>#DIV/0!</v>
      </c>
      <c r="K83" s="272" t="e">
        <f t="shared" si="107"/>
        <v>#DIV/0!</v>
      </c>
      <c r="L83" s="272" t="e">
        <f t="shared" si="107"/>
        <v>#DIV/0!</v>
      </c>
      <c r="M83" s="272" t="e">
        <f t="shared" si="107"/>
        <v>#DIV/0!</v>
      </c>
      <c r="N83" s="272" t="e">
        <f t="shared" si="107"/>
        <v>#DIV/0!</v>
      </c>
      <c r="O83" s="272" t="e">
        <f t="shared" si="107"/>
        <v>#DIV/0!</v>
      </c>
      <c r="P83" s="272" t="e">
        <f t="shared" si="107"/>
        <v>#DIV/0!</v>
      </c>
      <c r="Q83" s="272" t="e">
        <f t="shared" si="107"/>
        <v>#DIV/0!</v>
      </c>
      <c r="R83" s="272" t="e">
        <f t="shared" si="107"/>
        <v>#DIV/0!</v>
      </c>
      <c r="S83" s="272" t="e">
        <f t="shared" si="107"/>
        <v>#DIV/0!</v>
      </c>
      <c r="T83" s="272" t="e">
        <f t="shared" si="107"/>
        <v>#DIV/0!</v>
      </c>
      <c r="U83" s="272" t="e">
        <f t="shared" si="107"/>
        <v>#DIV/0!</v>
      </c>
      <c r="V83" s="272" t="e">
        <f t="shared" si="107"/>
        <v>#DIV/0!</v>
      </c>
      <c r="W83" s="272" t="e">
        <f t="shared" si="107"/>
        <v>#DIV/0!</v>
      </c>
      <c r="X83" s="272" t="e">
        <f t="shared" si="107"/>
        <v>#DIV/0!</v>
      </c>
      <c r="Y83" s="272" t="e">
        <f t="shared" si="107"/>
        <v>#DIV/0!</v>
      </c>
      <c r="Z83" s="272" t="e">
        <f t="shared" si="107"/>
        <v>#DIV/0!</v>
      </c>
      <c r="AA83" s="272" t="e">
        <f t="shared" si="107"/>
        <v>#DIV/0!</v>
      </c>
      <c r="AB83" s="272" t="e">
        <f t="shared" si="107"/>
        <v>#DIV/0!</v>
      </c>
      <c r="AC83" s="272" t="e">
        <f t="shared" si="107"/>
        <v>#DIV/0!</v>
      </c>
      <c r="AD83" s="272" t="e">
        <f t="shared" si="107"/>
        <v>#DIV/0!</v>
      </c>
      <c r="AE83" s="272" t="e">
        <f t="shared" si="107"/>
        <v>#DIV/0!</v>
      </c>
      <c r="AF83" s="272" t="e">
        <f t="shared" si="107"/>
        <v>#DIV/0!</v>
      </c>
      <c r="AG83" s="272" t="e">
        <f t="shared" si="107"/>
        <v>#DIV/0!</v>
      </c>
      <c r="AH83" s="272" t="e">
        <f t="shared" si="107"/>
        <v>#DIV/0!</v>
      </c>
      <c r="AI83" s="272" t="e">
        <f t="shared" si="107"/>
        <v>#DIV/0!</v>
      </c>
      <c r="AJ83" s="272" t="e">
        <f t="shared" si="107"/>
        <v>#DIV/0!</v>
      </c>
      <c r="AK83" s="272" t="e">
        <f t="shared" si="107"/>
        <v>#DIV/0!</v>
      </c>
      <c r="AL83" s="272" t="e">
        <f t="shared" si="107"/>
        <v>#DIV/0!</v>
      </c>
      <c r="AM83" s="272" t="e">
        <f t="shared" si="107"/>
        <v>#DIV/0!</v>
      </c>
      <c r="AN83" s="272" t="e">
        <f t="shared" si="107"/>
        <v>#DIV/0!</v>
      </c>
      <c r="AO83" s="272" t="e">
        <f t="shared" si="107"/>
        <v>#DIV/0!</v>
      </c>
      <c r="AP83" s="272" t="e">
        <f t="shared" si="107"/>
        <v>#DIV/0!</v>
      </c>
      <c r="AQ83" s="272" t="e">
        <f t="shared" si="107"/>
        <v>#DIV/0!</v>
      </c>
      <c r="AR83" s="272" t="e">
        <f t="shared" si="107"/>
        <v>#DIV/0!</v>
      </c>
      <c r="AS83" s="272" t="e">
        <f t="shared" si="107"/>
        <v>#DIV/0!</v>
      </c>
      <c r="AT83" s="272" t="e">
        <f t="shared" si="107"/>
        <v>#DIV/0!</v>
      </c>
      <c r="AU83" s="272" t="e">
        <f t="shared" si="107"/>
        <v>#DIV/0!</v>
      </c>
      <c r="AV83" s="272" t="e">
        <f t="shared" si="107"/>
        <v>#DIV/0!</v>
      </c>
      <c r="AW83" s="272" t="e">
        <f t="shared" si="107"/>
        <v>#DIV/0!</v>
      </c>
      <c r="AX83" s="272" t="e">
        <f t="shared" si="107"/>
        <v>#DIV/0!</v>
      </c>
      <c r="AY83" s="272" t="e">
        <f t="shared" si="107"/>
        <v>#DIV/0!</v>
      </c>
      <c r="AZ83" s="272" t="e">
        <f t="shared" si="107"/>
        <v>#DIV/0!</v>
      </c>
      <c r="BA83" s="272" t="e">
        <f t="shared" si="107"/>
        <v>#DIV/0!</v>
      </c>
      <c r="BB83" s="272" t="e">
        <f t="shared" si="107"/>
        <v>#DIV/0!</v>
      </c>
      <c r="BC83" s="272" t="e">
        <f t="shared" si="107"/>
        <v>#DIV/0!</v>
      </c>
      <c r="BD83" s="272" t="e">
        <f t="shared" si="107"/>
        <v>#DIV/0!</v>
      </c>
      <c r="BE83" s="272" t="e">
        <f t="shared" si="107"/>
        <v>#DIV/0!</v>
      </c>
      <c r="BF83" s="272" t="e">
        <f t="shared" si="107"/>
        <v>#DIV/0!</v>
      </c>
      <c r="BG83" s="272" t="e">
        <f t="shared" si="107"/>
        <v>#DIV/0!</v>
      </c>
      <c r="BH83" s="272" t="e">
        <f t="shared" si="107"/>
        <v>#DIV/0!</v>
      </c>
      <c r="BI83" s="272" t="e">
        <f t="shared" si="107"/>
        <v>#DIV/0!</v>
      </c>
      <c r="BJ83" s="272" t="e">
        <f t="shared" si="107"/>
        <v>#DIV/0!</v>
      </c>
      <c r="BK83" s="272" t="e">
        <f t="shared" si="107"/>
        <v>#DIV/0!</v>
      </c>
      <c r="BL83" s="272" t="e">
        <f t="shared" si="107"/>
        <v>#DIV/0!</v>
      </c>
      <c r="BM83" s="272" t="e">
        <f t="shared" si="107"/>
        <v>#DIV/0!</v>
      </c>
      <c r="BN83" s="272" t="e">
        <f t="shared" si="107"/>
        <v>#DIV/0!</v>
      </c>
      <c r="BO83" s="272" t="e">
        <f t="shared" si="107"/>
        <v>#DIV/0!</v>
      </c>
      <c r="BP83" s="272" t="e">
        <f t="shared" si="107"/>
        <v>#DIV/0!</v>
      </c>
      <c r="BQ83" s="272" t="e">
        <f t="shared" si="107"/>
        <v>#DIV/0!</v>
      </c>
      <c r="BR83" s="272" t="e">
        <f t="shared" si="107"/>
        <v>#DIV/0!</v>
      </c>
      <c r="BS83" s="272" t="e">
        <f t="shared" si="107"/>
        <v>#DIV/0!</v>
      </c>
      <c r="BT83" s="272">
        <f t="shared" si="107"/>
        <v>-0.16193752686438578</v>
      </c>
      <c r="BU83" s="272">
        <f t="shared" si="107"/>
        <v>9.8207645579611924E-2</v>
      </c>
      <c r="BV83" s="272">
        <f t="shared" si="107"/>
        <v>-7.3193266619306252E-2</v>
      </c>
      <c r="BW83" s="272">
        <f t="shared" si="107"/>
        <v>0.3591551215787796</v>
      </c>
      <c r="BX83" s="272">
        <f t="shared" si="107"/>
        <v>0.38757858785287214</v>
      </c>
      <c r="BY83" s="272">
        <f t="shared" si="107"/>
        <v>-0.15460882421758293</v>
      </c>
      <c r="BZ83" s="272">
        <f t="shared" si="107"/>
        <v>-6.2586896650042467E-2</v>
      </c>
      <c r="CA83" s="272">
        <f t="shared" si="107"/>
        <v>0.11797356038180662</v>
      </c>
      <c r="CB83" s="272">
        <f t="shared" si="107"/>
        <v>-0.33579947738432603</v>
      </c>
      <c r="CC83" s="272">
        <f t="shared" si="107"/>
        <v>-4.6404895579772343E-2</v>
      </c>
      <c r="CD83" s="273">
        <v>0.12</v>
      </c>
      <c r="CE83" s="273">
        <v>0</v>
      </c>
      <c r="CF83" s="273">
        <v>0.1</v>
      </c>
      <c r="CG83" s="273">
        <v>0.1</v>
      </c>
      <c r="CH83" s="273">
        <v>0.15</v>
      </c>
      <c r="CI83" s="273">
        <v>0.15</v>
      </c>
      <c r="CJ83" s="273">
        <v>0.08</v>
      </c>
      <c r="CK83" s="273">
        <v>0.05</v>
      </c>
      <c r="CL83" s="273">
        <v>7.0000000000000007E-2</v>
      </c>
      <c r="CM83" s="273">
        <v>-0.08</v>
      </c>
      <c r="CN83" s="273">
        <v>0.1</v>
      </c>
      <c r="CO83" s="273">
        <v>0</v>
      </c>
      <c r="CP83" s="273">
        <v>0.1</v>
      </c>
      <c r="CQ83" s="273">
        <v>-0.02</v>
      </c>
      <c r="CR83" s="273">
        <v>0.1</v>
      </c>
      <c r="CS83" s="273">
        <v>0.02</v>
      </c>
      <c r="CT83" s="273">
        <v>0.03</v>
      </c>
      <c r="CU83" s="273">
        <v>0.04</v>
      </c>
      <c r="CV83" s="273">
        <v>0.1</v>
      </c>
      <c r="CW83" s="273">
        <v>0</v>
      </c>
      <c r="CX83" s="273">
        <v>0.02</v>
      </c>
      <c r="CY83" s="273">
        <v>0</v>
      </c>
      <c r="CZ83" s="273">
        <v>0.1</v>
      </c>
      <c r="DA83" s="273">
        <v>0</v>
      </c>
      <c r="DB83" s="273">
        <v>0.02</v>
      </c>
      <c r="DC83" s="3"/>
      <c r="DD83" s="3"/>
      <c r="DE83" s="3"/>
      <c r="DF83" s="130"/>
      <c r="DG83" s="130"/>
      <c r="DH83" s="130"/>
      <c r="DI83" s="130"/>
      <c r="DJ83" s="130"/>
      <c r="DK83" s="130"/>
      <c r="DL83" s="130"/>
      <c r="DM83" s="130"/>
      <c r="DN83" s="130"/>
      <c r="DO83" s="130"/>
      <c r="DP83" s="130"/>
      <c r="DQ83" s="130"/>
      <c r="DR83" s="130"/>
      <c r="DS83" s="130"/>
      <c r="DT83" s="130"/>
      <c r="DU83" s="130"/>
      <c r="DV83" s="130"/>
      <c r="DW83" s="130"/>
      <c r="DX83" s="130"/>
      <c r="DY83" s="130"/>
      <c r="DZ83" s="130"/>
      <c r="EA83" s="130"/>
      <c r="EB83" s="130"/>
      <c r="EC83" s="130"/>
      <c r="ED83" s="130"/>
      <c r="EE83" s="130"/>
      <c r="EF83" s="3"/>
      <c r="EG83" s="3"/>
      <c r="EH83" s="3"/>
      <c r="EI83" s="3"/>
      <c r="EJ83" s="3"/>
      <c r="EK83" s="3"/>
    </row>
    <row r="84" spans="1:141" ht="12.75" customHeight="1" x14ac:dyDescent="0.25">
      <c r="A84" s="2"/>
      <c r="B84" s="15"/>
      <c r="C84" s="130"/>
      <c r="D84" s="130"/>
      <c r="E84" s="130"/>
      <c r="F84" s="130"/>
      <c r="G84" s="130"/>
      <c r="H84" s="130"/>
      <c r="I84" s="130"/>
      <c r="J84" s="130"/>
      <c r="K84" s="130"/>
      <c r="L84" s="130"/>
      <c r="M84" s="130"/>
      <c r="N84" s="130"/>
      <c r="O84" s="130"/>
      <c r="P84" s="130"/>
      <c r="Q84" s="130"/>
      <c r="R84" s="130"/>
      <c r="S84" s="130"/>
      <c r="T84" s="130"/>
      <c r="U84" s="130"/>
      <c r="V84" s="130"/>
      <c r="W84" s="130"/>
      <c r="X84" s="130"/>
      <c r="Y84" s="130"/>
      <c r="Z84" s="130"/>
      <c r="AA84" s="130"/>
      <c r="AB84" s="130"/>
      <c r="AC84" s="130"/>
      <c r="AD84" s="130"/>
      <c r="AE84" s="130"/>
      <c r="AF84" s="130"/>
      <c r="AG84" s="130"/>
      <c r="AH84" s="130"/>
      <c r="AI84" s="130"/>
      <c r="AJ84" s="130"/>
      <c r="AK84" s="130"/>
      <c r="AL84" s="130"/>
      <c r="AM84" s="130"/>
      <c r="AN84" s="130"/>
      <c r="AO84" s="130"/>
      <c r="AP84" s="130"/>
      <c r="AQ84" s="130"/>
      <c r="AR84" s="130"/>
      <c r="AS84" s="130"/>
      <c r="AT84" s="130"/>
      <c r="AU84" s="130"/>
      <c r="AV84" s="130"/>
      <c r="AW84" s="130"/>
      <c r="AX84" s="130"/>
      <c r="AY84" s="130"/>
      <c r="AZ84" s="130"/>
      <c r="BA84" s="130"/>
      <c r="BB84" s="130"/>
      <c r="BC84" s="130"/>
      <c r="BD84" s="130"/>
      <c r="BE84" s="130"/>
      <c r="BF84" s="130"/>
      <c r="BG84" s="130"/>
      <c r="BH84" s="130"/>
      <c r="BI84" s="130"/>
      <c r="BJ84" s="130"/>
      <c r="BK84" s="130"/>
      <c r="BL84" s="130"/>
      <c r="BM84" s="130"/>
      <c r="BN84" s="130"/>
      <c r="BO84" s="130"/>
      <c r="BP84" s="130"/>
      <c r="BQ84" s="130"/>
      <c r="BR84" s="130"/>
      <c r="BS84" s="130"/>
      <c r="BT84" s="130"/>
      <c r="BU84" s="130"/>
      <c r="BV84" s="130"/>
      <c r="BW84" s="15"/>
      <c r="BX84" s="3"/>
      <c r="BY84" s="130"/>
      <c r="BZ84" s="3"/>
      <c r="CA84" s="3"/>
      <c r="CB84" s="3"/>
      <c r="CC84" s="3"/>
      <c r="CD84" s="15"/>
      <c r="CE84" s="130"/>
      <c r="CF84" s="130"/>
      <c r="CG84" s="130"/>
      <c r="CH84" s="130"/>
      <c r="CI84" s="130"/>
      <c r="CJ84" s="130"/>
      <c r="CK84" s="130"/>
      <c r="CL84" s="130"/>
      <c r="CM84" s="130"/>
      <c r="CN84" s="130"/>
      <c r="CO84" s="130"/>
      <c r="CP84" s="130"/>
      <c r="CQ84" s="130"/>
      <c r="CR84" s="130"/>
      <c r="CS84" s="130"/>
      <c r="CT84" s="130"/>
      <c r="CU84" s="130"/>
      <c r="CV84" s="130"/>
      <c r="CW84" s="130"/>
      <c r="CX84" s="130"/>
      <c r="CY84" s="130"/>
      <c r="CZ84" s="130"/>
      <c r="DA84" s="130"/>
      <c r="DB84" s="130"/>
      <c r="DC84" s="3"/>
      <c r="DD84" s="3"/>
      <c r="DE84" s="3"/>
      <c r="DF84" s="130"/>
      <c r="DG84" s="130"/>
      <c r="DH84" s="130"/>
      <c r="DI84" s="130"/>
      <c r="DJ84" s="130"/>
      <c r="DK84" s="130"/>
      <c r="DL84" s="130"/>
      <c r="DM84" s="130"/>
      <c r="DN84" s="130"/>
      <c r="DO84" s="130"/>
      <c r="DP84" s="130"/>
      <c r="DQ84" s="130"/>
      <c r="DR84" s="130"/>
      <c r="DS84" s="130"/>
      <c r="DT84" s="130"/>
      <c r="DU84" s="130"/>
      <c r="DV84" s="130"/>
      <c r="DW84" s="130"/>
      <c r="DX84" s="130"/>
      <c r="DY84" s="130"/>
      <c r="DZ84" s="130"/>
      <c r="EA84" s="130"/>
      <c r="EB84" s="130"/>
      <c r="EC84" s="130"/>
      <c r="ED84" s="130"/>
      <c r="EE84" s="130"/>
      <c r="EF84" s="3"/>
      <c r="EG84" s="3"/>
      <c r="EH84" s="3"/>
      <c r="EI84" s="3"/>
      <c r="EJ84" s="3"/>
      <c r="EK84" s="3"/>
    </row>
    <row r="85" spans="1:141" ht="12.75" customHeight="1" x14ac:dyDescent="0.25">
      <c r="A85" s="2"/>
      <c r="B85" s="15" t="s">
        <v>1442</v>
      </c>
      <c r="C85" s="182"/>
      <c r="D85" s="182"/>
      <c r="E85" s="182"/>
      <c r="F85" s="182"/>
      <c r="G85" s="182"/>
      <c r="H85" s="182"/>
      <c r="I85" s="182"/>
      <c r="J85" s="182"/>
      <c r="K85" s="182"/>
      <c r="L85" s="182"/>
      <c r="M85" s="182"/>
      <c r="N85" s="182"/>
      <c r="O85" s="182"/>
      <c r="P85" s="182"/>
      <c r="Q85" s="182"/>
      <c r="R85" s="182"/>
      <c r="S85" s="182"/>
      <c r="T85" s="182"/>
      <c r="U85" s="182"/>
      <c r="V85" s="182"/>
      <c r="W85" s="182"/>
      <c r="X85" s="182"/>
      <c r="Y85" s="182"/>
      <c r="Z85" s="182"/>
      <c r="AA85" s="182"/>
      <c r="AB85" s="182"/>
      <c r="AC85" s="182"/>
      <c r="AD85" s="182"/>
      <c r="AE85" s="182"/>
      <c r="AF85" s="182"/>
      <c r="AG85" s="182"/>
      <c r="AH85" s="182"/>
      <c r="AI85" s="182"/>
      <c r="AJ85" s="182"/>
      <c r="AK85" s="182"/>
      <c r="AL85" s="182"/>
      <c r="AM85" s="182"/>
      <c r="AN85" s="182"/>
      <c r="AO85" s="182"/>
      <c r="AP85" s="182"/>
      <c r="AQ85" s="182"/>
      <c r="AR85" s="182"/>
      <c r="AS85" s="182"/>
      <c r="AT85" s="182"/>
      <c r="AU85" s="182"/>
      <c r="AV85" s="182"/>
      <c r="AW85" s="182"/>
      <c r="AX85" s="182"/>
      <c r="AY85" s="182"/>
      <c r="AZ85" s="182"/>
      <c r="BA85" s="182"/>
      <c r="BB85" s="182"/>
      <c r="BC85" s="182"/>
      <c r="BD85" s="182"/>
      <c r="BE85" s="182"/>
      <c r="BF85" s="182"/>
      <c r="BG85" s="182"/>
      <c r="BH85" s="182"/>
      <c r="BI85" s="182"/>
      <c r="BJ85" s="182"/>
      <c r="BK85" s="182"/>
      <c r="BL85" s="182"/>
      <c r="BM85" s="182"/>
      <c r="BN85" s="182"/>
      <c r="BO85" s="182"/>
      <c r="BP85" s="182"/>
      <c r="BQ85" s="182"/>
      <c r="BR85" s="182"/>
      <c r="BS85" s="182"/>
      <c r="BT85" s="182"/>
      <c r="BU85" s="182"/>
      <c r="BV85" s="182"/>
      <c r="BW85" s="182"/>
      <c r="BX85" s="182"/>
      <c r="BY85" s="182"/>
      <c r="BZ85" s="182"/>
      <c r="CA85" s="182"/>
      <c r="CB85" s="182"/>
      <c r="CC85" s="182"/>
      <c r="CD85" s="182"/>
      <c r="CE85" s="182"/>
      <c r="CF85" s="182"/>
      <c r="CG85" s="182"/>
      <c r="CH85" s="182"/>
      <c r="CI85" s="182"/>
      <c r="CJ85" s="182"/>
      <c r="CK85" s="182"/>
      <c r="CL85" s="182"/>
      <c r="CM85" s="182"/>
      <c r="CN85" s="182"/>
      <c r="CO85" s="182"/>
      <c r="CP85" s="182"/>
      <c r="CQ85" s="182"/>
      <c r="CR85" s="182"/>
      <c r="CS85" s="182"/>
      <c r="CT85" s="182"/>
      <c r="CU85" s="182"/>
      <c r="CV85" s="182"/>
      <c r="CW85" s="182"/>
      <c r="CX85" s="182"/>
      <c r="CY85" s="182"/>
      <c r="CZ85" s="182"/>
      <c r="DA85" s="182"/>
      <c r="DB85" s="182"/>
      <c r="DC85" s="2"/>
      <c r="DD85" s="2"/>
      <c r="DE85" s="2" t="s">
        <v>1442</v>
      </c>
      <c r="DF85" s="182">
        <f t="array" ref="DF85">INDEX('Income Statement'!$DE$31:$EB$31,MATCH('Balance Sheet'!DF$5,'Income Statement'!$DE$5:$EB$5,0))</f>
        <v>0</v>
      </c>
      <c r="DG85" s="182">
        <f t="array" ref="DG85">INDEX('Income Statement'!$DE$31:$EB$31,MATCH('Balance Sheet'!DG$5,'Income Statement'!$DE$5:$EB$5,0))</f>
        <v>0</v>
      </c>
      <c r="DH85" s="182">
        <f t="array" ref="DH85">INDEX('Income Statement'!$DE$31:$EB$31,MATCH('Balance Sheet'!DH$5,'Income Statement'!$DE$5:$EB$5,0))</f>
        <v>0</v>
      </c>
      <c r="DI85" s="182">
        <f t="array" ref="DI85">INDEX('Income Statement'!$DE$31:$EB$31,MATCH('Balance Sheet'!DI$5,'Income Statement'!$DE$5:$EB$5,0))</f>
        <v>0</v>
      </c>
      <c r="DJ85" s="182">
        <f t="array" ref="DJ85">INDEX('Income Statement'!$DE$31:$EB$31,MATCH('Balance Sheet'!DJ$5,'Income Statement'!$DE$5:$EB$5,0))</f>
        <v>0</v>
      </c>
      <c r="DK85" s="182">
        <f t="array" ref="DK85">INDEX('Income Statement'!$DE$31:$EB$31,MATCH('Balance Sheet'!DK$5,'Income Statement'!$DE$5:$EB$5,0))</f>
        <v>0</v>
      </c>
      <c r="DL85" s="182">
        <f t="array" ref="DL85">INDEX('Income Statement'!$DE$31:$EB$31,MATCH('Balance Sheet'!DL$5,'Income Statement'!$DE$5:$EB$5,0))</f>
        <v>0</v>
      </c>
      <c r="DM85" s="182">
        <f t="array" ref="DM85">INDEX('Income Statement'!$DE$31:$EB$31,MATCH('Balance Sheet'!DM$5,'Income Statement'!$DE$5:$EB$5,0))</f>
        <v>0</v>
      </c>
      <c r="DN85" s="182">
        <f t="array" ref="DN85">INDEX('Income Statement'!$DE$31:$EB$31,MATCH('Balance Sheet'!DN$5,'Income Statement'!$DE$5:$EB$5,0))</f>
        <v>0</v>
      </c>
      <c r="DO85" s="182">
        <f t="array" ref="DO85">INDEX('Income Statement'!$DE$31:$EB$31,MATCH('Balance Sheet'!DO$5,'Income Statement'!$DE$5:$EB$5,0))</f>
        <v>0</v>
      </c>
      <c r="DP85" s="182">
        <f t="array" ref="DP85">INDEX('Income Statement'!$DE$31:$EB$31,MATCH('Balance Sheet'!DP$5,'Income Statement'!$DE$5:$EB$5,0))</f>
        <v>0</v>
      </c>
      <c r="DQ85" s="182">
        <f t="array" ref="DQ85">INDEX('Income Statement'!$DE$31:$EB$31,MATCH('Balance Sheet'!DQ$5,'Income Statement'!$DE$5:$EB$5,0))</f>
        <v>0</v>
      </c>
      <c r="DR85" s="182">
        <f t="array" ref="DR85">INDEX('Income Statement'!$DE$31:$EB$31,MATCH('Balance Sheet'!DR$5,'Income Statement'!$DE$5:$EB$5,0))</f>
        <v>0</v>
      </c>
      <c r="DS85" s="182">
        <f t="array" ref="DS85">INDEX('Income Statement'!$DE$31:$EB$31,MATCH('Balance Sheet'!DS$5,'Income Statement'!$DE$5:$EB$5,0))</f>
        <v>0</v>
      </c>
      <c r="DT85" s="182">
        <f t="array" ref="DT85">INDEX('Income Statement'!$DE$31:$EB$31,MATCH('Balance Sheet'!DT$5,'Income Statement'!$DE$5:$EB$5,0))</f>
        <v>0</v>
      </c>
      <c r="DU85" s="182">
        <f t="array" ref="DU85">INDEX('Income Statement'!$DE$31:$EB$31,MATCH('Balance Sheet'!DU$5,'Income Statement'!$DE$5:$EB$5,0))</f>
        <v>1.3806167699999952</v>
      </c>
      <c r="DV85" s="182">
        <f t="array" ref="DV85">INDEX('Income Statement'!$DE$31:$EB$31,MATCH('Balance Sheet'!DV$5,'Income Statement'!$DE$5:$EB$5,0))</f>
        <v>47.189592439999998</v>
      </c>
      <c r="DW85" s="182">
        <f t="array" ref="DW85">INDEX('Income Statement'!$DE$31:$EB$31,MATCH('Balance Sheet'!DW$5,'Income Statement'!$DE$5:$EB$5,0))</f>
        <v>232.65732689999999</v>
      </c>
      <c r="DX85" s="182">
        <f t="array" ref="DX85">INDEX('Income Statement'!$DE$31:$EB$31,MATCH('Balance Sheet'!DX$5,'Income Statement'!$DE$5:$EB$5,0))</f>
        <v>265.13000000000005</v>
      </c>
      <c r="DY85" s="182">
        <f t="array" ref="DY85">INDEX('Income Statement'!$DE$31:$EB$31,MATCH('Balance Sheet'!DY$5,'Income Statement'!$DE$5:$EB$5,0))</f>
        <v>116.10292530610435</v>
      </c>
      <c r="DZ85" s="182">
        <f t="array" ref="DZ85">INDEX('Income Statement'!$DE$31:$EB$31,MATCH('Balance Sheet'!DZ$5,'Income Statement'!$DE$5:$EB$5,0))</f>
        <v>229.56617941909462</v>
      </c>
      <c r="EA85" s="182">
        <f t="array" ref="EA85">INDEX('Income Statement'!$DE$31:$EB$31,MATCH('Balance Sheet'!EA$5,'Income Statement'!$DE$5:$EB$5,0))</f>
        <v>295.69425536918334</v>
      </c>
      <c r="EB85" s="182">
        <f t="array" ref="EB85">INDEX('Income Statement'!$DE$31:$EB$31,MATCH('Balance Sheet'!EB$5,'Income Statement'!$DE$5:$EB$5,0))</f>
        <v>336.91762585236143</v>
      </c>
      <c r="EC85" s="182" t="e">
        <f t="array" ref="EC85">INDEX('Income Statement'!$DE$31:$EB$31,MATCH('Balance Sheet'!EC$5,'Income Statement'!$DE$5:$EB$5,0))</f>
        <v>#N/A</v>
      </c>
      <c r="ED85" s="182" t="e">
        <f t="array" ref="ED85">INDEX('Income Statement'!$DE$31:$EB$31,MATCH('Balance Sheet'!ED$5,'Income Statement'!$DE$5:$EB$5,0))</f>
        <v>#N/A</v>
      </c>
      <c r="EE85" s="182" t="e">
        <f t="array" ref="EE85">INDEX('Income Statement'!$DE$31:$EB$31,MATCH('Balance Sheet'!EE$5,'Income Statement'!$DE$5:$EB$5,0))</f>
        <v>#N/A</v>
      </c>
      <c r="EF85" s="2"/>
      <c r="EG85" s="2"/>
      <c r="EH85" s="2"/>
      <c r="EI85" s="2"/>
      <c r="EJ85" s="2"/>
      <c r="EK85" s="2"/>
    </row>
    <row r="86" spans="1:141" ht="12.75" customHeight="1" x14ac:dyDescent="0.25">
      <c r="A86" s="2"/>
      <c r="B86" s="2" t="s">
        <v>1443</v>
      </c>
      <c r="C86" s="182"/>
      <c r="D86" s="182"/>
      <c r="E86" s="182"/>
      <c r="F86" s="182"/>
      <c r="G86" s="182"/>
      <c r="H86" s="182"/>
      <c r="I86" s="182"/>
      <c r="J86" s="182"/>
      <c r="K86" s="182"/>
      <c r="L86" s="182"/>
      <c r="M86" s="182"/>
      <c r="N86" s="182"/>
      <c r="O86" s="182"/>
      <c r="P86" s="182"/>
      <c r="Q86" s="182"/>
      <c r="R86" s="182"/>
      <c r="S86" s="182"/>
      <c r="T86" s="182"/>
      <c r="U86" s="182"/>
      <c r="V86" s="182"/>
      <c r="W86" s="182"/>
      <c r="X86" s="182"/>
      <c r="Y86" s="182"/>
      <c r="Z86" s="182"/>
      <c r="AA86" s="182"/>
      <c r="AB86" s="182"/>
      <c r="AC86" s="182"/>
      <c r="AD86" s="182"/>
      <c r="AE86" s="182"/>
      <c r="AF86" s="182"/>
      <c r="AG86" s="182"/>
      <c r="AH86" s="182"/>
      <c r="AI86" s="182"/>
      <c r="AJ86" s="182"/>
      <c r="AK86" s="182"/>
      <c r="AL86" s="182"/>
      <c r="AM86" s="182"/>
      <c r="AN86" s="182"/>
      <c r="AO86" s="182"/>
      <c r="AP86" s="182"/>
      <c r="AQ86" s="182"/>
      <c r="AR86" s="182"/>
      <c r="AS86" s="182"/>
      <c r="AT86" s="182"/>
      <c r="AU86" s="182"/>
      <c r="AV86" s="182"/>
      <c r="AW86" s="182"/>
      <c r="AX86" s="182"/>
      <c r="AY86" s="182"/>
      <c r="AZ86" s="182"/>
      <c r="BA86" s="182"/>
      <c r="BB86" s="182"/>
      <c r="BC86" s="182"/>
      <c r="BD86" s="182"/>
      <c r="BE86" s="182"/>
      <c r="BF86" s="182"/>
      <c r="BG86" s="182"/>
      <c r="BH86" s="182"/>
      <c r="BI86" s="182"/>
      <c r="BJ86" s="182"/>
      <c r="BK86" s="182"/>
      <c r="BL86" s="182"/>
      <c r="BM86" s="182"/>
      <c r="BN86" s="182"/>
      <c r="BO86" s="182"/>
      <c r="BP86" s="182"/>
      <c r="BQ86" s="182"/>
      <c r="BR86" s="182"/>
      <c r="BS86" s="182"/>
      <c r="BT86" s="182"/>
      <c r="BU86" s="182"/>
      <c r="BV86" s="182"/>
      <c r="BW86" s="182"/>
      <c r="BX86" s="182"/>
      <c r="BY86" s="182"/>
      <c r="BZ86" s="182"/>
      <c r="CA86" s="182"/>
      <c r="CB86" s="182"/>
      <c r="CC86" s="182"/>
      <c r="CD86" s="182"/>
      <c r="CE86" s="182"/>
      <c r="CF86" s="182"/>
      <c r="CG86" s="182"/>
      <c r="CH86" s="182"/>
      <c r="CI86" s="182"/>
      <c r="CJ86" s="182"/>
      <c r="CK86" s="182"/>
      <c r="CL86" s="182"/>
      <c r="CM86" s="182"/>
      <c r="CN86" s="182"/>
      <c r="CO86" s="182"/>
      <c r="CP86" s="182"/>
      <c r="CQ86" s="182"/>
      <c r="CR86" s="182"/>
      <c r="CS86" s="182"/>
      <c r="CT86" s="182"/>
      <c r="CU86" s="182"/>
      <c r="CV86" s="182"/>
      <c r="CW86" s="182"/>
      <c r="CX86" s="182"/>
      <c r="CY86" s="182"/>
      <c r="CZ86" s="182"/>
      <c r="DA86" s="182"/>
      <c r="DB86" s="182"/>
      <c r="DC86" s="2"/>
      <c r="DD86" s="2"/>
      <c r="DE86" s="2" t="s">
        <v>1443</v>
      </c>
      <c r="DF86" s="182"/>
      <c r="DG86" s="182">
        <f t="shared" ref="DG86:EE86" si="108">AVERAGE(DG25-DG34,DF25-DF34)</f>
        <v>0</v>
      </c>
      <c r="DH86" s="182">
        <f t="shared" si="108"/>
        <v>0</v>
      </c>
      <c r="DI86" s="182">
        <f t="shared" si="108"/>
        <v>0</v>
      </c>
      <c r="DJ86" s="182">
        <f t="shared" si="108"/>
        <v>0</v>
      </c>
      <c r="DK86" s="182">
        <f t="shared" si="108"/>
        <v>0</v>
      </c>
      <c r="DL86" s="182">
        <f t="shared" si="108"/>
        <v>0</v>
      </c>
      <c r="DM86" s="182">
        <f t="shared" si="108"/>
        <v>0</v>
      </c>
      <c r="DN86" s="182">
        <f t="shared" si="108"/>
        <v>0</v>
      </c>
      <c r="DO86" s="182">
        <f t="shared" si="108"/>
        <v>0</v>
      </c>
      <c r="DP86" s="182">
        <f t="shared" si="108"/>
        <v>0</v>
      </c>
      <c r="DQ86" s="182">
        <f t="shared" si="108"/>
        <v>0</v>
      </c>
      <c r="DR86" s="182">
        <f t="shared" si="108"/>
        <v>0</v>
      </c>
      <c r="DS86" s="182">
        <f t="shared" si="108"/>
        <v>0</v>
      </c>
      <c r="DT86" s="182">
        <f t="shared" si="108"/>
        <v>0</v>
      </c>
      <c r="DU86" s="182">
        <f t="shared" si="108"/>
        <v>255.39486008500003</v>
      </c>
      <c r="DV86" s="182">
        <f t="shared" si="108"/>
        <v>515.49873427</v>
      </c>
      <c r="DW86" s="182">
        <f t="shared" si="108"/>
        <v>601.46161476499992</v>
      </c>
      <c r="DX86" s="182">
        <f t="shared" si="108"/>
        <v>925.90474057999984</v>
      </c>
      <c r="DY86" s="182">
        <f t="shared" si="108"/>
        <v>1436.7303101224416</v>
      </c>
      <c r="DZ86" s="182">
        <f t="shared" si="108"/>
        <v>1726.0051938034258</v>
      </c>
      <c r="EA86" s="182">
        <f t="shared" si="108"/>
        <v>1797.0886661047957</v>
      </c>
      <c r="EB86" s="182">
        <f t="shared" si="108"/>
        <v>1909.3225710513066</v>
      </c>
      <c r="EC86" s="182">
        <f t="shared" si="108"/>
        <v>2039.2148150945272</v>
      </c>
      <c r="ED86" s="182">
        <f t="shared" si="108"/>
        <v>2173.33713120414</v>
      </c>
      <c r="EE86" s="182">
        <f t="shared" si="108"/>
        <v>2305.4392584556363</v>
      </c>
      <c r="EF86" s="2"/>
      <c r="EG86" s="2"/>
      <c r="EH86" s="2"/>
      <c r="EI86" s="2"/>
      <c r="EJ86" s="2"/>
      <c r="EK86" s="2"/>
    </row>
    <row r="87" spans="1:141" ht="12.75" customHeight="1" x14ac:dyDescent="0.25">
      <c r="A87" s="2"/>
      <c r="B87" s="133" t="s">
        <v>34</v>
      </c>
      <c r="C87" s="130"/>
      <c r="D87" s="130"/>
      <c r="E87" s="130"/>
      <c r="F87" s="130"/>
      <c r="G87" s="130"/>
      <c r="H87" s="130"/>
      <c r="I87" s="130"/>
      <c r="J87" s="130"/>
      <c r="K87" s="130"/>
      <c r="L87" s="130"/>
      <c r="M87" s="130"/>
      <c r="N87" s="130"/>
      <c r="O87" s="130"/>
      <c r="P87" s="130"/>
      <c r="Q87" s="130"/>
      <c r="R87" s="130"/>
      <c r="S87" s="130"/>
      <c r="T87" s="130"/>
      <c r="U87" s="130"/>
      <c r="V87" s="130"/>
      <c r="W87" s="130"/>
      <c r="X87" s="130"/>
      <c r="Y87" s="130"/>
      <c r="Z87" s="130"/>
      <c r="AA87" s="130"/>
      <c r="AB87" s="130"/>
      <c r="AC87" s="130"/>
      <c r="AD87" s="130"/>
      <c r="AE87" s="130"/>
      <c r="AF87" s="130"/>
      <c r="AG87" s="130"/>
      <c r="AH87" s="130"/>
      <c r="AI87" s="130"/>
      <c r="AJ87" s="130"/>
      <c r="AK87" s="130"/>
      <c r="AL87" s="130"/>
      <c r="AM87" s="130"/>
      <c r="AN87" s="130"/>
      <c r="AO87" s="130"/>
      <c r="AP87" s="130"/>
      <c r="AQ87" s="130"/>
      <c r="AR87" s="130"/>
      <c r="AS87" s="130"/>
      <c r="AT87" s="130"/>
      <c r="AU87" s="130"/>
      <c r="AV87" s="130"/>
      <c r="AW87" s="130"/>
      <c r="AX87" s="130"/>
      <c r="AY87" s="130"/>
      <c r="AZ87" s="130"/>
      <c r="BA87" s="130"/>
      <c r="BB87" s="130"/>
      <c r="BC87" s="130"/>
      <c r="BD87" s="130"/>
      <c r="BE87" s="130"/>
      <c r="BF87" s="130"/>
      <c r="BG87" s="130"/>
      <c r="BH87" s="130"/>
      <c r="BI87" s="130"/>
      <c r="BJ87" s="130"/>
      <c r="BK87" s="130"/>
      <c r="BL87" s="130"/>
      <c r="BM87" s="130"/>
      <c r="BN87" s="130"/>
      <c r="BO87" s="130"/>
      <c r="BP87" s="130"/>
      <c r="BQ87" s="130"/>
      <c r="BR87" s="130"/>
      <c r="BS87" s="130"/>
      <c r="BT87" s="130"/>
      <c r="BU87" s="130"/>
      <c r="BV87" s="130"/>
      <c r="BW87" s="130"/>
      <c r="BX87" s="130"/>
      <c r="BY87" s="130"/>
      <c r="BZ87" s="130"/>
      <c r="CA87" s="130"/>
      <c r="CB87" s="130"/>
      <c r="CC87" s="130"/>
      <c r="CD87" s="130"/>
      <c r="CE87" s="130"/>
      <c r="CF87" s="130"/>
      <c r="CG87" s="130"/>
      <c r="CH87" s="130"/>
      <c r="CI87" s="130"/>
      <c r="CJ87" s="130"/>
      <c r="CK87" s="130"/>
      <c r="CL87" s="130"/>
      <c r="CM87" s="130"/>
      <c r="CN87" s="130"/>
      <c r="CO87" s="130"/>
      <c r="CP87" s="130"/>
      <c r="CQ87" s="130"/>
      <c r="CR87" s="130"/>
      <c r="CS87" s="130"/>
      <c r="CT87" s="130"/>
      <c r="CU87" s="130"/>
      <c r="CV87" s="130"/>
      <c r="CW87" s="130"/>
      <c r="CX87" s="130"/>
      <c r="CY87" s="130"/>
      <c r="CZ87" s="130"/>
      <c r="DA87" s="130"/>
      <c r="DB87" s="130"/>
      <c r="DC87" s="3"/>
      <c r="DD87" s="3"/>
      <c r="DE87" s="3" t="s">
        <v>34</v>
      </c>
      <c r="DF87" s="130"/>
      <c r="DG87" s="274" t="e">
        <f t="shared" ref="DG87:EE87" si="109">DG85/DG86</f>
        <v>#DIV/0!</v>
      </c>
      <c r="DH87" s="274" t="e">
        <f t="shared" si="109"/>
        <v>#DIV/0!</v>
      </c>
      <c r="DI87" s="274" t="e">
        <f t="shared" si="109"/>
        <v>#DIV/0!</v>
      </c>
      <c r="DJ87" s="274" t="e">
        <f t="shared" si="109"/>
        <v>#DIV/0!</v>
      </c>
      <c r="DK87" s="274" t="e">
        <f t="shared" si="109"/>
        <v>#DIV/0!</v>
      </c>
      <c r="DL87" s="274" t="e">
        <f t="shared" si="109"/>
        <v>#DIV/0!</v>
      </c>
      <c r="DM87" s="274" t="e">
        <f t="shared" si="109"/>
        <v>#DIV/0!</v>
      </c>
      <c r="DN87" s="274" t="e">
        <f t="shared" si="109"/>
        <v>#DIV/0!</v>
      </c>
      <c r="DO87" s="274" t="e">
        <f t="shared" si="109"/>
        <v>#DIV/0!</v>
      </c>
      <c r="DP87" s="274" t="e">
        <f t="shared" si="109"/>
        <v>#DIV/0!</v>
      </c>
      <c r="DQ87" s="274" t="e">
        <f t="shared" si="109"/>
        <v>#DIV/0!</v>
      </c>
      <c r="DR87" s="274" t="e">
        <f t="shared" si="109"/>
        <v>#DIV/0!</v>
      </c>
      <c r="DS87" s="274" t="e">
        <f t="shared" si="109"/>
        <v>#DIV/0!</v>
      </c>
      <c r="DT87" s="274" t="e">
        <f t="shared" si="109"/>
        <v>#DIV/0!</v>
      </c>
      <c r="DU87" s="274">
        <f t="shared" si="109"/>
        <v>5.4058126680407775E-3</v>
      </c>
      <c r="DV87" s="274">
        <f t="shared" si="109"/>
        <v>9.1541626201711995E-2</v>
      </c>
      <c r="DW87" s="274">
        <f t="shared" si="109"/>
        <v>0.38681990868345389</v>
      </c>
      <c r="DX87" s="274">
        <f t="shared" si="109"/>
        <v>0.28634695166796409</v>
      </c>
      <c r="DY87" s="274">
        <f t="shared" si="109"/>
        <v>8.0810521284408479E-2</v>
      </c>
      <c r="DZ87" s="274">
        <f t="shared" si="109"/>
        <v>0.13300433871419731</v>
      </c>
      <c r="EA87" s="274">
        <f t="shared" si="109"/>
        <v>0.16454071574003248</v>
      </c>
      <c r="EB87" s="274">
        <f t="shared" si="109"/>
        <v>0.17645924840601904</v>
      </c>
      <c r="EC87" s="274" t="e">
        <f t="shared" si="109"/>
        <v>#N/A</v>
      </c>
      <c r="ED87" s="274" t="e">
        <f t="shared" si="109"/>
        <v>#N/A</v>
      </c>
      <c r="EE87" s="274" t="e">
        <f t="shared" si="109"/>
        <v>#N/A</v>
      </c>
      <c r="EF87" s="3"/>
      <c r="EG87" s="3"/>
      <c r="EH87" s="3"/>
      <c r="EI87" s="3"/>
      <c r="EJ87" s="3"/>
      <c r="EK87" s="3"/>
    </row>
    <row r="88" spans="1:141" ht="12.7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15"/>
      <c r="CE88" s="2"/>
      <c r="CF88" s="2"/>
      <c r="CG88" s="2"/>
      <c r="CH88" s="2"/>
      <c r="CI88" s="2"/>
      <c r="CJ88" s="2"/>
      <c r="CK88" s="2"/>
      <c r="CL88" s="2"/>
      <c r="CM88" s="2"/>
      <c r="CN88" s="2"/>
      <c r="CO88" s="2"/>
      <c r="CP88" s="2"/>
      <c r="CQ88" s="2"/>
      <c r="CR88" s="2"/>
      <c r="CS88" s="2"/>
      <c r="CT88" s="2"/>
      <c r="CU88" s="2"/>
      <c r="CV88" s="2"/>
      <c r="CW88" s="2"/>
      <c r="CX88" s="2"/>
      <c r="CY88" s="2"/>
      <c r="CZ88" s="2"/>
      <c r="DA88" s="2"/>
      <c r="DB88" s="2"/>
      <c r="DC88" s="2"/>
      <c r="DD88" s="2"/>
      <c r="DE88" s="2"/>
      <c r="DF88" s="2"/>
      <c r="DG88" s="2"/>
      <c r="DH88" s="2"/>
      <c r="DI88" s="2"/>
      <c r="DJ88" s="2"/>
      <c r="DK88" s="2"/>
      <c r="DL88" s="2"/>
      <c r="DM88" s="2"/>
      <c r="DN88" s="2"/>
      <c r="DO88" s="2"/>
      <c r="DP88" s="2"/>
      <c r="DQ88" s="2"/>
      <c r="DR88" s="2"/>
      <c r="DS88" s="2"/>
      <c r="DT88" s="2"/>
      <c r="DU88" s="2"/>
      <c r="DV88" s="2"/>
      <c r="DW88" s="2"/>
      <c r="DX88" s="2"/>
      <c r="DY88" s="2"/>
      <c r="DZ88" s="2"/>
      <c r="EA88" s="2"/>
      <c r="EB88" s="2"/>
      <c r="EC88" s="2"/>
      <c r="ED88" s="2"/>
      <c r="EE88" s="2"/>
      <c r="EF88" s="2"/>
      <c r="EG88" s="2"/>
      <c r="EH88" s="2"/>
      <c r="EI88" s="2"/>
      <c r="EJ88" s="2"/>
      <c r="EK88" s="2"/>
    </row>
    <row r="89" spans="1:141" ht="12.75" hidden="1" customHeight="1" outlineLevel="1" x14ac:dyDescent="0.25">
      <c r="A89" s="2"/>
      <c r="B89" s="3" t="s">
        <v>1444</v>
      </c>
      <c r="C89" s="130"/>
      <c r="D89" s="130"/>
      <c r="E89" s="130"/>
      <c r="F89" s="130"/>
      <c r="G89" s="130"/>
      <c r="H89" s="130"/>
      <c r="I89" s="130"/>
      <c r="J89" s="130"/>
      <c r="K89" s="130"/>
      <c r="L89" s="130"/>
      <c r="M89" s="130"/>
      <c r="N89" s="130"/>
      <c r="O89" s="130"/>
      <c r="P89" s="130"/>
      <c r="Q89" s="130"/>
      <c r="R89" s="130"/>
      <c r="S89" s="130"/>
      <c r="T89" s="130"/>
      <c r="U89" s="130"/>
      <c r="V89" s="130"/>
      <c r="W89" s="130"/>
      <c r="X89" s="130"/>
      <c r="Y89" s="130"/>
      <c r="Z89" s="130"/>
      <c r="AA89" s="130"/>
      <c r="AB89" s="130"/>
      <c r="AC89" s="130"/>
      <c r="AD89" s="130"/>
      <c r="AE89" s="130"/>
      <c r="AF89" s="130"/>
      <c r="AG89" s="130"/>
      <c r="AH89" s="130"/>
      <c r="AI89" s="130"/>
      <c r="AJ89" s="130"/>
      <c r="AK89" s="130"/>
      <c r="AL89" s="130"/>
      <c r="AM89" s="130"/>
      <c r="AN89" s="130"/>
      <c r="AO89" s="130"/>
      <c r="AP89" s="130"/>
      <c r="AQ89" s="130"/>
      <c r="AR89" s="130"/>
      <c r="AS89" s="130"/>
      <c r="AT89" s="130"/>
      <c r="AU89" s="130"/>
      <c r="AV89" s="130"/>
      <c r="AW89" s="130"/>
      <c r="AX89" s="130"/>
      <c r="AY89" s="130"/>
      <c r="AZ89" s="130"/>
      <c r="BA89" s="130"/>
      <c r="BB89" s="130"/>
      <c r="BC89" s="130"/>
      <c r="BD89" s="130"/>
      <c r="BE89" s="130"/>
      <c r="BF89" s="130"/>
      <c r="BG89" s="130"/>
      <c r="BH89" s="130"/>
      <c r="BI89" s="130"/>
      <c r="BJ89" s="130"/>
      <c r="BK89" s="130"/>
      <c r="BL89" s="130"/>
      <c r="BM89" s="275"/>
      <c r="BN89" s="130"/>
      <c r="BO89" s="130"/>
      <c r="BP89" s="130"/>
      <c r="BQ89" s="130"/>
      <c r="BR89" s="130"/>
      <c r="BS89" s="130"/>
      <c r="BT89" s="130"/>
      <c r="BU89" s="130"/>
      <c r="BV89" s="130"/>
      <c r="BW89" s="130"/>
      <c r="BX89" s="130"/>
      <c r="BY89" s="130"/>
      <c r="BZ89" s="130"/>
      <c r="CA89" s="130"/>
      <c r="CB89" s="130"/>
      <c r="CC89" s="130"/>
      <c r="CD89" s="130"/>
      <c r="CE89" s="130"/>
      <c r="CF89" s="130"/>
      <c r="CG89" s="130"/>
      <c r="CH89" s="130"/>
      <c r="CI89" s="130"/>
      <c r="CJ89" s="130"/>
      <c r="CK89" s="130"/>
      <c r="CL89" s="130"/>
      <c r="CM89" s="130"/>
      <c r="CN89" s="130"/>
      <c r="CO89" s="130"/>
      <c r="CP89" s="130"/>
      <c r="CQ89" s="130"/>
      <c r="CR89" s="130"/>
      <c r="CS89" s="130"/>
      <c r="CT89" s="130"/>
      <c r="CU89" s="130"/>
      <c r="CV89" s="130"/>
      <c r="CW89" s="130"/>
      <c r="CX89" s="130"/>
      <c r="CY89" s="130"/>
      <c r="CZ89" s="130"/>
      <c r="DA89" s="130"/>
      <c r="DB89" s="130"/>
      <c r="DC89" s="3"/>
      <c r="DD89" s="3"/>
      <c r="DE89" s="3" t="s">
        <v>1445</v>
      </c>
      <c r="DF89" s="130"/>
      <c r="DG89" s="130"/>
      <c r="DH89" s="130"/>
      <c r="DI89" s="130"/>
      <c r="DJ89" s="130"/>
      <c r="DK89" s="130"/>
      <c r="DL89" s="130"/>
      <c r="DM89" s="130"/>
      <c r="DN89" s="130"/>
      <c r="DO89" s="130"/>
      <c r="DP89" s="130"/>
      <c r="DQ89" s="130"/>
      <c r="DR89" s="130"/>
      <c r="DS89" s="130"/>
      <c r="DT89" s="130"/>
      <c r="DU89" s="130"/>
      <c r="DV89" s="130"/>
      <c r="DW89" s="130"/>
      <c r="DX89" s="130"/>
      <c r="DY89" s="130"/>
      <c r="DZ89" s="130"/>
      <c r="EA89" s="130"/>
      <c r="EB89" s="130"/>
      <c r="EC89" s="130"/>
      <c r="ED89" s="130"/>
      <c r="EE89" s="130"/>
      <c r="EF89" s="3"/>
      <c r="EG89" s="3"/>
      <c r="EH89" s="3"/>
      <c r="EI89" s="3"/>
      <c r="EJ89" s="3"/>
      <c r="EK89" s="3"/>
    </row>
    <row r="90" spans="1:141" ht="12.75" hidden="1" customHeight="1" outlineLevel="1" x14ac:dyDescent="0.25">
      <c r="A90" s="2"/>
      <c r="B90" s="29" t="s">
        <v>1446</v>
      </c>
      <c r="C90" s="92"/>
      <c r="D90" s="92"/>
      <c r="E90" s="92"/>
      <c r="F90" s="92"/>
      <c r="G90" s="92"/>
      <c r="H90" s="92"/>
      <c r="I90" s="92"/>
      <c r="J90" s="92"/>
      <c r="K90" s="92"/>
      <c r="L90" s="92"/>
      <c r="M90" s="92"/>
      <c r="N90" s="92"/>
      <c r="O90" s="92"/>
      <c r="P90" s="92"/>
      <c r="Q90" s="92"/>
      <c r="R90" s="92"/>
      <c r="S90" s="92"/>
      <c r="T90" s="92"/>
      <c r="U90" s="92"/>
      <c r="V90" s="92"/>
      <c r="W90" s="92"/>
      <c r="X90" s="92"/>
      <c r="Y90" s="92"/>
      <c r="Z90" s="92"/>
      <c r="AA90" s="92"/>
      <c r="AB90" s="92"/>
      <c r="AC90" s="92"/>
      <c r="AD90" s="92"/>
      <c r="AE90" s="92"/>
      <c r="AF90" s="92"/>
      <c r="AG90" s="92"/>
      <c r="AH90" s="92"/>
      <c r="AI90" s="92"/>
      <c r="AJ90" s="92"/>
      <c r="AK90" s="92"/>
      <c r="AL90" s="92"/>
      <c r="AM90" s="92"/>
      <c r="AN90" s="92"/>
      <c r="AO90" s="92"/>
      <c r="AP90" s="92"/>
      <c r="AQ90" s="92"/>
      <c r="AR90" s="92"/>
      <c r="AS90" s="92"/>
      <c r="AT90" s="182" t="e">
        <f>AT91+'Balance Sheet'!AT20+'Balance Sheet'!#REF!</f>
        <v>#REF!</v>
      </c>
      <c r="AU90" s="182" t="e">
        <f>AU91+'Balance Sheet'!AU20+'Balance Sheet'!#REF!</f>
        <v>#REF!</v>
      </c>
      <c r="AV90" s="182" t="e">
        <f>AV91+'Balance Sheet'!AV20+'Balance Sheet'!#REF!</f>
        <v>#REF!</v>
      </c>
      <c r="AW90" s="182" t="e">
        <f>AW91+'Balance Sheet'!AW20+'Balance Sheet'!#REF!</f>
        <v>#REF!</v>
      </c>
      <c r="AX90" s="182" t="e">
        <f>AX91+'Balance Sheet'!AX20+'Balance Sheet'!#REF!</f>
        <v>#REF!</v>
      </c>
      <c r="AY90" s="182" t="e">
        <f>AY91+'Balance Sheet'!AY20+'Balance Sheet'!#REF!</f>
        <v>#REF!</v>
      </c>
      <c r="AZ90" s="182" t="e">
        <f>AZ91+'Balance Sheet'!AZ20+'Balance Sheet'!#REF!</f>
        <v>#REF!</v>
      </c>
      <c r="BA90" s="182" t="e">
        <f>BA91+'Balance Sheet'!BA20+'Balance Sheet'!#REF!</f>
        <v>#REF!</v>
      </c>
      <c r="BB90" s="182" t="e">
        <f>BB91+'Balance Sheet'!BB20+'Balance Sheet'!#REF!</f>
        <v>#REF!</v>
      </c>
      <c r="BC90" s="182" t="e">
        <f>BC91+'Balance Sheet'!BC20+'Balance Sheet'!#REF!</f>
        <v>#REF!</v>
      </c>
      <c r="BD90" s="182" t="e">
        <f>BD91+'Balance Sheet'!BD20+'Balance Sheet'!#REF!</f>
        <v>#REF!</v>
      </c>
      <c r="BE90" s="182" t="e">
        <f>BE91+'Balance Sheet'!BE20+'Balance Sheet'!#REF!</f>
        <v>#REF!</v>
      </c>
      <c r="BF90" s="182" t="e">
        <f>BF91+'Balance Sheet'!BF20+'Balance Sheet'!#REF!</f>
        <v>#REF!</v>
      </c>
      <c r="BG90" s="182" t="e">
        <f>BG91+'Balance Sheet'!BG20+'Balance Sheet'!#REF!</f>
        <v>#REF!</v>
      </c>
      <c r="BH90" s="182" t="e">
        <f>BH91+'Balance Sheet'!BH20+'Balance Sheet'!#REF!</f>
        <v>#REF!</v>
      </c>
      <c r="BI90" s="182" t="e">
        <f t="shared" ref="BI90:BJ90" si="110">BI91+BI20+#REF!</f>
        <v>#REF!</v>
      </c>
      <c r="BJ90" s="182" t="e">
        <f t="shared" si="110"/>
        <v>#REF!</v>
      </c>
      <c r="BK90" s="182" t="e">
        <f>BK91+'Balance Sheet'!BK20+'Balance Sheet'!#REF!</f>
        <v>#REF!</v>
      </c>
      <c r="BL90" s="182" t="e">
        <f>BL91+'Balance Sheet'!BL20+'Balance Sheet'!#REF!</f>
        <v>#REF!</v>
      </c>
      <c r="BM90" s="182" t="e">
        <f>BM91+'Balance Sheet'!BM20+'Balance Sheet'!#REF!</f>
        <v>#REF!</v>
      </c>
      <c r="BN90" s="182" t="e">
        <f>BN91+'Balance Sheet'!BN20+'Balance Sheet'!#REF!</f>
        <v>#REF!</v>
      </c>
      <c r="BO90" s="182" t="e">
        <f>BO91+'Balance Sheet'!BO20+'Balance Sheet'!#REF!</f>
        <v>#REF!</v>
      </c>
      <c r="BP90" s="182" t="e">
        <f>BP91+'Balance Sheet'!BP20+'Balance Sheet'!#REF!</f>
        <v>#REF!</v>
      </c>
      <c r="BQ90" s="182" t="e">
        <f>BQ91+'Balance Sheet'!BQ20+'Balance Sheet'!#REF!</f>
        <v>#REF!</v>
      </c>
      <c r="BR90" s="182" t="e">
        <f>BR91+'Balance Sheet'!BR20+'Balance Sheet'!#REF!</f>
        <v>#REF!</v>
      </c>
      <c r="BS90" s="182" t="e">
        <f>BS91+'Balance Sheet'!BS20+'Balance Sheet'!#REF!</f>
        <v>#REF!</v>
      </c>
      <c r="BT90" s="182" t="e">
        <f>BT91+'Balance Sheet'!BT20+'Balance Sheet'!#REF!</f>
        <v>#REF!</v>
      </c>
      <c r="BU90" s="182" t="e">
        <f>BU91+'Balance Sheet'!BU20+'Balance Sheet'!#REF!</f>
        <v>#REF!</v>
      </c>
      <c r="BV90" s="182" t="e">
        <f>BV91+'Balance Sheet'!BV20+'Balance Sheet'!#REF!</f>
        <v>#REF!</v>
      </c>
      <c r="BW90" s="182" t="e">
        <f>BW91+'Balance Sheet'!BW20+'Balance Sheet'!#REF!</f>
        <v>#REF!</v>
      </c>
      <c r="BX90" s="182"/>
      <c r="BY90" s="182"/>
      <c r="BZ90" s="182"/>
      <c r="CA90" s="182"/>
      <c r="CB90" s="182"/>
      <c r="CC90" s="182"/>
      <c r="CD90" s="182"/>
      <c r="CE90" s="182"/>
      <c r="CF90" s="182" t="e">
        <f>CF91+'Balance Sheet'!CF20+'Balance Sheet'!#REF!</f>
        <v>#REF!</v>
      </c>
      <c r="CG90" s="182" t="e">
        <f>CG91+'Balance Sheet'!CG20+'Balance Sheet'!#REF!</f>
        <v>#REF!</v>
      </c>
      <c r="CH90" s="182" t="e">
        <f>CH91+'Balance Sheet'!CH20+'Balance Sheet'!#REF!</f>
        <v>#REF!</v>
      </c>
      <c r="CI90" s="182" t="e">
        <f>CI91+'Balance Sheet'!CI20+'Balance Sheet'!#REF!</f>
        <v>#REF!</v>
      </c>
      <c r="CJ90" s="182" t="e">
        <f>CJ91+'Balance Sheet'!CJ20+'Balance Sheet'!#REF!</f>
        <v>#REF!</v>
      </c>
      <c r="CK90" s="182" t="e">
        <f>CK91+'Balance Sheet'!CK20+'Balance Sheet'!#REF!</f>
        <v>#REF!</v>
      </c>
      <c r="CL90" s="182" t="e">
        <f>CL91+'Balance Sheet'!CL20+'Balance Sheet'!#REF!</f>
        <v>#REF!</v>
      </c>
      <c r="CM90" s="182" t="e">
        <f>CM91+'Balance Sheet'!CM20+'Balance Sheet'!#REF!</f>
        <v>#REF!</v>
      </c>
      <c r="CN90" s="182" t="e">
        <f>CN91+'Balance Sheet'!CN20+'Balance Sheet'!#REF!</f>
        <v>#REF!</v>
      </c>
      <c r="CO90" s="182" t="e">
        <f>CO91+'Balance Sheet'!CO20+'Balance Sheet'!#REF!</f>
        <v>#REF!</v>
      </c>
      <c r="CP90" s="182" t="e">
        <f>CP91+'Balance Sheet'!CP20+'Balance Sheet'!#REF!</f>
        <v>#REF!</v>
      </c>
      <c r="CQ90" s="182" t="e">
        <f>CQ91+'Balance Sheet'!CQ20+'Balance Sheet'!#REF!</f>
        <v>#REF!</v>
      </c>
      <c r="CR90" s="182" t="e">
        <f>CR91+'Balance Sheet'!CR20+'Balance Sheet'!#REF!</f>
        <v>#REF!</v>
      </c>
      <c r="CS90" s="182" t="e">
        <f>CS91+'Balance Sheet'!CS20+'Balance Sheet'!#REF!</f>
        <v>#REF!</v>
      </c>
      <c r="CT90" s="182" t="e">
        <f>CT91+'Balance Sheet'!CT20+'Balance Sheet'!#REF!</f>
        <v>#REF!</v>
      </c>
      <c r="CU90" s="182" t="e">
        <f>CU91+'Balance Sheet'!CU20+'Balance Sheet'!#REF!</f>
        <v>#REF!</v>
      </c>
      <c r="CV90" s="182" t="e">
        <f>CV91+'Balance Sheet'!CV20+'Balance Sheet'!#REF!</f>
        <v>#REF!</v>
      </c>
      <c r="CW90" s="182" t="e">
        <f>CW91+'Balance Sheet'!CW20+'Balance Sheet'!#REF!</f>
        <v>#REF!</v>
      </c>
      <c r="CX90" s="182" t="e">
        <f>CX91+'Balance Sheet'!CX20+'Balance Sheet'!#REF!</f>
        <v>#REF!</v>
      </c>
      <c r="CY90" s="182" t="e">
        <f>CY91+'Balance Sheet'!CY20+'Balance Sheet'!#REF!</f>
        <v>#REF!</v>
      </c>
      <c r="CZ90" s="182" t="e">
        <f>CZ91+'Balance Sheet'!CZ20+'Balance Sheet'!#REF!</f>
        <v>#REF!</v>
      </c>
      <c r="DA90" s="182" t="e">
        <f>DA91+'Balance Sheet'!DA20+'Balance Sheet'!#REF!</f>
        <v>#REF!</v>
      </c>
      <c r="DB90" s="182" t="e">
        <f>DB91+'Balance Sheet'!DB20+'Balance Sheet'!#REF!</f>
        <v>#REF!</v>
      </c>
      <c r="DC90" s="2"/>
      <c r="DD90" s="2"/>
      <c r="DE90" s="2" t="s">
        <v>1446</v>
      </c>
      <c r="DF90" s="92"/>
      <c r="DG90" s="92"/>
      <c r="DH90" s="92"/>
      <c r="DI90" s="92">
        <v>6410</v>
      </c>
      <c r="DJ90" s="182">
        <v>6935</v>
      </c>
      <c r="DK90" s="182">
        <v>20211</v>
      </c>
      <c r="DL90" s="182">
        <v>20441</v>
      </c>
      <c r="DM90" s="182">
        <v>21201</v>
      </c>
      <c r="DN90" s="182">
        <v>21678</v>
      </c>
      <c r="DO90" s="182">
        <v>22579</v>
      </c>
      <c r="DP90" s="182">
        <v>23122</v>
      </c>
      <c r="DQ90" s="182">
        <v>38625</v>
      </c>
      <c r="DR90" s="182">
        <v>38412</v>
      </c>
      <c r="DS90" s="182">
        <v>37997</v>
      </c>
      <c r="DT90" s="213" t="e">
        <f>'Balance Sheet'!DT20+'Balance Sheet'!DT21+'Balance Sheet'!#REF!-DT93</f>
        <v>#REF!</v>
      </c>
      <c r="DU90" s="213" t="e">
        <f>'Balance Sheet'!DU20+'Balance Sheet'!DU21+'Balance Sheet'!#REF!-DU93</f>
        <v>#REF!</v>
      </c>
      <c r="DV90" s="213" t="e">
        <f>'Balance Sheet'!DV20+'Balance Sheet'!DV21+'Balance Sheet'!#REF!-DV93</f>
        <v>#REF!</v>
      </c>
      <c r="DW90" s="213" t="e">
        <f>'Balance Sheet'!DW20+'Balance Sheet'!DW21+'Balance Sheet'!#REF!-DW93</f>
        <v>#REF!</v>
      </c>
      <c r="DX90" s="213" t="e">
        <f>'Balance Sheet'!DX20+'Balance Sheet'!DX21+'Balance Sheet'!#REF!-DX93</f>
        <v>#REF!</v>
      </c>
      <c r="DY90" s="213" t="e">
        <f>'Balance Sheet'!DY20+'Balance Sheet'!DY21+'Balance Sheet'!#REF!-DY93</f>
        <v>#REF!</v>
      </c>
      <c r="DZ90" s="213" t="e">
        <f>'Balance Sheet'!DZ20+'Balance Sheet'!DZ21+'Balance Sheet'!#REF!-DZ93</f>
        <v>#REF!</v>
      </c>
      <c r="EA90" s="213" t="e">
        <f>'Balance Sheet'!EA20+'Balance Sheet'!EA21+'Balance Sheet'!#REF!-EA93</f>
        <v>#REF!</v>
      </c>
      <c r="EB90" s="213" t="e">
        <f>'Balance Sheet'!EB20+'Balance Sheet'!EB21+'Balance Sheet'!#REF!-EB93</f>
        <v>#REF!</v>
      </c>
      <c r="EC90" s="213" t="e">
        <f>'Balance Sheet'!EC20+'Balance Sheet'!EC21+'Balance Sheet'!#REF!-EC93</f>
        <v>#REF!</v>
      </c>
      <c r="ED90" s="213" t="e">
        <f>'Balance Sheet'!ED20+'Balance Sheet'!ED21+'Balance Sheet'!#REF!-ED93</f>
        <v>#REF!</v>
      </c>
      <c r="EE90" s="213" t="e">
        <f>'Balance Sheet'!EE20+'Balance Sheet'!EE21+'Balance Sheet'!#REF!-EE93</f>
        <v>#REF!</v>
      </c>
      <c r="EF90" s="2"/>
      <c r="EG90" s="2"/>
      <c r="EH90" s="2"/>
      <c r="EI90" s="2"/>
      <c r="EJ90" s="2"/>
      <c r="EK90" s="2"/>
    </row>
    <row r="91" spans="1:141" ht="12.75" hidden="1" customHeight="1" outlineLevel="1" x14ac:dyDescent="0.25">
      <c r="A91" s="2"/>
      <c r="B91" s="29" t="s">
        <v>1447</v>
      </c>
      <c r="C91" s="276"/>
      <c r="D91" s="276"/>
      <c r="E91" s="276"/>
      <c r="F91" s="276"/>
      <c r="G91" s="276"/>
      <c r="H91" s="276"/>
      <c r="I91" s="276"/>
      <c r="J91" s="276"/>
      <c r="K91" s="276"/>
      <c r="L91" s="276"/>
      <c r="M91" s="276"/>
      <c r="N91" s="136"/>
      <c r="O91" s="136"/>
      <c r="P91" s="136"/>
      <c r="Q91" s="136"/>
      <c r="R91" s="136"/>
      <c r="S91" s="136"/>
      <c r="T91" s="136"/>
      <c r="U91" s="136"/>
      <c r="V91" s="136"/>
      <c r="W91" s="136"/>
      <c r="X91" s="136"/>
      <c r="Y91" s="136"/>
      <c r="Z91" s="136"/>
      <c r="AA91" s="136"/>
      <c r="AB91" s="136"/>
      <c r="AC91" s="136"/>
      <c r="AD91" s="136"/>
      <c r="AE91" s="136"/>
      <c r="AF91" s="136"/>
      <c r="AG91" s="136"/>
      <c r="AH91" s="136"/>
      <c r="AI91" s="136"/>
      <c r="AJ91" s="136"/>
      <c r="AK91" s="136"/>
      <c r="AL91" s="136"/>
      <c r="AM91" s="136"/>
      <c r="AN91" s="136"/>
      <c r="AO91" s="136"/>
      <c r="AP91" s="136"/>
      <c r="AQ91" s="136"/>
      <c r="AR91" s="136"/>
      <c r="AS91" s="136"/>
      <c r="AT91" s="136">
        <v>6491</v>
      </c>
      <c r="AU91" s="136">
        <v>6549</v>
      </c>
      <c r="AV91" s="136">
        <v>12336</v>
      </c>
      <c r="AW91" s="136">
        <v>12404</v>
      </c>
      <c r="AX91" s="136">
        <v>12562</v>
      </c>
      <c r="AY91" s="136">
        <v>12628</v>
      </c>
      <c r="AZ91" s="136">
        <v>12677</v>
      </c>
      <c r="BA91" s="136">
        <v>12761</v>
      </c>
      <c r="BB91" s="136">
        <v>12567</v>
      </c>
      <c r="BC91" s="136">
        <v>12584</v>
      </c>
      <c r="BD91" s="136">
        <v>12523</v>
      </c>
      <c r="BE91" s="136">
        <v>12521</v>
      </c>
      <c r="BF91" s="136">
        <v>12465</v>
      </c>
      <c r="BG91" s="136">
        <v>12462</v>
      </c>
      <c r="BH91" s="136">
        <v>12395</v>
      </c>
      <c r="BI91" s="136">
        <v>9728</v>
      </c>
      <c r="BJ91" s="136">
        <v>5283</v>
      </c>
      <c r="BK91" s="136">
        <v>5303</v>
      </c>
      <c r="BL91" s="213">
        <f t="shared" ref="BL91:DB91" si="111">BL92-BL93</f>
        <v>5303</v>
      </c>
      <c r="BM91" s="213">
        <f t="shared" si="111"/>
        <v>5303</v>
      </c>
      <c r="BN91" s="213">
        <f t="shared" si="111"/>
        <v>5303</v>
      </c>
      <c r="BO91" s="213">
        <f t="shared" si="111"/>
        <v>5303</v>
      </c>
      <c r="BP91" s="213">
        <f t="shared" si="111"/>
        <v>5303</v>
      </c>
      <c r="BQ91" s="213">
        <f t="shared" si="111"/>
        <v>5303</v>
      </c>
      <c r="BR91" s="213">
        <f t="shared" si="111"/>
        <v>5303</v>
      </c>
      <c r="BS91" s="213">
        <f t="shared" si="111"/>
        <v>5303</v>
      </c>
      <c r="BT91" s="213">
        <f t="shared" si="111"/>
        <v>5303</v>
      </c>
      <c r="BU91" s="213">
        <f t="shared" si="111"/>
        <v>5303</v>
      </c>
      <c r="BV91" s="213">
        <f t="shared" si="111"/>
        <v>5303</v>
      </c>
      <c r="BW91" s="213">
        <f t="shared" si="111"/>
        <v>5303</v>
      </c>
      <c r="BX91" s="213">
        <f t="shared" si="111"/>
        <v>5303</v>
      </c>
      <c r="BY91" s="213">
        <f t="shared" si="111"/>
        <v>5303</v>
      </c>
      <c r="BZ91" s="213">
        <f t="shared" si="111"/>
        <v>5303</v>
      </c>
      <c r="CA91" s="213">
        <f t="shared" si="111"/>
        <v>5303</v>
      </c>
      <c r="CB91" s="213">
        <f t="shared" si="111"/>
        <v>5303</v>
      </c>
      <c r="CC91" s="213">
        <f t="shared" si="111"/>
        <v>5303</v>
      </c>
      <c r="CD91" s="213">
        <f t="shared" si="111"/>
        <v>5303</v>
      </c>
      <c r="CE91" s="213">
        <f t="shared" si="111"/>
        <v>5303</v>
      </c>
      <c r="CF91" s="213">
        <f t="shared" si="111"/>
        <v>5303</v>
      </c>
      <c r="CG91" s="213">
        <f t="shared" si="111"/>
        <v>5303</v>
      </c>
      <c r="CH91" s="213">
        <f t="shared" si="111"/>
        <v>5303</v>
      </c>
      <c r="CI91" s="213">
        <f t="shared" si="111"/>
        <v>5303</v>
      </c>
      <c r="CJ91" s="213">
        <f t="shared" si="111"/>
        <v>5303</v>
      </c>
      <c r="CK91" s="213">
        <f t="shared" si="111"/>
        <v>5303</v>
      </c>
      <c r="CL91" s="213">
        <f t="shared" si="111"/>
        <v>5303</v>
      </c>
      <c r="CM91" s="213">
        <f t="shared" si="111"/>
        <v>5303</v>
      </c>
      <c r="CN91" s="213">
        <f t="shared" si="111"/>
        <v>5303</v>
      </c>
      <c r="CO91" s="213">
        <f t="shared" si="111"/>
        <v>5303</v>
      </c>
      <c r="CP91" s="213">
        <f t="shared" si="111"/>
        <v>5303</v>
      </c>
      <c r="CQ91" s="213">
        <f t="shared" si="111"/>
        <v>5303</v>
      </c>
      <c r="CR91" s="213">
        <f t="shared" si="111"/>
        <v>5303</v>
      </c>
      <c r="CS91" s="213">
        <f t="shared" si="111"/>
        <v>5303</v>
      </c>
      <c r="CT91" s="213">
        <f t="shared" si="111"/>
        <v>5303</v>
      </c>
      <c r="CU91" s="213">
        <f t="shared" si="111"/>
        <v>5303</v>
      </c>
      <c r="CV91" s="213">
        <f t="shared" si="111"/>
        <v>5303</v>
      </c>
      <c r="CW91" s="213">
        <f t="shared" si="111"/>
        <v>5303</v>
      </c>
      <c r="CX91" s="213">
        <f t="shared" si="111"/>
        <v>5303</v>
      </c>
      <c r="CY91" s="213">
        <f t="shared" si="111"/>
        <v>5303</v>
      </c>
      <c r="CZ91" s="213">
        <f t="shared" si="111"/>
        <v>5303</v>
      </c>
      <c r="DA91" s="213">
        <f t="shared" si="111"/>
        <v>5303</v>
      </c>
      <c r="DB91" s="213">
        <f t="shared" si="111"/>
        <v>5303</v>
      </c>
      <c r="DC91" s="2"/>
      <c r="DD91" s="2"/>
      <c r="DE91" s="2" t="s">
        <v>1447</v>
      </c>
      <c r="DF91" s="92"/>
      <c r="DG91" s="92"/>
      <c r="DH91" s="92"/>
      <c r="DI91" s="182" t="e">
        <f>DI90-'Balance Sheet'!DI20-'Balance Sheet'!#REF!</f>
        <v>#REF!</v>
      </c>
      <c r="DJ91" s="182" t="e">
        <f>DJ90-'Balance Sheet'!DJ20-'Balance Sheet'!#REF!</f>
        <v>#REF!</v>
      </c>
      <c r="DK91" s="182" t="e">
        <f>DK90-'Balance Sheet'!DK20-'Balance Sheet'!#REF!</f>
        <v>#REF!</v>
      </c>
      <c r="DL91" s="182" t="e">
        <f>DL90-'Balance Sheet'!DL20-'Balance Sheet'!#REF!</f>
        <v>#REF!</v>
      </c>
      <c r="DM91" s="182" t="e">
        <f>DM90-'Balance Sheet'!DM20-'Balance Sheet'!#REF!</f>
        <v>#REF!</v>
      </c>
      <c r="DN91" s="182" t="e">
        <f>DN90-'Balance Sheet'!DN20-'Balance Sheet'!#REF!</f>
        <v>#REF!</v>
      </c>
      <c r="DO91" s="182" t="e">
        <f>DO90-'Balance Sheet'!DO20-'Balance Sheet'!#REF!</f>
        <v>#REF!</v>
      </c>
      <c r="DP91" s="182" t="e">
        <f>DP90-'Balance Sheet'!DP20-'Balance Sheet'!#REF!</f>
        <v>#REF!</v>
      </c>
      <c r="DQ91" s="182" t="e">
        <f>DQ90-'Balance Sheet'!DQ20-'Balance Sheet'!#REF!</f>
        <v>#REF!</v>
      </c>
      <c r="DR91" s="182" t="e">
        <f>DR90-'Balance Sheet'!DR20-'Balance Sheet'!#REF!</f>
        <v>#REF!</v>
      </c>
      <c r="DS91" s="182" t="e">
        <f>DS90-'Balance Sheet'!DS20-'Balance Sheet'!#REF!</f>
        <v>#REF!</v>
      </c>
      <c r="DT91" s="182" t="e">
        <f>DT90-'Balance Sheet'!DT20-'Balance Sheet'!#REF!</f>
        <v>#REF!</v>
      </c>
      <c r="DU91" s="182" t="e">
        <f>DU90-'Balance Sheet'!DU20-'Balance Sheet'!#REF!</f>
        <v>#REF!</v>
      </c>
      <c r="DV91" s="182" t="e">
        <f>DV90-'Balance Sheet'!DV20-'Balance Sheet'!#REF!</f>
        <v>#REF!</v>
      </c>
      <c r="DW91" s="182" t="e">
        <f>DW90-'Balance Sheet'!DW20-'Balance Sheet'!#REF!</f>
        <v>#REF!</v>
      </c>
      <c r="DX91" s="182" t="e">
        <f>DX90-'Balance Sheet'!DX20-'Balance Sheet'!#REF!</f>
        <v>#REF!</v>
      </c>
      <c r="DY91" s="182" t="e">
        <f>DY90-'Balance Sheet'!DY20-'Balance Sheet'!#REF!</f>
        <v>#REF!</v>
      </c>
      <c r="DZ91" s="182" t="e">
        <f>DZ90-'Balance Sheet'!DZ20-'Balance Sheet'!#REF!</f>
        <v>#REF!</v>
      </c>
      <c r="EA91" s="182" t="e">
        <f>EA90-'Balance Sheet'!EA20-'Balance Sheet'!#REF!</f>
        <v>#REF!</v>
      </c>
      <c r="EB91" s="182" t="e">
        <f>EB90-'Balance Sheet'!EB20-'Balance Sheet'!#REF!</f>
        <v>#REF!</v>
      </c>
      <c r="EC91" s="182" t="e">
        <f>EC90-'Balance Sheet'!EC20-'Balance Sheet'!#REF!</f>
        <v>#REF!</v>
      </c>
      <c r="ED91" s="182" t="e">
        <f>ED90-'Balance Sheet'!ED20-'Balance Sheet'!#REF!</f>
        <v>#REF!</v>
      </c>
      <c r="EE91" s="182" t="e">
        <f>EE90-'Balance Sheet'!EE20-'Balance Sheet'!#REF!</f>
        <v>#REF!</v>
      </c>
      <c r="EF91" s="2"/>
      <c r="EG91" s="2"/>
      <c r="EH91" s="2"/>
      <c r="EI91" s="2"/>
      <c r="EJ91" s="2"/>
      <c r="EK91" s="2"/>
    </row>
    <row r="92" spans="1:141" ht="12.75" hidden="1" customHeight="1" outlineLevel="1" x14ac:dyDescent="0.25">
      <c r="A92" s="2"/>
      <c r="B92" s="29" t="s">
        <v>1448</v>
      </c>
      <c r="C92" s="92"/>
      <c r="D92" s="92"/>
      <c r="E92" s="92"/>
      <c r="F92" s="92"/>
      <c r="G92" s="92"/>
      <c r="H92" s="92"/>
      <c r="I92" s="92"/>
      <c r="J92" s="92"/>
      <c r="K92" s="92"/>
      <c r="L92" s="92"/>
      <c r="M92" s="92"/>
      <c r="N92" s="15"/>
      <c r="O92" s="15"/>
      <c r="P92" s="15"/>
      <c r="Q92" s="15"/>
      <c r="R92" s="15"/>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15">
        <f t="shared" ref="AT92:BK92" si="112">AT91+AT93</f>
        <v>4569</v>
      </c>
      <c r="AU92" s="15">
        <f t="shared" si="112"/>
        <v>4551</v>
      </c>
      <c r="AV92" s="15">
        <f t="shared" si="112"/>
        <v>9921</v>
      </c>
      <c r="AW92" s="15">
        <f t="shared" si="112"/>
        <v>9837</v>
      </c>
      <c r="AX92" s="15">
        <f t="shared" si="112"/>
        <v>9855</v>
      </c>
      <c r="AY92" s="15">
        <f t="shared" si="112"/>
        <v>9743</v>
      </c>
      <c r="AZ92" s="15">
        <f t="shared" si="112"/>
        <v>9636</v>
      </c>
      <c r="BA92" s="15">
        <f t="shared" si="112"/>
        <v>9540</v>
      </c>
      <c r="BB92" s="15">
        <f t="shared" si="112"/>
        <v>9354</v>
      </c>
      <c r="BC92" s="15">
        <f t="shared" si="112"/>
        <v>9217</v>
      </c>
      <c r="BD92" s="15">
        <f t="shared" si="112"/>
        <v>9092</v>
      </c>
      <c r="BE92" s="15">
        <f t="shared" si="112"/>
        <v>8930</v>
      </c>
      <c r="BF92" s="15">
        <f t="shared" si="112"/>
        <v>8727</v>
      </c>
      <c r="BG92" s="15">
        <f t="shared" si="112"/>
        <v>8611</v>
      </c>
      <c r="BH92" s="15">
        <f t="shared" si="112"/>
        <v>8485</v>
      </c>
      <c r="BI92" s="15">
        <f t="shared" si="112"/>
        <v>7282</v>
      </c>
      <c r="BJ92" s="15">
        <f t="shared" si="112"/>
        <v>3455</v>
      </c>
      <c r="BK92" s="15">
        <f t="shared" si="112"/>
        <v>3397</v>
      </c>
      <c r="BL92" s="15">
        <f t="shared" ref="BL92:DB92" si="113">BK92-BL96</f>
        <v>3304.25</v>
      </c>
      <c r="BM92" s="182">
        <f t="shared" si="113"/>
        <v>3211.5</v>
      </c>
      <c r="BN92" s="182">
        <f t="shared" si="113"/>
        <v>3118.75</v>
      </c>
      <c r="BO92" s="182">
        <f t="shared" si="113"/>
        <v>3042.75</v>
      </c>
      <c r="BP92" s="182">
        <f t="shared" si="113"/>
        <v>2966.75</v>
      </c>
      <c r="BQ92" s="182">
        <f t="shared" si="113"/>
        <v>2890.75</v>
      </c>
      <c r="BR92" s="182">
        <f t="shared" si="113"/>
        <v>2814.75</v>
      </c>
      <c r="BS92" s="182">
        <f t="shared" si="113"/>
        <v>2741</v>
      </c>
      <c r="BT92" s="182">
        <f t="shared" si="113"/>
        <v>2667.25</v>
      </c>
      <c r="BU92" s="182">
        <f t="shared" si="113"/>
        <v>2593.5</v>
      </c>
      <c r="BV92" s="182">
        <f t="shared" si="113"/>
        <v>2519.75</v>
      </c>
      <c r="BW92" s="182">
        <f t="shared" si="113"/>
        <v>2447.75</v>
      </c>
      <c r="BX92" s="182">
        <f t="shared" si="113"/>
        <v>2375.75</v>
      </c>
      <c r="BY92" s="182">
        <f t="shared" si="113"/>
        <v>2303.75</v>
      </c>
      <c r="BZ92" s="182">
        <f t="shared" si="113"/>
        <v>2231.75</v>
      </c>
      <c r="CA92" s="182">
        <f t="shared" si="113"/>
        <v>2159.75</v>
      </c>
      <c r="CB92" s="182">
        <f t="shared" si="113"/>
        <v>2087.75</v>
      </c>
      <c r="CC92" s="182">
        <f t="shared" si="113"/>
        <v>2015.75</v>
      </c>
      <c r="CD92" s="182">
        <f t="shared" si="113"/>
        <v>1943.75</v>
      </c>
      <c r="CE92" s="182">
        <f t="shared" si="113"/>
        <v>1871.75</v>
      </c>
      <c r="CF92" s="182">
        <f t="shared" si="113"/>
        <v>1808</v>
      </c>
      <c r="CG92" s="182">
        <f t="shared" si="113"/>
        <v>1744.25</v>
      </c>
      <c r="CH92" s="182">
        <f t="shared" si="113"/>
        <v>1680.5</v>
      </c>
      <c r="CI92" s="182">
        <f t="shared" si="113"/>
        <v>1617.5</v>
      </c>
      <c r="CJ92" s="182">
        <f t="shared" si="113"/>
        <v>1554.5</v>
      </c>
      <c r="CK92" s="182">
        <f t="shared" si="113"/>
        <v>1491.5</v>
      </c>
      <c r="CL92" s="182">
        <f t="shared" si="113"/>
        <v>1428.5</v>
      </c>
      <c r="CM92" s="182">
        <f t="shared" si="113"/>
        <v>1365.5</v>
      </c>
      <c r="CN92" s="182">
        <f t="shared" si="113"/>
        <v>1302.5</v>
      </c>
      <c r="CO92" s="182">
        <f t="shared" si="113"/>
        <v>1239.5</v>
      </c>
      <c r="CP92" s="182">
        <f t="shared" si="113"/>
        <v>1176.5</v>
      </c>
      <c r="CQ92" s="182">
        <f t="shared" si="113"/>
        <v>1113.5</v>
      </c>
      <c r="CR92" s="182">
        <f t="shared" si="113"/>
        <v>1050.5</v>
      </c>
      <c r="CS92" s="182">
        <f t="shared" si="113"/>
        <v>987.5</v>
      </c>
      <c r="CT92" s="182">
        <f t="shared" si="113"/>
        <v>924.5</v>
      </c>
      <c r="CU92" s="182">
        <f t="shared" si="113"/>
        <v>861.5</v>
      </c>
      <c r="CV92" s="182">
        <f t="shared" si="113"/>
        <v>798.5</v>
      </c>
      <c r="CW92" s="182">
        <f t="shared" si="113"/>
        <v>735.5</v>
      </c>
      <c r="CX92" s="182">
        <f t="shared" si="113"/>
        <v>672.5</v>
      </c>
      <c r="CY92" s="182">
        <f t="shared" si="113"/>
        <v>609.5</v>
      </c>
      <c r="CZ92" s="182">
        <f t="shared" si="113"/>
        <v>546.5</v>
      </c>
      <c r="DA92" s="182">
        <f t="shared" si="113"/>
        <v>483.5</v>
      </c>
      <c r="DB92" s="182">
        <f t="shared" si="113"/>
        <v>420.5</v>
      </c>
      <c r="DC92" s="2"/>
      <c r="DD92" s="2"/>
      <c r="DE92" s="2" t="s">
        <v>1448</v>
      </c>
      <c r="DF92" s="92"/>
      <c r="DG92" s="92"/>
      <c r="DH92" s="92"/>
      <c r="DI92" s="182">
        <f>'Balance Sheet'!DI21</f>
        <v>0</v>
      </c>
      <c r="DJ92" s="182">
        <f>'Balance Sheet'!DJ21</f>
        <v>0</v>
      </c>
      <c r="DK92" s="182">
        <f>'Balance Sheet'!DK21</f>
        <v>0</v>
      </c>
      <c r="DL92" s="182">
        <f>'Balance Sheet'!DL21</f>
        <v>0</v>
      </c>
      <c r="DM92" s="182">
        <f>'Balance Sheet'!DM21</f>
        <v>0</v>
      </c>
      <c r="DN92" s="182">
        <f>'Balance Sheet'!DN21</f>
        <v>0</v>
      </c>
      <c r="DO92" s="182">
        <f>'Balance Sheet'!DO21</f>
        <v>0</v>
      </c>
      <c r="DP92" s="182">
        <f>'Balance Sheet'!DP21</f>
        <v>0</v>
      </c>
      <c r="DQ92" s="182">
        <f>'Balance Sheet'!DQ21</f>
        <v>0</v>
      </c>
      <c r="DR92" s="182">
        <f>'Balance Sheet'!DR21</f>
        <v>0</v>
      </c>
      <c r="DS92" s="182">
        <f>'Balance Sheet'!DS21</f>
        <v>0</v>
      </c>
      <c r="DT92" s="182">
        <f>'Balance Sheet'!DT21</f>
        <v>0</v>
      </c>
      <c r="DU92" s="182">
        <f>'Balance Sheet'!DU21</f>
        <v>0</v>
      </c>
      <c r="DV92" s="182">
        <f>'Balance Sheet'!DV21</f>
        <v>0</v>
      </c>
      <c r="DW92" s="182">
        <f>'Balance Sheet'!DW21</f>
        <v>0</v>
      </c>
      <c r="DX92" s="182">
        <f>'Balance Sheet'!DX21</f>
        <v>0</v>
      </c>
      <c r="DY92" s="182">
        <f>'Balance Sheet'!DY21</f>
        <v>109.28100000000001</v>
      </c>
      <c r="DZ92" s="182">
        <f>'Balance Sheet'!DZ21</f>
        <v>109.28100000000001</v>
      </c>
      <c r="EA92" s="182">
        <f>'Balance Sheet'!EA21</f>
        <v>109.28100000000001</v>
      </c>
      <c r="EB92" s="182">
        <f>'Balance Sheet'!EB21</f>
        <v>109.28100000000001</v>
      </c>
      <c r="EC92" s="182">
        <f>'Balance Sheet'!EC21</f>
        <v>109.28100000000001</v>
      </c>
      <c r="ED92" s="182">
        <f>'Balance Sheet'!ED21</f>
        <v>109.28100000000001</v>
      </c>
      <c r="EE92" s="182">
        <f>'Balance Sheet'!EE21</f>
        <v>109.28100000000001</v>
      </c>
      <c r="EF92" s="2"/>
      <c r="EG92" s="2"/>
      <c r="EH92" s="2"/>
      <c r="EI92" s="2"/>
      <c r="EJ92" s="2"/>
      <c r="EK92" s="2"/>
    </row>
    <row r="93" spans="1:141" ht="12.75" hidden="1" customHeight="1" outlineLevel="1" x14ac:dyDescent="0.25">
      <c r="A93" s="2"/>
      <c r="B93" s="29" t="s">
        <v>1449</v>
      </c>
      <c r="C93" s="92"/>
      <c r="D93" s="92"/>
      <c r="E93" s="92"/>
      <c r="F93" s="92"/>
      <c r="G93" s="92"/>
      <c r="H93" s="92"/>
      <c r="I93" s="92"/>
      <c r="J93" s="92"/>
      <c r="K93" s="92"/>
      <c r="L93" s="92"/>
      <c r="M93" s="92"/>
      <c r="N93" s="182"/>
      <c r="O93" s="182"/>
      <c r="P93" s="182"/>
      <c r="Q93" s="182"/>
      <c r="R93" s="182"/>
      <c r="S93" s="182"/>
      <c r="T93" s="182"/>
      <c r="U93" s="182"/>
      <c r="V93" s="182"/>
      <c r="W93" s="182"/>
      <c r="X93" s="182"/>
      <c r="Y93" s="182"/>
      <c r="Z93" s="182"/>
      <c r="AA93" s="182"/>
      <c r="AB93" s="182"/>
      <c r="AC93" s="182"/>
      <c r="AD93" s="182"/>
      <c r="AE93" s="182"/>
      <c r="AF93" s="182"/>
      <c r="AG93" s="182"/>
      <c r="AH93" s="182"/>
      <c r="AI93" s="182"/>
      <c r="AJ93" s="182"/>
      <c r="AK93" s="182"/>
      <c r="AL93" s="182"/>
      <c r="AM93" s="182"/>
      <c r="AN93" s="182"/>
      <c r="AO93" s="182"/>
      <c r="AP93" s="182"/>
      <c r="AQ93" s="182"/>
      <c r="AR93" s="182"/>
      <c r="AS93" s="182"/>
      <c r="AT93" s="182">
        <v>-1922</v>
      </c>
      <c r="AU93" s="182">
        <v>-1998</v>
      </c>
      <c r="AV93" s="182">
        <v>-2415</v>
      </c>
      <c r="AW93" s="182">
        <v>-2567</v>
      </c>
      <c r="AX93" s="182">
        <v>-2707</v>
      </c>
      <c r="AY93" s="136">
        <v>-2885</v>
      </c>
      <c r="AZ93" s="136">
        <v>-3041</v>
      </c>
      <c r="BA93" s="136">
        <v>-3221</v>
      </c>
      <c r="BB93" s="136">
        <v>-3213</v>
      </c>
      <c r="BC93" s="136">
        <v>-3367</v>
      </c>
      <c r="BD93" s="136">
        <v>-3431</v>
      </c>
      <c r="BE93" s="136">
        <v>-3591</v>
      </c>
      <c r="BF93" s="136">
        <v>-3738</v>
      </c>
      <c r="BG93" s="136">
        <v>-3851</v>
      </c>
      <c r="BH93" s="136">
        <v>-3910</v>
      </c>
      <c r="BI93" s="136">
        <v>-2446</v>
      </c>
      <c r="BJ93" s="136">
        <v>-1828</v>
      </c>
      <c r="BK93" s="136">
        <v>-1906</v>
      </c>
      <c r="BL93" s="213">
        <f t="shared" ref="BL93:DB93" si="114">BK93+(BL92-BK92)</f>
        <v>-1998.75</v>
      </c>
      <c r="BM93" s="213">
        <f t="shared" si="114"/>
        <v>-2091.5</v>
      </c>
      <c r="BN93" s="213">
        <f t="shared" si="114"/>
        <v>-2184.25</v>
      </c>
      <c r="BO93" s="213">
        <f t="shared" si="114"/>
        <v>-2260.25</v>
      </c>
      <c r="BP93" s="213">
        <f t="shared" si="114"/>
        <v>-2336.25</v>
      </c>
      <c r="BQ93" s="213">
        <f t="shared" si="114"/>
        <v>-2412.25</v>
      </c>
      <c r="BR93" s="213">
        <f t="shared" si="114"/>
        <v>-2488.25</v>
      </c>
      <c r="BS93" s="213">
        <f t="shared" si="114"/>
        <v>-2562</v>
      </c>
      <c r="BT93" s="213">
        <f t="shared" si="114"/>
        <v>-2635.75</v>
      </c>
      <c r="BU93" s="213">
        <f t="shared" si="114"/>
        <v>-2709.5</v>
      </c>
      <c r="BV93" s="213">
        <f t="shared" si="114"/>
        <v>-2783.25</v>
      </c>
      <c r="BW93" s="213">
        <f t="shared" si="114"/>
        <v>-2855.25</v>
      </c>
      <c r="BX93" s="213">
        <f t="shared" si="114"/>
        <v>-2927.25</v>
      </c>
      <c r="BY93" s="213">
        <f t="shared" si="114"/>
        <v>-2999.25</v>
      </c>
      <c r="BZ93" s="213">
        <f t="shared" si="114"/>
        <v>-3071.25</v>
      </c>
      <c r="CA93" s="213">
        <f t="shared" si="114"/>
        <v>-3143.25</v>
      </c>
      <c r="CB93" s="213">
        <f t="shared" si="114"/>
        <v>-3215.25</v>
      </c>
      <c r="CC93" s="213">
        <f t="shared" si="114"/>
        <v>-3287.25</v>
      </c>
      <c r="CD93" s="213">
        <f t="shared" si="114"/>
        <v>-3359.25</v>
      </c>
      <c r="CE93" s="213">
        <f t="shared" si="114"/>
        <v>-3431.25</v>
      </c>
      <c r="CF93" s="213">
        <f t="shared" si="114"/>
        <v>-3495</v>
      </c>
      <c r="CG93" s="213">
        <f t="shared" si="114"/>
        <v>-3558.75</v>
      </c>
      <c r="CH93" s="213">
        <f t="shared" si="114"/>
        <v>-3622.5</v>
      </c>
      <c r="CI93" s="213">
        <f t="shared" si="114"/>
        <v>-3685.5</v>
      </c>
      <c r="CJ93" s="213">
        <f t="shared" si="114"/>
        <v>-3748.5</v>
      </c>
      <c r="CK93" s="213">
        <f t="shared" si="114"/>
        <v>-3811.5</v>
      </c>
      <c r="CL93" s="213">
        <f t="shared" si="114"/>
        <v>-3874.5</v>
      </c>
      <c r="CM93" s="213">
        <f t="shared" si="114"/>
        <v>-3937.5</v>
      </c>
      <c r="CN93" s="213">
        <f t="shared" si="114"/>
        <v>-4000.5</v>
      </c>
      <c r="CO93" s="213">
        <f t="shared" si="114"/>
        <v>-4063.5</v>
      </c>
      <c r="CP93" s="213">
        <f t="shared" si="114"/>
        <v>-4126.5</v>
      </c>
      <c r="CQ93" s="213">
        <f t="shared" si="114"/>
        <v>-4189.5</v>
      </c>
      <c r="CR93" s="213">
        <f t="shared" si="114"/>
        <v>-4252.5</v>
      </c>
      <c r="CS93" s="213">
        <f t="shared" si="114"/>
        <v>-4315.5</v>
      </c>
      <c r="CT93" s="213">
        <f t="shared" si="114"/>
        <v>-4378.5</v>
      </c>
      <c r="CU93" s="213">
        <f t="shared" si="114"/>
        <v>-4441.5</v>
      </c>
      <c r="CV93" s="213">
        <f t="shared" si="114"/>
        <v>-4504.5</v>
      </c>
      <c r="CW93" s="213">
        <f t="shared" si="114"/>
        <v>-4567.5</v>
      </c>
      <c r="CX93" s="213">
        <f t="shared" si="114"/>
        <v>-4630.5</v>
      </c>
      <c r="CY93" s="213">
        <f t="shared" si="114"/>
        <v>-4693.5</v>
      </c>
      <c r="CZ93" s="213">
        <f t="shared" si="114"/>
        <v>-4756.5</v>
      </c>
      <c r="DA93" s="213">
        <f t="shared" si="114"/>
        <v>-4819.5</v>
      </c>
      <c r="DB93" s="213">
        <f t="shared" si="114"/>
        <v>-4882.5</v>
      </c>
      <c r="DC93" s="2"/>
      <c r="DD93" s="2"/>
      <c r="DE93" s="2" t="s">
        <v>1449</v>
      </c>
      <c r="DF93" s="92"/>
      <c r="DG93" s="92"/>
      <c r="DH93" s="92"/>
      <c r="DI93" s="182" t="e">
        <f t="shared" ref="DI93:DS93" si="115">DI92-DI91</f>
        <v>#REF!</v>
      </c>
      <c r="DJ93" s="182" t="e">
        <f t="shared" si="115"/>
        <v>#REF!</v>
      </c>
      <c r="DK93" s="182" t="e">
        <f t="shared" si="115"/>
        <v>#REF!</v>
      </c>
      <c r="DL93" s="182" t="e">
        <f t="shared" si="115"/>
        <v>#REF!</v>
      </c>
      <c r="DM93" s="182" t="e">
        <f t="shared" si="115"/>
        <v>#REF!</v>
      </c>
      <c r="DN93" s="182" t="e">
        <f t="shared" si="115"/>
        <v>#REF!</v>
      </c>
      <c r="DO93" s="182" t="e">
        <f t="shared" si="115"/>
        <v>#REF!</v>
      </c>
      <c r="DP93" s="182" t="e">
        <f t="shared" si="115"/>
        <v>#REF!</v>
      </c>
      <c r="DQ93" s="182" t="e">
        <f t="shared" si="115"/>
        <v>#REF!</v>
      </c>
      <c r="DR93" s="182" t="e">
        <f t="shared" si="115"/>
        <v>#REF!</v>
      </c>
      <c r="DS93" s="182" t="e">
        <f t="shared" si="115"/>
        <v>#REF!</v>
      </c>
      <c r="DT93" s="213">
        <f>BJ93</f>
        <v>-1828</v>
      </c>
      <c r="DU93" s="213">
        <f>BN93</f>
        <v>-2184.25</v>
      </c>
      <c r="DV93" s="213">
        <f>BR93</f>
        <v>-2488.25</v>
      </c>
      <c r="DW93" s="213">
        <f t="shared" ref="DW93:EE93" si="116">BV93</f>
        <v>-2783.25</v>
      </c>
      <c r="DX93" s="213">
        <f t="shared" si="116"/>
        <v>-2855.25</v>
      </c>
      <c r="DY93" s="213">
        <f t="shared" si="116"/>
        <v>-2927.25</v>
      </c>
      <c r="DZ93" s="213">
        <f t="shared" si="116"/>
        <v>-2999.25</v>
      </c>
      <c r="EA93" s="213">
        <f t="shared" si="116"/>
        <v>-3071.25</v>
      </c>
      <c r="EB93" s="213">
        <f t="shared" si="116"/>
        <v>-3143.25</v>
      </c>
      <c r="EC93" s="213">
        <f t="shared" si="116"/>
        <v>-3215.25</v>
      </c>
      <c r="ED93" s="213">
        <f t="shared" si="116"/>
        <v>-3287.25</v>
      </c>
      <c r="EE93" s="213">
        <f t="shared" si="116"/>
        <v>-3359.25</v>
      </c>
      <c r="EF93" s="2"/>
      <c r="EG93" s="2"/>
      <c r="EH93" s="2"/>
      <c r="EI93" s="2"/>
      <c r="EJ93" s="2"/>
      <c r="EK93" s="2"/>
    </row>
    <row r="94" spans="1:141" ht="12.75" hidden="1" customHeight="1" outlineLevel="1" x14ac:dyDescent="0.25">
      <c r="A94" s="4"/>
      <c r="B94" s="241"/>
      <c r="C94" s="277"/>
      <c r="D94" s="277"/>
      <c r="E94" s="277"/>
      <c r="F94" s="277"/>
      <c r="G94" s="277"/>
      <c r="H94" s="277"/>
      <c r="I94" s="277"/>
      <c r="J94" s="277"/>
      <c r="K94" s="277"/>
      <c r="L94" s="277"/>
      <c r="M94" s="277"/>
      <c r="N94" s="278"/>
      <c r="O94" s="278"/>
      <c r="P94" s="277"/>
      <c r="Q94" s="277"/>
      <c r="R94" s="277"/>
      <c r="S94" s="277"/>
      <c r="T94" s="277"/>
      <c r="U94" s="277"/>
      <c r="V94" s="277"/>
      <c r="W94" s="277"/>
      <c r="X94" s="277"/>
      <c r="Y94" s="277"/>
      <c r="Z94" s="277"/>
      <c r="AA94" s="277"/>
      <c r="AB94" s="277"/>
      <c r="AC94" s="277"/>
      <c r="AD94" s="277"/>
      <c r="AE94" s="277"/>
      <c r="AF94" s="277"/>
      <c r="AG94" s="277"/>
      <c r="AH94" s="277"/>
      <c r="AI94" s="277"/>
      <c r="AJ94" s="277"/>
      <c r="AK94" s="277"/>
      <c r="AL94" s="277"/>
      <c r="AM94" s="277"/>
      <c r="AN94" s="277"/>
      <c r="AO94" s="277"/>
      <c r="AP94" s="277"/>
      <c r="AQ94" s="278"/>
      <c r="AR94" s="278"/>
      <c r="AS94" s="278"/>
      <c r="AT94" s="278"/>
      <c r="AU94" s="278"/>
      <c r="AV94" s="278"/>
      <c r="AW94" s="278"/>
      <c r="AX94" s="278"/>
      <c r="AY94" s="278"/>
      <c r="AZ94" s="278"/>
      <c r="BA94" s="278"/>
      <c r="BB94" s="278"/>
      <c r="BC94" s="278"/>
      <c r="BD94" s="278"/>
      <c r="BE94" s="278"/>
      <c r="BF94" s="278"/>
      <c r="BG94" s="277"/>
      <c r="BH94" s="277"/>
      <c r="BI94" s="277"/>
      <c r="BJ94" s="277"/>
      <c r="BK94" s="277"/>
      <c r="BL94" s="277"/>
      <c r="BM94" s="277"/>
      <c r="BN94" s="277"/>
      <c r="BO94" s="277"/>
      <c r="BP94" s="277"/>
      <c r="BQ94" s="277"/>
      <c r="BR94" s="277"/>
      <c r="BS94" s="277"/>
      <c r="BT94" s="277"/>
      <c r="BU94" s="277"/>
      <c r="BV94" s="277"/>
      <c r="BW94" s="277"/>
      <c r="BX94" s="277"/>
      <c r="BY94" s="277"/>
      <c r="BZ94" s="277"/>
      <c r="CA94" s="277"/>
      <c r="CB94" s="277"/>
      <c r="CC94" s="277"/>
      <c r="CD94" s="277"/>
      <c r="CE94" s="277"/>
      <c r="CF94" s="277"/>
      <c r="CG94" s="277"/>
      <c r="CH94" s="277"/>
      <c r="CI94" s="277"/>
      <c r="CJ94" s="277"/>
      <c r="CK94" s="277"/>
      <c r="CL94" s="277"/>
      <c r="CM94" s="277"/>
      <c r="CN94" s="277"/>
      <c r="CO94" s="277"/>
      <c r="CP94" s="277"/>
      <c r="CQ94" s="277"/>
      <c r="CR94" s="277"/>
      <c r="CS94" s="277"/>
      <c r="CT94" s="277"/>
      <c r="CU94" s="277"/>
      <c r="CV94" s="277"/>
      <c r="CW94" s="277"/>
      <c r="CX94" s="277"/>
      <c r="CY94" s="277"/>
      <c r="CZ94" s="277"/>
      <c r="DA94" s="277"/>
      <c r="DB94" s="277"/>
      <c r="DC94" s="4"/>
      <c r="DD94" s="4"/>
      <c r="DE94" s="4"/>
      <c r="DF94" s="277"/>
      <c r="DG94" s="277"/>
      <c r="DH94" s="277"/>
      <c r="DI94" s="277"/>
      <c r="DJ94" s="278"/>
      <c r="DK94" s="278"/>
      <c r="DL94" s="278"/>
      <c r="DM94" s="278"/>
      <c r="DN94" s="278"/>
      <c r="DO94" s="278"/>
      <c r="DP94" s="278"/>
      <c r="DQ94" s="278"/>
      <c r="DR94" s="278"/>
      <c r="DS94" s="278"/>
      <c r="DT94" s="277"/>
      <c r="DU94" s="277"/>
      <c r="DV94" s="277"/>
      <c r="DW94" s="277"/>
      <c r="DX94" s="277"/>
      <c r="DY94" s="277"/>
      <c r="DZ94" s="277"/>
      <c r="EA94" s="277"/>
      <c r="EB94" s="277"/>
      <c r="EC94" s="277"/>
      <c r="ED94" s="277"/>
      <c r="EE94" s="277"/>
      <c r="EF94" s="4"/>
      <c r="EG94" s="4"/>
      <c r="EH94" s="4"/>
      <c r="EI94" s="4"/>
      <c r="EJ94" s="4"/>
      <c r="EK94" s="4"/>
    </row>
    <row r="95" spans="1:141" ht="12.75" hidden="1" customHeight="1" outlineLevel="1" x14ac:dyDescent="0.25">
      <c r="A95" s="4"/>
      <c r="B95" s="29" t="s">
        <v>1450</v>
      </c>
      <c r="C95" s="277"/>
      <c r="D95" s="277"/>
      <c r="E95" s="277"/>
      <c r="F95" s="277"/>
      <c r="G95" s="277"/>
      <c r="H95" s="277"/>
      <c r="I95" s="277"/>
      <c r="J95" s="277"/>
      <c r="K95" s="277"/>
      <c r="L95" s="277"/>
      <c r="M95" s="277"/>
      <c r="N95" s="278"/>
      <c r="O95" s="278"/>
      <c r="P95" s="277"/>
      <c r="Q95" s="277"/>
      <c r="R95" s="277"/>
      <c r="S95" s="277"/>
      <c r="T95" s="277"/>
      <c r="U95" s="277"/>
      <c r="V95" s="277"/>
      <c r="W95" s="277"/>
      <c r="X95" s="277"/>
      <c r="Y95" s="277"/>
      <c r="Z95" s="277"/>
      <c r="AA95" s="277"/>
      <c r="AB95" s="277"/>
      <c r="AC95" s="277"/>
      <c r="AD95" s="277"/>
      <c r="AE95" s="277"/>
      <c r="AF95" s="277"/>
      <c r="AG95" s="277"/>
      <c r="AH95" s="277"/>
      <c r="AI95" s="277"/>
      <c r="AJ95" s="277"/>
      <c r="AK95" s="277"/>
      <c r="AL95" s="277"/>
      <c r="AM95" s="277"/>
      <c r="AN95" s="277"/>
      <c r="AO95" s="277"/>
      <c r="AP95" s="277"/>
      <c r="AQ95" s="278"/>
      <c r="AR95" s="278"/>
      <c r="AS95" s="278"/>
      <c r="AT95" s="182">
        <f>'Cash Flow'!AT11</f>
        <v>0</v>
      </c>
      <c r="AU95" s="182">
        <f>'Cash Flow'!AU11</f>
        <v>0</v>
      </c>
      <c r="AV95" s="182">
        <f>'Cash Flow'!AV11</f>
        <v>0</v>
      </c>
      <c r="AW95" s="182">
        <f>'Cash Flow'!AW11</f>
        <v>0</v>
      </c>
      <c r="AX95" s="182">
        <f>'Cash Flow'!AX11</f>
        <v>0</v>
      </c>
      <c r="AY95" s="182">
        <f>'Cash Flow'!AY11</f>
        <v>0</v>
      </c>
      <c r="AZ95" s="182">
        <f>'Cash Flow'!AZ11</f>
        <v>0</v>
      </c>
      <c r="BA95" s="182">
        <f>'Cash Flow'!BA11</f>
        <v>0</v>
      </c>
      <c r="BB95" s="182">
        <f>'Cash Flow'!BB11</f>
        <v>0</v>
      </c>
      <c r="BC95" s="182">
        <f>'Cash Flow'!BC11</f>
        <v>0</v>
      </c>
      <c r="BD95" s="182">
        <f>'Cash Flow'!BD11</f>
        <v>0</v>
      </c>
      <c r="BE95" s="182">
        <f>'Cash Flow'!BE11</f>
        <v>0</v>
      </c>
      <c r="BF95" s="182">
        <f>'Cash Flow'!BF11</f>
        <v>0</v>
      </c>
      <c r="BG95" s="182">
        <f>'Cash Flow'!BG11</f>
        <v>0</v>
      </c>
      <c r="BH95" s="182">
        <f>'Cash Flow'!BH11</f>
        <v>0</v>
      </c>
      <c r="BI95" s="182">
        <f>'Cash Flow'!BI11</f>
        <v>0</v>
      </c>
      <c r="BJ95" s="182">
        <f>'Cash Flow'!BJ11</f>
        <v>0</v>
      </c>
      <c r="BK95" s="182">
        <f>'Cash Flow'!BK11</f>
        <v>0</v>
      </c>
      <c r="BL95" s="182">
        <f>'Cash Flow'!BL11</f>
        <v>0</v>
      </c>
      <c r="BM95" s="182">
        <f>-'Income Statement'!BM72</f>
        <v>0</v>
      </c>
      <c r="BN95" s="182">
        <f>'Cash Flow'!BN11</f>
        <v>0</v>
      </c>
      <c r="BO95" s="182">
        <f>'Cash Flow'!BO11</f>
        <v>5.6849999999999996</v>
      </c>
      <c r="BP95" s="182">
        <f>'Cash Flow'!BP11</f>
        <v>0</v>
      </c>
      <c r="BQ95" s="182">
        <f>'Cash Flow'!BQ11</f>
        <v>0</v>
      </c>
      <c r="BR95" s="182">
        <f>'Cash Flow'!BR11</f>
        <v>8.1994383333333332</v>
      </c>
      <c r="BS95" s="182">
        <f>'Cash Flow'!BS11</f>
        <v>6.4644720599999994</v>
      </c>
      <c r="BT95" s="182">
        <f>'Cash Flow'!BT11</f>
        <v>6.7318501499999988</v>
      </c>
      <c r="BU95" s="182">
        <f>'Cash Flow'!BU11</f>
        <v>7.08066029</v>
      </c>
      <c r="BV95" s="182">
        <f>'Cash Flow'!BV11</f>
        <v>7.9768070399999997</v>
      </c>
      <c r="BW95" s="182">
        <f>'Cash Flow'!BW11</f>
        <v>8.8079999999999998</v>
      </c>
      <c r="BX95" s="182">
        <f>'Cash Flow'!BX11</f>
        <v>9.8140000000000001</v>
      </c>
      <c r="BY95" s="182">
        <f>'Cash Flow'!BY11</f>
        <v>10.746</v>
      </c>
      <c r="BZ95" s="182">
        <f>'Cash Flow'!BZ11</f>
        <v>12.266</v>
      </c>
      <c r="CA95" s="182">
        <f>'Cash Flow'!CA11</f>
        <v>19.068000000000001</v>
      </c>
      <c r="CB95" s="182">
        <f>'Cash Flow'!CB11</f>
        <v>25.885999999999999</v>
      </c>
      <c r="CC95" s="182">
        <f>'Cash Flow'!CC11</f>
        <v>26.972000000000001</v>
      </c>
      <c r="CD95" s="182">
        <f>'Cash Flow'!CD11</f>
        <v>26.199344999999997</v>
      </c>
      <c r="CE95" s="182">
        <f>'Cash Flow'!CE11</f>
        <v>26.199344999999997</v>
      </c>
      <c r="CF95" s="182">
        <f>'Cash Flow'!CF11</f>
        <v>26.199344999999997</v>
      </c>
      <c r="CG95" s="182">
        <f>'Cash Flow'!CG11</f>
        <v>26.199344999999997</v>
      </c>
      <c r="CH95" s="182">
        <f>'Cash Flow'!CH11</f>
        <v>26.199344999999997</v>
      </c>
      <c r="CI95" s="182">
        <f>'Cash Flow'!CI11</f>
        <v>26.199344999999997</v>
      </c>
      <c r="CJ95" s="182">
        <f>'Cash Flow'!CJ11</f>
        <v>26.199344999999997</v>
      </c>
      <c r="CK95" s="182">
        <f>'Cash Flow'!CK11</f>
        <v>26.199344999999997</v>
      </c>
      <c r="CL95" s="182">
        <f>'Cash Flow'!CL11</f>
        <v>26.199344999999997</v>
      </c>
      <c r="CM95" s="182">
        <f>'Cash Flow'!CM11</f>
        <v>26.199344999999997</v>
      </c>
      <c r="CN95" s="182">
        <f>'Cash Flow'!CN11</f>
        <v>26.199344999999997</v>
      </c>
      <c r="CO95" s="182">
        <f>'Cash Flow'!CO11</f>
        <v>26.199344999999997</v>
      </c>
      <c r="CP95" s="182">
        <f>'Cash Flow'!CP11</f>
        <v>26.199344999999997</v>
      </c>
      <c r="CQ95" s="182">
        <f>'Cash Flow'!CQ11</f>
        <v>26.199344999999997</v>
      </c>
      <c r="CR95" s="182">
        <f>'Cash Flow'!CR11</f>
        <v>26.199344999999997</v>
      </c>
      <c r="CS95" s="182">
        <f>'Cash Flow'!CS11</f>
        <v>26.199344999999997</v>
      </c>
      <c r="CT95" s="182">
        <f>'Cash Flow'!CT11</f>
        <v>26.199344999999997</v>
      </c>
      <c r="CU95" s="182">
        <f>'Cash Flow'!CU11</f>
        <v>26.199344999999997</v>
      </c>
      <c r="CV95" s="182">
        <f>'Cash Flow'!CV11</f>
        <v>26.199344999999997</v>
      </c>
      <c r="CW95" s="182">
        <f>'Cash Flow'!CW11</f>
        <v>26.199344999999997</v>
      </c>
      <c r="CX95" s="182">
        <f>'Cash Flow'!CX11</f>
        <v>26.199344999999997</v>
      </c>
      <c r="CY95" s="182">
        <f>'Cash Flow'!CY11</f>
        <v>26.199344999999997</v>
      </c>
      <c r="CZ95" s="182">
        <f>'Cash Flow'!CZ11</f>
        <v>26.199344999999997</v>
      </c>
      <c r="DA95" s="182">
        <f>'Cash Flow'!DA11</f>
        <v>26.199344999999997</v>
      </c>
      <c r="DB95" s="182">
        <f>'Cash Flow'!DB11</f>
        <v>26.199344999999997</v>
      </c>
      <c r="DC95" s="4"/>
      <c r="DD95" s="4"/>
      <c r="DE95" s="2" t="s">
        <v>1450</v>
      </c>
      <c r="DF95" s="277"/>
      <c r="DG95" s="277"/>
      <c r="DH95" s="277"/>
      <c r="DI95" s="277"/>
      <c r="DJ95" s="182">
        <f>'Cash Flow'!DJ11</f>
        <v>0</v>
      </c>
      <c r="DK95" s="182">
        <f>'Cash Flow'!DK11</f>
        <v>0</v>
      </c>
      <c r="DL95" s="182">
        <f>'Cash Flow'!DL11</f>
        <v>0</v>
      </c>
      <c r="DM95" s="182">
        <f>'Cash Flow'!DM11</f>
        <v>0</v>
      </c>
      <c r="DN95" s="182">
        <f>'Cash Flow'!DN11</f>
        <v>0</v>
      </c>
      <c r="DO95" s="182">
        <f>'Cash Flow'!DO11</f>
        <v>0</v>
      </c>
      <c r="DP95" s="182">
        <f>'Cash Flow'!DP11</f>
        <v>0</v>
      </c>
      <c r="DQ95" s="182">
        <f>'Cash Flow'!DQ11</f>
        <v>0</v>
      </c>
      <c r="DR95" s="182">
        <f>'Cash Flow'!DR11</f>
        <v>0</v>
      </c>
      <c r="DS95" s="182">
        <f>'Cash Flow'!DS11</f>
        <v>0</v>
      </c>
      <c r="DT95" s="182">
        <f>'Cash Flow'!DT11</f>
        <v>0</v>
      </c>
      <c r="DU95" s="182">
        <f>'Cash Flow'!DU11</f>
        <v>21.516693990000004</v>
      </c>
      <c r="DV95" s="182">
        <f>'Cash Flow'!DV11</f>
        <v>24.54089351</v>
      </c>
      <c r="DW95" s="182">
        <f>'Cash Flow'!DW11</f>
        <v>28.25378954</v>
      </c>
      <c r="DX95" s="182">
        <f>'Cash Flow'!DX11</f>
        <v>41.634</v>
      </c>
      <c r="DY95" s="182">
        <f>'Cash Flow'!DY11</f>
        <v>98.125344999999996</v>
      </c>
      <c r="DZ95" s="182">
        <f>'Cash Flow'!DZ11</f>
        <v>104.79737999999999</v>
      </c>
      <c r="EA95" s="182">
        <f>'Cash Flow'!EA11</f>
        <v>104.79737999999999</v>
      </c>
      <c r="EB95" s="182">
        <f>'Cash Flow'!EB11</f>
        <v>104.79737999999999</v>
      </c>
      <c r="EC95" s="182">
        <f>'Cash Flow'!EC11</f>
        <v>104.79737999999999</v>
      </c>
      <c r="ED95" s="182">
        <f>'Cash Flow'!ED11</f>
        <v>104.79737999999999</v>
      </c>
      <c r="EE95" s="182">
        <f>'Cash Flow'!EE11</f>
        <v>104.79737999999999</v>
      </c>
      <c r="EF95" s="4"/>
      <c r="EG95" s="4"/>
      <c r="EH95" s="4"/>
      <c r="EI95" s="4"/>
      <c r="EJ95" s="4"/>
      <c r="EK95" s="4"/>
    </row>
    <row r="96" spans="1:141" ht="12.75" hidden="1" customHeight="1" outlineLevel="1" x14ac:dyDescent="0.25">
      <c r="A96" s="2"/>
      <c r="B96" s="29" t="s">
        <v>183</v>
      </c>
      <c r="C96" s="92"/>
      <c r="D96" s="92"/>
      <c r="E96" s="92"/>
      <c r="F96" s="92"/>
      <c r="G96" s="92"/>
      <c r="H96" s="92"/>
      <c r="I96" s="92"/>
      <c r="J96" s="92"/>
      <c r="K96" s="92"/>
      <c r="L96" s="92"/>
      <c r="M96" s="92"/>
      <c r="N96" s="182"/>
      <c r="O96" s="182"/>
      <c r="P96" s="92"/>
      <c r="Q96" s="92"/>
      <c r="R96" s="92"/>
      <c r="S96" s="92"/>
      <c r="T96" s="92"/>
      <c r="U96" s="92"/>
      <c r="V96" s="92"/>
      <c r="W96" s="92"/>
      <c r="X96" s="92"/>
      <c r="Y96" s="92"/>
      <c r="Z96" s="92"/>
      <c r="AA96" s="92"/>
      <c r="AB96" s="92"/>
      <c r="AC96" s="92"/>
      <c r="AD96" s="92"/>
      <c r="AE96" s="92"/>
      <c r="AF96" s="92"/>
      <c r="AG96" s="92"/>
      <c r="AH96" s="92"/>
      <c r="AI96" s="92"/>
      <c r="AJ96" s="92"/>
      <c r="AK96" s="92"/>
      <c r="AL96" s="92"/>
      <c r="AM96" s="92"/>
      <c r="AN96" s="92"/>
      <c r="AO96" s="92"/>
      <c r="AP96" s="92"/>
      <c r="AQ96" s="182"/>
      <c r="AR96" s="182"/>
      <c r="AS96" s="182"/>
      <c r="AT96" s="182"/>
      <c r="AU96" s="182">
        <f t="shared" ref="AU96:AX96" si="117">-(AU93-AT93)</f>
        <v>76</v>
      </c>
      <c r="AV96" s="182">
        <f t="shared" si="117"/>
        <v>417</v>
      </c>
      <c r="AW96" s="182">
        <f t="shared" si="117"/>
        <v>152</v>
      </c>
      <c r="AX96" s="182">
        <f t="shared" si="117"/>
        <v>140</v>
      </c>
      <c r="AY96" s="136">
        <v>165.75</v>
      </c>
      <c r="AZ96" s="136">
        <v>165.75</v>
      </c>
      <c r="BA96" s="136">
        <v>165.75</v>
      </c>
      <c r="BB96" s="136">
        <v>165.75</v>
      </c>
      <c r="BC96" s="136">
        <v>168.25</v>
      </c>
      <c r="BD96" s="136">
        <v>168.25</v>
      </c>
      <c r="BE96" s="136">
        <v>168.25</v>
      </c>
      <c r="BF96" s="136">
        <v>168.25</v>
      </c>
      <c r="BG96" s="136">
        <v>154.5</v>
      </c>
      <c r="BH96" s="136">
        <v>154.5</v>
      </c>
      <c r="BI96" s="136">
        <v>154.5</v>
      </c>
      <c r="BJ96" s="136">
        <v>154.5</v>
      </c>
      <c r="BK96" s="136">
        <v>92.75</v>
      </c>
      <c r="BL96" s="136">
        <v>92.75</v>
      </c>
      <c r="BM96" s="136">
        <v>92.75</v>
      </c>
      <c r="BN96" s="136">
        <v>92.75</v>
      </c>
      <c r="BO96" s="136">
        <v>76</v>
      </c>
      <c r="BP96" s="136">
        <v>76</v>
      </c>
      <c r="BQ96" s="136">
        <v>76</v>
      </c>
      <c r="BR96" s="136">
        <v>76</v>
      </c>
      <c r="BS96" s="136">
        <v>73.75</v>
      </c>
      <c r="BT96" s="136">
        <v>73.75</v>
      </c>
      <c r="BU96" s="136">
        <v>73.75</v>
      </c>
      <c r="BV96" s="136">
        <v>73.75</v>
      </c>
      <c r="BW96" s="136">
        <v>72</v>
      </c>
      <c r="BX96" s="136">
        <v>72</v>
      </c>
      <c r="BY96" s="136">
        <v>72</v>
      </c>
      <c r="BZ96" s="136">
        <v>72</v>
      </c>
      <c r="CA96" s="136">
        <v>72</v>
      </c>
      <c r="CB96" s="136">
        <v>72</v>
      </c>
      <c r="CC96" s="136">
        <v>72</v>
      </c>
      <c r="CD96" s="136">
        <v>72</v>
      </c>
      <c r="CE96" s="136">
        <v>72</v>
      </c>
      <c r="CF96" s="136">
        <v>63.75</v>
      </c>
      <c r="CG96" s="136">
        <v>63.75</v>
      </c>
      <c r="CH96" s="136">
        <v>63.75</v>
      </c>
      <c r="CI96" s="136">
        <v>63</v>
      </c>
      <c r="CJ96" s="136">
        <v>63</v>
      </c>
      <c r="CK96" s="136">
        <v>63</v>
      </c>
      <c r="CL96" s="136">
        <v>63</v>
      </c>
      <c r="CM96" s="136">
        <v>63</v>
      </c>
      <c r="CN96" s="136">
        <v>63</v>
      </c>
      <c r="CO96" s="136">
        <v>63</v>
      </c>
      <c r="CP96" s="136">
        <v>63</v>
      </c>
      <c r="CQ96" s="136">
        <v>63</v>
      </c>
      <c r="CR96" s="136">
        <v>63</v>
      </c>
      <c r="CS96" s="136">
        <v>63</v>
      </c>
      <c r="CT96" s="136">
        <v>63</v>
      </c>
      <c r="CU96" s="136">
        <v>63</v>
      </c>
      <c r="CV96" s="136">
        <v>63</v>
      </c>
      <c r="CW96" s="136">
        <v>63</v>
      </c>
      <c r="CX96" s="136">
        <v>63</v>
      </c>
      <c r="CY96" s="136">
        <v>63</v>
      </c>
      <c r="CZ96" s="136">
        <v>63</v>
      </c>
      <c r="DA96" s="136">
        <v>63</v>
      </c>
      <c r="DB96" s="136">
        <v>63</v>
      </c>
      <c r="DC96" s="2"/>
      <c r="DD96" s="2"/>
      <c r="DE96" s="2" t="s">
        <v>183</v>
      </c>
      <c r="DF96" s="92"/>
      <c r="DG96" s="92"/>
      <c r="DH96" s="92"/>
      <c r="DI96" s="92"/>
      <c r="DJ96" s="182" t="e">
        <f t="shared" ref="DJ96:DO96" si="118">-(DJ93-DI93)</f>
        <v>#REF!</v>
      </c>
      <c r="DK96" s="182" t="e">
        <f t="shared" si="118"/>
        <v>#REF!</v>
      </c>
      <c r="DL96" s="182" t="e">
        <f t="shared" si="118"/>
        <v>#REF!</v>
      </c>
      <c r="DM96" s="182" t="e">
        <f t="shared" si="118"/>
        <v>#REF!</v>
      </c>
      <c r="DN96" s="182" t="e">
        <f t="shared" si="118"/>
        <v>#REF!</v>
      </c>
      <c r="DO96" s="182" t="e">
        <f t="shared" si="118"/>
        <v>#REF!</v>
      </c>
      <c r="DP96" s="182">
        <f t="shared" ref="DP96:EE96" si="119">SUMIF($B$5:$DC$5,DP$5,$B$96:$DC$96)</f>
        <v>0</v>
      </c>
      <c r="DQ96" s="182">
        <f t="shared" si="119"/>
        <v>785</v>
      </c>
      <c r="DR96" s="182">
        <f t="shared" si="119"/>
        <v>663</v>
      </c>
      <c r="DS96" s="182">
        <f t="shared" si="119"/>
        <v>673</v>
      </c>
      <c r="DT96" s="182">
        <f t="shared" si="119"/>
        <v>618</v>
      </c>
      <c r="DU96" s="182">
        <f t="shared" si="119"/>
        <v>371</v>
      </c>
      <c r="DV96" s="182">
        <f t="shared" si="119"/>
        <v>304</v>
      </c>
      <c r="DW96" s="182">
        <f t="shared" si="119"/>
        <v>295</v>
      </c>
      <c r="DX96" s="182">
        <f t="shared" si="119"/>
        <v>288</v>
      </c>
      <c r="DY96" s="182">
        <f t="shared" si="119"/>
        <v>288</v>
      </c>
      <c r="DZ96" s="182">
        <f t="shared" si="119"/>
        <v>263.25</v>
      </c>
      <c r="EA96" s="182">
        <f t="shared" si="119"/>
        <v>252</v>
      </c>
      <c r="EB96" s="182">
        <f t="shared" si="119"/>
        <v>252</v>
      </c>
      <c r="EC96" s="182">
        <f t="shared" si="119"/>
        <v>252</v>
      </c>
      <c r="ED96" s="182">
        <f t="shared" si="119"/>
        <v>252</v>
      </c>
      <c r="EE96" s="182">
        <f t="shared" si="119"/>
        <v>252</v>
      </c>
      <c r="EF96" s="2"/>
      <c r="EG96" s="2"/>
      <c r="EH96" s="2"/>
      <c r="EI96" s="2"/>
      <c r="EJ96" s="2"/>
      <c r="EK96" s="2"/>
    </row>
    <row r="97" spans="1:141" ht="12.75" hidden="1" customHeight="1" outlineLevel="1" x14ac:dyDescent="0.25">
      <c r="A97" s="2"/>
      <c r="B97" s="29" t="s">
        <v>181</v>
      </c>
      <c r="C97" s="92"/>
      <c r="D97" s="92"/>
      <c r="E97" s="92"/>
      <c r="F97" s="92"/>
      <c r="G97" s="92"/>
      <c r="H97" s="92"/>
      <c r="I97" s="92"/>
      <c r="J97" s="92"/>
      <c r="K97" s="92"/>
      <c r="L97" s="92"/>
      <c r="M97" s="92"/>
      <c r="N97" s="182"/>
      <c r="O97" s="182"/>
      <c r="P97" s="92"/>
      <c r="Q97" s="92"/>
      <c r="R97" s="92"/>
      <c r="S97" s="92"/>
      <c r="T97" s="92"/>
      <c r="U97" s="92"/>
      <c r="V97" s="92"/>
      <c r="W97" s="92"/>
      <c r="X97" s="92"/>
      <c r="Y97" s="92"/>
      <c r="Z97" s="92"/>
      <c r="AA97" s="92"/>
      <c r="AB97" s="92"/>
      <c r="AC97" s="92"/>
      <c r="AD97" s="92"/>
      <c r="AE97" s="92"/>
      <c r="AF97" s="92"/>
      <c r="AG97" s="92"/>
      <c r="AH97" s="92"/>
      <c r="AI97" s="92"/>
      <c r="AJ97" s="92"/>
      <c r="AK97" s="92"/>
      <c r="AL97" s="92"/>
      <c r="AM97" s="92"/>
      <c r="AN97" s="92"/>
      <c r="AO97" s="92"/>
      <c r="AP97" s="92"/>
      <c r="AQ97" s="182"/>
      <c r="AR97" s="182"/>
      <c r="AS97" s="182"/>
      <c r="AT97" s="182"/>
      <c r="AU97" s="182">
        <f t="shared" ref="AU97:DB97" si="120">AU95-AU96</f>
        <v>-76</v>
      </c>
      <c r="AV97" s="182">
        <f t="shared" si="120"/>
        <v>-417</v>
      </c>
      <c r="AW97" s="182">
        <f t="shared" si="120"/>
        <v>-152</v>
      </c>
      <c r="AX97" s="182">
        <f t="shared" si="120"/>
        <v>-140</v>
      </c>
      <c r="AY97" s="182">
        <f t="shared" si="120"/>
        <v>-165.75</v>
      </c>
      <c r="AZ97" s="182">
        <f t="shared" si="120"/>
        <v>-165.75</v>
      </c>
      <c r="BA97" s="182">
        <f t="shared" si="120"/>
        <v>-165.75</v>
      </c>
      <c r="BB97" s="182">
        <f t="shared" si="120"/>
        <v>-165.75</v>
      </c>
      <c r="BC97" s="182">
        <f t="shared" si="120"/>
        <v>-168.25</v>
      </c>
      <c r="BD97" s="182">
        <f t="shared" si="120"/>
        <v>-168.25</v>
      </c>
      <c r="BE97" s="182">
        <f t="shared" si="120"/>
        <v>-168.25</v>
      </c>
      <c r="BF97" s="182">
        <f t="shared" si="120"/>
        <v>-168.25</v>
      </c>
      <c r="BG97" s="182">
        <f t="shared" si="120"/>
        <v>-154.5</v>
      </c>
      <c r="BH97" s="182">
        <f t="shared" si="120"/>
        <v>-154.5</v>
      </c>
      <c r="BI97" s="182">
        <f t="shared" si="120"/>
        <v>-154.5</v>
      </c>
      <c r="BJ97" s="182">
        <f t="shared" si="120"/>
        <v>-154.5</v>
      </c>
      <c r="BK97" s="182">
        <f t="shared" si="120"/>
        <v>-92.75</v>
      </c>
      <c r="BL97" s="182">
        <f t="shared" si="120"/>
        <v>-92.75</v>
      </c>
      <c r="BM97" s="182">
        <f t="shared" si="120"/>
        <v>-92.75</v>
      </c>
      <c r="BN97" s="182">
        <f t="shared" si="120"/>
        <v>-92.75</v>
      </c>
      <c r="BO97" s="182">
        <f t="shared" si="120"/>
        <v>-70.314999999999998</v>
      </c>
      <c r="BP97" s="182">
        <f t="shared" si="120"/>
        <v>-76</v>
      </c>
      <c r="BQ97" s="182">
        <f t="shared" si="120"/>
        <v>-76</v>
      </c>
      <c r="BR97" s="182">
        <f t="shared" si="120"/>
        <v>-67.800561666666667</v>
      </c>
      <c r="BS97" s="182">
        <f t="shared" si="120"/>
        <v>-67.285527939999994</v>
      </c>
      <c r="BT97" s="182">
        <f t="shared" si="120"/>
        <v>-67.01814985</v>
      </c>
      <c r="BU97" s="182">
        <f t="shared" si="120"/>
        <v>-66.669339710000003</v>
      </c>
      <c r="BV97" s="182">
        <f t="shared" si="120"/>
        <v>-65.773192960000003</v>
      </c>
      <c r="BW97" s="182">
        <f t="shared" si="120"/>
        <v>-63.192</v>
      </c>
      <c r="BX97" s="182">
        <f t="shared" si="120"/>
        <v>-62.186</v>
      </c>
      <c r="BY97" s="182">
        <f t="shared" si="120"/>
        <v>-61.253999999999998</v>
      </c>
      <c r="BZ97" s="182">
        <f t="shared" si="120"/>
        <v>-59.734000000000002</v>
      </c>
      <c r="CA97" s="182">
        <f t="shared" si="120"/>
        <v>-52.932000000000002</v>
      </c>
      <c r="CB97" s="182">
        <f t="shared" si="120"/>
        <v>-46.114000000000004</v>
      </c>
      <c r="CC97" s="182">
        <f t="shared" si="120"/>
        <v>-45.027999999999999</v>
      </c>
      <c r="CD97" s="182">
        <f t="shared" si="120"/>
        <v>-45.800655000000006</v>
      </c>
      <c r="CE97" s="182">
        <f t="shared" si="120"/>
        <v>-45.800655000000006</v>
      </c>
      <c r="CF97" s="182">
        <f t="shared" si="120"/>
        <v>-37.550655000000006</v>
      </c>
      <c r="CG97" s="182">
        <f t="shared" si="120"/>
        <v>-37.550655000000006</v>
      </c>
      <c r="CH97" s="182">
        <f t="shared" si="120"/>
        <v>-37.550655000000006</v>
      </c>
      <c r="CI97" s="182">
        <f t="shared" si="120"/>
        <v>-36.800655000000006</v>
      </c>
      <c r="CJ97" s="182">
        <f t="shared" si="120"/>
        <v>-36.800655000000006</v>
      </c>
      <c r="CK97" s="182">
        <f t="shared" si="120"/>
        <v>-36.800655000000006</v>
      </c>
      <c r="CL97" s="182">
        <f t="shared" si="120"/>
        <v>-36.800655000000006</v>
      </c>
      <c r="CM97" s="182">
        <f t="shared" si="120"/>
        <v>-36.800655000000006</v>
      </c>
      <c r="CN97" s="182">
        <f t="shared" si="120"/>
        <v>-36.800655000000006</v>
      </c>
      <c r="CO97" s="182">
        <f t="shared" si="120"/>
        <v>-36.800655000000006</v>
      </c>
      <c r="CP97" s="182">
        <f t="shared" si="120"/>
        <v>-36.800655000000006</v>
      </c>
      <c r="CQ97" s="182">
        <f t="shared" si="120"/>
        <v>-36.800655000000006</v>
      </c>
      <c r="CR97" s="182">
        <f t="shared" si="120"/>
        <v>-36.800655000000006</v>
      </c>
      <c r="CS97" s="182">
        <f t="shared" si="120"/>
        <v>-36.800655000000006</v>
      </c>
      <c r="CT97" s="182">
        <f t="shared" si="120"/>
        <v>-36.800655000000006</v>
      </c>
      <c r="CU97" s="182">
        <f t="shared" si="120"/>
        <v>-36.800655000000006</v>
      </c>
      <c r="CV97" s="182">
        <f t="shared" si="120"/>
        <v>-36.800655000000006</v>
      </c>
      <c r="CW97" s="182">
        <f t="shared" si="120"/>
        <v>-36.800655000000006</v>
      </c>
      <c r="CX97" s="182">
        <f t="shared" si="120"/>
        <v>-36.800655000000006</v>
      </c>
      <c r="CY97" s="182">
        <f t="shared" si="120"/>
        <v>-36.800655000000006</v>
      </c>
      <c r="CZ97" s="182">
        <f t="shared" si="120"/>
        <v>-36.800655000000006</v>
      </c>
      <c r="DA97" s="182">
        <f t="shared" si="120"/>
        <v>-36.800655000000006</v>
      </c>
      <c r="DB97" s="182">
        <f t="shared" si="120"/>
        <v>-36.800655000000006</v>
      </c>
      <c r="DC97" s="2"/>
      <c r="DD97" s="2"/>
      <c r="DE97" s="2" t="s">
        <v>181</v>
      </c>
      <c r="DF97" s="92"/>
      <c r="DG97" s="92"/>
      <c r="DH97" s="92"/>
      <c r="DI97" s="92"/>
      <c r="DJ97" s="182" t="e">
        <f t="shared" ref="DJ97:EE97" si="121">DJ95-DJ96</f>
        <v>#REF!</v>
      </c>
      <c r="DK97" s="182" t="e">
        <f t="shared" si="121"/>
        <v>#REF!</v>
      </c>
      <c r="DL97" s="182" t="e">
        <f t="shared" si="121"/>
        <v>#REF!</v>
      </c>
      <c r="DM97" s="182" t="e">
        <f t="shared" si="121"/>
        <v>#REF!</v>
      </c>
      <c r="DN97" s="182" t="e">
        <f t="shared" si="121"/>
        <v>#REF!</v>
      </c>
      <c r="DO97" s="182" t="e">
        <f t="shared" si="121"/>
        <v>#REF!</v>
      </c>
      <c r="DP97" s="182">
        <f t="shared" si="121"/>
        <v>0</v>
      </c>
      <c r="DQ97" s="182">
        <f t="shared" si="121"/>
        <v>-785</v>
      </c>
      <c r="DR97" s="182">
        <f t="shared" si="121"/>
        <v>-663</v>
      </c>
      <c r="DS97" s="182">
        <f t="shared" si="121"/>
        <v>-673</v>
      </c>
      <c r="DT97" s="182">
        <f t="shared" si="121"/>
        <v>-618</v>
      </c>
      <c r="DU97" s="182">
        <f t="shared" si="121"/>
        <v>-349.48330600999998</v>
      </c>
      <c r="DV97" s="182">
        <f t="shared" si="121"/>
        <v>-279.45910649000001</v>
      </c>
      <c r="DW97" s="182">
        <f t="shared" si="121"/>
        <v>-266.74621045999999</v>
      </c>
      <c r="DX97" s="182">
        <f t="shared" si="121"/>
        <v>-246.36599999999999</v>
      </c>
      <c r="DY97" s="182">
        <f t="shared" si="121"/>
        <v>-189.87465500000002</v>
      </c>
      <c r="DZ97" s="182">
        <f t="shared" si="121"/>
        <v>-158.45262000000002</v>
      </c>
      <c r="EA97" s="182">
        <f t="shared" si="121"/>
        <v>-147.20262000000002</v>
      </c>
      <c r="EB97" s="182">
        <f t="shared" si="121"/>
        <v>-147.20262000000002</v>
      </c>
      <c r="EC97" s="182">
        <f t="shared" si="121"/>
        <v>-147.20262000000002</v>
      </c>
      <c r="ED97" s="182">
        <f t="shared" si="121"/>
        <v>-147.20262000000002</v>
      </c>
      <c r="EE97" s="182">
        <f t="shared" si="121"/>
        <v>-147.20262000000002</v>
      </c>
      <c r="EF97" s="15"/>
      <c r="EG97" s="15"/>
      <c r="EH97" s="15"/>
      <c r="EI97" s="15"/>
      <c r="EJ97" s="15"/>
      <c r="EK97" s="15"/>
    </row>
    <row r="98" spans="1:141" ht="12.75" hidden="1" customHeight="1" outlineLevel="1" x14ac:dyDescent="0.25">
      <c r="A98" s="4"/>
      <c r="B98" s="241"/>
      <c r="C98" s="277"/>
      <c r="D98" s="277"/>
      <c r="E98" s="277"/>
      <c r="F98" s="277"/>
      <c r="G98" s="277"/>
      <c r="H98" s="277"/>
      <c r="I98" s="277"/>
      <c r="J98" s="277"/>
      <c r="K98" s="277"/>
      <c r="L98" s="277"/>
      <c r="M98" s="277"/>
      <c r="N98" s="278"/>
      <c r="O98" s="278"/>
      <c r="P98" s="277"/>
      <c r="Q98" s="277"/>
      <c r="R98" s="277"/>
      <c r="S98" s="277"/>
      <c r="T98" s="277"/>
      <c r="U98" s="277"/>
      <c r="V98" s="277"/>
      <c r="W98" s="277"/>
      <c r="X98" s="277"/>
      <c r="Y98" s="277"/>
      <c r="Z98" s="277"/>
      <c r="AA98" s="277"/>
      <c r="AB98" s="277"/>
      <c r="AC98" s="277"/>
      <c r="AD98" s="277"/>
      <c r="AE98" s="277"/>
      <c r="AF98" s="277"/>
      <c r="AG98" s="277"/>
      <c r="AH98" s="277"/>
      <c r="AI98" s="277"/>
      <c r="AJ98" s="277"/>
      <c r="AK98" s="277"/>
      <c r="AL98" s="277"/>
      <c r="AM98" s="277"/>
      <c r="AN98" s="277"/>
      <c r="AO98" s="277"/>
      <c r="AP98" s="277"/>
      <c r="AQ98" s="278"/>
      <c r="AR98" s="278"/>
      <c r="AS98" s="278"/>
      <c r="AT98" s="278"/>
      <c r="AU98" s="278"/>
      <c r="AV98" s="182"/>
      <c r="AW98" s="278"/>
      <c r="AX98" s="278"/>
      <c r="AY98" s="278"/>
      <c r="AZ98" s="278"/>
      <c r="BA98" s="278"/>
      <c r="BB98" s="278"/>
      <c r="BC98" s="278"/>
      <c r="BD98" s="278"/>
      <c r="BE98" s="278"/>
      <c r="BF98" s="278"/>
      <c r="BG98" s="277"/>
      <c r="BH98" s="277"/>
      <c r="BI98" s="277"/>
      <c r="BJ98" s="277"/>
      <c r="BK98" s="277"/>
      <c r="BL98" s="277"/>
      <c r="BM98" s="277"/>
      <c r="BN98" s="277"/>
      <c r="BO98" s="277"/>
      <c r="BP98" s="277"/>
      <c r="BQ98" s="277"/>
      <c r="BR98" s="277"/>
      <c r="BS98" s="277"/>
      <c r="BT98" s="277"/>
      <c r="BU98" s="277"/>
      <c r="BV98" s="277"/>
      <c r="BW98" s="277"/>
      <c r="BX98" s="277"/>
      <c r="BY98" s="277"/>
      <c r="BZ98" s="277"/>
      <c r="CA98" s="277"/>
      <c r="CB98" s="277"/>
      <c r="CC98" s="277"/>
      <c r="CD98" s="277"/>
      <c r="CE98" s="277"/>
      <c r="CF98" s="277"/>
      <c r="CG98" s="277"/>
      <c r="CH98" s="277"/>
      <c r="CI98" s="277"/>
      <c r="CJ98" s="277"/>
      <c r="CK98" s="277"/>
      <c r="CL98" s="277"/>
      <c r="CM98" s="277"/>
      <c r="CN98" s="277"/>
      <c r="CO98" s="277"/>
      <c r="CP98" s="277"/>
      <c r="CQ98" s="277"/>
      <c r="CR98" s="277"/>
      <c r="CS98" s="277"/>
      <c r="CT98" s="277"/>
      <c r="CU98" s="277"/>
      <c r="CV98" s="277"/>
      <c r="CW98" s="277"/>
      <c r="CX98" s="277"/>
      <c r="CY98" s="277"/>
      <c r="CZ98" s="277"/>
      <c r="DA98" s="277"/>
      <c r="DB98" s="277"/>
      <c r="DC98" s="4"/>
      <c r="DD98" s="4"/>
      <c r="DE98" s="4"/>
      <c r="DF98" s="277"/>
      <c r="DG98" s="277"/>
      <c r="DH98" s="277"/>
      <c r="DI98" s="277"/>
      <c r="DJ98" s="277"/>
      <c r="DK98" s="277"/>
      <c r="DL98" s="277"/>
      <c r="DM98" s="277"/>
      <c r="DN98" s="277"/>
      <c r="DO98" s="277"/>
      <c r="DP98" s="277"/>
      <c r="DQ98" s="277"/>
      <c r="DR98" s="277"/>
      <c r="DS98" s="277"/>
      <c r="DT98" s="277"/>
      <c r="DU98" s="277"/>
      <c r="DV98" s="277"/>
      <c r="DW98" s="277"/>
      <c r="DX98" s="277"/>
      <c r="DY98" s="277"/>
      <c r="DZ98" s="277"/>
      <c r="EA98" s="277"/>
      <c r="EB98" s="277"/>
      <c r="EC98" s="277"/>
      <c r="ED98" s="277"/>
      <c r="EE98" s="277"/>
      <c r="EF98" s="4"/>
      <c r="EG98" s="4"/>
      <c r="EH98" s="4"/>
      <c r="EI98" s="4"/>
      <c r="EJ98" s="4"/>
      <c r="EK98" s="4"/>
    </row>
    <row r="99" spans="1:141" ht="12.75" hidden="1" customHeight="1" outlineLevel="1" x14ac:dyDescent="0.25">
      <c r="A99" s="2"/>
      <c r="B99" s="29" t="s">
        <v>1451</v>
      </c>
      <c r="C99" s="92"/>
      <c r="D99" s="92"/>
      <c r="E99" s="92"/>
      <c r="F99" s="92"/>
      <c r="G99" s="92"/>
      <c r="H99" s="92"/>
      <c r="I99" s="92"/>
      <c r="J99" s="92"/>
      <c r="K99" s="92"/>
      <c r="L99" s="92"/>
      <c r="M99" s="92"/>
      <c r="N99" s="92"/>
      <c r="O99" s="92"/>
      <c r="P99" s="92"/>
      <c r="Q99" s="92"/>
      <c r="R99" s="92"/>
      <c r="S99" s="92"/>
      <c r="T99" s="92"/>
      <c r="U99" s="92"/>
      <c r="V99" s="92"/>
      <c r="W99" s="92"/>
      <c r="X99" s="92"/>
      <c r="Y99" s="92"/>
      <c r="Z99" s="92"/>
      <c r="AA99" s="92"/>
      <c r="AB99" s="92"/>
      <c r="AC99" s="92"/>
      <c r="AD99" s="92"/>
      <c r="AE99" s="92"/>
      <c r="AF99" s="92"/>
      <c r="AG99" s="92"/>
      <c r="AH99" s="92"/>
      <c r="AI99" s="92"/>
      <c r="AJ99" s="92"/>
      <c r="AK99" s="92"/>
      <c r="AL99" s="92"/>
      <c r="AM99" s="92"/>
      <c r="AN99" s="92"/>
      <c r="AO99" s="92"/>
      <c r="AP99" s="92"/>
      <c r="AQ99" s="92"/>
      <c r="AR99" s="92"/>
      <c r="AS99" s="92"/>
      <c r="AT99" s="92"/>
      <c r="AU99" s="92"/>
      <c r="AV99" s="92"/>
      <c r="AW99" s="92"/>
      <c r="AX99" s="92"/>
      <c r="AY99" s="92"/>
      <c r="AZ99" s="92"/>
      <c r="BA99" s="92"/>
      <c r="BB99" s="92"/>
      <c r="BC99" s="92"/>
      <c r="BD99" s="92"/>
      <c r="BE99" s="92"/>
      <c r="BF99" s="92"/>
      <c r="BG99" s="92"/>
      <c r="BH99" s="92"/>
      <c r="BI99" s="92"/>
      <c r="BJ99" s="92"/>
      <c r="BK99" s="92"/>
      <c r="BL99" s="92"/>
      <c r="BM99" s="92"/>
      <c r="BN99" s="92"/>
      <c r="BO99" s="92"/>
      <c r="BP99" s="92"/>
      <c r="BQ99" s="92"/>
      <c r="BR99" s="92"/>
      <c r="BS99" s="92"/>
      <c r="BT99" s="92"/>
      <c r="BU99" s="92"/>
      <c r="BV99" s="92"/>
      <c r="BW99" s="92"/>
      <c r="BX99" s="92"/>
      <c r="BY99" s="92"/>
      <c r="BZ99" s="92"/>
      <c r="CA99" s="92"/>
      <c r="CB99" s="92"/>
      <c r="CC99" s="92"/>
      <c r="CD99" s="92"/>
      <c r="CE99" s="92"/>
      <c r="CF99" s="92"/>
      <c r="CG99" s="92"/>
      <c r="CH99" s="92"/>
      <c r="CI99" s="92"/>
      <c r="CJ99" s="92"/>
      <c r="CK99" s="92"/>
      <c r="CL99" s="92"/>
      <c r="CM99" s="92"/>
      <c r="CN99" s="92"/>
      <c r="CO99" s="92"/>
      <c r="CP99" s="92"/>
      <c r="CQ99" s="92"/>
      <c r="CR99" s="92"/>
      <c r="CS99" s="92"/>
      <c r="CT99" s="92"/>
      <c r="CU99" s="92"/>
      <c r="CV99" s="92"/>
      <c r="CW99" s="92"/>
      <c r="CX99" s="92"/>
      <c r="CY99" s="92"/>
      <c r="CZ99" s="92"/>
      <c r="DA99" s="92"/>
      <c r="DB99" s="92"/>
      <c r="DC99" s="2"/>
      <c r="DD99" s="2"/>
      <c r="DE99" s="2" t="s">
        <v>1451</v>
      </c>
      <c r="DF99" s="92"/>
      <c r="DG99" s="92"/>
      <c r="DH99" s="92"/>
      <c r="DI99" s="92"/>
      <c r="DJ99" s="182">
        <v>1000</v>
      </c>
      <c r="DK99" s="182">
        <v>1200</v>
      </c>
      <c r="DL99" s="182">
        <v>1600</v>
      </c>
      <c r="DM99" s="182">
        <v>1900</v>
      </c>
      <c r="DN99" s="182">
        <v>1900</v>
      </c>
      <c r="DO99" s="182">
        <v>2100</v>
      </c>
      <c r="DP99" s="182">
        <v>1600</v>
      </c>
      <c r="DQ99" s="182">
        <v>1200</v>
      </c>
      <c r="DR99" s="182">
        <v>1100</v>
      </c>
      <c r="DS99" s="182">
        <v>1700</v>
      </c>
      <c r="DT99" s="136">
        <f t="shared" ref="DT99:EE99" si="122">DS99</f>
        <v>1700</v>
      </c>
      <c r="DU99" s="136">
        <f t="shared" si="122"/>
        <v>1700</v>
      </c>
      <c r="DV99" s="136">
        <f t="shared" si="122"/>
        <v>1700</v>
      </c>
      <c r="DW99" s="136">
        <f t="shared" si="122"/>
        <v>1700</v>
      </c>
      <c r="DX99" s="136">
        <f t="shared" si="122"/>
        <v>1700</v>
      </c>
      <c r="DY99" s="136">
        <f t="shared" si="122"/>
        <v>1700</v>
      </c>
      <c r="DZ99" s="136">
        <f t="shared" si="122"/>
        <v>1700</v>
      </c>
      <c r="EA99" s="136">
        <f t="shared" si="122"/>
        <v>1700</v>
      </c>
      <c r="EB99" s="136">
        <f t="shared" si="122"/>
        <v>1700</v>
      </c>
      <c r="EC99" s="136">
        <f t="shared" si="122"/>
        <v>1700</v>
      </c>
      <c r="ED99" s="136">
        <f t="shared" si="122"/>
        <v>1700</v>
      </c>
      <c r="EE99" s="136">
        <f t="shared" si="122"/>
        <v>1700</v>
      </c>
      <c r="EF99" s="2"/>
      <c r="EG99" s="2"/>
      <c r="EH99" s="2"/>
      <c r="EI99" s="2"/>
      <c r="EJ99" s="2"/>
      <c r="EK99" s="2"/>
    </row>
    <row r="100" spans="1:141" ht="12.75" hidden="1" customHeight="1" outlineLevel="1" x14ac:dyDescent="0.25">
      <c r="A100" s="2"/>
      <c r="B100" s="29"/>
      <c r="C100" s="92"/>
      <c r="D100" s="92"/>
      <c r="E100" s="92"/>
      <c r="F100" s="92"/>
      <c r="G100" s="92"/>
      <c r="H100" s="92"/>
      <c r="I100" s="92"/>
      <c r="J100" s="92"/>
      <c r="K100" s="92"/>
      <c r="L100" s="92"/>
      <c r="M100" s="92"/>
      <c r="N100" s="92"/>
      <c r="O100" s="92"/>
      <c r="P100" s="92"/>
      <c r="Q100" s="92"/>
      <c r="R100" s="92"/>
      <c r="S100" s="92"/>
      <c r="T100" s="92"/>
      <c r="U100" s="92"/>
      <c r="V100" s="92"/>
      <c r="W100" s="92"/>
      <c r="X100" s="92"/>
      <c r="Y100" s="92"/>
      <c r="Z100" s="92"/>
      <c r="AA100" s="92"/>
      <c r="AB100" s="92"/>
      <c r="AC100" s="92"/>
      <c r="AD100" s="92"/>
      <c r="AE100" s="92"/>
      <c r="AF100" s="92"/>
      <c r="AG100" s="92"/>
      <c r="AH100" s="92"/>
      <c r="AI100" s="92"/>
      <c r="AJ100" s="92"/>
      <c r="AK100" s="92"/>
      <c r="AL100" s="92"/>
      <c r="AM100" s="92"/>
      <c r="AN100" s="92"/>
      <c r="AO100" s="92"/>
      <c r="AP100" s="92"/>
      <c r="AQ100" s="92"/>
      <c r="AR100" s="92"/>
      <c r="AS100" s="92"/>
      <c r="AT100" s="92"/>
      <c r="AU100" s="92"/>
      <c r="AV100" s="92"/>
      <c r="AW100" s="92"/>
      <c r="AX100" s="92"/>
      <c r="AY100" s="92"/>
      <c r="AZ100" s="92"/>
      <c r="BA100" s="92"/>
      <c r="BB100" s="92"/>
      <c r="BC100" s="92"/>
      <c r="BD100" s="92"/>
      <c r="BE100" s="92"/>
      <c r="BF100" s="92"/>
      <c r="BG100" s="92"/>
      <c r="BH100" s="92"/>
      <c r="BI100" s="92"/>
      <c r="BJ100" s="92"/>
      <c r="BK100" s="92"/>
      <c r="BL100" s="92"/>
      <c r="BM100" s="92"/>
      <c r="BN100" s="92"/>
      <c r="BO100" s="92"/>
      <c r="BP100" s="92"/>
      <c r="BQ100" s="92"/>
      <c r="BR100" s="92"/>
      <c r="BS100" s="92"/>
      <c r="BT100" s="92"/>
      <c r="BU100" s="92"/>
      <c r="BV100" s="92"/>
      <c r="BW100" s="92"/>
      <c r="BX100" s="92"/>
      <c r="BY100" s="92"/>
      <c r="BZ100" s="92"/>
      <c r="CA100" s="92"/>
      <c r="CB100" s="92"/>
      <c r="CC100" s="92"/>
      <c r="CD100" s="92"/>
      <c r="CE100" s="92"/>
      <c r="CF100" s="92"/>
      <c r="CG100" s="92"/>
      <c r="CH100" s="92"/>
      <c r="CI100" s="92"/>
      <c r="CJ100" s="92"/>
      <c r="CK100" s="92"/>
      <c r="CL100" s="92"/>
      <c r="CM100" s="92"/>
      <c r="CN100" s="92"/>
      <c r="CO100" s="92"/>
      <c r="CP100" s="92"/>
      <c r="CQ100" s="92"/>
      <c r="CR100" s="92"/>
      <c r="CS100" s="92"/>
      <c r="CT100" s="92"/>
      <c r="CU100" s="92"/>
      <c r="CV100" s="92"/>
      <c r="CW100" s="92"/>
      <c r="CX100" s="92"/>
      <c r="CY100" s="92"/>
      <c r="CZ100" s="92"/>
      <c r="DA100" s="92"/>
      <c r="DB100" s="92"/>
      <c r="DC100" s="2"/>
      <c r="DD100" s="2"/>
      <c r="DE100" s="2"/>
      <c r="DF100" s="92"/>
      <c r="DG100" s="92"/>
      <c r="DH100" s="92"/>
      <c r="DI100" s="92"/>
      <c r="DJ100" s="92"/>
      <c r="DK100" s="92"/>
      <c r="DL100" s="92"/>
      <c r="DM100" s="92"/>
      <c r="DN100" s="92"/>
      <c r="DO100" s="92"/>
      <c r="DP100" s="92"/>
      <c r="DQ100" s="92"/>
      <c r="DR100" s="92"/>
      <c r="DS100" s="182"/>
      <c r="DT100" s="92"/>
      <c r="DU100" s="92"/>
      <c r="DV100" s="92"/>
      <c r="DW100" s="92"/>
      <c r="DX100" s="92"/>
      <c r="DY100" s="92"/>
      <c r="DZ100" s="92"/>
      <c r="EA100" s="92"/>
      <c r="EB100" s="92"/>
      <c r="EC100" s="92"/>
      <c r="ED100" s="92"/>
      <c r="EE100" s="92"/>
      <c r="EF100" s="2"/>
      <c r="EG100" s="2"/>
      <c r="EH100" s="2"/>
      <c r="EI100" s="2"/>
      <c r="EJ100" s="2"/>
      <c r="EK100" s="2"/>
    </row>
    <row r="101" spans="1:141" ht="12.75" hidden="1" customHeight="1" outlineLevel="1" x14ac:dyDescent="0.25">
      <c r="A101" s="2"/>
      <c r="B101" s="29" t="s">
        <v>1452</v>
      </c>
      <c r="C101" s="92"/>
      <c r="D101" s="92"/>
      <c r="E101" s="92"/>
      <c r="F101" s="92"/>
      <c r="G101" s="92"/>
      <c r="H101" s="92"/>
      <c r="I101" s="92"/>
      <c r="J101" s="92"/>
      <c r="K101" s="92"/>
      <c r="L101" s="92"/>
      <c r="M101" s="92"/>
      <c r="N101" s="92"/>
      <c r="O101" s="92"/>
      <c r="P101" s="92"/>
      <c r="Q101" s="92"/>
      <c r="R101" s="92"/>
      <c r="S101" s="92"/>
      <c r="T101" s="92"/>
      <c r="U101" s="92"/>
      <c r="V101" s="92"/>
      <c r="W101" s="92"/>
      <c r="X101" s="92"/>
      <c r="Y101" s="92"/>
      <c r="Z101" s="92"/>
      <c r="AA101" s="92"/>
      <c r="AB101" s="92"/>
      <c r="AC101" s="92"/>
      <c r="AD101" s="92"/>
      <c r="AE101" s="92"/>
      <c r="AF101" s="92"/>
      <c r="AG101" s="92"/>
      <c r="AH101" s="92"/>
      <c r="AI101" s="92"/>
      <c r="AJ101" s="92"/>
      <c r="AK101" s="92"/>
      <c r="AL101" s="92"/>
      <c r="AM101" s="92"/>
      <c r="AN101" s="92"/>
      <c r="AO101" s="92"/>
      <c r="AP101" s="92"/>
      <c r="AQ101" s="92"/>
      <c r="AR101" s="92"/>
      <c r="AS101" s="92"/>
      <c r="AT101" s="92"/>
      <c r="AU101" s="182">
        <v>37275</v>
      </c>
      <c r="AV101" s="182">
        <v>40198</v>
      </c>
      <c r="AW101" s="182">
        <v>39959</v>
      </c>
      <c r="AX101" s="182">
        <v>40008</v>
      </c>
      <c r="AY101" s="136">
        <v>39857</v>
      </c>
      <c r="AZ101" s="136">
        <v>40073</v>
      </c>
      <c r="BA101" s="136">
        <v>40421</v>
      </c>
      <c r="BB101" s="136">
        <v>37813</v>
      </c>
      <c r="BC101" s="136">
        <v>38104</v>
      </c>
      <c r="BD101" s="136">
        <v>38191</v>
      </c>
      <c r="BE101" s="136">
        <v>38695</v>
      </c>
      <c r="BF101" s="136">
        <v>38664</v>
      </c>
      <c r="BG101" s="136">
        <v>38714</v>
      </c>
      <c r="BH101" s="136">
        <v>38822</v>
      </c>
      <c r="BI101" s="136">
        <v>35961</v>
      </c>
      <c r="BJ101" s="136">
        <v>35009</v>
      </c>
      <c r="BK101" s="136">
        <v>34105</v>
      </c>
      <c r="BL101" s="182">
        <f t="shared" ref="BL101:DB101" si="123">BL103-BL102</f>
        <v>25462.25</v>
      </c>
      <c r="BM101" s="182">
        <f t="shared" si="123"/>
        <v>25369.5</v>
      </c>
      <c r="BN101" s="182">
        <f t="shared" si="123"/>
        <v>25276.75</v>
      </c>
      <c r="BO101" s="182">
        <f t="shared" si="123"/>
        <v>25206.435000000001</v>
      </c>
      <c r="BP101" s="182">
        <f t="shared" si="123"/>
        <v>25130.435000000001</v>
      </c>
      <c r="BQ101" s="182">
        <f t="shared" si="123"/>
        <v>25054.435000000001</v>
      </c>
      <c r="BR101" s="182">
        <f t="shared" si="123"/>
        <v>24986.634438333334</v>
      </c>
      <c r="BS101" s="182">
        <f t="shared" si="123"/>
        <v>25380.370480123336</v>
      </c>
      <c r="BT101" s="182">
        <f t="shared" si="123"/>
        <v>25323.152472093338</v>
      </c>
      <c r="BU101" s="182">
        <f t="shared" si="123"/>
        <v>25292.876484553337</v>
      </c>
      <c r="BV101" s="182">
        <f t="shared" si="123"/>
        <v>25261.412323383338</v>
      </c>
      <c r="BW101" s="182">
        <f t="shared" si="123"/>
        <v>25258.660227873337</v>
      </c>
      <c r="BX101" s="182">
        <f t="shared" si="123"/>
        <v>25294.528227873336</v>
      </c>
      <c r="BY101" s="182">
        <f t="shared" si="123"/>
        <v>25362.253227873334</v>
      </c>
      <c r="BZ101" s="182">
        <f t="shared" si="123"/>
        <v>25408.182227873334</v>
      </c>
      <c r="CA101" s="182">
        <f t="shared" si="123"/>
        <v>25708.095227873335</v>
      </c>
      <c r="CB101" s="182">
        <f t="shared" si="123"/>
        <v>25777.893227873334</v>
      </c>
      <c r="CC101" s="182">
        <f t="shared" si="123"/>
        <v>25778.988227873335</v>
      </c>
      <c r="CD101" s="182">
        <f t="shared" si="123"/>
        <v>25766.569477873334</v>
      </c>
      <c r="CE101" s="182">
        <f t="shared" si="123"/>
        <v>25736.260016151115</v>
      </c>
      <c r="CF101" s="182">
        <f t="shared" si="123"/>
        <v>25712.786451551197</v>
      </c>
      <c r="CG101" s="182">
        <f t="shared" si="123"/>
        <v>25701.249433075016</v>
      </c>
      <c r="CH101" s="182">
        <f t="shared" si="123"/>
        <v>25696.527059605818</v>
      </c>
      <c r="CI101" s="182">
        <f t="shared" si="123"/>
        <v>25666.676345070016</v>
      </c>
      <c r="CJ101" s="182">
        <f t="shared" si="123"/>
        <v>25629.401381573341</v>
      </c>
      <c r="CK101" s="182">
        <f t="shared" si="123"/>
        <v>25585.395131573343</v>
      </c>
      <c r="CL101" s="182">
        <f t="shared" si="123"/>
        <v>25541.388881573344</v>
      </c>
      <c r="CM101" s="182">
        <f t="shared" si="123"/>
        <v>25497.382631573342</v>
      </c>
      <c r="CN101" s="182">
        <f t="shared" si="123"/>
        <v>25453.376381573344</v>
      </c>
      <c r="CO101" s="182">
        <f t="shared" si="123"/>
        <v>25409.370131573345</v>
      </c>
      <c r="CP101" s="182">
        <f t="shared" si="123"/>
        <v>25365.363881573347</v>
      </c>
      <c r="CQ101" s="182">
        <f t="shared" si="123"/>
        <v>25321.357631573348</v>
      </c>
      <c r="CR101" s="182">
        <f t="shared" si="123"/>
        <v>25277.351381573349</v>
      </c>
      <c r="CS101" s="182">
        <f t="shared" si="123"/>
        <v>25233.345131573351</v>
      </c>
      <c r="CT101" s="182">
        <f t="shared" si="123"/>
        <v>25189.338881573349</v>
      </c>
      <c r="CU101" s="182">
        <f t="shared" si="123"/>
        <v>25145.33263157335</v>
      </c>
      <c r="CV101" s="182">
        <f t="shared" si="123"/>
        <v>25101.326381573352</v>
      </c>
      <c r="CW101" s="182">
        <f t="shared" si="123"/>
        <v>25057.320131573353</v>
      </c>
      <c r="CX101" s="182">
        <f t="shared" si="123"/>
        <v>25013.313881573355</v>
      </c>
      <c r="CY101" s="182">
        <f t="shared" si="123"/>
        <v>24969.307631573356</v>
      </c>
      <c r="CZ101" s="182">
        <f t="shared" si="123"/>
        <v>24925.301381573358</v>
      </c>
      <c r="DA101" s="182">
        <f t="shared" si="123"/>
        <v>24881.295131573359</v>
      </c>
      <c r="DB101" s="182">
        <f t="shared" si="123"/>
        <v>24837.28888157336</v>
      </c>
      <c r="DC101" s="2"/>
      <c r="DD101" s="2"/>
      <c r="DE101" s="2" t="s">
        <v>1452</v>
      </c>
      <c r="DF101" s="92"/>
      <c r="DG101" s="92"/>
      <c r="DH101" s="92"/>
      <c r="DI101" s="92"/>
      <c r="DJ101" s="182">
        <v>21505</v>
      </c>
      <c r="DK101" s="182">
        <v>26679</v>
      </c>
      <c r="DL101" s="182">
        <v>29551</v>
      </c>
      <c r="DM101" s="182">
        <v>33168</v>
      </c>
      <c r="DN101" s="182">
        <v>35164</v>
      </c>
      <c r="DO101" s="182">
        <v>36964</v>
      </c>
      <c r="DP101" s="182">
        <v>37120</v>
      </c>
      <c r="DQ101" s="182">
        <v>40008</v>
      </c>
      <c r="DR101" s="182">
        <v>37813</v>
      </c>
      <c r="DS101" s="182">
        <v>38664</v>
      </c>
      <c r="DT101" s="182">
        <f>BJ101</f>
        <v>35009</v>
      </c>
      <c r="DU101" s="182">
        <f>BN101</f>
        <v>25276.75</v>
      </c>
      <c r="DV101" s="182">
        <f>BR101</f>
        <v>24986.634438333334</v>
      </c>
      <c r="DW101" s="182">
        <f t="shared" ref="DW101:EE101" si="124">BV101</f>
        <v>25261.412323383338</v>
      </c>
      <c r="DX101" s="182">
        <f t="shared" si="124"/>
        <v>25258.660227873337</v>
      </c>
      <c r="DY101" s="182">
        <f t="shared" si="124"/>
        <v>25294.528227873336</v>
      </c>
      <c r="DZ101" s="182">
        <f t="shared" si="124"/>
        <v>25362.253227873334</v>
      </c>
      <c r="EA101" s="182">
        <f t="shared" si="124"/>
        <v>25408.182227873334</v>
      </c>
      <c r="EB101" s="182">
        <f t="shared" si="124"/>
        <v>25708.095227873335</v>
      </c>
      <c r="EC101" s="182">
        <f t="shared" si="124"/>
        <v>25777.893227873334</v>
      </c>
      <c r="ED101" s="182">
        <f t="shared" si="124"/>
        <v>25778.988227873335</v>
      </c>
      <c r="EE101" s="182">
        <f t="shared" si="124"/>
        <v>25766.569477873334</v>
      </c>
      <c r="EF101" s="2"/>
      <c r="EG101" s="2"/>
      <c r="EH101" s="2"/>
      <c r="EI101" s="2"/>
      <c r="EJ101" s="2"/>
      <c r="EK101" s="2"/>
    </row>
    <row r="102" spans="1:141" ht="12.75" hidden="1" customHeight="1" outlineLevel="1" x14ac:dyDescent="0.25">
      <c r="A102" s="2"/>
      <c r="B102" s="29" t="s">
        <v>1453</v>
      </c>
      <c r="C102" s="92"/>
      <c r="D102" s="92"/>
      <c r="E102" s="92"/>
      <c r="F102" s="92"/>
      <c r="G102" s="92"/>
      <c r="H102" s="92"/>
      <c r="I102" s="92"/>
      <c r="J102" s="92"/>
      <c r="K102" s="92"/>
      <c r="L102" s="92"/>
      <c r="M102" s="92"/>
      <c r="N102" s="92"/>
      <c r="O102" s="92"/>
      <c r="P102" s="92"/>
      <c r="Q102" s="92"/>
      <c r="R102" s="92"/>
      <c r="S102" s="92"/>
      <c r="T102" s="92"/>
      <c r="U102" s="92"/>
      <c r="V102" s="92"/>
      <c r="W102" s="92"/>
      <c r="X102" s="92"/>
      <c r="Y102" s="92"/>
      <c r="Z102" s="92"/>
      <c r="AA102" s="92"/>
      <c r="AB102" s="92"/>
      <c r="AC102" s="92"/>
      <c r="AD102" s="92"/>
      <c r="AE102" s="92"/>
      <c r="AF102" s="92"/>
      <c r="AG102" s="92"/>
      <c r="AH102" s="92"/>
      <c r="AI102" s="92"/>
      <c r="AJ102" s="92"/>
      <c r="AK102" s="92"/>
      <c r="AL102" s="92"/>
      <c r="AM102" s="92"/>
      <c r="AN102" s="92"/>
      <c r="AO102" s="92"/>
      <c r="AP102" s="92"/>
      <c r="AQ102" s="92"/>
      <c r="AR102" s="92"/>
      <c r="AS102" s="92"/>
      <c r="AT102" s="92"/>
      <c r="AU102" s="279">
        <v>-24016</v>
      </c>
      <c r="AV102" s="279">
        <v>-26972</v>
      </c>
      <c r="AW102" s="279">
        <v>-26955</v>
      </c>
      <c r="AX102" s="279">
        <v>-27187</v>
      </c>
      <c r="AY102" s="280">
        <v>-27350</v>
      </c>
      <c r="AZ102" s="280">
        <v>-27715</v>
      </c>
      <c r="BA102" s="280">
        <v>-28083</v>
      </c>
      <c r="BB102" s="280">
        <v>-26237</v>
      </c>
      <c r="BC102" s="280">
        <v>-26548</v>
      </c>
      <c r="BD102" s="280">
        <v>-26687</v>
      </c>
      <c r="BE102" s="280">
        <v>-26956</v>
      </c>
      <c r="BF102" s="280">
        <v>-26985</v>
      </c>
      <c r="BG102" s="136">
        <v>-27181</v>
      </c>
      <c r="BH102" s="136">
        <v>-27463</v>
      </c>
      <c r="BI102" s="136">
        <v>-26356</v>
      </c>
      <c r="BJ102" s="136">
        <v>-25739</v>
      </c>
      <c r="BK102" s="136">
        <v>-25555</v>
      </c>
      <c r="BL102" s="182">
        <f t="shared" ref="BL102:DB102" si="125">BK102-BL97</f>
        <v>-25462.25</v>
      </c>
      <c r="BM102" s="182">
        <f t="shared" si="125"/>
        <v>-25369.5</v>
      </c>
      <c r="BN102" s="182">
        <f t="shared" si="125"/>
        <v>-25276.75</v>
      </c>
      <c r="BO102" s="182">
        <f t="shared" si="125"/>
        <v>-25206.435000000001</v>
      </c>
      <c r="BP102" s="182">
        <f t="shared" si="125"/>
        <v>-25130.435000000001</v>
      </c>
      <c r="BQ102" s="182">
        <f t="shared" si="125"/>
        <v>-25054.435000000001</v>
      </c>
      <c r="BR102" s="182">
        <f t="shared" si="125"/>
        <v>-24986.634438333334</v>
      </c>
      <c r="BS102" s="182">
        <f t="shared" si="125"/>
        <v>-24919.348910393335</v>
      </c>
      <c r="BT102" s="182">
        <f t="shared" si="125"/>
        <v>-24852.330760543337</v>
      </c>
      <c r="BU102" s="182">
        <f t="shared" si="125"/>
        <v>-24785.661420833338</v>
      </c>
      <c r="BV102" s="182">
        <f t="shared" si="125"/>
        <v>-24719.888227873336</v>
      </c>
      <c r="BW102" s="182">
        <f t="shared" si="125"/>
        <v>-24656.696227873337</v>
      </c>
      <c r="BX102" s="182">
        <f t="shared" si="125"/>
        <v>-24594.510227873336</v>
      </c>
      <c r="BY102" s="182">
        <f t="shared" si="125"/>
        <v>-24533.256227873335</v>
      </c>
      <c r="BZ102" s="182">
        <f t="shared" si="125"/>
        <v>-24473.522227873334</v>
      </c>
      <c r="CA102" s="182">
        <f t="shared" si="125"/>
        <v>-24420.590227873334</v>
      </c>
      <c r="CB102" s="182">
        <f t="shared" si="125"/>
        <v>-24374.476227873332</v>
      </c>
      <c r="CC102" s="182">
        <f t="shared" si="125"/>
        <v>-24329.448227873334</v>
      </c>
      <c r="CD102" s="182">
        <f t="shared" si="125"/>
        <v>-24283.647572873335</v>
      </c>
      <c r="CE102" s="182">
        <f t="shared" si="125"/>
        <v>-24237.846917873336</v>
      </c>
      <c r="CF102" s="182">
        <f t="shared" si="125"/>
        <v>-24200.296262873337</v>
      </c>
      <c r="CG102" s="182">
        <f t="shared" si="125"/>
        <v>-24162.745607873338</v>
      </c>
      <c r="CH102" s="182">
        <f t="shared" si="125"/>
        <v>-24125.194952873338</v>
      </c>
      <c r="CI102" s="182">
        <f t="shared" si="125"/>
        <v>-24088.394297873339</v>
      </c>
      <c r="CJ102" s="182">
        <f t="shared" si="125"/>
        <v>-24051.59364287334</v>
      </c>
      <c r="CK102" s="182">
        <f t="shared" si="125"/>
        <v>-24014.792987873341</v>
      </c>
      <c r="CL102" s="182">
        <f t="shared" si="125"/>
        <v>-23977.992332873342</v>
      </c>
      <c r="CM102" s="182">
        <f t="shared" si="125"/>
        <v>-23941.191677873343</v>
      </c>
      <c r="CN102" s="182">
        <f t="shared" si="125"/>
        <v>-23904.391022873344</v>
      </c>
      <c r="CO102" s="182">
        <f t="shared" si="125"/>
        <v>-23867.590367873345</v>
      </c>
      <c r="CP102" s="182">
        <f t="shared" si="125"/>
        <v>-23830.789712873346</v>
      </c>
      <c r="CQ102" s="182">
        <f t="shared" si="125"/>
        <v>-23793.989057873347</v>
      </c>
      <c r="CR102" s="182">
        <f t="shared" si="125"/>
        <v>-23757.188402873348</v>
      </c>
      <c r="CS102" s="182">
        <f t="shared" si="125"/>
        <v>-23720.387747873348</v>
      </c>
      <c r="CT102" s="182">
        <f t="shared" si="125"/>
        <v>-23683.587092873349</v>
      </c>
      <c r="CU102" s="182">
        <f t="shared" si="125"/>
        <v>-23646.78643787335</v>
      </c>
      <c r="CV102" s="182">
        <f t="shared" si="125"/>
        <v>-23609.985782873351</v>
      </c>
      <c r="CW102" s="182">
        <f t="shared" si="125"/>
        <v>-23573.185127873352</v>
      </c>
      <c r="CX102" s="182">
        <f t="shared" si="125"/>
        <v>-23536.384472873353</v>
      </c>
      <c r="CY102" s="182">
        <f t="shared" si="125"/>
        <v>-23499.583817873354</v>
      </c>
      <c r="CZ102" s="182">
        <f t="shared" si="125"/>
        <v>-23462.783162873355</v>
      </c>
      <c r="DA102" s="182">
        <f t="shared" si="125"/>
        <v>-23425.982507873356</v>
      </c>
      <c r="DB102" s="182">
        <f t="shared" si="125"/>
        <v>-23389.181852873357</v>
      </c>
      <c r="DC102" s="2"/>
      <c r="DD102" s="2"/>
      <c r="DE102" s="2" t="s">
        <v>1453</v>
      </c>
      <c r="DF102" s="92"/>
      <c r="DG102" s="92"/>
      <c r="DH102" s="92"/>
      <c r="DI102" s="92"/>
      <c r="DJ102" s="182">
        <v>-11845</v>
      </c>
      <c r="DK102" s="182">
        <v>-14608</v>
      </c>
      <c r="DL102" s="182">
        <v>-16558</v>
      </c>
      <c r="DM102" s="182">
        <v>-18388</v>
      </c>
      <c r="DN102" s="182">
        <v>-20068</v>
      </c>
      <c r="DO102" s="182">
        <v>-21568</v>
      </c>
      <c r="DP102" s="182">
        <v>-23705</v>
      </c>
      <c r="DQ102" s="182">
        <v>-27187</v>
      </c>
      <c r="DR102" s="182">
        <v>-26237</v>
      </c>
      <c r="DS102" s="182">
        <v>-26985</v>
      </c>
      <c r="DT102" s="182">
        <f t="shared" ref="DT102:EE102" si="126">INDEX($C102:$DC102,MATCH(DT$5,$C$6:$DC$6,0)+3)</f>
        <v>-25739</v>
      </c>
      <c r="DU102" s="182">
        <f t="shared" si="126"/>
        <v>-25276.75</v>
      </c>
      <c r="DV102" s="182">
        <f t="shared" si="126"/>
        <v>-24986.634438333334</v>
      </c>
      <c r="DW102" s="182">
        <f t="shared" si="126"/>
        <v>-24719.888227873336</v>
      </c>
      <c r="DX102" s="182">
        <f t="shared" si="126"/>
        <v>-24473.522227873334</v>
      </c>
      <c r="DY102" s="182">
        <f t="shared" si="126"/>
        <v>-24283.647572873335</v>
      </c>
      <c r="DZ102" s="182">
        <f t="shared" si="126"/>
        <v>-24125.194952873338</v>
      </c>
      <c r="EA102" s="182">
        <f t="shared" si="126"/>
        <v>-23977.992332873342</v>
      </c>
      <c r="EB102" s="182">
        <f t="shared" si="126"/>
        <v>-23830.789712873346</v>
      </c>
      <c r="EC102" s="182">
        <f t="shared" si="126"/>
        <v>-23683.587092873349</v>
      </c>
      <c r="ED102" s="182">
        <f t="shared" si="126"/>
        <v>-23536.384472873353</v>
      </c>
      <c r="EE102" s="182">
        <f t="shared" si="126"/>
        <v>-23389.181852873357</v>
      </c>
      <c r="EF102" s="2"/>
      <c r="EG102" s="2"/>
      <c r="EH102" s="2"/>
      <c r="EI102" s="2"/>
      <c r="EJ102" s="2"/>
      <c r="EK102" s="2"/>
    </row>
    <row r="103" spans="1:141" ht="12.75" hidden="1" customHeight="1" outlineLevel="1" x14ac:dyDescent="0.25">
      <c r="A103" s="2"/>
      <c r="B103" s="29" t="s">
        <v>1454</v>
      </c>
      <c r="C103" s="92"/>
      <c r="D103" s="92"/>
      <c r="E103" s="92"/>
      <c r="F103" s="92"/>
      <c r="G103" s="92"/>
      <c r="H103" s="92"/>
      <c r="I103" s="92"/>
      <c r="J103" s="92"/>
      <c r="K103" s="92"/>
      <c r="L103" s="92"/>
      <c r="M103" s="92"/>
      <c r="N103" s="92"/>
      <c r="O103" s="92"/>
      <c r="P103" s="92"/>
      <c r="Q103" s="92"/>
      <c r="R103" s="92"/>
      <c r="S103" s="92"/>
      <c r="T103" s="92"/>
      <c r="U103" s="92"/>
      <c r="V103" s="92"/>
      <c r="W103" s="92"/>
      <c r="X103" s="92"/>
      <c r="Y103" s="92"/>
      <c r="Z103" s="92"/>
      <c r="AA103" s="92"/>
      <c r="AB103" s="92"/>
      <c r="AC103" s="92"/>
      <c r="AD103" s="92"/>
      <c r="AE103" s="92"/>
      <c r="AF103" s="92"/>
      <c r="AG103" s="92"/>
      <c r="AH103" s="92"/>
      <c r="AI103" s="92"/>
      <c r="AJ103" s="92"/>
      <c r="AK103" s="92"/>
      <c r="AL103" s="92"/>
      <c r="AM103" s="92"/>
      <c r="AN103" s="92"/>
      <c r="AO103" s="92"/>
      <c r="AP103" s="92"/>
      <c r="AQ103" s="92"/>
      <c r="AR103" s="92"/>
      <c r="AS103" s="92"/>
      <c r="AT103" s="92"/>
      <c r="AU103" s="279">
        <f t="shared" ref="AU103:BH103" si="127">AU101+AU102</f>
        <v>13259</v>
      </c>
      <c r="AV103" s="279">
        <f t="shared" si="127"/>
        <v>13226</v>
      </c>
      <c r="AW103" s="279">
        <f t="shared" si="127"/>
        <v>13004</v>
      </c>
      <c r="AX103" s="279">
        <f t="shared" si="127"/>
        <v>12821</v>
      </c>
      <c r="AY103" s="280">
        <f t="shared" si="127"/>
        <v>12507</v>
      </c>
      <c r="AZ103" s="280">
        <f t="shared" si="127"/>
        <v>12358</v>
      </c>
      <c r="BA103" s="280">
        <f t="shared" si="127"/>
        <v>12338</v>
      </c>
      <c r="BB103" s="280">
        <f t="shared" si="127"/>
        <v>11576</v>
      </c>
      <c r="BC103" s="280">
        <f t="shared" si="127"/>
        <v>11556</v>
      </c>
      <c r="BD103" s="280">
        <f t="shared" si="127"/>
        <v>11504</v>
      </c>
      <c r="BE103" s="280">
        <f t="shared" si="127"/>
        <v>11739</v>
      </c>
      <c r="BF103" s="280">
        <f t="shared" si="127"/>
        <v>11679</v>
      </c>
      <c r="BG103" s="136">
        <f t="shared" si="127"/>
        <v>11533</v>
      </c>
      <c r="BH103" s="136">
        <f t="shared" si="127"/>
        <v>11359</v>
      </c>
      <c r="BI103" s="136">
        <v>9605</v>
      </c>
      <c r="BJ103" s="136">
        <v>9270</v>
      </c>
      <c r="BK103" s="136">
        <v>8550</v>
      </c>
      <c r="BL103" s="182">
        <f>'Balance Sheet'!BL19</f>
        <v>0</v>
      </c>
      <c r="BM103" s="182">
        <f>'Balance Sheet'!BM19</f>
        <v>0</v>
      </c>
      <c r="BN103" s="182">
        <f>'Balance Sheet'!BN19</f>
        <v>0</v>
      </c>
      <c r="BO103" s="182">
        <f>'Balance Sheet'!BO19</f>
        <v>0</v>
      </c>
      <c r="BP103" s="182">
        <f>'Balance Sheet'!BP19</f>
        <v>0</v>
      </c>
      <c r="BQ103" s="182">
        <f>'Balance Sheet'!BQ19</f>
        <v>0</v>
      </c>
      <c r="BR103" s="182">
        <f>'Balance Sheet'!BR19</f>
        <v>0</v>
      </c>
      <c r="BS103" s="182">
        <f>'Balance Sheet'!BS19</f>
        <v>461.02156972999995</v>
      </c>
      <c r="BT103" s="182">
        <f>'Balance Sheet'!BT19</f>
        <v>470.82171155000009</v>
      </c>
      <c r="BU103" s="182">
        <f>'Balance Sheet'!BU19</f>
        <v>507.21506371999976</v>
      </c>
      <c r="BV103" s="182">
        <f>'Balance Sheet'!BV19</f>
        <v>541.52409550999982</v>
      </c>
      <c r="BW103" s="182">
        <f>'Balance Sheet'!BW19</f>
        <v>601.96400000000006</v>
      </c>
      <c r="BX103" s="182">
        <f>'Balance Sheet'!BX19</f>
        <v>700.01800000000003</v>
      </c>
      <c r="BY103" s="182">
        <f>'Balance Sheet'!BY19</f>
        <v>828.99699999999996</v>
      </c>
      <c r="BZ103" s="182">
        <f>'Balance Sheet'!BZ19</f>
        <v>934.66</v>
      </c>
      <c r="CA103" s="182">
        <f>'Balance Sheet'!CA19</f>
        <v>1287.5050000000001</v>
      </c>
      <c r="CB103" s="182">
        <f>'Balance Sheet'!CB19</f>
        <v>1403.4169999999999</v>
      </c>
      <c r="CC103" s="182">
        <f>'Balance Sheet'!CC19</f>
        <v>1449.54</v>
      </c>
      <c r="CD103" s="182">
        <f>'Balance Sheet'!CD19</f>
        <v>1482.9219049999999</v>
      </c>
      <c r="CE103" s="182">
        <f>'Balance Sheet'!CE19</f>
        <v>1498.4130982777783</v>
      </c>
      <c r="CF103" s="182">
        <f>'Balance Sheet'!CF19</f>
        <v>1512.4901886778625</v>
      </c>
      <c r="CG103" s="182">
        <f>'Balance Sheet'!CG19</f>
        <v>1538.5038252016793</v>
      </c>
      <c r="CH103" s="182">
        <f>'Balance Sheet'!CH19</f>
        <v>1571.3321067324807</v>
      </c>
      <c r="CI103" s="182">
        <f>'Balance Sheet'!CI19</f>
        <v>1578.2820471966766</v>
      </c>
      <c r="CJ103" s="182">
        <f>'Balance Sheet'!CJ19</f>
        <v>1577.8077387000003</v>
      </c>
      <c r="CK103" s="182">
        <f>'Balance Sheet'!CK19</f>
        <v>1570.6021437000004</v>
      </c>
      <c r="CL103" s="182">
        <f>'Balance Sheet'!CL19</f>
        <v>1563.3965487000005</v>
      </c>
      <c r="CM103" s="182">
        <f>'Balance Sheet'!CM19</f>
        <v>1556.1909537000006</v>
      </c>
      <c r="CN103" s="182">
        <f>'Balance Sheet'!CN19</f>
        <v>1548.9853587000007</v>
      </c>
      <c r="CO103" s="182">
        <f>'Balance Sheet'!CO19</f>
        <v>1541.7797637000008</v>
      </c>
      <c r="CP103" s="182">
        <f>'Balance Sheet'!CP19</f>
        <v>1534.5741687000009</v>
      </c>
      <c r="CQ103" s="182">
        <f>'Balance Sheet'!CQ19</f>
        <v>1527.368573700001</v>
      </c>
      <c r="CR103" s="182">
        <f>'Balance Sheet'!CR19</f>
        <v>1520.1629787000011</v>
      </c>
      <c r="CS103" s="182">
        <f>'Balance Sheet'!CS19</f>
        <v>1512.9573837000012</v>
      </c>
      <c r="CT103" s="182">
        <f>'Balance Sheet'!CT19</f>
        <v>1505.7517887000013</v>
      </c>
      <c r="CU103" s="182">
        <f>'Balance Sheet'!CU19</f>
        <v>1498.5461937000014</v>
      </c>
      <c r="CV103" s="182">
        <f>'Balance Sheet'!CV19</f>
        <v>1491.3405987000015</v>
      </c>
      <c r="CW103" s="182">
        <f>'Balance Sheet'!CW19</f>
        <v>1484.1350037000016</v>
      </c>
      <c r="CX103" s="182">
        <f>'Balance Sheet'!CX19</f>
        <v>1476.9294087000017</v>
      </c>
      <c r="CY103" s="182">
        <f>'Balance Sheet'!CY19</f>
        <v>1469.7238137000018</v>
      </c>
      <c r="CZ103" s="182">
        <f>'Balance Sheet'!CZ19</f>
        <v>1462.5182187000019</v>
      </c>
      <c r="DA103" s="182">
        <f>'Balance Sheet'!DA19</f>
        <v>1455.312623700002</v>
      </c>
      <c r="DB103" s="182">
        <f>'Balance Sheet'!DB19</f>
        <v>1448.107028700002</v>
      </c>
      <c r="DC103" s="2"/>
      <c r="DD103" s="2"/>
      <c r="DE103" s="2" t="s">
        <v>1454</v>
      </c>
      <c r="DF103" s="92"/>
      <c r="DG103" s="92"/>
      <c r="DH103" s="92"/>
      <c r="DI103" s="92"/>
      <c r="DJ103" s="182">
        <f t="shared" ref="DJ103:EE103" si="128">DJ101+DJ102</f>
        <v>9660</v>
      </c>
      <c r="DK103" s="182">
        <f t="shared" si="128"/>
        <v>12071</v>
      </c>
      <c r="DL103" s="182">
        <f t="shared" si="128"/>
        <v>12993</v>
      </c>
      <c r="DM103" s="182">
        <f t="shared" si="128"/>
        <v>14780</v>
      </c>
      <c r="DN103" s="182">
        <f t="shared" si="128"/>
        <v>15096</v>
      </c>
      <c r="DO103" s="182">
        <f t="shared" si="128"/>
        <v>15396</v>
      </c>
      <c r="DP103" s="182">
        <f t="shared" si="128"/>
        <v>13415</v>
      </c>
      <c r="DQ103" s="182">
        <f t="shared" si="128"/>
        <v>12821</v>
      </c>
      <c r="DR103" s="182">
        <f t="shared" si="128"/>
        <v>11576</v>
      </c>
      <c r="DS103" s="182">
        <f t="shared" si="128"/>
        <v>11679</v>
      </c>
      <c r="DT103" s="182">
        <f t="shared" si="128"/>
        <v>9270</v>
      </c>
      <c r="DU103" s="182">
        <f t="shared" si="128"/>
        <v>0</v>
      </c>
      <c r="DV103" s="182">
        <f t="shared" si="128"/>
        <v>0</v>
      </c>
      <c r="DW103" s="182">
        <f t="shared" si="128"/>
        <v>541.52409551000164</v>
      </c>
      <c r="DX103" s="182">
        <f t="shared" si="128"/>
        <v>785.13800000000265</v>
      </c>
      <c r="DY103" s="182">
        <f t="shared" si="128"/>
        <v>1010.8806550000008</v>
      </c>
      <c r="DZ103" s="182">
        <f t="shared" si="128"/>
        <v>1237.0582749999958</v>
      </c>
      <c r="EA103" s="182">
        <f t="shared" si="128"/>
        <v>1430.1898949999922</v>
      </c>
      <c r="EB103" s="182">
        <f t="shared" si="128"/>
        <v>1877.3055149999891</v>
      </c>
      <c r="EC103" s="182">
        <f t="shared" si="128"/>
        <v>2094.3061349999844</v>
      </c>
      <c r="ED103" s="182">
        <f t="shared" si="128"/>
        <v>2242.6037549999819</v>
      </c>
      <c r="EE103" s="182">
        <f t="shared" si="128"/>
        <v>2377.3876249999776</v>
      </c>
      <c r="EF103" s="2"/>
      <c r="EG103" s="2"/>
      <c r="EH103" s="2"/>
      <c r="EI103" s="2"/>
      <c r="EJ103" s="2"/>
      <c r="EK103" s="2"/>
    </row>
    <row r="104" spans="1:141" ht="12.75" hidden="1" customHeight="1" outlineLevel="1" x14ac:dyDescent="0.25">
      <c r="A104" s="2"/>
      <c r="B104" s="29"/>
      <c r="C104" s="92"/>
      <c r="D104" s="92"/>
      <c r="E104" s="92"/>
      <c r="F104" s="92"/>
      <c r="G104" s="92"/>
      <c r="H104" s="92"/>
      <c r="I104" s="92"/>
      <c r="J104" s="92"/>
      <c r="K104" s="92"/>
      <c r="L104" s="92"/>
      <c r="M104" s="92"/>
      <c r="N104" s="92"/>
      <c r="O104" s="92"/>
      <c r="P104" s="92"/>
      <c r="Q104" s="92"/>
      <c r="R104" s="92"/>
      <c r="S104" s="92"/>
      <c r="T104" s="92"/>
      <c r="U104" s="92"/>
      <c r="V104" s="92"/>
      <c r="W104" s="92"/>
      <c r="X104" s="92"/>
      <c r="Y104" s="92"/>
      <c r="Z104" s="92"/>
      <c r="AA104" s="92"/>
      <c r="AB104" s="92"/>
      <c r="AC104" s="92"/>
      <c r="AD104" s="92"/>
      <c r="AE104" s="92"/>
      <c r="AF104" s="92"/>
      <c r="AG104" s="92"/>
      <c r="AH104" s="92"/>
      <c r="AI104" s="92"/>
      <c r="AJ104" s="92"/>
      <c r="AK104" s="92"/>
      <c r="AL104" s="92"/>
      <c r="AM104" s="92"/>
      <c r="AN104" s="92"/>
      <c r="AO104" s="92"/>
      <c r="AP104" s="92"/>
      <c r="AQ104" s="92"/>
      <c r="AR104" s="92"/>
      <c r="AS104" s="92"/>
      <c r="AT104" s="92"/>
      <c r="AU104" s="92"/>
      <c r="AV104" s="92"/>
      <c r="AW104" s="92"/>
      <c r="AX104" s="92"/>
      <c r="AY104" s="92"/>
      <c r="AZ104" s="92"/>
      <c r="BA104" s="92"/>
      <c r="BB104" s="92"/>
      <c r="BC104" s="92"/>
      <c r="BD104" s="92"/>
      <c r="BE104" s="92"/>
      <c r="BF104" s="92"/>
      <c r="BG104" s="92"/>
      <c r="BH104" s="92"/>
      <c r="BI104" s="92"/>
      <c r="BJ104" s="92"/>
      <c r="BK104" s="92"/>
      <c r="BL104" s="92"/>
      <c r="BM104" s="92"/>
      <c r="BN104" s="92"/>
      <c r="BO104" s="92"/>
      <c r="BP104" s="92"/>
      <c r="BQ104" s="92"/>
      <c r="BR104" s="92"/>
      <c r="BS104" s="92"/>
      <c r="BT104" s="92"/>
      <c r="BU104" s="92"/>
      <c r="BV104" s="92"/>
      <c r="BW104" s="92"/>
      <c r="BX104" s="92"/>
      <c r="BY104" s="92"/>
      <c r="BZ104" s="92"/>
      <c r="CA104" s="92"/>
      <c r="CB104" s="92"/>
      <c r="CC104" s="92"/>
      <c r="CD104" s="92"/>
      <c r="CE104" s="92"/>
      <c r="CF104" s="92"/>
      <c r="CG104" s="92"/>
      <c r="CH104" s="92"/>
      <c r="CI104" s="92"/>
      <c r="CJ104" s="92"/>
      <c r="CK104" s="92"/>
      <c r="CL104" s="92"/>
      <c r="CM104" s="92"/>
      <c r="CN104" s="92"/>
      <c r="CO104" s="92"/>
      <c r="CP104" s="92"/>
      <c r="CQ104" s="92"/>
      <c r="CR104" s="92"/>
      <c r="CS104" s="92"/>
      <c r="CT104" s="92"/>
      <c r="CU104" s="92"/>
      <c r="CV104" s="92"/>
      <c r="CW104" s="92"/>
      <c r="CX104" s="92"/>
      <c r="CY104" s="92"/>
      <c r="CZ104" s="92"/>
      <c r="DA104" s="92"/>
      <c r="DB104" s="92"/>
      <c r="DC104" s="2"/>
      <c r="DD104" s="2"/>
      <c r="DE104" s="2"/>
      <c r="DF104" s="92"/>
      <c r="DG104" s="92"/>
      <c r="DH104" s="92"/>
      <c r="DI104" s="92"/>
      <c r="DJ104" s="182"/>
      <c r="DK104" s="182"/>
      <c r="DL104" s="182"/>
      <c r="DM104" s="182"/>
      <c r="DN104" s="182"/>
      <c r="DO104" s="182"/>
      <c r="DP104" s="182"/>
      <c r="DQ104" s="182"/>
      <c r="DR104" s="182"/>
      <c r="DS104" s="182"/>
      <c r="DT104" s="92"/>
      <c r="DU104" s="92"/>
      <c r="DV104" s="92"/>
      <c r="DW104" s="92"/>
      <c r="DX104" s="92"/>
      <c r="DY104" s="92"/>
      <c r="DZ104" s="92"/>
      <c r="EA104" s="92"/>
      <c r="EB104" s="92"/>
      <c r="EC104" s="92"/>
      <c r="ED104" s="92"/>
      <c r="EE104" s="92"/>
      <c r="EF104" s="2"/>
      <c r="EG104" s="2"/>
      <c r="EH104" s="2"/>
      <c r="EI104" s="2"/>
      <c r="EJ104" s="2"/>
      <c r="EK104" s="2"/>
    </row>
    <row r="105" spans="1:141" ht="12.75" customHeight="1" collapsed="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12"/>
      <c r="BY105" s="19"/>
      <c r="BZ105" s="19"/>
      <c r="CA105" s="19"/>
      <c r="CB105" s="19"/>
      <c r="CC105" s="19"/>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row>
    <row r="106" spans="1:141" ht="12.75" customHeight="1" x14ac:dyDescent="0.25">
      <c r="A106" s="2"/>
      <c r="B106" s="6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row>
    <row r="107" spans="1:141" ht="12.7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row>
    <row r="108" spans="1:141" ht="12.7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19"/>
      <c r="BX108" s="19"/>
      <c r="BY108" s="19"/>
      <c r="BZ108" s="19"/>
      <c r="CA108" s="19"/>
      <c r="CB108" s="19"/>
      <c r="CC108" s="19"/>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row>
    <row r="109" spans="1:141" ht="12.7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62"/>
      <c r="BY109" s="62"/>
      <c r="BZ109" s="62"/>
      <c r="CA109" s="62"/>
      <c r="CB109" s="62"/>
      <c r="CC109" s="62"/>
      <c r="CD109" s="2"/>
      <c r="CE109" s="2"/>
      <c r="CF109" s="59"/>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row>
    <row r="110" spans="1:141" ht="12.7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62"/>
      <c r="BY110" s="62"/>
      <c r="BZ110" s="62"/>
      <c r="CA110" s="62"/>
      <c r="CB110" s="62"/>
      <c r="CC110" s="62"/>
      <c r="CD110" s="2"/>
      <c r="CE110" s="281"/>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row>
    <row r="111" spans="1:141" ht="12.7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49"/>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row>
    <row r="112" spans="1:141" ht="12.7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62"/>
      <c r="BW112" s="62"/>
      <c r="BX112" s="62"/>
      <c r="BY112" s="62"/>
      <c r="BZ112" s="62"/>
      <c r="CA112" s="62"/>
      <c r="CB112" s="62"/>
      <c r="CC112" s="62"/>
      <c r="CD112" s="62"/>
      <c r="CE112" s="62"/>
      <c r="CF112" s="62"/>
      <c r="CG112" s="62"/>
      <c r="CH112" s="62"/>
      <c r="CI112" s="62"/>
      <c r="CJ112" s="62"/>
      <c r="CK112" s="62"/>
      <c r="CL112" s="62"/>
      <c r="CM112" s="62"/>
      <c r="CN112" s="62"/>
      <c r="CO112" s="62"/>
      <c r="CP112" s="62"/>
      <c r="CQ112" s="62"/>
      <c r="CR112" s="62"/>
      <c r="CS112" s="62"/>
      <c r="CT112" s="62"/>
      <c r="CU112" s="62"/>
      <c r="CV112" s="62"/>
      <c r="CW112" s="62"/>
      <c r="CX112" s="62"/>
      <c r="CY112" s="62"/>
      <c r="CZ112" s="62"/>
      <c r="DA112" s="62"/>
      <c r="DB112" s="6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row>
    <row r="113" spans="1:141" ht="12.7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row>
    <row r="114" spans="1:141" ht="12.7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row>
    <row r="115" spans="1:141" ht="12.7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row>
    <row r="116" spans="1:141" ht="12.7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row>
    <row r="117" spans="1:141" ht="12.7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row>
    <row r="118" spans="1:141" ht="12.7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row>
    <row r="119" spans="1:141" ht="12.7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row>
    <row r="120" spans="1:141" ht="12.7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row>
    <row r="121" spans="1:141" ht="12.7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row>
    <row r="122" spans="1:141" ht="12.7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row>
    <row r="123" spans="1:141" ht="12.7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row>
    <row r="124" spans="1:141" ht="12.7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row>
    <row r="125" spans="1:141" ht="12.7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row>
    <row r="126" spans="1:141" ht="12.7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row>
    <row r="127" spans="1:141" ht="12.7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row>
    <row r="128" spans="1:141" ht="12.7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row>
    <row r="129" spans="1:141" ht="12.7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row>
    <row r="130" spans="1:141" ht="12.7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row>
    <row r="131" spans="1:141" ht="12.7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row>
    <row r="132" spans="1:141" ht="12.7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row>
    <row r="133" spans="1:141" ht="12.7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row>
    <row r="134" spans="1:141" ht="12.7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row>
    <row r="135" spans="1:141" ht="12.7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row>
    <row r="136" spans="1:141" ht="12.7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row>
    <row r="137" spans="1:141" ht="12.7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row>
    <row r="138" spans="1:141" ht="12.7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row>
    <row r="139" spans="1:141" ht="12.7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row>
    <row r="140" spans="1:141" ht="12.7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row>
    <row r="141" spans="1:141" ht="12.7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row>
    <row r="142" spans="1:141" ht="12.7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row>
    <row r="143" spans="1:141" ht="12.7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row>
    <row r="144" spans="1:141" ht="12.7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row>
    <row r="145" spans="1:141" ht="12.7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row>
    <row r="146" spans="1:141" ht="12.7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row>
    <row r="147" spans="1:141" ht="12.7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row>
    <row r="148" spans="1:141" ht="12.7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row>
    <row r="149" spans="1:141" ht="12.7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row>
    <row r="150" spans="1:141" ht="12.7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row>
    <row r="151" spans="1:141" ht="12.7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row>
    <row r="152" spans="1:141" ht="12.7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row>
    <row r="153" spans="1:141" ht="12.7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row>
    <row r="154" spans="1:141" ht="12.7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row>
    <row r="155" spans="1:141" ht="12.7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c r="CM155" s="2"/>
      <c r="CN155" s="2"/>
      <c r="CO155" s="2"/>
      <c r="CP155" s="2"/>
      <c r="CQ155" s="2"/>
      <c r="CR155" s="2"/>
      <c r="CS155" s="2"/>
      <c r="CT155" s="2"/>
      <c r="CU155" s="2"/>
      <c r="CV155" s="2"/>
      <c r="CW155" s="2"/>
      <c r="CX155" s="2"/>
      <c r="CY155" s="2"/>
      <c r="CZ155" s="2"/>
      <c r="DA155" s="2"/>
      <c r="DB155" s="2"/>
      <c r="DC155" s="2"/>
      <c r="DD155" s="2"/>
      <c r="DE155" s="2"/>
      <c r="DF155" s="2"/>
      <c r="DG155" s="2"/>
      <c r="DH155" s="2"/>
      <c r="DI155" s="2"/>
      <c r="DJ155" s="2"/>
      <c r="DK155" s="2"/>
      <c r="DL155" s="2"/>
      <c r="DM155" s="2"/>
      <c r="DN155" s="2"/>
      <c r="DO155" s="2"/>
      <c r="DP155" s="2"/>
      <c r="DQ155" s="2"/>
      <c r="DR155" s="2"/>
      <c r="DS155" s="2"/>
      <c r="DT155" s="2"/>
      <c r="DU155" s="2"/>
      <c r="DV155" s="2"/>
      <c r="DW155" s="2"/>
      <c r="DX155" s="2"/>
      <c r="DY155" s="2"/>
      <c r="DZ155" s="2"/>
      <c r="EA155" s="2"/>
      <c r="EB155" s="2"/>
      <c r="EC155" s="2"/>
      <c r="ED155" s="2"/>
      <c r="EE155" s="2"/>
      <c r="EF155" s="2"/>
      <c r="EG155" s="2"/>
      <c r="EH155" s="2"/>
      <c r="EI155" s="2"/>
      <c r="EJ155" s="2"/>
      <c r="EK155" s="2"/>
    </row>
    <row r="156" spans="1:141" ht="12.7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c r="CM156" s="2"/>
      <c r="CN156" s="2"/>
      <c r="CO156" s="2"/>
      <c r="CP156" s="2"/>
      <c r="CQ156" s="2"/>
      <c r="CR156" s="2"/>
      <c r="CS156" s="2"/>
      <c r="CT156" s="2"/>
      <c r="CU156" s="2"/>
      <c r="CV156" s="2"/>
      <c r="CW156" s="2"/>
      <c r="CX156" s="2"/>
      <c r="CY156" s="2"/>
      <c r="CZ156" s="2"/>
      <c r="DA156" s="2"/>
      <c r="DB156" s="2"/>
      <c r="DC156" s="2"/>
      <c r="DD156" s="2"/>
      <c r="DE156" s="2"/>
      <c r="DF156" s="2"/>
      <c r="DG156" s="2"/>
      <c r="DH156" s="2"/>
      <c r="DI156" s="2"/>
      <c r="DJ156" s="2"/>
      <c r="DK156" s="2"/>
      <c r="DL156" s="2"/>
      <c r="DM156" s="2"/>
      <c r="DN156" s="2"/>
      <c r="DO156" s="2"/>
      <c r="DP156" s="2"/>
      <c r="DQ156" s="2"/>
      <c r="DR156" s="2"/>
      <c r="DS156" s="2"/>
      <c r="DT156" s="2"/>
      <c r="DU156" s="2"/>
      <c r="DV156" s="2"/>
      <c r="DW156" s="2"/>
      <c r="DX156" s="2"/>
      <c r="DY156" s="2"/>
      <c r="DZ156" s="2"/>
      <c r="EA156" s="2"/>
      <c r="EB156" s="2"/>
      <c r="EC156" s="2"/>
      <c r="ED156" s="2"/>
      <c r="EE156" s="2"/>
      <c r="EF156" s="2"/>
      <c r="EG156" s="2"/>
      <c r="EH156" s="2"/>
      <c r="EI156" s="2"/>
      <c r="EJ156" s="2"/>
      <c r="EK156" s="2"/>
    </row>
    <row r="157" spans="1:141" ht="12.7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c r="CM157" s="2"/>
      <c r="CN157" s="2"/>
      <c r="CO157" s="2"/>
      <c r="CP157" s="2"/>
      <c r="CQ157" s="2"/>
      <c r="CR157" s="2"/>
      <c r="CS157" s="2"/>
      <c r="CT157" s="2"/>
      <c r="CU157" s="2"/>
      <c r="CV157" s="2"/>
      <c r="CW157" s="2"/>
      <c r="CX157" s="2"/>
      <c r="CY157" s="2"/>
      <c r="CZ157" s="2"/>
      <c r="DA157" s="2"/>
      <c r="DB157" s="2"/>
      <c r="DC157" s="2"/>
      <c r="DD157" s="2"/>
      <c r="DE157" s="2"/>
      <c r="DF157" s="2"/>
      <c r="DG157" s="2"/>
      <c r="DH157" s="2"/>
      <c r="DI157" s="2"/>
      <c r="DJ157" s="2"/>
      <c r="DK157" s="2"/>
      <c r="DL157" s="2"/>
      <c r="DM157" s="2"/>
      <c r="DN157" s="2"/>
      <c r="DO157" s="2"/>
      <c r="DP157" s="2"/>
      <c r="DQ157" s="2"/>
      <c r="DR157" s="2"/>
      <c r="DS157" s="2"/>
      <c r="DT157" s="2"/>
      <c r="DU157" s="2"/>
      <c r="DV157" s="2"/>
      <c r="DW157" s="2"/>
      <c r="DX157" s="2"/>
      <c r="DY157" s="2"/>
      <c r="DZ157" s="2"/>
      <c r="EA157" s="2"/>
      <c r="EB157" s="2"/>
      <c r="EC157" s="2"/>
      <c r="ED157" s="2"/>
      <c r="EE157" s="2"/>
      <c r="EF157" s="2"/>
      <c r="EG157" s="2"/>
      <c r="EH157" s="2"/>
      <c r="EI157" s="2"/>
      <c r="EJ157" s="2"/>
      <c r="EK157" s="2"/>
    </row>
    <row r="158" spans="1:141" ht="12.7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row>
    <row r="159" spans="1:141" ht="12.7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row>
    <row r="160" spans="1:141" ht="12.7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row>
    <row r="161" spans="1:141" ht="12.7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row>
    <row r="162" spans="1:141" ht="12.7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row>
    <row r="163" spans="1:141" ht="12.7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row>
    <row r="164" spans="1:141" ht="12.7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row>
    <row r="165" spans="1:141" ht="12.7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row>
    <row r="166" spans="1:141" ht="12.7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row>
    <row r="167" spans="1:141" ht="12.7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row>
    <row r="168" spans="1:141" ht="12.7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row>
    <row r="169" spans="1:141" ht="12.7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row>
    <row r="170" spans="1:141" ht="12.7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row>
    <row r="171" spans="1:141" ht="12.7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row>
    <row r="172" spans="1:141" ht="12.7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row>
    <row r="173" spans="1:141" ht="12.7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row>
    <row r="174" spans="1:141" ht="12.7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row>
    <row r="175" spans="1:141" ht="12.7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row>
    <row r="176" spans="1:141" ht="12.7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row>
    <row r="177" spans="1:141" ht="12.7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row>
    <row r="178" spans="1:141" ht="12.7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row>
    <row r="179" spans="1:141" ht="12.7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row>
    <row r="180" spans="1:141" ht="12.7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row>
    <row r="181" spans="1:141" ht="12.7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row>
    <row r="182" spans="1:141" ht="12.7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row>
    <row r="183" spans="1:141" ht="12.7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row>
    <row r="184" spans="1:141" ht="12.7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row>
    <row r="185" spans="1:141" ht="12.7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row>
    <row r="186" spans="1:141" ht="12.7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row>
    <row r="187" spans="1:141" ht="12.7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row>
    <row r="188" spans="1:141" ht="12.7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c r="CS188" s="2"/>
      <c r="CT188" s="2"/>
      <c r="CU188" s="2"/>
      <c r="CV188" s="2"/>
      <c r="CW188" s="2"/>
      <c r="CX188" s="2"/>
      <c r="CY188" s="2"/>
      <c r="CZ188" s="2"/>
      <c r="DA188" s="2"/>
      <c r="DB188" s="2"/>
      <c r="DC188" s="2"/>
      <c r="DD188" s="2"/>
      <c r="DE188" s="2"/>
      <c r="DF188" s="2"/>
      <c r="DG188" s="2"/>
      <c r="DH188" s="2"/>
      <c r="DI188" s="2"/>
      <c r="DJ188" s="2"/>
      <c r="DK188" s="2"/>
      <c r="DL188" s="2"/>
      <c r="DM188" s="2"/>
      <c r="DN188" s="2"/>
      <c r="DO188" s="2"/>
      <c r="DP188" s="2"/>
      <c r="DQ188" s="2"/>
      <c r="DR188" s="2"/>
      <c r="DS188" s="2"/>
      <c r="DT188" s="2"/>
      <c r="DU188" s="2"/>
      <c r="DV188" s="2"/>
      <c r="DW188" s="2"/>
      <c r="DX188" s="2"/>
      <c r="DY188" s="2"/>
      <c r="DZ188" s="2"/>
      <c r="EA188" s="2"/>
      <c r="EB188" s="2"/>
      <c r="EC188" s="2"/>
      <c r="ED188" s="2"/>
      <c r="EE188" s="2"/>
      <c r="EF188" s="2"/>
      <c r="EG188" s="2"/>
      <c r="EH188" s="2"/>
      <c r="EI188" s="2"/>
      <c r="EJ188" s="2"/>
      <c r="EK188" s="2"/>
    </row>
    <row r="189" spans="1:141" ht="12.7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c r="CS189" s="2"/>
      <c r="CT189" s="2"/>
      <c r="CU189" s="2"/>
      <c r="CV189" s="2"/>
      <c r="CW189" s="2"/>
      <c r="CX189" s="2"/>
      <c r="CY189" s="2"/>
      <c r="CZ189" s="2"/>
      <c r="DA189" s="2"/>
      <c r="DB189" s="2"/>
      <c r="DC189" s="2"/>
      <c r="DD189" s="2"/>
      <c r="DE189" s="2"/>
      <c r="DF189" s="2"/>
      <c r="DG189" s="2"/>
      <c r="DH189" s="2"/>
      <c r="DI189" s="2"/>
      <c r="DJ189" s="2"/>
      <c r="DK189" s="2"/>
      <c r="DL189" s="2"/>
      <c r="DM189" s="2"/>
      <c r="DN189" s="2"/>
      <c r="DO189" s="2"/>
      <c r="DP189" s="2"/>
      <c r="DQ189" s="2"/>
      <c r="DR189" s="2"/>
      <c r="DS189" s="2"/>
      <c r="DT189" s="2"/>
      <c r="DU189" s="2"/>
      <c r="DV189" s="2"/>
      <c r="DW189" s="2"/>
      <c r="DX189" s="2"/>
      <c r="DY189" s="2"/>
      <c r="DZ189" s="2"/>
      <c r="EA189" s="2"/>
      <c r="EB189" s="2"/>
      <c r="EC189" s="2"/>
      <c r="ED189" s="2"/>
      <c r="EE189" s="2"/>
      <c r="EF189" s="2"/>
      <c r="EG189" s="2"/>
      <c r="EH189" s="2"/>
      <c r="EI189" s="2"/>
      <c r="EJ189" s="2"/>
      <c r="EK189" s="2"/>
    </row>
    <row r="190" spans="1:141" ht="12.7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c r="CW190" s="2"/>
      <c r="CX190" s="2"/>
      <c r="CY190" s="2"/>
      <c r="CZ190" s="2"/>
      <c r="DA190" s="2"/>
      <c r="DB190" s="2"/>
      <c r="DC190" s="2"/>
      <c r="DD190" s="2"/>
      <c r="DE190" s="2"/>
      <c r="DF190" s="2"/>
      <c r="DG190" s="2"/>
      <c r="DH190" s="2"/>
      <c r="DI190" s="2"/>
      <c r="DJ190" s="2"/>
      <c r="DK190" s="2"/>
      <c r="DL190" s="2"/>
      <c r="DM190" s="2"/>
      <c r="DN190" s="2"/>
      <c r="DO190" s="2"/>
      <c r="DP190" s="2"/>
      <c r="DQ190" s="2"/>
      <c r="DR190" s="2"/>
      <c r="DS190" s="2"/>
      <c r="DT190" s="2"/>
      <c r="DU190" s="2"/>
      <c r="DV190" s="2"/>
      <c r="DW190" s="2"/>
      <c r="DX190" s="2"/>
      <c r="DY190" s="2"/>
      <c r="DZ190" s="2"/>
      <c r="EA190" s="2"/>
      <c r="EB190" s="2"/>
      <c r="EC190" s="2"/>
      <c r="ED190" s="2"/>
      <c r="EE190" s="2"/>
      <c r="EF190" s="2"/>
      <c r="EG190" s="2"/>
      <c r="EH190" s="2"/>
      <c r="EI190" s="2"/>
      <c r="EJ190" s="2"/>
      <c r="EK190" s="2"/>
    </row>
    <row r="191" spans="1:141" ht="12.7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c r="CS191" s="2"/>
      <c r="CT191" s="2"/>
      <c r="CU191" s="2"/>
      <c r="CV191" s="2"/>
      <c r="CW191" s="2"/>
      <c r="CX191" s="2"/>
      <c r="CY191" s="2"/>
      <c r="CZ191" s="2"/>
      <c r="DA191" s="2"/>
      <c r="DB191" s="2"/>
      <c r="DC191" s="2"/>
      <c r="DD191" s="2"/>
      <c r="DE191" s="2"/>
      <c r="DF191" s="2"/>
      <c r="DG191" s="2"/>
      <c r="DH191" s="2"/>
      <c r="DI191" s="2"/>
      <c r="DJ191" s="2"/>
      <c r="DK191" s="2"/>
      <c r="DL191" s="2"/>
      <c r="DM191" s="2"/>
      <c r="DN191" s="2"/>
      <c r="DO191" s="2"/>
      <c r="DP191" s="2"/>
      <c r="DQ191" s="2"/>
      <c r="DR191" s="2"/>
      <c r="DS191" s="2"/>
      <c r="DT191" s="2"/>
      <c r="DU191" s="2"/>
      <c r="DV191" s="2"/>
      <c r="DW191" s="2"/>
      <c r="DX191" s="2"/>
      <c r="DY191" s="2"/>
      <c r="DZ191" s="2"/>
      <c r="EA191" s="2"/>
      <c r="EB191" s="2"/>
      <c r="EC191" s="2"/>
      <c r="ED191" s="2"/>
      <c r="EE191" s="2"/>
      <c r="EF191" s="2"/>
      <c r="EG191" s="2"/>
      <c r="EH191" s="2"/>
      <c r="EI191" s="2"/>
      <c r="EJ191" s="2"/>
      <c r="EK191" s="2"/>
    </row>
    <row r="192" spans="1:141" ht="12.7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c r="CV192" s="2"/>
      <c r="CW192" s="2"/>
      <c r="CX192" s="2"/>
      <c r="CY192" s="2"/>
      <c r="CZ192" s="2"/>
      <c r="DA192" s="2"/>
      <c r="DB192" s="2"/>
      <c r="DC192" s="2"/>
      <c r="DD192" s="2"/>
      <c r="DE192" s="2"/>
      <c r="DF192" s="2"/>
      <c r="DG192" s="2"/>
      <c r="DH192" s="2"/>
      <c r="DI192" s="2"/>
      <c r="DJ192" s="2"/>
      <c r="DK192" s="2"/>
      <c r="DL192" s="2"/>
      <c r="DM192" s="2"/>
      <c r="DN192" s="2"/>
      <c r="DO192" s="2"/>
      <c r="DP192" s="2"/>
      <c r="DQ192" s="2"/>
      <c r="DR192" s="2"/>
      <c r="DS192" s="2"/>
      <c r="DT192" s="2"/>
      <c r="DU192" s="2"/>
      <c r="DV192" s="2"/>
      <c r="DW192" s="2"/>
      <c r="DX192" s="2"/>
      <c r="DY192" s="2"/>
      <c r="DZ192" s="2"/>
      <c r="EA192" s="2"/>
      <c r="EB192" s="2"/>
      <c r="EC192" s="2"/>
      <c r="ED192" s="2"/>
      <c r="EE192" s="2"/>
      <c r="EF192" s="2"/>
      <c r="EG192" s="2"/>
      <c r="EH192" s="2"/>
      <c r="EI192" s="2"/>
      <c r="EJ192" s="2"/>
      <c r="EK192" s="2"/>
    </row>
    <row r="193" spans="1:141" ht="12.7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c r="CU193" s="2"/>
      <c r="CV193" s="2"/>
      <c r="CW193" s="2"/>
      <c r="CX193" s="2"/>
      <c r="CY193" s="2"/>
      <c r="CZ193" s="2"/>
      <c r="DA193" s="2"/>
      <c r="DB193" s="2"/>
      <c r="DC193" s="2"/>
      <c r="DD193" s="2"/>
      <c r="DE193" s="2"/>
      <c r="DF193" s="2"/>
      <c r="DG193" s="2"/>
      <c r="DH193" s="2"/>
      <c r="DI193" s="2"/>
      <c r="DJ193" s="2"/>
      <c r="DK193" s="2"/>
      <c r="DL193" s="2"/>
      <c r="DM193" s="2"/>
      <c r="DN193" s="2"/>
      <c r="DO193" s="2"/>
      <c r="DP193" s="2"/>
      <c r="DQ193" s="2"/>
      <c r="DR193" s="2"/>
      <c r="DS193" s="2"/>
      <c r="DT193" s="2"/>
      <c r="DU193" s="2"/>
      <c r="DV193" s="2"/>
      <c r="DW193" s="2"/>
      <c r="DX193" s="2"/>
      <c r="DY193" s="2"/>
      <c r="DZ193" s="2"/>
      <c r="EA193" s="2"/>
      <c r="EB193" s="2"/>
      <c r="EC193" s="2"/>
      <c r="ED193" s="2"/>
      <c r="EE193" s="2"/>
      <c r="EF193" s="2"/>
      <c r="EG193" s="2"/>
      <c r="EH193" s="2"/>
      <c r="EI193" s="2"/>
      <c r="EJ193" s="2"/>
      <c r="EK193" s="2"/>
    </row>
    <row r="194" spans="1:141" ht="12.7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c r="CS194" s="2"/>
      <c r="CT194" s="2"/>
      <c r="CU194" s="2"/>
      <c r="CV194" s="2"/>
      <c r="CW194" s="2"/>
      <c r="CX194" s="2"/>
      <c r="CY194" s="2"/>
      <c r="CZ194" s="2"/>
      <c r="DA194" s="2"/>
      <c r="DB194" s="2"/>
      <c r="DC194" s="2"/>
      <c r="DD194" s="2"/>
      <c r="DE194" s="2"/>
      <c r="DF194" s="2"/>
      <c r="DG194" s="2"/>
      <c r="DH194" s="2"/>
      <c r="DI194" s="2"/>
      <c r="DJ194" s="2"/>
      <c r="DK194" s="2"/>
      <c r="DL194" s="2"/>
      <c r="DM194" s="2"/>
      <c r="DN194" s="2"/>
      <c r="DO194" s="2"/>
      <c r="DP194" s="2"/>
      <c r="DQ194" s="2"/>
      <c r="DR194" s="2"/>
      <c r="DS194" s="2"/>
      <c r="DT194" s="2"/>
      <c r="DU194" s="2"/>
      <c r="DV194" s="2"/>
      <c r="DW194" s="2"/>
      <c r="DX194" s="2"/>
      <c r="DY194" s="2"/>
      <c r="DZ194" s="2"/>
      <c r="EA194" s="2"/>
      <c r="EB194" s="2"/>
      <c r="EC194" s="2"/>
      <c r="ED194" s="2"/>
      <c r="EE194" s="2"/>
      <c r="EF194" s="2"/>
      <c r="EG194" s="2"/>
      <c r="EH194" s="2"/>
      <c r="EI194" s="2"/>
      <c r="EJ194" s="2"/>
      <c r="EK194" s="2"/>
    </row>
    <row r="195" spans="1:141" ht="12.7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c r="CS195" s="2"/>
      <c r="CT195" s="2"/>
      <c r="CU195" s="2"/>
      <c r="CV195" s="2"/>
      <c r="CW195" s="2"/>
      <c r="CX195" s="2"/>
      <c r="CY195" s="2"/>
      <c r="CZ195" s="2"/>
      <c r="DA195" s="2"/>
      <c r="DB195" s="2"/>
      <c r="DC195" s="2"/>
      <c r="DD195" s="2"/>
      <c r="DE195" s="2"/>
      <c r="DF195" s="2"/>
      <c r="DG195" s="2"/>
      <c r="DH195" s="2"/>
      <c r="DI195" s="2"/>
      <c r="DJ195" s="2"/>
      <c r="DK195" s="2"/>
      <c r="DL195" s="2"/>
      <c r="DM195" s="2"/>
      <c r="DN195" s="2"/>
      <c r="DO195" s="2"/>
      <c r="DP195" s="2"/>
      <c r="DQ195" s="2"/>
      <c r="DR195" s="2"/>
      <c r="DS195" s="2"/>
      <c r="DT195" s="2"/>
      <c r="DU195" s="2"/>
      <c r="DV195" s="2"/>
      <c r="DW195" s="2"/>
      <c r="DX195" s="2"/>
      <c r="DY195" s="2"/>
      <c r="DZ195" s="2"/>
      <c r="EA195" s="2"/>
      <c r="EB195" s="2"/>
      <c r="EC195" s="2"/>
      <c r="ED195" s="2"/>
      <c r="EE195" s="2"/>
      <c r="EF195" s="2"/>
      <c r="EG195" s="2"/>
      <c r="EH195" s="2"/>
      <c r="EI195" s="2"/>
      <c r="EJ195" s="2"/>
      <c r="EK195" s="2"/>
    </row>
    <row r="196" spans="1:141" ht="12.7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c r="CV196" s="2"/>
      <c r="CW196" s="2"/>
      <c r="CX196" s="2"/>
      <c r="CY196" s="2"/>
      <c r="CZ196" s="2"/>
      <c r="DA196" s="2"/>
      <c r="DB196" s="2"/>
      <c r="DC196" s="2"/>
      <c r="DD196" s="2"/>
      <c r="DE196" s="2"/>
      <c r="DF196" s="2"/>
      <c r="DG196" s="2"/>
      <c r="DH196" s="2"/>
      <c r="DI196" s="2"/>
      <c r="DJ196" s="2"/>
      <c r="DK196" s="2"/>
      <c r="DL196" s="2"/>
      <c r="DM196" s="2"/>
      <c r="DN196" s="2"/>
      <c r="DO196" s="2"/>
      <c r="DP196" s="2"/>
      <c r="DQ196" s="2"/>
      <c r="DR196" s="2"/>
      <c r="DS196" s="2"/>
      <c r="DT196" s="2"/>
      <c r="DU196" s="2"/>
      <c r="DV196" s="2"/>
      <c r="DW196" s="2"/>
      <c r="DX196" s="2"/>
      <c r="DY196" s="2"/>
      <c r="DZ196" s="2"/>
      <c r="EA196" s="2"/>
      <c r="EB196" s="2"/>
      <c r="EC196" s="2"/>
      <c r="ED196" s="2"/>
      <c r="EE196" s="2"/>
      <c r="EF196" s="2"/>
      <c r="EG196" s="2"/>
      <c r="EH196" s="2"/>
      <c r="EI196" s="2"/>
      <c r="EJ196" s="2"/>
      <c r="EK196" s="2"/>
    </row>
    <row r="197" spans="1:141" ht="12.7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c r="CV197" s="2"/>
      <c r="CW197" s="2"/>
      <c r="CX197" s="2"/>
      <c r="CY197" s="2"/>
      <c r="CZ197" s="2"/>
      <c r="DA197" s="2"/>
      <c r="DB197" s="2"/>
      <c r="DC197" s="2"/>
      <c r="DD197" s="2"/>
      <c r="DE197" s="2"/>
      <c r="DF197" s="2"/>
      <c r="DG197" s="2"/>
      <c r="DH197" s="2"/>
      <c r="DI197" s="2"/>
      <c r="DJ197" s="2"/>
      <c r="DK197" s="2"/>
      <c r="DL197" s="2"/>
      <c r="DM197" s="2"/>
      <c r="DN197" s="2"/>
      <c r="DO197" s="2"/>
      <c r="DP197" s="2"/>
      <c r="DQ197" s="2"/>
      <c r="DR197" s="2"/>
      <c r="DS197" s="2"/>
      <c r="DT197" s="2"/>
      <c r="DU197" s="2"/>
      <c r="DV197" s="2"/>
      <c r="DW197" s="2"/>
      <c r="DX197" s="2"/>
      <c r="DY197" s="2"/>
      <c r="DZ197" s="2"/>
      <c r="EA197" s="2"/>
      <c r="EB197" s="2"/>
      <c r="EC197" s="2"/>
      <c r="ED197" s="2"/>
      <c r="EE197" s="2"/>
      <c r="EF197" s="2"/>
      <c r="EG197" s="2"/>
      <c r="EH197" s="2"/>
      <c r="EI197" s="2"/>
      <c r="EJ197" s="2"/>
      <c r="EK197" s="2"/>
    </row>
    <row r="198" spans="1:141" ht="12.7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c r="CV198" s="2"/>
      <c r="CW198" s="2"/>
      <c r="CX198" s="2"/>
      <c r="CY198" s="2"/>
      <c r="CZ198" s="2"/>
      <c r="DA198" s="2"/>
      <c r="DB198" s="2"/>
      <c r="DC198" s="2"/>
      <c r="DD198" s="2"/>
      <c r="DE198" s="2"/>
      <c r="DF198" s="2"/>
      <c r="DG198" s="2"/>
      <c r="DH198" s="2"/>
      <c r="DI198" s="2"/>
      <c r="DJ198" s="2"/>
      <c r="DK198" s="2"/>
      <c r="DL198" s="2"/>
      <c r="DM198" s="2"/>
      <c r="DN198" s="2"/>
      <c r="DO198" s="2"/>
      <c r="DP198" s="2"/>
      <c r="DQ198" s="2"/>
      <c r="DR198" s="2"/>
      <c r="DS198" s="2"/>
      <c r="DT198" s="2"/>
      <c r="DU198" s="2"/>
      <c r="DV198" s="2"/>
      <c r="DW198" s="2"/>
      <c r="DX198" s="2"/>
      <c r="DY198" s="2"/>
      <c r="DZ198" s="2"/>
      <c r="EA198" s="2"/>
      <c r="EB198" s="2"/>
      <c r="EC198" s="2"/>
      <c r="ED198" s="2"/>
      <c r="EE198" s="2"/>
      <c r="EF198" s="2"/>
      <c r="EG198" s="2"/>
      <c r="EH198" s="2"/>
      <c r="EI198" s="2"/>
      <c r="EJ198" s="2"/>
      <c r="EK198" s="2"/>
    </row>
    <row r="199" spans="1:141" ht="12.7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c r="CU199" s="2"/>
      <c r="CV199" s="2"/>
      <c r="CW199" s="2"/>
      <c r="CX199" s="2"/>
      <c r="CY199" s="2"/>
      <c r="CZ199" s="2"/>
      <c r="DA199" s="2"/>
      <c r="DB199" s="2"/>
      <c r="DC199" s="2"/>
      <c r="DD199" s="2"/>
      <c r="DE199" s="2"/>
      <c r="DF199" s="2"/>
      <c r="DG199" s="2"/>
      <c r="DH199" s="2"/>
      <c r="DI199" s="2"/>
      <c r="DJ199" s="2"/>
      <c r="DK199" s="2"/>
      <c r="DL199" s="2"/>
      <c r="DM199" s="2"/>
      <c r="DN199" s="2"/>
      <c r="DO199" s="2"/>
      <c r="DP199" s="2"/>
      <c r="DQ199" s="2"/>
      <c r="DR199" s="2"/>
      <c r="DS199" s="2"/>
      <c r="DT199" s="2"/>
      <c r="DU199" s="2"/>
      <c r="DV199" s="2"/>
      <c r="DW199" s="2"/>
      <c r="DX199" s="2"/>
      <c r="DY199" s="2"/>
      <c r="DZ199" s="2"/>
      <c r="EA199" s="2"/>
      <c r="EB199" s="2"/>
      <c r="EC199" s="2"/>
      <c r="ED199" s="2"/>
      <c r="EE199" s="2"/>
      <c r="EF199" s="2"/>
      <c r="EG199" s="2"/>
      <c r="EH199" s="2"/>
      <c r="EI199" s="2"/>
      <c r="EJ199" s="2"/>
      <c r="EK199" s="2"/>
    </row>
    <row r="200" spans="1:141" ht="12.7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c r="CS200" s="2"/>
      <c r="CT200" s="2"/>
      <c r="CU200" s="2"/>
      <c r="CV200" s="2"/>
      <c r="CW200" s="2"/>
      <c r="CX200" s="2"/>
      <c r="CY200" s="2"/>
      <c r="CZ200" s="2"/>
      <c r="DA200" s="2"/>
      <c r="DB200" s="2"/>
      <c r="DC200" s="2"/>
      <c r="DD200" s="2"/>
      <c r="DE200" s="2"/>
      <c r="DF200" s="2"/>
      <c r="DG200" s="2"/>
      <c r="DH200" s="2"/>
      <c r="DI200" s="2"/>
      <c r="DJ200" s="2"/>
      <c r="DK200" s="2"/>
      <c r="DL200" s="2"/>
      <c r="DM200" s="2"/>
      <c r="DN200" s="2"/>
      <c r="DO200" s="2"/>
      <c r="DP200" s="2"/>
      <c r="DQ200" s="2"/>
      <c r="DR200" s="2"/>
      <c r="DS200" s="2"/>
      <c r="DT200" s="2"/>
      <c r="DU200" s="2"/>
      <c r="DV200" s="2"/>
      <c r="DW200" s="2"/>
      <c r="DX200" s="2"/>
      <c r="DY200" s="2"/>
      <c r="DZ200" s="2"/>
      <c r="EA200" s="2"/>
      <c r="EB200" s="2"/>
      <c r="EC200" s="2"/>
      <c r="ED200" s="2"/>
      <c r="EE200" s="2"/>
      <c r="EF200" s="2"/>
      <c r="EG200" s="2"/>
      <c r="EH200" s="2"/>
      <c r="EI200" s="2"/>
      <c r="EJ200" s="2"/>
      <c r="EK200" s="2"/>
    </row>
    <row r="201" spans="1:141" ht="12.7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c r="CS201" s="2"/>
      <c r="CT201" s="2"/>
      <c r="CU201" s="2"/>
      <c r="CV201" s="2"/>
      <c r="CW201" s="2"/>
      <c r="CX201" s="2"/>
      <c r="CY201" s="2"/>
      <c r="CZ201" s="2"/>
      <c r="DA201" s="2"/>
      <c r="DB201" s="2"/>
      <c r="DC201" s="2"/>
      <c r="DD201" s="2"/>
      <c r="DE201" s="2"/>
      <c r="DF201" s="2"/>
      <c r="DG201" s="2"/>
      <c r="DH201" s="2"/>
      <c r="DI201" s="2"/>
      <c r="DJ201" s="2"/>
      <c r="DK201" s="2"/>
      <c r="DL201" s="2"/>
      <c r="DM201" s="2"/>
      <c r="DN201" s="2"/>
      <c r="DO201" s="2"/>
      <c r="DP201" s="2"/>
      <c r="DQ201" s="2"/>
      <c r="DR201" s="2"/>
      <c r="DS201" s="2"/>
      <c r="DT201" s="2"/>
      <c r="DU201" s="2"/>
      <c r="DV201" s="2"/>
      <c r="DW201" s="2"/>
      <c r="DX201" s="2"/>
      <c r="DY201" s="2"/>
      <c r="DZ201" s="2"/>
      <c r="EA201" s="2"/>
      <c r="EB201" s="2"/>
      <c r="EC201" s="2"/>
      <c r="ED201" s="2"/>
      <c r="EE201" s="2"/>
      <c r="EF201" s="2"/>
      <c r="EG201" s="2"/>
      <c r="EH201" s="2"/>
      <c r="EI201" s="2"/>
      <c r="EJ201" s="2"/>
      <c r="EK201" s="2"/>
    </row>
    <row r="202" spans="1:141" ht="12.7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c r="CV202" s="2"/>
      <c r="CW202" s="2"/>
      <c r="CX202" s="2"/>
      <c r="CY202" s="2"/>
      <c r="CZ202" s="2"/>
      <c r="DA202" s="2"/>
      <c r="DB202" s="2"/>
      <c r="DC202" s="2"/>
      <c r="DD202" s="2"/>
      <c r="DE202" s="2"/>
      <c r="DF202" s="2"/>
      <c r="DG202" s="2"/>
      <c r="DH202" s="2"/>
      <c r="DI202" s="2"/>
      <c r="DJ202" s="2"/>
      <c r="DK202" s="2"/>
      <c r="DL202" s="2"/>
      <c r="DM202" s="2"/>
      <c r="DN202" s="2"/>
      <c r="DO202" s="2"/>
      <c r="DP202" s="2"/>
      <c r="DQ202" s="2"/>
      <c r="DR202" s="2"/>
      <c r="DS202" s="2"/>
      <c r="DT202" s="2"/>
      <c r="DU202" s="2"/>
      <c r="DV202" s="2"/>
      <c r="DW202" s="2"/>
      <c r="DX202" s="2"/>
      <c r="DY202" s="2"/>
      <c r="DZ202" s="2"/>
      <c r="EA202" s="2"/>
      <c r="EB202" s="2"/>
      <c r="EC202" s="2"/>
      <c r="ED202" s="2"/>
      <c r="EE202" s="2"/>
      <c r="EF202" s="2"/>
      <c r="EG202" s="2"/>
      <c r="EH202" s="2"/>
      <c r="EI202" s="2"/>
      <c r="EJ202" s="2"/>
      <c r="EK202" s="2"/>
    </row>
    <row r="203" spans="1:141" ht="12.7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c r="CV203" s="2"/>
      <c r="CW203" s="2"/>
      <c r="CX203" s="2"/>
      <c r="CY203" s="2"/>
      <c r="CZ203" s="2"/>
      <c r="DA203" s="2"/>
      <c r="DB203" s="2"/>
      <c r="DC203" s="2"/>
      <c r="DD203" s="2"/>
      <c r="DE203" s="2"/>
      <c r="DF203" s="2"/>
      <c r="DG203" s="2"/>
      <c r="DH203" s="2"/>
      <c r="DI203" s="2"/>
      <c r="DJ203" s="2"/>
      <c r="DK203" s="2"/>
      <c r="DL203" s="2"/>
      <c r="DM203" s="2"/>
      <c r="DN203" s="2"/>
      <c r="DO203" s="2"/>
      <c r="DP203" s="2"/>
      <c r="DQ203" s="2"/>
      <c r="DR203" s="2"/>
      <c r="DS203" s="2"/>
      <c r="DT203" s="2"/>
      <c r="DU203" s="2"/>
      <c r="DV203" s="2"/>
      <c r="DW203" s="2"/>
      <c r="DX203" s="2"/>
      <c r="DY203" s="2"/>
      <c r="DZ203" s="2"/>
      <c r="EA203" s="2"/>
      <c r="EB203" s="2"/>
      <c r="EC203" s="2"/>
      <c r="ED203" s="2"/>
      <c r="EE203" s="2"/>
      <c r="EF203" s="2"/>
      <c r="EG203" s="2"/>
      <c r="EH203" s="2"/>
      <c r="EI203" s="2"/>
      <c r="EJ203" s="2"/>
      <c r="EK203" s="2"/>
    </row>
    <row r="204" spans="1:141" ht="12.7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c r="CW204" s="2"/>
      <c r="CX204" s="2"/>
      <c r="CY204" s="2"/>
      <c r="CZ204" s="2"/>
      <c r="DA204" s="2"/>
      <c r="DB204" s="2"/>
      <c r="DC204" s="2"/>
      <c r="DD204" s="2"/>
      <c r="DE204" s="2"/>
      <c r="DF204" s="2"/>
      <c r="DG204" s="2"/>
      <c r="DH204" s="2"/>
      <c r="DI204" s="2"/>
      <c r="DJ204" s="2"/>
      <c r="DK204" s="2"/>
      <c r="DL204" s="2"/>
      <c r="DM204" s="2"/>
      <c r="DN204" s="2"/>
      <c r="DO204" s="2"/>
      <c r="DP204" s="2"/>
      <c r="DQ204" s="2"/>
      <c r="DR204" s="2"/>
      <c r="DS204" s="2"/>
      <c r="DT204" s="2"/>
      <c r="DU204" s="2"/>
      <c r="DV204" s="2"/>
      <c r="DW204" s="2"/>
      <c r="DX204" s="2"/>
      <c r="DY204" s="2"/>
      <c r="DZ204" s="2"/>
      <c r="EA204" s="2"/>
      <c r="EB204" s="2"/>
      <c r="EC204" s="2"/>
      <c r="ED204" s="2"/>
      <c r="EE204" s="2"/>
      <c r="EF204" s="2"/>
      <c r="EG204" s="2"/>
      <c r="EH204" s="2"/>
      <c r="EI204" s="2"/>
      <c r="EJ204" s="2"/>
      <c r="EK204" s="2"/>
    </row>
    <row r="205" spans="1:141" ht="12.7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c r="CS205" s="2"/>
      <c r="CT205" s="2"/>
      <c r="CU205" s="2"/>
      <c r="CV205" s="2"/>
      <c r="CW205" s="2"/>
      <c r="CX205" s="2"/>
      <c r="CY205" s="2"/>
      <c r="CZ205" s="2"/>
      <c r="DA205" s="2"/>
      <c r="DB205" s="2"/>
      <c r="DC205" s="2"/>
      <c r="DD205" s="2"/>
      <c r="DE205" s="2"/>
      <c r="DF205" s="2"/>
      <c r="DG205" s="2"/>
      <c r="DH205" s="2"/>
      <c r="DI205" s="2"/>
      <c r="DJ205" s="2"/>
      <c r="DK205" s="2"/>
      <c r="DL205" s="2"/>
      <c r="DM205" s="2"/>
      <c r="DN205" s="2"/>
      <c r="DO205" s="2"/>
      <c r="DP205" s="2"/>
      <c r="DQ205" s="2"/>
      <c r="DR205" s="2"/>
      <c r="DS205" s="2"/>
      <c r="DT205" s="2"/>
      <c r="DU205" s="2"/>
      <c r="DV205" s="2"/>
      <c r="DW205" s="2"/>
      <c r="DX205" s="2"/>
      <c r="DY205" s="2"/>
      <c r="DZ205" s="2"/>
      <c r="EA205" s="2"/>
      <c r="EB205" s="2"/>
      <c r="EC205" s="2"/>
      <c r="ED205" s="2"/>
      <c r="EE205" s="2"/>
      <c r="EF205" s="2"/>
      <c r="EG205" s="2"/>
      <c r="EH205" s="2"/>
      <c r="EI205" s="2"/>
      <c r="EJ205" s="2"/>
      <c r="EK205" s="2"/>
    </row>
    <row r="206" spans="1:141" ht="12.7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c r="CS206" s="2"/>
      <c r="CT206" s="2"/>
      <c r="CU206" s="2"/>
      <c r="CV206" s="2"/>
      <c r="CW206" s="2"/>
      <c r="CX206" s="2"/>
      <c r="CY206" s="2"/>
      <c r="CZ206" s="2"/>
      <c r="DA206" s="2"/>
      <c r="DB206" s="2"/>
      <c r="DC206" s="2"/>
      <c r="DD206" s="2"/>
      <c r="DE206" s="2"/>
      <c r="DF206" s="2"/>
      <c r="DG206" s="2"/>
      <c r="DH206" s="2"/>
      <c r="DI206" s="2"/>
      <c r="DJ206" s="2"/>
      <c r="DK206" s="2"/>
      <c r="DL206" s="2"/>
      <c r="DM206" s="2"/>
      <c r="DN206" s="2"/>
      <c r="DO206" s="2"/>
      <c r="DP206" s="2"/>
      <c r="DQ206" s="2"/>
      <c r="DR206" s="2"/>
      <c r="DS206" s="2"/>
      <c r="DT206" s="2"/>
      <c r="DU206" s="2"/>
      <c r="DV206" s="2"/>
      <c r="DW206" s="2"/>
      <c r="DX206" s="2"/>
      <c r="DY206" s="2"/>
      <c r="DZ206" s="2"/>
      <c r="EA206" s="2"/>
      <c r="EB206" s="2"/>
      <c r="EC206" s="2"/>
      <c r="ED206" s="2"/>
      <c r="EE206" s="2"/>
      <c r="EF206" s="2"/>
      <c r="EG206" s="2"/>
      <c r="EH206" s="2"/>
      <c r="EI206" s="2"/>
      <c r="EJ206" s="2"/>
      <c r="EK206" s="2"/>
    </row>
    <row r="207" spans="1:141" ht="12.7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c r="CS207" s="2"/>
      <c r="CT207" s="2"/>
      <c r="CU207" s="2"/>
      <c r="CV207" s="2"/>
      <c r="CW207" s="2"/>
      <c r="CX207" s="2"/>
      <c r="CY207" s="2"/>
      <c r="CZ207" s="2"/>
      <c r="DA207" s="2"/>
      <c r="DB207" s="2"/>
      <c r="DC207" s="2"/>
      <c r="DD207" s="2"/>
      <c r="DE207" s="2"/>
      <c r="DF207" s="2"/>
      <c r="DG207" s="2"/>
      <c r="DH207" s="2"/>
      <c r="DI207" s="2"/>
      <c r="DJ207" s="2"/>
      <c r="DK207" s="2"/>
      <c r="DL207" s="2"/>
      <c r="DM207" s="2"/>
      <c r="DN207" s="2"/>
      <c r="DO207" s="2"/>
      <c r="DP207" s="2"/>
      <c r="DQ207" s="2"/>
      <c r="DR207" s="2"/>
      <c r="DS207" s="2"/>
      <c r="DT207" s="2"/>
      <c r="DU207" s="2"/>
      <c r="DV207" s="2"/>
      <c r="DW207" s="2"/>
      <c r="DX207" s="2"/>
      <c r="DY207" s="2"/>
      <c r="DZ207" s="2"/>
      <c r="EA207" s="2"/>
      <c r="EB207" s="2"/>
      <c r="EC207" s="2"/>
      <c r="ED207" s="2"/>
      <c r="EE207" s="2"/>
      <c r="EF207" s="2"/>
      <c r="EG207" s="2"/>
      <c r="EH207" s="2"/>
      <c r="EI207" s="2"/>
      <c r="EJ207" s="2"/>
      <c r="EK207" s="2"/>
    </row>
    <row r="208" spans="1:141" ht="12.7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c r="CS208" s="2"/>
      <c r="CT208" s="2"/>
      <c r="CU208" s="2"/>
      <c r="CV208" s="2"/>
      <c r="CW208" s="2"/>
      <c r="CX208" s="2"/>
      <c r="CY208" s="2"/>
      <c r="CZ208" s="2"/>
      <c r="DA208" s="2"/>
      <c r="DB208" s="2"/>
      <c r="DC208" s="2"/>
      <c r="DD208" s="2"/>
      <c r="DE208" s="2"/>
      <c r="DF208" s="2"/>
      <c r="DG208" s="2"/>
      <c r="DH208" s="2"/>
      <c r="DI208" s="2"/>
      <c r="DJ208" s="2"/>
      <c r="DK208" s="2"/>
      <c r="DL208" s="2"/>
      <c r="DM208" s="2"/>
      <c r="DN208" s="2"/>
      <c r="DO208" s="2"/>
      <c r="DP208" s="2"/>
      <c r="DQ208" s="2"/>
      <c r="DR208" s="2"/>
      <c r="DS208" s="2"/>
      <c r="DT208" s="2"/>
      <c r="DU208" s="2"/>
      <c r="DV208" s="2"/>
      <c r="DW208" s="2"/>
      <c r="DX208" s="2"/>
      <c r="DY208" s="2"/>
      <c r="DZ208" s="2"/>
      <c r="EA208" s="2"/>
      <c r="EB208" s="2"/>
      <c r="EC208" s="2"/>
      <c r="ED208" s="2"/>
      <c r="EE208" s="2"/>
      <c r="EF208" s="2"/>
      <c r="EG208" s="2"/>
      <c r="EH208" s="2"/>
      <c r="EI208" s="2"/>
      <c r="EJ208" s="2"/>
      <c r="EK208" s="2"/>
    </row>
    <row r="209" spans="1:141" ht="12.7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c r="CV209" s="2"/>
      <c r="CW209" s="2"/>
      <c r="CX209" s="2"/>
      <c r="CY209" s="2"/>
      <c r="CZ209" s="2"/>
      <c r="DA209" s="2"/>
      <c r="DB209" s="2"/>
      <c r="DC209" s="2"/>
      <c r="DD209" s="2"/>
      <c r="DE209" s="2"/>
      <c r="DF209" s="2"/>
      <c r="DG209" s="2"/>
      <c r="DH209" s="2"/>
      <c r="DI209" s="2"/>
      <c r="DJ209" s="2"/>
      <c r="DK209" s="2"/>
      <c r="DL209" s="2"/>
      <c r="DM209" s="2"/>
      <c r="DN209" s="2"/>
      <c r="DO209" s="2"/>
      <c r="DP209" s="2"/>
      <c r="DQ209" s="2"/>
      <c r="DR209" s="2"/>
      <c r="DS209" s="2"/>
      <c r="DT209" s="2"/>
      <c r="DU209" s="2"/>
      <c r="DV209" s="2"/>
      <c r="DW209" s="2"/>
      <c r="DX209" s="2"/>
      <c r="DY209" s="2"/>
      <c r="DZ209" s="2"/>
      <c r="EA209" s="2"/>
      <c r="EB209" s="2"/>
      <c r="EC209" s="2"/>
      <c r="ED209" s="2"/>
      <c r="EE209" s="2"/>
      <c r="EF209" s="2"/>
      <c r="EG209" s="2"/>
      <c r="EH209" s="2"/>
      <c r="EI209" s="2"/>
      <c r="EJ209" s="2"/>
      <c r="EK209" s="2"/>
    </row>
    <row r="210" spans="1:141" ht="12.7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c r="CS210" s="2"/>
      <c r="CT210" s="2"/>
      <c r="CU210" s="2"/>
      <c r="CV210" s="2"/>
      <c r="CW210" s="2"/>
      <c r="CX210" s="2"/>
      <c r="CY210" s="2"/>
      <c r="CZ210" s="2"/>
      <c r="DA210" s="2"/>
      <c r="DB210" s="2"/>
      <c r="DC210" s="2"/>
      <c r="DD210" s="2"/>
      <c r="DE210" s="2"/>
      <c r="DF210" s="2"/>
      <c r="DG210" s="2"/>
      <c r="DH210" s="2"/>
      <c r="DI210" s="2"/>
      <c r="DJ210" s="2"/>
      <c r="DK210" s="2"/>
      <c r="DL210" s="2"/>
      <c r="DM210" s="2"/>
      <c r="DN210" s="2"/>
      <c r="DO210" s="2"/>
      <c r="DP210" s="2"/>
      <c r="DQ210" s="2"/>
      <c r="DR210" s="2"/>
      <c r="DS210" s="2"/>
      <c r="DT210" s="2"/>
      <c r="DU210" s="2"/>
      <c r="DV210" s="2"/>
      <c r="DW210" s="2"/>
      <c r="DX210" s="2"/>
      <c r="DY210" s="2"/>
      <c r="DZ210" s="2"/>
      <c r="EA210" s="2"/>
      <c r="EB210" s="2"/>
      <c r="EC210" s="2"/>
      <c r="ED210" s="2"/>
      <c r="EE210" s="2"/>
      <c r="EF210" s="2"/>
      <c r="EG210" s="2"/>
      <c r="EH210" s="2"/>
      <c r="EI210" s="2"/>
      <c r="EJ210" s="2"/>
      <c r="EK210" s="2"/>
    </row>
    <row r="211" spans="1:141" ht="12.7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c r="CR211" s="2"/>
      <c r="CS211" s="2"/>
      <c r="CT211" s="2"/>
      <c r="CU211" s="2"/>
      <c r="CV211" s="2"/>
      <c r="CW211" s="2"/>
      <c r="CX211" s="2"/>
      <c r="CY211" s="2"/>
      <c r="CZ211" s="2"/>
      <c r="DA211" s="2"/>
      <c r="DB211" s="2"/>
      <c r="DC211" s="2"/>
      <c r="DD211" s="2"/>
      <c r="DE211" s="2"/>
      <c r="DF211" s="2"/>
      <c r="DG211" s="2"/>
      <c r="DH211" s="2"/>
      <c r="DI211" s="2"/>
      <c r="DJ211" s="2"/>
      <c r="DK211" s="2"/>
      <c r="DL211" s="2"/>
      <c r="DM211" s="2"/>
      <c r="DN211" s="2"/>
      <c r="DO211" s="2"/>
      <c r="DP211" s="2"/>
      <c r="DQ211" s="2"/>
      <c r="DR211" s="2"/>
      <c r="DS211" s="2"/>
      <c r="DT211" s="2"/>
      <c r="DU211" s="2"/>
      <c r="DV211" s="2"/>
      <c r="DW211" s="2"/>
      <c r="DX211" s="2"/>
      <c r="DY211" s="2"/>
      <c r="DZ211" s="2"/>
      <c r="EA211" s="2"/>
      <c r="EB211" s="2"/>
      <c r="EC211" s="2"/>
      <c r="ED211" s="2"/>
      <c r="EE211" s="2"/>
      <c r="EF211" s="2"/>
      <c r="EG211" s="2"/>
      <c r="EH211" s="2"/>
      <c r="EI211" s="2"/>
      <c r="EJ211" s="2"/>
      <c r="EK211" s="2"/>
    </row>
    <row r="212" spans="1:141" ht="12.7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c r="CS212" s="2"/>
      <c r="CT212" s="2"/>
      <c r="CU212" s="2"/>
      <c r="CV212" s="2"/>
      <c r="CW212" s="2"/>
      <c r="CX212" s="2"/>
      <c r="CY212" s="2"/>
      <c r="CZ212" s="2"/>
      <c r="DA212" s="2"/>
      <c r="DB212" s="2"/>
      <c r="DC212" s="2"/>
      <c r="DD212" s="2"/>
      <c r="DE212" s="2"/>
      <c r="DF212" s="2"/>
      <c r="DG212" s="2"/>
      <c r="DH212" s="2"/>
      <c r="DI212" s="2"/>
      <c r="DJ212" s="2"/>
      <c r="DK212" s="2"/>
      <c r="DL212" s="2"/>
      <c r="DM212" s="2"/>
      <c r="DN212" s="2"/>
      <c r="DO212" s="2"/>
      <c r="DP212" s="2"/>
      <c r="DQ212" s="2"/>
      <c r="DR212" s="2"/>
      <c r="DS212" s="2"/>
      <c r="DT212" s="2"/>
      <c r="DU212" s="2"/>
      <c r="DV212" s="2"/>
      <c r="DW212" s="2"/>
      <c r="DX212" s="2"/>
      <c r="DY212" s="2"/>
      <c r="DZ212" s="2"/>
      <c r="EA212" s="2"/>
      <c r="EB212" s="2"/>
      <c r="EC212" s="2"/>
      <c r="ED212" s="2"/>
      <c r="EE212" s="2"/>
      <c r="EF212" s="2"/>
      <c r="EG212" s="2"/>
      <c r="EH212" s="2"/>
      <c r="EI212" s="2"/>
      <c r="EJ212" s="2"/>
      <c r="EK212" s="2"/>
    </row>
    <row r="213" spans="1:141" ht="12.7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c r="CS213" s="2"/>
      <c r="CT213" s="2"/>
      <c r="CU213" s="2"/>
      <c r="CV213" s="2"/>
      <c r="CW213" s="2"/>
      <c r="CX213" s="2"/>
      <c r="CY213" s="2"/>
      <c r="CZ213" s="2"/>
      <c r="DA213" s="2"/>
      <c r="DB213" s="2"/>
      <c r="DC213" s="2"/>
      <c r="DD213" s="2"/>
      <c r="DE213" s="2"/>
      <c r="DF213" s="2"/>
      <c r="DG213" s="2"/>
      <c r="DH213" s="2"/>
      <c r="DI213" s="2"/>
      <c r="DJ213" s="2"/>
      <c r="DK213" s="2"/>
      <c r="DL213" s="2"/>
      <c r="DM213" s="2"/>
      <c r="DN213" s="2"/>
      <c r="DO213" s="2"/>
      <c r="DP213" s="2"/>
      <c r="DQ213" s="2"/>
      <c r="DR213" s="2"/>
      <c r="DS213" s="2"/>
      <c r="DT213" s="2"/>
      <c r="DU213" s="2"/>
      <c r="DV213" s="2"/>
      <c r="DW213" s="2"/>
      <c r="DX213" s="2"/>
      <c r="DY213" s="2"/>
      <c r="DZ213" s="2"/>
      <c r="EA213" s="2"/>
      <c r="EB213" s="2"/>
      <c r="EC213" s="2"/>
      <c r="ED213" s="2"/>
      <c r="EE213" s="2"/>
      <c r="EF213" s="2"/>
      <c r="EG213" s="2"/>
      <c r="EH213" s="2"/>
      <c r="EI213" s="2"/>
      <c r="EJ213" s="2"/>
      <c r="EK213" s="2"/>
    </row>
    <row r="214" spans="1:141" ht="12.7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c r="CV214" s="2"/>
      <c r="CW214" s="2"/>
      <c r="CX214" s="2"/>
      <c r="CY214" s="2"/>
      <c r="CZ214" s="2"/>
      <c r="DA214" s="2"/>
      <c r="DB214" s="2"/>
      <c r="DC214" s="2"/>
      <c r="DD214" s="2"/>
      <c r="DE214" s="2"/>
      <c r="DF214" s="2"/>
      <c r="DG214" s="2"/>
      <c r="DH214" s="2"/>
      <c r="DI214" s="2"/>
      <c r="DJ214" s="2"/>
      <c r="DK214" s="2"/>
      <c r="DL214" s="2"/>
      <c r="DM214" s="2"/>
      <c r="DN214" s="2"/>
      <c r="DO214" s="2"/>
      <c r="DP214" s="2"/>
      <c r="DQ214" s="2"/>
      <c r="DR214" s="2"/>
      <c r="DS214" s="2"/>
      <c r="DT214" s="2"/>
      <c r="DU214" s="2"/>
      <c r="DV214" s="2"/>
      <c r="DW214" s="2"/>
      <c r="DX214" s="2"/>
      <c r="DY214" s="2"/>
      <c r="DZ214" s="2"/>
      <c r="EA214" s="2"/>
      <c r="EB214" s="2"/>
      <c r="EC214" s="2"/>
      <c r="ED214" s="2"/>
      <c r="EE214" s="2"/>
      <c r="EF214" s="2"/>
      <c r="EG214" s="2"/>
      <c r="EH214" s="2"/>
      <c r="EI214" s="2"/>
      <c r="EJ214" s="2"/>
      <c r="EK214" s="2"/>
    </row>
    <row r="215" spans="1:141" ht="12.7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c r="CS215" s="2"/>
      <c r="CT215" s="2"/>
      <c r="CU215" s="2"/>
      <c r="CV215" s="2"/>
      <c r="CW215" s="2"/>
      <c r="CX215" s="2"/>
      <c r="CY215" s="2"/>
      <c r="CZ215" s="2"/>
      <c r="DA215" s="2"/>
      <c r="DB215" s="2"/>
      <c r="DC215" s="2"/>
      <c r="DD215" s="2"/>
      <c r="DE215" s="2"/>
      <c r="DF215" s="2"/>
      <c r="DG215" s="2"/>
      <c r="DH215" s="2"/>
      <c r="DI215" s="2"/>
      <c r="DJ215" s="2"/>
      <c r="DK215" s="2"/>
      <c r="DL215" s="2"/>
      <c r="DM215" s="2"/>
      <c r="DN215" s="2"/>
      <c r="DO215" s="2"/>
      <c r="DP215" s="2"/>
      <c r="DQ215" s="2"/>
      <c r="DR215" s="2"/>
      <c r="DS215" s="2"/>
      <c r="DT215" s="2"/>
      <c r="DU215" s="2"/>
      <c r="DV215" s="2"/>
      <c r="DW215" s="2"/>
      <c r="DX215" s="2"/>
      <c r="DY215" s="2"/>
      <c r="DZ215" s="2"/>
      <c r="EA215" s="2"/>
      <c r="EB215" s="2"/>
      <c r="EC215" s="2"/>
      <c r="ED215" s="2"/>
      <c r="EE215" s="2"/>
      <c r="EF215" s="2"/>
      <c r="EG215" s="2"/>
      <c r="EH215" s="2"/>
      <c r="EI215" s="2"/>
      <c r="EJ215" s="2"/>
      <c r="EK215" s="2"/>
    </row>
    <row r="216" spans="1:141" ht="12.7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c r="CS216" s="2"/>
      <c r="CT216" s="2"/>
      <c r="CU216" s="2"/>
      <c r="CV216" s="2"/>
      <c r="CW216" s="2"/>
      <c r="CX216" s="2"/>
      <c r="CY216" s="2"/>
      <c r="CZ216" s="2"/>
      <c r="DA216" s="2"/>
      <c r="DB216" s="2"/>
      <c r="DC216" s="2"/>
      <c r="DD216" s="2"/>
      <c r="DE216" s="2"/>
      <c r="DF216" s="2"/>
      <c r="DG216" s="2"/>
      <c r="DH216" s="2"/>
      <c r="DI216" s="2"/>
      <c r="DJ216" s="2"/>
      <c r="DK216" s="2"/>
      <c r="DL216" s="2"/>
      <c r="DM216" s="2"/>
      <c r="DN216" s="2"/>
      <c r="DO216" s="2"/>
      <c r="DP216" s="2"/>
      <c r="DQ216" s="2"/>
      <c r="DR216" s="2"/>
      <c r="DS216" s="2"/>
      <c r="DT216" s="2"/>
      <c r="DU216" s="2"/>
      <c r="DV216" s="2"/>
      <c r="DW216" s="2"/>
      <c r="DX216" s="2"/>
      <c r="DY216" s="2"/>
      <c r="DZ216" s="2"/>
      <c r="EA216" s="2"/>
      <c r="EB216" s="2"/>
      <c r="EC216" s="2"/>
      <c r="ED216" s="2"/>
      <c r="EE216" s="2"/>
      <c r="EF216" s="2"/>
      <c r="EG216" s="2"/>
      <c r="EH216" s="2"/>
      <c r="EI216" s="2"/>
      <c r="EJ216" s="2"/>
      <c r="EK216" s="2"/>
    </row>
    <row r="217" spans="1:141" ht="12.7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c r="CQ217" s="2"/>
      <c r="CR217" s="2"/>
      <c r="CS217" s="2"/>
      <c r="CT217" s="2"/>
      <c r="CU217" s="2"/>
      <c r="CV217" s="2"/>
      <c r="CW217" s="2"/>
      <c r="CX217" s="2"/>
      <c r="CY217" s="2"/>
      <c r="CZ217" s="2"/>
      <c r="DA217" s="2"/>
      <c r="DB217" s="2"/>
      <c r="DC217" s="2"/>
      <c r="DD217" s="2"/>
      <c r="DE217" s="2"/>
      <c r="DF217" s="2"/>
      <c r="DG217" s="2"/>
      <c r="DH217" s="2"/>
      <c r="DI217" s="2"/>
      <c r="DJ217" s="2"/>
      <c r="DK217" s="2"/>
      <c r="DL217" s="2"/>
      <c r="DM217" s="2"/>
      <c r="DN217" s="2"/>
      <c r="DO217" s="2"/>
      <c r="DP217" s="2"/>
      <c r="DQ217" s="2"/>
      <c r="DR217" s="2"/>
      <c r="DS217" s="2"/>
      <c r="DT217" s="2"/>
      <c r="DU217" s="2"/>
      <c r="DV217" s="2"/>
      <c r="DW217" s="2"/>
      <c r="DX217" s="2"/>
      <c r="DY217" s="2"/>
      <c r="DZ217" s="2"/>
      <c r="EA217" s="2"/>
      <c r="EB217" s="2"/>
      <c r="EC217" s="2"/>
      <c r="ED217" s="2"/>
      <c r="EE217" s="2"/>
      <c r="EF217" s="2"/>
      <c r="EG217" s="2"/>
      <c r="EH217" s="2"/>
      <c r="EI217" s="2"/>
      <c r="EJ217" s="2"/>
      <c r="EK217" s="2"/>
    </row>
    <row r="218" spans="1:141" ht="12.7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c r="CQ218" s="2"/>
      <c r="CR218" s="2"/>
      <c r="CS218" s="2"/>
      <c r="CT218" s="2"/>
      <c r="CU218" s="2"/>
      <c r="CV218" s="2"/>
      <c r="CW218" s="2"/>
      <c r="CX218" s="2"/>
      <c r="CY218" s="2"/>
      <c r="CZ218" s="2"/>
      <c r="DA218" s="2"/>
      <c r="DB218" s="2"/>
      <c r="DC218" s="2"/>
      <c r="DD218" s="2"/>
      <c r="DE218" s="2"/>
      <c r="DF218" s="2"/>
      <c r="DG218" s="2"/>
      <c r="DH218" s="2"/>
      <c r="DI218" s="2"/>
      <c r="DJ218" s="2"/>
      <c r="DK218" s="2"/>
      <c r="DL218" s="2"/>
      <c r="DM218" s="2"/>
      <c r="DN218" s="2"/>
      <c r="DO218" s="2"/>
      <c r="DP218" s="2"/>
      <c r="DQ218" s="2"/>
      <c r="DR218" s="2"/>
      <c r="DS218" s="2"/>
      <c r="DT218" s="2"/>
      <c r="DU218" s="2"/>
      <c r="DV218" s="2"/>
      <c r="DW218" s="2"/>
      <c r="DX218" s="2"/>
      <c r="DY218" s="2"/>
      <c r="DZ218" s="2"/>
      <c r="EA218" s="2"/>
      <c r="EB218" s="2"/>
      <c r="EC218" s="2"/>
      <c r="ED218" s="2"/>
      <c r="EE218" s="2"/>
      <c r="EF218" s="2"/>
      <c r="EG218" s="2"/>
      <c r="EH218" s="2"/>
      <c r="EI218" s="2"/>
      <c r="EJ218" s="2"/>
      <c r="EK218" s="2"/>
    </row>
    <row r="219" spans="1:141" ht="12.7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c r="CP219" s="2"/>
      <c r="CQ219" s="2"/>
      <c r="CR219" s="2"/>
      <c r="CS219" s="2"/>
      <c r="CT219" s="2"/>
      <c r="CU219" s="2"/>
      <c r="CV219" s="2"/>
      <c r="CW219" s="2"/>
      <c r="CX219" s="2"/>
      <c r="CY219" s="2"/>
      <c r="CZ219" s="2"/>
      <c r="DA219" s="2"/>
      <c r="DB219" s="2"/>
      <c r="DC219" s="2"/>
      <c r="DD219" s="2"/>
      <c r="DE219" s="2"/>
      <c r="DF219" s="2"/>
      <c r="DG219" s="2"/>
      <c r="DH219" s="2"/>
      <c r="DI219" s="2"/>
      <c r="DJ219" s="2"/>
      <c r="DK219" s="2"/>
      <c r="DL219" s="2"/>
      <c r="DM219" s="2"/>
      <c r="DN219" s="2"/>
      <c r="DO219" s="2"/>
      <c r="DP219" s="2"/>
      <c r="DQ219" s="2"/>
      <c r="DR219" s="2"/>
      <c r="DS219" s="2"/>
      <c r="DT219" s="2"/>
      <c r="DU219" s="2"/>
      <c r="DV219" s="2"/>
      <c r="DW219" s="2"/>
      <c r="DX219" s="2"/>
      <c r="DY219" s="2"/>
      <c r="DZ219" s="2"/>
      <c r="EA219" s="2"/>
      <c r="EB219" s="2"/>
      <c r="EC219" s="2"/>
      <c r="ED219" s="2"/>
      <c r="EE219" s="2"/>
      <c r="EF219" s="2"/>
      <c r="EG219" s="2"/>
      <c r="EH219" s="2"/>
      <c r="EI219" s="2"/>
      <c r="EJ219" s="2"/>
      <c r="EK219" s="2"/>
    </row>
    <row r="220" spans="1:141" ht="12.7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c r="CS220" s="2"/>
      <c r="CT220" s="2"/>
      <c r="CU220" s="2"/>
      <c r="CV220" s="2"/>
      <c r="CW220" s="2"/>
      <c r="CX220" s="2"/>
      <c r="CY220" s="2"/>
      <c r="CZ220" s="2"/>
      <c r="DA220" s="2"/>
      <c r="DB220" s="2"/>
      <c r="DC220" s="2"/>
      <c r="DD220" s="2"/>
      <c r="DE220" s="2"/>
      <c r="DF220" s="2"/>
      <c r="DG220" s="2"/>
      <c r="DH220" s="2"/>
      <c r="DI220" s="2"/>
      <c r="DJ220" s="2"/>
      <c r="DK220" s="2"/>
      <c r="DL220" s="2"/>
      <c r="DM220" s="2"/>
      <c r="DN220" s="2"/>
      <c r="DO220" s="2"/>
      <c r="DP220" s="2"/>
      <c r="DQ220" s="2"/>
      <c r="DR220" s="2"/>
      <c r="DS220" s="2"/>
      <c r="DT220" s="2"/>
      <c r="DU220" s="2"/>
      <c r="DV220" s="2"/>
      <c r="DW220" s="2"/>
      <c r="DX220" s="2"/>
      <c r="DY220" s="2"/>
      <c r="DZ220" s="2"/>
      <c r="EA220" s="2"/>
      <c r="EB220" s="2"/>
      <c r="EC220" s="2"/>
      <c r="ED220" s="2"/>
      <c r="EE220" s="2"/>
      <c r="EF220" s="2"/>
      <c r="EG220" s="2"/>
      <c r="EH220" s="2"/>
      <c r="EI220" s="2"/>
      <c r="EJ220" s="2"/>
      <c r="EK220" s="2"/>
    </row>
    <row r="221" spans="1:141" ht="12.7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c r="CS221" s="2"/>
      <c r="CT221" s="2"/>
      <c r="CU221" s="2"/>
      <c r="CV221" s="2"/>
      <c r="CW221" s="2"/>
      <c r="CX221" s="2"/>
      <c r="CY221" s="2"/>
      <c r="CZ221" s="2"/>
      <c r="DA221" s="2"/>
      <c r="DB221" s="2"/>
      <c r="DC221" s="2"/>
      <c r="DD221" s="2"/>
      <c r="DE221" s="2"/>
      <c r="DF221" s="2"/>
      <c r="DG221" s="2"/>
      <c r="DH221" s="2"/>
      <c r="DI221" s="2"/>
      <c r="DJ221" s="2"/>
      <c r="DK221" s="2"/>
      <c r="DL221" s="2"/>
      <c r="DM221" s="2"/>
      <c r="DN221" s="2"/>
      <c r="DO221" s="2"/>
      <c r="DP221" s="2"/>
      <c r="DQ221" s="2"/>
      <c r="DR221" s="2"/>
      <c r="DS221" s="2"/>
      <c r="DT221" s="2"/>
      <c r="DU221" s="2"/>
      <c r="DV221" s="2"/>
      <c r="DW221" s="2"/>
      <c r="DX221" s="2"/>
      <c r="DY221" s="2"/>
      <c r="DZ221" s="2"/>
      <c r="EA221" s="2"/>
      <c r="EB221" s="2"/>
      <c r="EC221" s="2"/>
      <c r="ED221" s="2"/>
      <c r="EE221" s="2"/>
      <c r="EF221" s="2"/>
      <c r="EG221" s="2"/>
      <c r="EH221" s="2"/>
      <c r="EI221" s="2"/>
      <c r="EJ221" s="2"/>
      <c r="EK221" s="2"/>
    </row>
    <row r="222" spans="1:141" ht="12.7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c r="CS222" s="2"/>
      <c r="CT222" s="2"/>
      <c r="CU222" s="2"/>
      <c r="CV222" s="2"/>
      <c r="CW222" s="2"/>
      <c r="CX222" s="2"/>
      <c r="CY222" s="2"/>
      <c r="CZ222" s="2"/>
      <c r="DA222" s="2"/>
      <c r="DB222" s="2"/>
      <c r="DC222" s="2"/>
      <c r="DD222" s="2"/>
      <c r="DE222" s="2"/>
      <c r="DF222" s="2"/>
      <c r="DG222" s="2"/>
      <c r="DH222" s="2"/>
      <c r="DI222" s="2"/>
      <c r="DJ222" s="2"/>
      <c r="DK222" s="2"/>
      <c r="DL222" s="2"/>
      <c r="DM222" s="2"/>
      <c r="DN222" s="2"/>
      <c r="DO222" s="2"/>
      <c r="DP222" s="2"/>
      <c r="DQ222" s="2"/>
      <c r="DR222" s="2"/>
      <c r="DS222" s="2"/>
      <c r="DT222" s="2"/>
      <c r="DU222" s="2"/>
      <c r="DV222" s="2"/>
      <c r="DW222" s="2"/>
      <c r="DX222" s="2"/>
      <c r="DY222" s="2"/>
      <c r="DZ222" s="2"/>
      <c r="EA222" s="2"/>
      <c r="EB222" s="2"/>
      <c r="EC222" s="2"/>
      <c r="ED222" s="2"/>
      <c r="EE222" s="2"/>
      <c r="EF222" s="2"/>
      <c r="EG222" s="2"/>
      <c r="EH222" s="2"/>
      <c r="EI222" s="2"/>
      <c r="EJ222" s="2"/>
      <c r="EK222" s="2"/>
    </row>
    <row r="223" spans="1:141" ht="12.7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c r="CS223" s="2"/>
      <c r="CT223" s="2"/>
      <c r="CU223" s="2"/>
      <c r="CV223" s="2"/>
      <c r="CW223" s="2"/>
      <c r="CX223" s="2"/>
      <c r="CY223" s="2"/>
      <c r="CZ223" s="2"/>
      <c r="DA223" s="2"/>
      <c r="DB223" s="2"/>
      <c r="DC223" s="2"/>
      <c r="DD223" s="2"/>
      <c r="DE223" s="2"/>
      <c r="DF223" s="2"/>
      <c r="DG223" s="2"/>
      <c r="DH223" s="2"/>
      <c r="DI223" s="2"/>
      <c r="DJ223" s="2"/>
      <c r="DK223" s="2"/>
      <c r="DL223" s="2"/>
      <c r="DM223" s="2"/>
      <c r="DN223" s="2"/>
      <c r="DO223" s="2"/>
      <c r="DP223" s="2"/>
      <c r="DQ223" s="2"/>
      <c r="DR223" s="2"/>
      <c r="DS223" s="2"/>
      <c r="DT223" s="2"/>
      <c r="DU223" s="2"/>
      <c r="DV223" s="2"/>
      <c r="DW223" s="2"/>
      <c r="DX223" s="2"/>
      <c r="DY223" s="2"/>
      <c r="DZ223" s="2"/>
      <c r="EA223" s="2"/>
      <c r="EB223" s="2"/>
      <c r="EC223" s="2"/>
      <c r="ED223" s="2"/>
      <c r="EE223" s="2"/>
      <c r="EF223" s="2"/>
      <c r="EG223" s="2"/>
      <c r="EH223" s="2"/>
      <c r="EI223" s="2"/>
      <c r="EJ223" s="2"/>
      <c r="EK223" s="2"/>
    </row>
    <row r="224" spans="1:141" ht="12.7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c r="CS224" s="2"/>
      <c r="CT224" s="2"/>
      <c r="CU224" s="2"/>
      <c r="CV224" s="2"/>
      <c r="CW224" s="2"/>
      <c r="CX224" s="2"/>
      <c r="CY224" s="2"/>
      <c r="CZ224" s="2"/>
      <c r="DA224" s="2"/>
      <c r="DB224" s="2"/>
      <c r="DC224" s="2"/>
      <c r="DD224" s="2"/>
      <c r="DE224" s="2"/>
      <c r="DF224" s="2"/>
      <c r="DG224" s="2"/>
      <c r="DH224" s="2"/>
      <c r="DI224" s="2"/>
      <c r="DJ224" s="2"/>
      <c r="DK224" s="2"/>
      <c r="DL224" s="2"/>
      <c r="DM224" s="2"/>
      <c r="DN224" s="2"/>
      <c r="DO224" s="2"/>
      <c r="DP224" s="2"/>
      <c r="DQ224" s="2"/>
      <c r="DR224" s="2"/>
      <c r="DS224" s="2"/>
      <c r="DT224" s="2"/>
      <c r="DU224" s="2"/>
      <c r="DV224" s="2"/>
      <c r="DW224" s="2"/>
      <c r="DX224" s="2"/>
      <c r="DY224" s="2"/>
      <c r="DZ224" s="2"/>
      <c r="EA224" s="2"/>
      <c r="EB224" s="2"/>
      <c r="EC224" s="2"/>
      <c r="ED224" s="2"/>
      <c r="EE224" s="2"/>
      <c r="EF224" s="2"/>
      <c r="EG224" s="2"/>
      <c r="EH224" s="2"/>
      <c r="EI224" s="2"/>
      <c r="EJ224" s="2"/>
      <c r="EK224" s="2"/>
    </row>
    <row r="225" spans="1:141" ht="12.7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c r="CU225" s="2"/>
      <c r="CV225" s="2"/>
      <c r="CW225" s="2"/>
      <c r="CX225" s="2"/>
      <c r="CY225" s="2"/>
      <c r="CZ225" s="2"/>
      <c r="DA225" s="2"/>
      <c r="DB225" s="2"/>
      <c r="DC225" s="2"/>
      <c r="DD225" s="2"/>
      <c r="DE225" s="2"/>
      <c r="DF225" s="2"/>
      <c r="DG225" s="2"/>
      <c r="DH225" s="2"/>
      <c r="DI225" s="2"/>
      <c r="DJ225" s="2"/>
      <c r="DK225" s="2"/>
      <c r="DL225" s="2"/>
      <c r="DM225" s="2"/>
      <c r="DN225" s="2"/>
      <c r="DO225" s="2"/>
      <c r="DP225" s="2"/>
      <c r="DQ225" s="2"/>
      <c r="DR225" s="2"/>
      <c r="DS225" s="2"/>
      <c r="DT225" s="2"/>
      <c r="DU225" s="2"/>
      <c r="DV225" s="2"/>
      <c r="DW225" s="2"/>
      <c r="DX225" s="2"/>
      <c r="DY225" s="2"/>
      <c r="DZ225" s="2"/>
      <c r="EA225" s="2"/>
      <c r="EB225" s="2"/>
      <c r="EC225" s="2"/>
      <c r="ED225" s="2"/>
      <c r="EE225" s="2"/>
      <c r="EF225" s="2"/>
      <c r="EG225" s="2"/>
      <c r="EH225" s="2"/>
      <c r="EI225" s="2"/>
      <c r="EJ225" s="2"/>
      <c r="EK225" s="2"/>
    </row>
    <row r="226" spans="1:141" ht="12.7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c r="CS226" s="2"/>
      <c r="CT226" s="2"/>
      <c r="CU226" s="2"/>
      <c r="CV226" s="2"/>
      <c r="CW226" s="2"/>
      <c r="CX226" s="2"/>
      <c r="CY226" s="2"/>
      <c r="CZ226" s="2"/>
      <c r="DA226" s="2"/>
      <c r="DB226" s="2"/>
      <c r="DC226" s="2"/>
      <c r="DD226" s="2"/>
      <c r="DE226" s="2"/>
      <c r="DF226" s="2"/>
      <c r="DG226" s="2"/>
      <c r="DH226" s="2"/>
      <c r="DI226" s="2"/>
      <c r="DJ226" s="2"/>
      <c r="DK226" s="2"/>
      <c r="DL226" s="2"/>
      <c r="DM226" s="2"/>
      <c r="DN226" s="2"/>
      <c r="DO226" s="2"/>
      <c r="DP226" s="2"/>
      <c r="DQ226" s="2"/>
      <c r="DR226" s="2"/>
      <c r="DS226" s="2"/>
      <c r="DT226" s="2"/>
      <c r="DU226" s="2"/>
      <c r="DV226" s="2"/>
      <c r="DW226" s="2"/>
      <c r="DX226" s="2"/>
      <c r="DY226" s="2"/>
      <c r="DZ226" s="2"/>
      <c r="EA226" s="2"/>
      <c r="EB226" s="2"/>
      <c r="EC226" s="2"/>
      <c r="ED226" s="2"/>
      <c r="EE226" s="2"/>
      <c r="EF226" s="2"/>
      <c r="EG226" s="2"/>
      <c r="EH226" s="2"/>
      <c r="EI226" s="2"/>
      <c r="EJ226" s="2"/>
      <c r="EK226" s="2"/>
    </row>
    <row r="227" spans="1:141" ht="12.7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c r="CS227" s="2"/>
      <c r="CT227" s="2"/>
      <c r="CU227" s="2"/>
      <c r="CV227" s="2"/>
      <c r="CW227" s="2"/>
      <c r="CX227" s="2"/>
      <c r="CY227" s="2"/>
      <c r="CZ227" s="2"/>
      <c r="DA227" s="2"/>
      <c r="DB227" s="2"/>
      <c r="DC227" s="2"/>
      <c r="DD227" s="2"/>
      <c r="DE227" s="2"/>
      <c r="DF227" s="2"/>
      <c r="DG227" s="2"/>
      <c r="DH227" s="2"/>
      <c r="DI227" s="2"/>
      <c r="DJ227" s="2"/>
      <c r="DK227" s="2"/>
      <c r="DL227" s="2"/>
      <c r="DM227" s="2"/>
      <c r="DN227" s="2"/>
      <c r="DO227" s="2"/>
      <c r="DP227" s="2"/>
      <c r="DQ227" s="2"/>
      <c r="DR227" s="2"/>
      <c r="DS227" s="2"/>
      <c r="DT227" s="2"/>
      <c r="DU227" s="2"/>
      <c r="DV227" s="2"/>
      <c r="DW227" s="2"/>
      <c r="DX227" s="2"/>
      <c r="DY227" s="2"/>
      <c r="DZ227" s="2"/>
      <c r="EA227" s="2"/>
      <c r="EB227" s="2"/>
      <c r="EC227" s="2"/>
      <c r="ED227" s="2"/>
      <c r="EE227" s="2"/>
      <c r="EF227" s="2"/>
      <c r="EG227" s="2"/>
      <c r="EH227" s="2"/>
      <c r="EI227" s="2"/>
      <c r="EJ227" s="2"/>
      <c r="EK227" s="2"/>
    </row>
    <row r="228" spans="1:141" ht="12.7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c r="CS228" s="2"/>
      <c r="CT228" s="2"/>
      <c r="CU228" s="2"/>
      <c r="CV228" s="2"/>
      <c r="CW228" s="2"/>
      <c r="CX228" s="2"/>
      <c r="CY228" s="2"/>
      <c r="CZ228" s="2"/>
      <c r="DA228" s="2"/>
      <c r="DB228" s="2"/>
      <c r="DC228" s="2"/>
      <c r="DD228" s="2"/>
      <c r="DE228" s="2"/>
      <c r="DF228" s="2"/>
      <c r="DG228" s="2"/>
      <c r="DH228" s="2"/>
      <c r="DI228" s="2"/>
      <c r="DJ228" s="2"/>
      <c r="DK228" s="2"/>
      <c r="DL228" s="2"/>
      <c r="DM228" s="2"/>
      <c r="DN228" s="2"/>
      <c r="DO228" s="2"/>
      <c r="DP228" s="2"/>
      <c r="DQ228" s="2"/>
      <c r="DR228" s="2"/>
      <c r="DS228" s="2"/>
      <c r="DT228" s="2"/>
      <c r="DU228" s="2"/>
      <c r="DV228" s="2"/>
      <c r="DW228" s="2"/>
      <c r="DX228" s="2"/>
      <c r="DY228" s="2"/>
      <c r="DZ228" s="2"/>
      <c r="EA228" s="2"/>
      <c r="EB228" s="2"/>
      <c r="EC228" s="2"/>
      <c r="ED228" s="2"/>
      <c r="EE228" s="2"/>
      <c r="EF228" s="2"/>
      <c r="EG228" s="2"/>
      <c r="EH228" s="2"/>
      <c r="EI228" s="2"/>
      <c r="EJ228" s="2"/>
      <c r="EK228" s="2"/>
    </row>
    <row r="229" spans="1:141" ht="12.7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c r="CS229" s="2"/>
      <c r="CT229" s="2"/>
      <c r="CU229" s="2"/>
      <c r="CV229" s="2"/>
      <c r="CW229" s="2"/>
      <c r="CX229" s="2"/>
      <c r="CY229" s="2"/>
      <c r="CZ229" s="2"/>
      <c r="DA229" s="2"/>
      <c r="DB229" s="2"/>
      <c r="DC229" s="2"/>
      <c r="DD229" s="2"/>
      <c r="DE229" s="2"/>
      <c r="DF229" s="2"/>
      <c r="DG229" s="2"/>
      <c r="DH229" s="2"/>
      <c r="DI229" s="2"/>
      <c r="DJ229" s="2"/>
      <c r="DK229" s="2"/>
      <c r="DL229" s="2"/>
      <c r="DM229" s="2"/>
      <c r="DN229" s="2"/>
      <c r="DO229" s="2"/>
      <c r="DP229" s="2"/>
      <c r="DQ229" s="2"/>
      <c r="DR229" s="2"/>
      <c r="DS229" s="2"/>
      <c r="DT229" s="2"/>
      <c r="DU229" s="2"/>
      <c r="DV229" s="2"/>
      <c r="DW229" s="2"/>
      <c r="DX229" s="2"/>
      <c r="DY229" s="2"/>
      <c r="DZ229" s="2"/>
      <c r="EA229" s="2"/>
      <c r="EB229" s="2"/>
      <c r="EC229" s="2"/>
      <c r="ED229" s="2"/>
      <c r="EE229" s="2"/>
      <c r="EF229" s="2"/>
      <c r="EG229" s="2"/>
      <c r="EH229" s="2"/>
      <c r="EI229" s="2"/>
      <c r="EJ229" s="2"/>
      <c r="EK229" s="2"/>
    </row>
    <row r="230" spans="1:141" ht="12.7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c r="CS230" s="2"/>
      <c r="CT230" s="2"/>
      <c r="CU230" s="2"/>
      <c r="CV230" s="2"/>
      <c r="CW230" s="2"/>
      <c r="CX230" s="2"/>
      <c r="CY230" s="2"/>
      <c r="CZ230" s="2"/>
      <c r="DA230" s="2"/>
      <c r="DB230" s="2"/>
      <c r="DC230" s="2"/>
      <c r="DD230" s="2"/>
      <c r="DE230" s="2"/>
      <c r="DF230" s="2"/>
      <c r="DG230" s="2"/>
      <c r="DH230" s="2"/>
      <c r="DI230" s="2"/>
      <c r="DJ230" s="2"/>
      <c r="DK230" s="2"/>
      <c r="DL230" s="2"/>
      <c r="DM230" s="2"/>
      <c r="DN230" s="2"/>
      <c r="DO230" s="2"/>
      <c r="DP230" s="2"/>
      <c r="DQ230" s="2"/>
      <c r="DR230" s="2"/>
      <c r="DS230" s="2"/>
      <c r="DT230" s="2"/>
      <c r="DU230" s="2"/>
      <c r="DV230" s="2"/>
      <c r="DW230" s="2"/>
      <c r="DX230" s="2"/>
      <c r="DY230" s="2"/>
      <c r="DZ230" s="2"/>
      <c r="EA230" s="2"/>
      <c r="EB230" s="2"/>
      <c r="EC230" s="2"/>
      <c r="ED230" s="2"/>
      <c r="EE230" s="2"/>
      <c r="EF230" s="2"/>
      <c r="EG230" s="2"/>
      <c r="EH230" s="2"/>
      <c r="EI230" s="2"/>
      <c r="EJ230" s="2"/>
      <c r="EK230" s="2"/>
    </row>
    <row r="231" spans="1:141" ht="12.7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c r="CS231" s="2"/>
      <c r="CT231" s="2"/>
      <c r="CU231" s="2"/>
      <c r="CV231" s="2"/>
      <c r="CW231" s="2"/>
      <c r="CX231" s="2"/>
      <c r="CY231" s="2"/>
      <c r="CZ231" s="2"/>
      <c r="DA231" s="2"/>
      <c r="DB231" s="2"/>
      <c r="DC231" s="2"/>
      <c r="DD231" s="2"/>
      <c r="DE231" s="2"/>
      <c r="DF231" s="2"/>
      <c r="DG231" s="2"/>
      <c r="DH231" s="2"/>
      <c r="DI231" s="2"/>
      <c r="DJ231" s="2"/>
      <c r="DK231" s="2"/>
      <c r="DL231" s="2"/>
      <c r="DM231" s="2"/>
      <c r="DN231" s="2"/>
      <c r="DO231" s="2"/>
      <c r="DP231" s="2"/>
      <c r="DQ231" s="2"/>
      <c r="DR231" s="2"/>
      <c r="DS231" s="2"/>
      <c r="DT231" s="2"/>
      <c r="DU231" s="2"/>
      <c r="DV231" s="2"/>
      <c r="DW231" s="2"/>
      <c r="DX231" s="2"/>
      <c r="DY231" s="2"/>
      <c r="DZ231" s="2"/>
      <c r="EA231" s="2"/>
      <c r="EB231" s="2"/>
      <c r="EC231" s="2"/>
      <c r="ED231" s="2"/>
      <c r="EE231" s="2"/>
      <c r="EF231" s="2"/>
      <c r="EG231" s="2"/>
      <c r="EH231" s="2"/>
      <c r="EI231" s="2"/>
      <c r="EJ231" s="2"/>
      <c r="EK231" s="2"/>
    </row>
    <row r="232" spans="1:141" ht="12.7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c r="CS232" s="2"/>
      <c r="CT232" s="2"/>
      <c r="CU232" s="2"/>
      <c r="CV232" s="2"/>
      <c r="CW232" s="2"/>
      <c r="CX232" s="2"/>
      <c r="CY232" s="2"/>
      <c r="CZ232" s="2"/>
      <c r="DA232" s="2"/>
      <c r="DB232" s="2"/>
      <c r="DC232" s="2"/>
      <c r="DD232" s="2"/>
      <c r="DE232" s="2"/>
      <c r="DF232" s="2"/>
      <c r="DG232" s="2"/>
      <c r="DH232" s="2"/>
      <c r="DI232" s="2"/>
      <c r="DJ232" s="2"/>
      <c r="DK232" s="2"/>
      <c r="DL232" s="2"/>
      <c r="DM232" s="2"/>
      <c r="DN232" s="2"/>
      <c r="DO232" s="2"/>
      <c r="DP232" s="2"/>
      <c r="DQ232" s="2"/>
      <c r="DR232" s="2"/>
      <c r="DS232" s="2"/>
      <c r="DT232" s="2"/>
      <c r="DU232" s="2"/>
      <c r="DV232" s="2"/>
      <c r="DW232" s="2"/>
      <c r="DX232" s="2"/>
      <c r="DY232" s="2"/>
      <c r="DZ232" s="2"/>
      <c r="EA232" s="2"/>
      <c r="EB232" s="2"/>
      <c r="EC232" s="2"/>
      <c r="ED232" s="2"/>
      <c r="EE232" s="2"/>
      <c r="EF232" s="2"/>
      <c r="EG232" s="2"/>
      <c r="EH232" s="2"/>
      <c r="EI232" s="2"/>
      <c r="EJ232" s="2"/>
      <c r="EK232" s="2"/>
    </row>
    <row r="233" spans="1:141" ht="12.7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c r="CS233" s="2"/>
      <c r="CT233" s="2"/>
      <c r="CU233" s="2"/>
      <c r="CV233" s="2"/>
      <c r="CW233" s="2"/>
      <c r="CX233" s="2"/>
      <c r="CY233" s="2"/>
      <c r="CZ233" s="2"/>
      <c r="DA233" s="2"/>
      <c r="DB233" s="2"/>
      <c r="DC233" s="2"/>
      <c r="DD233" s="2"/>
      <c r="DE233" s="2"/>
      <c r="DF233" s="2"/>
      <c r="DG233" s="2"/>
      <c r="DH233" s="2"/>
      <c r="DI233" s="2"/>
      <c r="DJ233" s="2"/>
      <c r="DK233" s="2"/>
      <c r="DL233" s="2"/>
      <c r="DM233" s="2"/>
      <c r="DN233" s="2"/>
      <c r="DO233" s="2"/>
      <c r="DP233" s="2"/>
      <c r="DQ233" s="2"/>
      <c r="DR233" s="2"/>
      <c r="DS233" s="2"/>
      <c r="DT233" s="2"/>
      <c r="DU233" s="2"/>
      <c r="DV233" s="2"/>
      <c r="DW233" s="2"/>
      <c r="DX233" s="2"/>
      <c r="DY233" s="2"/>
      <c r="DZ233" s="2"/>
      <c r="EA233" s="2"/>
      <c r="EB233" s="2"/>
      <c r="EC233" s="2"/>
      <c r="ED233" s="2"/>
      <c r="EE233" s="2"/>
      <c r="EF233" s="2"/>
      <c r="EG233" s="2"/>
      <c r="EH233" s="2"/>
      <c r="EI233" s="2"/>
      <c r="EJ233" s="2"/>
      <c r="EK233" s="2"/>
    </row>
    <row r="234" spans="1:141" ht="12.7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c r="CS234" s="2"/>
      <c r="CT234" s="2"/>
      <c r="CU234" s="2"/>
      <c r="CV234" s="2"/>
      <c r="CW234" s="2"/>
      <c r="CX234" s="2"/>
      <c r="CY234" s="2"/>
      <c r="CZ234" s="2"/>
      <c r="DA234" s="2"/>
      <c r="DB234" s="2"/>
      <c r="DC234" s="2"/>
      <c r="DD234" s="2"/>
      <c r="DE234" s="2"/>
      <c r="DF234" s="2"/>
      <c r="DG234" s="2"/>
      <c r="DH234" s="2"/>
      <c r="DI234" s="2"/>
      <c r="DJ234" s="2"/>
      <c r="DK234" s="2"/>
      <c r="DL234" s="2"/>
      <c r="DM234" s="2"/>
      <c r="DN234" s="2"/>
      <c r="DO234" s="2"/>
      <c r="DP234" s="2"/>
      <c r="DQ234" s="2"/>
      <c r="DR234" s="2"/>
      <c r="DS234" s="2"/>
      <c r="DT234" s="2"/>
      <c r="DU234" s="2"/>
      <c r="DV234" s="2"/>
      <c r="DW234" s="2"/>
      <c r="DX234" s="2"/>
      <c r="DY234" s="2"/>
      <c r="DZ234" s="2"/>
      <c r="EA234" s="2"/>
      <c r="EB234" s="2"/>
      <c r="EC234" s="2"/>
      <c r="ED234" s="2"/>
      <c r="EE234" s="2"/>
      <c r="EF234" s="2"/>
      <c r="EG234" s="2"/>
      <c r="EH234" s="2"/>
      <c r="EI234" s="2"/>
      <c r="EJ234" s="2"/>
      <c r="EK234" s="2"/>
    </row>
    <row r="235" spans="1:141" ht="12.7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c r="CS235" s="2"/>
      <c r="CT235" s="2"/>
      <c r="CU235" s="2"/>
      <c r="CV235" s="2"/>
      <c r="CW235" s="2"/>
      <c r="CX235" s="2"/>
      <c r="CY235" s="2"/>
      <c r="CZ235" s="2"/>
      <c r="DA235" s="2"/>
      <c r="DB235" s="2"/>
      <c r="DC235" s="2"/>
      <c r="DD235" s="2"/>
      <c r="DE235" s="2"/>
      <c r="DF235" s="2"/>
      <c r="DG235" s="2"/>
      <c r="DH235" s="2"/>
      <c r="DI235" s="2"/>
      <c r="DJ235" s="2"/>
      <c r="DK235" s="2"/>
      <c r="DL235" s="2"/>
      <c r="DM235" s="2"/>
      <c r="DN235" s="2"/>
      <c r="DO235" s="2"/>
      <c r="DP235" s="2"/>
      <c r="DQ235" s="2"/>
      <c r="DR235" s="2"/>
      <c r="DS235" s="2"/>
      <c r="DT235" s="2"/>
      <c r="DU235" s="2"/>
      <c r="DV235" s="2"/>
      <c r="DW235" s="2"/>
      <c r="DX235" s="2"/>
      <c r="DY235" s="2"/>
      <c r="DZ235" s="2"/>
      <c r="EA235" s="2"/>
      <c r="EB235" s="2"/>
      <c r="EC235" s="2"/>
      <c r="ED235" s="2"/>
      <c r="EE235" s="2"/>
      <c r="EF235" s="2"/>
      <c r="EG235" s="2"/>
      <c r="EH235" s="2"/>
      <c r="EI235" s="2"/>
      <c r="EJ235" s="2"/>
      <c r="EK235" s="2"/>
    </row>
    <row r="236" spans="1:141" ht="12.7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c r="CS236" s="2"/>
      <c r="CT236" s="2"/>
      <c r="CU236" s="2"/>
      <c r="CV236" s="2"/>
      <c r="CW236" s="2"/>
      <c r="CX236" s="2"/>
      <c r="CY236" s="2"/>
      <c r="CZ236" s="2"/>
      <c r="DA236" s="2"/>
      <c r="DB236" s="2"/>
      <c r="DC236" s="2"/>
      <c r="DD236" s="2"/>
      <c r="DE236" s="2"/>
      <c r="DF236" s="2"/>
      <c r="DG236" s="2"/>
      <c r="DH236" s="2"/>
      <c r="DI236" s="2"/>
      <c r="DJ236" s="2"/>
      <c r="DK236" s="2"/>
      <c r="DL236" s="2"/>
      <c r="DM236" s="2"/>
      <c r="DN236" s="2"/>
      <c r="DO236" s="2"/>
      <c r="DP236" s="2"/>
      <c r="DQ236" s="2"/>
      <c r="DR236" s="2"/>
      <c r="DS236" s="2"/>
      <c r="DT236" s="2"/>
      <c r="DU236" s="2"/>
      <c r="DV236" s="2"/>
      <c r="DW236" s="2"/>
      <c r="DX236" s="2"/>
      <c r="DY236" s="2"/>
      <c r="DZ236" s="2"/>
      <c r="EA236" s="2"/>
      <c r="EB236" s="2"/>
      <c r="EC236" s="2"/>
      <c r="ED236" s="2"/>
      <c r="EE236" s="2"/>
      <c r="EF236" s="2"/>
      <c r="EG236" s="2"/>
      <c r="EH236" s="2"/>
      <c r="EI236" s="2"/>
      <c r="EJ236" s="2"/>
      <c r="EK236" s="2"/>
    </row>
    <row r="237" spans="1:141" ht="12.7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c r="CS237" s="2"/>
      <c r="CT237" s="2"/>
      <c r="CU237" s="2"/>
      <c r="CV237" s="2"/>
      <c r="CW237" s="2"/>
      <c r="CX237" s="2"/>
      <c r="CY237" s="2"/>
      <c r="CZ237" s="2"/>
      <c r="DA237" s="2"/>
      <c r="DB237" s="2"/>
      <c r="DC237" s="2"/>
      <c r="DD237" s="2"/>
      <c r="DE237" s="2"/>
      <c r="DF237" s="2"/>
      <c r="DG237" s="2"/>
      <c r="DH237" s="2"/>
      <c r="DI237" s="2"/>
      <c r="DJ237" s="2"/>
      <c r="DK237" s="2"/>
      <c r="DL237" s="2"/>
      <c r="DM237" s="2"/>
      <c r="DN237" s="2"/>
      <c r="DO237" s="2"/>
      <c r="DP237" s="2"/>
      <c r="DQ237" s="2"/>
      <c r="DR237" s="2"/>
      <c r="DS237" s="2"/>
      <c r="DT237" s="2"/>
      <c r="DU237" s="2"/>
      <c r="DV237" s="2"/>
      <c r="DW237" s="2"/>
      <c r="DX237" s="2"/>
      <c r="DY237" s="2"/>
      <c r="DZ237" s="2"/>
      <c r="EA237" s="2"/>
      <c r="EB237" s="2"/>
      <c r="EC237" s="2"/>
      <c r="ED237" s="2"/>
      <c r="EE237" s="2"/>
      <c r="EF237" s="2"/>
      <c r="EG237" s="2"/>
      <c r="EH237" s="2"/>
      <c r="EI237" s="2"/>
      <c r="EJ237" s="2"/>
      <c r="EK237" s="2"/>
    </row>
    <row r="238" spans="1:141" ht="12.7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c r="CS238" s="2"/>
      <c r="CT238" s="2"/>
      <c r="CU238" s="2"/>
      <c r="CV238" s="2"/>
      <c r="CW238" s="2"/>
      <c r="CX238" s="2"/>
      <c r="CY238" s="2"/>
      <c r="CZ238" s="2"/>
      <c r="DA238" s="2"/>
      <c r="DB238" s="2"/>
      <c r="DC238" s="2"/>
      <c r="DD238" s="2"/>
      <c r="DE238" s="2"/>
      <c r="DF238" s="2"/>
      <c r="DG238" s="2"/>
      <c r="DH238" s="2"/>
      <c r="DI238" s="2"/>
      <c r="DJ238" s="2"/>
      <c r="DK238" s="2"/>
      <c r="DL238" s="2"/>
      <c r="DM238" s="2"/>
      <c r="DN238" s="2"/>
      <c r="DO238" s="2"/>
      <c r="DP238" s="2"/>
      <c r="DQ238" s="2"/>
      <c r="DR238" s="2"/>
      <c r="DS238" s="2"/>
      <c r="DT238" s="2"/>
      <c r="DU238" s="2"/>
      <c r="DV238" s="2"/>
      <c r="DW238" s="2"/>
      <c r="DX238" s="2"/>
      <c r="DY238" s="2"/>
      <c r="DZ238" s="2"/>
      <c r="EA238" s="2"/>
      <c r="EB238" s="2"/>
      <c r="EC238" s="2"/>
      <c r="ED238" s="2"/>
      <c r="EE238" s="2"/>
      <c r="EF238" s="2"/>
      <c r="EG238" s="2"/>
      <c r="EH238" s="2"/>
      <c r="EI238" s="2"/>
      <c r="EJ238" s="2"/>
      <c r="EK238" s="2"/>
    </row>
    <row r="239" spans="1:141" ht="12.7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c r="CS239" s="2"/>
      <c r="CT239" s="2"/>
      <c r="CU239" s="2"/>
      <c r="CV239" s="2"/>
      <c r="CW239" s="2"/>
      <c r="CX239" s="2"/>
      <c r="CY239" s="2"/>
      <c r="CZ239" s="2"/>
      <c r="DA239" s="2"/>
      <c r="DB239" s="2"/>
      <c r="DC239" s="2"/>
      <c r="DD239" s="2"/>
      <c r="DE239" s="2"/>
      <c r="DF239" s="2"/>
      <c r="DG239" s="2"/>
      <c r="DH239" s="2"/>
      <c r="DI239" s="2"/>
      <c r="DJ239" s="2"/>
      <c r="DK239" s="2"/>
      <c r="DL239" s="2"/>
      <c r="DM239" s="2"/>
      <c r="DN239" s="2"/>
      <c r="DO239" s="2"/>
      <c r="DP239" s="2"/>
      <c r="DQ239" s="2"/>
      <c r="DR239" s="2"/>
      <c r="DS239" s="2"/>
      <c r="DT239" s="2"/>
      <c r="DU239" s="2"/>
      <c r="DV239" s="2"/>
      <c r="DW239" s="2"/>
      <c r="DX239" s="2"/>
      <c r="DY239" s="2"/>
      <c r="DZ239" s="2"/>
      <c r="EA239" s="2"/>
      <c r="EB239" s="2"/>
      <c r="EC239" s="2"/>
      <c r="ED239" s="2"/>
      <c r="EE239" s="2"/>
      <c r="EF239" s="2"/>
      <c r="EG239" s="2"/>
      <c r="EH239" s="2"/>
      <c r="EI239" s="2"/>
      <c r="EJ239" s="2"/>
      <c r="EK239" s="2"/>
    </row>
    <row r="240" spans="1:141" ht="12.7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c r="CS240" s="2"/>
      <c r="CT240" s="2"/>
      <c r="CU240" s="2"/>
      <c r="CV240" s="2"/>
      <c r="CW240" s="2"/>
      <c r="CX240" s="2"/>
      <c r="CY240" s="2"/>
      <c r="CZ240" s="2"/>
      <c r="DA240" s="2"/>
      <c r="DB240" s="2"/>
      <c r="DC240" s="2"/>
      <c r="DD240" s="2"/>
      <c r="DE240" s="2"/>
      <c r="DF240" s="2"/>
      <c r="DG240" s="2"/>
      <c r="DH240" s="2"/>
      <c r="DI240" s="2"/>
      <c r="DJ240" s="2"/>
      <c r="DK240" s="2"/>
      <c r="DL240" s="2"/>
      <c r="DM240" s="2"/>
      <c r="DN240" s="2"/>
      <c r="DO240" s="2"/>
      <c r="DP240" s="2"/>
      <c r="DQ240" s="2"/>
      <c r="DR240" s="2"/>
      <c r="DS240" s="2"/>
      <c r="DT240" s="2"/>
      <c r="DU240" s="2"/>
      <c r="DV240" s="2"/>
      <c r="DW240" s="2"/>
      <c r="DX240" s="2"/>
      <c r="DY240" s="2"/>
      <c r="DZ240" s="2"/>
      <c r="EA240" s="2"/>
      <c r="EB240" s="2"/>
      <c r="EC240" s="2"/>
      <c r="ED240" s="2"/>
      <c r="EE240" s="2"/>
      <c r="EF240" s="2"/>
      <c r="EG240" s="2"/>
      <c r="EH240" s="2"/>
      <c r="EI240" s="2"/>
      <c r="EJ240" s="2"/>
      <c r="EK240" s="2"/>
    </row>
    <row r="241" spans="1:141" ht="12.7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c r="CS241" s="2"/>
      <c r="CT241" s="2"/>
      <c r="CU241" s="2"/>
      <c r="CV241" s="2"/>
      <c r="CW241" s="2"/>
      <c r="CX241" s="2"/>
      <c r="CY241" s="2"/>
      <c r="CZ241" s="2"/>
      <c r="DA241" s="2"/>
      <c r="DB241" s="2"/>
      <c r="DC241" s="2"/>
      <c r="DD241" s="2"/>
      <c r="DE241" s="2"/>
      <c r="DF241" s="2"/>
      <c r="DG241" s="2"/>
      <c r="DH241" s="2"/>
      <c r="DI241" s="2"/>
      <c r="DJ241" s="2"/>
      <c r="DK241" s="2"/>
      <c r="DL241" s="2"/>
      <c r="DM241" s="2"/>
      <c r="DN241" s="2"/>
      <c r="DO241" s="2"/>
      <c r="DP241" s="2"/>
      <c r="DQ241" s="2"/>
      <c r="DR241" s="2"/>
      <c r="DS241" s="2"/>
      <c r="DT241" s="2"/>
      <c r="DU241" s="2"/>
      <c r="DV241" s="2"/>
      <c r="DW241" s="2"/>
      <c r="DX241" s="2"/>
      <c r="DY241" s="2"/>
      <c r="DZ241" s="2"/>
      <c r="EA241" s="2"/>
      <c r="EB241" s="2"/>
      <c r="EC241" s="2"/>
      <c r="ED241" s="2"/>
      <c r="EE241" s="2"/>
      <c r="EF241" s="2"/>
      <c r="EG241" s="2"/>
      <c r="EH241" s="2"/>
      <c r="EI241" s="2"/>
      <c r="EJ241" s="2"/>
      <c r="EK241" s="2"/>
    </row>
    <row r="242" spans="1:141" ht="12.7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c r="CS242" s="2"/>
      <c r="CT242" s="2"/>
      <c r="CU242" s="2"/>
      <c r="CV242" s="2"/>
      <c r="CW242" s="2"/>
      <c r="CX242" s="2"/>
      <c r="CY242" s="2"/>
      <c r="CZ242" s="2"/>
      <c r="DA242" s="2"/>
      <c r="DB242" s="2"/>
      <c r="DC242" s="2"/>
      <c r="DD242" s="2"/>
      <c r="DE242" s="2"/>
      <c r="DF242" s="2"/>
      <c r="DG242" s="2"/>
      <c r="DH242" s="2"/>
      <c r="DI242" s="2"/>
      <c r="DJ242" s="2"/>
      <c r="DK242" s="2"/>
      <c r="DL242" s="2"/>
      <c r="DM242" s="2"/>
      <c r="DN242" s="2"/>
      <c r="DO242" s="2"/>
      <c r="DP242" s="2"/>
      <c r="DQ242" s="2"/>
      <c r="DR242" s="2"/>
      <c r="DS242" s="2"/>
      <c r="DT242" s="2"/>
      <c r="DU242" s="2"/>
      <c r="DV242" s="2"/>
      <c r="DW242" s="2"/>
      <c r="DX242" s="2"/>
      <c r="DY242" s="2"/>
      <c r="DZ242" s="2"/>
      <c r="EA242" s="2"/>
      <c r="EB242" s="2"/>
      <c r="EC242" s="2"/>
      <c r="ED242" s="2"/>
      <c r="EE242" s="2"/>
      <c r="EF242" s="2"/>
      <c r="EG242" s="2"/>
      <c r="EH242" s="2"/>
      <c r="EI242" s="2"/>
      <c r="EJ242" s="2"/>
      <c r="EK242" s="2"/>
    </row>
    <row r="243" spans="1:141" ht="12.7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c r="CS243" s="2"/>
      <c r="CT243" s="2"/>
      <c r="CU243" s="2"/>
      <c r="CV243" s="2"/>
      <c r="CW243" s="2"/>
      <c r="CX243" s="2"/>
      <c r="CY243" s="2"/>
      <c r="CZ243" s="2"/>
      <c r="DA243" s="2"/>
      <c r="DB243" s="2"/>
      <c r="DC243" s="2"/>
      <c r="DD243" s="2"/>
      <c r="DE243" s="2"/>
      <c r="DF243" s="2"/>
      <c r="DG243" s="2"/>
      <c r="DH243" s="2"/>
      <c r="DI243" s="2"/>
      <c r="DJ243" s="2"/>
      <c r="DK243" s="2"/>
      <c r="DL243" s="2"/>
      <c r="DM243" s="2"/>
      <c r="DN243" s="2"/>
      <c r="DO243" s="2"/>
      <c r="DP243" s="2"/>
      <c r="DQ243" s="2"/>
      <c r="DR243" s="2"/>
      <c r="DS243" s="2"/>
      <c r="DT243" s="2"/>
      <c r="DU243" s="2"/>
      <c r="DV243" s="2"/>
      <c r="DW243" s="2"/>
      <c r="DX243" s="2"/>
      <c r="DY243" s="2"/>
      <c r="DZ243" s="2"/>
      <c r="EA243" s="2"/>
      <c r="EB243" s="2"/>
      <c r="EC243" s="2"/>
      <c r="ED243" s="2"/>
      <c r="EE243" s="2"/>
      <c r="EF243" s="2"/>
      <c r="EG243" s="2"/>
      <c r="EH243" s="2"/>
      <c r="EI243" s="2"/>
      <c r="EJ243" s="2"/>
      <c r="EK243" s="2"/>
    </row>
    <row r="244" spans="1:141" ht="12.7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2"/>
      <c r="CQ244" s="2"/>
      <c r="CR244" s="2"/>
      <c r="CS244" s="2"/>
      <c r="CT244" s="2"/>
      <c r="CU244" s="2"/>
      <c r="CV244" s="2"/>
      <c r="CW244" s="2"/>
      <c r="CX244" s="2"/>
      <c r="CY244" s="2"/>
      <c r="CZ244" s="2"/>
      <c r="DA244" s="2"/>
      <c r="DB244" s="2"/>
      <c r="DC244" s="2"/>
      <c r="DD244" s="2"/>
      <c r="DE244" s="2"/>
      <c r="DF244" s="2"/>
      <c r="DG244" s="2"/>
      <c r="DH244" s="2"/>
      <c r="DI244" s="2"/>
      <c r="DJ244" s="2"/>
      <c r="DK244" s="2"/>
      <c r="DL244" s="2"/>
      <c r="DM244" s="2"/>
      <c r="DN244" s="2"/>
      <c r="DO244" s="2"/>
      <c r="DP244" s="2"/>
      <c r="DQ244" s="2"/>
      <c r="DR244" s="2"/>
      <c r="DS244" s="2"/>
      <c r="DT244" s="2"/>
      <c r="DU244" s="2"/>
      <c r="DV244" s="2"/>
      <c r="DW244" s="2"/>
      <c r="DX244" s="2"/>
      <c r="DY244" s="2"/>
      <c r="DZ244" s="2"/>
      <c r="EA244" s="2"/>
      <c r="EB244" s="2"/>
      <c r="EC244" s="2"/>
      <c r="ED244" s="2"/>
      <c r="EE244" s="2"/>
      <c r="EF244" s="2"/>
      <c r="EG244" s="2"/>
      <c r="EH244" s="2"/>
      <c r="EI244" s="2"/>
      <c r="EJ244" s="2"/>
      <c r="EK244" s="2"/>
    </row>
    <row r="245" spans="1:141" ht="12.7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c r="CS245" s="2"/>
      <c r="CT245" s="2"/>
      <c r="CU245" s="2"/>
      <c r="CV245" s="2"/>
      <c r="CW245" s="2"/>
      <c r="CX245" s="2"/>
      <c r="CY245" s="2"/>
      <c r="CZ245" s="2"/>
      <c r="DA245" s="2"/>
      <c r="DB245" s="2"/>
      <c r="DC245" s="2"/>
      <c r="DD245" s="2"/>
      <c r="DE245" s="2"/>
      <c r="DF245" s="2"/>
      <c r="DG245" s="2"/>
      <c r="DH245" s="2"/>
      <c r="DI245" s="2"/>
      <c r="DJ245" s="2"/>
      <c r="DK245" s="2"/>
      <c r="DL245" s="2"/>
      <c r="DM245" s="2"/>
      <c r="DN245" s="2"/>
      <c r="DO245" s="2"/>
      <c r="DP245" s="2"/>
      <c r="DQ245" s="2"/>
      <c r="DR245" s="2"/>
      <c r="DS245" s="2"/>
      <c r="DT245" s="2"/>
      <c r="DU245" s="2"/>
      <c r="DV245" s="2"/>
      <c r="DW245" s="2"/>
      <c r="DX245" s="2"/>
      <c r="DY245" s="2"/>
      <c r="DZ245" s="2"/>
      <c r="EA245" s="2"/>
      <c r="EB245" s="2"/>
      <c r="EC245" s="2"/>
      <c r="ED245" s="2"/>
      <c r="EE245" s="2"/>
      <c r="EF245" s="2"/>
      <c r="EG245" s="2"/>
      <c r="EH245" s="2"/>
      <c r="EI245" s="2"/>
      <c r="EJ245" s="2"/>
      <c r="EK245" s="2"/>
    </row>
    <row r="246" spans="1:141" ht="12.7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c r="CS246" s="2"/>
      <c r="CT246" s="2"/>
      <c r="CU246" s="2"/>
      <c r="CV246" s="2"/>
      <c r="CW246" s="2"/>
      <c r="CX246" s="2"/>
      <c r="CY246" s="2"/>
      <c r="CZ246" s="2"/>
      <c r="DA246" s="2"/>
      <c r="DB246" s="2"/>
      <c r="DC246" s="2"/>
      <c r="DD246" s="2"/>
      <c r="DE246" s="2"/>
      <c r="DF246" s="2"/>
      <c r="DG246" s="2"/>
      <c r="DH246" s="2"/>
      <c r="DI246" s="2"/>
      <c r="DJ246" s="2"/>
      <c r="DK246" s="2"/>
      <c r="DL246" s="2"/>
      <c r="DM246" s="2"/>
      <c r="DN246" s="2"/>
      <c r="DO246" s="2"/>
      <c r="DP246" s="2"/>
      <c r="DQ246" s="2"/>
      <c r="DR246" s="2"/>
      <c r="DS246" s="2"/>
      <c r="DT246" s="2"/>
      <c r="DU246" s="2"/>
      <c r="DV246" s="2"/>
      <c r="DW246" s="2"/>
      <c r="DX246" s="2"/>
      <c r="DY246" s="2"/>
      <c r="DZ246" s="2"/>
      <c r="EA246" s="2"/>
      <c r="EB246" s="2"/>
      <c r="EC246" s="2"/>
      <c r="ED246" s="2"/>
      <c r="EE246" s="2"/>
      <c r="EF246" s="2"/>
      <c r="EG246" s="2"/>
      <c r="EH246" s="2"/>
      <c r="EI246" s="2"/>
      <c r="EJ246" s="2"/>
      <c r="EK246" s="2"/>
    </row>
    <row r="247" spans="1:141" ht="12.7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c r="CS247" s="2"/>
      <c r="CT247" s="2"/>
      <c r="CU247" s="2"/>
      <c r="CV247" s="2"/>
      <c r="CW247" s="2"/>
      <c r="CX247" s="2"/>
      <c r="CY247" s="2"/>
      <c r="CZ247" s="2"/>
      <c r="DA247" s="2"/>
      <c r="DB247" s="2"/>
      <c r="DC247" s="2"/>
      <c r="DD247" s="2"/>
      <c r="DE247" s="2"/>
      <c r="DF247" s="2"/>
      <c r="DG247" s="2"/>
      <c r="DH247" s="2"/>
      <c r="DI247" s="2"/>
      <c r="DJ247" s="2"/>
      <c r="DK247" s="2"/>
      <c r="DL247" s="2"/>
      <c r="DM247" s="2"/>
      <c r="DN247" s="2"/>
      <c r="DO247" s="2"/>
      <c r="DP247" s="2"/>
      <c r="DQ247" s="2"/>
      <c r="DR247" s="2"/>
      <c r="DS247" s="2"/>
      <c r="DT247" s="2"/>
      <c r="DU247" s="2"/>
      <c r="DV247" s="2"/>
      <c r="DW247" s="2"/>
      <c r="DX247" s="2"/>
      <c r="DY247" s="2"/>
      <c r="DZ247" s="2"/>
      <c r="EA247" s="2"/>
      <c r="EB247" s="2"/>
      <c r="EC247" s="2"/>
      <c r="ED247" s="2"/>
      <c r="EE247" s="2"/>
      <c r="EF247" s="2"/>
      <c r="EG247" s="2"/>
      <c r="EH247" s="2"/>
      <c r="EI247" s="2"/>
      <c r="EJ247" s="2"/>
      <c r="EK247" s="2"/>
    </row>
    <row r="248" spans="1:141" ht="12.7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2"/>
      <c r="CQ248" s="2"/>
      <c r="CR248" s="2"/>
      <c r="CS248" s="2"/>
      <c r="CT248" s="2"/>
      <c r="CU248" s="2"/>
      <c r="CV248" s="2"/>
      <c r="CW248" s="2"/>
      <c r="CX248" s="2"/>
      <c r="CY248" s="2"/>
      <c r="CZ248" s="2"/>
      <c r="DA248" s="2"/>
      <c r="DB248" s="2"/>
      <c r="DC248" s="2"/>
      <c r="DD248" s="2"/>
      <c r="DE248" s="2"/>
      <c r="DF248" s="2"/>
      <c r="DG248" s="2"/>
      <c r="DH248" s="2"/>
      <c r="DI248" s="2"/>
      <c r="DJ248" s="2"/>
      <c r="DK248" s="2"/>
      <c r="DL248" s="2"/>
      <c r="DM248" s="2"/>
      <c r="DN248" s="2"/>
      <c r="DO248" s="2"/>
      <c r="DP248" s="2"/>
      <c r="DQ248" s="2"/>
      <c r="DR248" s="2"/>
      <c r="DS248" s="2"/>
      <c r="DT248" s="2"/>
      <c r="DU248" s="2"/>
      <c r="DV248" s="2"/>
      <c r="DW248" s="2"/>
      <c r="DX248" s="2"/>
      <c r="DY248" s="2"/>
      <c r="DZ248" s="2"/>
      <c r="EA248" s="2"/>
      <c r="EB248" s="2"/>
      <c r="EC248" s="2"/>
      <c r="ED248" s="2"/>
      <c r="EE248" s="2"/>
      <c r="EF248" s="2"/>
      <c r="EG248" s="2"/>
      <c r="EH248" s="2"/>
      <c r="EI248" s="2"/>
      <c r="EJ248" s="2"/>
      <c r="EK248" s="2"/>
    </row>
    <row r="249" spans="1:141" ht="12.7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c r="CS249" s="2"/>
      <c r="CT249" s="2"/>
      <c r="CU249" s="2"/>
      <c r="CV249" s="2"/>
      <c r="CW249" s="2"/>
      <c r="CX249" s="2"/>
      <c r="CY249" s="2"/>
      <c r="CZ249" s="2"/>
      <c r="DA249" s="2"/>
      <c r="DB249" s="2"/>
      <c r="DC249" s="2"/>
      <c r="DD249" s="2"/>
      <c r="DE249" s="2"/>
      <c r="DF249" s="2"/>
      <c r="DG249" s="2"/>
      <c r="DH249" s="2"/>
      <c r="DI249" s="2"/>
      <c r="DJ249" s="2"/>
      <c r="DK249" s="2"/>
      <c r="DL249" s="2"/>
      <c r="DM249" s="2"/>
      <c r="DN249" s="2"/>
      <c r="DO249" s="2"/>
      <c r="DP249" s="2"/>
      <c r="DQ249" s="2"/>
      <c r="DR249" s="2"/>
      <c r="DS249" s="2"/>
      <c r="DT249" s="2"/>
      <c r="DU249" s="2"/>
      <c r="DV249" s="2"/>
      <c r="DW249" s="2"/>
      <c r="DX249" s="2"/>
      <c r="DY249" s="2"/>
      <c r="DZ249" s="2"/>
      <c r="EA249" s="2"/>
      <c r="EB249" s="2"/>
      <c r="EC249" s="2"/>
      <c r="ED249" s="2"/>
      <c r="EE249" s="2"/>
      <c r="EF249" s="2"/>
      <c r="EG249" s="2"/>
      <c r="EH249" s="2"/>
      <c r="EI249" s="2"/>
      <c r="EJ249" s="2"/>
      <c r="EK249" s="2"/>
    </row>
    <row r="250" spans="1:141" ht="12.7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c r="CS250" s="2"/>
      <c r="CT250" s="2"/>
      <c r="CU250" s="2"/>
      <c r="CV250" s="2"/>
      <c r="CW250" s="2"/>
      <c r="CX250" s="2"/>
      <c r="CY250" s="2"/>
      <c r="CZ250" s="2"/>
      <c r="DA250" s="2"/>
      <c r="DB250" s="2"/>
      <c r="DC250" s="2"/>
      <c r="DD250" s="2"/>
      <c r="DE250" s="2"/>
      <c r="DF250" s="2"/>
      <c r="DG250" s="2"/>
      <c r="DH250" s="2"/>
      <c r="DI250" s="2"/>
      <c r="DJ250" s="2"/>
      <c r="DK250" s="2"/>
      <c r="DL250" s="2"/>
      <c r="DM250" s="2"/>
      <c r="DN250" s="2"/>
      <c r="DO250" s="2"/>
      <c r="DP250" s="2"/>
      <c r="DQ250" s="2"/>
      <c r="DR250" s="2"/>
      <c r="DS250" s="2"/>
      <c r="DT250" s="2"/>
      <c r="DU250" s="2"/>
      <c r="DV250" s="2"/>
      <c r="DW250" s="2"/>
      <c r="DX250" s="2"/>
      <c r="DY250" s="2"/>
      <c r="DZ250" s="2"/>
      <c r="EA250" s="2"/>
      <c r="EB250" s="2"/>
      <c r="EC250" s="2"/>
      <c r="ED250" s="2"/>
      <c r="EE250" s="2"/>
      <c r="EF250" s="2"/>
      <c r="EG250" s="2"/>
      <c r="EH250" s="2"/>
      <c r="EI250" s="2"/>
      <c r="EJ250" s="2"/>
      <c r="EK250" s="2"/>
    </row>
    <row r="251" spans="1:141" ht="12.7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c r="CQ251" s="2"/>
      <c r="CR251" s="2"/>
      <c r="CS251" s="2"/>
      <c r="CT251" s="2"/>
      <c r="CU251" s="2"/>
      <c r="CV251" s="2"/>
      <c r="CW251" s="2"/>
      <c r="CX251" s="2"/>
      <c r="CY251" s="2"/>
      <c r="CZ251" s="2"/>
      <c r="DA251" s="2"/>
      <c r="DB251" s="2"/>
      <c r="DC251" s="2"/>
      <c r="DD251" s="2"/>
      <c r="DE251" s="2"/>
      <c r="DF251" s="2"/>
      <c r="DG251" s="2"/>
      <c r="DH251" s="2"/>
      <c r="DI251" s="2"/>
      <c r="DJ251" s="2"/>
      <c r="DK251" s="2"/>
      <c r="DL251" s="2"/>
      <c r="DM251" s="2"/>
      <c r="DN251" s="2"/>
      <c r="DO251" s="2"/>
      <c r="DP251" s="2"/>
      <c r="DQ251" s="2"/>
      <c r="DR251" s="2"/>
      <c r="DS251" s="2"/>
      <c r="DT251" s="2"/>
      <c r="DU251" s="2"/>
      <c r="DV251" s="2"/>
      <c r="DW251" s="2"/>
      <c r="DX251" s="2"/>
      <c r="DY251" s="2"/>
      <c r="DZ251" s="2"/>
      <c r="EA251" s="2"/>
      <c r="EB251" s="2"/>
      <c r="EC251" s="2"/>
      <c r="ED251" s="2"/>
      <c r="EE251" s="2"/>
      <c r="EF251" s="2"/>
      <c r="EG251" s="2"/>
      <c r="EH251" s="2"/>
      <c r="EI251" s="2"/>
      <c r="EJ251" s="2"/>
      <c r="EK251" s="2"/>
    </row>
    <row r="252" spans="1:141" ht="12.7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c r="CS252" s="2"/>
      <c r="CT252" s="2"/>
      <c r="CU252" s="2"/>
      <c r="CV252" s="2"/>
      <c r="CW252" s="2"/>
      <c r="CX252" s="2"/>
      <c r="CY252" s="2"/>
      <c r="CZ252" s="2"/>
      <c r="DA252" s="2"/>
      <c r="DB252" s="2"/>
      <c r="DC252" s="2"/>
      <c r="DD252" s="2"/>
      <c r="DE252" s="2"/>
      <c r="DF252" s="2"/>
      <c r="DG252" s="2"/>
      <c r="DH252" s="2"/>
      <c r="DI252" s="2"/>
      <c r="DJ252" s="2"/>
      <c r="DK252" s="2"/>
      <c r="DL252" s="2"/>
      <c r="DM252" s="2"/>
      <c r="DN252" s="2"/>
      <c r="DO252" s="2"/>
      <c r="DP252" s="2"/>
      <c r="DQ252" s="2"/>
      <c r="DR252" s="2"/>
      <c r="DS252" s="2"/>
      <c r="DT252" s="2"/>
      <c r="DU252" s="2"/>
      <c r="DV252" s="2"/>
      <c r="DW252" s="2"/>
      <c r="DX252" s="2"/>
      <c r="DY252" s="2"/>
      <c r="DZ252" s="2"/>
      <c r="EA252" s="2"/>
      <c r="EB252" s="2"/>
      <c r="EC252" s="2"/>
      <c r="ED252" s="2"/>
      <c r="EE252" s="2"/>
      <c r="EF252" s="2"/>
      <c r="EG252" s="2"/>
      <c r="EH252" s="2"/>
      <c r="EI252" s="2"/>
      <c r="EJ252" s="2"/>
      <c r="EK252" s="2"/>
    </row>
    <row r="253" spans="1:141" ht="12.7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2"/>
      <c r="CQ253" s="2"/>
      <c r="CR253" s="2"/>
      <c r="CS253" s="2"/>
      <c r="CT253" s="2"/>
      <c r="CU253" s="2"/>
      <c r="CV253" s="2"/>
      <c r="CW253" s="2"/>
      <c r="CX253" s="2"/>
      <c r="CY253" s="2"/>
      <c r="CZ253" s="2"/>
      <c r="DA253" s="2"/>
      <c r="DB253" s="2"/>
      <c r="DC253" s="2"/>
      <c r="DD253" s="2"/>
      <c r="DE253" s="2"/>
      <c r="DF253" s="2"/>
      <c r="DG253" s="2"/>
      <c r="DH253" s="2"/>
      <c r="DI253" s="2"/>
      <c r="DJ253" s="2"/>
      <c r="DK253" s="2"/>
      <c r="DL253" s="2"/>
      <c r="DM253" s="2"/>
      <c r="DN253" s="2"/>
      <c r="DO253" s="2"/>
      <c r="DP253" s="2"/>
      <c r="DQ253" s="2"/>
      <c r="DR253" s="2"/>
      <c r="DS253" s="2"/>
      <c r="DT253" s="2"/>
      <c r="DU253" s="2"/>
      <c r="DV253" s="2"/>
      <c r="DW253" s="2"/>
      <c r="DX253" s="2"/>
      <c r="DY253" s="2"/>
      <c r="DZ253" s="2"/>
      <c r="EA253" s="2"/>
      <c r="EB253" s="2"/>
      <c r="EC253" s="2"/>
      <c r="ED253" s="2"/>
      <c r="EE253" s="2"/>
      <c r="EF253" s="2"/>
      <c r="EG253" s="2"/>
      <c r="EH253" s="2"/>
      <c r="EI253" s="2"/>
      <c r="EJ253" s="2"/>
      <c r="EK253" s="2"/>
    </row>
    <row r="254" spans="1:141" ht="12.7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c r="CS254" s="2"/>
      <c r="CT254" s="2"/>
      <c r="CU254" s="2"/>
      <c r="CV254" s="2"/>
      <c r="CW254" s="2"/>
      <c r="CX254" s="2"/>
      <c r="CY254" s="2"/>
      <c r="CZ254" s="2"/>
      <c r="DA254" s="2"/>
      <c r="DB254" s="2"/>
      <c r="DC254" s="2"/>
      <c r="DD254" s="2"/>
      <c r="DE254" s="2"/>
      <c r="DF254" s="2"/>
      <c r="DG254" s="2"/>
      <c r="DH254" s="2"/>
      <c r="DI254" s="2"/>
      <c r="DJ254" s="2"/>
      <c r="DK254" s="2"/>
      <c r="DL254" s="2"/>
      <c r="DM254" s="2"/>
      <c r="DN254" s="2"/>
      <c r="DO254" s="2"/>
      <c r="DP254" s="2"/>
      <c r="DQ254" s="2"/>
      <c r="DR254" s="2"/>
      <c r="DS254" s="2"/>
      <c r="DT254" s="2"/>
      <c r="DU254" s="2"/>
      <c r="DV254" s="2"/>
      <c r="DW254" s="2"/>
      <c r="DX254" s="2"/>
      <c r="DY254" s="2"/>
      <c r="DZ254" s="2"/>
      <c r="EA254" s="2"/>
      <c r="EB254" s="2"/>
      <c r="EC254" s="2"/>
      <c r="ED254" s="2"/>
      <c r="EE254" s="2"/>
      <c r="EF254" s="2"/>
      <c r="EG254" s="2"/>
      <c r="EH254" s="2"/>
      <c r="EI254" s="2"/>
      <c r="EJ254" s="2"/>
      <c r="EK254" s="2"/>
    </row>
    <row r="255" spans="1:141" ht="12.7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c r="CS255" s="2"/>
      <c r="CT255" s="2"/>
      <c r="CU255" s="2"/>
      <c r="CV255" s="2"/>
      <c r="CW255" s="2"/>
      <c r="CX255" s="2"/>
      <c r="CY255" s="2"/>
      <c r="CZ255" s="2"/>
      <c r="DA255" s="2"/>
      <c r="DB255" s="2"/>
      <c r="DC255" s="2"/>
      <c r="DD255" s="2"/>
      <c r="DE255" s="2"/>
      <c r="DF255" s="2"/>
      <c r="DG255" s="2"/>
      <c r="DH255" s="2"/>
      <c r="DI255" s="2"/>
      <c r="DJ255" s="2"/>
      <c r="DK255" s="2"/>
      <c r="DL255" s="2"/>
      <c r="DM255" s="2"/>
      <c r="DN255" s="2"/>
      <c r="DO255" s="2"/>
      <c r="DP255" s="2"/>
      <c r="DQ255" s="2"/>
      <c r="DR255" s="2"/>
      <c r="DS255" s="2"/>
      <c r="DT255" s="2"/>
      <c r="DU255" s="2"/>
      <c r="DV255" s="2"/>
      <c r="DW255" s="2"/>
      <c r="DX255" s="2"/>
      <c r="DY255" s="2"/>
      <c r="DZ255" s="2"/>
      <c r="EA255" s="2"/>
      <c r="EB255" s="2"/>
      <c r="EC255" s="2"/>
      <c r="ED255" s="2"/>
      <c r="EE255" s="2"/>
      <c r="EF255" s="2"/>
      <c r="EG255" s="2"/>
      <c r="EH255" s="2"/>
      <c r="EI255" s="2"/>
      <c r="EJ255" s="2"/>
      <c r="EK255" s="2"/>
    </row>
    <row r="256" spans="1:141" ht="12.7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c r="CS256" s="2"/>
      <c r="CT256" s="2"/>
      <c r="CU256" s="2"/>
      <c r="CV256" s="2"/>
      <c r="CW256" s="2"/>
      <c r="CX256" s="2"/>
      <c r="CY256" s="2"/>
      <c r="CZ256" s="2"/>
      <c r="DA256" s="2"/>
      <c r="DB256" s="2"/>
      <c r="DC256" s="2"/>
      <c r="DD256" s="2"/>
      <c r="DE256" s="2"/>
      <c r="DF256" s="2"/>
      <c r="DG256" s="2"/>
      <c r="DH256" s="2"/>
      <c r="DI256" s="2"/>
      <c r="DJ256" s="2"/>
      <c r="DK256" s="2"/>
      <c r="DL256" s="2"/>
      <c r="DM256" s="2"/>
      <c r="DN256" s="2"/>
      <c r="DO256" s="2"/>
      <c r="DP256" s="2"/>
      <c r="DQ256" s="2"/>
      <c r="DR256" s="2"/>
      <c r="DS256" s="2"/>
      <c r="DT256" s="2"/>
      <c r="DU256" s="2"/>
      <c r="DV256" s="2"/>
      <c r="DW256" s="2"/>
      <c r="DX256" s="2"/>
      <c r="DY256" s="2"/>
      <c r="DZ256" s="2"/>
      <c r="EA256" s="2"/>
      <c r="EB256" s="2"/>
      <c r="EC256" s="2"/>
      <c r="ED256" s="2"/>
      <c r="EE256" s="2"/>
      <c r="EF256" s="2"/>
      <c r="EG256" s="2"/>
      <c r="EH256" s="2"/>
      <c r="EI256" s="2"/>
      <c r="EJ256" s="2"/>
      <c r="EK256" s="2"/>
    </row>
    <row r="257" spans="1:141" ht="12.7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c r="CS257" s="2"/>
      <c r="CT257" s="2"/>
      <c r="CU257" s="2"/>
      <c r="CV257" s="2"/>
      <c r="CW257" s="2"/>
      <c r="CX257" s="2"/>
      <c r="CY257" s="2"/>
      <c r="CZ257" s="2"/>
      <c r="DA257" s="2"/>
      <c r="DB257" s="2"/>
      <c r="DC257" s="2"/>
      <c r="DD257" s="2"/>
      <c r="DE257" s="2"/>
      <c r="DF257" s="2"/>
      <c r="DG257" s="2"/>
      <c r="DH257" s="2"/>
      <c r="DI257" s="2"/>
      <c r="DJ257" s="2"/>
      <c r="DK257" s="2"/>
      <c r="DL257" s="2"/>
      <c r="DM257" s="2"/>
      <c r="DN257" s="2"/>
      <c r="DO257" s="2"/>
      <c r="DP257" s="2"/>
      <c r="DQ257" s="2"/>
      <c r="DR257" s="2"/>
      <c r="DS257" s="2"/>
      <c r="DT257" s="2"/>
      <c r="DU257" s="2"/>
      <c r="DV257" s="2"/>
      <c r="DW257" s="2"/>
      <c r="DX257" s="2"/>
      <c r="DY257" s="2"/>
      <c r="DZ257" s="2"/>
      <c r="EA257" s="2"/>
      <c r="EB257" s="2"/>
      <c r="EC257" s="2"/>
      <c r="ED257" s="2"/>
      <c r="EE257" s="2"/>
      <c r="EF257" s="2"/>
      <c r="EG257" s="2"/>
      <c r="EH257" s="2"/>
      <c r="EI257" s="2"/>
      <c r="EJ257" s="2"/>
      <c r="EK257" s="2"/>
    </row>
    <row r="258" spans="1:141" ht="12.7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c r="CP258" s="2"/>
      <c r="CQ258" s="2"/>
      <c r="CR258" s="2"/>
      <c r="CS258" s="2"/>
      <c r="CT258" s="2"/>
      <c r="CU258" s="2"/>
      <c r="CV258" s="2"/>
      <c r="CW258" s="2"/>
      <c r="CX258" s="2"/>
      <c r="CY258" s="2"/>
      <c r="CZ258" s="2"/>
      <c r="DA258" s="2"/>
      <c r="DB258" s="2"/>
      <c r="DC258" s="2"/>
      <c r="DD258" s="2"/>
      <c r="DE258" s="2"/>
      <c r="DF258" s="2"/>
      <c r="DG258" s="2"/>
      <c r="DH258" s="2"/>
      <c r="DI258" s="2"/>
      <c r="DJ258" s="2"/>
      <c r="DK258" s="2"/>
      <c r="DL258" s="2"/>
      <c r="DM258" s="2"/>
      <c r="DN258" s="2"/>
      <c r="DO258" s="2"/>
      <c r="DP258" s="2"/>
      <c r="DQ258" s="2"/>
      <c r="DR258" s="2"/>
      <c r="DS258" s="2"/>
      <c r="DT258" s="2"/>
      <c r="DU258" s="2"/>
      <c r="DV258" s="2"/>
      <c r="DW258" s="2"/>
      <c r="DX258" s="2"/>
      <c r="DY258" s="2"/>
      <c r="DZ258" s="2"/>
      <c r="EA258" s="2"/>
      <c r="EB258" s="2"/>
      <c r="EC258" s="2"/>
      <c r="ED258" s="2"/>
      <c r="EE258" s="2"/>
      <c r="EF258" s="2"/>
      <c r="EG258" s="2"/>
      <c r="EH258" s="2"/>
      <c r="EI258" s="2"/>
      <c r="EJ258" s="2"/>
      <c r="EK258" s="2"/>
    </row>
    <row r="259" spans="1:141" ht="12.7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2"/>
      <c r="CQ259" s="2"/>
      <c r="CR259" s="2"/>
      <c r="CS259" s="2"/>
      <c r="CT259" s="2"/>
      <c r="CU259" s="2"/>
      <c r="CV259" s="2"/>
      <c r="CW259" s="2"/>
      <c r="CX259" s="2"/>
      <c r="CY259" s="2"/>
      <c r="CZ259" s="2"/>
      <c r="DA259" s="2"/>
      <c r="DB259" s="2"/>
      <c r="DC259" s="2"/>
      <c r="DD259" s="2"/>
      <c r="DE259" s="2"/>
      <c r="DF259" s="2"/>
      <c r="DG259" s="2"/>
      <c r="DH259" s="2"/>
      <c r="DI259" s="2"/>
      <c r="DJ259" s="2"/>
      <c r="DK259" s="2"/>
      <c r="DL259" s="2"/>
      <c r="DM259" s="2"/>
      <c r="DN259" s="2"/>
      <c r="DO259" s="2"/>
      <c r="DP259" s="2"/>
      <c r="DQ259" s="2"/>
      <c r="DR259" s="2"/>
      <c r="DS259" s="2"/>
      <c r="DT259" s="2"/>
      <c r="DU259" s="2"/>
      <c r="DV259" s="2"/>
      <c r="DW259" s="2"/>
      <c r="DX259" s="2"/>
      <c r="DY259" s="2"/>
      <c r="DZ259" s="2"/>
      <c r="EA259" s="2"/>
      <c r="EB259" s="2"/>
      <c r="EC259" s="2"/>
      <c r="ED259" s="2"/>
      <c r="EE259" s="2"/>
      <c r="EF259" s="2"/>
      <c r="EG259" s="2"/>
      <c r="EH259" s="2"/>
      <c r="EI259" s="2"/>
      <c r="EJ259" s="2"/>
      <c r="EK259" s="2"/>
    </row>
    <row r="260" spans="1:141" ht="12.7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2"/>
      <c r="CQ260" s="2"/>
      <c r="CR260" s="2"/>
      <c r="CS260" s="2"/>
      <c r="CT260" s="2"/>
      <c r="CU260" s="2"/>
      <c r="CV260" s="2"/>
      <c r="CW260" s="2"/>
      <c r="CX260" s="2"/>
      <c r="CY260" s="2"/>
      <c r="CZ260" s="2"/>
      <c r="DA260" s="2"/>
      <c r="DB260" s="2"/>
      <c r="DC260" s="2"/>
      <c r="DD260" s="2"/>
      <c r="DE260" s="2"/>
      <c r="DF260" s="2"/>
      <c r="DG260" s="2"/>
      <c r="DH260" s="2"/>
      <c r="DI260" s="2"/>
      <c r="DJ260" s="2"/>
      <c r="DK260" s="2"/>
      <c r="DL260" s="2"/>
      <c r="DM260" s="2"/>
      <c r="DN260" s="2"/>
      <c r="DO260" s="2"/>
      <c r="DP260" s="2"/>
      <c r="DQ260" s="2"/>
      <c r="DR260" s="2"/>
      <c r="DS260" s="2"/>
      <c r="DT260" s="2"/>
      <c r="DU260" s="2"/>
      <c r="DV260" s="2"/>
      <c r="DW260" s="2"/>
      <c r="DX260" s="2"/>
      <c r="DY260" s="2"/>
      <c r="DZ260" s="2"/>
      <c r="EA260" s="2"/>
      <c r="EB260" s="2"/>
      <c r="EC260" s="2"/>
      <c r="ED260" s="2"/>
      <c r="EE260" s="2"/>
      <c r="EF260" s="2"/>
      <c r="EG260" s="2"/>
      <c r="EH260" s="2"/>
      <c r="EI260" s="2"/>
      <c r="EJ260" s="2"/>
      <c r="EK260" s="2"/>
    </row>
    <row r="261" spans="1:141" ht="12.7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c r="CO261" s="2"/>
      <c r="CP261" s="2"/>
      <c r="CQ261" s="2"/>
      <c r="CR261" s="2"/>
      <c r="CS261" s="2"/>
      <c r="CT261" s="2"/>
      <c r="CU261" s="2"/>
      <c r="CV261" s="2"/>
      <c r="CW261" s="2"/>
      <c r="CX261" s="2"/>
      <c r="CY261" s="2"/>
      <c r="CZ261" s="2"/>
      <c r="DA261" s="2"/>
      <c r="DB261" s="2"/>
      <c r="DC261" s="2"/>
      <c r="DD261" s="2"/>
      <c r="DE261" s="2"/>
      <c r="DF261" s="2"/>
      <c r="DG261" s="2"/>
      <c r="DH261" s="2"/>
      <c r="DI261" s="2"/>
      <c r="DJ261" s="2"/>
      <c r="DK261" s="2"/>
      <c r="DL261" s="2"/>
      <c r="DM261" s="2"/>
      <c r="DN261" s="2"/>
      <c r="DO261" s="2"/>
      <c r="DP261" s="2"/>
      <c r="DQ261" s="2"/>
      <c r="DR261" s="2"/>
      <c r="DS261" s="2"/>
      <c r="DT261" s="2"/>
      <c r="DU261" s="2"/>
      <c r="DV261" s="2"/>
      <c r="DW261" s="2"/>
      <c r="DX261" s="2"/>
      <c r="DY261" s="2"/>
      <c r="DZ261" s="2"/>
      <c r="EA261" s="2"/>
      <c r="EB261" s="2"/>
      <c r="EC261" s="2"/>
      <c r="ED261" s="2"/>
      <c r="EE261" s="2"/>
      <c r="EF261" s="2"/>
      <c r="EG261" s="2"/>
      <c r="EH261" s="2"/>
      <c r="EI261" s="2"/>
      <c r="EJ261" s="2"/>
      <c r="EK261" s="2"/>
    </row>
    <row r="262" spans="1:141" ht="12.7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2"/>
      <c r="CQ262" s="2"/>
      <c r="CR262" s="2"/>
      <c r="CS262" s="2"/>
      <c r="CT262" s="2"/>
      <c r="CU262" s="2"/>
      <c r="CV262" s="2"/>
      <c r="CW262" s="2"/>
      <c r="CX262" s="2"/>
      <c r="CY262" s="2"/>
      <c r="CZ262" s="2"/>
      <c r="DA262" s="2"/>
      <c r="DB262" s="2"/>
      <c r="DC262" s="2"/>
      <c r="DD262" s="2"/>
      <c r="DE262" s="2"/>
      <c r="DF262" s="2"/>
      <c r="DG262" s="2"/>
      <c r="DH262" s="2"/>
      <c r="DI262" s="2"/>
      <c r="DJ262" s="2"/>
      <c r="DK262" s="2"/>
      <c r="DL262" s="2"/>
      <c r="DM262" s="2"/>
      <c r="DN262" s="2"/>
      <c r="DO262" s="2"/>
      <c r="DP262" s="2"/>
      <c r="DQ262" s="2"/>
      <c r="DR262" s="2"/>
      <c r="DS262" s="2"/>
      <c r="DT262" s="2"/>
      <c r="DU262" s="2"/>
      <c r="DV262" s="2"/>
      <c r="DW262" s="2"/>
      <c r="DX262" s="2"/>
      <c r="DY262" s="2"/>
      <c r="DZ262" s="2"/>
      <c r="EA262" s="2"/>
      <c r="EB262" s="2"/>
      <c r="EC262" s="2"/>
      <c r="ED262" s="2"/>
      <c r="EE262" s="2"/>
      <c r="EF262" s="2"/>
      <c r="EG262" s="2"/>
      <c r="EH262" s="2"/>
      <c r="EI262" s="2"/>
      <c r="EJ262" s="2"/>
      <c r="EK262" s="2"/>
    </row>
    <row r="263" spans="1:141" ht="12.7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c r="CV263" s="2"/>
      <c r="CW263" s="2"/>
      <c r="CX263" s="2"/>
      <c r="CY263" s="2"/>
      <c r="CZ263" s="2"/>
      <c r="DA263" s="2"/>
      <c r="DB263" s="2"/>
      <c r="DC263" s="2"/>
      <c r="DD263" s="2"/>
      <c r="DE263" s="2"/>
      <c r="DF263" s="2"/>
      <c r="DG263" s="2"/>
      <c r="DH263" s="2"/>
      <c r="DI263" s="2"/>
      <c r="DJ263" s="2"/>
      <c r="DK263" s="2"/>
      <c r="DL263" s="2"/>
      <c r="DM263" s="2"/>
      <c r="DN263" s="2"/>
      <c r="DO263" s="2"/>
      <c r="DP263" s="2"/>
      <c r="DQ263" s="2"/>
      <c r="DR263" s="2"/>
      <c r="DS263" s="2"/>
      <c r="DT263" s="2"/>
      <c r="DU263" s="2"/>
      <c r="DV263" s="2"/>
      <c r="DW263" s="2"/>
      <c r="DX263" s="2"/>
      <c r="DY263" s="2"/>
      <c r="DZ263" s="2"/>
      <c r="EA263" s="2"/>
      <c r="EB263" s="2"/>
      <c r="EC263" s="2"/>
      <c r="ED263" s="2"/>
      <c r="EE263" s="2"/>
      <c r="EF263" s="2"/>
      <c r="EG263" s="2"/>
      <c r="EH263" s="2"/>
      <c r="EI263" s="2"/>
      <c r="EJ263" s="2"/>
      <c r="EK263" s="2"/>
    </row>
    <row r="264" spans="1:141" ht="12.7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c r="CS264" s="2"/>
      <c r="CT264" s="2"/>
      <c r="CU264" s="2"/>
      <c r="CV264" s="2"/>
      <c r="CW264" s="2"/>
      <c r="CX264" s="2"/>
      <c r="CY264" s="2"/>
      <c r="CZ264" s="2"/>
      <c r="DA264" s="2"/>
      <c r="DB264" s="2"/>
      <c r="DC264" s="2"/>
      <c r="DD264" s="2"/>
      <c r="DE264" s="2"/>
      <c r="DF264" s="2"/>
      <c r="DG264" s="2"/>
      <c r="DH264" s="2"/>
      <c r="DI264" s="2"/>
      <c r="DJ264" s="2"/>
      <c r="DK264" s="2"/>
      <c r="DL264" s="2"/>
      <c r="DM264" s="2"/>
      <c r="DN264" s="2"/>
      <c r="DO264" s="2"/>
      <c r="DP264" s="2"/>
      <c r="DQ264" s="2"/>
      <c r="DR264" s="2"/>
      <c r="DS264" s="2"/>
      <c r="DT264" s="2"/>
      <c r="DU264" s="2"/>
      <c r="DV264" s="2"/>
      <c r="DW264" s="2"/>
      <c r="DX264" s="2"/>
      <c r="DY264" s="2"/>
      <c r="DZ264" s="2"/>
      <c r="EA264" s="2"/>
      <c r="EB264" s="2"/>
      <c r="EC264" s="2"/>
      <c r="ED264" s="2"/>
      <c r="EE264" s="2"/>
      <c r="EF264" s="2"/>
      <c r="EG264" s="2"/>
      <c r="EH264" s="2"/>
      <c r="EI264" s="2"/>
      <c r="EJ264" s="2"/>
      <c r="EK264" s="2"/>
    </row>
    <row r="265" spans="1:141" ht="12.7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c r="CS265" s="2"/>
      <c r="CT265" s="2"/>
      <c r="CU265" s="2"/>
      <c r="CV265" s="2"/>
      <c r="CW265" s="2"/>
      <c r="CX265" s="2"/>
      <c r="CY265" s="2"/>
      <c r="CZ265" s="2"/>
      <c r="DA265" s="2"/>
      <c r="DB265" s="2"/>
      <c r="DC265" s="2"/>
      <c r="DD265" s="2"/>
      <c r="DE265" s="2"/>
      <c r="DF265" s="2"/>
      <c r="DG265" s="2"/>
      <c r="DH265" s="2"/>
      <c r="DI265" s="2"/>
      <c r="DJ265" s="2"/>
      <c r="DK265" s="2"/>
      <c r="DL265" s="2"/>
      <c r="DM265" s="2"/>
      <c r="DN265" s="2"/>
      <c r="DO265" s="2"/>
      <c r="DP265" s="2"/>
      <c r="DQ265" s="2"/>
      <c r="DR265" s="2"/>
      <c r="DS265" s="2"/>
      <c r="DT265" s="2"/>
      <c r="DU265" s="2"/>
      <c r="DV265" s="2"/>
      <c r="DW265" s="2"/>
      <c r="DX265" s="2"/>
      <c r="DY265" s="2"/>
      <c r="DZ265" s="2"/>
      <c r="EA265" s="2"/>
      <c r="EB265" s="2"/>
      <c r="EC265" s="2"/>
      <c r="ED265" s="2"/>
      <c r="EE265" s="2"/>
      <c r="EF265" s="2"/>
      <c r="EG265" s="2"/>
      <c r="EH265" s="2"/>
      <c r="EI265" s="2"/>
      <c r="EJ265" s="2"/>
      <c r="EK265" s="2"/>
    </row>
    <row r="266" spans="1:141" ht="12.7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2"/>
      <c r="CQ266" s="2"/>
      <c r="CR266" s="2"/>
      <c r="CS266" s="2"/>
      <c r="CT266" s="2"/>
      <c r="CU266" s="2"/>
      <c r="CV266" s="2"/>
      <c r="CW266" s="2"/>
      <c r="CX266" s="2"/>
      <c r="CY266" s="2"/>
      <c r="CZ266" s="2"/>
      <c r="DA266" s="2"/>
      <c r="DB266" s="2"/>
      <c r="DC266" s="2"/>
      <c r="DD266" s="2"/>
      <c r="DE266" s="2"/>
      <c r="DF266" s="2"/>
      <c r="DG266" s="2"/>
      <c r="DH266" s="2"/>
      <c r="DI266" s="2"/>
      <c r="DJ266" s="2"/>
      <c r="DK266" s="2"/>
      <c r="DL266" s="2"/>
      <c r="DM266" s="2"/>
      <c r="DN266" s="2"/>
      <c r="DO266" s="2"/>
      <c r="DP266" s="2"/>
      <c r="DQ266" s="2"/>
      <c r="DR266" s="2"/>
      <c r="DS266" s="2"/>
      <c r="DT266" s="2"/>
      <c r="DU266" s="2"/>
      <c r="DV266" s="2"/>
      <c r="DW266" s="2"/>
      <c r="DX266" s="2"/>
      <c r="DY266" s="2"/>
      <c r="DZ266" s="2"/>
      <c r="EA266" s="2"/>
      <c r="EB266" s="2"/>
      <c r="EC266" s="2"/>
      <c r="ED266" s="2"/>
      <c r="EE266" s="2"/>
      <c r="EF266" s="2"/>
      <c r="EG266" s="2"/>
      <c r="EH266" s="2"/>
      <c r="EI266" s="2"/>
      <c r="EJ266" s="2"/>
      <c r="EK266" s="2"/>
    </row>
    <row r="267" spans="1:141" ht="12.7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c r="CS267" s="2"/>
      <c r="CT267" s="2"/>
      <c r="CU267" s="2"/>
      <c r="CV267" s="2"/>
      <c r="CW267" s="2"/>
      <c r="CX267" s="2"/>
      <c r="CY267" s="2"/>
      <c r="CZ267" s="2"/>
      <c r="DA267" s="2"/>
      <c r="DB267" s="2"/>
      <c r="DC267" s="2"/>
      <c r="DD267" s="2"/>
      <c r="DE267" s="2"/>
      <c r="DF267" s="2"/>
      <c r="DG267" s="2"/>
      <c r="DH267" s="2"/>
      <c r="DI267" s="2"/>
      <c r="DJ267" s="2"/>
      <c r="DK267" s="2"/>
      <c r="DL267" s="2"/>
      <c r="DM267" s="2"/>
      <c r="DN267" s="2"/>
      <c r="DO267" s="2"/>
      <c r="DP267" s="2"/>
      <c r="DQ267" s="2"/>
      <c r="DR267" s="2"/>
      <c r="DS267" s="2"/>
      <c r="DT267" s="2"/>
      <c r="DU267" s="2"/>
      <c r="DV267" s="2"/>
      <c r="DW267" s="2"/>
      <c r="DX267" s="2"/>
      <c r="DY267" s="2"/>
      <c r="DZ267" s="2"/>
      <c r="EA267" s="2"/>
      <c r="EB267" s="2"/>
      <c r="EC267" s="2"/>
      <c r="ED267" s="2"/>
      <c r="EE267" s="2"/>
      <c r="EF267" s="2"/>
      <c r="EG267" s="2"/>
      <c r="EH267" s="2"/>
      <c r="EI267" s="2"/>
      <c r="EJ267" s="2"/>
      <c r="EK267" s="2"/>
    </row>
    <row r="268" spans="1:141" ht="12.7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c r="CS268" s="2"/>
      <c r="CT268" s="2"/>
      <c r="CU268" s="2"/>
      <c r="CV268" s="2"/>
      <c r="CW268" s="2"/>
      <c r="CX268" s="2"/>
      <c r="CY268" s="2"/>
      <c r="CZ268" s="2"/>
      <c r="DA268" s="2"/>
      <c r="DB268" s="2"/>
      <c r="DC268" s="2"/>
      <c r="DD268" s="2"/>
      <c r="DE268" s="2"/>
      <c r="DF268" s="2"/>
      <c r="DG268" s="2"/>
      <c r="DH268" s="2"/>
      <c r="DI268" s="2"/>
      <c r="DJ268" s="2"/>
      <c r="DK268" s="2"/>
      <c r="DL268" s="2"/>
      <c r="DM268" s="2"/>
      <c r="DN268" s="2"/>
      <c r="DO268" s="2"/>
      <c r="DP268" s="2"/>
      <c r="DQ268" s="2"/>
      <c r="DR268" s="2"/>
      <c r="DS268" s="2"/>
      <c r="DT268" s="2"/>
      <c r="DU268" s="2"/>
      <c r="DV268" s="2"/>
      <c r="DW268" s="2"/>
      <c r="DX268" s="2"/>
      <c r="DY268" s="2"/>
      <c r="DZ268" s="2"/>
      <c r="EA268" s="2"/>
      <c r="EB268" s="2"/>
      <c r="EC268" s="2"/>
      <c r="ED268" s="2"/>
      <c r="EE268" s="2"/>
      <c r="EF268" s="2"/>
      <c r="EG268" s="2"/>
      <c r="EH268" s="2"/>
      <c r="EI268" s="2"/>
      <c r="EJ268" s="2"/>
      <c r="EK268" s="2"/>
    </row>
    <row r="269" spans="1:141" ht="12.7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c r="CS269" s="2"/>
      <c r="CT269" s="2"/>
      <c r="CU269" s="2"/>
      <c r="CV269" s="2"/>
      <c r="CW269" s="2"/>
      <c r="CX269" s="2"/>
      <c r="CY269" s="2"/>
      <c r="CZ269" s="2"/>
      <c r="DA269" s="2"/>
      <c r="DB269" s="2"/>
      <c r="DC269" s="2"/>
      <c r="DD269" s="2"/>
      <c r="DE269" s="2"/>
      <c r="DF269" s="2"/>
      <c r="DG269" s="2"/>
      <c r="DH269" s="2"/>
      <c r="DI269" s="2"/>
      <c r="DJ269" s="2"/>
      <c r="DK269" s="2"/>
      <c r="DL269" s="2"/>
      <c r="DM269" s="2"/>
      <c r="DN269" s="2"/>
      <c r="DO269" s="2"/>
      <c r="DP269" s="2"/>
      <c r="DQ269" s="2"/>
      <c r="DR269" s="2"/>
      <c r="DS269" s="2"/>
      <c r="DT269" s="2"/>
      <c r="DU269" s="2"/>
      <c r="DV269" s="2"/>
      <c r="DW269" s="2"/>
      <c r="DX269" s="2"/>
      <c r="DY269" s="2"/>
      <c r="DZ269" s="2"/>
      <c r="EA269" s="2"/>
      <c r="EB269" s="2"/>
      <c r="EC269" s="2"/>
      <c r="ED269" s="2"/>
      <c r="EE269" s="2"/>
      <c r="EF269" s="2"/>
      <c r="EG269" s="2"/>
      <c r="EH269" s="2"/>
      <c r="EI269" s="2"/>
      <c r="EJ269" s="2"/>
      <c r="EK269" s="2"/>
    </row>
    <row r="270" spans="1:141" ht="12.7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c r="CS270" s="2"/>
      <c r="CT270" s="2"/>
      <c r="CU270" s="2"/>
      <c r="CV270" s="2"/>
      <c r="CW270" s="2"/>
      <c r="CX270" s="2"/>
      <c r="CY270" s="2"/>
      <c r="CZ270" s="2"/>
      <c r="DA270" s="2"/>
      <c r="DB270" s="2"/>
      <c r="DC270" s="2"/>
      <c r="DD270" s="2"/>
      <c r="DE270" s="2"/>
      <c r="DF270" s="2"/>
      <c r="DG270" s="2"/>
      <c r="DH270" s="2"/>
      <c r="DI270" s="2"/>
      <c r="DJ270" s="2"/>
      <c r="DK270" s="2"/>
      <c r="DL270" s="2"/>
      <c r="DM270" s="2"/>
      <c r="DN270" s="2"/>
      <c r="DO270" s="2"/>
      <c r="DP270" s="2"/>
      <c r="DQ270" s="2"/>
      <c r="DR270" s="2"/>
      <c r="DS270" s="2"/>
      <c r="DT270" s="2"/>
      <c r="DU270" s="2"/>
      <c r="DV270" s="2"/>
      <c r="DW270" s="2"/>
      <c r="DX270" s="2"/>
      <c r="DY270" s="2"/>
      <c r="DZ270" s="2"/>
      <c r="EA270" s="2"/>
      <c r="EB270" s="2"/>
      <c r="EC270" s="2"/>
      <c r="ED270" s="2"/>
      <c r="EE270" s="2"/>
      <c r="EF270" s="2"/>
      <c r="EG270" s="2"/>
      <c r="EH270" s="2"/>
      <c r="EI270" s="2"/>
      <c r="EJ270" s="2"/>
      <c r="EK270" s="2"/>
    </row>
    <row r="271" spans="1:141" ht="12.7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c r="CS271" s="2"/>
      <c r="CT271" s="2"/>
      <c r="CU271" s="2"/>
      <c r="CV271" s="2"/>
      <c r="CW271" s="2"/>
      <c r="CX271" s="2"/>
      <c r="CY271" s="2"/>
      <c r="CZ271" s="2"/>
      <c r="DA271" s="2"/>
      <c r="DB271" s="2"/>
      <c r="DC271" s="2"/>
      <c r="DD271" s="2"/>
      <c r="DE271" s="2"/>
      <c r="DF271" s="2"/>
      <c r="DG271" s="2"/>
      <c r="DH271" s="2"/>
      <c r="DI271" s="2"/>
      <c r="DJ271" s="2"/>
      <c r="DK271" s="2"/>
      <c r="DL271" s="2"/>
      <c r="DM271" s="2"/>
      <c r="DN271" s="2"/>
      <c r="DO271" s="2"/>
      <c r="DP271" s="2"/>
      <c r="DQ271" s="2"/>
      <c r="DR271" s="2"/>
      <c r="DS271" s="2"/>
      <c r="DT271" s="2"/>
      <c r="DU271" s="2"/>
      <c r="DV271" s="2"/>
      <c r="DW271" s="2"/>
      <c r="DX271" s="2"/>
      <c r="DY271" s="2"/>
      <c r="DZ271" s="2"/>
      <c r="EA271" s="2"/>
      <c r="EB271" s="2"/>
      <c r="EC271" s="2"/>
      <c r="ED271" s="2"/>
      <c r="EE271" s="2"/>
      <c r="EF271" s="2"/>
      <c r="EG271" s="2"/>
      <c r="EH271" s="2"/>
      <c r="EI271" s="2"/>
      <c r="EJ271" s="2"/>
      <c r="EK271" s="2"/>
    </row>
    <row r="272" spans="1:141" ht="12.7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c r="CS272" s="2"/>
      <c r="CT272" s="2"/>
      <c r="CU272" s="2"/>
      <c r="CV272" s="2"/>
      <c r="CW272" s="2"/>
      <c r="CX272" s="2"/>
      <c r="CY272" s="2"/>
      <c r="CZ272" s="2"/>
      <c r="DA272" s="2"/>
      <c r="DB272" s="2"/>
      <c r="DC272" s="2"/>
      <c r="DD272" s="2"/>
      <c r="DE272" s="2"/>
      <c r="DF272" s="2"/>
      <c r="DG272" s="2"/>
      <c r="DH272" s="2"/>
      <c r="DI272" s="2"/>
      <c r="DJ272" s="2"/>
      <c r="DK272" s="2"/>
      <c r="DL272" s="2"/>
      <c r="DM272" s="2"/>
      <c r="DN272" s="2"/>
      <c r="DO272" s="2"/>
      <c r="DP272" s="2"/>
      <c r="DQ272" s="2"/>
      <c r="DR272" s="2"/>
      <c r="DS272" s="2"/>
      <c r="DT272" s="2"/>
      <c r="DU272" s="2"/>
      <c r="DV272" s="2"/>
      <c r="DW272" s="2"/>
      <c r="DX272" s="2"/>
      <c r="DY272" s="2"/>
      <c r="DZ272" s="2"/>
      <c r="EA272" s="2"/>
      <c r="EB272" s="2"/>
      <c r="EC272" s="2"/>
      <c r="ED272" s="2"/>
      <c r="EE272" s="2"/>
      <c r="EF272" s="2"/>
      <c r="EG272" s="2"/>
      <c r="EH272" s="2"/>
      <c r="EI272" s="2"/>
      <c r="EJ272" s="2"/>
      <c r="EK272" s="2"/>
    </row>
    <row r="273" spans="1:141" ht="12.7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c r="CS273" s="2"/>
      <c r="CT273" s="2"/>
      <c r="CU273" s="2"/>
      <c r="CV273" s="2"/>
      <c r="CW273" s="2"/>
      <c r="CX273" s="2"/>
      <c r="CY273" s="2"/>
      <c r="CZ273" s="2"/>
      <c r="DA273" s="2"/>
      <c r="DB273" s="2"/>
      <c r="DC273" s="2"/>
      <c r="DD273" s="2"/>
      <c r="DE273" s="2"/>
      <c r="DF273" s="2"/>
      <c r="DG273" s="2"/>
      <c r="DH273" s="2"/>
      <c r="DI273" s="2"/>
      <c r="DJ273" s="2"/>
      <c r="DK273" s="2"/>
      <c r="DL273" s="2"/>
      <c r="DM273" s="2"/>
      <c r="DN273" s="2"/>
      <c r="DO273" s="2"/>
      <c r="DP273" s="2"/>
      <c r="DQ273" s="2"/>
      <c r="DR273" s="2"/>
      <c r="DS273" s="2"/>
      <c r="DT273" s="2"/>
      <c r="DU273" s="2"/>
      <c r="DV273" s="2"/>
      <c r="DW273" s="2"/>
      <c r="DX273" s="2"/>
      <c r="DY273" s="2"/>
      <c r="DZ273" s="2"/>
      <c r="EA273" s="2"/>
      <c r="EB273" s="2"/>
      <c r="EC273" s="2"/>
      <c r="ED273" s="2"/>
      <c r="EE273" s="2"/>
      <c r="EF273" s="2"/>
      <c r="EG273" s="2"/>
      <c r="EH273" s="2"/>
      <c r="EI273" s="2"/>
      <c r="EJ273" s="2"/>
      <c r="EK273" s="2"/>
    </row>
    <row r="274" spans="1:141" ht="12.7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c r="CS274" s="2"/>
      <c r="CT274" s="2"/>
      <c r="CU274" s="2"/>
      <c r="CV274" s="2"/>
      <c r="CW274" s="2"/>
      <c r="CX274" s="2"/>
      <c r="CY274" s="2"/>
      <c r="CZ274" s="2"/>
      <c r="DA274" s="2"/>
      <c r="DB274" s="2"/>
      <c r="DC274" s="2"/>
      <c r="DD274" s="2"/>
      <c r="DE274" s="2"/>
      <c r="DF274" s="2"/>
      <c r="DG274" s="2"/>
      <c r="DH274" s="2"/>
      <c r="DI274" s="2"/>
      <c r="DJ274" s="2"/>
      <c r="DK274" s="2"/>
      <c r="DL274" s="2"/>
      <c r="DM274" s="2"/>
      <c r="DN274" s="2"/>
      <c r="DO274" s="2"/>
      <c r="DP274" s="2"/>
      <c r="DQ274" s="2"/>
      <c r="DR274" s="2"/>
      <c r="DS274" s="2"/>
      <c r="DT274" s="2"/>
      <c r="DU274" s="2"/>
      <c r="DV274" s="2"/>
      <c r="DW274" s="2"/>
      <c r="DX274" s="2"/>
      <c r="DY274" s="2"/>
      <c r="DZ274" s="2"/>
      <c r="EA274" s="2"/>
      <c r="EB274" s="2"/>
      <c r="EC274" s="2"/>
      <c r="ED274" s="2"/>
      <c r="EE274" s="2"/>
      <c r="EF274" s="2"/>
      <c r="EG274" s="2"/>
      <c r="EH274" s="2"/>
      <c r="EI274" s="2"/>
      <c r="EJ274" s="2"/>
      <c r="EK274" s="2"/>
    </row>
    <row r="275" spans="1:141" ht="12.7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c r="CP275" s="2"/>
      <c r="CQ275" s="2"/>
      <c r="CR275" s="2"/>
      <c r="CS275" s="2"/>
      <c r="CT275" s="2"/>
      <c r="CU275" s="2"/>
      <c r="CV275" s="2"/>
      <c r="CW275" s="2"/>
      <c r="CX275" s="2"/>
      <c r="CY275" s="2"/>
      <c r="CZ275" s="2"/>
      <c r="DA275" s="2"/>
      <c r="DB275" s="2"/>
      <c r="DC275" s="2"/>
      <c r="DD275" s="2"/>
      <c r="DE275" s="2"/>
      <c r="DF275" s="2"/>
      <c r="DG275" s="2"/>
      <c r="DH275" s="2"/>
      <c r="DI275" s="2"/>
      <c r="DJ275" s="2"/>
      <c r="DK275" s="2"/>
      <c r="DL275" s="2"/>
      <c r="DM275" s="2"/>
      <c r="DN275" s="2"/>
      <c r="DO275" s="2"/>
      <c r="DP275" s="2"/>
      <c r="DQ275" s="2"/>
      <c r="DR275" s="2"/>
      <c r="DS275" s="2"/>
      <c r="DT275" s="2"/>
      <c r="DU275" s="2"/>
      <c r="DV275" s="2"/>
      <c r="DW275" s="2"/>
      <c r="DX275" s="2"/>
      <c r="DY275" s="2"/>
      <c r="DZ275" s="2"/>
      <c r="EA275" s="2"/>
      <c r="EB275" s="2"/>
      <c r="EC275" s="2"/>
      <c r="ED275" s="2"/>
      <c r="EE275" s="2"/>
      <c r="EF275" s="2"/>
      <c r="EG275" s="2"/>
      <c r="EH275" s="2"/>
      <c r="EI275" s="2"/>
      <c r="EJ275" s="2"/>
      <c r="EK275" s="2"/>
    </row>
    <row r="276" spans="1:141" ht="12.7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2"/>
      <c r="CQ276" s="2"/>
      <c r="CR276" s="2"/>
      <c r="CS276" s="2"/>
      <c r="CT276" s="2"/>
      <c r="CU276" s="2"/>
      <c r="CV276" s="2"/>
      <c r="CW276" s="2"/>
      <c r="CX276" s="2"/>
      <c r="CY276" s="2"/>
      <c r="CZ276" s="2"/>
      <c r="DA276" s="2"/>
      <c r="DB276" s="2"/>
      <c r="DC276" s="2"/>
      <c r="DD276" s="2"/>
      <c r="DE276" s="2"/>
      <c r="DF276" s="2"/>
      <c r="DG276" s="2"/>
      <c r="DH276" s="2"/>
      <c r="DI276" s="2"/>
      <c r="DJ276" s="2"/>
      <c r="DK276" s="2"/>
      <c r="DL276" s="2"/>
      <c r="DM276" s="2"/>
      <c r="DN276" s="2"/>
      <c r="DO276" s="2"/>
      <c r="DP276" s="2"/>
      <c r="DQ276" s="2"/>
      <c r="DR276" s="2"/>
      <c r="DS276" s="2"/>
      <c r="DT276" s="2"/>
      <c r="DU276" s="2"/>
      <c r="DV276" s="2"/>
      <c r="DW276" s="2"/>
      <c r="DX276" s="2"/>
      <c r="DY276" s="2"/>
      <c r="DZ276" s="2"/>
      <c r="EA276" s="2"/>
      <c r="EB276" s="2"/>
      <c r="EC276" s="2"/>
      <c r="ED276" s="2"/>
      <c r="EE276" s="2"/>
      <c r="EF276" s="2"/>
      <c r="EG276" s="2"/>
      <c r="EH276" s="2"/>
      <c r="EI276" s="2"/>
      <c r="EJ276" s="2"/>
      <c r="EK276" s="2"/>
    </row>
    <row r="277" spans="1:141" ht="12.7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c r="CP277" s="2"/>
      <c r="CQ277" s="2"/>
      <c r="CR277" s="2"/>
      <c r="CS277" s="2"/>
      <c r="CT277" s="2"/>
      <c r="CU277" s="2"/>
      <c r="CV277" s="2"/>
      <c r="CW277" s="2"/>
      <c r="CX277" s="2"/>
      <c r="CY277" s="2"/>
      <c r="CZ277" s="2"/>
      <c r="DA277" s="2"/>
      <c r="DB277" s="2"/>
      <c r="DC277" s="2"/>
      <c r="DD277" s="2"/>
      <c r="DE277" s="2"/>
      <c r="DF277" s="2"/>
      <c r="DG277" s="2"/>
      <c r="DH277" s="2"/>
      <c r="DI277" s="2"/>
      <c r="DJ277" s="2"/>
      <c r="DK277" s="2"/>
      <c r="DL277" s="2"/>
      <c r="DM277" s="2"/>
      <c r="DN277" s="2"/>
      <c r="DO277" s="2"/>
      <c r="DP277" s="2"/>
      <c r="DQ277" s="2"/>
      <c r="DR277" s="2"/>
      <c r="DS277" s="2"/>
      <c r="DT277" s="2"/>
      <c r="DU277" s="2"/>
      <c r="DV277" s="2"/>
      <c r="DW277" s="2"/>
      <c r="DX277" s="2"/>
      <c r="DY277" s="2"/>
      <c r="DZ277" s="2"/>
      <c r="EA277" s="2"/>
      <c r="EB277" s="2"/>
      <c r="EC277" s="2"/>
      <c r="ED277" s="2"/>
      <c r="EE277" s="2"/>
      <c r="EF277" s="2"/>
      <c r="EG277" s="2"/>
      <c r="EH277" s="2"/>
      <c r="EI277" s="2"/>
      <c r="EJ277" s="2"/>
      <c r="EK277" s="2"/>
    </row>
    <row r="278" spans="1:141" ht="12.7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2"/>
      <c r="CQ278" s="2"/>
      <c r="CR278" s="2"/>
      <c r="CS278" s="2"/>
      <c r="CT278" s="2"/>
      <c r="CU278" s="2"/>
      <c r="CV278" s="2"/>
      <c r="CW278" s="2"/>
      <c r="CX278" s="2"/>
      <c r="CY278" s="2"/>
      <c r="CZ278" s="2"/>
      <c r="DA278" s="2"/>
      <c r="DB278" s="2"/>
      <c r="DC278" s="2"/>
      <c r="DD278" s="2"/>
      <c r="DE278" s="2"/>
      <c r="DF278" s="2"/>
      <c r="DG278" s="2"/>
      <c r="DH278" s="2"/>
      <c r="DI278" s="2"/>
      <c r="DJ278" s="2"/>
      <c r="DK278" s="2"/>
      <c r="DL278" s="2"/>
      <c r="DM278" s="2"/>
      <c r="DN278" s="2"/>
      <c r="DO278" s="2"/>
      <c r="DP278" s="2"/>
      <c r="DQ278" s="2"/>
      <c r="DR278" s="2"/>
      <c r="DS278" s="2"/>
      <c r="DT278" s="2"/>
      <c r="DU278" s="2"/>
      <c r="DV278" s="2"/>
      <c r="DW278" s="2"/>
      <c r="DX278" s="2"/>
      <c r="DY278" s="2"/>
      <c r="DZ278" s="2"/>
      <c r="EA278" s="2"/>
      <c r="EB278" s="2"/>
      <c r="EC278" s="2"/>
      <c r="ED278" s="2"/>
      <c r="EE278" s="2"/>
      <c r="EF278" s="2"/>
      <c r="EG278" s="2"/>
      <c r="EH278" s="2"/>
      <c r="EI278" s="2"/>
      <c r="EJ278" s="2"/>
      <c r="EK278" s="2"/>
    </row>
    <row r="279" spans="1:141" ht="12.7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c r="CP279" s="2"/>
      <c r="CQ279" s="2"/>
      <c r="CR279" s="2"/>
      <c r="CS279" s="2"/>
      <c r="CT279" s="2"/>
      <c r="CU279" s="2"/>
      <c r="CV279" s="2"/>
      <c r="CW279" s="2"/>
      <c r="CX279" s="2"/>
      <c r="CY279" s="2"/>
      <c r="CZ279" s="2"/>
      <c r="DA279" s="2"/>
      <c r="DB279" s="2"/>
      <c r="DC279" s="2"/>
      <c r="DD279" s="2"/>
      <c r="DE279" s="2"/>
      <c r="DF279" s="2"/>
      <c r="DG279" s="2"/>
      <c r="DH279" s="2"/>
      <c r="DI279" s="2"/>
      <c r="DJ279" s="2"/>
      <c r="DK279" s="2"/>
      <c r="DL279" s="2"/>
      <c r="DM279" s="2"/>
      <c r="DN279" s="2"/>
      <c r="DO279" s="2"/>
      <c r="DP279" s="2"/>
      <c r="DQ279" s="2"/>
      <c r="DR279" s="2"/>
      <c r="DS279" s="2"/>
      <c r="DT279" s="2"/>
      <c r="DU279" s="2"/>
      <c r="DV279" s="2"/>
      <c r="DW279" s="2"/>
      <c r="DX279" s="2"/>
      <c r="DY279" s="2"/>
      <c r="DZ279" s="2"/>
      <c r="EA279" s="2"/>
      <c r="EB279" s="2"/>
      <c r="EC279" s="2"/>
      <c r="ED279" s="2"/>
      <c r="EE279" s="2"/>
      <c r="EF279" s="2"/>
      <c r="EG279" s="2"/>
      <c r="EH279" s="2"/>
      <c r="EI279" s="2"/>
      <c r="EJ279" s="2"/>
      <c r="EK279" s="2"/>
    </row>
    <row r="280" spans="1:141" ht="12.7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c r="CP280" s="2"/>
      <c r="CQ280" s="2"/>
      <c r="CR280" s="2"/>
      <c r="CS280" s="2"/>
      <c r="CT280" s="2"/>
      <c r="CU280" s="2"/>
      <c r="CV280" s="2"/>
      <c r="CW280" s="2"/>
      <c r="CX280" s="2"/>
      <c r="CY280" s="2"/>
      <c r="CZ280" s="2"/>
      <c r="DA280" s="2"/>
      <c r="DB280" s="2"/>
      <c r="DC280" s="2"/>
      <c r="DD280" s="2"/>
      <c r="DE280" s="2"/>
      <c r="DF280" s="2"/>
      <c r="DG280" s="2"/>
      <c r="DH280" s="2"/>
      <c r="DI280" s="2"/>
      <c r="DJ280" s="2"/>
      <c r="DK280" s="2"/>
      <c r="DL280" s="2"/>
      <c r="DM280" s="2"/>
      <c r="DN280" s="2"/>
      <c r="DO280" s="2"/>
      <c r="DP280" s="2"/>
      <c r="DQ280" s="2"/>
      <c r="DR280" s="2"/>
      <c r="DS280" s="2"/>
      <c r="DT280" s="2"/>
      <c r="DU280" s="2"/>
      <c r="DV280" s="2"/>
      <c r="DW280" s="2"/>
      <c r="DX280" s="2"/>
      <c r="DY280" s="2"/>
      <c r="DZ280" s="2"/>
      <c r="EA280" s="2"/>
      <c r="EB280" s="2"/>
      <c r="EC280" s="2"/>
      <c r="ED280" s="2"/>
      <c r="EE280" s="2"/>
      <c r="EF280" s="2"/>
      <c r="EG280" s="2"/>
      <c r="EH280" s="2"/>
      <c r="EI280" s="2"/>
      <c r="EJ280" s="2"/>
      <c r="EK280" s="2"/>
    </row>
    <row r="281" spans="1:141" ht="12.7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c r="CQ281" s="2"/>
      <c r="CR281" s="2"/>
      <c r="CS281" s="2"/>
      <c r="CT281" s="2"/>
      <c r="CU281" s="2"/>
      <c r="CV281" s="2"/>
      <c r="CW281" s="2"/>
      <c r="CX281" s="2"/>
      <c r="CY281" s="2"/>
      <c r="CZ281" s="2"/>
      <c r="DA281" s="2"/>
      <c r="DB281" s="2"/>
      <c r="DC281" s="2"/>
      <c r="DD281" s="2"/>
      <c r="DE281" s="2"/>
      <c r="DF281" s="2"/>
      <c r="DG281" s="2"/>
      <c r="DH281" s="2"/>
      <c r="DI281" s="2"/>
      <c r="DJ281" s="2"/>
      <c r="DK281" s="2"/>
      <c r="DL281" s="2"/>
      <c r="DM281" s="2"/>
      <c r="DN281" s="2"/>
      <c r="DO281" s="2"/>
      <c r="DP281" s="2"/>
      <c r="DQ281" s="2"/>
      <c r="DR281" s="2"/>
      <c r="DS281" s="2"/>
      <c r="DT281" s="2"/>
      <c r="DU281" s="2"/>
      <c r="DV281" s="2"/>
      <c r="DW281" s="2"/>
      <c r="DX281" s="2"/>
      <c r="DY281" s="2"/>
      <c r="DZ281" s="2"/>
      <c r="EA281" s="2"/>
      <c r="EB281" s="2"/>
      <c r="EC281" s="2"/>
      <c r="ED281" s="2"/>
      <c r="EE281" s="2"/>
      <c r="EF281" s="2"/>
      <c r="EG281" s="2"/>
      <c r="EH281" s="2"/>
      <c r="EI281" s="2"/>
      <c r="EJ281" s="2"/>
      <c r="EK281" s="2"/>
    </row>
    <row r="282" spans="1:141" ht="12.7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c r="CP282" s="2"/>
      <c r="CQ282" s="2"/>
      <c r="CR282" s="2"/>
      <c r="CS282" s="2"/>
      <c r="CT282" s="2"/>
      <c r="CU282" s="2"/>
      <c r="CV282" s="2"/>
      <c r="CW282" s="2"/>
      <c r="CX282" s="2"/>
      <c r="CY282" s="2"/>
      <c r="CZ282" s="2"/>
      <c r="DA282" s="2"/>
      <c r="DB282" s="2"/>
      <c r="DC282" s="2"/>
      <c r="DD282" s="2"/>
      <c r="DE282" s="2"/>
      <c r="DF282" s="2"/>
      <c r="DG282" s="2"/>
      <c r="DH282" s="2"/>
      <c r="DI282" s="2"/>
      <c r="DJ282" s="2"/>
      <c r="DK282" s="2"/>
      <c r="DL282" s="2"/>
      <c r="DM282" s="2"/>
      <c r="DN282" s="2"/>
      <c r="DO282" s="2"/>
      <c r="DP282" s="2"/>
      <c r="DQ282" s="2"/>
      <c r="DR282" s="2"/>
      <c r="DS282" s="2"/>
      <c r="DT282" s="2"/>
      <c r="DU282" s="2"/>
      <c r="DV282" s="2"/>
      <c r="DW282" s="2"/>
      <c r="DX282" s="2"/>
      <c r="DY282" s="2"/>
      <c r="DZ282" s="2"/>
      <c r="EA282" s="2"/>
      <c r="EB282" s="2"/>
      <c r="EC282" s="2"/>
      <c r="ED282" s="2"/>
      <c r="EE282" s="2"/>
      <c r="EF282" s="2"/>
      <c r="EG282" s="2"/>
      <c r="EH282" s="2"/>
      <c r="EI282" s="2"/>
      <c r="EJ282" s="2"/>
      <c r="EK282" s="2"/>
    </row>
    <row r="283" spans="1:141" ht="12.7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c r="CP283" s="2"/>
      <c r="CQ283" s="2"/>
      <c r="CR283" s="2"/>
      <c r="CS283" s="2"/>
      <c r="CT283" s="2"/>
      <c r="CU283" s="2"/>
      <c r="CV283" s="2"/>
      <c r="CW283" s="2"/>
      <c r="CX283" s="2"/>
      <c r="CY283" s="2"/>
      <c r="CZ283" s="2"/>
      <c r="DA283" s="2"/>
      <c r="DB283" s="2"/>
      <c r="DC283" s="2"/>
      <c r="DD283" s="2"/>
      <c r="DE283" s="2"/>
      <c r="DF283" s="2"/>
      <c r="DG283" s="2"/>
      <c r="DH283" s="2"/>
      <c r="DI283" s="2"/>
      <c r="DJ283" s="2"/>
      <c r="DK283" s="2"/>
      <c r="DL283" s="2"/>
      <c r="DM283" s="2"/>
      <c r="DN283" s="2"/>
      <c r="DO283" s="2"/>
      <c r="DP283" s="2"/>
      <c r="DQ283" s="2"/>
      <c r="DR283" s="2"/>
      <c r="DS283" s="2"/>
      <c r="DT283" s="2"/>
      <c r="DU283" s="2"/>
      <c r="DV283" s="2"/>
      <c r="DW283" s="2"/>
      <c r="DX283" s="2"/>
      <c r="DY283" s="2"/>
      <c r="DZ283" s="2"/>
      <c r="EA283" s="2"/>
      <c r="EB283" s="2"/>
      <c r="EC283" s="2"/>
      <c r="ED283" s="2"/>
      <c r="EE283" s="2"/>
      <c r="EF283" s="2"/>
      <c r="EG283" s="2"/>
      <c r="EH283" s="2"/>
      <c r="EI283" s="2"/>
      <c r="EJ283" s="2"/>
      <c r="EK283" s="2"/>
    </row>
    <row r="284" spans="1:141" ht="12.7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c r="CS284" s="2"/>
      <c r="CT284" s="2"/>
      <c r="CU284" s="2"/>
      <c r="CV284" s="2"/>
      <c r="CW284" s="2"/>
      <c r="CX284" s="2"/>
      <c r="CY284" s="2"/>
      <c r="CZ284" s="2"/>
      <c r="DA284" s="2"/>
      <c r="DB284" s="2"/>
      <c r="DC284" s="2"/>
      <c r="DD284" s="2"/>
      <c r="DE284" s="2"/>
      <c r="DF284" s="2"/>
      <c r="DG284" s="2"/>
      <c r="DH284" s="2"/>
      <c r="DI284" s="2"/>
      <c r="DJ284" s="2"/>
      <c r="DK284" s="2"/>
      <c r="DL284" s="2"/>
      <c r="DM284" s="2"/>
      <c r="DN284" s="2"/>
      <c r="DO284" s="2"/>
      <c r="DP284" s="2"/>
      <c r="DQ284" s="2"/>
      <c r="DR284" s="2"/>
      <c r="DS284" s="2"/>
      <c r="DT284" s="2"/>
      <c r="DU284" s="2"/>
      <c r="DV284" s="2"/>
      <c r="DW284" s="2"/>
      <c r="DX284" s="2"/>
      <c r="DY284" s="2"/>
      <c r="DZ284" s="2"/>
      <c r="EA284" s="2"/>
      <c r="EB284" s="2"/>
      <c r="EC284" s="2"/>
      <c r="ED284" s="2"/>
      <c r="EE284" s="2"/>
      <c r="EF284" s="2"/>
      <c r="EG284" s="2"/>
      <c r="EH284" s="2"/>
      <c r="EI284" s="2"/>
      <c r="EJ284" s="2"/>
      <c r="EK284" s="2"/>
    </row>
    <row r="285" spans="1:141" ht="12.7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c r="CP285" s="2"/>
      <c r="CQ285" s="2"/>
      <c r="CR285" s="2"/>
      <c r="CS285" s="2"/>
      <c r="CT285" s="2"/>
      <c r="CU285" s="2"/>
      <c r="CV285" s="2"/>
      <c r="CW285" s="2"/>
      <c r="CX285" s="2"/>
      <c r="CY285" s="2"/>
      <c r="CZ285" s="2"/>
      <c r="DA285" s="2"/>
      <c r="DB285" s="2"/>
      <c r="DC285" s="2"/>
      <c r="DD285" s="2"/>
      <c r="DE285" s="2"/>
      <c r="DF285" s="2"/>
      <c r="DG285" s="2"/>
      <c r="DH285" s="2"/>
      <c r="DI285" s="2"/>
      <c r="DJ285" s="2"/>
      <c r="DK285" s="2"/>
      <c r="DL285" s="2"/>
      <c r="DM285" s="2"/>
      <c r="DN285" s="2"/>
      <c r="DO285" s="2"/>
      <c r="DP285" s="2"/>
      <c r="DQ285" s="2"/>
      <c r="DR285" s="2"/>
      <c r="DS285" s="2"/>
      <c r="DT285" s="2"/>
      <c r="DU285" s="2"/>
      <c r="DV285" s="2"/>
      <c r="DW285" s="2"/>
      <c r="DX285" s="2"/>
      <c r="DY285" s="2"/>
      <c r="DZ285" s="2"/>
      <c r="EA285" s="2"/>
      <c r="EB285" s="2"/>
      <c r="EC285" s="2"/>
      <c r="ED285" s="2"/>
      <c r="EE285" s="2"/>
      <c r="EF285" s="2"/>
      <c r="EG285" s="2"/>
      <c r="EH285" s="2"/>
      <c r="EI285" s="2"/>
      <c r="EJ285" s="2"/>
      <c r="EK285" s="2"/>
    </row>
    <row r="286" spans="1:141" ht="12.7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c r="CP286" s="2"/>
      <c r="CQ286" s="2"/>
      <c r="CR286" s="2"/>
      <c r="CS286" s="2"/>
      <c r="CT286" s="2"/>
      <c r="CU286" s="2"/>
      <c r="CV286" s="2"/>
      <c r="CW286" s="2"/>
      <c r="CX286" s="2"/>
      <c r="CY286" s="2"/>
      <c r="CZ286" s="2"/>
      <c r="DA286" s="2"/>
      <c r="DB286" s="2"/>
      <c r="DC286" s="2"/>
      <c r="DD286" s="2"/>
      <c r="DE286" s="2"/>
      <c r="DF286" s="2"/>
      <c r="DG286" s="2"/>
      <c r="DH286" s="2"/>
      <c r="DI286" s="2"/>
      <c r="DJ286" s="2"/>
      <c r="DK286" s="2"/>
      <c r="DL286" s="2"/>
      <c r="DM286" s="2"/>
      <c r="DN286" s="2"/>
      <c r="DO286" s="2"/>
      <c r="DP286" s="2"/>
      <c r="DQ286" s="2"/>
      <c r="DR286" s="2"/>
      <c r="DS286" s="2"/>
      <c r="DT286" s="2"/>
      <c r="DU286" s="2"/>
      <c r="DV286" s="2"/>
      <c r="DW286" s="2"/>
      <c r="DX286" s="2"/>
      <c r="DY286" s="2"/>
      <c r="DZ286" s="2"/>
      <c r="EA286" s="2"/>
      <c r="EB286" s="2"/>
      <c r="EC286" s="2"/>
      <c r="ED286" s="2"/>
      <c r="EE286" s="2"/>
      <c r="EF286" s="2"/>
      <c r="EG286" s="2"/>
      <c r="EH286" s="2"/>
      <c r="EI286" s="2"/>
      <c r="EJ286" s="2"/>
      <c r="EK286" s="2"/>
    </row>
    <row r="287" spans="1:141" ht="12.7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c r="CS287" s="2"/>
      <c r="CT287" s="2"/>
      <c r="CU287" s="2"/>
      <c r="CV287" s="2"/>
      <c r="CW287" s="2"/>
      <c r="CX287" s="2"/>
      <c r="CY287" s="2"/>
      <c r="CZ287" s="2"/>
      <c r="DA287" s="2"/>
      <c r="DB287" s="2"/>
      <c r="DC287" s="2"/>
      <c r="DD287" s="2"/>
      <c r="DE287" s="2"/>
      <c r="DF287" s="2"/>
      <c r="DG287" s="2"/>
      <c r="DH287" s="2"/>
      <c r="DI287" s="2"/>
      <c r="DJ287" s="2"/>
      <c r="DK287" s="2"/>
      <c r="DL287" s="2"/>
      <c r="DM287" s="2"/>
      <c r="DN287" s="2"/>
      <c r="DO287" s="2"/>
      <c r="DP287" s="2"/>
      <c r="DQ287" s="2"/>
      <c r="DR287" s="2"/>
      <c r="DS287" s="2"/>
      <c r="DT287" s="2"/>
      <c r="DU287" s="2"/>
      <c r="DV287" s="2"/>
      <c r="DW287" s="2"/>
      <c r="DX287" s="2"/>
      <c r="DY287" s="2"/>
      <c r="DZ287" s="2"/>
      <c r="EA287" s="2"/>
      <c r="EB287" s="2"/>
      <c r="EC287" s="2"/>
      <c r="ED287" s="2"/>
      <c r="EE287" s="2"/>
      <c r="EF287" s="2"/>
      <c r="EG287" s="2"/>
      <c r="EH287" s="2"/>
      <c r="EI287" s="2"/>
      <c r="EJ287" s="2"/>
      <c r="EK287" s="2"/>
    </row>
    <row r="288" spans="1:141" ht="12.7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c r="CQ288" s="2"/>
      <c r="CR288" s="2"/>
      <c r="CS288" s="2"/>
      <c r="CT288" s="2"/>
      <c r="CU288" s="2"/>
      <c r="CV288" s="2"/>
      <c r="CW288" s="2"/>
      <c r="CX288" s="2"/>
      <c r="CY288" s="2"/>
      <c r="CZ288" s="2"/>
      <c r="DA288" s="2"/>
      <c r="DB288" s="2"/>
      <c r="DC288" s="2"/>
      <c r="DD288" s="2"/>
      <c r="DE288" s="2"/>
      <c r="DF288" s="2"/>
      <c r="DG288" s="2"/>
      <c r="DH288" s="2"/>
      <c r="DI288" s="2"/>
      <c r="DJ288" s="2"/>
      <c r="DK288" s="2"/>
      <c r="DL288" s="2"/>
      <c r="DM288" s="2"/>
      <c r="DN288" s="2"/>
      <c r="DO288" s="2"/>
      <c r="DP288" s="2"/>
      <c r="DQ288" s="2"/>
      <c r="DR288" s="2"/>
      <c r="DS288" s="2"/>
      <c r="DT288" s="2"/>
      <c r="DU288" s="2"/>
      <c r="DV288" s="2"/>
      <c r="DW288" s="2"/>
      <c r="DX288" s="2"/>
      <c r="DY288" s="2"/>
      <c r="DZ288" s="2"/>
      <c r="EA288" s="2"/>
      <c r="EB288" s="2"/>
      <c r="EC288" s="2"/>
      <c r="ED288" s="2"/>
      <c r="EE288" s="2"/>
      <c r="EF288" s="2"/>
      <c r="EG288" s="2"/>
      <c r="EH288" s="2"/>
      <c r="EI288" s="2"/>
      <c r="EJ288" s="2"/>
      <c r="EK288" s="2"/>
    </row>
    <row r="289" spans="1:141" ht="12.7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c r="CU289" s="2"/>
      <c r="CV289" s="2"/>
      <c r="CW289" s="2"/>
      <c r="CX289" s="2"/>
      <c r="CY289" s="2"/>
      <c r="CZ289" s="2"/>
      <c r="DA289" s="2"/>
      <c r="DB289" s="2"/>
      <c r="DC289" s="2"/>
      <c r="DD289" s="2"/>
      <c r="DE289" s="2"/>
      <c r="DF289" s="2"/>
      <c r="DG289" s="2"/>
      <c r="DH289" s="2"/>
      <c r="DI289" s="2"/>
      <c r="DJ289" s="2"/>
      <c r="DK289" s="2"/>
      <c r="DL289" s="2"/>
      <c r="DM289" s="2"/>
      <c r="DN289" s="2"/>
      <c r="DO289" s="2"/>
      <c r="DP289" s="2"/>
      <c r="DQ289" s="2"/>
      <c r="DR289" s="2"/>
      <c r="DS289" s="2"/>
      <c r="DT289" s="2"/>
      <c r="DU289" s="2"/>
      <c r="DV289" s="2"/>
      <c r="DW289" s="2"/>
      <c r="DX289" s="2"/>
      <c r="DY289" s="2"/>
      <c r="DZ289" s="2"/>
      <c r="EA289" s="2"/>
      <c r="EB289" s="2"/>
      <c r="EC289" s="2"/>
      <c r="ED289" s="2"/>
      <c r="EE289" s="2"/>
      <c r="EF289" s="2"/>
      <c r="EG289" s="2"/>
      <c r="EH289" s="2"/>
      <c r="EI289" s="2"/>
      <c r="EJ289" s="2"/>
      <c r="EK289" s="2"/>
    </row>
    <row r="290" spans="1:141" ht="12.7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c r="CS290" s="2"/>
      <c r="CT290" s="2"/>
      <c r="CU290" s="2"/>
      <c r="CV290" s="2"/>
      <c r="CW290" s="2"/>
      <c r="CX290" s="2"/>
      <c r="CY290" s="2"/>
      <c r="CZ290" s="2"/>
      <c r="DA290" s="2"/>
      <c r="DB290" s="2"/>
      <c r="DC290" s="2"/>
      <c r="DD290" s="2"/>
      <c r="DE290" s="2"/>
      <c r="DF290" s="2"/>
      <c r="DG290" s="2"/>
      <c r="DH290" s="2"/>
      <c r="DI290" s="2"/>
      <c r="DJ290" s="2"/>
      <c r="DK290" s="2"/>
      <c r="DL290" s="2"/>
      <c r="DM290" s="2"/>
      <c r="DN290" s="2"/>
      <c r="DO290" s="2"/>
      <c r="DP290" s="2"/>
      <c r="DQ290" s="2"/>
      <c r="DR290" s="2"/>
      <c r="DS290" s="2"/>
      <c r="DT290" s="2"/>
      <c r="DU290" s="2"/>
      <c r="DV290" s="2"/>
      <c r="DW290" s="2"/>
      <c r="DX290" s="2"/>
      <c r="DY290" s="2"/>
      <c r="DZ290" s="2"/>
      <c r="EA290" s="2"/>
      <c r="EB290" s="2"/>
      <c r="EC290" s="2"/>
      <c r="ED290" s="2"/>
      <c r="EE290" s="2"/>
      <c r="EF290" s="2"/>
      <c r="EG290" s="2"/>
      <c r="EH290" s="2"/>
      <c r="EI290" s="2"/>
      <c r="EJ290" s="2"/>
      <c r="EK290" s="2"/>
    </row>
    <row r="291" spans="1:141" ht="12.7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c r="CQ291" s="2"/>
      <c r="CR291" s="2"/>
      <c r="CS291" s="2"/>
      <c r="CT291" s="2"/>
      <c r="CU291" s="2"/>
      <c r="CV291" s="2"/>
      <c r="CW291" s="2"/>
      <c r="CX291" s="2"/>
      <c r="CY291" s="2"/>
      <c r="CZ291" s="2"/>
      <c r="DA291" s="2"/>
      <c r="DB291" s="2"/>
      <c r="DC291" s="2"/>
      <c r="DD291" s="2"/>
      <c r="DE291" s="2"/>
      <c r="DF291" s="2"/>
      <c r="DG291" s="2"/>
      <c r="DH291" s="2"/>
      <c r="DI291" s="2"/>
      <c r="DJ291" s="2"/>
      <c r="DK291" s="2"/>
      <c r="DL291" s="2"/>
      <c r="DM291" s="2"/>
      <c r="DN291" s="2"/>
      <c r="DO291" s="2"/>
      <c r="DP291" s="2"/>
      <c r="DQ291" s="2"/>
      <c r="DR291" s="2"/>
      <c r="DS291" s="2"/>
      <c r="DT291" s="2"/>
      <c r="DU291" s="2"/>
      <c r="DV291" s="2"/>
      <c r="DW291" s="2"/>
      <c r="DX291" s="2"/>
      <c r="DY291" s="2"/>
      <c r="DZ291" s="2"/>
      <c r="EA291" s="2"/>
      <c r="EB291" s="2"/>
      <c r="EC291" s="2"/>
      <c r="ED291" s="2"/>
      <c r="EE291" s="2"/>
      <c r="EF291" s="2"/>
      <c r="EG291" s="2"/>
      <c r="EH291" s="2"/>
      <c r="EI291" s="2"/>
      <c r="EJ291" s="2"/>
      <c r="EK291" s="2"/>
    </row>
    <row r="292" spans="1:141" ht="12.7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c r="CS292" s="2"/>
      <c r="CT292" s="2"/>
      <c r="CU292" s="2"/>
      <c r="CV292" s="2"/>
      <c r="CW292" s="2"/>
      <c r="CX292" s="2"/>
      <c r="CY292" s="2"/>
      <c r="CZ292" s="2"/>
      <c r="DA292" s="2"/>
      <c r="DB292" s="2"/>
      <c r="DC292" s="2"/>
      <c r="DD292" s="2"/>
      <c r="DE292" s="2"/>
      <c r="DF292" s="2"/>
      <c r="DG292" s="2"/>
      <c r="DH292" s="2"/>
      <c r="DI292" s="2"/>
      <c r="DJ292" s="2"/>
      <c r="DK292" s="2"/>
      <c r="DL292" s="2"/>
      <c r="DM292" s="2"/>
      <c r="DN292" s="2"/>
      <c r="DO292" s="2"/>
      <c r="DP292" s="2"/>
      <c r="DQ292" s="2"/>
      <c r="DR292" s="2"/>
      <c r="DS292" s="2"/>
      <c r="DT292" s="2"/>
      <c r="DU292" s="2"/>
      <c r="DV292" s="2"/>
      <c r="DW292" s="2"/>
      <c r="DX292" s="2"/>
      <c r="DY292" s="2"/>
      <c r="DZ292" s="2"/>
      <c r="EA292" s="2"/>
      <c r="EB292" s="2"/>
      <c r="EC292" s="2"/>
      <c r="ED292" s="2"/>
      <c r="EE292" s="2"/>
      <c r="EF292" s="2"/>
      <c r="EG292" s="2"/>
      <c r="EH292" s="2"/>
      <c r="EI292" s="2"/>
      <c r="EJ292" s="2"/>
      <c r="EK292" s="2"/>
    </row>
    <row r="293" spans="1:141" ht="12.7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2"/>
      <c r="CQ293" s="2"/>
      <c r="CR293" s="2"/>
      <c r="CS293" s="2"/>
      <c r="CT293" s="2"/>
      <c r="CU293" s="2"/>
      <c r="CV293" s="2"/>
      <c r="CW293" s="2"/>
      <c r="CX293" s="2"/>
      <c r="CY293" s="2"/>
      <c r="CZ293" s="2"/>
      <c r="DA293" s="2"/>
      <c r="DB293" s="2"/>
      <c r="DC293" s="2"/>
      <c r="DD293" s="2"/>
      <c r="DE293" s="2"/>
      <c r="DF293" s="2"/>
      <c r="DG293" s="2"/>
      <c r="DH293" s="2"/>
      <c r="DI293" s="2"/>
      <c r="DJ293" s="2"/>
      <c r="DK293" s="2"/>
      <c r="DL293" s="2"/>
      <c r="DM293" s="2"/>
      <c r="DN293" s="2"/>
      <c r="DO293" s="2"/>
      <c r="DP293" s="2"/>
      <c r="DQ293" s="2"/>
      <c r="DR293" s="2"/>
      <c r="DS293" s="2"/>
      <c r="DT293" s="2"/>
      <c r="DU293" s="2"/>
      <c r="DV293" s="2"/>
      <c r="DW293" s="2"/>
      <c r="DX293" s="2"/>
      <c r="DY293" s="2"/>
      <c r="DZ293" s="2"/>
      <c r="EA293" s="2"/>
      <c r="EB293" s="2"/>
      <c r="EC293" s="2"/>
      <c r="ED293" s="2"/>
      <c r="EE293" s="2"/>
      <c r="EF293" s="2"/>
      <c r="EG293" s="2"/>
      <c r="EH293" s="2"/>
      <c r="EI293" s="2"/>
      <c r="EJ293" s="2"/>
      <c r="EK293" s="2"/>
    </row>
    <row r="294" spans="1:141" ht="12.7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2"/>
      <c r="CQ294" s="2"/>
      <c r="CR294" s="2"/>
      <c r="CS294" s="2"/>
      <c r="CT294" s="2"/>
      <c r="CU294" s="2"/>
      <c r="CV294" s="2"/>
      <c r="CW294" s="2"/>
      <c r="CX294" s="2"/>
      <c r="CY294" s="2"/>
      <c r="CZ294" s="2"/>
      <c r="DA294" s="2"/>
      <c r="DB294" s="2"/>
      <c r="DC294" s="2"/>
      <c r="DD294" s="2"/>
      <c r="DE294" s="2"/>
      <c r="DF294" s="2"/>
      <c r="DG294" s="2"/>
      <c r="DH294" s="2"/>
      <c r="DI294" s="2"/>
      <c r="DJ294" s="2"/>
      <c r="DK294" s="2"/>
      <c r="DL294" s="2"/>
      <c r="DM294" s="2"/>
      <c r="DN294" s="2"/>
      <c r="DO294" s="2"/>
      <c r="DP294" s="2"/>
      <c r="DQ294" s="2"/>
      <c r="DR294" s="2"/>
      <c r="DS294" s="2"/>
      <c r="DT294" s="2"/>
      <c r="DU294" s="2"/>
      <c r="DV294" s="2"/>
      <c r="DW294" s="2"/>
      <c r="DX294" s="2"/>
      <c r="DY294" s="2"/>
      <c r="DZ294" s="2"/>
      <c r="EA294" s="2"/>
      <c r="EB294" s="2"/>
      <c r="EC294" s="2"/>
      <c r="ED294" s="2"/>
      <c r="EE294" s="2"/>
      <c r="EF294" s="2"/>
      <c r="EG294" s="2"/>
      <c r="EH294" s="2"/>
      <c r="EI294" s="2"/>
      <c r="EJ294" s="2"/>
      <c r="EK294" s="2"/>
    </row>
    <row r="295" spans="1:141" ht="12.7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c r="CP295" s="2"/>
      <c r="CQ295" s="2"/>
      <c r="CR295" s="2"/>
      <c r="CS295" s="2"/>
      <c r="CT295" s="2"/>
      <c r="CU295" s="2"/>
      <c r="CV295" s="2"/>
      <c r="CW295" s="2"/>
      <c r="CX295" s="2"/>
      <c r="CY295" s="2"/>
      <c r="CZ295" s="2"/>
      <c r="DA295" s="2"/>
      <c r="DB295" s="2"/>
      <c r="DC295" s="2"/>
      <c r="DD295" s="2"/>
      <c r="DE295" s="2"/>
      <c r="DF295" s="2"/>
      <c r="DG295" s="2"/>
      <c r="DH295" s="2"/>
      <c r="DI295" s="2"/>
      <c r="DJ295" s="2"/>
      <c r="DK295" s="2"/>
      <c r="DL295" s="2"/>
      <c r="DM295" s="2"/>
      <c r="DN295" s="2"/>
      <c r="DO295" s="2"/>
      <c r="DP295" s="2"/>
      <c r="DQ295" s="2"/>
      <c r="DR295" s="2"/>
      <c r="DS295" s="2"/>
      <c r="DT295" s="2"/>
      <c r="DU295" s="2"/>
      <c r="DV295" s="2"/>
      <c r="DW295" s="2"/>
      <c r="DX295" s="2"/>
      <c r="DY295" s="2"/>
      <c r="DZ295" s="2"/>
      <c r="EA295" s="2"/>
      <c r="EB295" s="2"/>
      <c r="EC295" s="2"/>
      <c r="ED295" s="2"/>
      <c r="EE295" s="2"/>
      <c r="EF295" s="2"/>
      <c r="EG295" s="2"/>
      <c r="EH295" s="2"/>
      <c r="EI295" s="2"/>
      <c r="EJ295" s="2"/>
      <c r="EK295" s="2"/>
    </row>
    <row r="296" spans="1:141" ht="12.7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c r="CM296" s="2"/>
      <c r="CN296" s="2"/>
      <c r="CO296" s="2"/>
      <c r="CP296" s="2"/>
      <c r="CQ296" s="2"/>
      <c r="CR296" s="2"/>
      <c r="CS296" s="2"/>
      <c r="CT296" s="2"/>
      <c r="CU296" s="2"/>
      <c r="CV296" s="2"/>
      <c r="CW296" s="2"/>
      <c r="CX296" s="2"/>
      <c r="CY296" s="2"/>
      <c r="CZ296" s="2"/>
      <c r="DA296" s="2"/>
      <c r="DB296" s="2"/>
      <c r="DC296" s="2"/>
      <c r="DD296" s="2"/>
      <c r="DE296" s="2"/>
      <c r="DF296" s="2"/>
      <c r="DG296" s="2"/>
      <c r="DH296" s="2"/>
      <c r="DI296" s="2"/>
      <c r="DJ296" s="2"/>
      <c r="DK296" s="2"/>
      <c r="DL296" s="2"/>
      <c r="DM296" s="2"/>
      <c r="DN296" s="2"/>
      <c r="DO296" s="2"/>
      <c r="DP296" s="2"/>
      <c r="DQ296" s="2"/>
      <c r="DR296" s="2"/>
      <c r="DS296" s="2"/>
      <c r="DT296" s="2"/>
      <c r="DU296" s="2"/>
      <c r="DV296" s="2"/>
      <c r="DW296" s="2"/>
      <c r="DX296" s="2"/>
      <c r="DY296" s="2"/>
      <c r="DZ296" s="2"/>
      <c r="EA296" s="2"/>
      <c r="EB296" s="2"/>
      <c r="EC296" s="2"/>
      <c r="ED296" s="2"/>
      <c r="EE296" s="2"/>
      <c r="EF296" s="2"/>
      <c r="EG296" s="2"/>
      <c r="EH296" s="2"/>
      <c r="EI296" s="2"/>
      <c r="EJ296" s="2"/>
      <c r="EK296" s="2"/>
    </row>
    <row r="297" spans="1:141" ht="12.7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c r="CP297" s="2"/>
      <c r="CQ297" s="2"/>
      <c r="CR297" s="2"/>
      <c r="CS297" s="2"/>
      <c r="CT297" s="2"/>
      <c r="CU297" s="2"/>
      <c r="CV297" s="2"/>
      <c r="CW297" s="2"/>
      <c r="CX297" s="2"/>
      <c r="CY297" s="2"/>
      <c r="CZ297" s="2"/>
      <c r="DA297" s="2"/>
      <c r="DB297" s="2"/>
      <c r="DC297" s="2"/>
      <c r="DD297" s="2"/>
      <c r="DE297" s="2"/>
      <c r="DF297" s="2"/>
      <c r="DG297" s="2"/>
      <c r="DH297" s="2"/>
      <c r="DI297" s="2"/>
      <c r="DJ297" s="2"/>
      <c r="DK297" s="2"/>
      <c r="DL297" s="2"/>
      <c r="DM297" s="2"/>
      <c r="DN297" s="2"/>
      <c r="DO297" s="2"/>
      <c r="DP297" s="2"/>
      <c r="DQ297" s="2"/>
      <c r="DR297" s="2"/>
      <c r="DS297" s="2"/>
      <c r="DT297" s="2"/>
      <c r="DU297" s="2"/>
      <c r="DV297" s="2"/>
      <c r="DW297" s="2"/>
      <c r="DX297" s="2"/>
      <c r="DY297" s="2"/>
      <c r="DZ297" s="2"/>
      <c r="EA297" s="2"/>
      <c r="EB297" s="2"/>
      <c r="EC297" s="2"/>
      <c r="ED297" s="2"/>
      <c r="EE297" s="2"/>
      <c r="EF297" s="2"/>
      <c r="EG297" s="2"/>
      <c r="EH297" s="2"/>
      <c r="EI297" s="2"/>
      <c r="EJ297" s="2"/>
      <c r="EK297" s="2"/>
    </row>
    <row r="298" spans="1:141" ht="12.7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c r="CM298" s="2"/>
      <c r="CN298" s="2"/>
      <c r="CO298" s="2"/>
      <c r="CP298" s="2"/>
      <c r="CQ298" s="2"/>
      <c r="CR298" s="2"/>
      <c r="CS298" s="2"/>
      <c r="CT298" s="2"/>
      <c r="CU298" s="2"/>
      <c r="CV298" s="2"/>
      <c r="CW298" s="2"/>
      <c r="CX298" s="2"/>
      <c r="CY298" s="2"/>
      <c r="CZ298" s="2"/>
      <c r="DA298" s="2"/>
      <c r="DB298" s="2"/>
      <c r="DC298" s="2"/>
      <c r="DD298" s="2"/>
      <c r="DE298" s="2"/>
      <c r="DF298" s="2"/>
      <c r="DG298" s="2"/>
      <c r="DH298" s="2"/>
      <c r="DI298" s="2"/>
      <c r="DJ298" s="2"/>
      <c r="DK298" s="2"/>
      <c r="DL298" s="2"/>
      <c r="DM298" s="2"/>
      <c r="DN298" s="2"/>
      <c r="DO298" s="2"/>
      <c r="DP298" s="2"/>
      <c r="DQ298" s="2"/>
      <c r="DR298" s="2"/>
      <c r="DS298" s="2"/>
      <c r="DT298" s="2"/>
      <c r="DU298" s="2"/>
      <c r="DV298" s="2"/>
      <c r="DW298" s="2"/>
      <c r="DX298" s="2"/>
      <c r="DY298" s="2"/>
      <c r="DZ298" s="2"/>
      <c r="EA298" s="2"/>
      <c r="EB298" s="2"/>
      <c r="EC298" s="2"/>
      <c r="ED298" s="2"/>
      <c r="EE298" s="2"/>
      <c r="EF298" s="2"/>
      <c r="EG298" s="2"/>
      <c r="EH298" s="2"/>
      <c r="EI298" s="2"/>
      <c r="EJ298" s="2"/>
      <c r="EK298" s="2"/>
    </row>
    <row r="299" spans="1:141" ht="12.7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c r="CM299" s="2"/>
      <c r="CN299" s="2"/>
      <c r="CO299" s="2"/>
      <c r="CP299" s="2"/>
      <c r="CQ299" s="2"/>
      <c r="CR299" s="2"/>
      <c r="CS299" s="2"/>
      <c r="CT299" s="2"/>
      <c r="CU299" s="2"/>
      <c r="CV299" s="2"/>
      <c r="CW299" s="2"/>
      <c r="CX299" s="2"/>
      <c r="CY299" s="2"/>
      <c r="CZ299" s="2"/>
      <c r="DA299" s="2"/>
      <c r="DB299" s="2"/>
      <c r="DC299" s="2"/>
      <c r="DD299" s="2"/>
      <c r="DE299" s="2"/>
      <c r="DF299" s="2"/>
      <c r="DG299" s="2"/>
      <c r="DH299" s="2"/>
      <c r="DI299" s="2"/>
      <c r="DJ299" s="2"/>
      <c r="DK299" s="2"/>
      <c r="DL299" s="2"/>
      <c r="DM299" s="2"/>
      <c r="DN299" s="2"/>
      <c r="DO299" s="2"/>
      <c r="DP299" s="2"/>
      <c r="DQ299" s="2"/>
      <c r="DR299" s="2"/>
      <c r="DS299" s="2"/>
      <c r="DT299" s="2"/>
      <c r="DU299" s="2"/>
      <c r="DV299" s="2"/>
      <c r="DW299" s="2"/>
      <c r="DX299" s="2"/>
      <c r="DY299" s="2"/>
      <c r="DZ299" s="2"/>
      <c r="EA299" s="2"/>
      <c r="EB299" s="2"/>
      <c r="EC299" s="2"/>
      <c r="ED299" s="2"/>
      <c r="EE299" s="2"/>
      <c r="EF299" s="2"/>
      <c r="EG299" s="2"/>
      <c r="EH299" s="2"/>
      <c r="EI299" s="2"/>
      <c r="EJ299" s="2"/>
      <c r="EK299" s="2"/>
    </row>
    <row r="300" spans="1:141" ht="12.7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c r="CP300" s="2"/>
      <c r="CQ300" s="2"/>
      <c r="CR300" s="2"/>
      <c r="CS300" s="2"/>
      <c r="CT300" s="2"/>
      <c r="CU300" s="2"/>
      <c r="CV300" s="2"/>
      <c r="CW300" s="2"/>
      <c r="CX300" s="2"/>
      <c r="CY300" s="2"/>
      <c r="CZ300" s="2"/>
      <c r="DA300" s="2"/>
      <c r="DB300" s="2"/>
      <c r="DC300" s="2"/>
      <c r="DD300" s="2"/>
      <c r="DE300" s="2"/>
      <c r="DF300" s="2"/>
      <c r="DG300" s="2"/>
      <c r="DH300" s="2"/>
      <c r="DI300" s="2"/>
      <c r="DJ300" s="2"/>
      <c r="DK300" s="2"/>
      <c r="DL300" s="2"/>
      <c r="DM300" s="2"/>
      <c r="DN300" s="2"/>
      <c r="DO300" s="2"/>
      <c r="DP300" s="2"/>
      <c r="DQ300" s="2"/>
      <c r="DR300" s="2"/>
      <c r="DS300" s="2"/>
      <c r="DT300" s="2"/>
      <c r="DU300" s="2"/>
      <c r="DV300" s="2"/>
      <c r="DW300" s="2"/>
      <c r="DX300" s="2"/>
      <c r="DY300" s="2"/>
      <c r="DZ300" s="2"/>
      <c r="EA300" s="2"/>
      <c r="EB300" s="2"/>
      <c r="EC300" s="2"/>
      <c r="ED300" s="2"/>
      <c r="EE300" s="2"/>
      <c r="EF300" s="2"/>
      <c r="EG300" s="2"/>
      <c r="EH300" s="2"/>
      <c r="EI300" s="2"/>
      <c r="EJ300" s="2"/>
      <c r="EK300" s="2"/>
    </row>
    <row r="301" spans="1:141" ht="12.7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c r="CM301" s="2"/>
      <c r="CN301" s="2"/>
      <c r="CO301" s="2"/>
      <c r="CP301" s="2"/>
      <c r="CQ301" s="2"/>
      <c r="CR301" s="2"/>
      <c r="CS301" s="2"/>
      <c r="CT301" s="2"/>
      <c r="CU301" s="2"/>
      <c r="CV301" s="2"/>
      <c r="CW301" s="2"/>
      <c r="CX301" s="2"/>
      <c r="CY301" s="2"/>
      <c r="CZ301" s="2"/>
      <c r="DA301" s="2"/>
      <c r="DB301" s="2"/>
      <c r="DC301" s="2"/>
      <c r="DD301" s="2"/>
      <c r="DE301" s="2"/>
      <c r="DF301" s="2"/>
      <c r="DG301" s="2"/>
      <c r="DH301" s="2"/>
      <c r="DI301" s="2"/>
      <c r="DJ301" s="2"/>
      <c r="DK301" s="2"/>
      <c r="DL301" s="2"/>
      <c r="DM301" s="2"/>
      <c r="DN301" s="2"/>
      <c r="DO301" s="2"/>
      <c r="DP301" s="2"/>
      <c r="DQ301" s="2"/>
      <c r="DR301" s="2"/>
      <c r="DS301" s="2"/>
      <c r="DT301" s="2"/>
      <c r="DU301" s="2"/>
      <c r="DV301" s="2"/>
      <c r="DW301" s="2"/>
      <c r="DX301" s="2"/>
      <c r="DY301" s="2"/>
      <c r="DZ301" s="2"/>
      <c r="EA301" s="2"/>
      <c r="EB301" s="2"/>
      <c r="EC301" s="2"/>
      <c r="ED301" s="2"/>
      <c r="EE301" s="2"/>
      <c r="EF301" s="2"/>
      <c r="EG301" s="2"/>
      <c r="EH301" s="2"/>
      <c r="EI301" s="2"/>
      <c r="EJ301" s="2"/>
      <c r="EK301" s="2"/>
    </row>
    <row r="302" spans="1:141" ht="12.7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c r="CM302" s="2"/>
      <c r="CN302" s="2"/>
      <c r="CO302" s="2"/>
      <c r="CP302" s="2"/>
      <c r="CQ302" s="2"/>
      <c r="CR302" s="2"/>
      <c r="CS302" s="2"/>
      <c r="CT302" s="2"/>
      <c r="CU302" s="2"/>
      <c r="CV302" s="2"/>
      <c r="CW302" s="2"/>
      <c r="CX302" s="2"/>
      <c r="CY302" s="2"/>
      <c r="CZ302" s="2"/>
      <c r="DA302" s="2"/>
      <c r="DB302" s="2"/>
      <c r="DC302" s="2"/>
      <c r="DD302" s="2"/>
      <c r="DE302" s="2"/>
      <c r="DF302" s="2"/>
      <c r="DG302" s="2"/>
      <c r="DH302" s="2"/>
      <c r="DI302" s="2"/>
      <c r="DJ302" s="2"/>
      <c r="DK302" s="2"/>
      <c r="DL302" s="2"/>
      <c r="DM302" s="2"/>
      <c r="DN302" s="2"/>
      <c r="DO302" s="2"/>
      <c r="DP302" s="2"/>
      <c r="DQ302" s="2"/>
      <c r="DR302" s="2"/>
      <c r="DS302" s="2"/>
      <c r="DT302" s="2"/>
      <c r="DU302" s="2"/>
      <c r="DV302" s="2"/>
      <c r="DW302" s="2"/>
      <c r="DX302" s="2"/>
      <c r="DY302" s="2"/>
      <c r="DZ302" s="2"/>
      <c r="EA302" s="2"/>
      <c r="EB302" s="2"/>
      <c r="EC302" s="2"/>
      <c r="ED302" s="2"/>
      <c r="EE302" s="2"/>
      <c r="EF302" s="2"/>
      <c r="EG302" s="2"/>
      <c r="EH302" s="2"/>
      <c r="EI302" s="2"/>
      <c r="EJ302" s="2"/>
      <c r="EK302" s="2"/>
    </row>
    <row r="303" spans="1:141" ht="12.7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c r="CM303" s="2"/>
      <c r="CN303" s="2"/>
      <c r="CO303" s="2"/>
      <c r="CP303" s="2"/>
      <c r="CQ303" s="2"/>
      <c r="CR303" s="2"/>
      <c r="CS303" s="2"/>
      <c r="CT303" s="2"/>
      <c r="CU303" s="2"/>
      <c r="CV303" s="2"/>
      <c r="CW303" s="2"/>
      <c r="CX303" s="2"/>
      <c r="CY303" s="2"/>
      <c r="CZ303" s="2"/>
      <c r="DA303" s="2"/>
      <c r="DB303" s="2"/>
      <c r="DC303" s="2"/>
      <c r="DD303" s="2"/>
      <c r="DE303" s="2"/>
      <c r="DF303" s="2"/>
      <c r="DG303" s="2"/>
      <c r="DH303" s="2"/>
      <c r="DI303" s="2"/>
      <c r="DJ303" s="2"/>
      <c r="DK303" s="2"/>
      <c r="DL303" s="2"/>
      <c r="DM303" s="2"/>
      <c r="DN303" s="2"/>
      <c r="DO303" s="2"/>
      <c r="DP303" s="2"/>
      <c r="DQ303" s="2"/>
      <c r="DR303" s="2"/>
      <c r="DS303" s="2"/>
      <c r="DT303" s="2"/>
      <c r="DU303" s="2"/>
      <c r="DV303" s="2"/>
      <c r="DW303" s="2"/>
      <c r="DX303" s="2"/>
      <c r="DY303" s="2"/>
      <c r="DZ303" s="2"/>
      <c r="EA303" s="2"/>
      <c r="EB303" s="2"/>
      <c r="EC303" s="2"/>
      <c r="ED303" s="2"/>
      <c r="EE303" s="2"/>
      <c r="EF303" s="2"/>
      <c r="EG303" s="2"/>
      <c r="EH303" s="2"/>
      <c r="EI303" s="2"/>
      <c r="EJ303" s="2"/>
      <c r="EK303" s="2"/>
    </row>
    <row r="304" spans="1:141" ht="12.7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c r="CM304" s="2"/>
      <c r="CN304" s="2"/>
      <c r="CO304" s="2"/>
      <c r="CP304" s="2"/>
      <c r="CQ304" s="2"/>
      <c r="CR304" s="2"/>
      <c r="CS304" s="2"/>
      <c r="CT304" s="2"/>
      <c r="CU304" s="2"/>
      <c r="CV304" s="2"/>
      <c r="CW304" s="2"/>
      <c r="CX304" s="2"/>
      <c r="CY304" s="2"/>
      <c r="CZ304" s="2"/>
      <c r="DA304" s="2"/>
      <c r="DB304" s="2"/>
      <c r="DC304" s="2"/>
      <c r="DD304" s="2"/>
      <c r="DE304" s="2"/>
      <c r="DF304" s="2"/>
      <c r="DG304" s="2"/>
      <c r="DH304" s="2"/>
      <c r="DI304" s="2"/>
      <c r="DJ304" s="2"/>
      <c r="DK304" s="2"/>
      <c r="DL304" s="2"/>
      <c r="DM304" s="2"/>
      <c r="DN304" s="2"/>
      <c r="DO304" s="2"/>
      <c r="DP304" s="2"/>
      <c r="DQ304" s="2"/>
      <c r="DR304" s="2"/>
      <c r="DS304" s="2"/>
      <c r="DT304" s="2"/>
      <c r="DU304" s="2"/>
      <c r="DV304" s="2"/>
      <c r="DW304" s="2"/>
      <c r="DX304" s="2"/>
      <c r="DY304" s="2"/>
      <c r="DZ304" s="2"/>
      <c r="EA304" s="2"/>
      <c r="EB304" s="2"/>
      <c r="EC304" s="2"/>
      <c r="ED304" s="2"/>
      <c r="EE304" s="2"/>
      <c r="EF304" s="2"/>
      <c r="EG304" s="2"/>
      <c r="EH304" s="2"/>
      <c r="EI304" s="2"/>
      <c r="EJ304" s="2"/>
      <c r="EK304" s="2"/>
    </row>
    <row r="305" spans="1:141" ht="12.7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c r="CQ305" s="2"/>
      <c r="CR305" s="2"/>
      <c r="CS305" s="2"/>
      <c r="CT305" s="2"/>
      <c r="CU305" s="2"/>
      <c r="CV305" s="2"/>
      <c r="CW305" s="2"/>
      <c r="CX305" s="2"/>
      <c r="CY305" s="2"/>
      <c r="CZ305" s="2"/>
      <c r="DA305" s="2"/>
      <c r="DB305" s="2"/>
      <c r="DC305" s="2"/>
      <c r="DD305" s="2"/>
      <c r="DE305" s="2"/>
      <c r="DF305" s="2"/>
      <c r="DG305" s="2"/>
      <c r="DH305" s="2"/>
      <c r="DI305" s="2"/>
      <c r="DJ305" s="2"/>
      <c r="DK305" s="2"/>
      <c r="DL305" s="2"/>
      <c r="DM305" s="2"/>
      <c r="DN305" s="2"/>
      <c r="DO305" s="2"/>
      <c r="DP305" s="2"/>
      <c r="DQ305" s="2"/>
      <c r="DR305" s="2"/>
      <c r="DS305" s="2"/>
      <c r="DT305" s="2"/>
      <c r="DU305" s="2"/>
      <c r="DV305" s="2"/>
      <c r="DW305" s="2"/>
      <c r="DX305" s="2"/>
      <c r="DY305" s="2"/>
      <c r="DZ305" s="2"/>
      <c r="EA305" s="2"/>
      <c r="EB305" s="2"/>
      <c r="EC305" s="2"/>
      <c r="ED305" s="2"/>
      <c r="EE305" s="2"/>
      <c r="EF305" s="2"/>
      <c r="EG305" s="2"/>
      <c r="EH305" s="2"/>
      <c r="EI305" s="2"/>
      <c r="EJ305" s="2"/>
      <c r="EK305" s="2"/>
    </row>
    <row r="306" spans="1:141" ht="12.7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c r="CO306" s="2"/>
      <c r="CP306" s="2"/>
      <c r="CQ306" s="2"/>
      <c r="CR306" s="2"/>
      <c r="CS306" s="2"/>
      <c r="CT306" s="2"/>
      <c r="CU306" s="2"/>
      <c r="CV306" s="2"/>
      <c r="CW306" s="2"/>
      <c r="CX306" s="2"/>
      <c r="CY306" s="2"/>
      <c r="CZ306" s="2"/>
      <c r="DA306" s="2"/>
      <c r="DB306" s="2"/>
      <c r="DC306" s="2"/>
      <c r="DD306" s="2"/>
      <c r="DE306" s="2"/>
      <c r="DF306" s="2"/>
      <c r="DG306" s="2"/>
      <c r="DH306" s="2"/>
      <c r="DI306" s="2"/>
      <c r="DJ306" s="2"/>
      <c r="DK306" s="2"/>
      <c r="DL306" s="2"/>
      <c r="DM306" s="2"/>
      <c r="DN306" s="2"/>
      <c r="DO306" s="2"/>
      <c r="DP306" s="2"/>
      <c r="DQ306" s="2"/>
      <c r="DR306" s="2"/>
      <c r="DS306" s="2"/>
      <c r="DT306" s="2"/>
      <c r="DU306" s="2"/>
      <c r="DV306" s="2"/>
      <c r="DW306" s="2"/>
      <c r="DX306" s="2"/>
      <c r="DY306" s="2"/>
      <c r="DZ306" s="2"/>
      <c r="EA306" s="2"/>
      <c r="EB306" s="2"/>
      <c r="EC306" s="2"/>
      <c r="ED306" s="2"/>
      <c r="EE306" s="2"/>
      <c r="EF306" s="2"/>
      <c r="EG306" s="2"/>
      <c r="EH306" s="2"/>
      <c r="EI306" s="2"/>
      <c r="EJ306" s="2"/>
      <c r="EK306" s="2"/>
    </row>
    <row r="307" spans="1:141" ht="12.7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c r="CM307" s="2"/>
      <c r="CN307" s="2"/>
      <c r="CO307" s="2"/>
      <c r="CP307" s="2"/>
      <c r="CQ307" s="2"/>
      <c r="CR307" s="2"/>
      <c r="CS307" s="2"/>
      <c r="CT307" s="2"/>
      <c r="CU307" s="2"/>
      <c r="CV307" s="2"/>
      <c r="CW307" s="2"/>
      <c r="CX307" s="2"/>
      <c r="CY307" s="2"/>
      <c r="CZ307" s="2"/>
      <c r="DA307" s="2"/>
      <c r="DB307" s="2"/>
      <c r="DC307" s="2"/>
      <c r="DD307" s="2"/>
      <c r="DE307" s="2"/>
      <c r="DF307" s="2"/>
      <c r="DG307" s="2"/>
      <c r="DH307" s="2"/>
      <c r="DI307" s="2"/>
      <c r="DJ307" s="2"/>
      <c r="DK307" s="2"/>
      <c r="DL307" s="2"/>
      <c r="DM307" s="2"/>
      <c r="DN307" s="2"/>
      <c r="DO307" s="2"/>
      <c r="DP307" s="2"/>
      <c r="DQ307" s="2"/>
      <c r="DR307" s="2"/>
      <c r="DS307" s="2"/>
      <c r="DT307" s="2"/>
      <c r="DU307" s="2"/>
      <c r="DV307" s="2"/>
      <c r="DW307" s="2"/>
      <c r="DX307" s="2"/>
      <c r="DY307" s="2"/>
      <c r="DZ307" s="2"/>
      <c r="EA307" s="2"/>
      <c r="EB307" s="2"/>
      <c r="EC307" s="2"/>
      <c r="ED307" s="2"/>
      <c r="EE307" s="2"/>
      <c r="EF307" s="2"/>
      <c r="EG307" s="2"/>
      <c r="EH307" s="2"/>
      <c r="EI307" s="2"/>
      <c r="EJ307" s="2"/>
      <c r="EK307" s="2"/>
    </row>
    <row r="308" spans="1:141" ht="12.7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c r="CM308" s="2"/>
      <c r="CN308" s="2"/>
      <c r="CO308" s="2"/>
      <c r="CP308" s="2"/>
      <c r="CQ308" s="2"/>
      <c r="CR308" s="2"/>
      <c r="CS308" s="2"/>
      <c r="CT308" s="2"/>
      <c r="CU308" s="2"/>
      <c r="CV308" s="2"/>
      <c r="CW308" s="2"/>
      <c r="CX308" s="2"/>
      <c r="CY308" s="2"/>
      <c r="CZ308" s="2"/>
      <c r="DA308" s="2"/>
      <c r="DB308" s="2"/>
      <c r="DC308" s="2"/>
      <c r="DD308" s="2"/>
      <c r="DE308" s="2"/>
      <c r="DF308" s="2"/>
      <c r="DG308" s="2"/>
      <c r="DH308" s="2"/>
      <c r="DI308" s="2"/>
      <c r="DJ308" s="2"/>
      <c r="DK308" s="2"/>
      <c r="DL308" s="2"/>
      <c r="DM308" s="2"/>
      <c r="DN308" s="2"/>
      <c r="DO308" s="2"/>
      <c r="DP308" s="2"/>
      <c r="DQ308" s="2"/>
      <c r="DR308" s="2"/>
      <c r="DS308" s="2"/>
      <c r="DT308" s="2"/>
      <c r="DU308" s="2"/>
      <c r="DV308" s="2"/>
      <c r="DW308" s="2"/>
      <c r="DX308" s="2"/>
      <c r="DY308" s="2"/>
      <c r="DZ308" s="2"/>
      <c r="EA308" s="2"/>
      <c r="EB308" s="2"/>
      <c r="EC308" s="2"/>
      <c r="ED308" s="2"/>
      <c r="EE308" s="2"/>
      <c r="EF308" s="2"/>
      <c r="EG308" s="2"/>
      <c r="EH308" s="2"/>
      <c r="EI308" s="2"/>
      <c r="EJ308" s="2"/>
      <c r="EK308" s="2"/>
    </row>
    <row r="309" spans="1:141" ht="12.7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c r="CM309" s="2"/>
      <c r="CN309" s="2"/>
      <c r="CO309" s="2"/>
      <c r="CP309" s="2"/>
      <c r="CQ309" s="2"/>
      <c r="CR309" s="2"/>
      <c r="CS309" s="2"/>
      <c r="CT309" s="2"/>
      <c r="CU309" s="2"/>
      <c r="CV309" s="2"/>
      <c r="CW309" s="2"/>
      <c r="CX309" s="2"/>
      <c r="CY309" s="2"/>
      <c r="CZ309" s="2"/>
      <c r="DA309" s="2"/>
      <c r="DB309" s="2"/>
      <c r="DC309" s="2"/>
      <c r="DD309" s="2"/>
      <c r="DE309" s="2"/>
      <c r="DF309" s="2"/>
      <c r="DG309" s="2"/>
      <c r="DH309" s="2"/>
      <c r="DI309" s="2"/>
      <c r="DJ309" s="2"/>
      <c r="DK309" s="2"/>
      <c r="DL309" s="2"/>
      <c r="DM309" s="2"/>
      <c r="DN309" s="2"/>
      <c r="DO309" s="2"/>
      <c r="DP309" s="2"/>
      <c r="DQ309" s="2"/>
      <c r="DR309" s="2"/>
      <c r="DS309" s="2"/>
      <c r="DT309" s="2"/>
      <c r="DU309" s="2"/>
      <c r="DV309" s="2"/>
      <c r="DW309" s="2"/>
      <c r="DX309" s="2"/>
      <c r="DY309" s="2"/>
      <c r="DZ309" s="2"/>
      <c r="EA309" s="2"/>
      <c r="EB309" s="2"/>
      <c r="EC309" s="2"/>
      <c r="ED309" s="2"/>
      <c r="EE309" s="2"/>
      <c r="EF309" s="2"/>
      <c r="EG309" s="2"/>
      <c r="EH309" s="2"/>
      <c r="EI309" s="2"/>
      <c r="EJ309" s="2"/>
      <c r="EK309" s="2"/>
    </row>
    <row r="310" spans="1:141" ht="12.7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c r="CO310" s="2"/>
      <c r="CP310" s="2"/>
      <c r="CQ310" s="2"/>
      <c r="CR310" s="2"/>
      <c r="CS310" s="2"/>
      <c r="CT310" s="2"/>
      <c r="CU310" s="2"/>
      <c r="CV310" s="2"/>
      <c r="CW310" s="2"/>
      <c r="CX310" s="2"/>
      <c r="CY310" s="2"/>
      <c r="CZ310" s="2"/>
      <c r="DA310" s="2"/>
      <c r="DB310" s="2"/>
      <c r="DC310" s="2"/>
      <c r="DD310" s="2"/>
      <c r="DE310" s="2"/>
      <c r="DF310" s="2"/>
      <c r="DG310" s="2"/>
      <c r="DH310" s="2"/>
      <c r="DI310" s="2"/>
      <c r="DJ310" s="2"/>
      <c r="DK310" s="2"/>
      <c r="DL310" s="2"/>
      <c r="DM310" s="2"/>
      <c r="DN310" s="2"/>
      <c r="DO310" s="2"/>
      <c r="DP310" s="2"/>
      <c r="DQ310" s="2"/>
      <c r="DR310" s="2"/>
      <c r="DS310" s="2"/>
      <c r="DT310" s="2"/>
      <c r="DU310" s="2"/>
      <c r="DV310" s="2"/>
      <c r="DW310" s="2"/>
      <c r="DX310" s="2"/>
      <c r="DY310" s="2"/>
      <c r="DZ310" s="2"/>
      <c r="EA310" s="2"/>
      <c r="EB310" s="2"/>
      <c r="EC310" s="2"/>
      <c r="ED310" s="2"/>
      <c r="EE310" s="2"/>
      <c r="EF310" s="2"/>
      <c r="EG310" s="2"/>
      <c r="EH310" s="2"/>
      <c r="EI310" s="2"/>
      <c r="EJ310" s="2"/>
      <c r="EK310" s="2"/>
    </row>
    <row r="311" spans="1:141" ht="12.7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c r="CP311" s="2"/>
      <c r="CQ311" s="2"/>
      <c r="CR311" s="2"/>
      <c r="CS311" s="2"/>
      <c r="CT311" s="2"/>
      <c r="CU311" s="2"/>
      <c r="CV311" s="2"/>
      <c r="CW311" s="2"/>
      <c r="CX311" s="2"/>
      <c r="CY311" s="2"/>
      <c r="CZ311" s="2"/>
      <c r="DA311" s="2"/>
      <c r="DB311" s="2"/>
      <c r="DC311" s="2"/>
      <c r="DD311" s="2"/>
      <c r="DE311" s="2"/>
      <c r="DF311" s="2"/>
      <c r="DG311" s="2"/>
      <c r="DH311" s="2"/>
      <c r="DI311" s="2"/>
      <c r="DJ311" s="2"/>
      <c r="DK311" s="2"/>
      <c r="DL311" s="2"/>
      <c r="DM311" s="2"/>
      <c r="DN311" s="2"/>
      <c r="DO311" s="2"/>
      <c r="DP311" s="2"/>
      <c r="DQ311" s="2"/>
      <c r="DR311" s="2"/>
      <c r="DS311" s="2"/>
      <c r="DT311" s="2"/>
      <c r="DU311" s="2"/>
      <c r="DV311" s="2"/>
      <c r="DW311" s="2"/>
      <c r="DX311" s="2"/>
      <c r="DY311" s="2"/>
      <c r="DZ311" s="2"/>
      <c r="EA311" s="2"/>
      <c r="EB311" s="2"/>
      <c r="EC311" s="2"/>
      <c r="ED311" s="2"/>
      <c r="EE311" s="2"/>
      <c r="EF311" s="2"/>
      <c r="EG311" s="2"/>
      <c r="EH311" s="2"/>
      <c r="EI311" s="2"/>
      <c r="EJ311" s="2"/>
      <c r="EK311" s="2"/>
    </row>
    <row r="312" spans="1:141" ht="12.7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c r="CM312" s="2"/>
      <c r="CN312" s="2"/>
      <c r="CO312" s="2"/>
      <c r="CP312" s="2"/>
      <c r="CQ312" s="2"/>
      <c r="CR312" s="2"/>
      <c r="CS312" s="2"/>
      <c r="CT312" s="2"/>
      <c r="CU312" s="2"/>
      <c r="CV312" s="2"/>
      <c r="CW312" s="2"/>
      <c r="CX312" s="2"/>
      <c r="CY312" s="2"/>
      <c r="CZ312" s="2"/>
      <c r="DA312" s="2"/>
      <c r="DB312" s="2"/>
      <c r="DC312" s="2"/>
      <c r="DD312" s="2"/>
      <c r="DE312" s="2"/>
      <c r="DF312" s="2"/>
      <c r="DG312" s="2"/>
      <c r="DH312" s="2"/>
      <c r="DI312" s="2"/>
      <c r="DJ312" s="2"/>
      <c r="DK312" s="2"/>
      <c r="DL312" s="2"/>
      <c r="DM312" s="2"/>
      <c r="DN312" s="2"/>
      <c r="DO312" s="2"/>
      <c r="DP312" s="2"/>
      <c r="DQ312" s="2"/>
      <c r="DR312" s="2"/>
      <c r="DS312" s="2"/>
      <c r="DT312" s="2"/>
      <c r="DU312" s="2"/>
      <c r="DV312" s="2"/>
      <c r="DW312" s="2"/>
      <c r="DX312" s="2"/>
      <c r="DY312" s="2"/>
      <c r="DZ312" s="2"/>
      <c r="EA312" s="2"/>
      <c r="EB312" s="2"/>
      <c r="EC312" s="2"/>
      <c r="ED312" s="2"/>
      <c r="EE312" s="2"/>
      <c r="EF312" s="2"/>
      <c r="EG312" s="2"/>
      <c r="EH312" s="2"/>
      <c r="EI312" s="2"/>
      <c r="EJ312" s="2"/>
      <c r="EK312" s="2"/>
    </row>
    <row r="313" spans="1:141" ht="12.7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c r="CM313" s="2"/>
      <c r="CN313" s="2"/>
      <c r="CO313" s="2"/>
      <c r="CP313" s="2"/>
      <c r="CQ313" s="2"/>
      <c r="CR313" s="2"/>
      <c r="CS313" s="2"/>
      <c r="CT313" s="2"/>
      <c r="CU313" s="2"/>
      <c r="CV313" s="2"/>
      <c r="CW313" s="2"/>
      <c r="CX313" s="2"/>
      <c r="CY313" s="2"/>
      <c r="CZ313" s="2"/>
      <c r="DA313" s="2"/>
      <c r="DB313" s="2"/>
      <c r="DC313" s="2"/>
      <c r="DD313" s="2"/>
      <c r="DE313" s="2"/>
      <c r="DF313" s="2"/>
      <c r="DG313" s="2"/>
      <c r="DH313" s="2"/>
      <c r="DI313" s="2"/>
      <c r="DJ313" s="2"/>
      <c r="DK313" s="2"/>
      <c r="DL313" s="2"/>
      <c r="DM313" s="2"/>
      <c r="DN313" s="2"/>
      <c r="DO313" s="2"/>
      <c r="DP313" s="2"/>
      <c r="DQ313" s="2"/>
      <c r="DR313" s="2"/>
      <c r="DS313" s="2"/>
      <c r="DT313" s="2"/>
      <c r="DU313" s="2"/>
      <c r="DV313" s="2"/>
      <c r="DW313" s="2"/>
      <c r="DX313" s="2"/>
      <c r="DY313" s="2"/>
      <c r="DZ313" s="2"/>
      <c r="EA313" s="2"/>
      <c r="EB313" s="2"/>
      <c r="EC313" s="2"/>
      <c r="ED313" s="2"/>
      <c r="EE313" s="2"/>
      <c r="EF313" s="2"/>
      <c r="EG313" s="2"/>
      <c r="EH313" s="2"/>
      <c r="EI313" s="2"/>
      <c r="EJ313" s="2"/>
      <c r="EK313" s="2"/>
    </row>
    <row r="314" spans="1:141" ht="12.7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c r="CP314" s="2"/>
      <c r="CQ314" s="2"/>
      <c r="CR314" s="2"/>
      <c r="CS314" s="2"/>
      <c r="CT314" s="2"/>
      <c r="CU314" s="2"/>
      <c r="CV314" s="2"/>
      <c r="CW314" s="2"/>
      <c r="CX314" s="2"/>
      <c r="CY314" s="2"/>
      <c r="CZ314" s="2"/>
      <c r="DA314" s="2"/>
      <c r="DB314" s="2"/>
      <c r="DC314" s="2"/>
      <c r="DD314" s="2"/>
      <c r="DE314" s="2"/>
      <c r="DF314" s="2"/>
      <c r="DG314" s="2"/>
      <c r="DH314" s="2"/>
      <c r="DI314" s="2"/>
      <c r="DJ314" s="2"/>
      <c r="DK314" s="2"/>
      <c r="DL314" s="2"/>
      <c r="DM314" s="2"/>
      <c r="DN314" s="2"/>
      <c r="DO314" s="2"/>
      <c r="DP314" s="2"/>
      <c r="DQ314" s="2"/>
      <c r="DR314" s="2"/>
      <c r="DS314" s="2"/>
      <c r="DT314" s="2"/>
      <c r="DU314" s="2"/>
      <c r="DV314" s="2"/>
      <c r="DW314" s="2"/>
      <c r="DX314" s="2"/>
      <c r="DY314" s="2"/>
      <c r="DZ314" s="2"/>
      <c r="EA314" s="2"/>
      <c r="EB314" s="2"/>
      <c r="EC314" s="2"/>
      <c r="ED314" s="2"/>
      <c r="EE314" s="2"/>
      <c r="EF314" s="2"/>
      <c r="EG314" s="2"/>
      <c r="EH314" s="2"/>
      <c r="EI314" s="2"/>
      <c r="EJ314" s="2"/>
      <c r="EK314" s="2"/>
    </row>
    <row r="315" spans="1:141" ht="12.7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2"/>
      <c r="CQ315" s="2"/>
      <c r="CR315" s="2"/>
      <c r="CS315" s="2"/>
      <c r="CT315" s="2"/>
      <c r="CU315" s="2"/>
      <c r="CV315" s="2"/>
      <c r="CW315" s="2"/>
      <c r="CX315" s="2"/>
      <c r="CY315" s="2"/>
      <c r="CZ315" s="2"/>
      <c r="DA315" s="2"/>
      <c r="DB315" s="2"/>
      <c r="DC315" s="2"/>
      <c r="DD315" s="2"/>
      <c r="DE315" s="2"/>
      <c r="DF315" s="2"/>
      <c r="DG315" s="2"/>
      <c r="DH315" s="2"/>
      <c r="DI315" s="2"/>
      <c r="DJ315" s="2"/>
      <c r="DK315" s="2"/>
      <c r="DL315" s="2"/>
      <c r="DM315" s="2"/>
      <c r="DN315" s="2"/>
      <c r="DO315" s="2"/>
      <c r="DP315" s="2"/>
      <c r="DQ315" s="2"/>
      <c r="DR315" s="2"/>
      <c r="DS315" s="2"/>
      <c r="DT315" s="2"/>
      <c r="DU315" s="2"/>
      <c r="DV315" s="2"/>
      <c r="DW315" s="2"/>
      <c r="DX315" s="2"/>
      <c r="DY315" s="2"/>
      <c r="DZ315" s="2"/>
      <c r="EA315" s="2"/>
      <c r="EB315" s="2"/>
      <c r="EC315" s="2"/>
      <c r="ED315" s="2"/>
      <c r="EE315" s="2"/>
      <c r="EF315" s="2"/>
      <c r="EG315" s="2"/>
      <c r="EH315" s="2"/>
      <c r="EI315" s="2"/>
      <c r="EJ315" s="2"/>
      <c r="EK315" s="2"/>
    </row>
    <row r="316" spans="1:141" ht="12.7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c r="CO316" s="2"/>
      <c r="CP316" s="2"/>
      <c r="CQ316" s="2"/>
      <c r="CR316" s="2"/>
      <c r="CS316" s="2"/>
      <c r="CT316" s="2"/>
      <c r="CU316" s="2"/>
      <c r="CV316" s="2"/>
      <c r="CW316" s="2"/>
      <c r="CX316" s="2"/>
      <c r="CY316" s="2"/>
      <c r="CZ316" s="2"/>
      <c r="DA316" s="2"/>
      <c r="DB316" s="2"/>
      <c r="DC316" s="2"/>
      <c r="DD316" s="2"/>
      <c r="DE316" s="2"/>
      <c r="DF316" s="2"/>
      <c r="DG316" s="2"/>
      <c r="DH316" s="2"/>
      <c r="DI316" s="2"/>
      <c r="DJ316" s="2"/>
      <c r="DK316" s="2"/>
      <c r="DL316" s="2"/>
      <c r="DM316" s="2"/>
      <c r="DN316" s="2"/>
      <c r="DO316" s="2"/>
      <c r="DP316" s="2"/>
      <c r="DQ316" s="2"/>
      <c r="DR316" s="2"/>
      <c r="DS316" s="2"/>
      <c r="DT316" s="2"/>
      <c r="DU316" s="2"/>
      <c r="DV316" s="2"/>
      <c r="DW316" s="2"/>
      <c r="DX316" s="2"/>
      <c r="DY316" s="2"/>
      <c r="DZ316" s="2"/>
      <c r="EA316" s="2"/>
      <c r="EB316" s="2"/>
      <c r="EC316" s="2"/>
      <c r="ED316" s="2"/>
      <c r="EE316" s="2"/>
      <c r="EF316" s="2"/>
      <c r="EG316" s="2"/>
      <c r="EH316" s="2"/>
      <c r="EI316" s="2"/>
      <c r="EJ316" s="2"/>
      <c r="EK316" s="2"/>
    </row>
    <row r="317" spans="1:141" ht="12.7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2"/>
      <c r="CQ317" s="2"/>
      <c r="CR317" s="2"/>
      <c r="CS317" s="2"/>
      <c r="CT317" s="2"/>
      <c r="CU317" s="2"/>
      <c r="CV317" s="2"/>
      <c r="CW317" s="2"/>
      <c r="CX317" s="2"/>
      <c r="CY317" s="2"/>
      <c r="CZ317" s="2"/>
      <c r="DA317" s="2"/>
      <c r="DB317" s="2"/>
      <c r="DC317" s="2"/>
      <c r="DD317" s="2"/>
      <c r="DE317" s="2"/>
      <c r="DF317" s="2"/>
      <c r="DG317" s="2"/>
      <c r="DH317" s="2"/>
      <c r="DI317" s="2"/>
      <c r="DJ317" s="2"/>
      <c r="DK317" s="2"/>
      <c r="DL317" s="2"/>
      <c r="DM317" s="2"/>
      <c r="DN317" s="2"/>
      <c r="DO317" s="2"/>
      <c r="DP317" s="2"/>
      <c r="DQ317" s="2"/>
      <c r="DR317" s="2"/>
      <c r="DS317" s="2"/>
      <c r="DT317" s="2"/>
      <c r="DU317" s="2"/>
      <c r="DV317" s="2"/>
      <c r="DW317" s="2"/>
      <c r="DX317" s="2"/>
      <c r="DY317" s="2"/>
      <c r="DZ317" s="2"/>
      <c r="EA317" s="2"/>
      <c r="EB317" s="2"/>
      <c r="EC317" s="2"/>
      <c r="ED317" s="2"/>
      <c r="EE317" s="2"/>
      <c r="EF317" s="2"/>
      <c r="EG317" s="2"/>
      <c r="EH317" s="2"/>
      <c r="EI317" s="2"/>
      <c r="EJ317" s="2"/>
      <c r="EK317" s="2"/>
    </row>
    <row r="318" spans="1:141" ht="12.7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c r="CO318" s="2"/>
      <c r="CP318" s="2"/>
      <c r="CQ318" s="2"/>
      <c r="CR318" s="2"/>
      <c r="CS318" s="2"/>
      <c r="CT318" s="2"/>
      <c r="CU318" s="2"/>
      <c r="CV318" s="2"/>
      <c r="CW318" s="2"/>
      <c r="CX318" s="2"/>
      <c r="CY318" s="2"/>
      <c r="CZ318" s="2"/>
      <c r="DA318" s="2"/>
      <c r="DB318" s="2"/>
      <c r="DC318" s="2"/>
      <c r="DD318" s="2"/>
      <c r="DE318" s="2"/>
      <c r="DF318" s="2"/>
      <c r="DG318" s="2"/>
      <c r="DH318" s="2"/>
      <c r="DI318" s="2"/>
      <c r="DJ318" s="2"/>
      <c r="DK318" s="2"/>
      <c r="DL318" s="2"/>
      <c r="DM318" s="2"/>
      <c r="DN318" s="2"/>
      <c r="DO318" s="2"/>
      <c r="DP318" s="2"/>
      <c r="DQ318" s="2"/>
      <c r="DR318" s="2"/>
      <c r="DS318" s="2"/>
      <c r="DT318" s="2"/>
      <c r="DU318" s="2"/>
      <c r="DV318" s="2"/>
      <c r="DW318" s="2"/>
      <c r="DX318" s="2"/>
      <c r="DY318" s="2"/>
      <c r="DZ318" s="2"/>
      <c r="EA318" s="2"/>
      <c r="EB318" s="2"/>
      <c r="EC318" s="2"/>
      <c r="ED318" s="2"/>
      <c r="EE318" s="2"/>
      <c r="EF318" s="2"/>
      <c r="EG318" s="2"/>
      <c r="EH318" s="2"/>
      <c r="EI318" s="2"/>
      <c r="EJ318" s="2"/>
      <c r="EK318" s="2"/>
    </row>
    <row r="319" spans="1:141" ht="12.7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c r="CJ319" s="2"/>
      <c r="CK319" s="2"/>
      <c r="CL319" s="2"/>
      <c r="CM319" s="2"/>
      <c r="CN319" s="2"/>
      <c r="CO319" s="2"/>
      <c r="CP319" s="2"/>
      <c r="CQ319" s="2"/>
      <c r="CR319" s="2"/>
      <c r="CS319" s="2"/>
      <c r="CT319" s="2"/>
      <c r="CU319" s="2"/>
      <c r="CV319" s="2"/>
      <c r="CW319" s="2"/>
      <c r="CX319" s="2"/>
      <c r="CY319" s="2"/>
      <c r="CZ319" s="2"/>
      <c r="DA319" s="2"/>
      <c r="DB319" s="2"/>
      <c r="DC319" s="2"/>
      <c r="DD319" s="2"/>
      <c r="DE319" s="2"/>
      <c r="DF319" s="2"/>
      <c r="DG319" s="2"/>
      <c r="DH319" s="2"/>
      <c r="DI319" s="2"/>
      <c r="DJ319" s="2"/>
      <c r="DK319" s="2"/>
      <c r="DL319" s="2"/>
      <c r="DM319" s="2"/>
      <c r="DN319" s="2"/>
      <c r="DO319" s="2"/>
      <c r="DP319" s="2"/>
      <c r="DQ319" s="2"/>
      <c r="DR319" s="2"/>
      <c r="DS319" s="2"/>
      <c r="DT319" s="2"/>
      <c r="DU319" s="2"/>
      <c r="DV319" s="2"/>
      <c r="DW319" s="2"/>
      <c r="DX319" s="2"/>
      <c r="DY319" s="2"/>
      <c r="DZ319" s="2"/>
      <c r="EA319" s="2"/>
      <c r="EB319" s="2"/>
      <c r="EC319" s="2"/>
      <c r="ED319" s="2"/>
      <c r="EE319" s="2"/>
      <c r="EF319" s="2"/>
      <c r="EG319" s="2"/>
      <c r="EH319" s="2"/>
      <c r="EI319" s="2"/>
      <c r="EJ319" s="2"/>
      <c r="EK319" s="2"/>
    </row>
    <row r="320" spans="1:141" ht="12.7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c r="CJ320" s="2"/>
      <c r="CK320" s="2"/>
      <c r="CL320" s="2"/>
      <c r="CM320" s="2"/>
      <c r="CN320" s="2"/>
      <c r="CO320" s="2"/>
      <c r="CP320" s="2"/>
      <c r="CQ320" s="2"/>
      <c r="CR320" s="2"/>
      <c r="CS320" s="2"/>
      <c r="CT320" s="2"/>
      <c r="CU320" s="2"/>
      <c r="CV320" s="2"/>
      <c r="CW320" s="2"/>
      <c r="CX320" s="2"/>
      <c r="CY320" s="2"/>
      <c r="CZ320" s="2"/>
      <c r="DA320" s="2"/>
      <c r="DB320" s="2"/>
      <c r="DC320" s="2"/>
      <c r="DD320" s="2"/>
      <c r="DE320" s="2"/>
      <c r="DF320" s="2"/>
      <c r="DG320" s="2"/>
      <c r="DH320" s="2"/>
      <c r="DI320" s="2"/>
      <c r="DJ320" s="2"/>
      <c r="DK320" s="2"/>
      <c r="DL320" s="2"/>
      <c r="DM320" s="2"/>
      <c r="DN320" s="2"/>
      <c r="DO320" s="2"/>
      <c r="DP320" s="2"/>
      <c r="DQ320" s="2"/>
      <c r="DR320" s="2"/>
      <c r="DS320" s="2"/>
      <c r="DT320" s="2"/>
      <c r="DU320" s="2"/>
      <c r="DV320" s="2"/>
      <c r="DW320" s="2"/>
      <c r="DX320" s="2"/>
      <c r="DY320" s="2"/>
      <c r="DZ320" s="2"/>
      <c r="EA320" s="2"/>
      <c r="EB320" s="2"/>
      <c r="EC320" s="2"/>
      <c r="ED320" s="2"/>
      <c r="EE320" s="2"/>
      <c r="EF320" s="2"/>
      <c r="EG320" s="2"/>
      <c r="EH320" s="2"/>
      <c r="EI320" s="2"/>
      <c r="EJ320" s="2"/>
      <c r="EK320" s="2"/>
    </row>
    <row r="321" spans="1:141" ht="12.7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c r="CJ321" s="2"/>
      <c r="CK321" s="2"/>
      <c r="CL321" s="2"/>
      <c r="CM321" s="2"/>
      <c r="CN321" s="2"/>
      <c r="CO321" s="2"/>
      <c r="CP321" s="2"/>
      <c r="CQ321" s="2"/>
      <c r="CR321" s="2"/>
      <c r="CS321" s="2"/>
      <c r="CT321" s="2"/>
      <c r="CU321" s="2"/>
      <c r="CV321" s="2"/>
      <c r="CW321" s="2"/>
      <c r="CX321" s="2"/>
      <c r="CY321" s="2"/>
      <c r="CZ321" s="2"/>
      <c r="DA321" s="2"/>
      <c r="DB321" s="2"/>
      <c r="DC321" s="2"/>
      <c r="DD321" s="2"/>
      <c r="DE321" s="2"/>
      <c r="DF321" s="2"/>
      <c r="DG321" s="2"/>
      <c r="DH321" s="2"/>
      <c r="DI321" s="2"/>
      <c r="DJ321" s="2"/>
      <c r="DK321" s="2"/>
      <c r="DL321" s="2"/>
      <c r="DM321" s="2"/>
      <c r="DN321" s="2"/>
      <c r="DO321" s="2"/>
      <c r="DP321" s="2"/>
      <c r="DQ321" s="2"/>
      <c r="DR321" s="2"/>
      <c r="DS321" s="2"/>
      <c r="DT321" s="2"/>
      <c r="DU321" s="2"/>
      <c r="DV321" s="2"/>
      <c r="DW321" s="2"/>
      <c r="DX321" s="2"/>
      <c r="DY321" s="2"/>
      <c r="DZ321" s="2"/>
      <c r="EA321" s="2"/>
      <c r="EB321" s="2"/>
      <c r="EC321" s="2"/>
      <c r="ED321" s="2"/>
      <c r="EE321" s="2"/>
      <c r="EF321" s="2"/>
      <c r="EG321" s="2"/>
      <c r="EH321" s="2"/>
      <c r="EI321" s="2"/>
      <c r="EJ321" s="2"/>
      <c r="EK321" s="2"/>
    </row>
    <row r="322" spans="1:141" ht="12.7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c r="CJ322" s="2"/>
      <c r="CK322" s="2"/>
      <c r="CL322" s="2"/>
      <c r="CM322" s="2"/>
      <c r="CN322" s="2"/>
      <c r="CO322" s="2"/>
      <c r="CP322" s="2"/>
      <c r="CQ322" s="2"/>
      <c r="CR322" s="2"/>
      <c r="CS322" s="2"/>
      <c r="CT322" s="2"/>
      <c r="CU322" s="2"/>
      <c r="CV322" s="2"/>
      <c r="CW322" s="2"/>
      <c r="CX322" s="2"/>
      <c r="CY322" s="2"/>
      <c r="CZ322" s="2"/>
      <c r="DA322" s="2"/>
      <c r="DB322" s="2"/>
      <c r="DC322" s="2"/>
      <c r="DD322" s="2"/>
      <c r="DE322" s="2"/>
      <c r="DF322" s="2"/>
      <c r="DG322" s="2"/>
      <c r="DH322" s="2"/>
      <c r="DI322" s="2"/>
      <c r="DJ322" s="2"/>
      <c r="DK322" s="2"/>
      <c r="DL322" s="2"/>
      <c r="DM322" s="2"/>
      <c r="DN322" s="2"/>
      <c r="DO322" s="2"/>
      <c r="DP322" s="2"/>
      <c r="DQ322" s="2"/>
      <c r="DR322" s="2"/>
      <c r="DS322" s="2"/>
      <c r="DT322" s="2"/>
      <c r="DU322" s="2"/>
      <c r="DV322" s="2"/>
      <c r="DW322" s="2"/>
      <c r="DX322" s="2"/>
      <c r="DY322" s="2"/>
      <c r="DZ322" s="2"/>
      <c r="EA322" s="2"/>
      <c r="EB322" s="2"/>
      <c r="EC322" s="2"/>
      <c r="ED322" s="2"/>
      <c r="EE322" s="2"/>
      <c r="EF322" s="2"/>
      <c r="EG322" s="2"/>
      <c r="EH322" s="2"/>
      <c r="EI322" s="2"/>
      <c r="EJ322" s="2"/>
      <c r="EK322" s="2"/>
    </row>
    <row r="323" spans="1:141" ht="12.7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c r="CJ323" s="2"/>
      <c r="CK323" s="2"/>
      <c r="CL323" s="2"/>
      <c r="CM323" s="2"/>
      <c r="CN323" s="2"/>
      <c r="CO323" s="2"/>
      <c r="CP323" s="2"/>
      <c r="CQ323" s="2"/>
      <c r="CR323" s="2"/>
      <c r="CS323" s="2"/>
      <c r="CT323" s="2"/>
      <c r="CU323" s="2"/>
      <c r="CV323" s="2"/>
      <c r="CW323" s="2"/>
      <c r="CX323" s="2"/>
      <c r="CY323" s="2"/>
      <c r="CZ323" s="2"/>
      <c r="DA323" s="2"/>
      <c r="DB323" s="2"/>
      <c r="DC323" s="2"/>
      <c r="DD323" s="2"/>
      <c r="DE323" s="2"/>
      <c r="DF323" s="2"/>
      <c r="DG323" s="2"/>
      <c r="DH323" s="2"/>
      <c r="DI323" s="2"/>
      <c r="DJ323" s="2"/>
      <c r="DK323" s="2"/>
      <c r="DL323" s="2"/>
      <c r="DM323" s="2"/>
      <c r="DN323" s="2"/>
      <c r="DO323" s="2"/>
      <c r="DP323" s="2"/>
      <c r="DQ323" s="2"/>
      <c r="DR323" s="2"/>
      <c r="DS323" s="2"/>
      <c r="DT323" s="2"/>
      <c r="DU323" s="2"/>
      <c r="DV323" s="2"/>
      <c r="DW323" s="2"/>
      <c r="DX323" s="2"/>
      <c r="DY323" s="2"/>
      <c r="DZ323" s="2"/>
      <c r="EA323" s="2"/>
      <c r="EB323" s="2"/>
      <c r="EC323" s="2"/>
      <c r="ED323" s="2"/>
      <c r="EE323" s="2"/>
      <c r="EF323" s="2"/>
      <c r="EG323" s="2"/>
      <c r="EH323" s="2"/>
      <c r="EI323" s="2"/>
      <c r="EJ323" s="2"/>
      <c r="EK323" s="2"/>
    </row>
    <row r="324" spans="1:141" ht="12.7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c r="CJ324" s="2"/>
      <c r="CK324" s="2"/>
      <c r="CL324" s="2"/>
      <c r="CM324" s="2"/>
      <c r="CN324" s="2"/>
      <c r="CO324" s="2"/>
      <c r="CP324" s="2"/>
      <c r="CQ324" s="2"/>
      <c r="CR324" s="2"/>
      <c r="CS324" s="2"/>
      <c r="CT324" s="2"/>
      <c r="CU324" s="2"/>
      <c r="CV324" s="2"/>
      <c r="CW324" s="2"/>
      <c r="CX324" s="2"/>
      <c r="CY324" s="2"/>
      <c r="CZ324" s="2"/>
      <c r="DA324" s="2"/>
      <c r="DB324" s="2"/>
      <c r="DC324" s="2"/>
      <c r="DD324" s="2"/>
      <c r="DE324" s="2"/>
      <c r="DF324" s="2"/>
      <c r="DG324" s="2"/>
      <c r="DH324" s="2"/>
      <c r="DI324" s="2"/>
      <c r="DJ324" s="2"/>
      <c r="DK324" s="2"/>
      <c r="DL324" s="2"/>
      <c r="DM324" s="2"/>
      <c r="DN324" s="2"/>
      <c r="DO324" s="2"/>
      <c r="DP324" s="2"/>
      <c r="DQ324" s="2"/>
      <c r="DR324" s="2"/>
      <c r="DS324" s="2"/>
      <c r="DT324" s="2"/>
      <c r="DU324" s="2"/>
      <c r="DV324" s="2"/>
      <c r="DW324" s="2"/>
      <c r="DX324" s="2"/>
      <c r="DY324" s="2"/>
      <c r="DZ324" s="2"/>
      <c r="EA324" s="2"/>
      <c r="EB324" s="2"/>
      <c r="EC324" s="2"/>
      <c r="ED324" s="2"/>
      <c r="EE324" s="2"/>
      <c r="EF324" s="2"/>
      <c r="EG324" s="2"/>
      <c r="EH324" s="2"/>
      <c r="EI324" s="2"/>
      <c r="EJ324" s="2"/>
      <c r="EK324" s="2"/>
    </row>
    <row r="325" spans="1:141" ht="12.7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c r="CJ325" s="2"/>
      <c r="CK325" s="2"/>
      <c r="CL325" s="2"/>
      <c r="CM325" s="2"/>
      <c r="CN325" s="2"/>
      <c r="CO325" s="2"/>
      <c r="CP325" s="2"/>
      <c r="CQ325" s="2"/>
      <c r="CR325" s="2"/>
      <c r="CS325" s="2"/>
      <c r="CT325" s="2"/>
      <c r="CU325" s="2"/>
      <c r="CV325" s="2"/>
      <c r="CW325" s="2"/>
      <c r="CX325" s="2"/>
      <c r="CY325" s="2"/>
      <c r="CZ325" s="2"/>
      <c r="DA325" s="2"/>
      <c r="DB325" s="2"/>
      <c r="DC325" s="2"/>
      <c r="DD325" s="2"/>
      <c r="DE325" s="2"/>
      <c r="DF325" s="2"/>
      <c r="DG325" s="2"/>
      <c r="DH325" s="2"/>
      <c r="DI325" s="2"/>
      <c r="DJ325" s="2"/>
      <c r="DK325" s="2"/>
      <c r="DL325" s="2"/>
      <c r="DM325" s="2"/>
      <c r="DN325" s="2"/>
      <c r="DO325" s="2"/>
      <c r="DP325" s="2"/>
      <c r="DQ325" s="2"/>
      <c r="DR325" s="2"/>
      <c r="DS325" s="2"/>
      <c r="DT325" s="2"/>
      <c r="DU325" s="2"/>
      <c r="DV325" s="2"/>
      <c r="DW325" s="2"/>
      <c r="DX325" s="2"/>
      <c r="DY325" s="2"/>
      <c r="DZ325" s="2"/>
      <c r="EA325" s="2"/>
      <c r="EB325" s="2"/>
      <c r="EC325" s="2"/>
      <c r="ED325" s="2"/>
      <c r="EE325" s="2"/>
      <c r="EF325" s="2"/>
      <c r="EG325" s="2"/>
      <c r="EH325" s="2"/>
      <c r="EI325" s="2"/>
      <c r="EJ325" s="2"/>
      <c r="EK325" s="2"/>
    </row>
    <row r="326" spans="1:141" ht="12.7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c r="CJ326" s="2"/>
      <c r="CK326" s="2"/>
      <c r="CL326" s="2"/>
      <c r="CM326" s="2"/>
      <c r="CN326" s="2"/>
      <c r="CO326" s="2"/>
      <c r="CP326" s="2"/>
      <c r="CQ326" s="2"/>
      <c r="CR326" s="2"/>
      <c r="CS326" s="2"/>
      <c r="CT326" s="2"/>
      <c r="CU326" s="2"/>
      <c r="CV326" s="2"/>
      <c r="CW326" s="2"/>
      <c r="CX326" s="2"/>
      <c r="CY326" s="2"/>
      <c r="CZ326" s="2"/>
      <c r="DA326" s="2"/>
      <c r="DB326" s="2"/>
      <c r="DC326" s="2"/>
      <c r="DD326" s="2"/>
      <c r="DE326" s="2"/>
      <c r="DF326" s="2"/>
      <c r="DG326" s="2"/>
      <c r="DH326" s="2"/>
      <c r="DI326" s="2"/>
      <c r="DJ326" s="2"/>
      <c r="DK326" s="2"/>
      <c r="DL326" s="2"/>
      <c r="DM326" s="2"/>
      <c r="DN326" s="2"/>
      <c r="DO326" s="2"/>
      <c r="DP326" s="2"/>
      <c r="DQ326" s="2"/>
      <c r="DR326" s="2"/>
      <c r="DS326" s="2"/>
      <c r="DT326" s="2"/>
      <c r="DU326" s="2"/>
      <c r="DV326" s="2"/>
      <c r="DW326" s="2"/>
      <c r="DX326" s="2"/>
      <c r="DY326" s="2"/>
      <c r="DZ326" s="2"/>
      <c r="EA326" s="2"/>
      <c r="EB326" s="2"/>
      <c r="EC326" s="2"/>
      <c r="ED326" s="2"/>
      <c r="EE326" s="2"/>
      <c r="EF326" s="2"/>
      <c r="EG326" s="2"/>
      <c r="EH326" s="2"/>
      <c r="EI326" s="2"/>
      <c r="EJ326" s="2"/>
      <c r="EK326" s="2"/>
    </row>
    <row r="327" spans="1:141" ht="12.7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c r="CJ327" s="2"/>
      <c r="CK327" s="2"/>
      <c r="CL327" s="2"/>
      <c r="CM327" s="2"/>
      <c r="CN327" s="2"/>
      <c r="CO327" s="2"/>
      <c r="CP327" s="2"/>
      <c r="CQ327" s="2"/>
      <c r="CR327" s="2"/>
      <c r="CS327" s="2"/>
      <c r="CT327" s="2"/>
      <c r="CU327" s="2"/>
      <c r="CV327" s="2"/>
      <c r="CW327" s="2"/>
      <c r="CX327" s="2"/>
      <c r="CY327" s="2"/>
      <c r="CZ327" s="2"/>
      <c r="DA327" s="2"/>
      <c r="DB327" s="2"/>
      <c r="DC327" s="2"/>
      <c r="DD327" s="2"/>
      <c r="DE327" s="2"/>
      <c r="DF327" s="2"/>
      <c r="DG327" s="2"/>
      <c r="DH327" s="2"/>
      <c r="DI327" s="2"/>
      <c r="DJ327" s="2"/>
      <c r="DK327" s="2"/>
      <c r="DL327" s="2"/>
      <c r="DM327" s="2"/>
      <c r="DN327" s="2"/>
      <c r="DO327" s="2"/>
      <c r="DP327" s="2"/>
      <c r="DQ327" s="2"/>
      <c r="DR327" s="2"/>
      <c r="DS327" s="2"/>
      <c r="DT327" s="2"/>
      <c r="DU327" s="2"/>
      <c r="DV327" s="2"/>
      <c r="DW327" s="2"/>
      <c r="DX327" s="2"/>
      <c r="DY327" s="2"/>
      <c r="DZ327" s="2"/>
      <c r="EA327" s="2"/>
      <c r="EB327" s="2"/>
      <c r="EC327" s="2"/>
      <c r="ED327" s="2"/>
      <c r="EE327" s="2"/>
      <c r="EF327" s="2"/>
      <c r="EG327" s="2"/>
      <c r="EH327" s="2"/>
      <c r="EI327" s="2"/>
      <c r="EJ327" s="2"/>
      <c r="EK327" s="2"/>
    </row>
    <row r="328" spans="1:141" ht="12.7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c r="CE328" s="2"/>
      <c r="CF328" s="2"/>
      <c r="CG328" s="2"/>
      <c r="CH328" s="2"/>
      <c r="CI328" s="2"/>
      <c r="CJ328" s="2"/>
      <c r="CK328" s="2"/>
      <c r="CL328" s="2"/>
      <c r="CM328" s="2"/>
      <c r="CN328" s="2"/>
      <c r="CO328" s="2"/>
      <c r="CP328" s="2"/>
      <c r="CQ328" s="2"/>
      <c r="CR328" s="2"/>
      <c r="CS328" s="2"/>
      <c r="CT328" s="2"/>
      <c r="CU328" s="2"/>
      <c r="CV328" s="2"/>
      <c r="CW328" s="2"/>
      <c r="CX328" s="2"/>
      <c r="CY328" s="2"/>
      <c r="CZ328" s="2"/>
      <c r="DA328" s="2"/>
      <c r="DB328" s="2"/>
      <c r="DC328" s="2"/>
      <c r="DD328" s="2"/>
      <c r="DE328" s="2"/>
      <c r="DF328" s="2"/>
      <c r="DG328" s="2"/>
      <c r="DH328" s="2"/>
      <c r="DI328" s="2"/>
      <c r="DJ328" s="2"/>
      <c r="DK328" s="2"/>
      <c r="DL328" s="2"/>
      <c r="DM328" s="2"/>
      <c r="DN328" s="2"/>
      <c r="DO328" s="2"/>
      <c r="DP328" s="2"/>
      <c r="DQ328" s="2"/>
      <c r="DR328" s="2"/>
      <c r="DS328" s="2"/>
      <c r="DT328" s="2"/>
      <c r="DU328" s="2"/>
      <c r="DV328" s="2"/>
      <c r="DW328" s="2"/>
      <c r="DX328" s="2"/>
      <c r="DY328" s="2"/>
      <c r="DZ328" s="2"/>
      <c r="EA328" s="2"/>
      <c r="EB328" s="2"/>
      <c r="EC328" s="2"/>
      <c r="ED328" s="2"/>
      <c r="EE328" s="2"/>
      <c r="EF328" s="2"/>
      <c r="EG328" s="2"/>
      <c r="EH328" s="2"/>
      <c r="EI328" s="2"/>
      <c r="EJ328" s="2"/>
      <c r="EK328" s="2"/>
    </row>
    <row r="329" spans="1:141" ht="12.7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c r="CE329" s="2"/>
      <c r="CF329" s="2"/>
      <c r="CG329" s="2"/>
      <c r="CH329" s="2"/>
      <c r="CI329" s="2"/>
      <c r="CJ329" s="2"/>
      <c r="CK329" s="2"/>
      <c r="CL329" s="2"/>
      <c r="CM329" s="2"/>
      <c r="CN329" s="2"/>
      <c r="CO329" s="2"/>
      <c r="CP329" s="2"/>
      <c r="CQ329" s="2"/>
      <c r="CR329" s="2"/>
      <c r="CS329" s="2"/>
      <c r="CT329" s="2"/>
      <c r="CU329" s="2"/>
      <c r="CV329" s="2"/>
      <c r="CW329" s="2"/>
      <c r="CX329" s="2"/>
      <c r="CY329" s="2"/>
      <c r="CZ329" s="2"/>
      <c r="DA329" s="2"/>
      <c r="DB329" s="2"/>
      <c r="DC329" s="2"/>
      <c r="DD329" s="2"/>
      <c r="DE329" s="2"/>
      <c r="DF329" s="2"/>
      <c r="DG329" s="2"/>
      <c r="DH329" s="2"/>
      <c r="DI329" s="2"/>
      <c r="DJ329" s="2"/>
      <c r="DK329" s="2"/>
      <c r="DL329" s="2"/>
      <c r="DM329" s="2"/>
      <c r="DN329" s="2"/>
      <c r="DO329" s="2"/>
      <c r="DP329" s="2"/>
      <c r="DQ329" s="2"/>
      <c r="DR329" s="2"/>
      <c r="DS329" s="2"/>
      <c r="DT329" s="2"/>
      <c r="DU329" s="2"/>
      <c r="DV329" s="2"/>
      <c r="DW329" s="2"/>
      <c r="DX329" s="2"/>
      <c r="DY329" s="2"/>
      <c r="DZ329" s="2"/>
      <c r="EA329" s="2"/>
      <c r="EB329" s="2"/>
      <c r="EC329" s="2"/>
      <c r="ED329" s="2"/>
      <c r="EE329" s="2"/>
      <c r="EF329" s="2"/>
      <c r="EG329" s="2"/>
      <c r="EH329" s="2"/>
      <c r="EI329" s="2"/>
      <c r="EJ329" s="2"/>
      <c r="EK329" s="2"/>
    </row>
    <row r="330" spans="1:141" ht="12.7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c r="CJ330" s="2"/>
      <c r="CK330" s="2"/>
      <c r="CL330" s="2"/>
      <c r="CM330" s="2"/>
      <c r="CN330" s="2"/>
      <c r="CO330" s="2"/>
      <c r="CP330" s="2"/>
      <c r="CQ330" s="2"/>
      <c r="CR330" s="2"/>
      <c r="CS330" s="2"/>
      <c r="CT330" s="2"/>
      <c r="CU330" s="2"/>
      <c r="CV330" s="2"/>
      <c r="CW330" s="2"/>
      <c r="CX330" s="2"/>
      <c r="CY330" s="2"/>
      <c r="CZ330" s="2"/>
      <c r="DA330" s="2"/>
      <c r="DB330" s="2"/>
      <c r="DC330" s="2"/>
      <c r="DD330" s="2"/>
      <c r="DE330" s="2"/>
      <c r="DF330" s="2"/>
      <c r="DG330" s="2"/>
      <c r="DH330" s="2"/>
      <c r="DI330" s="2"/>
      <c r="DJ330" s="2"/>
      <c r="DK330" s="2"/>
      <c r="DL330" s="2"/>
      <c r="DM330" s="2"/>
      <c r="DN330" s="2"/>
      <c r="DO330" s="2"/>
      <c r="DP330" s="2"/>
      <c r="DQ330" s="2"/>
      <c r="DR330" s="2"/>
      <c r="DS330" s="2"/>
      <c r="DT330" s="2"/>
      <c r="DU330" s="2"/>
      <c r="DV330" s="2"/>
      <c r="DW330" s="2"/>
      <c r="DX330" s="2"/>
      <c r="DY330" s="2"/>
      <c r="DZ330" s="2"/>
      <c r="EA330" s="2"/>
      <c r="EB330" s="2"/>
      <c r="EC330" s="2"/>
      <c r="ED330" s="2"/>
      <c r="EE330" s="2"/>
      <c r="EF330" s="2"/>
      <c r="EG330" s="2"/>
      <c r="EH330" s="2"/>
      <c r="EI330" s="2"/>
      <c r="EJ330" s="2"/>
      <c r="EK330" s="2"/>
    </row>
    <row r="331" spans="1:141" ht="12.7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c r="CJ331" s="2"/>
      <c r="CK331" s="2"/>
      <c r="CL331" s="2"/>
      <c r="CM331" s="2"/>
      <c r="CN331" s="2"/>
      <c r="CO331" s="2"/>
      <c r="CP331" s="2"/>
      <c r="CQ331" s="2"/>
      <c r="CR331" s="2"/>
      <c r="CS331" s="2"/>
      <c r="CT331" s="2"/>
      <c r="CU331" s="2"/>
      <c r="CV331" s="2"/>
      <c r="CW331" s="2"/>
      <c r="CX331" s="2"/>
      <c r="CY331" s="2"/>
      <c r="CZ331" s="2"/>
      <c r="DA331" s="2"/>
      <c r="DB331" s="2"/>
      <c r="DC331" s="2"/>
      <c r="DD331" s="2"/>
      <c r="DE331" s="2"/>
      <c r="DF331" s="2"/>
      <c r="DG331" s="2"/>
      <c r="DH331" s="2"/>
      <c r="DI331" s="2"/>
      <c r="DJ331" s="2"/>
      <c r="DK331" s="2"/>
      <c r="DL331" s="2"/>
      <c r="DM331" s="2"/>
      <c r="DN331" s="2"/>
      <c r="DO331" s="2"/>
      <c r="DP331" s="2"/>
      <c r="DQ331" s="2"/>
      <c r="DR331" s="2"/>
      <c r="DS331" s="2"/>
      <c r="DT331" s="2"/>
      <c r="DU331" s="2"/>
      <c r="DV331" s="2"/>
      <c r="DW331" s="2"/>
      <c r="DX331" s="2"/>
      <c r="DY331" s="2"/>
      <c r="DZ331" s="2"/>
      <c r="EA331" s="2"/>
      <c r="EB331" s="2"/>
      <c r="EC331" s="2"/>
      <c r="ED331" s="2"/>
      <c r="EE331" s="2"/>
      <c r="EF331" s="2"/>
      <c r="EG331" s="2"/>
      <c r="EH331" s="2"/>
      <c r="EI331" s="2"/>
      <c r="EJ331" s="2"/>
      <c r="EK331" s="2"/>
    </row>
    <row r="332" spans="1:141" ht="12.7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c r="CJ332" s="2"/>
      <c r="CK332" s="2"/>
      <c r="CL332" s="2"/>
      <c r="CM332" s="2"/>
      <c r="CN332" s="2"/>
      <c r="CO332" s="2"/>
      <c r="CP332" s="2"/>
      <c r="CQ332" s="2"/>
      <c r="CR332" s="2"/>
      <c r="CS332" s="2"/>
      <c r="CT332" s="2"/>
      <c r="CU332" s="2"/>
      <c r="CV332" s="2"/>
      <c r="CW332" s="2"/>
      <c r="CX332" s="2"/>
      <c r="CY332" s="2"/>
      <c r="CZ332" s="2"/>
      <c r="DA332" s="2"/>
      <c r="DB332" s="2"/>
      <c r="DC332" s="2"/>
      <c r="DD332" s="2"/>
      <c r="DE332" s="2"/>
      <c r="DF332" s="2"/>
      <c r="DG332" s="2"/>
      <c r="DH332" s="2"/>
      <c r="DI332" s="2"/>
      <c r="DJ332" s="2"/>
      <c r="DK332" s="2"/>
      <c r="DL332" s="2"/>
      <c r="DM332" s="2"/>
      <c r="DN332" s="2"/>
      <c r="DO332" s="2"/>
      <c r="DP332" s="2"/>
      <c r="DQ332" s="2"/>
      <c r="DR332" s="2"/>
      <c r="DS332" s="2"/>
      <c r="DT332" s="2"/>
      <c r="DU332" s="2"/>
      <c r="DV332" s="2"/>
      <c r="DW332" s="2"/>
      <c r="DX332" s="2"/>
      <c r="DY332" s="2"/>
      <c r="DZ332" s="2"/>
      <c r="EA332" s="2"/>
      <c r="EB332" s="2"/>
      <c r="EC332" s="2"/>
      <c r="ED332" s="2"/>
      <c r="EE332" s="2"/>
      <c r="EF332" s="2"/>
      <c r="EG332" s="2"/>
      <c r="EH332" s="2"/>
      <c r="EI332" s="2"/>
      <c r="EJ332" s="2"/>
      <c r="EK332" s="2"/>
    </row>
    <row r="333" spans="1:141" ht="12.7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c r="CJ333" s="2"/>
      <c r="CK333" s="2"/>
      <c r="CL333" s="2"/>
      <c r="CM333" s="2"/>
      <c r="CN333" s="2"/>
      <c r="CO333" s="2"/>
      <c r="CP333" s="2"/>
      <c r="CQ333" s="2"/>
      <c r="CR333" s="2"/>
      <c r="CS333" s="2"/>
      <c r="CT333" s="2"/>
      <c r="CU333" s="2"/>
      <c r="CV333" s="2"/>
      <c r="CW333" s="2"/>
      <c r="CX333" s="2"/>
      <c r="CY333" s="2"/>
      <c r="CZ333" s="2"/>
      <c r="DA333" s="2"/>
      <c r="DB333" s="2"/>
      <c r="DC333" s="2"/>
      <c r="DD333" s="2"/>
      <c r="DE333" s="2"/>
      <c r="DF333" s="2"/>
      <c r="DG333" s="2"/>
      <c r="DH333" s="2"/>
      <c r="DI333" s="2"/>
      <c r="DJ333" s="2"/>
      <c r="DK333" s="2"/>
      <c r="DL333" s="2"/>
      <c r="DM333" s="2"/>
      <c r="DN333" s="2"/>
      <c r="DO333" s="2"/>
      <c r="DP333" s="2"/>
      <c r="DQ333" s="2"/>
      <c r="DR333" s="2"/>
      <c r="DS333" s="2"/>
      <c r="DT333" s="2"/>
      <c r="DU333" s="2"/>
      <c r="DV333" s="2"/>
      <c r="DW333" s="2"/>
      <c r="DX333" s="2"/>
      <c r="DY333" s="2"/>
      <c r="DZ333" s="2"/>
      <c r="EA333" s="2"/>
      <c r="EB333" s="2"/>
      <c r="EC333" s="2"/>
      <c r="ED333" s="2"/>
      <c r="EE333" s="2"/>
      <c r="EF333" s="2"/>
      <c r="EG333" s="2"/>
      <c r="EH333" s="2"/>
      <c r="EI333" s="2"/>
      <c r="EJ333" s="2"/>
      <c r="EK333" s="2"/>
    </row>
    <row r="334" spans="1:141" ht="12.7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c r="CE334" s="2"/>
      <c r="CF334" s="2"/>
      <c r="CG334" s="2"/>
      <c r="CH334" s="2"/>
      <c r="CI334" s="2"/>
      <c r="CJ334" s="2"/>
      <c r="CK334" s="2"/>
      <c r="CL334" s="2"/>
      <c r="CM334" s="2"/>
      <c r="CN334" s="2"/>
      <c r="CO334" s="2"/>
      <c r="CP334" s="2"/>
      <c r="CQ334" s="2"/>
      <c r="CR334" s="2"/>
      <c r="CS334" s="2"/>
      <c r="CT334" s="2"/>
      <c r="CU334" s="2"/>
      <c r="CV334" s="2"/>
      <c r="CW334" s="2"/>
      <c r="CX334" s="2"/>
      <c r="CY334" s="2"/>
      <c r="CZ334" s="2"/>
      <c r="DA334" s="2"/>
      <c r="DB334" s="2"/>
      <c r="DC334" s="2"/>
      <c r="DD334" s="2"/>
      <c r="DE334" s="2"/>
      <c r="DF334" s="2"/>
      <c r="DG334" s="2"/>
      <c r="DH334" s="2"/>
      <c r="DI334" s="2"/>
      <c r="DJ334" s="2"/>
      <c r="DK334" s="2"/>
      <c r="DL334" s="2"/>
      <c r="DM334" s="2"/>
      <c r="DN334" s="2"/>
      <c r="DO334" s="2"/>
      <c r="DP334" s="2"/>
      <c r="DQ334" s="2"/>
      <c r="DR334" s="2"/>
      <c r="DS334" s="2"/>
      <c r="DT334" s="2"/>
      <c r="DU334" s="2"/>
      <c r="DV334" s="2"/>
      <c r="DW334" s="2"/>
      <c r="DX334" s="2"/>
      <c r="DY334" s="2"/>
      <c r="DZ334" s="2"/>
      <c r="EA334" s="2"/>
      <c r="EB334" s="2"/>
      <c r="EC334" s="2"/>
      <c r="ED334" s="2"/>
      <c r="EE334" s="2"/>
      <c r="EF334" s="2"/>
      <c r="EG334" s="2"/>
      <c r="EH334" s="2"/>
      <c r="EI334" s="2"/>
      <c r="EJ334" s="2"/>
      <c r="EK334" s="2"/>
    </row>
    <row r="335" spans="1:141" ht="12.7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c r="CJ335" s="2"/>
      <c r="CK335" s="2"/>
      <c r="CL335" s="2"/>
      <c r="CM335" s="2"/>
      <c r="CN335" s="2"/>
      <c r="CO335" s="2"/>
      <c r="CP335" s="2"/>
      <c r="CQ335" s="2"/>
      <c r="CR335" s="2"/>
      <c r="CS335" s="2"/>
      <c r="CT335" s="2"/>
      <c r="CU335" s="2"/>
      <c r="CV335" s="2"/>
      <c r="CW335" s="2"/>
      <c r="CX335" s="2"/>
      <c r="CY335" s="2"/>
      <c r="CZ335" s="2"/>
      <c r="DA335" s="2"/>
      <c r="DB335" s="2"/>
      <c r="DC335" s="2"/>
      <c r="DD335" s="2"/>
      <c r="DE335" s="2"/>
      <c r="DF335" s="2"/>
      <c r="DG335" s="2"/>
      <c r="DH335" s="2"/>
      <c r="DI335" s="2"/>
      <c r="DJ335" s="2"/>
      <c r="DK335" s="2"/>
      <c r="DL335" s="2"/>
      <c r="DM335" s="2"/>
      <c r="DN335" s="2"/>
      <c r="DO335" s="2"/>
      <c r="DP335" s="2"/>
      <c r="DQ335" s="2"/>
      <c r="DR335" s="2"/>
      <c r="DS335" s="2"/>
      <c r="DT335" s="2"/>
      <c r="DU335" s="2"/>
      <c r="DV335" s="2"/>
      <c r="DW335" s="2"/>
      <c r="DX335" s="2"/>
      <c r="DY335" s="2"/>
      <c r="DZ335" s="2"/>
      <c r="EA335" s="2"/>
      <c r="EB335" s="2"/>
      <c r="EC335" s="2"/>
      <c r="ED335" s="2"/>
      <c r="EE335" s="2"/>
      <c r="EF335" s="2"/>
      <c r="EG335" s="2"/>
      <c r="EH335" s="2"/>
      <c r="EI335" s="2"/>
      <c r="EJ335" s="2"/>
      <c r="EK335" s="2"/>
    </row>
    <row r="336" spans="1:141" ht="12.7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c r="CJ336" s="2"/>
      <c r="CK336" s="2"/>
      <c r="CL336" s="2"/>
      <c r="CM336" s="2"/>
      <c r="CN336" s="2"/>
      <c r="CO336" s="2"/>
      <c r="CP336" s="2"/>
      <c r="CQ336" s="2"/>
      <c r="CR336" s="2"/>
      <c r="CS336" s="2"/>
      <c r="CT336" s="2"/>
      <c r="CU336" s="2"/>
      <c r="CV336" s="2"/>
      <c r="CW336" s="2"/>
      <c r="CX336" s="2"/>
      <c r="CY336" s="2"/>
      <c r="CZ336" s="2"/>
      <c r="DA336" s="2"/>
      <c r="DB336" s="2"/>
      <c r="DC336" s="2"/>
      <c r="DD336" s="2"/>
      <c r="DE336" s="2"/>
      <c r="DF336" s="2"/>
      <c r="DG336" s="2"/>
      <c r="DH336" s="2"/>
      <c r="DI336" s="2"/>
      <c r="DJ336" s="2"/>
      <c r="DK336" s="2"/>
      <c r="DL336" s="2"/>
      <c r="DM336" s="2"/>
      <c r="DN336" s="2"/>
      <c r="DO336" s="2"/>
      <c r="DP336" s="2"/>
      <c r="DQ336" s="2"/>
      <c r="DR336" s="2"/>
      <c r="DS336" s="2"/>
      <c r="DT336" s="2"/>
      <c r="DU336" s="2"/>
      <c r="DV336" s="2"/>
      <c r="DW336" s="2"/>
      <c r="DX336" s="2"/>
      <c r="DY336" s="2"/>
      <c r="DZ336" s="2"/>
      <c r="EA336" s="2"/>
      <c r="EB336" s="2"/>
      <c r="EC336" s="2"/>
      <c r="ED336" s="2"/>
      <c r="EE336" s="2"/>
      <c r="EF336" s="2"/>
      <c r="EG336" s="2"/>
      <c r="EH336" s="2"/>
      <c r="EI336" s="2"/>
      <c r="EJ336" s="2"/>
      <c r="EK336" s="2"/>
    </row>
    <row r="337" spans="1:141" ht="12.7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c r="CJ337" s="2"/>
      <c r="CK337" s="2"/>
      <c r="CL337" s="2"/>
      <c r="CM337" s="2"/>
      <c r="CN337" s="2"/>
      <c r="CO337" s="2"/>
      <c r="CP337" s="2"/>
      <c r="CQ337" s="2"/>
      <c r="CR337" s="2"/>
      <c r="CS337" s="2"/>
      <c r="CT337" s="2"/>
      <c r="CU337" s="2"/>
      <c r="CV337" s="2"/>
      <c r="CW337" s="2"/>
      <c r="CX337" s="2"/>
      <c r="CY337" s="2"/>
      <c r="CZ337" s="2"/>
      <c r="DA337" s="2"/>
      <c r="DB337" s="2"/>
      <c r="DC337" s="2"/>
      <c r="DD337" s="2"/>
      <c r="DE337" s="2"/>
      <c r="DF337" s="2"/>
      <c r="DG337" s="2"/>
      <c r="DH337" s="2"/>
      <c r="DI337" s="2"/>
      <c r="DJ337" s="2"/>
      <c r="DK337" s="2"/>
      <c r="DL337" s="2"/>
      <c r="DM337" s="2"/>
      <c r="DN337" s="2"/>
      <c r="DO337" s="2"/>
      <c r="DP337" s="2"/>
      <c r="DQ337" s="2"/>
      <c r="DR337" s="2"/>
      <c r="DS337" s="2"/>
      <c r="DT337" s="2"/>
      <c r="DU337" s="2"/>
      <c r="DV337" s="2"/>
      <c r="DW337" s="2"/>
      <c r="DX337" s="2"/>
      <c r="DY337" s="2"/>
      <c r="DZ337" s="2"/>
      <c r="EA337" s="2"/>
      <c r="EB337" s="2"/>
      <c r="EC337" s="2"/>
      <c r="ED337" s="2"/>
      <c r="EE337" s="2"/>
      <c r="EF337" s="2"/>
      <c r="EG337" s="2"/>
      <c r="EH337" s="2"/>
      <c r="EI337" s="2"/>
      <c r="EJ337" s="2"/>
      <c r="EK337" s="2"/>
    </row>
    <row r="338" spans="1:141" ht="12.7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c r="CD338" s="2"/>
      <c r="CE338" s="2"/>
      <c r="CF338" s="2"/>
      <c r="CG338" s="2"/>
      <c r="CH338" s="2"/>
      <c r="CI338" s="2"/>
      <c r="CJ338" s="2"/>
      <c r="CK338" s="2"/>
      <c r="CL338" s="2"/>
      <c r="CM338" s="2"/>
      <c r="CN338" s="2"/>
      <c r="CO338" s="2"/>
      <c r="CP338" s="2"/>
      <c r="CQ338" s="2"/>
      <c r="CR338" s="2"/>
      <c r="CS338" s="2"/>
      <c r="CT338" s="2"/>
      <c r="CU338" s="2"/>
      <c r="CV338" s="2"/>
      <c r="CW338" s="2"/>
      <c r="CX338" s="2"/>
      <c r="CY338" s="2"/>
      <c r="CZ338" s="2"/>
      <c r="DA338" s="2"/>
      <c r="DB338" s="2"/>
      <c r="DC338" s="2"/>
      <c r="DD338" s="2"/>
      <c r="DE338" s="2"/>
      <c r="DF338" s="2"/>
      <c r="DG338" s="2"/>
      <c r="DH338" s="2"/>
      <c r="DI338" s="2"/>
      <c r="DJ338" s="2"/>
      <c r="DK338" s="2"/>
      <c r="DL338" s="2"/>
      <c r="DM338" s="2"/>
      <c r="DN338" s="2"/>
      <c r="DO338" s="2"/>
      <c r="DP338" s="2"/>
      <c r="DQ338" s="2"/>
      <c r="DR338" s="2"/>
      <c r="DS338" s="2"/>
      <c r="DT338" s="2"/>
      <c r="DU338" s="2"/>
      <c r="DV338" s="2"/>
      <c r="DW338" s="2"/>
      <c r="DX338" s="2"/>
      <c r="DY338" s="2"/>
      <c r="DZ338" s="2"/>
      <c r="EA338" s="2"/>
      <c r="EB338" s="2"/>
      <c r="EC338" s="2"/>
      <c r="ED338" s="2"/>
      <c r="EE338" s="2"/>
      <c r="EF338" s="2"/>
      <c r="EG338" s="2"/>
      <c r="EH338" s="2"/>
      <c r="EI338" s="2"/>
      <c r="EJ338" s="2"/>
      <c r="EK338" s="2"/>
    </row>
    <row r="339" spans="1:141" ht="12.7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c r="CE339" s="2"/>
      <c r="CF339" s="2"/>
      <c r="CG339" s="2"/>
      <c r="CH339" s="2"/>
      <c r="CI339" s="2"/>
      <c r="CJ339" s="2"/>
      <c r="CK339" s="2"/>
      <c r="CL339" s="2"/>
      <c r="CM339" s="2"/>
      <c r="CN339" s="2"/>
      <c r="CO339" s="2"/>
      <c r="CP339" s="2"/>
      <c r="CQ339" s="2"/>
      <c r="CR339" s="2"/>
      <c r="CS339" s="2"/>
      <c r="CT339" s="2"/>
      <c r="CU339" s="2"/>
      <c r="CV339" s="2"/>
      <c r="CW339" s="2"/>
      <c r="CX339" s="2"/>
      <c r="CY339" s="2"/>
      <c r="CZ339" s="2"/>
      <c r="DA339" s="2"/>
      <c r="DB339" s="2"/>
      <c r="DC339" s="2"/>
      <c r="DD339" s="2"/>
      <c r="DE339" s="2"/>
      <c r="DF339" s="2"/>
      <c r="DG339" s="2"/>
      <c r="DH339" s="2"/>
      <c r="DI339" s="2"/>
      <c r="DJ339" s="2"/>
      <c r="DK339" s="2"/>
      <c r="DL339" s="2"/>
      <c r="DM339" s="2"/>
      <c r="DN339" s="2"/>
      <c r="DO339" s="2"/>
      <c r="DP339" s="2"/>
      <c r="DQ339" s="2"/>
      <c r="DR339" s="2"/>
      <c r="DS339" s="2"/>
      <c r="DT339" s="2"/>
      <c r="DU339" s="2"/>
      <c r="DV339" s="2"/>
      <c r="DW339" s="2"/>
      <c r="DX339" s="2"/>
      <c r="DY339" s="2"/>
      <c r="DZ339" s="2"/>
      <c r="EA339" s="2"/>
      <c r="EB339" s="2"/>
      <c r="EC339" s="2"/>
      <c r="ED339" s="2"/>
      <c r="EE339" s="2"/>
      <c r="EF339" s="2"/>
      <c r="EG339" s="2"/>
      <c r="EH339" s="2"/>
      <c r="EI339" s="2"/>
      <c r="EJ339" s="2"/>
      <c r="EK339" s="2"/>
    </row>
    <row r="340" spans="1:141" ht="12.7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2"/>
      <c r="CD340" s="2"/>
      <c r="CE340" s="2"/>
      <c r="CF340" s="2"/>
      <c r="CG340" s="2"/>
      <c r="CH340" s="2"/>
      <c r="CI340" s="2"/>
      <c r="CJ340" s="2"/>
      <c r="CK340" s="2"/>
      <c r="CL340" s="2"/>
      <c r="CM340" s="2"/>
      <c r="CN340" s="2"/>
      <c r="CO340" s="2"/>
      <c r="CP340" s="2"/>
      <c r="CQ340" s="2"/>
      <c r="CR340" s="2"/>
      <c r="CS340" s="2"/>
      <c r="CT340" s="2"/>
      <c r="CU340" s="2"/>
      <c r="CV340" s="2"/>
      <c r="CW340" s="2"/>
      <c r="CX340" s="2"/>
      <c r="CY340" s="2"/>
      <c r="CZ340" s="2"/>
      <c r="DA340" s="2"/>
      <c r="DB340" s="2"/>
      <c r="DC340" s="2"/>
      <c r="DD340" s="2"/>
      <c r="DE340" s="2"/>
      <c r="DF340" s="2"/>
      <c r="DG340" s="2"/>
      <c r="DH340" s="2"/>
      <c r="DI340" s="2"/>
      <c r="DJ340" s="2"/>
      <c r="DK340" s="2"/>
      <c r="DL340" s="2"/>
      <c r="DM340" s="2"/>
      <c r="DN340" s="2"/>
      <c r="DO340" s="2"/>
      <c r="DP340" s="2"/>
      <c r="DQ340" s="2"/>
      <c r="DR340" s="2"/>
      <c r="DS340" s="2"/>
      <c r="DT340" s="2"/>
      <c r="DU340" s="2"/>
      <c r="DV340" s="2"/>
      <c r="DW340" s="2"/>
      <c r="DX340" s="2"/>
      <c r="DY340" s="2"/>
      <c r="DZ340" s="2"/>
      <c r="EA340" s="2"/>
      <c r="EB340" s="2"/>
      <c r="EC340" s="2"/>
      <c r="ED340" s="2"/>
      <c r="EE340" s="2"/>
      <c r="EF340" s="2"/>
      <c r="EG340" s="2"/>
      <c r="EH340" s="2"/>
      <c r="EI340" s="2"/>
      <c r="EJ340" s="2"/>
      <c r="EK340" s="2"/>
    </row>
    <row r="341" spans="1:141" ht="12.7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c r="CD341" s="2"/>
      <c r="CE341" s="2"/>
      <c r="CF341" s="2"/>
      <c r="CG341" s="2"/>
      <c r="CH341" s="2"/>
      <c r="CI341" s="2"/>
      <c r="CJ341" s="2"/>
      <c r="CK341" s="2"/>
      <c r="CL341" s="2"/>
      <c r="CM341" s="2"/>
      <c r="CN341" s="2"/>
      <c r="CO341" s="2"/>
      <c r="CP341" s="2"/>
      <c r="CQ341" s="2"/>
      <c r="CR341" s="2"/>
      <c r="CS341" s="2"/>
      <c r="CT341" s="2"/>
      <c r="CU341" s="2"/>
      <c r="CV341" s="2"/>
      <c r="CW341" s="2"/>
      <c r="CX341" s="2"/>
      <c r="CY341" s="2"/>
      <c r="CZ341" s="2"/>
      <c r="DA341" s="2"/>
      <c r="DB341" s="2"/>
      <c r="DC341" s="2"/>
      <c r="DD341" s="2"/>
      <c r="DE341" s="2"/>
      <c r="DF341" s="2"/>
      <c r="DG341" s="2"/>
      <c r="DH341" s="2"/>
      <c r="DI341" s="2"/>
      <c r="DJ341" s="2"/>
      <c r="DK341" s="2"/>
      <c r="DL341" s="2"/>
      <c r="DM341" s="2"/>
      <c r="DN341" s="2"/>
      <c r="DO341" s="2"/>
      <c r="DP341" s="2"/>
      <c r="DQ341" s="2"/>
      <c r="DR341" s="2"/>
      <c r="DS341" s="2"/>
      <c r="DT341" s="2"/>
      <c r="DU341" s="2"/>
      <c r="DV341" s="2"/>
      <c r="DW341" s="2"/>
      <c r="DX341" s="2"/>
      <c r="DY341" s="2"/>
      <c r="DZ341" s="2"/>
      <c r="EA341" s="2"/>
      <c r="EB341" s="2"/>
      <c r="EC341" s="2"/>
      <c r="ED341" s="2"/>
      <c r="EE341" s="2"/>
      <c r="EF341" s="2"/>
      <c r="EG341" s="2"/>
      <c r="EH341" s="2"/>
      <c r="EI341" s="2"/>
      <c r="EJ341" s="2"/>
      <c r="EK341" s="2"/>
    </row>
    <row r="342" spans="1:141" ht="12.7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c r="CG342" s="2"/>
      <c r="CH342" s="2"/>
      <c r="CI342" s="2"/>
      <c r="CJ342" s="2"/>
      <c r="CK342" s="2"/>
      <c r="CL342" s="2"/>
      <c r="CM342" s="2"/>
      <c r="CN342" s="2"/>
      <c r="CO342" s="2"/>
      <c r="CP342" s="2"/>
      <c r="CQ342" s="2"/>
      <c r="CR342" s="2"/>
      <c r="CS342" s="2"/>
      <c r="CT342" s="2"/>
      <c r="CU342" s="2"/>
      <c r="CV342" s="2"/>
      <c r="CW342" s="2"/>
      <c r="CX342" s="2"/>
      <c r="CY342" s="2"/>
      <c r="CZ342" s="2"/>
      <c r="DA342" s="2"/>
      <c r="DB342" s="2"/>
      <c r="DC342" s="2"/>
      <c r="DD342" s="2"/>
      <c r="DE342" s="2"/>
      <c r="DF342" s="2"/>
      <c r="DG342" s="2"/>
      <c r="DH342" s="2"/>
      <c r="DI342" s="2"/>
      <c r="DJ342" s="2"/>
      <c r="DK342" s="2"/>
      <c r="DL342" s="2"/>
      <c r="DM342" s="2"/>
      <c r="DN342" s="2"/>
      <c r="DO342" s="2"/>
      <c r="DP342" s="2"/>
      <c r="DQ342" s="2"/>
      <c r="DR342" s="2"/>
      <c r="DS342" s="2"/>
      <c r="DT342" s="2"/>
      <c r="DU342" s="2"/>
      <c r="DV342" s="2"/>
      <c r="DW342" s="2"/>
      <c r="DX342" s="2"/>
      <c r="DY342" s="2"/>
      <c r="DZ342" s="2"/>
      <c r="EA342" s="2"/>
      <c r="EB342" s="2"/>
      <c r="EC342" s="2"/>
      <c r="ED342" s="2"/>
      <c r="EE342" s="2"/>
      <c r="EF342" s="2"/>
      <c r="EG342" s="2"/>
      <c r="EH342" s="2"/>
      <c r="EI342" s="2"/>
      <c r="EJ342" s="2"/>
      <c r="EK342" s="2"/>
    </row>
    <row r="343" spans="1:141" ht="12.7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c r="CD343" s="2"/>
      <c r="CE343" s="2"/>
      <c r="CF343" s="2"/>
      <c r="CG343" s="2"/>
      <c r="CH343" s="2"/>
      <c r="CI343" s="2"/>
      <c r="CJ343" s="2"/>
      <c r="CK343" s="2"/>
      <c r="CL343" s="2"/>
      <c r="CM343" s="2"/>
      <c r="CN343" s="2"/>
      <c r="CO343" s="2"/>
      <c r="CP343" s="2"/>
      <c r="CQ343" s="2"/>
      <c r="CR343" s="2"/>
      <c r="CS343" s="2"/>
      <c r="CT343" s="2"/>
      <c r="CU343" s="2"/>
      <c r="CV343" s="2"/>
      <c r="CW343" s="2"/>
      <c r="CX343" s="2"/>
      <c r="CY343" s="2"/>
      <c r="CZ343" s="2"/>
      <c r="DA343" s="2"/>
      <c r="DB343" s="2"/>
      <c r="DC343" s="2"/>
      <c r="DD343" s="2"/>
      <c r="DE343" s="2"/>
      <c r="DF343" s="2"/>
      <c r="DG343" s="2"/>
      <c r="DH343" s="2"/>
      <c r="DI343" s="2"/>
      <c r="DJ343" s="2"/>
      <c r="DK343" s="2"/>
      <c r="DL343" s="2"/>
      <c r="DM343" s="2"/>
      <c r="DN343" s="2"/>
      <c r="DO343" s="2"/>
      <c r="DP343" s="2"/>
      <c r="DQ343" s="2"/>
      <c r="DR343" s="2"/>
      <c r="DS343" s="2"/>
      <c r="DT343" s="2"/>
      <c r="DU343" s="2"/>
      <c r="DV343" s="2"/>
      <c r="DW343" s="2"/>
      <c r="DX343" s="2"/>
      <c r="DY343" s="2"/>
      <c r="DZ343" s="2"/>
      <c r="EA343" s="2"/>
      <c r="EB343" s="2"/>
      <c r="EC343" s="2"/>
      <c r="ED343" s="2"/>
      <c r="EE343" s="2"/>
      <c r="EF343" s="2"/>
      <c r="EG343" s="2"/>
      <c r="EH343" s="2"/>
      <c r="EI343" s="2"/>
      <c r="EJ343" s="2"/>
      <c r="EK343" s="2"/>
    </row>
    <row r="344" spans="1:141" ht="12.7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c r="CJ344" s="2"/>
      <c r="CK344" s="2"/>
      <c r="CL344" s="2"/>
      <c r="CM344" s="2"/>
      <c r="CN344" s="2"/>
      <c r="CO344" s="2"/>
      <c r="CP344" s="2"/>
      <c r="CQ344" s="2"/>
      <c r="CR344" s="2"/>
      <c r="CS344" s="2"/>
      <c r="CT344" s="2"/>
      <c r="CU344" s="2"/>
      <c r="CV344" s="2"/>
      <c r="CW344" s="2"/>
      <c r="CX344" s="2"/>
      <c r="CY344" s="2"/>
      <c r="CZ344" s="2"/>
      <c r="DA344" s="2"/>
      <c r="DB344" s="2"/>
      <c r="DC344" s="2"/>
      <c r="DD344" s="2"/>
      <c r="DE344" s="2"/>
      <c r="DF344" s="2"/>
      <c r="DG344" s="2"/>
      <c r="DH344" s="2"/>
      <c r="DI344" s="2"/>
      <c r="DJ344" s="2"/>
      <c r="DK344" s="2"/>
      <c r="DL344" s="2"/>
      <c r="DM344" s="2"/>
      <c r="DN344" s="2"/>
      <c r="DO344" s="2"/>
      <c r="DP344" s="2"/>
      <c r="DQ344" s="2"/>
      <c r="DR344" s="2"/>
      <c r="DS344" s="2"/>
      <c r="DT344" s="2"/>
      <c r="DU344" s="2"/>
      <c r="DV344" s="2"/>
      <c r="DW344" s="2"/>
      <c r="DX344" s="2"/>
      <c r="DY344" s="2"/>
      <c r="DZ344" s="2"/>
      <c r="EA344" s="2"/>
      <c r="EB344" s="2"/>
      <c r="EC344" s="2"/>
      <c r="ED344" s="2"/>
      <c r="EE344" s="2"/>
      <c r="EF344" s="2"/>
      <c r="EG344" s="2"/>
      <c r="EH344" s="2"/>
      <c r="EI344" s="2"/>
      <c r="EJ344" s="2"/>
      <c r="EK344" s="2"/>
    </row>
    <row r="345" spans="1:141" ht="12.7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c r="CE345" s="2"/>
      <c r="CF345" s="2"/>
      <c r="CG345" s="2"/>
      <c r="CH345" s="2"/>
      <c r="CI345" s="2"/>
      <c r="CJ345" s="2"/>
      <c r="CK345" s="2"/>
      <c r="CL345" s="2"/>
      <c r="CM345" s="2"/>
      <c r="CN345" s="2"/>
      <c r="CO345" s="2"/>
      <c r="CP345" s="2"/>
      <c r="CQ345" s="2"/>
      <c r="CR345" s="2"/>
      <c r="CS345" s="2"/>
      <c r="CT345" s="2"/>
      <c r="CU345" s="2"/>
      <c r="CV345" s="2"/>
      <c r="CW345" s="2"/>
      <c r="CX345" s="2"/>
      <c r="CY345" s="2"/>
      <c r="CZ345" s="2"/>
      <c r="DA345" s="2"/>
      <c r="DB345" s="2"/>
      <c r="DC345" s="2"/>
      <c r="DD345" s="2"/>
      <c r="DE345" s="2"/>
      <c r="DF345" s="2"/>
      <c r="DG345" s="2"/>
      <c r="DH345" s="2"/>
      <c r="DI345" s="2"/>
      <c r="DJ345" s="2"/>
      <c r="DK345" s="2"/>
      <c r="DL345" s="2"/>
      <c r="DM345" s="2"/>
      <c r="DN345" s="2"/>
      <c r="DO345" s="2"/>
      <c r="DP345" s="2"/>
      <c r="DQ345" s="2"/>
      <c r="DR345" s="2"/>
      <c r="DS345" s="2"/>
      <c r="DT345" s="2"/>
      <c r="DU345" s="2"/>
      <c r="DV345" s="2"/>
      <c r="DW345" s="2"/>
      <c r="DX345" s="2"/>
      <c r="DY345" s="2"/>
      <c r="DZ345" s="2"/>
      <c r="EA345" s="2"/>
      <c r="EB345" s="2"/>
      <c r="EC345" s="2"/>
      <c r="ED345" s="2"/>
      <c r="EE345" s="2"/>
      <c r="EF345" s="2"/>
      <c r="EG345" s="2"/>
      <c r="EH345" s="2"/>
      <c r="EI345" s="2"/>
      <c r="EJ345" s="2"/>
      <c r="EK345" s="2"/>
    </row>
    <row r="346" spans="1:141" ht="12.7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c r="CE346" s="2"/>
      <c r="CF346" s="2"/>
      <c r="CG346" s="2"/>
      <c r="CH346" s="2"/>
      <c r="CI346" s="2"/>
      <c r="CJ346" s="2"/>
      <c r="CK346" s="2"/>
      <c r="CL346" s="2"/>
      <c r="CM346" s="2"/>
      <c r="CN346" s="2"/>
      <c r="CO346" s="2"/>
      <c r="CP346" s="2"/>
      <c r="CQ346" s="2"/>
      <c r="CR346" s="2"/>
      <c r="CS346" s="2"/>
      <c r="CT346" s="2"/>
      <c r="CU346" s="2"/>
      <c r="CV346" s="2"/>
      <c r="CW346" s="2"/>
      <c r="CX346" s="2"/>
      <c r="CY346" s="2"/>
      <c r="CZ346" s="2"/>
      <c r="DA346" s="2"/>
      <c r="DB346" s="2"/>
      <c r="DC346" s="2"/>
      <c r="DD346" s="2"/>
      <c r="DE346" s="2"/>
      <c r="DF346" s="2"/>
      <c r="DG346" s="2"/>
      <c r="DH346" s="2"/>
      <c r="DI346" s="2"/>
      <c r="DJ346" s="2"/>
      <c r="DK346" s="2"/>
      <c r="DL346" s="2"/>
      <c r="DM346" s="2"/>
      <c r="DN346" s="2"/>
      <c r="DO346" s="2"/>
      <c r="DP346" s="2"/>
      <c r="DQ346" s="2"/>
      <c r="DR346" s="2"/>
      <c r="DS346" s="2"/>
      <c r="DT346" s="2"/>
      <c r="DU346" s="2"/>
      <c r="DV346" s="2"/>
      <c r="DW346" s="2"/>
      <c r="DX346" s="2"/>
      <c r="DY346" s="2"/>
      <c r="DZ346" s="2"/>
      <c r="EA346" s="2"/>
      <c r="EB346" s="2"/>
      <c r="EC346" s="2"/>
      <c r="ED346" s="2"/>
      <c r="EE346" s="2"/>
      <c r="EF346" s="2"/>
      <c r="EG346" s="2"/>
      <c r="EH346" s="2"/>
      <c r="EI346" s="2"/>
      <c r="EJ346" s="2"/>
      <c r="EK346" s="2"/>
    </row>
    <row r="347" spans="1:141" ht="12.7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c r="CD347" s="2"/>
      <c r="CE347" s="2"/>
      <c r="CF347" s="2"/>
      <c r="CG347" s="2"/>
      <c r="CH347" s="2"/>
      <c r="CI347" s="2"/>
      <c r="CJ347" s="2"/>
      <c r="CK347" s="2"/>
      <c r="CL347" s="2"/>
      <c r="CM347" s="2"/>
      <c r="CN347" s="2"/>
      <c r="CO347" s="2"/>
      <c r="CP347" s="2"/>
      <c r="CQ347" s="2"/>
      <c r="CR347" s="2"/>
      <c r="CS347" s="2"/>
      <c r="CT347" s="2"/>
      <c r="CU347" s="2"/>
      <c r="CV347" s="2"/>
      <c r="CW347" s="2"/>
      <c r="CX347" s="2"/>
      <c r="CY347" s="2"/>
      <c r="CZ347" s="2"/>
      <c r="DA347" s="2"/>
      <c r="DB347" s="2"/>
      <c r="DC347" s="2"/>
      <c r="DD347" s="2"/>
      <c r="DE347" s="2"/>
      <c r="DF347" s="2"/>
      <c r="DG347" s="2"/>
      <c r="DH347" s="2"/>
      <c r="DI347" s="2"/>
      <c r="DJ347" s="2"/>
      <c r="DK347" s="2"/>
      <c r="DL347" s="2"/>
      <c r="DM347" s="2"/>
      <c r="DN347" s="2"/>
      <c r="DO347" s="2"/>
      <c r="DP347" s="2"/>
      <c r="DQ347" s="2"/>
      <c r="DR347" s="2"/>
      <c r="DS347" s="2"/>
      <c r="DT347" s="2"/>
      <c r="DU347" s="2"/>
      <c r="DV347" s="2"/>
      <c r="DW347" s="2"/>
      <c r="DX347" s="2"/>
      <c r="DY347" s="2"/>
      <c r="DZ347" s="2"/>
      <c r="EA347" s="2"/>
      <c r="EB347" s="2"/>
      <c r="EC347" s="2"/>
      <c r="ED347" s="2"/>
      <c r="EE347" s="2"/>
      <c r="EF347" s="2"/>
      <c r="EG347" s="2"/>
      <c r="EH347" s="2"/>
      <c r="EI347" s="2"/>
      <c r="EJ347" s="2"/>
      <c r="EK347" s="2"/>
    </row>
    <row r="348" spans="1:141" ht="12.7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2"/>
      <c r="CD348" s="2"/>
      <c r="CE348" s="2"/>
      <c r="CF348" s="2"/>
      <c r="CG348" s="2"/>
      <c r="CH348" s="2"/>
      <c r="CI348" s="2"/>
      <c r="CJ348" s="2"/>
      <c r="CK348" s="2"/>
      <c r="CL348" s="2"/>
      <c r="CM348" s="2"/>
      <c r="CN348" s="2"/>
      <c r="CO348" s="2"/>
      <c r="CP348" s="2"/>
      <c r="CQ348" s="2"/>
      <c r="CR348" s="2"/>
      <c r="CS348" s="2"/>
      <c r="CT348" s="2"/>
      <c r="CU348" s="2"/>
      <c r="CV348" s="2"/>
      <c r="CW348" s="2"/>
      <c r="CX348" s="2"/>
      <c r="CY348" s="2"/>
      <c r="CZ348" s="2"/>
      <c r="DA348" s="2"/>
      <c r="DB348" s="2"/>
      <c r="DC348" s="2"/>
      <c r="DD348" s="2"/>
      <c r="DE348" s="2"/>
      <c r="DF348" s="2"/>
      <c r="DG348" s="2"/>
      <c r="DH348" s="2"/>
      <c r="DI348" s="2"/>
      <c r="DJ348" s="2"/>
      <c r="DK348" s="2"/>
      <c r="DL348" s="2"/>
      <c r="DM348" s="2"/>
      <c r="DN348" s="2"/>
      <c r="DO348" s="2"/>
      <c r="DP348" s="2"/>
      <c r="DQ348" s="2"/>
      <c r="DR348" s="2"/>
      <c r="DS348" s="2"/>
      <c r="DT348" s="2"/>
      <c r="DU348" s="2"/>
      <c r="DV348" s="2"/>
      <c r="DW348" s="2"/>
      <c r="DX348" s="2"/>
      <c r="DY348" s="2"/>
      <c r="DZ348" s="2"/>
      <c r="EA348" s="2"/>
      <c r="EB348" s="2"/>
      <c r="EC348" s="2"/>
      <c r="ED348" s="2"/>
      <c r="EE348" s="2"/>
      <c r="EF348" s="2"/>
      <c r="EG348" s="2"/>
      <c r="EH348" s="2"/>
      <c r="EI348" s="2"/>
      <c r="EJ348" s="2"/>
      <c r="EK348" s="2"/>
    </row>
    <row r="349" spans="1:141" ht="12.7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c r="CD349" s="2"/>
      <c r="CE349" s="2"/>
      <c r="CF349" s="2"/>
      <c r="CG349" s="2"/>
      <c r="CH349" s="2"/>
      <c r="CI349" s="2"/>
      <c r="CJ349" s="2"/>
      <c r="CK349" s="2"/>
      <c r="CL349" s="2"/>
      <c r="CM349" s="2"/>
      <c r="CN349" s="2"/>
      <c r="CO349" s="2"/>
      <c r="CP349" s="2"/>
      <c r="CQ349" s="2"/>
      <c r="CR349" s="2"/>
      <c r="CS349" s="2"/>
      <c r="CT349" s="2"/>
      <c r="CU349" s="2"/>
      <c r="CV349" s="2"/>
      <c r="CW349" s="2"/>
      <c r="CX349" s="2"/>
      <c r="CY349" s="2"/>
      <c r="CZ349" s="2"/>
      <c r="DA349" s="2"/>
      <c r="DB349" s="2"/>
      <c r="DC349" s="2"/>
      <c r="DD349" s="2"/>
      <c r="DE349" s="2"/>
      <c r="DF349" s="2"/>
      <c r="DG349" s="2"/>
      <c r="DH349" s="2"/>
      <c r="DI349" s="2"/>
      <c r="DJ349" s="2"/>
      <c r="DK349" s="2"/>
      <c r="DL349" s="2"/>
      <c r="DM349" s="2"/>
      <c r="DN349" s="2"/>
      <c r="DO349" s="2"/>
      <c r="DP349" s="2"/>
      <c r="DQ349" s="2"/>
      <c r="DR349" s="2"/>
      <c r="DS349" s="2"/>
      <c r="DT349" s="2"/>
      <c r="DU349" s="2"/>
      <c r="DV349" s="2"/>
      <c r="DW349" s="2"/>
      <c r="DX349" s="2"/>
      <c r="DY349" s="2"/>
      <c r="DZ349" s="2"/>
      <c r="EA349" s="2"/>
      <c r="EB349" s="2"/>
      <c r="EC349" s="2"/>
      <c r="ED349" s="2"/>
      <c r="EE349" s="2"/>
      <c r="EF349" s="2"/>
      <c r="EG349" s="2"/>
      <c r="EH349" s="2"/>
      <c r="EI349" s="2"/>
      <c r="EJ349" s="2"/>
      <c r="EK349" s="2"/>
    </row>
    <row r="350" spans="1:141" ht="12.7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2"/>
      <c r="CD350" s="2"/>
      <c r="CE350" s="2"/>
      <c r="CF350" s="2"/>
      <c r="CG350" s="2"/>
      <c r="CH350" s="2"/>
      <c r="CI350" s="2"/>
      <c r="CJ350" s="2"/>
      <c r="CK350" s="2"/>
      <c r="CL350" s="2"/>
      <c r="CM350" s="2"/>
      <c r="CN350" s="2"/>
      <c r="CO350" s="2"/>
      <c r="CP350" s="2"/>
      <c r="CQ350" s="2"/>
      <c r="CR350" s="2"/>
      <c r="CS350" s="2"/>
      <c r="CT350" s="2"/>
      <c r="CU350" s="2"/>
      <c r="CV350" s="2"/>
      <c r="CW350" s="2"/>
      <c r="CX350" s="2"/>
      <c r="CY350" s="2"/>
      <c r="CZ350" s="2"/>
      <c r="DA350" s="2"/>
      <c r="DB350" s="2"/>
      <c r="DC350" s="2"/>
      <c r="DD350" s="2"/>
      <c r="DE350" s="2"/>
      <c r="DF350" s="2"/>
      <c r="DG350" s="2"/>
      <c r="DH350" s="2"/>
      <c r="DI350" s="2"/>
      <c r="DJ350" s="2"/>
      <c r="DK350" s="2"/>
      <c r="DL350" s="2"/>
      <c r="DM350" s="2"/>
      <c r="DN350" s="2"/>
      <c r="DO350" s="2"/>
      <c r="DP350" s="2"/>
      <c r="DQ350" s="2"/>
      <c r="DR350" s="2"/>
      <c r="DS350" s="2"/>
      <c r="DT350" s="2"/>
      <c r="DU350" s="2"/>
      <c r="DV350" s="2"/>
      <c r="DW350" s="2"/>
      <c r="DX350" s="2"/>
      <c r="DY350" s="2"/>
      <c r="DZ350" s="2"/>
      <c r="EA350" s="2"/>
      <c r="EB350" s="2"/>
      <c r="EC350" s="2"/>
      <c r="ED350" s="2"/>
      <c r="EE350" s="2"/>
      <c r="EF350" s="2"/>
      <c r="EG350" s="2"/>
      <c r="EH350" s="2"/>
      <c r="EI350" s="2"/>
      <c r="EJ350" s="2"/>
      <c r="EK350" s="2"/>
    </row>
    <row r="351" spans="1:141" ht="12.7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c r="CD351" s="2"/>
      <c r="CE351" s="2"/>
      <c r="CF351" s="2"/>
      <c r="CG351" s="2"/>
      <c r="CH351" s="2"/>
      <c r="CI351" s="2"/>
      <c r="CJ351" s="2"/>
      <c r="CK351" s="2"/>
      <c r="CL351" s="2"/>
      <c r="CM351" s="2"/>
      <c r="CN351" s="2"/>
      <c r="CO351" s="2"/>
      <c r="CP351" s="2"/>
      <c r="CQ351" s="2"/>
      <c r="CR351" s="2"/>
      <c r="CS351" s="2"/>
      <c r="CT351" s="2"/>
      <c r="CU351" s="2"/>
      <c r="CV351" s="2"/>
      <c r="CW351" s="2"/>
      <c r="CX351" s="2"/>
      <c r="CY351" s="2"/>
      <c r="CZ351" s="2"/>
      <c r="DA351" s="2"/>
      <c r="DB351" s="2"/>
      <c r="DC351" s="2"/>
      <c r="DD351" s="2"/>
      <c r="DE351" s="2"/>
      <c r="DF351" s="2"/>
      <c r="DG351" s="2"/>
      <c r="DH351" s="2"/>
      <c r="DI351" s="2"/>
      <c r="DJ351" s="2"/>
      <c r="DK351" s="2"/>
      <c r="DL351" s="2"/>
      <c r="DM351" s="2"/>
      <c r="DN351" s="2"/>
      <c r="DO351" s="2"/>
      <c r="DP351" s="2"/>
      <c r="DQ351" s="2"/>
      <c r="DR351" s="2"/>
      <c r="DS351" s="2"/>
      <c r="DT351" s="2"/>
      <c r="DU351" s="2"/>
      <c r="DV351" s="2"/>
      <c r="DW351" s="2"/>
      <c r="DX351" s="2"/>
      <c r="DY351" s="2"/>
      <c r="DZ351" s="2"/>
      <c r="EA351" s="2"/>
      <c r="EB351" s="2"/>
      <c r="EC351" s="2"/>
      <c r="ED351" s="2"/>
      <c r="EE351" s="2"/>
      <c r="EF351" s="2"/>
      <c r="EG351" s="2"/>
      <c r="EH351" s="2"/>
      <c r="EI351" s="2"/>
      <c r="EJ351" s="2"/>
      <c r="EK351" s="2"/>
    </row>
    <row r="352" spans="1:141" ht="12.7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c r="CD352" s="2"/>
      <c r="CE352" s="2"/>
      <c r="CF352" s="2"/>
      <c r="CG352" s="2"/>
      <c r="CH352" s="2"/>
      <c r="CI352" s="2"/>
      <c r="CJ352" s="2"/>
      <c r="CK352" s="2"/>
      <c r="CL352" s="2"/>
      <c r="CM352" s="2"/>
      <c r="CN352" s="2"/>
      <c r="CO352" s="2"/>
      <c r="CP352" s="2"/>
      <c r="CQ352" s="2"/>
      <c r="CR352" s="2"/>
      <c r="CS352" s="2"/>
      <c r="CT352" s="2"/>
      <c r="CU352" s="2"/>
      <c r="CV352" s="2"/>
      <c r="CW352" s="2"/>
      <c r="CX352" s="2"/>
      <c r="CY352" s="2"/>
      <c r="CZ352" s="2"/>
      <c r="DA352" s="2"/>
      <c r="DB352" s="2"/>
      <c r="DC352" s="2"/>
      <c r="DD352" s="2"/>
      <c r="DE352" s="2"/>
      <c r="DF352" s="2"/>
      <c r="DG352" s="2"/>
      <c r="DH352" s="2"/>
      <c r="DI352" s="2"/>
      <c r="DJ352" s="2"/>
      <c r="DK352" s="2"/>
      <c r="DL352" s="2"/>
      <c r="DM352" s="2"/>
      <c r="DN352" s="2"/>
      <c r="DO352" s="2"/>
      <c r="DP352" s="2"/>
      <c r="DQ352" s="2"/>
      <c r="DR352" s="2"/>
      <c r="DS352" s="2"/>
      <c r="DT352" s="2"/>
      <c r="DU352" s="2"/>
      <c r="DV352" s="2"/>
      <c r="DW352" s="2"/>
      <c r="DX352" s="2"/>
      <c r="DY352" s="2"/>
      <c r="DZ352" s="2"/>
      <c r="EA352" s="2"/>
      <c r="EB352" s="2"/>
      <c r="EC352" s="2"/>
      <c r="ED352" s="2"/>
      <c r="EE352" s="2"/>
      <c r="EF352" s="2"/>
      <c r="EG352" s="2"/>
      <c r="EH352" s="2"/>
      <c r="EI352" s="2"/>
      <c r="EJ352" s="2"/>
      <c r="EK352" s="2"/>
    </row>
    <row r="353" spans="1:141" ht="12.7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c r="CB353" s="2"/>
      <c r="CC353" s="2"/>
      <c r="CD353" s="2"/>
      <c r="CE353" s="2"/>
      <c r="CF353" s="2"/>
      <c r="CG353" s="2"/>
      <c r="CH353" s="2"/>
      <c r="CI353" s="2"/>
      <c r="CJ353" s="2"/>
      <c r="CK353" s="2"/>
      <c r="CL353" s="2"/>
      <c r="CM353" s="2"/>
      <c r="CN353" s="2"/>
      <c r="CO353" s="2"/>
      <c r="CP353" s="2"/>
      <c r="CQ353" s="2"/>
      <c r="CR353" s="2"/>
      <c r="CS353" s="2"/>
      <c r="CT353" s="2"/>
      <c r="CU353" s="2"/>
      <c r="CV353" s="2"/>
      <c r="CW353" s="2"/>
      <c r="CX353" s="2"/>
      <c r="CY353" s="2"/>
      <c r="CZ353" s="2"/>
      <c r="DA353" s="2"/>
      <c r="DB353" s="2"/>
      <c r="DC353" s="2"/>
      <c r="DD353" s="2"/>
      <c r="DE353" s="2"/>
      <c r="DF353" s="2"/>
      <c r="DG353" s="2"/>
      <c r="DH353" s="2"/>
      <c r="DI353" s="2"/>
      <c r="DJ353" s="2"/>
      <c r="DK353" s="2"/>
      <c r="DL353" s="2"/>
      <c r="DM353" s="2"/>
      <c r="DN353" s="2"/>
      <c r="DO353" s="2"/>
      <c r="DP353" s="2"/>
      <c r="DQ353" s="2"/>
      <c r="DR353" s="2"/>
      <c r="DS353" s="2"/>
      <c r="DT353" s="2"/>
      <c r="DU353" s="2"/>
      <c r="DV353" s="2"/>
      <c r="DW353" s="2"/>
      <c r="DX353" s="2"/>
      <c r="DY353" s="2"/>
      <c r="DZ353" s="2"/>
      <c r="EA353" s="2"/>
      <c r="EB353" s="2"/>
      <c r="EC353" s="2"/>
      <c r="ED353" s="2"/>
      <c r="EE353" s="2"/>
      <c r="EF353" s="2"/>
      <c r="EG353" s="2"/>
      <c r="EH353" s="2"/>
      <c r="EI353" s="2"/>
      <c r="EJ353" s="2"/>
      <c r="EK353" s="2"/>
    </row>
    <row r="354" spans="1:141" ht="12.7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c r="CE354" s="2"/>
      <c r="CF354" s="2"/>
      <c r="CG354" s="2"/>
      <c r="CH354" s="2"/>
      <c r="CI354" s="2"/>
      <c r="CJ354" s="2"/>
      <c r="CK354" s="2"/>
      <c r="CL354" s="2"/>
      <c r="CM354" s="2"/>
      <c r="CN354" s="2"/>
      <c r="CO354" s="2"/>
      <c r="CP354" s="2"/>
      <c r="CQ354" s="2"/>
      <c r="CR354" s="2"/>
      <c r="CS354" s="2"/>
      <c r="CT354" s="2"/>
      <c r="CU354" s="2"/>
      <c r="CV354" s="2"/>
      <c r="CW354" s="2"/>
      <c r="CX354" s="2"/>
      <c r="CY354" s="2"/>
      <c r="CZ354" s="2"/>
      <c r="DA354" s="2"/>
      <c r="DB354" s="2"/>
      <c r="DC354" s="2"/>
      <c r="DD354" s="2"/>
      <c r="DE354" s="2"/>
      <c r="DF354" s="2"/>
      <c r="DG354" s="2"/>
      <c r="DH354" s="2"/>
      <c r="DI354" s="2"/>
      <c r="DJ354" s="2"/>
      <c r="DK354" s="2"/>
      <c r="DL354" s="2"/>
      <c r="DM354" s="2"/>
      <c r="DN354" s="2"/>
      <c r="DO354" s="2"/>
      <c r="DP354" s="2"/>
      <c r="DQ354" s="2"/>
      <c r="DR354" s="2"/>
      <c r="DS354" s="2"/>
      <c r="DT354" s="2"/>
      <c r="DU354" s="2"/>
      <c r="DV354" s="2"/>
      <c r="DW354" s="2"/>
      <c r="DX354" s="2"/>
      <c r="DY354" s="2"/>
      <c r="DZ354" s="2"/>
      <c r="EA354" s="2"/>
      <c r="EB354" s="2"/>
      <c r="EC354" s="2"/>
      <c r="ED354" s="2"/>
      <c r="EE354" s="2"/>
      <c r="EF354" s="2"/>
      <c r="EG354" s="2"/>
      <c r="EH354" s="2"/>
      <c r="EI354" s="2"/>
      <c r="EJ354" s="2"/>
      <c r="EK354" s="2"/>
    </row>
    <row r="355" spans="1:141" ht="12.7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c r="CC355" s="2"/>
      <c r="CD355" s="2"/>
      <c r="CE355" s="2"/>
      <c r="CF355" s="2"/>
      <c r="CG355" s="2"/>
      <c r="CH355" s="2"/>
      <c r="CI355" s="2"/>
      <c r="CJ355" s="2"/>
      <c r="CK355" s="2"/>
      <c r="CL355" s="2"/>
      <c r="CM355" s="2"/>
      <c r="CN355" s="2"/>
      <c r="CO355" s="2"/>
      <c r="CP355" s="2"/>
      <c r="CQ355" s="2"/>
      <c r="CR355" s="2"/>
      <c r="CS355" s="2"/>
      <c r="CT355" s="2"/>
      <c r="CU355" s="2"/>
      <c r="CV355" s="2"/>
      <c r="CW355" s="2"/>
      <c r="CX355" s="2"/>
      <c r="CY355" s="2"/>
      <c r="CZ355" s="2"/>
      <c r="DA355" s="2"/>
      <c r="DB355" s="2"/>
      <c r="DC355" s="2"/>
      <c r="DD355" s="2"/>
      <c r="DE355" s="2"/>
      <c r="DF355" s="2"/>
      <c r="DG355" s="2"/>
      <c r="DH355" s="2"/>
      <c r="DI355" s="2"/>
      <c r="DJ355" s="2"/>
      <c r="DK355" s="2"/>
      <c r="DL355" s="2"/>
      <c r="DM355" s="2"/>
      <c r="DN355" s="2"/>
      <c r="DO355" s="2"/>
      <c r="DP355" s="2"/>
      <c r="DQ355" s="2"/>
      <c r="DR355" s="2"/>
      <c r="DS355" s="2"/>
      <c r="DT355" s="2"/>
      <c r="DU355" s="2"/>
      <c r="DV355" s="2"/>
      <c r="DW355" s="2"/>
      <c r="DX355" s="2"/>
      <c r="DY355" s="2"/>
      <c r="DZ355" s="2"/>
      <c r="EA355" s="2"/>
      <c r="EB355" s="2"/>
      <c r="EC355" s="2"/>
      <c r="ED355" s="2"/>
      <c r="EE355" s="2"/>
      <c r="EF355" s="2"/>
      <c r="EG355" s="2"/>
      <c r="EH355" s="2"/>
      <c r="EI355" s="2"/>
      <c r="EJ355" s="2"/>
      <c r="EK355" s="2"/>
    </row>
    <row r="356" spans="1:141" ht="12.7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2"/>
      <c r="CD356" s="2"/>
      <c r="CE356" s="2"/>
      <c r="CF356" s="2"/>
      <c r="CG356" s="2"/>
      <c r="CH356" s="2"/>
      <c r="CI356" s="2"/>
      <c r="CJ356" s="2"/>
      <c r="CK356" s="2"/>
      <c r="CL356" s="2"/>
      <c r="CM356" s="2"/>
      <c r="CN356" s="2"/>
      <c r="CO356" s="2"/>
      <c r="CP356" s="2"/>
      <c r="CQ356" s="2"/>
      <c r="CR356" s="2"/>
      <c r="CS356" s="2"/>
      <c r="CT356" s="2"/>
      <c r="CU356" s="2"/>
      <c r="CV356" s="2"/>
      <c r="CW356" s="2"/>
      <c r="CX356" s="2"/>
      <c r="CY356" s="2"/>
      <c r="CZ356" s="2"/>
      <c r="DA356" s="2"/>
      <c r="DB356" s="2"/>
      <c r="DC356" s="2"/>
      <c r="DD356" s="2"/>
      <c r="DE356" s="2"/>
      <c r="DF356" s="2"/>
      <c r="DG356" s="2"/>
      <c r="DH356" s="2"/>
      <c r="DI356" s="2"/>
      <c r="DJ356" s="2"/>
      <c r="DK356" s="2"/>
      <c r="DL356" s="2"/>
      <c r="DM356" s="2"/>
      <c r="DN356" s="2"/>
      <c r="DO356" s="2"/>
      <c r="DP356" s="2"/>
      <c r="DQ356" s="2"/>
      <c r="DR356" s="2"/>
      <c r="DS356" s="2"/>
      <c r="DT356" s="2"/>
      <c r="DU356" s="2"/>
      <c r="DV356" s="2"/>
      <c r="DW356" s="2"/>
      <c r="DX356" s="2"/>
      <c r="DY356" s="2"/>
      <c r="DZ356" s="2"/>
      <c r="EA356" s="2"/>
      <c r="EB356" s="2"/>
      <c r="EC356" s="2"/>
      <c r="ED356" s="2"/>
      <c r="EE356" s="2"/>
      <c r="EF356" s="2"/>
      <c r="EG356" s="2"/>
      <c r="EH356" s="2"/>
      <c r="EI356" s="2"/>
      <c r="EJ356" s="2"/>
      <c r="EK356" s="2"/>
    </row>
    <row r="357" spans="1:141" ht="12.7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2"/>
      <c r="CD357" s="2"/>
      <c r="CE357" s="2"/>
      <c r="CF357" s="2"/>
      <c r="CG357" s="2"/>
      <c r="CH357" s="2"/>
      <c r="CI357" s="2"/>
      <c r="CJ357" s="2"/>
      <c r="CK357" s="2"/>
      <c r="CL357" s="2"/>
      <c r="CM357" s="2"/>
      <c r="CN357" s="2"/>
      <c r="CO357" s="2"/>
      <c r="CP357" s="2"/>
      <c r="CQ357" s="2"/>
      <c r="CR357" s="2"/>
      <c r="CS357" s="2"/>
      <c r="CT357" s="2"/>
      <c r="CU357" s="2"/>
      <c r="CV357" s="2"/>
      <c r="CW357" s="2"/>
      <c r="CX357" s="2"/>
      <c r="CY357" s="2"/>
      <c r="CZ357" s="2"/>
      <c r="DA357" s="2"/>
      <c r="DB357" s="2"/>
      <c r="DC357" s="2"/>
      <c r="DD357" s="2"/>
      <c r="DE357" s="2"/>
      <c r="DF357" s="2"/>
      <c r="DG357" s="2"/>
      <c r="DH357" s="2"/>
      <c r="DI357" s="2"/>
      <c r="DJ357" s="2"/>
      <c r="DK357" s="2"/>
      <c r="DL357" s="2"/>
      <c r="DM357" s="2"/>
      <c r="DN357" s="2"/>
      <c r="DO357" s="2"/>
      <c r="DP357" s="2"/>
      <c r="DQ357" s="2"/>
      <c r="DR357" s="2"/>
      <c r="DS357" s="2"/>
      <c r="DT357" s="2"/>
      <c r="DU357" s="2"/>
      <c r="DV357" s="2"/>
      <c r="DW357" s="2"/>
      <c r="DX357" s="2"/>
      <c r="DY357" s="2"/>
      <c r="DZ357" s="2"/>
      <c r="EA357" s="2"/>
      <c r="EB357" s="2"/>
      <c r="EC357" s="2"/>
      <c r="ED357" s="2"/>
      <c r="EE357" s="2"/>
      <c r="EF357" s="2"/>
      <c r="EG357" s="2"/>
      <c r="EH357" s="2"/>
      <c r="EI357" s="2"/>
      <c r="EJ357" s="2"/>
      <c r="EK357" s="2"/>
    </row>
    <row r="358" spans="1:141" ht="12.7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c r="CB358" s="2"/>
      <c r="CC358" s="2"/>
      <c r="CD358" s="2"/>
      <c r="CE358" s="2"/>
      <c r="CF358" s="2"/>
      <c r="CG358" s="2"/>
      <c r="CH358" s="2"/>
      <c r="CI358" s="2"/>
      <c r="CJ358" s="2"/>
      <c r="CK358" s="2"/>
      <c r="CL358" s="2"/>
      <c r="CM358" s="2"/>
      <c r="CN358" s="2"/>
      <c r="CO358" s="2"/>
      <c r="CP358" s="2"/>
      <c r="CQ358" s="2"/>
      <c r="CR358" s="2"/>
      <c r="CS358" s="2"/>
      <c r="CT358" s="2"/>
      <c r="CU358" s="2"/>
      <c r="CV358" s="2"/>
      <c r="CW358" s="2"/>
      <c r="CX358" s="2"/>
      <c r="CY358" s="2"/>
      <c r="CZ358" s="2"/>
      <c r="DA358" s="2"/>
      <c r="DB358" s="2"/>
      <c r="DC358" s="2"/>
      <c r="DD358" s="2"/>
      <c r="DE358" s="2"/>
      <c r="DF358" s="2"/>
      <c r="DG358" s="2"/>
      <c r="DH358" s="2"/>
      <c r="DI358" s="2"/>
      <c r="DJ358" s="2"/>
      <c r="DK358" s="2"/>
      <c r="DL358" s="2"/>
      <c r="DM358" s="2"/>
      <c r="DN358" s="2"/>
      <c r="DO358" s="2"/>
      <c r="DP358" s="2"/>
      <c r="DQ358" s="2"/>
      <c r="DR358" s="2"/>
      <c r="DS358" s="2"/>
      <c r="DT358" s="2"/>
      <c r="DU358" s="2"/>
      <c r="DV358" s="2"/>
      <c r="DW358" s="2"/>
      <c r="DX358" s="2"/>
      <c r="DY358" s="2"/>
      <c r="DZ358" s="2"/>
      <c r="EA358" s="2"/>
      <c r="EB358" s="2"/>
      <c r="EC358" s="2"/>
      <c r="ED358" s="2"/>
      <c r="EE358" s="2"/>
      <c r="EF358" s="2"/>
      <c r="EG358" s="2"/>
      <c r="EH358" s="2"/>
      <c r="EI358" s="2"/>
      <c r="EJ358" s="2"/>
      <c r="EK358" s="2"/>
    </row>
    <row r="359" spans="1:141" ht="12.7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c r="CB359" s="2"/>
      <c r="CC359" s="2"/>
      <c r="CD359" s="2"/>
      <c r="CE359" s="2"/>
      <c r="CF359" s="2"/>
      <c r="CG359" s="2"/>
      <c r="CH359" s="2"/>
      <c r="CI359" s="2"/>
      <c r="CJ359" s="2"/>
      <c r="CK359" s="2"/>
      <c r="CL359" s="2"/>
      <c r="CM359" s="2"/>
      <c r="CN359" s="2"/>
      <c r="CO359" s="2"/>
      <c r="CP359" s="2"/>
      <c r="CQ359" s="2"/>
      <c r="CR359" s="2"/>
      <c r="CS359" s="2"/>
      <c r="CT359" s="2"/>
      <c r="CU359" s="2"/>
      <c r="CV359" s="2"/>
      <c r="CW359" s="2"/>
      <c r="CX359" s="2"/>
      <c r="CY359" s="2"/>
      <c r="CZ359" s="2"/>
      <c r="DA359" s="2"/>
      <c r="DB359" s="2"/>
      <c r="DC359" s="2"/>
      <c r="DD359" s="2"/>
      <c r="DE359" s="2"/>
      <c r="DF359" s="2"/>
      <c r="DG359" s="2"/>
      <c r="DH359" s="2"/>
      <c r="DI359" s="2"/>
      <c r="DJ359" s="2"/>
      <c r="DK359" s="2"/>
      <c r="DL359" s="2"/>
      <c r="DM359" s="2"/>
      <c r="DN359" s="2"/>
      <c r="DO359" s="2"/>
      <c r="DP359" s="2"/>
      <c r="DQ359" s="2"/>
      <c r="DR359" s="2"/>
      <c r="DS359" s="2"/>
      <c r="DT359" s="2"/>
      <c r="DU359" s="2"/>
      <c r="DV359" s="2"/>
      <c r="DW359" s="2"/>
      <c r="DX359" s="2"/>
      <c r="DY359" s="2"/>
      <c r="DZ359" s="2"/>
      <c r="EA359" s="2"/>
      <c r="EB359" s="2"/>
      <c r="EC359" s="2"/>
      <c r="ED359" s="2"/>
      <c r="EE359" s="2"/>
      <c r="EF359" s="2"/>
      <c r="EG359" s="2"/>
      <c r="EH359" s="2"/>
      <c r="EI359" s="2"/>
      <c r="EJ359" s="2"/>
      <c r="EK359" s="2"/>
    </row>
    <row r="360" spans="1:141" ht="12.7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c r="CC360" s="2"/>
      <c r="CD360" s="2"/>
      <c r="CE360" s="2"/>
      <c r="CF360" s="2"/>
      <c r="CG360" s="2"/>
      <c r="CH360" s="2"/>
      <c r="CI360" s="2"/>
      <c r="CJ360" s="2"/>
      <c r="CK360" s="2"/>
      <c r="CL360" s="2"/>
      <c r="CM360" s="2"/>
      <c r="CN360" s="2"/>
      <c r="CO360" s="2"/>
      <c r="CP360" s="2"/>
      <c r="CQ360" s="2"/>
      <c r="CR360" s="2"/>
      <c r="CS360" s="2"/>
      <c r="CT360" s="2"/>
      <c r="CU360" s="2"/>
      <c r="CV360" s="2"/>
      <c r="CW360" s="2"/>
      <c r="CX360" s="2"/>
      <c r="CY360" s="2"/>
      <c r="CZ360" s="2"/>
      <c r="DA360" s="2"/>
      <c r="DB360" s="2"/>
      <c r="DC360" s="2"/>
      <c r="DD360" s="2"/>
      <c r="DE360" s="2"/>
      <c r="DF360" s="2"/>
      <c r="DG360" s="2"/>
      <c r="DH360" s="2"/>
      <c r="DI360" s="2"/>
      <c r="DJ360" s="2"/>
      <c r="DK360" s="2"/>
      <c r="DL360" s="2"/>
      <c r="DM360" s="2"/>
      <c r="DN360" s="2"/>
      <c r="DO360" s="2"/>
      <c r="DP360" s="2"/>
      <c r="DQ360" s="2"/>
      <c r="DR360" s="2"/>
      <c r="DS360" s="2"/>
      <c r="DT360" s="2"/>
      <c r="DU360" s="2"/>
      <c r="DV360" s="2"/>
      <c r="DW360" s="2"/>
      <c r="DX360" s="2"/>
      <c r="DY360" s="2"/>
      <c r="DZ360" s="2"/>
      <c r="EA360" s="2"/>
      <c r="EB360" s="2"/>
      <c r="EC360" s="2"/>
      <c r="ED360" s="2"/>
      <c r="EE360" s="2"/>
      <c r="EF360" s="2"/>
      <c r="EG360" s="2"/>
      <c r="EH360" s="2"/>
      <c r="EI360" s="2"/>
      <c r="EJ360" s="2"/>
      <c r="EK360" s="2"/>
    </row>
    <row r="361" spans="1:141" ht="12.7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c r="CB361" s="2"/>
      <c r="CC361" s="2"/>
      <c r="CD361" s="2"/>
      <c r="CE361" s="2"/>
      <c r="CF361" s="2"/>
      <c r="CG361" s="2"/>
      <c r="CH361" s="2"/>
      <c r="CI361" s="2"/>
      <c r="CJ361" s="2"/>
      <c r="CK361" s="2"/>
      <c r="CL361" s="2"/>
      <c r="CM361" s="2"/>
      <c r="CN361" s="2"/>
      <c r="CO361" s="2"/>
      <c r="CP361" s="2"/>
      <c r="CQ361" s="2"/>
      <c r="CR361" s="2"/>
      <c r="CS361" s="2"/>
      <c r="CT361" s="2"/>
      <c r="CU361" s="2"/>
      <c r="CV361" s="2"/>
      <c r="CW361" s="2"/>
      <c r="CX361" s="2"/>
      <c r="CY361" s="2"/>
      <c r="CZ361" s="2"/>
      <c r="DA361" s="2"/>
      <c r="DB361" s="2"/>
      <c r="DC361" s="2"/>
      <c r="DD361" s="2"/>
      <c r="DE361" s="2"/>
      <c r="DF361" s="2"/>
      <c r="DG361" s="2"/>
      <c r="DH361" s="2"/>
      <c r="DI361" s="2"/>
      <c r="DJ361" s="2"/>
      <c r="DK361" s="2"/>
      <c r="DL361" s="2"/>
      <c r="DM361" s="2"/>
      <c r="DN361" s="2"/>
      <c r="DO361" s="2"/>
      <c r="DP361" s="2"/>
      <c r="DQ361" s="2"/>
      <c r="DR361" s="2"/>
      <c r="DS361" s="2"/>
      <c r="DT361" s="2"/>
      <c r="DU361" s="2"/>
      <c r="DV361" s="2"/>
      <c r="DW361" s="2"/>
      <c r="DX361" s="2"/>
      <c r="DY361" s="2"/>
      <c r="DZ361" s="2"/>
      <c r="EA361" s="2"/>
      <c r="EB361" s="2"/>
      <c r="EC361" s="2"/>
      <c r="ED361" s="2"/>
      <c r="EE361" s="2"/>
      <c r="EF361" s="2"/>
      <c r="EG361" s="2"/>
      <c r="EH361" s="2"/>
      <c r="EI361" s="2"/>
      <c r="EJ361" s="2"/>
      <c r="EK361" s="2"/>
    </row>
    <row r="362" spans="1:141" ht="12.7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c r="CB362" s="2"/>
      <c r="CC362" s="2"/>
      <c r="CD362" s="2"/>
      <c r="CE362" s="2"/>
      <c r="CF362" s="2"/>
      <c r="CG362" s="2"/>
      <c r="CH362" s="2"/>
      <c r="CI362" s="2"/>
      <c r="CJ362" s="2"/>
      <c r="CK362" s="2"/>
      <c r="CL362" s="2"/>
      <c r="CM362" s="2"/>
      <c r="CN362" s="2"/>
      <c r="CO362" s="2"/>
      <c r="CP362" s="2"/>
      <c r="CQ362" s="2"/>
      <c r="CR362" s="2"/>
      <c r="CS362" s="2"/>
      <c r="CT362" s="2"/>
      <c r="CU362" s="2"/>
      <c r="CV362" s="2"/>
      <c r="CW362" s="2"/>
      <c r="CX362" s="2"/>
      <c r="CY362" s="2"/>
      <c r="CZ362" s="2"/>
      <c r="DA362" s="2"/>
      <c r="DB362" s="2"/>
      <c r="DC362" s="2"/>
      <c r="DD362" s="2"/>
      <c r="DE362" s="2"/>
      <c r="DF362" s="2"/>
      <c r="DG362" s="2"/>
      <c r="DH362" s="2"/>
      <c r="DI362" s="2"/>
      <c r="DJ362" s="2"/>
      <c r="DK362" s="2"/>
      <c r="DL362" s="2"/>
      <c r="DM362" s="2"/>
      <c r="DN362" s="2"/>
      <c r="DO362" s="2"/>
      <c r="DP362" s="2"/>
      <c r="DQ362" s="2"/>
      <c r="DR362" s="2"/>
      <c r="DS362" s="2"/>
      <c r="DT362" s="2"/>
      <c r="DU362" s="2"/>
      <c r="DV362" s="2"/>
      <c r="DW362" s="2"/>
      <c r="DX362" s="2"/>
      <c r="DY362" s="2"/>
      <c r="DZ362" s="2"/>
      <c r="EA362" s="2"/>
      <c r="EB362" s="2"/>
      <c r="EC362" s="2"/>
      <c r="ED362" s="2"/>
      <c r="EE362" s="2"/>
      <c r="EF362" s="2"/>
      <c r="EG362" s="2"/>
      <c r="EH362" s="2"/>
      <c r="EI362" s="2"/>
      <c r="EJ362" s="2"/>
      <c r="EK362" s="2"/>
    </row>
    <row r="363" spans="1:141" ht="12.7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c r="CB363" s="2"/>
      <c r="CC363" s="2"/>
      <c r="CD363" s="2"/>
      <c r="CE363" s="2"/>
      <c r="CF363" s="2"/>
      <c r="CG363" s="2"/>
      <c r="CH363" s="2"/>
      <c r="CI363" s="2"/>
      <c r="CJ363" s="2"/>
      <c r="CK363" s="2"/>
      <c r="CL363" s="2"/>
      <c r="CM363" s="2"/>
      <c r="CN363" s="2"/>
      <c r="CO363" s="2"/>
      <c r="CP363" s="2"/>
      <c r="CQ363" s="2"/>
      <c r="CR363" s="2"/>
      <c r="CS363" s="2"/>
      <c r="CT363" s="2"/>
      <c r="CU363" s="2"/>
      <c r="CV363" s="2"/>
      <c r="CW363" s="2"/>
      <c r="CX363" s="2"/>
      <c r="CY363" s="2"/>
      <c r="CZ363" s="2"/>
      <c r="DA363" s="2"/>
      <c r="DB363" s="2"/>
      <c r="DC363" s="2"/>
      <c r="DD363" s="2"/>
      <c r="DE363" s="2"/>
      <c r="DF363" s="2"/>
      <c r="DG363" s="2"/>
      <c r="DH363" s="2"/>
      <c r="DI363" s="2"/>
      <c r="DJ363" s="2"/>
      <c r="DK363" s="2"/>
      <c r="DL363" s="2"/>
      <c r="DM363" s="2"/>
      <c r="DN363" s="2"/>
      <c r="DO363" s="2"/>
      <c r="DP363" s="2"/>
      <c r="DQ363" s="2"/>
      <c r="DR363" s="2"/>
      <c r="DS363" s="2"/>
      <c r="DT363" s="2"/>
      <c r="DU363" s="2"/>
      <c r="DV363" s="2"/>
      <c r="DW363" s="2"/>
      <c r="DX363" s="2"/>
      <c r="DY363" s="2"/>
      <c r="DZ363" s="2"/>
      <c r="EA363" s="2"/>
      <c r="EB363" s="2"/>
      <c r="EC363" s="2"/>
      <c r="ED363" s="2"/>
      <c r="EE363" s="2"/>
      <c r="EF363" s="2"/>
      <c r="EG363" s="2"/>
      <c r="EH363" s="2"/>
      <c r="EI363" s="2"/>
      <c r="EJ363" s="2"/>
      <c r="EK363" s="2"/>
    </row>
    <row r="364" spans="1:141" ht="12.7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c r="CB364" s="2"/>
      <c r="CC364" s="2"/>
      <c r="CD364" s="2"/>
      <c r="CE364" s="2"/>
      <c r="CF364" s="2"/>
      <c r="CG364" s="2"/>
      <c r="CH364" s="2"/>
      <c r="CI364" s="2"/>
      <c r="CJ364" s="2"/>
      <c r="CK364" s="2"/>
      <c r="CL364" s="2"/>
      <c r="CM364" s="2"/>
      <c r="CN364" s="2"/>
      <c r="CO364" s="2"/>
      <c r="CP364" s="2"/>
      <c r="CQ364" s="2"/>
      <c r="CR364" s="2"/>
      <c r="CS364" s="2"/>
      <c r="CT364" s="2"/>
      <c r="CU364" s="2"/>
      <c r="CV364" s="2"/>
      <c r="CW364" s="2"/>
      <c r="CX364" s="2"/>
      <c r="CY364" s="2"/>
      <c r="CZ364" s="2"/>
      <c r="DA364" s="2"/>
      <c r="DB364" s="2"/>
      <c r="DC364" s="2"/>
      <c r="DD364" s="2"/>
      <c r="DE364" s="2"/>
      <c r="DF364" s="2"/>
      <c r="DG364" s="2"/>
      <c r="DH364" s="2"/>
      <c r="DI364" s="2"/>
      <c r="DJ364" s="2"/>
      <c r="DK364" s="2"/>
      <c r="DL364" s="2"/>
      <c r="DM364" s="2"/>
      <c r="DN364" s="2"/>
      <c r="DO364" s="2"/>
      <c r="DP364" s="2"/>
      <c r="DQ364" s="2"/>
      <c r="DR364" s="2"/>
      <c r="DS364" s="2"/>
      <c r="DT364" s="2"/>
      <c r="DU364" s="2"/>
      <c r="DV364" s="2"/>
      <c r="DW364" s="2"/>
      <c r="DX364" s="2"/>
      <c r="DY364" s="2"/>
      <c r="DZ364" s="2"/>
      <c r="EA364" s="2"/>
      <c r="EB364" s="2"/>
      <c r="EC364" s="2"/>
      <c r="ED364" s="2"/>
      <c r="EE364" s="2"/>
      <c r="EF364" s="2"/>
      <c r="EG364" s="2"/>
      <c r="EH364" s="2"/>
      <c r="EI364" s="2"/>
      <c r="EJ364" s="2"/>
      <c r="EK364" s="2"/>
    </row>
    <row r="365" spans="1:141" ht="12.7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c r="CB365" s="2"/>
      <c r="CC365" s="2"/>
      <c r="CD365" s="2"/>
      <c r="CE365" s="2"/>
      <c r="CF365" s="2"/>
      <c r="CG365" s="2"/>
      <c r="CH365" s="2"/>
      <c r="CI365" s="2"/>
      <c r="CJ365" s="2"/>
      <c r="CK365" s="2"/>
      <c r="CL365" s="2"/>
      <c r="CM365" s="2"/>
      <c r="CN365" s="2"/>
      <c r="CO365" s="2"/>
      <c r="CP365" s="2"/>
      <c r="CQ365" s="2"/>
      <c r="CR365" s="2"/>
      <c r="CS365" s="2"/>
      <c r="CT365" s="2"/>
      <c r="CU365" s="2"/>
      <c r="CV365" s="2"/>
      <c r="CW365" s="2"/>
      <c r="CX365" s="2"/>
      <c r="CY365" s="2"/>
      <c r="CZ365" s="2"/>
      <c r="DA365" s="2"/>
      <c r="DB365" s="2"/>
      <c r="DC365" s="2"/>
      <c r="DD365" s="2"/>
      <c r="DE365" s="2"/>
      <c r="DF365" s="2"/>
      <c r="DG365" s="2"/>
      <c r="DH365" s="2"/>
      <c r="DI365" s="2"/>
      <c r="DJ365" s="2"/>
      <c r="DK365" s="2"/>
      <c r="DL365" s="2"/>
      <c r="DM365" s="2"/>
      <c r="DN365" s="2"/>
      <c r="DO365" s="2"/>
      <c r="DP365" s="2"/>
      <c r="DQ365" s="2"/>
      <c r="DR365" s="2"/>
      <c r="DS365" s="2"/>
      <c r="DT365" s="2"/>
      <c r="DU365" s="2"/>
      <c r="DV365" s="2"/>
      <c r="DW365" s="2"/>
      <c r="DX365" s="2"/>
      <c r="DY365" s="2"/>
      <c r="DZ365" s="2"/>
      <c r="EA365" s="2"/>
      <c r="EB365" s="2"/>
      <c r="EC365" s="2"/>
      <c r="ED365" s="2"/>
      <c r="EE365" s="2"/>
      <c r="EF365" s="2"/>
      <c r="EG365" s="2"/>
      <c r="EH365" s="2"/>
      <c r="EI365" s="2"/>
      <c r="EJ365" s="2"/>
      <c r="EK365" s="2"/>
    </row>
    <row r="366" spans="1:141" ht="12.7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c r="CB366" s="2"/>
      <c r="CC366" s="2"/>
      <c r="CD366" s="2"/>
      <c r="CE366" s="2"/>
      <c r="CF366" s="2"/>
      <c r="CG366" s="2"/>
      <c r="CH366" s="2"/>
      <c r="CI366" s="2"/>
      <c r="CJ366" s="2"/>
      <c r="CK366" s="2"/>
      <c r="CL366" s="2"/>
      <c r="CM366" s="2"/>
      <c r="CN366" s="2"/>
      <c r="CO366" s="2"/>
      <c r="CP366" s="2"/>
      <c r="CQ366" s="2"/>
      <c r="CR366" s="2"/>
      <c r="CS366" s="2"/>
      <c r="CT366" s="2"/>
      <c r="CU366" s="2"/>
      <c r="CV366" s="2"/>
      <c r="CW366" s="2"/>
      <c r="CX366" s="2"/>
      <c r="CY366" s="2"/>
      <c r="CZ366" s="2"/>
      <c r="DA366" s="2"/>
      <c r="DB366" s="2"/>
      <c r="DC366" s="2"/>
      <c r="DD366" s="2"/>
      <c r="DE366" s="2"/>
      <c r="DF366" s="2"/>
      <c r="DG366" s="2"/>
      <c r="DH366" s="2"/>
      <c r="DI366" s="2"/>
      <c r="DJ366" s="2"/>
      <c r="DK366" s="2"/>
      <c r="DL366" s="2"/>
      <c r="DM366" s="2"/>
      <c r="DN366" s="2"/>
      <c r="DO366" s="2"/>
      <c r="DP366" s="2"/>
      <c r="DQ366" s="2"/>
      <c r="DR366" s="2"/>
      <c r="DS366" s="2"/>
      <c r="DT366" s="2"/>
      <c r="DU366" s="2"/>
      <c r="DV366" s="2"/>
      <c r="DW366" s="2"/>
      <c r="DX366" s="2"/>
      <c r="DY366" s="2"/>
      <c r="DZ366" s="2"/>
      <c r="EA366" s="2"/>
      <c r="EB366" s="2"/>
      <c r="EC366" s="2"/>
      <c r="ED366" s="2"/>
      <c r="EE366" s="2"/>
      <c r="EF366" s="2"/>
      <c r="EG366" s="2"/>
      <c r="EH366" s="2"/>
      <c r="EI366" s="2"/>
      <c r="EJ366" s="2"/>
      <c r="EK366" s="2"/>
    </row>
    <row r="367" spans="1:141" ht="12.7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c r="CB367" s="2"/>
      <c r="CC367" s="2"/>
      <c r="CD367" s="2"/>
      <c r="CE367" s="2"/>
      <c r="CF367" s="2"/>
      <c r="CG367" s="2"/>
      <c r="CH367" s="2"/>
      <c r="CI367" s="2"/>
      <c r="CJ367" s="2"/>
      <c r="CK367" s="2"/>
      <c r="CL367" s="2"/>
      <c r="CM367" s="2"/>
      <c r="CN367" s="2"/>
      <c r="CO367" s="2"/>
      <c r="CP367" s="2"/>
      <c r="CQ367" s="2"/>
      <c r="CR367" s="2"/>
      <c r="CS367" s="2"/>
      <c r="CT367" s="2"/>
      <c r="CU367" s="2"/>
      <c r="CV367" s="2"/>
      <c r="CW367" s="2"/>
      <c r="CX367" s="2"/>
      <c r="CY367" s="2"/>
      <c r="CZ367" s="2"/>
      <c r="DA367" s="2"/>
      <c r="DB367" s="2"/>
      <c r="DC367" s="2"/>
      <c r="DD367" s="2"/>
      <c r="DE367" s="2"/>
      <c r="DF367" s="2"/>
      <c r="DG367" s="2"/>
      <c r="DH367" s="2"/>
      <c r="DI367" s="2"/>
      <c r="DJ367" s="2"/>
      <c r="DK367" s="2"/>
      <c r="DL367" s="2"/>
      <c r="DM367" s="2"/>
      <c r="DN367" s="2"/>
      <c r="DO367" s="2"/>
      <c r="DP367" s="2"/>
      <c r="DQ367" s="2"/>
      <c r="DR367" s="2"/>
      <c r="DS367" s="2"/>
      <c r="DT367" s="2"/>
      <c r="DU367" s="2"/>
      <c r="DV367" s="2"/>
      <c r="DW367" s="2"/>
      <c r="DX367" s="2"/>
      <c r="DY367" s="2"/>
      <c r="DZ367" s="2"/>
      <c r="EA367" s="2"/>
      <c r="EB367" s="2"/>
      <c r="EC367" s="2"/>
      <c r="ED367" s="2"/>
      <c r="EE367" s="2"/>
      <c r="EF367" s="2"/>
      <c r="EG367" s="2"/>
      <c r="EH367" s="2"/>
      <c r="EI367" s="2"/>
      <c r="EJ367" s="2"/>
      <c r="EK367" s="2"/>
    </row>
    <row r="368" spans="1:141" ht="12.7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c r="CB368" s="2"/>
      <c r="CC368" s="2"/>
      <c r="CD368" s="2"/>
      <c r="CE368" s="2"/>
      <c r="CF368" s="2"/>
      <c r="CG368" s="2"/>
      <c r="CH368" s="2"/>
      <c r="CI368" s="2"/>
      <c r="CJ368" s="2"/>
      <c r="CK368" s="2"/>
      <c r="CL368" s="2"/>
      <c r="CM368" s="2"/>
      <c r="CN368" s="2"/>
      <c r="CO368" s="2"/>
      <c r="CP368" s="2"/>
      <c r="CQ368" s="2"/>
      <c r="CR368" s="2"/>
      <c r="CS368" s="2"/>
      <c r="CT368" s="2"/>
      <c r="CU368" s="2"/>
      <c r="CV368" s="2"/>
      <c r="CW368" s="2"/>
      <c r="CX368" s="2"/>
      <c r="CY368" s="2"/>
      <c r="CZ368" s="2"/>
      <c r="DA368" s="2"/>
      <c r="DB368" s="2"/>
      <c r="DC368" s="2"/>
      <c r="DD368" s="2"/>
      <c r="DE368" s="2"/>
      <c r="DF368" s="2"/>
      <c r="DG368" s="2"/>
      <c r="DH368" s="2"/>
      <c r="DI368" s="2"/>
      <c r="DJ368" s="2"/>
      <c r="DK368" s="2"/>
      <c r="DL368" s="2"/>
      <c r="DM368" s="2"/>
      <c r="DN368" s="2"/>
      <c r="DO368" s="2"/>
      <c r="DP368" s="2"/>
      <c r="DQ368" s="2"/>
      <c r="DR368" s="2"/>
      <c r="DS368" s="2"/>
      <c r="DT368" s="2"/>
      <c r="DU368" s="2"/>
      <c r="DV368" s="2"/>
      <c r="DW368" s="2"/>
      <c r="DX368" s="2"/>
      <c r="DY368" s="2"/>
      <c r="DZ368" s="2"/>
      <c r="EA368" s="2"/>
      <c r="EB368" s="2"/>
      <c r="EC368" s="2"/>
      <c r="ED368" s="2"/>
      <c r="EE368" s="2"/>
      <c r="EF368" s="2"/>
      <c r="EG368" s="2"/>
      <c r="EH368" s="2"/>
      <c r="EI368" s="2"/>
      <c r="EJ368" s="2"/>
      <c r="EK368" s="2"/>
    </row>
    <row r="369" spans="1:141" ht="12.7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c r="CA369" s="2"/>
      <c r="CB369" s="2"/>
      <c r="CC369" s="2"/>
      <c r="CD369" s="2"/>
      <c r="CE369" s="2"/>
      <c r="CF369" s="2"/>
      <c r="CG369" s="2"/>
      <c r="CH369" s="2"/>
      <c r="CI369" s="2"/>
      <c r="CJ369" s="2"/>
      <c r="CK369" s="2"/>
      <c r="CL369" s="2"/>
      <c r="CM369" s="2"/>
      <c r="CN369" s="2"/>
      <c r="CO369" s="2"/>
      <c r="CP369" s="2"/>
      <c r="CQ369" s="2"/>
      <c r="CR369" s="2"/>
      <c r="CS369" s="2"/>
      <c r="CT369" s="2"/>
      <c r="CU369" s="2"/>
      <c r="CV369" s="2"/>
      <c r="CW369" s="2"/>
      <c r="CX369" s="2"/>
      <c r="CY369" s="2"/>
      <c r="CZ369" s="2"/>
      <c r="DA369" s="2"/>
      <c r="DB369" s="2"/>
      <c r="DC369" s="2"/>
      <c r="DD369" s="2"/>
      <c r="DE369" s="2"/>
      <c r="DF369" s="2"/>
      <c r="DG369" s="2"/>
      <c r="DH369" s="2"/>
      <c r="DI369" s="2"/>
      <c r="DJ369" s="2"/>
      <c r="DK369" s="2"/>
      <c r="DL369" s="2"/>
      <c r="DM369" s="2"/>
      <c r="DN369" s="2"/>
      <c r="DO369" s="2"/>
      <c r="DP369" s="2"/>
      <c r="DQ369" s="2"/>
      <c r="DR369" s="2"/>
      <c r="DS369" s="2"/>
      <c r="DT369" s="2"/>
      <c r="DU369" s="2"/>
      <c r="DV369" s="2"/>
      <c r="DW369" s="2"/>
      <c r="DX369" s="2"/>
      <c r="DY369" s="2"/>
      <c r="DZ369" s="2"/>
      <c r="EA369" s="2"/>
      <c r="EB369" s="2"/>
      <c r="EC369" s="2"/>
      <c r="ED369" s="2"/>
      <c r="EE369" s="2"/>
      <c r="EF369" s="2"/>
      <c r="EG369" s="2"/>
      <c r="EH369" s="2"/>
      <c r="EI369" s="2"/>
      <c r="EJ369" s="2"/>
      <c r="EK369" s="2"/>
    </row>
    <row r="370" spans="1:141" ht="12.7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c r="CA370" s="2"/>
      <c r="CB370" s="2"/>
      <c r="CC370" s="2"/>
      <c r="CD370" s="2"/>
      <c r="CE370" s="2"/>
      <c r="CF370" s="2"/>
      <c r="CG370" s="2"/>
      <c r="CH370" s="2"/>
      <c r="CI370" s="2"/>
      <c r="CJ370" s="2"/>
      <c r="CK370" s="2"/>
      <c r="CL370" s="2"/>
      <c r="CM370" s="2"/>
      <c r="CN370" s="2"/>
      <c r="CO370" s="2"/>
      <c r="CP370" s="2"/>
      <c r="CQ370" s="2"/>
      <c r="CR370" s="2"/>
      <c r="CS370" s="2"/>
      <c r="CT370" s="2"/>
      <c r="CU370" s="2"/>
      <c r="CV370" s="2"/>
      <c r="CW370" s="2"/>
      <c r="CX370" s="2"/>
      <c r="CY370" s="2"/>
      <c r="CZ370" s="2"/>
      <c r="DA370" s="2"/>
      <c r="DB370" s="2"/>
      <c r="DC370" s="2"/>
      <c r="DD370" s="2"/>
      <c r="DE370" s="2"/>
      <c r="DF370" s="2"/>
      <c r="DG370" s="2"/>
      <c r="DH370" s="2"/>
      <c r="DI370" s="2"/>
      <c r="DJ370" s="2"/>
      <c r="DK370" s="2"/>
      <c r="DL370" s="2"/>
      <c r="DM370" s="2"/>
      <c r="DN370" s="2"/>
      <c r="DO370" s="2"/>
      <c r="DP370" s="2"/>
      <c r="DQ370" s="2"/>
      <c r="DR370" s="2"/>
      <c r="DS370" s="2"/>
      <c r="DT370" s="2"/>
      <c r="DU370" s="2"/>
      <c r="DV370" s="2"/>
      <c r="DW370" s="2"/>
      <c r="DX370" s="2"/>
      <c r="DY370" s="2"/>
      <c r="DZ370" s="2"/>
      <c r="EA370" s="2"/>
      <c r="EB370" s="2"/>
      <c r="EC370" s="2"/>
      <c r="ED370" s="2"/>
      <c r="EE370" s="2"/>
      <c r="EF370" s="2"/>
      <c r="EG370" s="2"/>
      <c r="EH370" s="2"/>
      <c r="EI370" s="2"/>
      <c r="EJ370" s="2"/>
      <c r="EK370" s="2"/>
    </row>
    <row r="371" spans="1:141" ht="12.7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c r="CA371" s="2"/>
      <c r="CB371" s="2"/>
      <c r="CC371" s="2"/>
      <c r="CD371" s="2"/>
      <c r="CE371" s="2"/>
      <c r="CF371" s="2"/>
      <c r="CG371" s="2"/>
      <c r="CH371" s="2"/>
      <c r="CI371" s="2"/>
      <c r="CJ371" s="2"/>
      <c r="CK371" s="2"/>
      <c r="CL371" s="2"/>
      <c r="CM371" s="2"/>
      <c r="CN371" s="2"/>
      <c r="CO371" s="2"/>
      <c r="CP371" s="2"/>
      <c r="CQ371" s="2"/>
      <c r="CR371" s="2"/>
      <c r="CS371" s="2"/>
      <c r="CT371" s="2"/>
      <c r="CU371" s="2"/>
      <c r="CV371" s="2"/>
      <c r="CW371" s="2"/>
      <c r="CX371" s="2"/>
      <c r="CY371" s="2"/>
      <c r="CZ371" s="2"/>
      <c r="DA371" s="2"/>
      <c r="DB371" s="2"/>
      <c r="DC371" s="2"/>
      <c r="DD371" s="2"/>
      <c r="DE371" s="2"/>
      <c r="DF371" s="2"/>
      <c r="DG371" s="2"/>
      <c r="DH371" s="2"/>
      <c r="DI371" s="2"/>
      <c r="DJ371" s="2"/>
      <c r="DK371" s="2"/>
      <c r="DL371" s="2"/>
      <c r="DM371" s="2"/>
      <c r="DN371" s="2"/>
      <c r="DO371" s="2"/>
      <c r="DP371" s="2"/>
      <c r="DQ371" s="2"/>
      <c r="DR371" s="2"/>
      <c r="DS371" s="2"/>
      <c r="DT371" s="2"/>
      <c r="DU371" s="2"/>
      <c r="DV371" s="2"/>
      <c r="DW371" s="2"/>
      <c r="DX371" s="2"/>
      <c r="DY371" s="2"/>
      <c r="DZ371" s="2"/>
      <c r="EA371" s="2"/>
      <c r="EB371" s="2"/>
      <c r="EC371" s="2"/>
      <c r="ED371" s="2"/>
      <c r="EE371" s="2"/>
      <c r="EF371" s="2"/>
      <c r="EG371" s="2"/>
      <c r="EH371" s="2"/>
      <c r="EI371" s="2"/>
      <c r="EJ371" s="2"/>
      <c r="EK371" s="2"/>
    </row>
    <row r="372" spans="1:141" ht="12.7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c r="CB372" s="2"/>
      <c r="CC372" s="2"/>
      <c r="CD372" s="2"/>
      <c r="CE372" s="2"/>
      <c r="CF372" s="2"/>
      <c r="CG372" s="2"/>
      <c r="CH372" s="2"/>
      <c r="CI372" s="2"/>
      <c r="CJ372" s="2"/>
      <c r="CK372" s="2"/>
      <c r="CL372" s="2"/>
      <c r="CM372" s="2"/>
      <c r="CN372" s="2"/>
      <c r="CO372" s="2"/>
      <c r="CP372" s="2"/>
      <c r="CQ372" s="2"/>
      <c r="CR372" s="2"/>
      <c r="CS372" s="2"/>
      <c r="CT372" s="2"/>
      <c r="CU372" s="2"/>
      <c r="CV372" s="2"/>
      <c r="CW372" s="2"/>
      <c r="CX372" s="2"/>
      <c r="CY372" s="2"/>
      <c r="CZ372" s="2"/>
      <c r="DA372" s="2"/>
      <c r="DB372" s="2"/>
      <c r="DC372" s="2"/>
      <c r="DD372" s="2"/>
      <c r="DE372" s="2"/>
      <c r="DF372" s="2"/>
      <c r="DG372" s="2"/>
      <c r="DH372" s="2"/>
      <c r="DI372" s="2"/>
      <c r="DJ372" s="2"/>
      <c r="DK372" s="2"/>
      <c r="DL372" s="2"/>
      <c r="DM372" s="2"/>
      <c r="DN372" s="2"/>
      <c r="DO372" s="2"/>
      <c r="DP372" s="2"/>
      <c r="DQ372" s="2"/>
      <c r="DR372" s="2"/>
      <c r="DS372" s="2"/>
      <c r="DT372" s="2"/>
      <c r="DU372" s="2"/>
      <c r="DV372" s="2"/>
      <c r="DW372" s="2"/>
      <c r="DX372" s="2"/>
      <c r="DY372" s="2"/>
      <c r="DZ372" s="2"/>
      <c r="EA372" s="2"/>
      <c r="EB372" s="2"/>
      <c r="EC372" s="2"/>
      <c r="ED372" s="2"/>
      <c r="EE372" s="2"/>
      <c r="EF372" s="2"/>
      <c r="EG372" s="2"/>
      <c r="EH372" s="2"/>
      <c r="EI372" s="2"/>
      <c r="EJ372" s="2"/>
      <c r="EK372" s="2"/>
    </row>
    <row r="373" spans="1:141" ht="12.7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c r="BZ373" s="2"/>
      <c r="CA373" s="2"/>
      <c r="CB373" s="2"/>
      <c r="CC373" s="2"/>
      <c r="CD373" s="2"/>
      <c r="CE373" s="2"/>
      <c r="CF373" s="2"/>
      <c r="CG373" s="2"/>
      <c r="CH373" s="2"/>
      <c r="CI373" s="2"/>
      <c r="CJ373" s="2"/>
      <c r="CK373" s="2"/>
      <c r="CL373" s="2"/>
      <c r="CM373" s="2"/>
      <c r="CN373" s="2"/>
      <c r="CO373" s="2"/>
      <c r="CP373" s="2"/>
      <c r="CQ373" s="2"/>
      <c r="CR373" s="2"/>
      <c r="CS373" s="2"/>
      <c r="CT373" s="2"/>
      <c r="CU373" s="2"/>
      <c r="CV373" s="2"/>
      <c r="CW373" s="2"/>
      <c r="CX373" s="2"/>
      <c r="CY373" s="2"/>
      <c r="CZ373" s="2"/>
      <c r="DA373" s="2"/>
      <c r="DB373" s="2"/>
      <c r="DC373" s="2"/>
      <c r="DD373" s="2"/>
      <c r="DE373" s="2"/>
      <c r="DF373" s="2"/>
      <c r="DG373" s="2"/>
      <c r="DH373" s="2"/>
      <c r="DI373" s="2"/>
      <c r="DJ373" s="2"/>
      <c r="DK373" s="2"/>
      <c r="DL373" s="2"/>
      <c r="DM373" s="2"/>
      <c r="DN373" s="2"/>
      <c r="DO373" s="2"/>
      <c r="DP373" s="2"/>
      <c r="DQ373" s="2"/>
      <c r="DR373" s="2"/>
      <c r="DS373" s="2"/>
      <c r="DT373" s="2"/>
      <c r="DU373" s="2"/>
      <c r="DV373" s="2"/>
      <c r="DW373" s="2"/>
      <c r="DX373" s="2"/>
      <c r="DY373" s="2"/>
      <c r="DZ373" s="2"/>
      <c r="EA373" s="2"/>
      <c r="EB373" s="2"/>
      <c r="EC373" s="2"/>
      <c r="ED373" s="2"/>
      <c r="EE373" s="2"/>
      <c r="EF373" s="2"/>
      <c r="EG373" s="2"/>
      <c r="EH373" s="2"/>
      <c r="EI373" s="2"/>
      <c r="EJ373" s="2"/>
      <c r="EK373" s="2"/>
    </row>
    <row r="374" spans="1:141" ht="12.7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c r="CA374" s="2"/>
      <c r="CB374" s="2"/>
      <c r="CC374" s="2"/>
      <c r="CD374" s="2"/>
      <c r="CE374" s="2"/>
      <c r="CF374" s="2"/>
      <c r="CG374" s="2"/>
      <c r="CH374" s="2"/>
      <c r="CI374" s="2"/>
      <c r="CJ374" s="2"/>
      <c r="CK374" s="2"/>
      <c r="CL374" s="2"/>
      <c r="CM374" s="2"/>
      <c r="CN374" s="2"/>
      <c r="CO374" s="2"/>
      <c r="CP374" s="2"/>
      <c r="CQ374" s="2"/>
      <c r="CR374" s="2"/>
      <c r="CS374" s="2"/>
      <c r="CT374" s="2"/>
      <c r="CU374" s="2"/>
      <c r="CV374" s="2"/>
      <c r="CW374" s="2"/>
      <c r="CX374" s="2"/>
      <c r="CY374" s="2"/>
      <c r="CZ374" s="2"/>
      <c r="DA374" s="2"/>
      <c r="DB374" s="2"/>
      <c r="DC374" s="2"/>
      <c r="DD374" s="2"/>
      <c r="DE374" s="2"/>
      <c r="DF374" s="2"/>
      <c r="DG374" s="2"/>
      <c r="DH374" s="2"/>
      <c r="DI374" s="2"/>
      <c r="DJ374" s="2"/>
      <c r="DK374" s="2"/>
      <c r="DL374" s="2"/>
      <c r="DM374" s="2"/>
      <c r="DN374" s="2"/>
      <c r="DO374" s="2"/>
      <c r="DP374" s="2"/>
      <c r="DQ374" s="2"/>
      <c r="DR374" s="2"/>
      <c r="DS374" s="2"/>
      <c r="DT374" s="2"/>
      <c r="DU374" s="2"/>
      <c r="DV374" s="2"/>
      <c r="DW374" s="2"/>
      <c r="DX374" s="2"/>
      <c r="DY374" s="2"/>
      <c r="DZ374" s="2"/>
      <c r="EA374" s="2"/>
      <c r="EB374" s="2"/>
      <c r="EC374" s="2"/>
      <c r="ED374" s="2"/>
      <c r="EE374" s="2"/>
      <c r="EF374" s="2"/>
      <c r="EG374" s="2"/>
      <c r="EH374" s="2"/>
      <c r="EI374" s="2"/>
      <c r="EJ374" s="2"/>
      <c r="EK374" s="2"/>
    </row>
    <row r="375" spans="1:141" ht="12.7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c r="CA375" s="2"/>
      <c r="CB375" s="2"/>
      <c r="CC375" s="2"/>
      <c r="CD375" s="2"/>
      <c r="CE375" s="2"/>
      <c r="CF375" s="2"/>
      <c r="CG375" s="2"/>
      <c r="CH375" s="2"/>
      <c r="CI375" s="2"/>
      <c r="CJ375" s="2"/>
      <c r="CK375" s="2"/>
      <c r="CL375" s="2"/>
      <c r="CM375" s="2"/>
      <c r="CN375" s="2"/>
      <c r="CO375" s="2"/>
      <c r="CP375" s="2"/>
      <c r="CQ375" s="2"/>
      <c r="CR375" s="2"/>
      <c r="CS375" s="2"/>
      <c r="CT375" s="2"/>
      <c r="CU375" s="2"/>
      <c r="CV375" s="2"/>
      <c r="CW375" s="2"/>
      <c r="CX375" s="2"/>
      <c r="CY375" s="2"/>
      <c r="CZ375" s="2"/>
      <c r="DA375" s="2"/>
      <c r="DB375" s="2"/>
      <c r="DC375" s="2"/>
      <c r="DD375" s="2"/>
      <c r="DE375" s="2"/>
      <c r="DF375" s="2"/>
      <c r="DG375" s="2"/>
      <c r="DH375" s="2"/>
      <c r="DI375" s="2"/>
      <c r="DJ375" s="2"/>
      <c r="DK375" s="2"/>
      <c r="DL375" s="2"/>
      <c r="DM375" s="2"/>
      <c r="DN375" s="2"/>
      <c r="DO375" s="2"/>
      <c r="DP375" s="2"/>
      <c r="DQ375" s="2"/>
      <c r="DR375" s="2"/>
      <c r="DS375" s="2"/>
      <c r="DT375" s="2"/>
      <c r="DU375" s="2"/>
      <c r="DV375" s="2"/>
      <c r="DW375" s="2"/>
      <c r="DX375" s="2"/>
      <c r="DY375" s="2"/>
      <c r="DZ375" s="2"/>
      <c r="EA375" s="2"/>
      <c r="EB375" s="2"/>
      <c r="EC375" s="2"/>
      <c r="ED375" s="2"/>
      <c r="EE375" s="2"/>
      <c r="EF375" s="2"/>
      <c r="EG375" s="2"/>
      <c r="EH375" s="2"/>
      <c r="EI375" s="2"/>
      <c r="EJ375" s="2"/>
      <c r="EK375" s="2"/>
    </row>
    <row r="376" spans="1:141" ht="12.7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c r="CA376" s="2"/>
      <c r="CB376" s="2"/>
      <c r="CC376" s="2"/>
      <c r="CD376" s="2"/>
      <c r="CE376" s="2"/>
      <c r="CF376" s="2"/>
      <c r="CG376" s="2"/>
      <c r="CH376" s="2"/>
      <c r="CI376" s="2"/>
      <c r="CJ376" s="2"/>
      <c r="CK376" s="2"/>
      <c r="CL376" s="2"/>
      <c r="CM376" s="2"/>
      <c r="CN376" s="2"/>
      <c r="CO376" s="2"/>
      <c r="CP376" s="2"/>
      <c r="CQ376" s="2"/>
      <c r="CR376" s="2"/>
      <c r="CS376" s="2"/>
      <c r="CT376" s="2"/>
      <c r="CU376" s="2"/>
      <c r="CV376" s="2"/>
      <c r="CW376" s="2"/>
      <c r="CX376" s="2"/>
      <c r="CY376" s="2"/>
      <c r="CZ376" s="2"/>
      <c r="DA376" s="2"/>
      <c r="DB376" s="2"/>
      <c r="DC376" s="2"/>
      <c r="DD376" s="2"/>
      <c r="DE376" s="2"/>
      <c r="DF376" s="2"/>
      <c r="DG376" s="2"/>
      <c r="DH376" s="2"/>
      <c r="DI376" s="2"/>
      <c r="DJ376" s="2"/>
      <c r="DK376" s="2"/>
      <c r="DL376" s="2"/>
      <c r="DM376" s="2"/>
      <c r="DN376" s="2"/>
      <c r="DO376" s="2"/>
      <c r="DP376" s="2"/>
      <c r="DQ376" s="2"/>
      <c r="DR376" s="2"/>
      <c r="DS376" s="2"/>
      <c r="DT376" s="2"/>
      <c r="DU376" s="2"/>
      <c r="DV376" s="2"/>
      <c r="DW376" s="2"/>
      <c r="DX376" s="2"/>
      <c r="DY376" s="2"/>
      <c r="DZ376" s="2"/>
      <c r="EA376" s="2"/>
      <c r="EB376" s="2"/>
      <c r="EC376" s="2"/>
      <c r="ED376" s="2"/>
      <c r="EE376" s="2"/>
      <c r="EF376" s="2"/>
      <c r="EG376" s="2"/>
      <c r="EH376" s="2"/>
      <c r="EI376" s="2"/>
      <c r="EJ376" s="2"/>
      <c r="EK376" s="2"/>
    </row>
    <row r="377" spans="1:141" ht="12.7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c r="CA377" s="2"/>
      <c r="CB377" s="2"/>
      <c r="CC377" s="2"/>
      <c r="CD377" s="2"/>
      <c r="CE377" s="2"/>
      <c r="CF377" s="2"/>
      <c r="CG377" s="2"/>
      <c r="CH377" s="2"/>
      <c r="CI377" s="2"/>
      <c r="CJ377" s="2"/>
      <c r="CK377" s="2"/>
      <c r="CL377" s="2"/>
      <c r="CM377" s="2"/>
      <c r="CN377" s="2"/>
      <c r="CO377" s="2"/>
      <c r="CP377" s="2"/>
      <c r="CQ377" s="2"/>
      <c r="CR377" s="2"/>
      <c r="CS377" s="2"/>
      <c r="CT377" s="2"/>
      <c r="CU377" s="2"/>
      <c r="CV377" s="2"/>
      <c r="CW377" s="2"/>
      <c r="CX377" s="2"/>
      <c r="CY377" s="2"/>
      <c r="CZ377" s="2"/>
      <c r="DA377" s="2"/>
      <c r="DB377" s="2"/>
      <c r="DC377" s="2"/>
      <c r="DD377" s="2"/>
      <c r="DE377" s="2"/>
      <c r="DF377" s="2"/>
      <c r="DG377" s="2"/>
      <c r="DH377" s="2"/>
      <c r="DI377" s="2"/>
      <c r="DJ377" s="2"/>
      <c r="DK377" s="2"/>
      <c r="DL377" s="2"/>
      <c r="DM377" s="2"/>
      <c r="DN377" s="2"/>
      <c r="DO377" s="2"/>
      <c r="DP377" s="2"/>
      <c r="DQ377" s="2"/>
      <c r="DR377" s="2"/>
      <c r="DS377" s="2"/>
      <c r="DT377" s="2"/>
      <c r="DU377" s="2"/>
      <c r="DV377" s="2"/>
      <c r="DW377" s="2"/>
      <c r="DX377" s="2"/>
      <c r="DY377" s="2"/>
      <c r="DZ377" s="2"/>
      <c r="EA377" s="2"/>
      <c r="EB377" s="2"/>
      <c r="EC377" s="2"/>
      <c r="ED377" s="2"/>
      <c r="EE377" s="2"/>
      <c r="EF377" s="2"/>
      <c r="EG377" s="2"/>
      <c r="EH377" s="2"/>
      <c r="EI377" s="2"/>
      <c r="EJ377" s="2"/>
      <c r="EK377" s="2"/>
    </row>
    <row r="378" spans="1:141" ht="12.7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c r="CA378" s="2"/>
      <c r="CB378" s="2"/>
      <c r="CC378" s="2"/>
      <c r="CD378" s="2"/>
      <c r="CE378" s="2"/>
      <c r="CF378" s="2"/>
      <c r="CG378" s="2"/>
      <c r="CH378" s="2"/>
      <c r="CI378" s="2"/>
      <c r="CJ378" s="2"/>
      <c r="CK378" s="2"/>
      <c r="CL378" s="2"/>
      <c r="CM378" s="2"/>
      <c r="CN378" s="2"/>
      <c r="CO378" s="2"/>
      <c r="CP378" s="2"/>
      <c r="CQ378" s="2"/>
      <c r="CR378" s="2"/>
      <c r="CS378" s="2"/>
      <c r="CT378" s="2"/>
      <c r="CU378" s="2"/>
      <c r="CV378" s="2"/>
      <c r="CW378" s="2"/>
      <c r="CX378" s="2"/>
      <c r="CY378" s="2"/>
      <c r="CZ378" s="2"/>
      <c r="DA378" s="2"/>
      <c r="DB378" s="2"/>
      <c r="DC378" s="2"/>
      <c r="DD378" s="2"/>
      <c r="DE378" s="2"/>
      <c r="DF378" s="2"/>
      <c r="DG378" s="2"/>
      <c r="DH378" s="2"/>
      <c r="DI378" s="2"/>
      <c r="DJ378" s="2"/>
      <c r="DK378" s="2"/>
      <c r="DL378" s="2"/>
      <c r="DM378" s="2"/>
      <c r="DN378" s="2"/>
      <c r="DO378" s="2"/>
      <c r="DP378" s="2"/>
      <c r="DQ378" s="2"/>
      <c r="DR378" s="2"/>
      <c r="DS378" s="2"/>
      <c r="DT378" s="2"/>
      <c r="DU378" s="2"/>
      <c r="DV378" s="2"/>
      <c r="DW378" s="2"/>
      <c r="DX378" s="2"/>
      <c r="DY378" s="2"/>
      <c r="DZ378" s="2"/>
      <c r="EA378" s="2"/>
      <c r="EB378" s="2"/>
      <c r="EC378" s="2"/>
      <c r="ED378" s="2"/>
      <c r="EE378" s="2"/>
      <c r="EF378" s="2"/>
      <c r="EG378" s="2"/>
      <c r="EH378" s="2"/>
      <c r="EI378" s="2"/>
      <c r="EJ378" s="2"/>
      <c r="EK378" s="2"/>
    </row>
    <row r="379" spans="1:141" ht="12.7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c r="CA379" s="2"/>
      <c r="CB379" s="2"/>
      <c r="CC379" s="2"/>
      <c r="CD379" s="2"/>
      <c r="CE379" s="2"/>
      <c r="CF379" s="2"/>
      <c r="CG379" s="2"/>
      <c r="CH379" s="2"/>
      <c r="CI379" s="2"/>
      <c r="CJ379" s="2"/>
      <c r="CK379" s="2"/>
      <c r="CL379" s="2"/>
      <c r="CM379" s="2"/>
      <c r="CN379" s="2"/>
      <c r="CO379" s="2"/>
      <c r="CP379" s="2"/>
      <c r="CQ379" s="2"/>
      <c r="CR379" s="2"/>
      <c r="CS379" s="2"/>
      <c r="CT379" s="2"/>
      <c r="CU379" s="2"/>
      <c r="CV379" s="2"/>
      <c r="CW379" s="2"/>
      <c r="CX379" s="2"/>
      <c r="CY379" s="2"/>
      <c r="CZ379" s="2"/>
      <c r="DA379" s="2"/>
      <c r="DB379" s="2"/>
      <c r="DC379" s="2"/>
      <c r="DD379" s="2"/>
      <c r="DE379" s="2"/>
      <c r="DF379" s="2"/>
      <c r="DG379" s="2"/>
      <c r="DH379" s="2"/>
      <c r="DI379" s="2"/>
      <c r="DJ379" s="2"/>
      <c r="DK379" s="2"/>
      <c r="DL379" s="2"/>
      <c r="DM379" s="2"/>
      <c r="DN379" s="2"/>
      <c r="DO379" s="2"/>
      <c r="DP379" s="2"/>
      <c r="DQ379" s="2"/>
      <c r="DR379" s="2"/>
      <c r="DS379" s="2"/>
      <c r="DT379" s="2"/>
      <c r="DU379" s="2"/>
      <c r="DV379" s="2"/>
      <c r="DW379" s="2"/>
      <c r="DX379" s="2"/>
      <c r="DY379" s="2"/>
      <c r="DZ379" s="2"/>
      <c r="EA379" s="2"/>
      <c r="EB379" s="2"/>
      <c r="EC379" s="2"/>
      <c r="ED379" s="2"/>
      <c r="EE379" s="2"/>
      <c r="EF379" s="2"/>
      <c r="EG379" s="2"/>
      <c r="EH379" s="2"/>
      <c r="EI379" s="2"/>
      <c r="EJ379" s="2"/>
      <c r="EK379" s="2"/>
    </row>
    <row r="380" spans="1:141" ht="12.7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c r="CA380" s="2"/>
      <c r="CB380" s="2"/>
      <c r="CC380" s="2"/>
      <c r="CD380" s="2"/>
      <c r="CE380" s="2"/>
      <c r="CF380" s="2"/>
      <c r="CG380" s="2"/>
      <c r="CH380" s="2"/>
      <c r="CI380" s="2"/>
      <c r="CJ380" s="2"/>
      <c r="CK380" s="2"/>
      <c r="CL380" s="2"/>
      <c r="CM380" s="2"/>
      <c r="CN380" s="2"/>
      <c r="CO380" s="2"/>
      <c r="CP380" s="2"/>
      <c r="CQ380" s="2"/>
      <c r="CR380" s="2"/>
      <c r="CS380" s="2"/>
      <c r="CT380" s="2"/>
      <c r="CU380" s="2"/>
      <c r="CV380" s="2"/>
      <c r="CW380" s="2"/>
      <c r="CX380" s="2"/>
      <c r="CY380" s="2"/>
      <c r="CZ380" s="2"/>
      <c r="DA380" s="2"/>
      <c r="DB380" s="2"/>
      <c r="DC380" s="2"/>
      <c r="DD380" s="2"/>
      <c r="DE380" s="2"/>
      <c r="DF380" s="2"/>
      <c r="DG380" s="2"/>
      <c r="DH380" s="2"/>
      <c r="DI380" s="2"/>
      <c r="DJ380" s="2"/>
      <c r="DK380" s="2"/>
      <c r="DL380" s="2"/>
      <c r="DM380" s="2"/>
      <c r="DN380" s="2"/>
      <c r="DO380" s="2"/>
      <c r="DP380" s="2"/>
      <c r="DQ380" s="2"/>
      <c r="DR380" s="2"/>
      <c r="DS380" s="2"/>
      <c r="DT380" s="2"/>
      <c r="DU380" s="2"/>
      <c r="DV380" s="2"/>
      <c r="DW380" s="2"/>
      <c r="DX380" s="2"/>
      <c r="DY380" s="2"/>
      <c r="DZ380" s="2"/>
      <c r="EA380" s="2"/>
      <c r="EB380" s="2"/>
      <c r="EC380" s="2"/>
      <c r="ED380" s="2"/>
      <c r="EE380" s="2"/>
      <c r="EF380" s="2"/>
      <c r="EG380" s="2"/>
      <c r="EH380" s="2"/>
      <c r="EI380" s="2"/>
      <c r="EJ380" s="2"/>
      <c r="EK380" s="2"/>
    </row>
    <row r="381" spans="1:141" ht="12.7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c r="CA381" s="2"/>
      <c r="CB381" s="2"/>
      <c r="CC381" s="2"/>
      <c r="CD381" s="2"/>
      <c r="CE381" s="2"/>
      <c r="CF381" s="2"/>
      <c r="CG381" s="2"/>
      <c r="CH381" s="2"/>
      <c r="CI381" s="2"/>
      <c r="CJ381" s="2"/>
      <c r="CK381" s="2"/>
      <c r="CL381" s="2"/>
      <c r="CM381" s="2"/>
      <c r="CN381" s="2"/>
      <c r="CO381" s="2"/>
      <c r="CP381" s="2"/>
      <c r="CQ381" s="2"/>
      <c r="CR381" s="2"/>
      <c r="CS381" s="2"/>
      <c r="CT381" s="2"/>
      <c r="CU381" s="2"/>
      <c r="CV381" s="2"/>
      <c r="CW381" s="2"/>
      <c r="CX381" s="2"/>
      <c r="CY381" s="2"/>
      <c r="CZ381" s="2"/>
      <c r="DA381" s="2"/>
      <c r="DB381" s="2"/>
      <c r="DC381" s="2"/>
      <c r="DD381" s="2"/>
      <c r="DE381" s="2"/>
      <c r="DF381" s="2"/>
      <c r="DG381" s="2"/>
      <c r="DH381" s="2"/>
      <c r="DI381" s="2"/>
      <c r="DJ381" s="2"/>
      <c r="DK381" s="2"/>
      <c r="DL381" s="2"/>
      <c r="DM381" s="2"/>
      <c r="DN381" s="2"/>
      <c r="DO381" s="2"/>
      <c r="DP381" s="2"/>
      <c r="DQ381" s="2"/>
      <c r="DR381" s="2"/>
      <c r="DS381" s="2"/>
      <c r="DT381" s="2"/>
      <c r="DU381" s="2"/>
      <c r="DV381" s="2"/>
      <c r="DW381" s="2"/>
      <c r="DX381" s="2"/>
      <c r="DY381" s="2"/>
      <c r="DZ381" s="2"/>
      <c r="EA381" s="2"/>
      <c r="EB381" s="2"/>
      <c r="EC381" s="2"/>
      <c r="ED381" s="2"/>
      <c r="EE381" s="2"/>
      <c r="EF381" s="2"/>
      <c r="EG381" s="2"/>
      <c r="EH381" s="2"/>
      <c r="EI381" s="2"/>
      <c r="EJ381" s="2"/>
      <c r="EK381" s="2"/>
    </row>
    <row r="382" spans="1:141" ht="12.7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c r="CB382" s="2"/>
      <c r="CC382" s="2"/>
      <c r="CD382" s="2"/>
      <c r="CE382" s="2"/>
      <c r="CF382" s="2"/>
      <c r="CG382" s="2"/>
      <c r="CH382" s="2"/>
      <c r="CI382" s="2"/>
      <c r="CJ382" s="2"/>
      <c r="CK382" s="2"/>
      <c r="CL382" s="2"/>
      <c r="CM382" s="2"/>
      <c r="CN382" s="2"/>
      <c r="CO382" s="2"/>
      <c r="CP382" s="2"/>
      <c r="CQ382" s="2"/>
      <c r="CR382" s="2"/>
      <c r="CS382" s="2"/>
      <c r="CT382" s="2"/>
      <c r="CU382" s="2"/>
      <c r="CV382" s="2"/>
      <c r="CW382" s="2"/>
      <c r="CX382" s="2"/>
      <c r="CY382" s="2"/>
      <c r="CZ382" s="2"/>
      <c r="DA382" s="2"/>
      <c r="DB382" s="2"/>
      <c r="DC382" s="2"/>
      <c r="DD382" s="2"/>
      <c r="DE382" s="2"/>
      <c r="DF382" s="2"/>
      <c r="DG382" s="2"/>
      <c r="DH382" s="2"/>
      <c r="DI382" s="2"/>
      <c r="DJ382" s="2"/>
      <c r="DK382" s="2"/>
      <c r="DL382" s="2"/>
      <c r="DM382" s="2"/>
      <c r="DN382" s="2"/>
      <c r="DO382" s="2"/>
      <c r="DP382" s="2"/>
      <c r="DQ382" s="2"/>
      <c r="DR382" s="2"/>
      <c r="DS382" s="2"/>
      <c r="DT382" s="2"/>
      <c r="DU382" s="2"/>
      <c r="DV382" s="2"/>
      <c r="DW382" s="2"/>
      <c r="DX382" s="2"/>
      <c r="DY382" s="2"/>
      <c r="DZ382" s="2"/>
      <c r="EA382" s="2"/>
      <c r="EB382" s="2"/>
      <c r="EC382" s="2"/>
      <c r="ED382" s="2"/>
      <c r="EE382" s="2"/>
      <c r="EF382" s="2"/>
      <c r="EG382" s="2"/>
      <c r="EH382" s="2"/>
      <c r="EI382" s="2"/>
      <c r="EJ382" s="2"/>
      <c r="EK382" s="2"/>
    </row>
    <row r="383" spans="1:141" ht="12.7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c r="CB383" s="2"/>
      <c r="CC383" s="2"/>
      <c r="CD383" s="2"/>
      <c r="CE383" s="2"/>
      <c r="CF383" s="2"/>
      <c r="CG383" s="2"/>
      <c r="CH383" s="2"/>
      <c r="CI383" s="2"/>
      <c r="CJ383" s="2"/>
      <c r="CK383" s="2"/>
      <c r="CL383" s="2"/>
      <c r="CM383" s="2"/>
      <c r="CN383" s="2"/>
      <c r="CO383" s="2"/>
      <c r="CP383" s="2"/>
      <c r="CQ383" s="2"/>
      <c r="CR383" s="2"/>
      <c r="CS383" s="2"/>
      <c r="CT383" s="2"/>
      <c r="CU383" s="2"/>
      <c r="CV383" s="2"/>
      <c r="CW383" s="2"/>
      <c r="CX383" s="2"/>
      <c r="CY383" s="2"/>
      <c r="CZ383" s="2"/>
      <c r="DA383" s="2"/>
      <c r="DB383" s="2"/>
      <c r="DC383" s="2"/>
      <c r="DD383" s="2"/>
      <c r="DE383" s="2"/>
      <c r="DF383" s="2"/>
      <c r="DG383" s="2"/>
      <c r="DH383" s="2"/>
      <c r="DI383" s="2"/>
      <c r="DJ383" s="2"/>
      <c r="DK383" s="2"/>
      <c r="DL383" s="2"/>
      <c r="DM383" s="2"/>
      <c r="DN383" s="2"/>
      <c r="DO383" s="2"/>
      <c r="DP383" s="2"/>
      <c r="DQ383" s="2"/>
      <c r="DR383" s="2"/>
      <c r="DS383" s="2"/>
      <c r="DT383" s="2"/>
      <c r="DU383" s="2"/>
      <c r="DV383" s="2"/>
      <c r="DW383" s="2"/>
      <c r="DX383" s="2"/>
      <c r="DY383" s="2"/>
      <c r="DZ383" s="2"/>
      <c r="EA383" s="2"/>
      <c r="EB383" s="2"/>
      <c r="EC383" s="2"/>
      <c r="ED383" s="2"/>
      <c r="EE383" s="2"/>
      <c r="EF383" s="2"/>
      <c r="EG383" s="2"/>
      <c r="EH383" s="2"/>
      <c r="EI383" s="2"/>
      <c r="EJ383" s="2"/>
      <c r="EK383" s="2"/>
    </row>
    <row r="384" spans="1:141" ht="12.7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c r="CB384" s="2"/>
      <c r="CC384" s="2"/>
      <c r="CD384" s="2"/>
      <c r="CE384" s="2"/>
      <c r="CF384" s="2"/>
      <c r="CG384" s="2"/>
      <c r="CH384" s="2"/>
      <c r="CI384" s="2"/>
      <c r="CJ384" s="2"/>
      <c r="CK384" s="2"/>
      <c r="CL384" s="2"/>
      <c r="CM384" s="2"/>
      <c r="CN384" s="2"/>
      <c r="CO384" s="2"/>
      <c r="CP384" s="2"/>
      <c r="CQ384" s="2"/>
      <c r="CR384" s="2"/>
      <c r="CS384" s="2"/>
      <c r="CT384" s="2"/>
      <c r="CU384" s="2"/>
      <c r="CV384" s="2"/>
      <c r="CW384" s="2"/>
      <c r="CX384" s="2"/>
      <c r="CY384" s="2"/>
      <c r="CZ384" s="2"/>
      <c r="DA384" s="2"/>
      <c r="DB384" s="2"/>
      <c r="DC384" s="2"/>
      <c r="DD384" s="2"/>
      <c r="DE384" s="2"/>
      <c r="DF384" s="2"/>
      <c r="DG384" s="2"/>
      <c r="DH384" s="2"/>
      <c r="DI384" s="2"/>
      <c r="DJ384" s="2"/>
      <c r="DK384" s="2"/>
      <c r="DL384" s="2"/>
      <c r="DM384" s="2"/>
      <c r="DN384" s="2"/>
      <c r="DO384" s="2"/>
      <c r="DP384" s="2"/>
      <c r="DQ384" s="2"/>
      <c r="DR384" s="2"/>
      <c r="DS384" s="2"/>
      <c r="DT384" s="2"/>
      <c r="DU384" s="2"/>
      <c r="DV384" s="2"/>
      <c r="DW384" s="2"/>
      <c r="DX384" s="2"/>
      <c r="DY384" s="2"/>
      <c r="DZ384" s="2"/>
      <c r="EA384" s="2"/>
      <c r="EB384" s="2"/>
      <c r="EC384" s="2"/>
      <c r="ED384" s="2"/>
      <c r="EE384" s="2"/>
      <c r="EF384" s="2"/>
      <c r="EG384" s="2"/>
      <c r="EH384" s="2"/>
      <c r="EI384" s="2"/>
      <c r="EJ384" s="2"/>
      <c r="EK384" s="2"/>
    </row>
    <row r="385" spans="1:141" ht="12.7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c r="CA385" s="2"/>
      <c r="CB385" s="2"/>
      <c r="CC385" s="2"/>
      <c r="CD385" s="2"/>
      <c r="CE385" s="2"/>
      <c r="CF385" s="2"/>
      <c r="CG385" s="2"/>
      <c r="CH385" s="2"/>
      <c r="CI385" s="2"/>
      <c r="CJ385" s="2"/>
      <c r="CK385" s="2"/>
      <c r="CL385" s="2"/>
      <c r="CM385" s="2"/>
      <c r="CN385" s="2"/>
      <c r="CO385" s="2"/>
      <c r="CP385" s="2"/>
      <c r="CQ385" s="2"/>
      <c r="CR385" s="2"/>
      <c r="CS385" s="2"/>
      <c r="CT385" s="2"/>
      <c r="CU385" s="2"/>
      <c r="CV385" s="2"/>
      <c r="CW385" s="2"/>
      <c r="CX385" s="2"/>
      <c r="CY385" s="2"/>
      <c r="CZ385" s="2"/>
      <c r="DA385" s="2"/>
      <c r="DB385" s="2"/>
      <c r="DC385" s="2"/>
      <c r="DD385" s="2"/>
      <c r="DE385" s="2"/>
      <c r="DF385" s="2"/>
      <c r="DG385" s="2"/>
      <c r="DH385" s="2"/>
      <c r="DI385" s="2"/>
      <c r="DJ385" s="2"/>
      <c r="DK385" s="2"/>
      <c r="DL385" s="2"/>
      <c r="DM385" s="2"/>
      <c r="DN385" s="2"/>
      <c r="DO385" s="2"/>
      <c r="DP385" s="2"/>
      <c r="DQ385" s="2"/>
      <c r="DR385" s="2"/>
      <c r="DS385" s="2"/>
      <c r="DT385" s="2"/>
      <c r="DU385" s="2"/>
      <c r="DV385" s="2"/>
      <c r="DW385" s="2"/>
      <c r="DX385" s="2"/>
      <c r="DY385" s="2"/>
      <c r="DZ385" s="2"/>
      <c r="EA385" s="2"/>
      <c r="EB385" s="2"/>
      <c r="EC385" s="2"/>
      <c r="ED385" s="2"/>
      <c r="EE385" s="2"/>
      <c r="EF385" s="2"/>
      <c r="EG385" s="2"/>
      <c r="EH385" s="2"/>
      <c r="EI385" s="2"/>
      <c r="EJ385" s="2"/>
      <c r="EK385" s="2"/>
    </row>
    <row r="386" spans="1:141" ht="12.7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c r="CB386" s="2"/>
      <c r="CC386" s="2"/>
      <c r="CD386" s="2"/>
      <c r="CE386" s="2"/>
      <c r="CF386" s="2"/>
      <c r="CG386" s="2"/>
      <c r="CH386" s="2"/>
      <c r="CI386" s="2"/>
      <c r="CJ386" s="2"/>
      <c r="CK386" s="2"/>
      <c r="CL386" s="2"/>
      <c r="CM386" s="2"/>
      <c r="CN386" s="2"/>
      <c r="CO386" s="2"/>
      <c r="CP386" s="2"/>
      <c r="CQ386" s="2"/>
      <c r="CR386" s="2"/>
      <c r="CS386" s="2"/>
      <c r="CT386" s="2"/>
      <c r="CU386" s="2"/>
      <c r="CV386" s="2"/>
      <c r="CW386" s="2"/>
      <c r="CX386" s="2"/>
      <c r="CY386" s="2"/>
      <c r="CZ386" s="2"/>
      <c r="DA386" s="2"/>
      <c r="DB386" s="2"/>
      <c r="DC386" s="2"/>
      <c r="DD386" s="2"/>
      <c r="DE386" s="2"/>
      <c r="DF386" s="2"/>
      <c r="DG386" s="2"/>
      <c r="DH386" s="2"/>
      <c r="DI386" s="2"/>
      <c r="DJ386" s="2"/>
      <c r="DK386" s="2"/>
      <c r="DL386" s="2"/>
      <c r="DM386" s="2"/>
      <c r="DN386" s="2"/>
      <c r="DO386" s="2"/>
      <c r="DP386" s="2"/>
      <c r="DQ386" s="2"/>
      <c r="DR386" s="2"/>
      <c r="DS386" s="2"/>
      <c r="DT386" s="2"/>
      <c r="DU386" s="2"/>
      <c r="DV386" s="2"/>
      <c r="DW386" s="2"/>
      <c r="DX386" s="2"/>
      <c r="DY386" s="2"/>
      <c r="DZ386" s="2"/>
      <c r="EA386" s="2"/>
      <c r="EB386" s="2"/>
      <c r="EC386" s="2"/>
      <c r="ED386" s="2"/>
      <c r="EE386" s="2"/>
      <c r="EF386" s="2"/>
      <c r="EG386" s="2"/>
      <c r="EH386" s="2"/>
      <c r="EI386" s="2"/>
      <c r="EJ386" s="2"/>
      <c r="EK386" s="2"/>
    </row>
    <row r="387" spans="1:141" ht="12.7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c r="CB387" s="2"/>
      <c r="CC387" s="2"/>
      <c r="CD387" s="2"/>
      <c r="CE387" s="2"/>
      <c r="CF387" s="2"/>
      <c r="CG387" s="2"/>
      <c r="CH387" s="2"/>
      <c r="CI387" s="2"/>
      <c r="CJ387" s="2"/>
      <c r="CK387" s="2"/>
      <c r="CL387" s="2"/>
      <c r="CM387" s="2"/>
      <c r="CN387" s="2"/>
      <c r="CO387" s="2"/>
      <c r="CP387" s="2"/>
      <c r="CQ387" s="2"/>
      <c r="CR387" s="2"/>
      <c r="CS387" s="2"/>
      <c r="CT387" s="2"/>
      <c r="CU387" s="2"/>
      <c r="CV387" s="2"/>
      <c r="CW387" s="2"/>
      <c r="CX387" s="2"/>
      <c r="CY387" s="2"/>
      <c r="CZ387" s="2"/>
      <c r="DA387" s="2"/>
      <c r="DB387" s="2"/>
      <c r="DC387" s="2"/>
      <c r="DD387" s="2"/>
      <c r="DE387" s="2"/>
      <c r="DF387" s="2"/>
      <c r="DG387" s="2"/>
      <c r="DH387" s="2"/>
      <c r="DI387" s="2"/>
      <c r="DJ387" s="2"/>
      <c r="DK387" s="2"/>
      <c r="DL387" s="2"/>
      <c r="DM387" s="2"/>
      <c r="DN387" s="2"/>
      <c r="DO387" s="2"/>
      <c r="DP387" s="2"/>
      <c r="DQ387" s="2"/>
      <c r="DR387" s="2"/>
      <c r="DS387" s="2"/>
      <c r="DT387" s="2"/>
      <c r="DU387" s="2"/>
      <c r="DV387" s="2"/>
      <c r="DW387" s="2"/>
      <c r="DX387" s="2"/>
      <c r="DY387" s="2"/>
      <c r="DZ387" s="2"/>
      <c r="EA387" s="2"/>
      <c r="EB387" s="2"/>
      <c r="EC387" s="2"/>
      <c r="ED387" s="2"/>
      <c r="EE387" s="2"/>
      <c r="EF387" s="2"/>
      <c r="EG387" s="2"/>
      <c r="EH387" s="2"/>
      <c r="EI387" s="2"/>
      <c r="EJ387" s="2"/>
      <c r="EK387" s="2"/>
    </row>
    <row r="388" spans="1:141" ht="12.7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c r="CA388" s="2"/>
      <c r="CB388" s="2"/>
      <c r="CC388" s="2"/>
      <c r="CD388" s="2"/>
      <c r="CE388" s="2"/>
      <c r="CF388" s="2"/>
      <c r="CG388" s="2"/>
      <c r="CH388" s="2"/>
      <c r="CI388" s="2"/>
      <c r="CJ388" s="2"/>
      <c r="CK388" s="2"/>
      <c r="CL388" s="2"/>
      <c r="CM388" s="2"/>
      <c r="CN388" s="2"/>
      <c r="CO388" s="2"/>
      <c r="CP388" s="2"/>
      <c r="CQ388" s="2"/>
      <c r="CR388" s="2"/>
      <c r="CS388" s="2"/>
      <c r="CT388" s="2"/>
      <c r="CU388" s="2"/>
      <c r="CV388" s="2"/>
      <c r="CW388" s="2"/>
      <c r="CX388" s="2"/>
      <c r="CY388" s="2"/>
      <c r="CZ388" s="2"/>
      <c r="DA388" s="2"/>
      <c r="DB388" s="2"/>
      <c r="DC388" s="2"/>
      <c r="DD388" s="2"/>
      <c r="DE388" s="2"/>
      <c r="DF388" s="2"/>
      <c r="DG388" s="2"/>
      <c r="DH388" s="2"/>
      <c r="DI388" s="2"/>
      <c r="DJ388" s="2"/>
      <c r="DK388" s="2"/>
      <c r="DL388" s="2"/>
      <c r="DM388" s="2"/>
      <c r="DN388" s="2"/>
      <c r="DO388" s="2"/>
      <c r="DP388" s="2"/>
      <c r="DQ388" s="2"/>
      <c r="DR388" s="2"/>
      <c r="DS388" s="2"/>
      <c r="DT388" s="2"/>
      <c r="DU388" s="2"/>
      <c r="DV388" s="2"/>
      <c r="DW388" s="2"/>
      <c r="DX388" s="2"/>
      <c r="DY388" s="2"/>
      <c r="DZ388" s="2"/>
      <c r="EA388" s="2"/>
      <c r="EB388" s="2"/>
      <c r="EC388" s="2"/>
      <c r="ED388" s="2"/>
      <c r="EE388" s="2"/>
      <c r="EF388" s="2"/>
      <c r="EG388" s="2"/>
      <c r="EH388" s="2"/>
      <c r="EI388" s="2"/>
      <c r="EJ388" s="2"/>
      <c r="EK388" s="2"/>
    </row>
    <row r="389" spans="1:141" ht="12.7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c r="CA389" s="2"/>
      <c r="CB389" s="2"/>
      <c r="CC389" s="2"/>
      <c r="CD389" s="2"/>
      <c r="CE389" s="2"/>
      <c r="CF389" s="2"/>
      <c r="CG389" s="2"/>
      <c r="CH389" s="2"/>
      <c r="CI389" s="2"/>
      <c r="CJ389" s="2"/>
      <c r="CK389" s="2"/>
      <c r="CL389" s="2"/>
      <c r="CM389" s="2"/>
      <c r="CN389" s="2"/>
      <c r="CO389" s="2"/>
      <c r="CP389" s="2"/>
      <c r="CQ389" s="2"/>
      <c r="CR389" s="2"/>
      <c r="CS389" s="2"/>
      <c r="CT389" s="2"/>
      <c r="CU389" s="2"/>
      <c r="CV389" s="2"/>
      <c r="CW389" s="2"/>
      <c r="CX389" s="2"/>
      <c r="CY389" s="2"/>
      <c r="CZ389" s="2"/>
      <c r="DA389" s="2"/>
      <c r="DB389" s="2"/>
      <c r="DC389" s="2"/>
      <c r="DD389" s="2"/>
      <c r="DE389" s="2"/>
      <c r="DF389" s="2"/>
      <c r="DG389" s="2"/>
      <c r="DH389" s="2"/>
      <c r="DI389" s="2"/>
      <c r="DJ389" s="2"/>
      <c r="DK389" s="2"/>
      <c r="DL389" s="2"/>
      <c r="DM389" s="2"/>
      <c r="DN389" s="2"/>
      <c r="DO389" s="2"/>
      <c r="DP389" s="2"/>
      <c r="DQ389" s="2"/>
      <c r="DR389" s="2"/>
      <c r="DS389" s="2"/>
      <c r="DT389" s="2"/>
      <c r="DU389" s="2"/>
      <c r="DV389" s="2"/>
      <c r="DW389" s="2"/>
      <c r="DX389" s="2"/>
      <c r="DY389" s="2"/>
      <c r="DZ389" s="2"/>
      <c r="EA389" s="2"/>
      <c r="EB389" s="2"/>
      <c r="EC389" s="2"/>
      <c r="ED389" s="2"/>
      <c r="EE389" s="2"/>
      <c r="EF389" s="2"/>
      <c r="EG389" s="2"/>
      <c r="EH389" s="2"/>
      <c r="EI389" s="2"/>
      <c r="EJ389" s="2"/>
      <c r="EK389" s="2"/>
    </row>
    <row r="390" spans="1:141" ht="12.7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c r="CA390" s="2"/>
      <c r="CB390" s="2"/>
      <c r="CC390" s="2"/>
      <c r="CD390" s="2"/>
      <c r="CE390" s="2"/>
      <c r="CF390" s="2"/>
      <c r="CG390" s="2"/>
      <c r="CH390" s="2"/>
      <c r="CI390" s="2"/>
      <c r="CJ390" s="2"/>
      <c r="CK390" s="2"/>
      <c r="CL390" s="2"/>
      <c r="CM390" s="2"/>
      <c r="CN390" s="2"/>
      <c r="CO390" s="2"/>
      <c r="CP390" s="2"/>
      <c r="CQ390" s="2"/>
      <c r="CR390" s="2"/>
      <c r="CS390" s="2"/>
      <c r="CT390" s="2"/>
      <c r="CU390" s="2"/>
      <c r="CV390" s="2"/>
      <c r="CW390" s="2"/>
      <c r="CX390" s="2"/>
      <c r="CY390" s="2"/>
      <c r="CZ390" s="2"/>
      <c r="DA390" s="2"/>
      <c r="DB390" s="2"/>
      <c r="DC390" s="2"/>
      <c r="DD390" s="2"/>
      <c r="DE390" s="2"/>
      <c r="DF390" s="2"/>
      <c r="DG390" s="2"/>
      <c r="DH390" s="2"/>
      <c r="DI390" s="2"/>
      <c r="DJ390" s="2"/>
      <c r="DK390" s="2"/>
      <c r="DL390" s="2"/>
      <c r="DM390" s="2"/>
      <c r="DN390" s="2"/>
      <c r="DO390" s="2"/>
      <c r="DP390" s="2"/>
      <c r="DQ390" s="2"/>
      <c r="DR390" s="2"/>
      <c r="DS390" s="2"/>
      <c r="DT390" s="2"/>
      <c r="DU390" s="2"/>
      <c r="DV390" s="2"/>
      <c r="DW390" s="2"/>
      <c r="DX390" s="2"/>
      <c r="DY390" s="2"/>
      <c r="DZ390" s="2"/>
      <c r="EA390" s="2"/>
      <c r="EB390" s="2"/>
      <c r="EC390" s="2"/>
      <c r="ED390" s="2"/>
      <c r="EE390" s="2"/>
      <c r="EF390" s="2"/>
      <c r="EG390" s="2"/>
      <c r="EH390" s="2"/>
      <c r="EI390" s="2"/>
      <c r="EJ390" s="2"/>
      <c r="EK390" s="2"/>
    </row>
    <row r="391" spans="1:141" ht="12.7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c r="CA391" s="2"/>
      <c r="CB391" s="2"/>
      <c r="CC391" s="2"/>
      <c r="CD391" s="2"/>
      <c r="CE391" s="2"/>
      <c r="CF391" s="2"/>
      <c r="CG391" s="2"/>
      <c r="CH391" s="2"/>
      <c r="CI391" s="2"/>
      <c r="CJ391" s="2"/>
      <c r="CK391" s="2"/>
      <c r="CL391" s="2"/>
      <c r="CM391" s="2"/>
      <c r="CN391" s="2"/>
      <c r="CO391" s="2"/>
      <c r="CP391" s="2"/>
      <c r="CQ391" s="2"/>
      <c r="CR391" s="2"/>
      <c r="CS391" s="2"/>
      <c r="CT391" s="2"/>
      <c r="CU391" s="2"/>
      <c r="CV391" s="2"/>
      <c r="CW391" s="2"/>
      <c r="CX391" s="2"/>
      <c r="CY391" s="2"/>
      <c r="CZ391" s="2"/>
      <c r="DA391" s="2"/>
      <c r="DB391" s="2"/>
      <c r="DC391" s="2"/>
      <c r="DD391" s="2"/>
      <c r="DE391" s="2"/>
      <c r="DF391" s="2"/>
      <c r="DG391" s="2"/>
      <c r="DH391" s="2"/>
      <c r="DI391" s="2"/>
      <c r="DJ391" s="2"/>
      <c r="DK391" s="2"/>
      <c r="DL391" s="2"/>
      <c r="DM391" s="2"/>
      <c r="DN391" s="2"/>
      <c r="DO391" s="2"/>
      <c r="DP391" s="2"/>
      <c r="DQ391" s="2"/>
      <c r="DR391" s="2"/>
      <c r="DS391" s="2"/>
      <c r="DT391" s="2"/>
      <c r="DU391" s="2"/>
      <c r="DV391" s="2"/>
      <c r="DW391" s="2"/>
      <c r="DX391" s="2"/>
      <c r="DY391" s="2"/>
      <c r="DZ391" s="2"/>
      <c r="EA391" s="2"/>
      <c r="EB391" s="2"/>
      <c r="EC391" s="2"/>
      <c r="ED391" s="2"/>
      <c r="EE391" s="2"/>
      <c r="EF391" s="2"/>
      <c r="EG391" s="2"/>
      <c r="EH391" s="2"/>
      <c r="EI391" s="2"/>
      <c r="EJ391" s="2"/>
      <c r="EK391" s="2"/>
    </row>
    <row r="392" spans="1:141" ht="12.7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c r="CB392" s="2"/>
      <c r="CC392" s="2"/>
      <c r="CD392" s="2"/>
      <c r="CE392" s="2"/>
      <c r="CF392" s="2"/>
      <c r="CG392" s="2"/>
      <c r="CH392" s="2"/>
      <c r="CI392" s="2"/>
      <c r="CJ392" s="2"/>
      <c r="CK392" s="2"/>
      <c r="CL392" s="2"/>
      <c r="CM392" s="2"/>
      <c r="CN392" s="2"/>
      <c r="CO392" s="2"/>
      <c r="CP392" s="2"/>
      <c r="CQ392" s="2"/>
      <c r="CR392" s="2"/>
      <c r="CS392" s="2"/>
      <c r="CT392" s="2"/>
      <c r="CU392" s="2"/>
      <c r="CV392" s="2"/>
      <c r="CW392" s="2"/>
      <c r="CX392" s="2"/>
      <c r="CY392" s="2"/>
      <c r="CZ392" s="2"/>
      <c r="DA392" s="2"/>
      <c r="DB392" s="2"/>
      <c r="DC392" s="2"/>
      <c r="DD392" s="2"/>
      <c r="DE392" s="2"/>
      <c r="DF392" s="2"/>
      <c r="DG392" s="2"/>
      <c r="DH392" s="2"/>
      <c r="DI392" s="2"/>
      <c r="DJ392" s="2"/>
      <c r="DK392" s="2"/>
      <c r="DL392" s="2"/>
      <c r="DM392" s="2"/>
      <c r="DN392" s="2"/>
      <c r="DO392" s="2"/>
      <c r="DP392" s="2"/>
      <c r="DQ392" s="2"/>
      <c r="DR392" s="2"/>
      <c r="DS392" s="2"/>
      <c r="DT392" s="2"/>
      <c r="DU392" s="2"/>
      <c r="DV392" s="2"/>
      <c r="DW392" s="2"/>
      <c r="DX392" s="2"/>
      <c r="DY392" s="2"/>
      <c r="DZ392" s="2"/>
      <c r="EA392" s="2"/>
      <c r="EB392" s="2"/>
      <c r="EC392" s="2"/>
      <c r="ED392" s="2"/>
      <c r="EE392" s="2"/>
      <c r="EF392" s="2"/>
      <c r="EG392" s="2"/>
      <c r="EH392" s="2"/>
      <c r="EI392" s="2"/>
      <c r="EJ392" s="2"/>
      <c r="EK392" s="2"/>
    </row>
    <row r="393" spans="1:141" ht="12.7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c r="BZ393" s="2"/>
      <c r="CA393" s="2"/>
      <c r="CB393" s="2"/>
      <c r="CC393" s="2"/>
      <c r="CD393" s="2"/>
      <c r="CE393" s="2"/>
      <c r="CF393" s="2"/>
      <c r="CG393" s="2"/>
      <c r="CH393" s="2"/>
      <c r="CI393" s="2"/>
      <c r="CJ393" s="2"/>
      <c r="CK393" s="2"/>
      <c r="CL393" s="2"/>
      <c r="CM393" s="2"/>
      <c r="CN393" s="2"/>
      <c r="CO393" s="2"/>
      <c r="CP393" s="2"/>
      <c r="CQ393" s="2"/>
      <c r="CR393" s="2"/>
      <c r="CS393" s="2"/>
      <c r="CT393" s="2"/>
      <c r="CU393" s="2"/>
      <c r="CV393" s="2"/>
      <c r="CW393" s="2"/>
      <c r="CX393" s="2"/>
      <c r="CY393" s="2"/>
      <c r="CZ393" s="2"/>
      <c r="DA393" s="2"/>
      <c r="DB393" s="2"/>
      <c r="DC393" s="2"/>
      <c r="DD393" s="2"/>
      <c r="DE393" s="2"/>
      <c r="DF393" s="2"/>
      <c r="DG393" s="2"/>
      <c r="DH393" s="2"/>
      <c r="DI393" s="2"/>
      <c r="DJ393" s="2"/>
      <c r="DK393" s="2"/>
      <c r="DL393" s="2"/>
      <c r="DM393" s="2"/>
      <c r="DN393" s="2"/>
      <c r="DO393" s="2"/>
      <c r="DP393" s="2"/>
      <c r="DQ393" s="2"/>
      <c r="DR393" s="2"/>
      <c r="DS393" s="2"/>
      <c r="DT393" s="2"/>
      <c r="DU393" s="2"/>
      <c r="DV393" s="2"/>
      <c r="DW393" s="2"/>
      <c r="DX393" s="2"/>
      <c r="DY393" s="2"/>
      <c r="DZ393" s="2"/>
      <c r="EA393" s="2"/>
      <c r="EB393" s="2"/>
      <c r="EC393" s="2"/>
      <c r="ED393" s="2"/>
      <c r="EE393" s="2"/>
      <c r="EF393" s="2"/>
      <c r="EG393" s="2"/>
      <c r="EH393" s="2"/>
      <c r="EI393" s="2"/>
      <c r="EJ393" s="2"/>
      <c r="EK393" s="2"/>
    </row>
    <row r="394" spans="1:141" ht="12.7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c r="BZ394" s="2"/>
      <c r="CA394" s="2"/>
      <c r="CB394" s="2"/>
      <c r="CC394" s="2"/>
      <c r="CD394" s="2"/>
      <c r="CE394" s="2"/>
      <c r="CF394" s="2"/>
      <c r="CG394" s="2"/>
      <c r="CH394" s="2"/>
      <c r="CI394" s="2"/>
      <c r="CJ394" s="2"/>
      <c r="CK394" s="2"/>
      <c r="CL394" s="2"/>
      <c r="CM394" s="2"/>
      <c r="CN394" s="2"/>
      <c r="CO394" s="2"/>
      <c r="CP394" s="2"/>
      <c r="CQ394" s="2"/>
      <c r="CR394" s="2"/>
      <c r="CS394" s="2"/>
      <c r="CT394" s="2"/>
      <c r="CU394" s="2"/>
      <c r="CV394" s="2"/>
      <c r="CW394" s="2"/>
      <c r="CX394" s="2"/>
      <c r="CY394" s="2"/>
      <c r="CZ394" s="2"/>
      <c r="DA394" s="2"/>
      <c r="DB394" s="2"/>
      <c r="DC394" s="2"/>
      <c r="DD394" s="2"/>
      <c r="DE394" s="2"/>
      <c r="DF394" s="2"/>
      <c r="DG394" s="2"/>
      <c r="DH394" s="2"/>
      <c r="DI394" s="2"/>
      <c r="DJ394" s="2"/>
      <c r="DK394" s="2"/>
      <c r="DL394" s="2"/>
      <c r="DM394" s="2"/>
      <c r="DN394" s="2"/>
      <c r="DO394" s="2"/>
      <c r="DP394" s="2"/>
      <c r="DQ394" s="2"/>
      <c r="DR394" s="2"/>
      <c r="DS394" s="2"/>
      <c r="DT394" s="2"/>
      <c r="DU394" s="2"/>
      <c r="DV394" s="2"/>
      <c r="DW394" s="2"/>
      <c r="DX394" s="2"/>
      <c r="DY394" s="2"/>
      <c r="DZ394" s="2"/>
      <c r="EA394" s="2"/>
      <c r="EB394" s="2"/>
      <c r="EC394" s="2"/>
      <c r="ED394" s="2"/>
      <c r="EE394" s="2"/>
      <c r="EF394" s="2"/>
      <c r="EG394" s="2"/>
      <c r="EH394" s="2"/>
      <c r="EI394" s="2"/>
      <c r="EJ394" s="2"/>
      <c r="EK394" s="2"/>
    </row>
    <row r="395" spans="1:141" ht="12.7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c r="BZ395" s="2"/>
      <c r="CA395" s="2"/>
      <c r="CB395" s="2"/>
      <c r="CC395" s="2"/>
      <c r="CD395" s="2"/>
      <c r="CE395" s="2"/>
      <c r="CF395" s="2"/>
      <c r="CG395" s="2"/>
      <c r="CH395" s="2"/>
      <c r="CI395" s="2"/>
      <c r="CJ395" s="2"/>
      <c r="CK395" s="2"/>
      <c r="CL395" s="2"/>
      <c r="CM395" s="2"/>
      <c r="CN395" s="2"/>
      <c r="CO395" s="2"/>
      <c r="CP395" s="2"/>
      <c r="CQ395" s="2"/>
      <c r="CR395" s="2"/>
      <c r="CS395" s="2"/>
      <c r="CT395" s="2"/>
      <c r="CU395" s="2"/>
      <c r="CV395" s="2"/>
      <c r="CW395" s="2"/>
      <c r="CX395" s="2"/>
      <c r="CY395" s="2"/>
      <c r="CZ395" s="2"/>
      <c r="DA395" s="2"/>
      <c r="DB395" s="2"/>
      <c r="DC395" s="2"/>
      <c r="DD395" s="2"/>
      <c r="DE395" s="2"/>
      <c r="DF395" s="2"/>
      <c r="DG395" s="2"/>
      <c r="DH395" s="2"/>
      <c r="DI395" s="2"/>
      <c r="DJ395" s="2"/>
      <c r="DK395" s="2"/>
      <c r="DL395" s="2"/>
      <c r="DM395" s="2"/>
      <c r="DN395" s="2"/>
      <c r="DO395" s="2"/>
      <c r="DP395" s="2"/>
      <c r="DQ395" s="2"/>
      <c r="DR395" s="2"/>
      <c r="DS395" s="2"/>
      <c r="DT395" s="2"/>
      <c r="DU395" s="2"/>
      <c r="DV395" s="2"/>
      <c r="DW395" s="2"/>
      <c r="DX395" s="2"/>
      <c r="DY395" s="2"/>
      <c r="DZ395" s="2"/>
      <c r="EA395" s="2"/>
      <c r="EB395" s="2"/>
      <c r="EC395" s="2"/>
      <c r="ED395" s="2"/>
      <c r="EE395" s="2"/>
      <c r="EF395" s="2"/>
      <c r="EG395" s="2"/>
      <c r="EH395" s="2"/>
      <c r="EI395" s="2"/>
      <c r="EJ395" s="2"/>
      <c r="EK395" s="2"/>
    </row>
    <row r="396" spans="1:141" ht="12.7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c r="CA396" s="2"/>
      <c r="CB396" s="2"/>
      <c r="CC396" s="2"/>
      <c r="CD396" s="2"/>
      <c r="CE396" s="2"/>
      <c r="CF396" s="2"/>
      <c r="CG396" s="2"/>
      <c r="CH396" s="2"/>
      <c r="CI396" s="2"/>
      <c r="CJ396" s="2"/>
      <c r="CK396" s="2"/>
      <c r="CL396" s="2"/>
      <c r="CM396" s="2"/>
      <c r="CN396" s="2"/>
      <c r="CO396" s="2"/>
      <c r="CP396" s="2"/>
      <c r="CQ396" s="2"/>
      <c r="CR396" s="2"/>
      <c r="CS396" s="2"/>
      <c r="CT396" s="2"/>
      <c r="CU396" s="2"/>
      <c r="CV396" s="2"/>
      <c r="CW396" s="2"/>
      <c r="CX396" s="2"/>
      <c r="CY396" s="2"/>
      <c r="CZ396" s="2"/>
      <c r="DA396" s="2"/>
      <c r="DB396" s="2"/>
      <c r="DC396" s="2"/>
      <c r="DD396" s="2"/>
      <c r="DE396" s="2"/>
      <c r="DF396" s="2"/>
      <c r="DG396" s="2"/>
      <c r="DH396" s="2"/>
      <c r="DI396" s="2"/>
      <c r="DJ396" s="2"/>
      <c r="DK396" s="2"/>
      <c r="DL396" s="2"/>
      <c r="DM396" s="2"/>
      <c r="DN396" s="2"/>
      <c r="DO396" s="2"/>
      <c r="DP396" s="2"/>
      <c r="DQ396" s="2"/>
      <c r="DR396" s="2"/>
      <c r="DS396" s="2"/>
      <c r="DT396" s="2"/>
      <c r="DU396" s="2"/>
      <c r="DV396" s="2"/>
      <c r="DW396" s="2"/>
      <c r="DX396" s="2"/>
      <c r="DY396" s="2"/>
      <c r="DZ396" s="2"/>
      <c r="EA396" s="2"/>
      <c r="EB396" s="2"/>
      <c r="EC396" s="2"/>
      <c r="ED396" s="2"/>
      <c r="EE396" s="2"/>
      <c r="EF396" s="2"/>
      <c r="EG396" s="2"/>
      <c r="EH396" s="2"/>
      <c r="EI396" s="2"/>
      <c r="EJ396" s="2"/>
      <c r="EK396" s="2"/>
    </row>
    <row r="397" spans="1:141" ht="12.7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c r="BZ397" s="2"/>
      <c r="CA397" s="2"/>
      <c r="CB397" s="2"/>
      <c r="CC397" s="2"/>
      <c r="CD397" s="2"/>
      <c r="CE397" s="2"/>
      <c r="CF397" s="2"/>
      <c r="CG397" s="2"/>
      <c r="CH397" s="2"/>
      <c r="CI397" s="2"/>
      <c r="CJ397" s="2"/>
      <c r="CK397" s="2"/>
      <c r="CL397" s="2"/>
      <c r="CM397" s="2"/>
      <c r="CN397" s="2"/>
      <c r="CO397" s="2"/>
      <c r="CP397" s="2"/>
      <c r="CQ397" s="2"/>
      <c r="CR397" s="2"/>
      <c r="CS397" s="2"/>
      <c r="CT397" s="2"/>
      <c r="CU397" s="2"/>
      <c r="CV397" s="2"/>
      <c r="CW397" s="2"/>
      <c r="CX397" s="2"/>
      <c r="CY397" s="2"/>
      <c r="CZ397" s="2"/>
      <c r="DA397" s="2"/>
      <c r="DB397" s="2"/>
      <c r="DC397" s="2"/>
      <c r="DD397" s="2"/>
      <c r="DE397" s="2"/>
      <c r="DF397" s="2"/>
      <c r="DG397" s="2"/>
      <c r="DH397" s="2"/>
      <c r="DI397" s="2"/>
      <c r="DJ397" s="2"/>
      <c r="DK397" s="2"/>
      <c r="DL397" s="2"/>
      <c r="DM397" s="2"/>
      <c r="DN397" s="2"/>
      <c r="DO397" s="2"/>
      <c r="DP397" s="2"/>
      <c r="DQ397" s="2"/>
      <c r="DR397" s="2"/>
      <c r="DS397" s="2"/>
      <c r="DT397" s="2"/>
      <c r="DU397" s="2"/>
      <c r="DV397" s="2"/>
      <c r="DW397" s="2"/>
      <c r="DX397" s="2"/>
      <c r="DY397" s="2"/>
      <c r="DZ397" s="2"/>
      <c r="EA397" s="2"/>
      <c r="EB397" s="2"/>
      <c r="EC397" s="2"/>
      <c r="ED397" s="2"/>
      <c r="EE397" s="2"/>
      <c r="EF397" s="2"/>
      <c r="EG397" s="2"/>
      <c r="EH397" s="2"/>
      <c r="EI397" s="2"/>
      <c r="EJ397" s="2"/>
      <c r="EK397" s="2"/>
    </row>
    <row r="398" spans="1:141" ht="12.7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c r="BZ398" s="2"/>
      <c r="CA398" s="2"/>
      <c r="CB398" s="2"/>
      <c r="CC398" s="2"/>
      <c r="CD398" s="2"/>
      <c r="CE398" s="2"/>
      <c r="CF398" s="2"/>
      <c r="CG398" s="2"/>
      <c r="CH398" s="2"/>
      <c r="CI398" s="2"/>
      <c r="CJ398" s="2"/>
      <c r="CK398" s="2"/>
      <c r="CL398" s="2"/>
      <c r="CM398" s="2"/>
      <c r="CN398" s="2"/>
      <c r="CO398" s="2"/>
      <c r="CP398" s="2"/>
      <c r="CQ398" s="2"/>
      <c r="CR398" s="2"/>
      <c r="CS398" s="2"/>
      <c r="CT398" s="2"/>
      <c r="CU398" s="2"/>
      <c r="CV398" s="2"/>
      <c r="CW398" s="2"/>
      <c r="CX398" s="2"/>
      <c r="CY398" s="2"/>
      <c r="CZ398" s="2"/>
      <c r="DA398" s="2"/>
      <c r="DB398" s="2"/>
      <c r="DC398" s="2"/>
      <c r="DD398" s="2"/>
      <c r="DE398" s="2"/>
      <c r="DF398" s="2"/>
      <c r="DG398" s="2"/>
      <c r="DH398" s="2"/>
      <c r="DI398" s="2"/>
      <c r="DJ398" s="2"/>
      <c r="DK398" s="2"/>
      <c r="DL398" s="2"/>
      <c r="DM398" s="2"/>
      <c r="DN398" s="2"/>
      <c r="DO398" s="2"/>
      <c r="DP398" s="2"/>
      <c r="DQ398" s="2"/>
      <c r="DR398" s="2"/>
      <c r="DS398" s="2"/>
      <c r="DT398" s="2"/>
      <c r="DU398" s="2"/>
      <c r="DV398" s="2"/>
      <c r="DW398" s="2"/>
      <c r="DX398" s="2"/>
      <c r="DY398" s="2"/>
      <c r="DZ398" s="2"/>
      <c r="EA398" s="2"/>
      <c r="EB398" s="2"/>
      <c r="EC398" s="2"/>
      <c r="ED398" s="2"/>
      <c r="EE398" s="2"/>
      <c r="EF398" s="2"/>
      <c r="EG398" s="2"/>
      <c r="EH398" s="2"/>
      <c r="EI398" s="2"/>
      <c r="EJ398" s="2"/>
      <c r="EK398" s="2"/>
    </row>
    <row r="399" spans="1:141" ht="12.7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c r="BZ399" s="2"/>
      <c r="CA399" s="2"/>
      <c r="CB399" s="2"/>
      <c r="CC399" s="2"/>
      <c r="CD399" s="2"/>
      <c r="CE399" s="2"/>
      <c r="CF399" s="2"/>
      <c r="CG399" s="2"/>
      <c r="CH399" s="2"/>
      <c r="CI399" s="2"/>
      <c r="CJ399" s="2"/>
      <c r="CK399" s="2"/>
      <c r="CL399" s="2"/>
      <c r="CM399" s="2"/>
      <c r="CN399" s="2"/>
      <c r="CO399" s="2"/>
      <c r="CP399" s="2"/>
      <c r="CQ399" s="2"/>
      <c r="CR399" s="2"/>
      <c r="CS399" s="2"/>
      <c r="CT399" s="2"/>
      <c r="CU399" s="2"/>
      <c r="CV399" s="2"/>
      <c r="CW399" s="2"/>
      <c r="CX399" s="2"/>
      <c r="CY399" s="2"/>
      <c r="CZ399" s="2"/>
      <c r="DA399" s="2"/>
      <c r="DB399" s="2"/>
      <c r="DC399" s="2"/>
      <c r="DD399" s="2"/>
      <c r="DE399" s="2"/>
      <c r="DF399" s="2"/>
      <c r="DG399" s="2"/>
      <c r="DH399" s="2"/>
      <c r="DI399" s="2"/>
      <c r="DJ399" s="2"/>
      <c r="DK399" s="2"/>
      <c r="DL399" s="2"/>
      <c r="DM399" s="2"/>
      <c r="DN399" s="2"/>
      <c r="DO399" s="2"/>
      <c r="DP399" s="2"/>
      <c r="DQ399" s="2"/>
      <c r="DR399" s="2"/>
      <c r="DS399" s="2"/>
      <c r="DT399" s="2"/>
      <c r="DU399" s="2"/>
      <c r="DV399" s="2"/>
      <c r="DW399" s="2"/>
      <c r="DX399" s="2"/>
      <c r="DY399" s="2"/>
      <c r="DZ399" s="2"/>
      <c r="EA399" s="2"/>
      <c r="EB399" s="2"/>
      <c r="EC399" s="2"/>
      <c r="ED399" s="2"/>
      <c r="EE399" s="2"/>
      <c r="EF399" s="2"/>
      <c r="EG399" s="2"/>
      <c r="EH399" s="2"/>
      <c r="EI399" s="2"/>
      <c r="EJ399" s="2"/>
      <c r="EK399" s="2"/>
    </row>
    <row r="400" spans="1:141" ht="12.7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c r="BZ400" s="2"/>
      <c r="CA400" s="2"/>
      <c r="CB400" s="2"/>
      <c r="CC400" s="2"/>
      <c r="CD400" s="2"/>
      <c r="CE400" s="2"/>
      <c r="CF400" s="2"/>
      <c r="CG400" s="2"/>
      <c r="CH400" s="2"/>
      <c r="CI400" s="2"/>
      <c r="CJ400" s="2"/>
      <c r="CK400" s="2"/>
      <c r="CL400" s="2"/>
      <c r="CM400" s="2"/>
      <c r="CN400" s="2"/>
      <c r="CO400" s="2"/>
      <c r="CP400" s="2"/>
      <c r="CQ400" s="2"/>
      <c r="CR400" s="2"/>
      <c r="CS400" s="2"/>
      <c r="CT400" s="2"/>
      <c r="CU400" s="2"/>
      <c r="CV400" s="2"/>
      <c r="CW400" s="2"/>
      <c r="CX400" s="2"/>
      <c r="CY400" s="2"/>
      <c r="CZ400" s="2"/>
      <c r="DA400" s="2"/>
      <c r="DB400" s="2"/>
      <c r="DC400" s="2"/>
      <c r="DD400" s="2"/>
      <c r="DE400" s="2"/>
      <c r="DF400" s="2"/>
      <c r="DG400" s="2"/>
      <c r="DH400" s="2"/>
      <c r="DI400" s="2"/>
      <c r="DJ400" s="2"/>
      <c r="DK400" s="2"/>
      <c r="DL400" s="2"/>
      <c r="DM400" s="2"/>
      <c r="DN400" s="2"/>
      <c r="DO400" s="2"/>
      <c r="DP400" s="2"/>
      <c r="DQ400" s="2"/>
      <c r="DR400" s="2"/>
      <c r="DS400" s="2"/>
      <c r="DT400" s="2"/>
      <c r="DU400" s="2"/>
      <c r="DV400" s="2"/>
      <c r="DW400" s="2"/>
      <c r="DX400" s="2"/>
      <c r="DY400" s="2"/>
      <c r="DZ400" s="2"/>
      <c r="EA400" s="2"/>
      <c r="EB400" s="2"/>
      <c r="EC400" s="2"/>
      <c r="ED400" s="2"/>
      <c r="EE400" s="2"/>
      <c r="EF400" s="2"/>
      <c r="EG400" s="2"/>
      <c r="EH400" s="2"/>
      <c r="EI400" s="2"/>
      <c r="EJ400" s="2"/>
      <c r="EK400" s="2"/>
    </row>
    <row r="401" spans="1:141" ht="12.7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c r="BZ401" s="2"/>
      <c r="CA401" s="2"/>
      <c r="CB401" s="2"/>
      <c r="CC401" s="2"/>
      <c r="CD401" s="2"/>
      <c r="CE401" s="2"/>
      <c r="CF401" s="2"/>
      <c r="CG401" s="2"/>
      <c r="CH401" s="2"/>
      <c r="CI401" s="2"/>
      <c r="CJ401" s="2"/>
      <c r="CK401" s="2"/>
      <c r="CL401" s="2"/>
      <c r="CM401" s="2"/>
      <c r="CN401" s="2"/>
      <c r="CO401" s="2"/>
      <c r="CP401" s="2"/>
      <c r="CQ401" s="2"/>
      <c r="CR401" s="2"/>
      <c r="CS401" s="2"/>
      <c r="CT401" s="2"/>
      <c r="CU401" s="2"/>
      <c r="CV401" s="2"/>
      <c r="CW401" s="2"/>
      <c r="CX401" s="2"/>
      <c r="CY401" s="2"/>
      <c r="CZ401" s="2"/>
      <c r="DA401" s="2"/>
      <c r="DB401" s="2"/>
      <c r="DC401" s="2"/>
      <c r="DD401" s="2"/>
      <c r="DE401" s="2"/>
      <c r="DF401" s="2"/>
      <c r="DG401" s="2"/>
      <c r="DH401" s="2"/>
      <c r="DI401" s="2"/>
      <c r="DJ401" s="2"/>
      <c r="DK401" s="2"/>
      <c r="DL401" s="2"/>
      <c r="DM401" s="2"/>
      <c r="DN401" s="2"/>
      <c r="DO401" s="2"/>
      <c r="DP401" s="2"/>
      <c r="DQ401" s="2"/>
      <c r="DR401" s="2"/>
      <c r="DS401" s="2"/>
      <c r="DT401" s="2"/>
      <c r="DU401" s="2"/>
      <c r="DV401" s="2"/>
      <c r="DW401" s="2"/>
      <c r="DX401" s="2"/>
      <c r="DY401" s="2"/>
      <c r="DZ401" s="2"/>
      <c r="EA401" s="2"/>
      <c r="EB401" s="2"/>
      <c r="EC401" s="2"/>
      <c r="ED401" s="2"/>
      <c r="EE401" s="2"/>
      <c r="EF401" s="2"/>
      <c r="EG401" s="2"/>
      <c r="EH401" s="2"/>
      <c r="EI401" s="2"/>
      <c r="EJ401" s="2"/>
      <c r="EK401" s="2"/>
    </row>
    <row r="402" spans="1:141" ht="12.7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c r="CA402" s="2"/>
      <c r="CB402" s="2"/>
      <c r="CC402" s="2"/>
      <c r="CD402" s="2"/>
      <c r="CE402" s="2"/>
      <c r="CF402" s="2"/>
      <c r="CG402" s="2"/>
      <c r="CH402" s="2"/>
      <c r="CI402" s="2"/>
      <c r="CJ402" s="2"/>
      <c r="CK402" s="2"/>
      <c r="CL402" s="2"/>
      <c r="CM402" s="2"/>
      <c r="CN402" s="2"/>
      <c r="CO402" s="2"/>
      <c r="CP402" s="2"/>
      <c r="CQ402" s="2"/>
      <c r="CR402" s="2"/>
      <c r="CS402" s="2"/>
      <c r="CT402" s="2"/>
      <c r="CU402" s="2"/>
      <c r="CV402" s="2"/>
      <c r="CW402" s="2"/>
      <c r="CX402" s="2"/>
      <c r="CY402" s="2"/>
      <c r="CZ402" s="2"/>
      <c r="DA402" s="2"/>
      <c r="DB402" s="2"/>
      <c r="DC402" s="2"/>
      <c r="DD402" s="2"/>
      <c r="DE402" s="2"/>
      <c r="DF402" s="2"/>
      <c r="DG402" s="2"/>
      <c r="DH402" s="2"/>
      <c r="DI402" s="2"/>
      <c r="DJ402" s="2"/>
      <c r="DK402" s="2"/>
      <c r="DL402" s="2"/>
      <c r="DM402" s="2"/>
      <c r="DN402" s="2"/>
      <c r="DO402" s="2"/>
      <c r="DP402" s="2"/>
      <c r="DQ402" s="2"/>
      <c r="DR402" s="2"/>
      <c r="DS402" s="2"/>
      <c r="DT402" s="2"/>
      <c r="DU402" s="2"/>
      <c r="DV402" s="2"/>
      <c r="DW402" s="2"/>
      <c r="DX402" s="2"/>
      <c r="DY402" s="2"/>
      <c r="DZ402" s="2"/>
      <c r="EA402" s="2"/>
      <c r="EB402" s="2"/>
      <c r="EC402" s="2"/>
      <c r="ED402" s="2"/>
      <c r="EE402" s="2"/>
      <c r="EF402" s="2"/>
      <c r="EG402" s="2"/>
      <c r="EH402" s="2"/>
      <c r="EI402" s="2"/>
      <c r="EJ402" s="2"/>
      <c r="EK402" s="2"/>
    </row>
    <row r="403" spans="1:141" ht="12.7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c r="BZ403" s="2"/>
      <c r="CA403" s="2"/>
      <c r="CB403" s="2"/>
      <c r="CC403" s="2"/>
      <c r="CD403" s="2"/>
      <c r="CE403" s="2"/>
      <c r="CF403" s="2"/>
      <c r="CG403" s="2"/>
      <c r="CH403" s="2"/>
      <c r="CI403" s="2"/>
      <c r="CJ403" s="2"/>
      <c r="CK403" s="2"/>
      <c r="CL403" s="2"/>
      <c r="CM403" s="2"/>
      <c r="CN403" s="2"/>
      <c r="CO403" s="2"/>
      <c r="CP403" s="2"/>
      <c r="CQ403" s="2"/>
      <c r="CR403" s="2"/>
      <c r="CS403" s="2"/>
      <c r="CT403" s="2"/>
      <c r="CU403" s="2"/>
      <c r="CV403" s="2"/>
      <c r="CW403" s="2"/>
      <c r="CX403" s="2"/>
      <c r="CY403" s="2"/>
      <c r="CZ403" s="2"/>
      <c r="DA403" s="2"/>
      <c r="DB403" s="2"/>
      <c r="DC403" s="2"/>
      <c r="DD403" s="2"/>
      <c r="DE403" s="2"/>
      <c r="DF403" s="2"/>
      <c r="DG403" s="2"/>
      <c r="DH403" s="2"/>
      <c r="DI403" s="2"/>
      <c r="DJ403" s="2"/>
      <c r="DK403" s="2"/>
      <c r="DL403" s="2"/>
      <c r="DM403" s="2"/>
      <c r="DN403" s="2"/>
      <c r="DO403" s="2"/>
      <c r="DP403" s="2"/>
      <c r="DQ403" s="2"/>
      <c r="DR403" s="2"/>
      <c r="DS403" s="2"/>
      <c r="DT403" s="2"/>
      <c r="DU403" s="2"/>
      <c r="DV403" s="2"/>
      <c r="DW403" s="2"/>
      <c r="DX403" s="2"/>
      <c r="DY403" s="2"/>
      <c r="DZ403" s="2"/>
      <c r="EA403" s="2"/>
      <c r="EB403" s="2"/>
      <c r="EC403" s="2"/>
      <c r="ED403" s="2"/>
      <c r="EE403" s="2"/>
      <c r="EF403" s="2"/>
      <c r="EG403" s="2"/>
      <c r="EH403" s="2"/>
      <c r="EI403" s="2"/>
      <c r="EJ403" s="2"/>
      <c r="EK403" s="2"/>
    </row>
    <row r="404" spans="1:141" ht="12.7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c r="CA404" s="2"/>
      <c r="CB404" s="2"/>
      <c r="CC404" s="2"/>
      <c r="CD404" s="2"/>
      <c r="CE404" s="2"/>
      <c r="CF404" s="2"/>
      <c r="CG404" s="2"/>
      <c r="CH404" s="2"/>
      <c r="CI404" s="2"/>
      <c r="CJ404" s="2"/>
      <c r="CK404" s="2"/>
      <c r="CL404" s="2"/>
      <c r="CM404" s="2"/>
      <c r="CN404" s="2"/>
      <c r="CO404" s="2"/>
      <c r="CP404" s="2"/>
      <c r="CQ404" s="2"/>
      <c r="CR404" s="2"/>
      <c r="CS404" s="2"/>
      <c r="CT404" s="2"/>
      <c r="CU404" s="2"/>
      <c r="CV404" s="2"/>
      <c r="CW404" s="2"/>
      <c r="CX404" s="2"/>
      <c r="CY404" s="2"/>
      <c r="CZ404" s="2"/>
      <c r="DA404" s="2"/>
      <c r="DB404" s="2"/>
      <c r="DC404" s="2"/>
      <c r="DD404" s="2"/>
      <c r="DE404" s="2"/>
      <c r="DF404" s="2"/>
      <c r="DG404" s="2"/>
      <c r="DH404" s="2"/>
      <c r="DI404" s="2"/>
      <c r="DJ404" s="2"/>
      <c r="DK404" s="2"/>
      <c r="DL404" s="2"/>
      <c r="DM404" s="2"/>
      <c r="DN404" s="2"/>
      <c r="DO404" s="2"/>
      <c r="DP404" s="2"/>
      <c r="DQ404" s="2"/>
      <c r="DR404" s="2"/>
      <c r="DS404" s="2"/>
      <c r="DT404" s="2"/>
      <c r="DU404" s="2"/>
      <c r="DV404" s="2"/>
      <c r="DW404" s="2"/>
      <c r="DX404" s="2"/>
      <c r="DY404" s="2"/>
      <c r="DZ404" s="2"/>
      <c r="EA404" s="2"/>
      <c r="EB404" s="2"/>
      <c r="EC404" s="2"/>
      <c r="ED404" s="2"/>
      <c r="EE404" s="2"/>
      <c r="EF404" s="2"/>
      <c r="EG404" s="2"/>
      <c r="EH404" s="2"/>
      <c r="EI404" s="2"/>
      <c r="EJ404" s="2"/>
      <c r="EK404" s="2"/>
    </row>
    <row r="405" spans="1:141" ht="12.7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c r="BZ405" s="2"/>
      <c r="CA405" s="2"/>
      <c r="CB405" s="2"/>
      <c r="CC405" s="2"/>
      <c r="CD405" s="2"/>
      <c r="CE405" s="2"/>
      <c r="CF405" s="2"/>
      <c r="CG405" s="2"/>
      <c r="CH405" s="2"/>
      <c r="CI405" s="2"/>
      <c r="CJ405" s="2"/>
      <c r="CK405" s="2"/>
      <c r="CL405" s="2"/>
      <c r="CM405" s="2"/>
      <c r="CN405" s="2"/>
      <c r="CO405" s="2"/>
      <c r="CP405" s="2"/>
      <c r="CQ405" s="2"/>
      <c r="CR405" s="2"/>
      <c r="CS405" s="2"/>
      <c r="CT405" s="2"/>
      <c r="CU405" s="2"/>
      <c r="CV405" s="2"/>
      <c r="CW405" s="2"/>
      <c r="CX405" s="2"/>
      <c r="CY405" s="2"/>
      <c r="CZ405" s="2"/>
      <c r="DA405" s="2"/>
      <c r="DB405" s="2"/>
      <c r="DC405" s="2"/>
      <c r="DD405" s="2"/>
      <c r="DE405" s="2"/>
      <c r="DF405" s="2"/>
      <c r="DG405" s="2"/>
      <c r="DH405" s="2"/>
      <c r="DI405" s="2"/>
      <c r="DJ405" s="2"/>
      <c r="DK405" s="2"/>
      <c r="DL405" s="2"/>
      <c r="DM405" s="2"/>
      <c r="DN405" s="2"/>
      <c r="DO405" s="2"/>
      <c r="DP405" s="2"/>
      <c r="DQ405" s="2"/>
      <c r="DR405" s="2"/>
      <c r="DS405" s="2"/>
      <c r="DT405" s="2"/>
      <c r="DU405" s="2"/>
      <c r="DV405" s="2"/>
      <c r="DW405" s="2"/>
      <c r="DX405" s="2"/>
      <c r="DY405" s="2"/>
      <c r="DZ405" s="2"/>
      <c r="EA405" s="2"/>
      <c r="EB405" s="2"/>
      <c r="EC405" s="2"/>
      <c r="ED405" s="2"/>
      <c r="EE405" s="2"/>
      <c r="EF405" s="2"/>
      <c r="EG405" s="2"/>
      <c r="EH405" s="2"/>
      <c r="EI405" s="2"/>
      <c r="EJ405" s="2"/>
      <c r="EK405" s="2"/>
    </row>
    <row r="406" spans="1:141" ht="12.7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c r="BZ406" s="2"/>
      <c r="CA406" s="2"/>
      <c r="CB406" s="2"/>
      <c r="CC406" s="2"/>
      <c r="CD406" s="2"/>
      <c r="CE406" s="2"/>
      <c r="CF406" s="2"/>
      <c r="CG406" s="2"/>
      <c r="CH406" s="2"/>
      <c r="CI406" s="2"/>
      <c r="CJ406" s="2"/>
      <c r="CK406" s="2"/>
      <c r="CL406" s="2"/>
      <c r="CM406" s="2"/>
      <c r="CN406" s="2"/>
      <c r="CO406" s="2"/>
      <c r="CP406" s="2"/>
      <c r="CQ406" s="2"/>
      <c r="CR406" s="2"/>
      <c r="CS406" s="2"/>
      <c r="CT406" s="2"/>
      <c r="CU406" s="2"/>
      <c r="CV406" s="2"/>
      <c r="CW406" s="2"/>
      <c r="CX406" s="2"/>
      <c r="CY406" s="2"/>
      <c r="CZ406" s="2"/>
      <c r="DA406" s="2"/>
      <c r="DB406" s="2"/>
      <c r="DC406" s="2"/>
      <c r="DD406" s="2"/>
      <c r="DE406" s="2"/>
      <c r="DF406" s="2"/>
      <c r="DG406" s="2"/>
      <c r="DH406" s="2"/>
      <c r="DI406" s="2"/>
      <c r="DJ406" s="2"/>
      <c r="DK406" s="2"/>
      <c r="DL406" s="2"/>
      <c r="DM406" s="2"/>
      <c r="DN406" s="2"/>
      <c r="DO406" s="2"/>
      <c r="DP406" s="2"/>
      <c r="DQ406" s="2"/>
      <c r="DR406" s="2"/>
      <c r="DS406" s="2"/>
      <c r="DT406" s="2"/>
      <c r="DU406" s="2"/>
      <c r="DV406" s="2"/>
      <c r="DW406" s="2"/>
      <c r="DX406" s="2"/>
      <c r="DY406" s="2"/>
      <c r="DZ406" s="2"/>
      <c r="EA406" s="2"/>
      <c r="EB406" s="2"/>
      <c r="EC406" s="2"/>
      <c r="ED406" s="2"/>
      <c r="EE406" s="2"/>
      <c r="EF406" s="2"/>
      <c r="EG406" s="2"/>
      <c r="EH406" s="2"/>
      <c r="EI406" s="2"/>
      <c r="EJ406" s="2"/>
      <c r="EK406" s="2"/>
    </row>
    <row r="407" spans="1:141" ht="12.7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c r="BZ407" s="2"/>
      <c r="CA407" s="2"/>
      <c r="CB407" s="2"/>
      <c r="CC407" s="2"/>
      <c r="CD407" s="2"/>
      <c r="CE407" s="2"/>
      <c r="CF407" s="2"/>
      <c r="CG407" s="2"/>
      <c r="CH407" s="2"/>
      <c r="CI407" s="2"/>
      <c r="CJ407" s="2"/>
      <c r="CK407" s="2"/>
      <c r="CL407" s="2"/>
      <c r="CM407" s="2"/>
      <c r="CN407" s="2"/>
      <c r="CO407" s="2"/>
      <c r="CP407" s="2"/>
      <c r="CQ407" s="2"/>
      <c r="CR407" s="2"/>
      <c r="CS407" s="2"/>
      <c r="CT407" s="2"/>
      <c r="CU407" s="2"/>
      <c r="CV407" s="2"/>
      <c r="CW407" s="2"/>
      <c r="CX407" s="2"/>
      <c r="CY407" s="2"/>
      <c r="CZ407" s="2"/>
      <c r="DA407" s="2"/>
      <c r="DB407" s="2"/>
      <c r="DC407" s="2"/>
      <c r="DD407" s="2"/>
      <c r="DE407" s="2"/>
      <c r="DF407" s="2"/>
      <c r="DG407" s="2"/>
      <c r="DH407" s="2"/>
      <c r="DI407" s="2"/>
      <c r="DJ407" s="2"/>
      <c r="DK407" s="2"/>
      <c r="DL407" s="2"/>
      <c r="DM407" s="2"/>
      <c r="DN407" s="2"/>
      <c r="DO407" s="2"/>
      <c r="DP407" s="2"/>
      <c r="DQ407" s="2"/>
      <c r="DR407" s="2"/>
      <c r="DS407" s="2"/>
      <c r="DT407" s="2"/>
      <c r="DU407" s="2"/>
      <c r="DV407" s="2"/>
      <c r="DW407" s="2"/>
      <c r="DX407" s="2"/>
      <c r="DY407" s="2"/>
      <c r="DZ407" s="2"/>
      <c r="EA407" s="2"/>
      <c r="EB407" s="2"/>
      <c r="EC407" s="2"/>
      <c r="ED407" s="2"/>
      <c r="EE407" s="2"/>
      <c r="EF407" s="2"/>
      <c r="EG407" s="2"/>
      <c r="EH407" s="2"/>
      <c r="EI407" s="2"/>
      <c r="EJ407" s="2"/>
      <c r="EK407" s="2"/>
    </row>
    <row r="408" spans="1:141" ht="12.7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c r="BZ408" s="2"/>
      <c r="CA408" s="2"/>
      <c r="CB408" s="2"/>
      <c r="CC408" s="2"/>
      <c r="CD408" s="2"/>
      <c r="CE408" s="2"/>
      <c r="CF408" s="2"/>
      <c r="CG408" s="2"/>
      <c r="CH408" s="2"/>
      <c r="CI408" s="2"/>
      <c r="CJ408" s="2"/>
      <c r="CK408" s="2"/>
      <c r="CL408" s="2"/>
      <c r="CM408" s="2"/>
      <c r="CN408" s="2"/>
      <c r="CO408" s="2"/>
      <c r="CP408" s="2"/>
      <c r="CQ408" s="2"/>
      <c r="CR408" s="2"/>
      <c r="CS408" s="2"/>
      <c r="CT408" s="2"/>
      <c r="CU408" s="2"/>
      <c r="CV408" s="2"/>
      <c r="CW408" s="2"/>
      <c r="CX408" s="2"/>
      <c r="CY408" s="2"/>
      <c r="CZ408" s="2"/>
      <c r="DA408" s="2"/>
      <c r="DB408" s="2"/>
      <c r="DC408" s="2"/>
      <c r="DD408" s="2"/>
      <c r="DE408" s="2"/>
      <c r="DF408" s="2"/>
      <c r="DG408" s="2"/>
      <c r="DH408" s="2"/>
      <c r="DI408" s="2"/>
      <c r="DJ408" s="2"/>
      <c r="DK408" s="2"/>
      <c r="DL408" s="2"/>
      <c r="DM408" s="2"/>
      <c r="DN408" s="2"/>
      <c r="DO408" s="2"/>
      <c r="DP408" s="2"/>
      <c r="DQ408" s="2"/>
      <c r="DR408" s="2"/>
      <c r="DS408" s="2"/>
      <c r="DT408" s="2"/>
      <c r="DU408" s="2"/>
      <c r="DV408" s="2"/>
      <c r="DW408" s="2"/>
      <c r="DX408" s="2"/>
      <c r="DY408" s="2"/>
      <c r="DZ408" s="2"/>
      <c r="EA408" s="2"/>
      <c r="EB408" s="2"/>
      <c r="EC408" s="2"/>
      <c r="ED408" s="2"/>
      <c r="EE408" s="2"/>
      <c r="EF408" s="2"/>
      <c r="EG408" s="2"/>
      <c r="EH408" s="2"/>
      <c r="EI408" s="2"/>
      <c r="EJ408" s="2"/>
      <c r="EK408" s="2"/>
    </row>
    <row r="409" spans="1:141" ht="12.7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c r="BZ409" s="2"/>
      <c r="CA409" s="2"/>
      <c r="CB409" s="2"/>
      <c r="CC409" s="2"/>
      <c r="CD409" s="2"/>
      <c r="CE409" s="2"/>
      <c r="CF409" s="2"/>
      <c r="CG409" s="2"/>
      <c r="CH409" s="2"/>
      <c r="CI409" s="2"/>
      <c r="CJ409" s="2"/>
      <c r="CK409" s="2"/>
      <c r="CL409" s="2"/>
      <c r="CM409" s="2"/>
      <c r="CN409" s="2"/>
      <c r="CO409" s="2"/>
      <c r="CP409" s="2"/>
      <c r="CQ409" s="2"/>
      <c r="CR409" s="2"/>
      <c r="CS409" s="2"/>
      <c r="CT409" s="2"/>
      <c r="CU409" s="2"/>
      <c r="CV409" s="2"/>
      <c r="CW409" s="2"/>
      <c r="CX409" s="2"/>
      <c r="CY409" s="2"/>
      <c r="CZ409" s="2"/>
      <c r="DA409" s="2"/>
      <c r="DB409" s="2"/>
      <c r="DC409" s="2"/>
      <c r="DD409" s="2"/>
      <c r="DE409" s="2"/>
      <c r="DF409" s="2"/>
      <c r="DG409" s="2"/>
      <c r="DH409" s="2"/>
      <c r="DI409" s="2"/>
      <c r="DJ409" s="2"/>
      <c r="DK409" s="2"/>
      <c r="DL409" s="2"/>
      <c r="DM409" s="2"/>
      <c r="DN409" s="2"/>
      <c r="DO409" s="2"/>
      <c r="DP409" s="2"/>
      <c r="DQ409" s="2"/>
      <c r="DR409" s="2"/>
      <c r="DS409" s="2"/>
      <c r="DT409" s="2"/>
      <c r="DU409" s="2"/>
      <c r="DV409" s="2"/>
      <c r="DW409" s="2"/>
      <c r="DX409" s="2"/>
      <c r="DY409" s="2"/>
      <c r="DZ409" s="2"/>
      <c r="EA409" s="2"/>
      <c r="EB409" s="2"/>
      <c r="EC409" s="2"/>
      <c r="ED409" s="2"/>
      <c r="EE409" s="2"/>
      <c r="EF409" s="2"/>
      <c r="EG409" s="2"/>
      <c r="EH409" s="2"/>
      <c r="EI409" s="2"/>
      <c r="EJ409" s="2"/>
      <c r="EK409" s="2"/>
    </row>
    <row r="410" spans="1:141" ht="12.7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c r="CA410" s="2"/>
      <c r="CB410" s="2"/>
      <c r="CC410" s="2"/>
      <c r="CD410" s="2"/>
      <c r="CE410" s="2"/>
      <c r="CF410" s="2"/>
      <c r="CG410" s="2"/>
      <c r="CH410" s="2"/>
      <c r="CI410" s="2"/>
      <c r="CJ410" s="2"/>
      <c r="CK410" s="2"/>
      <c r="CL410" s="2"/>
      <c r="CM410" s="2"/>
      <c r="CN410" s="2"/>
      <c r="CO410" s="2"/>
      <c r="CP410" s="2"/>
      <c r="CQ410" s="2"/>
      <c r="CR410" s="2"/>
      <c r="CS410" s="2"/>
      <c r="CT410" s="2"/>
      <c r="CU410" s="2"/>
      <c r="CV410" s="2"/>
      <c r="CW410" s="2"/>
      <c r="CX410" s="2"/>
      <c r="CY410" s="2"/>
      <c r="CZ410" s="2"/>
      <c r="DA410" s="2"/>
      <c r="DB410" s="2"/>
      <c r="DC410" s="2"/>
      <c r="DD410" s="2"/>
      <c r="DE410" s="2"/>
      <c r="DF410" s="2"/>
      <c r="DG410" s="2"/>
      <c r="DH410" s="2"/>
      <c r="DI410" s="2"/>
      <c r="DJ410" s="2"/>
      <c r="DK410" s="2"/>
      <c r="DL410" s="2"/>
      <c r="DM410" s="2"/>
      <c r="DN410" s="2"/>
      <c r="DO410" s="2"/>
      <c r="DP410" s="2"/>
      <c r="DQ410" s="2"/>
      <c r="DR410" s="2"/>
      <c r="DS410" s="2"/>
      <c r="DT410" s="2"/>
      <c r="DU410" s="2"/>
      <c r="DV410" s="2"/>
      <c r="DW410" s="2"/>
      <c r="DX410" s="2"/>
      <c r="DY410" s="2"/>
      <c r="DZ410" s="2"/>
      <c r="EA410" s="2"/>
      <c r="EB410" s="2"/>
      <c r="EC410" s="2"/>
      <c r="ED410" s="2"/>
      <c r="EE410" s="2"/>
      <c r="EF410" s="2"/>
      <c r="EG410" s="2"/>
      <c r="EH410" s="2"/>
      <c r="EI410" s="2"/>
      <c r="EJ410" s="2"/>
      <c r="EK410" s="2"/>
    </row>
    <row r="411" spans="1:141" ht="12.7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c r="BZ411" s="2"/>
      <c r="CA411" s="2"/>
      <c r="CB411" s="2"/>
      <c r="CC411" s="2"/>
      <c r="CD411" s="2"/>
      <c r="CE411" s="2"/>
      <c r="CF411" s="2"/>
      <c r="CG411" s="2"/>
      <c r="CH411" s="2"/>
      <c r="CI411" s="2"/>
      <c r="CJ411" s="2"/>
      <c r="CK411" s="2"/>
      <c r="CL411" s="2"/>
      <c r="CM411" s="2"/>
      <c r="CN411" s="2"/>
      <c r="CO411" s="2"/>
      <c r="CP411" s="2"/>
      <c r="CQ411" s="2"/>
      <c r="CR411" s="2"/>
      <c r="CS411" s="2"/>
      <c r="CT411" s="2"/>
      <c r="CU411" s="2"/>
      <c r="CV411" s="2"/>
      <c r="CW411" s="2"/>
      <c r="CX411" s="2"/>
      <c r="CY411" s="2"/>
      <c r="CZ411" s="2"/>
      <c r="DA411" s="2"/>
      <c r="DB411" s="2"/>
      <c r="DC411" s="2"/>
      <c r="DD411" s="2"/>
      <c r="DE411" s="2"/>
      <c r="DF411" s="2"/>
      <c r="DG411" s="2"/>
      <c r="DH411" s="2"/>
      <c r="DI411" s="2"/>
      <c r="DJ411" s="2"/>
      <c r="DK411" s="2"/>
      <c r="DL411" s="2"/>
      <c r="DM411" s="2"/>
      <c r="DN411" s="2"/>
      <c r="DO411" s="2"/>
      <c r="DP411" s="2"/>
      <c r="DQ411" s="2"/>
      <c r="DR411" s="2"/>
      <c r="DS411" s="2"/>
      <c r="DT411" s="2"/>
      <c r="DU411" s="2"/>
      <c r="DV411" s="2"/>
      <c r="DW411" s="2"/>
      <c r="DX411" s="2"/>
      <c r="DY411" s="2"/>
      <c r="DZ411" s="2"/>
      <c r="EA411" s="2"/>
      <c r="EB411" s="2"/>
      <c r="EC411" s="2"/>
      <c r="ED411" s="2"/>
      <c r="EE411" s="2"/>
      <c r="EF411" s="2"/>
      <c r="EG411" s="2"/>
      <c r="EH411" s="2"/>
      <c r="EI411" s="2"/>
      <c r="EJ411" s="2"/>
      <c r="EK411" s="2"/>
    </row>
    <row r="412" spans="1:141" ht="12.7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c r="CB412" s="2"/>
      <c r="CC412" s="2"/>
      <c r="CD412" s="2"/>
      <c r="CE412" s="2"/>
      <c r="CF412" s="2"/>
      <c r="CG412" s="2"/>
      <c r="CH412" s="2"/>
      <c r="CI412" s="2"/>
      <c r="CJ412" s="2"/>
      <c r="CK412" s="2"/>
      <c r="CL412" s="2"/>
      <c r="CM412" s="2"/>
      <c r="CN412" s="2"/>
      <c r="CO412" s="2"/>
      <c r="CP412" s="2"/>
      <c r="CQ412" s="2"/>
      <c r="CR412" s="2"/>
      <c r="CS412" s="2"/>
      <c r="CT412" s="2"/>
      <c r="CU412" s="2"/>
      <c r="CV412" s="2"/>
      <c r="CW412" s="2"/>
      <c r="CX412" s="2"/>
      <c r="CY412" s="2"/>
      <c r="CZ412" s="2"/>
      <c r="DA412" s="2"/>
      <c r="DB412" s="2"/>
      <c r="DC412" s="2"/>
      <c r="DD412" s="2"/>
      <c r="DE412" s="2"/>
      <c r="DF412" s="2"/>
      <c r="DG412" s="2"/>
      <c r="DH412" s="2"/>
      <c r="DI412" s="2"/>
      <c r="DJ412" s="2"/>
      <c r="DK412" s="2"/>
      <c r="DL412" s="2"/>
      <c r="DM412" s="2"/>
      <c r="DN412" s="2"/>
      <c r="DO412" s="2"/>
      <c r="DP412" s="2"/>
      <c r="DQ412" s="2"/>
      <c r="DR412" s="2"/>
      <c r="DS412" s="2"/>
      <c r="DT412" s="2"/>
      <c r="DU412" s="2"/>
      <c r="DV412" s="2"/>
      <c r="DW412" s="2"/>
      <c r="DX412" s="2"/>
      <c r="DY412" s="2"/>
      <c r="DZ412" s="2"/>
      <c r="EA412" s="2"/>
      <c r="EB412" s="2"/>
      <c r="EC412" s="2"/>
      <c r="ED412" s="2"/>
      <c r="EE412" s="2"/>
      <c r="EF412" s="2"/>
      <c r="EG412" s="2"/>
      <c r="EH412" s="2"/>
      <c r="EI412" s="2"/>
      <c r="EJ412" s="2"/>
      <c r="EK412" s="2"/>
    </row>
    <row r="413" spans="1:141" ht="12.7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c r="BZ413" s="2"/>
      <c r="CA413" s="2"/>
      <c r="CB413" s="2"/>
      <c r="CC413" s="2"/>
      <c r="CD413" s="2"/>
      <c r="CE413" s="2"/>
      <c r="CF413" s="2"/>
      <c r="CG413" s="2"/>
      <c r="CH413" s="2"/>
      <c r="CI413" s="2"/>
      <c r="CJ413" s="2"/>
      <c r="CK413" s="2"/>
      <c r="CL413" s="2"/>
      <c r="CM413" s="2"/>
      <c r="CN413" s="2"/>
      <c r="CO413" s="2"/>
      <c r="CP413" s="2"/>
      <c r="CQ413" s="2"/>
      <c r="CR413" s="2"/>
      <c r="CS413" s="2"/>
      <c r="CT413" s="2"/>
      <c r="CU413" s="2"/>
      <c r="CV413" s="2"/>
      <c r="CW413" s="2"/>
      <c r="CX413" s="2"/>
      <c r="CY413" s="2"/>
      <c r="CZ413" s="2"/>
      <c r="DA413" s="2"/>
      <c r="DB413" s="2"/>
      <c r="DC413" s="2"/>
      <c r="DD413" s="2"/>
      <c r="DE413" s="2"/>
      <c r="DF413" s="2"/>
      <c r="DG413" s="2"/>
      <c r="DH413" s="2"/>
      <c r="DI413" s="2"/>
      <c r="DJ413" s="2"/>
      <c r="DK413" s="2"/>
      <c r="DL413" s="2"/>
      <c r="DM413" s="2"/>
      <c r="DN413" s="2"/>
      <c r="DO413" s="2"/>
      <c r="DP413" s="2"/>
      <c r="DQ413" s="2"/>
      <c r="DR413" s="2"/>
      <c r="DS413" s="2"/>
      <c r="DT413" s="2"/>
      <c r="DU413" s="2"/>
      <c r="DV413" s="2"/>
      <c r="DW413" s="2"/>
      <c r="DX413" s="2"/>
      <c r="DY413" s="2"/>
      <c r="DZ413" s="2"/>
      <c r="EA413" s="2"/>
      <c r="EB413" s="2"/>
      <c r="EC413" s="2"/>
      <c r="ED413" s="2"/>
      <c r="EE413" s="2"/>
      <c r="EF413" s="2"/>
      <c r="EG413" s="2"/>
      <c r="EH413" s="2"/>
      <c r="EI413" s="2"/>
      <c r="EJ413" s="2"/>
      <c r="EK413" s="2"/>
    </row>
    <row r="414" spans="1:141" ht="12.7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c r="CA414" s="2"/>
      <c r="CB414" s="2"/>
      <c r="CC414" s="2"/>
      <c r="CD414" s="2"/>
      <c r="CE414" s="2"/>
      <c r="CF414" s="2"/>
      <c r="CG414" s="2"/>
      <c r="CH414" s="2"/>
      <c r="CI414" s="2"/>
      <c r="CJ414" s="2"/>
      <c r="CK414" s="2"/>
      <c r="CL414" s="2"/>
      <c r="CM414" s="2"/>
      <c r="CN414" s="2"/>
      <c r="CO414" s="2"/>
      <c r="CP414" s="2"/>
      <c r="CQ414" s="2"/>
      <c r="CR414" s="2"/>
      <c r="CS414" s="2"/>
      <c r="CT414" s="2"/>
      <c r="CU414" s="2"/>
      <c r="CV414" s="2"/>
      <c r="CW414" s="2"/>
      <c r="CX414" s="2"/>
      <c r="CY414" s="2"/>
      <c r="CZ414" s="2"/>
      <c r="DA414" s="2"/>
      <c r="DB414" s="2"/>
      <c r="DC414" s="2"/>
      <c r="DD414" s="2"/>
      <c r="DE414" s="2"/>
      <c r="DF414" s="2"/>
      <c r="DG414" s="2"/>
      <c r="DH414" s="2"/>
      <c r="DI414" s="2"/>
      <c r="DJ414" s="2"/>
      <c r="DK414" s="2"/>
      <c r="DL414" s="2"/>
      <c r="DM414" s="2"/>
      <c r="DN414" s="2"/>
      <c r="DO414" s="2"/>
      <c r="DP414" s="2"/>
      <c r="DQ414" s="2"/>
      <c r="DR414" s="2"/>
      <c r="DS414" s="2"/>
      <c r="DT414" s="2"/>
      <c r="DU414" s="2"/>
      <c r="DV414" s="2"/>
      <c r="DW414" s="2"/>
      <c r="DX414" s="2"/>
      <c r="DY414" s="2"/>
      <c r="DZ414" s="2"/>
      <c r="EA414" s="2"/>
      <c r="EB414" s="2"/>
      <c r="EC414" s="2"/>
      <c r="ED414" s="2"/>
      <c r="EE414" s="2"/>
      <c r="EF414" s="2"/>
      <c r="EG414" s="2"/>
      <c r="EH414" s="2"/>
      <c r="EI414" s="2"/>
      <c r="EJ414" s="2"/>
      <c r="EK414" s="2"/>
    </row>
    <row r="415" spans="1:141" ht="12.7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c r="BZ415" s="2"/>
      <c r="CA415" s="2"/>
      <c r="CB415" s="2"/>
      <c r="CC415" s="2"/>
      <c r="CD415" s="2"/>
      <c r="CE415" s="2"/>
      <c r="CF415" s="2"/>
      <c r="CG415" s="2"/>
      <c r="CH415" s="2"/>
      <c r="CI415" s="2"/>
      <c r="CJ415" s="2"/>
      <c r="CK415" s="2"/>
      <c r="CL415" s="2"/>
      <c r="CM415" s="2"/>
      <c r="CN415" s="2"/>
      <c r="CO415" s="2"/>
      <c r="CP415" s="2"/>
      <c r="CQ415" s="2"/>
      <c r="CR415" s="2"/>
      <c r="CS415" s="2"/>
      <c r="CT415" s="2"/>
      <c r="CU415" s="2"/>
      <c r="CV415" s="2"/>
      <c r="CW415" s="2"/>
      <c r="CX415" s="2"/>
      <c r="CY415" s="2"/>
      <c r="CZ415" s="2"/>
      <c r="DA415" s="2"/>
      <c r="DB415" s="2"/>
      <c r="DC415" s="2"/>
      <c r="DD415" s="2"/>
      <c r="DE415" s="2"/>
      <c r="DF415" s="2"/>
      <c r="DG415" s="2"/>
      <c r="DH415" s="2"/>
      <c r="DI415" s="2"/>
      <c r="DJ415" s="2"/>
      <c r="DK415" s="2"/>
      <c r="DL415" s="2"/>
      <c r="DM415" s="2"/>
      <c r="DN415" s="2"/>
      <c r="DO415" s="2"/>
      <c r="DP415" s="2"/>
      <c r="DQ415" s="2"/>
      <c r="DR415" s="2"/>
      <c r="DS415" s="2"/>
      <c r="DT415" s="2"/>
      <c r="DU415" s="2"/>
      <c r="DV415" s="2"/>
      <c r="DW415" s="2"/>
      <c r="DX415" s="2"/>
      <c r="DY415" s="2"/>
      <c r="DZ415" s="2"/>
      <c r="EA415" s="2"/>
      <c r="EB415" s="2"/>
      <c r="EC415" s="2"/>
      <c r="ED415" s="2"/>
      <c r="EE415" s="2"/>
      <c r="EF415" s="2"/>
      <c r="EG415" s="2"/>
      <c r="EH415" s="2"/>
      <c r="EI415" s="2"/>
      <c r="EJ415" s="2"/>
      <c r="EK415" s="2"/>
    </row>
    <row r="416" spans="1:141" ht="12.7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c r="BZ416" s="2"/>
      <c r="CA416" s="2"/>
      <c r="CB416" s="2"/>
      <c r="CC416" s="2"/>
      <c r="CD416" s="2"/>
      <c r="CE416" s="2"/>
      <c r="CF416" s="2"/>
      <c r="CG416" s="2"/>
      <c r="CH416" s="2"/>
      <c r="CI416" s="2"/>
      <c r="CJ416" s="2"/>
      <c r="CK416" s="2"/>
      <c r="CL416" s="2"/>
      <c r="CM416" s="2"/>
      <c r="CN416" s="2"/>
      <c r="CO416" s="2"/>
      <c r="CP416" s="2"/>
      <c r="CQ416" s="2"/>
      <c r="CR416" s="2"/>
      <c r="CS416" s="2"/>
      <c r="CT416" s="2"/>
      <c r="CU416" s="2"/>
      <c r="CV416" s="2"/>
      <c r="CW416" s="2"/>
      <c r="CX416" s="2"/>
      <c r="CY416" s="2"/>
      <c r="CZ416" s="2"/>
      <c r="DA416" s="2"/>
      <c r="DB416" s="2"/>
      <c r="DC416" s="2"/>
      <c r="DD416" s="2"/>
      <c r="DE416" s="2"/>
      <c r="DF416" s="2"/>
      <c r="DG416" s="2"/>
      <c r="DH416" s="2"/>
      <c r="DI416" s="2"/>
      <c r="DJ416" s="2"/>
      <c r="DK416" s="2"/>
      <c r="DL416" s="2"/>
      <c r="DM416" s="2"/>
      <c r="DN416" s="2"/>
      <c r="DO416" s="2"/>
      <c r="DP416" s="2"/>
      <c r="DQ416" s="2"/>
      <c r="DR416" s="2"/>
      <c r="DS416" s="2"/>
      <c r="DT416" s="2"/>
      <c r="DU416" s="2"/>
      <c r="DV416" s="2"/>
      <c r="DW416" s="2"/>
      <c r="DX416" s="2"/>
      <c r="DY416" s="2"/>
      <c r="DZ416" s="2"/>
      <c r="EA416" s="2"/>
      <c r="EB416" s="2"/>
      <c r="EC416" s="2"/>
      <c r="ED416" s="2"/>
      <c r="EE416" s="2"/>
      <c r="EF416" s="2"/>
      <c r="EG416" s="2"/>
      <c r="EH416" s="2"/>
      <c r="EI416" s="2"/>
      <c r="EJ416" s="2"/>
      <c r="EK416" s="2"/>
    </row>
    <row r="417" spans="1:141" ht="12.7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c r="CA417" s="2"/>
      <c r="CB417" s="2"/>
      <c r="CC417" s="2"/>
      <c r="CD417" s="2"/>
      <c r="CE417" s="2"/>
      <c r="CF417" s="2"/>
      <c r="CG417" s="2"/>
      <c r="CH417" s="2"/>
      <c r="CI417" s="2"/>
      <c r="CJ417" s="2"/>
      <c r="CK417" s="2"/>
      <c r="CL417" s="2"/>
      <c r="CM417" s="2"/>
      <c r="CN417" s="2"/>
      <c r="CO417" s="2"/>
      <c r="CP417" s="2"/>
      <c r="CQ417" s="2"/>
      <c r="CR417" s="2"/>
      <c r="CS417" s="2"/>
      <c r="CT417" s="2"/>
      <c r="CU417" s="2"/>
      <c r="CV417" s="2"/>
      <c r="CW417" s="2"/>
      <c r="CX417" s="2"/>
      <c r="CY417" s="2"/>
      <c r="CZ417" s="2"/>
      <c r="DA417" s="2"/>
      <c r="DB417" s="2"/>
      <c r="DC417" s="2"/>
      <c r="DD417" s="2"/>
      <c r="DE417" s="2"/>
      <c r="DF417" s="2"/>
      <c r="DG417" s="2"/>
      <c r="DH417" s="2"/>
      <c r="DI417" s="2"/>
      <c r="DJ417" s="2"/>
      <c r="DK417" s="2"/>
      <c r="DL417" s="2"/>
      <c r="DM417" s="2"/>
      <c r="DN417" s="2"/>
      <c r="DO417" s="2"/>
      <c r="DP417" s="2"/>
      <c r="DQ417" s="2"/>
      <c r="DR417" s="2"/>
      <c r="DS417" s="2"/>
      <c r="DT417" s="2"/>
      <c r="DU417" s="2"/>
      <c r="DV417" s="2"/>
      <c r="DW417" s="2"/>
      <c r="DX417" s="2"/>
      <c r="DY417" s="2"/>
      <c r="DZ417" s="2"/>
      <c r="EA417" s="2"/>
      <c r="EB417" s="2"/>
      <c r="EC417" s="2"/>
      <c r="ED417" s="2"/>
      <c r="EE417" s="2"/>
      <c r="EF417" s="2"/>
      <c r="EG417" s="2"/>
      <c r="EH417" s="2"/>
      <c r="EI417" s="2"/>
      <c r="EJ417" s="2"/>
      <c r="EK417" s="2"/>
    </row>
    <row r="418" spans="1:141" ht="12.7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c r="CA418" s="2"/>
      <c r="CB418" s="2"/>
      <c r="CC418" s="2"/>
      <c r="CD418" s="2"/>
      <c r="CE418" s="2"/>
      <c r="CF418" s="2"/>
      <c r="CG418" s="2"/>
      <c r="CH418" s="2"/>
      <c r="CI418" s="2"/>
      <c r="CJ418" s="2"/>
      <c r="CK418" s="2"/>
      <c r="CL418" s="2"/>
      <c r="CM418" s="2"/>
      <c r="CN418" s="2"/>
      <c r="CO418" s="2"/>
      <c r="CP418" s="2"/>
      <c r="CQ418" s="2"/>
      <c r="CR418" s="2"/>
      <c r="CS418" s="2"/>
      <c r="CT418" s="2"/>
      <c r="CU418" s="2"/>
      <c r="CV418" s="2"/>
      <c r="CW418" s="2"/>
      <c r="CX418" s="2"/>
      <c r="CY418" s="2"/>
      <c r="CZ418" s="2"/>
      <c r="DA418" s="2"/>
      <c r="DB418" s="2"/>
      <c r="DC418" s="2"/>
      <c r="DD418" s="2"/>
      <c r="DE418" s="2"/>
      <c r="DF418" s="2"/>
      <c r="DG418" s="2"/>
      <c r="DH418" s="2"/>
      <c r="DI418" s="2"/>
      <c r="DJ418" s="2"/>
      <c r="DK418" s="2"/>
      <c r="DL418" s="2"/>
      <c r="DM418" s="2"/>
      <c r="DN418" s="2"/>
      <c r="DO418" s="2"/>
      <c r="DP418" s="2"/>
      <c r="DQ418" s="2"/>
      <c r="DR418" s="2"/>
      <c r="DS418" s="2"/>
      <c r="DT418" s="2"/>
      <c r="DU418" s="2"/>
      <c r="DV418" s="2"/>
      <c r="DW418" s="2"/>
      <c r="DX418" s="2"/>
      <c r="DY418" s="2"/>
      <c r="DZ418" s="2"/>
      <c r="EA418" s="2"/>
      <c r="EB418" s="2"/>
      <c r="EC418" s="2"/>
      <c r="ED418" s="2"/>
      <c r="EE418" s="2"/>
      <c r="EF418" s="2"/>
      <c r="EG418" s="2"/>
      <c r="EH418" s="2"/>
      <c r="EI418" s="2"/>
      <c r="EJ418" s="2"/>
      <c r="EK418" s="2"/>
    </row>
    <row r="419" spans="1:141" ht="12.7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c r="CA419" s="2"/>
      <c r="CB419" s="2"/>
      <c r="CC419" s="2"/>
      <c r="CD419" s="2"/>
      <c r="CE419" s="2"/>
      <c r="CF419" s="2"/>
      <c r="CG419" s="2"/>
      <c r="CH419" s="2"/>
      <c r="CI419" s="2"/>
      <c r="CJ419" s="2"/>
      <c r="CK419" s="2"/>
      <c r="CL419" s="2"/>
      <c r="CM419" s="2"/>
      <c r="CN419" s="2"/>
      <c r="CO419" s="2"/>
      <c r="CP419" s="2"/>
      <c r="CQ419" s="2"/>
      <c r="CR419" s="2"/>
      <c r="CS419" s="2"/>
      <c r="CT419" s="2"/>
      <c r="CU419" s="2"/>
      <c r="CV419" s="2"/>
      <c r="CW419" s="2"/>
      <c r="CX419" s="2"/>
      <c r="CY419" s="2"/>
      <c r="CZ419" s="2"/>
      <c r="DA419" s="2"/>
      <c r="DB419" s="2"/>
      <c r="DC419" s="2"/>
      <c r="DD419" s="2"/>
      <c r="DE419" s="2"/>
      <c r="DF419" s="2"/>
      <c r="DG419" s="2"/>
      <c r="DH419" s="2"/>
      <c r="DI419" s="2"/>
      <c r="DJ419" s="2"/>
      <c r="DK419" s="2"/>
      <c r="DL419" s="2"/>
      <c r="DM419" s="2"/>
      <c r="DN419" s="2"/>
      <c r="DO419" s="2"/>
      <c r="DP419" s="2"/>
      <c r="DQ419" s="2"/>
      <c r="DR419" s="2"/>
      <c r="DS419" s="2"/>
      <c r="DT419" s="2"/>
      <c r="DU419" s="2"/>
      <c r="DV419" s="2"/>
      <c r="DW419" s="2"/>
      <c r="DX419" s="2"/>
      <c r="DY419" s="2"/>
      <c r="DZ419" s="2"/>
      <c r="EA419" s="2"/>
      <c r="EB419" s="2"/>
      <c r="EC419" s="2"/>
      <c r="ED419" s="2"/>
      <c r="EE419" s="2"/>
      <c r="EF419" s="2"/>
      <c r="EG419" s="2"/>
      <c r="EH419" s="2"/>
      <c r="EI419" s="2"/>
      <c r="EJ419" s="2"/>
      <c r="EK419" s="2"/>
    </row>
    <row r="420" spans="1:141" ht="12.7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c r="BZ420" s="2"/>
      <c r="CA420" s="2"/>
      <c r="CB420" s="2"/>
      <c r="CC420" s="2"/>
      <c r="CD420" s="2"/>
      <c r="CE420" s="2"/>
      <c r="CF420" s="2"/>
      <c r="CG420" s="2"/>
      <c r="CH420" s="2"/>
      <c r="CI420" s="2"/>
      <c r="CJ420" s="2"/>
      <c r="CK420" s="2"/>
      <c r="CL420" s="2"/>
      <c r="CM420" s="2"/>
      <c r="CN420" s="2"/>
      <c r="CO420" s="2"/>
      <c r="CP420" s="2"/>
      <c r="CQ420" s="2"/>
      <c r="CR420" s="2"/>
      <c r="CS420" s="2"/>
      <c r="CT420" s="2"/>
      <c r="CU420" s="2"/>
      <c r="CV420" s="2"/>
      <c r="CW420" s="2"/>
      <c r="CX420" s="2"/>
      <c r="CY420" s="2"/>
      <c r="CZ420" s="2"/>
      <c r="DA420" s="2"/>
      <c r="DB420" s="2"/>
      <c r="DC420" s="2"/>
      <c r="DD420" s="2"/>
      <c r="DE420" s="2"/>
      <c r="DF420" s="2"/>
      <c r="DG420" s="2"/>
      <c r="DH420" s="2"/>
      <c r="DI420" s="2"/>
      <c r="DJ420" s="2"/>
      <c r="DK420" s="2"/>
      <c r="DL420" s="2"/>
      <c r="DM420" s="2"/>
      <c r="DN420" s="2"/>
      <c r="DO420" s="2"/>
      <c r="DP420" s="2"/>
      <c r="DQ420" s="2"/>
      <c r="DR420" s="2"/>
      <c r="DS420" s="2"/>
      <c r="DT420" s="2"/>
      <c r="DU420" s="2"/>
      <c r="DV420" s="2"/>
      <c r="DW420" s="2"/>
      <c r="DX420" s="2"/>
      <c r="DY420" s="2"/>
      <c r="DZ420" s="2"/>
      <c r="EA420" s="2"/>
      <c r="EB420" s="2"/>
      <c r="EC420" s="2"/>
      <c r="ED420" s="2"/>
      <c r="EE420" s="2"/>
      <c r="EF420" s="2"/>
      <c r="EG420" s="2"/>
      <c r="EH420" s="2"/>
      <c r="EI420" s="2"/>
      <c r="EJ420" s="2"/>
      <c r="EK420" s="2"/>
    </row>
    <row r="421" spans="1:141" ht="12.7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c r="BZ421" s="2"/>
      <c r="CA421" s="2"/>
      <c r="CB421" s="2"/>
      <c r="CC421" s="2"/>
      <c r="CD421" s="2"/>
      <c r="CE421" s="2"/>
      <c r="CF421" s="2"/>
      <c r="CG421" s="2"/>
      <c r="CH421" s="2"/>
      <c r="CI421" s="2"/>
      <c r="CJ421" s="2"/>
      <c r="CK421" s="2"/>
      <c r="CL421" s="2"/>
      <c r="CM421" s="2"/>
      <c r="CN421" s="2"/>
      <c r="CO421" s="2"/>
      <c r="CP421" s="2"/>
      <c r="CQ421" s="2"/>
      <c r="CR421" s="2"/>
      <c r="CS421" s="2"/>
      <c r="CT421" s="2"/>
      <c r="CU421" s="2"/>
      <c r="CV421" s="2"/>
      <c r="CW421" s="2"/>
      <c r="CX421" s="2"/>
      <c r="CY421" s="2"/>
      <c r="CZ421" s="2"/>
      <c r="DA421" s="2"/>
      <c r="DB421" s="2"/>
      <c r="DC421" s="2"/>
      <c r="DD421" s="2"/>
      <c r="DE421" s="2"/>
      <c r="DF421" s="2"/>
      <c r="DG421" s="2"/>
      <c r="DH421" s="2"/>
      <c r="DI421" s="2"/>
      <c r="DJ421" s="2"/>
      <c r="DK421" s="2"/>
      <c r="DL421" s="2"/>
      <c r="DM421" s="2"/>
      <c r="DN421" s="2"/>
      <c r="DO421" s="2"/>
      <c r="DP421" s="2"/>
      <c r="DQ421" s="2"/>
      <c r="DR421" s="2"/>
      <c r="DS421" s="2"/>
      <c r="DT421" s="2"/>
      <c r="DU421" s="2"/>
      <c r="DV421" s="2"/>
      <c r="DW421" s="2"/>
      <c r="DX421" s="2"/>
      <c r="DY421" s="2"/>
      <c r="DZ421" s="2"/>
      <c r="EA421" s="2"/>
      <c r="EB421" s="2"/>
      <c r="EC421" s="2"/>
      <c r="ED421" s="2"/>
      <c r="EE421" s="2"/>
      <c r="EF421" s="2"/>
      <c r="EG421" s="2"/>
      <c r="EH421" s="2"/>
      <c r="EI421" s="2"/>
      <c r="EJ421" s="2"/>
      <c r="EK421" s="2"/>
    </row>
    <row r="422" spans="1:141" ht="12.7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c r="CA422" s="2"/>
      <c r="CB422" s="2"/>
      <c r="CC422" s="2"/>
      <c r="CD422" s="2"/>
      <c r="CE422" s="2"/>
      <c r="CF422" s="2"/>
      <c r="CG422" s="2"/>
      <c r="CH422" s="2"/>
      <c r="CI422" s="2"/>
      <c r="CJ422" s="2"/>
      <c r="CK422" s="2"/>
      <c r="CL422" s="2"/>
      <c r="CM422" s="2"/>
      <c r="CN422" s="2"/>
      <c r="CO422" s="2"/>
      <c r="CP422" s="2"/>
      <c r="CQ422" s="2"/>
      <c r="CR422" s="2"/>
      <c r="CS422" s="2"/>
      <c r="CT422" s="2"/>
      <c r="CU422" s="2"/>
      <c r="CV422" s="2"/>
      <c r="CW422" s="2"/>
      <c r="CX422" s="2"/>
      <c r="CY422" s="2"/>
      <c r="CZ422" s="2"/>
      <c r="DA422" s="2"/>
      <c r="DB422" s="2"/>
      <c r="DC422" s="2"/>
      <c r="DD422" s="2"/>
      <c r="DE422" s="2"/>
      <c r="DF422" s="2"/>
      <c r="DG422" s="2"/>
      <c r="DH422" s="2"/>
      <c r="DI422" s="2"/>
      <c r="DJ422" s="2"/>
      <c r="DK422" s="2"/>
      <c r="DL422" s="2"/>
      <c r="DM422" s="2"/>
      <c r="DN422" s="2"/>
      <c r="DO422" s="2"/>
      <c r="DP422" s="2"/>
      <c r="DQ422" s="2"/>
      <c r="DR422" s="2"/>
      <c r="DS422" s="2"/>
      <c r="DT422" s="2"/>
      <c r="DU422" s="2"/>
      <c r="DV422" s="2"/>
      <c r="DW422" s="2"/>
      <c r="DX422" s="2"/>
      <c r="DY422" s="2"/>
      <c r="DZ422" s="2"/>
      <c r="EA422" s="2"/>
      <c r="EB422" s="2"/>
      <c r="EC422" s="2"/>
      <c r="ED422" s="2"/>
      <c r="EE422" s="2"/>
      <c r="EF422" s="2"/>
      <c r="EG422" s="2"/>
      <c r="EH422" s="2"/>
      <c r="EI422" s="2"/>
      <c r="EJ422" s="2"/>
      <c r="EK422" s="2"/>
    </row>
    <row r="423" spans="1:141" ht="12.7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c r="CA423" s="2"/>
      <c r="CB423" s="2"/>
      <c r="CC423" s="2"/>
      <c r="CD423" s="2"/>
      <c r="CE423" s="2"/>
      <c r="CF423" s="2"/>
      <c r="CG423" s="2"/>
      <c r="CH423" s="2"/>
      <c r="CI423" s="2"/>
      <c r="CJ423" s="2"/>
      <c r="CK423" s="2"/>
      <c r="CL423" s="2"/>
      <c r="CM423" s="2"/>
      <c r="CN423" s="2"/>
      <c r="CO423" s="2"/>
      <c r="CP423" s="2"/>
      <c r="CQ423" s="2"/>
      <c r="CR423" s="2"/>
      <c r="CS423" s="2"/>
      <c r="CT423" s="2"/>
      <c r="CU423" s="2"/>
      <c r="CV423" s="2"/>
      <c r="CW423" s="2"/>
      <c r="CX423" s="2"/>
      <c r="CY423" s="2"/>
      <c r="CZ423" s="2"/>
      <c r="DA423" s="2"/>
      <c r="DB423" s="2"/>
      <c r="DC423" s="2"/>
      <c r="DD423" s="2"/>
      <c r="DE423" s="2"/>
      <c r="DF423" s="2"/>
      <c r="DG423" s="2"/>
      <c r="DH423" s="2"/>
      <c r="DI423" s="2"/>
      <c r="DJ423" s="2"/>
      <c r="DK423" s="2"/>
      <c r="DL423" s="2"/>
      <c r="DM423" s="2"/>
      <c r="DN423" s="2"/>
      <c r="DO423" s="2"/>
      <c r="DP423" s="2"/>
      <c r="DQ423" s="2"/>
      <c r="DR423" s="2"/>
      <c r="DS423" s="2"/>
      <c r="DT423" s="2"/>
      <c r="DU423" s="2"/>
      <c r="DV423" s="2"/>
      <c r="DW423" s="2"/>
      <c r="DX423" s="2"/>
      <c r="DY423" s="2"/>
      <c r="DZ423" s="2"/>
      <c r="EA423" s="2"/>
      <c r="EB423" s="2"/>
      <c r="EC423" s="2"/>
      <c r="ED423" s="2"/>
      <c r="EE423" s="2"/>
      <c r="EF423" s="2"/>
      <c r="EG423" s="2"/>
      <c r="EH423" s="2"/>
      <c r="EI423" s="2"/>
      <c r="EJ423" s="2"/>
      <c r="EK423" s="2"/>
    </row>
    <row r="424" spans="1:141" ht="12.7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c r="BZ424" s="2"/>
      <c r="CA424" s="2"/>
      <c r="CB424" s="2"/>
      <c r="CC424" s="2"/>
      <c r="CD424" s="2"/>
      <c r="CE424" s="2"/>
      <c r="CF424" s="2"/>
      <c r="CG424" s="2"/>
      <c r="CH424" s="2"/>
      <c r="CI424" s="2"/>
      <c r="CJ424" s="2"/>
      <c r="CK424" s="2"/>
      <c r="CL424" s="2"/>
      <c r="CM424" s="2"/>
      <c r="CN424" s="2"/>
      <c r="CO424" s="2"/>
      <c r="CP424" s="2"/>
      <c r="CQ424" s="2"/>
      <c r="CR424" s="2"/>
      <c r="CS424" s="2"/>
      <c r="CT424" s="2"/>
      <c r="CU424" s="2"/>
      <c r="CV424" s="2"/>
      <c r="CW424" s="2"/>
      <c r="CX424" s="2"/>
      <c r="CY424" s="2"/>
      <c r="CZ424" s="2"/>
      <c r="DA424" s="2"/>
      <c r="DB424" s="2"/>
      <c r="DC424" s="2"/>
      <c r="DD424" s="2"/>
      <c r="DE424" s="2"/>
      <c r="DF424" s="2"/>
      <c r="DG424" s="2"/>
      <c r="DH424" s="2"/>
      <c r="DI424" s="2"/>
      <c r="DJ424" s="2"/>
      <c r="DK424" s="2"/>
      <c r="DL424" s="2"/>
      <c r="DM424" s="2"/>
      <c r="DN424" s="2"/>
      <c r="DO424" s="2"/>
      <c r="DP424" s="2"/>
      <c r="DQ424" s="2"/>
      <c r="DR424" s="2"/>
      <c r="DS424" s="2"/>
      <c r="DT424" s="2"/>
      <c r="DU424" s="2"/>
      <c r="DV424" s="2"/>
      <c r="DW424" s="2"/>
      <c r="DX424" s="2"/>
      <c r="DY424" s="2"/>
      <c r="DZ424" s="2"/>
      <c r="EA424" s="2"/>
      <c r="EB424" s="2"/>
      <c r="EC424" s="2"/>
      <c r="ED424" s="2"/>
      <c r="EE424" s="2"/>
      <c r="EF424" s="2"/>
      <c r="EG424" s="2"/>
      <c r="EH424" s="2"/>
      <c r="EI424" s="2"/>
      <c r="EJ424" s="2"/>
      <c r="EK424" s="2"/>
    </row>
    <row r="425" spans="1:141" ht="12.7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c r="BX425" s="2"/>
      <c r="BY425" s="2"/>
      <c r="BZ425" s="2"/>
      <c r="CA425" s="2"/>
      <c r="CB425" s="2"/>
      <c r="CC425" s="2"/>
      <c r="CD425" s="2"/>
      <c r="CE425" s="2"/>
      <c r="CF425" s="2"/>
      <c r="CG425" s="2"/>
      <c r="CH425" s="2"/>
      <c r="CI425" s="2"/>
      <c r="CJ425" s="2"/>
      <c r="CK425" s="2"/>
      <c r="CL425" s="2"/>
      <c r="CM425" s="2"/>
      <c r="CN425" s="2"/>
      <c r="CO425" s="2"/>
      <c r="CP425" s="2"/>
      <c r="CQ425" s="2"/>
      <c r="CR425" s="2"/>
      <c r="CS425" s="2"/>
      <c r="CT425" s="2"/>
      <c r="CU425" s="2"/>
      <c r="CV425" s="2"/>
      <c r="CW425" s="2"/>
      <c r="CX425" s="2"/>
      <c r="CY425" s="2"/>
      <c r="CZ425" s="2"/>
      <c r="DA425" s="2"/>
      <c r="DB425" s="2"/>
      <c r="DC425" s="2"/>
      <c r="DD425" s="2"/>
      <c r="DE425" s="2"/>
      <c r="DF425" s="2"/>
      <c r="DG425" s="2"/>
      <c r="DH425" s="2"/>
      <c r="DI425" s="2"/>
      <c r="DJ425" s="2"/>
      <c r="DK425" s="2"/>
      <c r="DL425" s="2"/>
      <c r="DM425" s="2"/>
      <c r="DN425" s="2"/>
      <c r="DO425" s="2"/>
      <c r="DP425" s="2"/>
      <c r="DQ425" s="2"/>
      <c r="DR425" s="2"/>
      <c r="DS425" s="2"/>
      <c r="DT425" s="2"/>
      <c r="DU425" s="2"/>
      <c r="DV425" s="2"/>
      <c r="DW425" s="2"/>
      <c r="DX425" s="2"/>
      <c r="DY425" s="2"/>
      <c r="DZ425" s="2"/>
      <c r="EA425" s="2"/>
      <c r="EB425" s="2"/>
      <c r="EC425" s="2"/>
      <c r="ED425" s="2"/>
      <c r="EE425" s="2"/>
      <c r="EF425" s="2"/>
      <c r="EG425" s="2"/>
      <c r="EH425" s="2"/>
      <c r="EI425" s="2"/>
      <c r="EJ425" s="2"/>
      <c r="EK425" s="2"/>
    </row>
    <row r="426" spans="1:141" ht="12.7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c r="CA426" s="2"/>
      <c r="CB426" s="2"/>
      <c r="CC426" s="2"/>
      <c r="CD426" s="2"/>
      <c r="CE426" s="2"/>
      <c r="CF426" s="2"/>
      <c r="CG426" s="2"/>
      <c r="CH426" s="2"/>
      <c r="CI426" s="2"/>
      <c r="CJ426" s="2"/>
      <c r="CK426" s="2"/>
      <c r="CL426" s="2"/>
      <c r="CM426" s="2"/>
      <c r="CN426" s="2"/>
      <c r="CO426" s="2"/>
      <c r="CP426" s="2"/>
      <c r="CQ426" s="2"/>
      <c r="CR426" s="2"/>
      <c r="CS426" s="2"/>
      <c r="CT426" s="2"/>
      <c r="CU426" s="2"/>
      <c r="CV426" s="2"/>
      <c r="CW426" s="2"/>
      <c r="CX426" s="2"/>
      <c r="CY426" s="2"/>
      <c r="CZ426" s="2"/>
      <c r="DA426" s="2"/>
      <c r="DB426" s="2"/>
      <c r="DC426" s="2"/>
      <c r="DD426" s="2"/>
      <c r="DE426" s="2"/>
      <c r="DF426" s="2"/>
      <c r="DG426" s="2"/>
      <c r="DH426" s="2"/>
      <c r="DI426" s="2"/>
      <c r="DJ426" s="2"/>
      <c r="DK426" s="2"/>
      <c r="DL426" s="2"/>
      <c r="DM426" s="2"/>
      <c r="DN426" s="2"/>
      <c r="DO426" s="2"/>
      <c r="DP426" s="2"/>
      <c r="DQ426" s="2"/>
      <c r="DR426" s="2"/>
      <c r="DS426" s="2"/>
      <c r="DT426" s="2"/>
      <c r="DU426" s="2"/>
      <c r="DV426" s="2"/>
      <c r="DW426" s="2"/>
      <c r="DX426" s="2"/>
      <c r="DY426" s="2"/>
      <c r="DZ426" s="2"/>
      <c r="EA426" s="2"/>
      <c r="EB426" s="2"/>
      <c r="EC426" s="2"/>
      <c r="ED426" s="2"/>
      <c r="EE426" s="2"/>
      <c r="EF426" s="2"/>
      <c r="EG426" s="2"/>
      <c r="EH426" s="2"/>
      <c r="EI426" s="2"/>
      <c r="EJ426" s="2"/>
      <c r="EK426" s="2"/>
    </row>
    <row r="427" spans="1:141" ht="12.7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c r="BZ427" s="2"/>
      <c r="CA427" s="2"/>
      <c r="CB427" s="2"/>
      <c r="CC427" s="2"/>
      <c r="CD427" s="2"/>
      <c r="CE427" s="2"/>
      <c r="CF427" s="2"/>
      <c r="CG427" s="2"/>
      <c r="CH427" s="2"/>
      <c r="CI427" s="2"/>
      <c r="CJ427" s="2"/>
      <c r="CK427" s="2"/>
      <c r="CL427" s="2"/>
      <c r="CM427" s="2"/>
      <c r="CN427" s="2"/>
      <c r="CO427" s="2"/>
      <c r="CP427" s="2"/>
      <c r="CQ427" s="2"/>
      <c r="CR427" s="2"/>
      <c r="CS427" s="2"/>
      <c r="CT427" s="2"/>
      <c r="CU427" s="2"/>
      <c r="CV427" s="2"/>
      <c r="CW427" s="2"/>
      <c r="CX427" s="2"/>
      <c r="CY427" s="2"/>
      <c r="CZ427" s="2"/>
      <c r="DA427" s="2"/>
      <c r="DB427" s="2"/>
      <c r="DC427" s="2"/>
      <c r="DD427" s="2"/>
      <c r="DE427" s="2"/>
      <c r="DF427" s="2"/>
      <c r="DG427" s="2"/>
      <c r="DH427" s="2"/>
      <c r="DI427" s="2"/>
      <c r="DJ427" s="2"/>
      <c r="DK427" s="2"/>
      <c r="DL427" s="2"/>
      <c r="DM427" s="2"/>
      <c r="DN427" s="2"/>
      <c r="DO427" s="2"/>
      <c r="DP427" s="2"/>
      <c r="DQ427" s="2"/>
      <c r="DR427" s="2"/>
      <c r="DS427" s="2"/>
      <c r="DT427" s="2"/>
      <c r="DU427" s="2"/>
      <c r="DV427" s="2"/>
      <c r="DW427" s="2"/>
      <c r="DX427" s="2"/>
      <c r="DY427" s="2"/>
      <c r="DZ427" s="2"/>
      <c r="EA427" s="2"/>
      <c r="EB427" s="2"/>
      <c r="EC427" s="2"/>
      <c r="ED427" s="2"/>
      <c r="EE427" s="2"/>
      <c r="EF427" s="2"/>
      <c r="EG427" s="2"/>
      <c r="EH427" s="2"/>
      <c r="EI427" s="2"/>
      <c r="EJ427" s="2"/>
      <c r="EK427" s="2"/>
    </row>
    <row r="428" spans="1:141" ht="12.7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c r="CA428" s="2"/>
      <c r="CB428" s="2"/>
      <c r="CC428" s="2"/>
      <c r="CD428" s="2"/>
      <c r="CE428" s="2"/>
      <c r="CF428" s="2"/>
      <c r="CG428" s="2"/>
      <c r="CH428" s="2"/>
      <c r="CI428" s="2"/>
      <c r="CJ428" s="2"/>
      <c r="CK428" s="2"/>
      <c r="CL428" s="2"/>
      <c r="CM428" s="2"/>
      <c r="CN428" s="2"/>
      <c r="CO428" s="2"/>
      <c r="CP428" s="2"/>
      <c r="CQ428" s="2"/>
      <c r="CR428" s="2"/>
      <c r="CS428" s="2"/>
      <c r="CT428" s="2"/>
      <c r="CU428" s="2"/>
      <c r="CV428" s="2"/>
      <c r="CW428" s="2"/>
      <c r="CX428" s="2"/>
      <c r="CY428" s="2"/>
      <c r="CZ428" s="2"/>
      <c r="DA428" s="2"/>
      <c r="DB428" s="2"/>
      <c r="DC428" s="2"/>
      <c r="DD428" s="2"/>
      <c r="DE428" s="2"/>
      <c r="DF428" s="2"/>
      <c r="DG428" s="2"/>
      <c r="DH428" s="2"/>
      <c r="DI428" s="2"/>
      <c r="DJ428" s="2"/>
      <c r="DK428" s="2"/>
      <c r="DL428" s="2"/>
      <c r="DM428" s="2"/>
      <c r="DN428" s="2"/>
      <c r="DO428" s="2"/>
      <c r="DP428" s="2"/>
      <c r="DQ428" s="2"/>
      <c r="DR428" s="2"/>
      <c r="DS428" s="2"/>
      <c r="DT428" s="2"/>
      <c r="DU428" s="2"/>
      <c r="DV428" s="2"/>
      <c r="DW428" s="2"/>
      <c r="DX428" s="2"/>
      <c r="DY428" s="2"/>
      <c r="DZ428" s="2"/>
      <c r="EA428" s="2"/>
      <c r="EB428" s="2"/>
      <c r="EC428" s="2"/>
      <c r="ED428" s="2"/>
      <c r="EE428" s="2"/>
      <c r="EF428" s="2"/>
      <c r="EG428" s="2"/>
      <c r="EH428" s="2"/>
      <c r="EI428" s="2"/>
      <c r="EJ428" s="2"/>
      <c r="EK428" s="2"/>
    </row>
    <row r="429" spans="1:141" ht="12.7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c r="BZ429" s="2"/>
      <c r="CA429" s="2"/>
      <c r="CB429" s="2"/>
      <c r="CC429" s="2"/>
      <c r="CD429" s="2"/>
      <c r="CE429" s="2"/>
      <c r="CF429" s="2"/>
      <c r="CG429" s="2"/>
      <c r="CH429" s="2"/>
      <c r="CI429" s="2"/>
      <c r="CJ429" s="2"/>
      <c r="CK429" s="2"/>
      <c r="CL429" s="2"/>
      <c r="CM429" s="2"/>
      <c r="CN429" s="2"/>
      <c r="CO429" s="2"/>
      <c r="CP429" s="2"/>
      <c r="CQ429" s="2"/>
      <c r="CR429" s="2"/>
      <c r="CS429" s="2"/>
      <c r="CT429" s="2"/>
      <c r="CU429" s="2"/>
      <c r="CV429" s="2"/>
      <c r="CW429" s="2"/>
      <c r="CX429" s="2"/>
      <c r="CY429" s="2"/>
      <c r="CZ429" s="2"/>
      <c r="DA429" s="2"/>
      <c r="DB429" s="2"/>
      <c r="DC429" s="2"/>
      <c r="DD429" s="2"/>
      <c r="DE429" s="2"/>
      <c r="DF429" s="2"/>
      <c r="DG429" s="2"/>
      <c r="DH429" s="2"/>
      <c r="DI429" s="2"/>
      <c r="DJ429" s="2"/>
      <c r="DK429" s="2"/>
      <c r="DL429" s="2"/>
      <c r="DM429" s="2"/>
      <c r="DN429" s="2"/>
      <c r="DO429" s="2"/>
      <c r="DP429" s="2"/>
      <c r="DQ429" s="2"/>
      <c r="DR429" s="2"/>
      <c r="DS429" s="2"/>
      <c r="DT429" s="2"/>
      <c r="DU429" s="2"/>
      <c r="DV429" s="2"/>
      <c r="DW429" s="2"/>
      <c r="DX429" s="2"/>
      <c r="DY429" s="2"/>
      <c r="DZ429" s="2"/>
      <c r="EA429" s="2"/>
      <c r="EB429" s="2"/>
      <c r="EC429" s="2"/>
      <c r="ED429" s="2"/>
      <c r="EE429" s="2"/>
      <c r="EF429" s="2"/>
      <c r="EG429" s="2"/>
      <c r="EH429" s="2"/>
      <c r="EI429" s="2"/>
      <c r="EJ429" s="2"/>
      <c r="EK429" s="2"/>
    </row>
    <row r="430" spans="1:141" ht="12.7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c r="BZ430" s="2"/>
      <c r="CA430" s="2"/>
      <c r="CB430" s="2"/>
      <c r="CC430" s="2"/>
      <c r="CD430" s="2"/>
      <c r="CE430" s="2"/>
      <c r="CF430" s="2"/>
      <c r="CG430" s="2"/>
      <c r="CH430" s="2"/>
      <c r="CI430" s="2"/>
      <c r="CJ430" s="2"/>
      <c r="CK430" s="2"/>
      <c r="CL430" s="2"/>
      <c r="CM430" s="2"/>
      <c r="CN430" s="2"/>
      <c r="CO430" s="2"/>
      <c r="CP430" s="2"/>
      <c r="CQ430" s="2"/>
      <c r="CR430" s="2"/>
      <c r="CS430" s="2"/>
      <c r="CT430" s="2"/>
      <c r="CU430" s="2"/>
      <c r="CV430" s="2"/>
      <c r="CW430" s="2"/>
      <c r="CX430" s="2"/>
      <c r="CY430" s="2"/>
      <c r="CZ430" s="2"/>
      <c r="DA430" s="2"/>
      <c r="DB430" s="2"/>
      <c r="DC430" s="2"/>
      <c r="DD430" s="2"/>
      <c r="DE430" s="2"/>
      <c r="DF430" s="2"/>
      <c r="DG430" s="2"/>
      <c r="DH430" s="2"/>
      <c r="DI430" s="2"/>
      <c r="DJ430" s="2"/>
      <c r="DK430" s="2"/>
      <c r="DL430" s="2"/>
      <c r="DM430" s="2"/>
      <c r="DN430" s="2"/>
      <c r="DO430" s="2"/>
      <c r="DP430" s="2"/>
      <c r="DQ430" s="2"/>
      <c r="DR430" s="2"/>
      <c r="DS430" s="2"/>
      <c r="DT430" s="2"/>
      <c r="DU430" s="2"/>
      <c r="DV430" s="2"/>
      <c r="DW430" s="2"/>
      <c r="DX430" s="2"/>
      <c r="DY430" s="2"/>
      <c r="DZ430" s="2"/>
      <c r="EA430" s="2"/>
      <c r="EB430" s="2"/>
      <c r="EC430" s="2"/>
      <c r="ED430" s="2"/>
      <c r="EE430" s="2"/>
      <c r="EF430" s="2"/>
      <c r="EG430" s="2"/>
      <c r="EH430" s="2"/>
      <c r="EI430" s="2"/>
      <c r="EJ430" s="2"/>
      <c r="EK430" s="2"/>
    </row>
    <row r="431" spans="1:141" ht="12.7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c r="BZ431" s="2"/>
      <c r="CA431" s="2"/>
      <c r="CB431" s="2"/>
      <c r="CC431" s="2"/>
      <c r="CD431" s="2"/>
      <c r="CE431" s="2"/>
      <c r="CF431" s="2"/>
      <c r="CG431" s="2"/>
      <c r="CH431" s="2"/>
      <c r="CI431" s="2"/>
      <c r="CJ431" s="2"/>
      <c r="CK431" s="2"/>
      <c r="CL431" s="2"/>
      <c r="CM431" s="2"/>
      <c r="CN431" s="2"/>
      <c r="CO431" s="2"/>
      <c r="CP431" s="2"/>
      <c r="CQ431" s="2"/>
      <c r="CR431" s="2"/>
      <c r="CS431" s="2"/>
      <c r="CT431" s="2"/>
      <c r="CU431" s="2"/>
      <c r="CV431" s="2"/>
      <c r="CW431" s="2"/>
      <c r="CX431" s="2"/>
      <c r="CY431" s="2"/>
      <c r="CZ431" s="2"/>
      <c r="DA431" s="2"/>
      <c r="DB431" s="2"/>
      <c r="DC431" s="2"/>
      <c r="DD431" s="2"/>
      <c r="DE431" s="2"/>
      <c r="DF431" s="2"/>
      <c r="DG431" s="2"/>
      <c r="DH431" s="2"/>
      <c r="DI431" s="2"/>
      <c r="DJ431" s="2"/>
      <c r="DK431" s="2"/>
      <c r="DL431" s="2"/>
      <c r="DM431" s="2"/>
      <c r="DN431" s="2"/>
      <c r="DO431" s="2"/>
      <c r="DP431" s="2"/>
      <c r="DQ431" s="2"/>
      <c r="DR431" s="2"/>
      <c r="DS431" s="2"/>
      <c r="DT431" s="2"/>
      <c r="DU431" s="2"/>
      <c r="DV431" s="2"/>
      <c r="DW431" s="2"/>
      <c r="DX431" s="2"/>
      <c r="DY431" s="2"/>
      <c r="DZ431" s="2"/>
      <c r="EA431" s="2"/>
      <c r="EB431" s="2"/>
      <c r="EC431" s="2"/>
      <c r="ED431" s="2"/>
      <c r="EE431" s="2"/>
      <c r="EF431" s="2"/>
      <c r="EG431" s="2"/>
      <c r="EH431" s="2"/>
      <c r="EI431" s="2"/>
      <c r="EJ431" s="2"/>
      <c r="EK431" s="2"/>
    </row>
    <row r="432" spans="1:141" ht="12.7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c r="CA432" s="2"/>
      <c r="CB432" s="2"/>
      <c r="CC432" s="2"/>
      <c r="CD432" s="2"/>
      <c r="CE432" s="2"/>
      <c r="CF432" s="2"/>
      <c r="CG432" s="2"/>
      <c r="CH432" s="2"/>
      <c r="CI432" s="2"/>
      <c r="CJ432" s="2"/>
      <c r="CK432" s="2"/>
      <c r="CL432" s="2"/>
      <c r="CM432" s="2"/>
      <c r="CN432" s="2"/>
      <c r="CO432" s="2"/>
      <c r="CP432" s="2"/>
      <c r="CQ432" s="2"/>
      <c r="CR432" s="2"/>
      <c r="CS432" s="2"/>
      <c r="CT432" s="2"/>
      <c r="CU432" s="2"/>
      <c r="CV432" s="2"/>
      <c r="CW432" s="2"/>
      <c r="CX432" s="2"/>
      <c r="CY432" s="2"/>
      <c r="CZ432" s="2"/>
      <c r="DA432" s="2"/>
      <c r="DB432" s="2"/>
      <c r="DC432" s="2"/>
      <c r="DD432" s="2"/>
      <c r="DE432" s="2"/>
      <c r="DF432" s="2"/>
      <c r="DG432" s="2"/>
      <c r="DH432" s="2"/>
      <c r="DI432" s="2"/>
      <c r="DJ432" s="2"/>
      <c r="DK432" s="2"/>
      <c r="DL432" s="2"/>
      <c r="DM432" s="2"/>
      <c r="DN432" s="2"/>
      <c r="DO432" s="2"/>
      <c r="DP432" s="2"/>
      <c r="DQ432" s="2"/>
      <c r="DR432" s="2"/>
      <c r="DS432" s="2"/>
      <c r="DT432" s="2"/>
      <c r="DU432" s="2"/>
      <c r="DV432" s="2"/>
      <c r="DW432" s="2"/>
      <c r="DX432" s="2"/>
      <c r="DY432" s="2"/>
      <c r="DZ432" s="2"/>
      <c r="EA432" s="2"/>
      <c r="EB432" s="2"/>
      <c r="EC432" s="2"/>
      <c r="ED432" s="2"/>
      <c r="EE432" s="2"/>
      <c r="EF432" s="2"/>
      <c r="EG432" s="2"/>
      <c r="EH432" s="2"/>
      <c r="EI432" s="2"/>
      <c r="EJ432" s="2"/>
      <c r="EK432" s="2"/>
    </row>
    <row r="433" spans="1:141" ht="12.7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c r="BZ433" s="2"/>
      <c r="CA433" s="2"/>
      <c r="CB433" s="2"/>
      <c r="CC433" s="2"/>
      <c r="CD433" s="2"/>
      <c r="CE433" s="2"/>
      <c r="CF433" s="2"/>
      <c r="CG433" s="2"/>
      <c r="CH433" s="2"/>
      <c r="CI433" s="2"/>
      <c r="CJ433" s="2"/>
      <c r="CK433" s="2"/>
      <c r="CL433" s="2"/>
      <c r="CM433" s="2"/>
      <c r="CN433" s="2"/>
      <c r="CO433" s="2"/>
      <c r="CP433" s="2"/>
      <c r="CQ433" s="2"/>
      <c r="CR433" s="2"/>
      <c r="CS433" s="2"/>
      <c r="CT433" s="2"/>
      <c r="CU433" s="2"/>
      <c r="CV433" s="2"/>
      <c r="CW433" s="2"/>
      <c r="CX433" s="2"/>
      <c r="CY433" s="2"/>
      <c r="CZ433" s="2"/>
      <c r="DA433" s="2"/>
      <c r="DB433" s="2"/>
      <c r="DC433" s="2"/>
      <c r="DD433" s="2"/>
      <c r="DE433" s="2"/>
      <c r="DF433" s="2"/>
      <c r="DG433" s="2"/>
      <c r="DH433" s="2"/>
      <c r="DI433" s="2"/>
      <c r="DJ433" s="2"/>
      <c r="DK433" s="2"/>
      <c r="DL433" s="2"/>
      <c r="DM433" s="2"/>
      <c r="DN433" s="2"/>
      <c r="DO433" s="2"/>
      <c r="DP433" s="2"/>
      <c r="DQ433" s="2"/>
      <c r="DR433" s="2"/>
      <c r="DS433" s="2"/>
      <c r="DT433" s="2"/>
      <c r="DU433" s="2"/>
      <c r="DV433" s="2"/>
      <c r="DW433" s="2"/>
      <c r="DX433" s="2"/>
      <c r="DY433" s="2"/>
      <c r="DZ433" s="2"/>
      <c r="EA433" s="2"/>
      <c r="EB433" s="2"/>
      <c r="EC433" s="2"/>
      <c r="ED433" s="2"/>
      <c r="EE433" s="2"/>
      <c r="EF433" s="2"/>
      <c r="EG433" s="2"/>
      <c r="EH433" s="2"/>
      <c r="EI433" s="2"/>
      <c r="EJ433" s="2"/>
      <c r="EK433" s="2"/>
    </row>
    <row r="434" spans="1:141" ht="12.7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c r="CA434" s="2"/>
      <c r="CB434" s="2"/>
      <c r="CC434" s="2"/>
      <c r="CD434" s="2"/>
      <c r="CE434" s="2"/>
      <c r="CF434" s="2"/>
      <c r="CG434" s="2"/>
      <c r="CH434" s="2"/>
      <c r="CI434" s="2"/>
      <c r="CJ434" s="2"/>
      <c r="CK434" s="2"/>
      <c r="CL434" s="2"/>
      <c r="CM434" s="2"/>
      <c r="CN434" s="2"/>
      <c r="CO434" s="2"/>
      <c r="CP434" s="2"/>
      <c r="CQ434" s="2"/>
      <c r="CR434" s="2"/>
      <c r="CS434" s="2"/>
      <c r="CT434" s="2"/>
      <c r="CU434" s="2"/>
      <c r="CV434" s="2"/>
      <c r="CW434" s="2"/>
      <c r="CX434" s="2"/>
      <c r="CY434" s="2"/>
      <c r="CZ434" s="2"/>
      <c r="DA434" s="2"/>
      <c r="DB434" s="2"/>
      <c r="DC434" s="2"/>
      <c r="DD434" s="2"/>
      <c r="DE434" s="2"/>
      <c r="DF434" s="2"/>
      <c r="DG434" s="2"/>
      <c r="DH434" s="2"/>
      <c r="DI434" s="2"/>
      <c r="DJ434" s="2"/>
      <c r="DK434" s="2"/>
      <c r="DL434" s="2"/>
      <c r="DM434" s="2"/>
      <c r="DN434" s="2"/>
      <c r="DO434" s="2"/>
      <c r="DP434" s="2"/>
      <c r="DQ434" s="2"/>
      <c r="DR434" s="2"/>
      <c r="DS434" s="2"/>
      <c r="DT434" s="2"/>
      <c r="DU434" s="2"/>
      <c r="DV434" s="2"/>
      <c r="DW434" s="2"/>
      <c r="DX434" s="2"/>
      <c r="DY434" s="2"/>
      <c r="DZ434" s="2"/>
      <c r="EA434" s="2"/>
      <c r="EB434" s="2"/>
      <c r="EC434" s="2"/>
      <c r="ED434" s="2"/>
      <c r="EE434" s="2"/>
      <c r="EF434" s="2"/>
      <c r="EG434" s="2"/>
      <c r="EH434" s="2"/>
      <c r="EI434" s="2"/>
      <c r="EJ434" s="2"/>
      <c r="EK434" s="2"/>
    </row>
    <row r="435" spans="1:141" ht="12.7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c r="BZ435" s="2"/>
      <c r="CA435" s="2"/>
      <c r="CB435" s="2"/>
      <c r="CC435" s="2"/>
      <c r="CD435" s="2"/>
      <c r="CE435" s="2"/>
      <c r="CF435" s="2"/>
      <c r="CG435" s="2"/>
      <c r="CH435" s="2"/>
      <c r="CI435" s="2"/>
      <c r="CJ435" s="2"/>
      <c r="CK435" s="2"/>
      <c r="CL435" s="2"/>
      <c r="CM435" s="2"/>
      <c r="CN435" s="2"/>
      <c r="CO435" s="2"/>
      <c r="CP435" s="2"/>
      <c r="CQ435" s="2"/>
      <c r="CR435" s="2"/>
      <c r="CS435" s="2"/>
      <c r="CT435" s="2"/>
      <c r="CU435" s="2"/>
      <c r="CV435" s="2"/>
      <c r="CW435" s="2"/>
      <c r="CX435" s="2"/>
      <c r="CY435" s="2"/>
      <c r="CZ435" s="2"/>
      <c r="DA435" s="2"/>
      <c r="DB435" s="2"/>
      <c r="DC435" s="2"/>
      <c r="DD435" s="2"/>
      <c r="DE435" s="2"/>
      <c r="DF435" s="2"/>
      <c r="DG435" s="2"/>
      <c r="DH435" s="2"/>
      <c r="DI435" s="2"/>
      <c r="DJ435" s="2"/>
      <c r="DK435" s="2"/>
      <c r="DL435" s="2"/>
      <c r="DM435" s="2"/>
      <c r="DN435" s="2"/>
      <c r="DO435" s="2"/>
      <c r="DP435" s="2"/>
      <c r="DQ435" s="2"/>
      <c r="DR435" s="2"/>
      <c r="DS435" s="2"/>
      <c r="DT435" s="2"/>
      <c r="DU435" s="2"/>
      <c r="DV435" s="2"/>
      <c r="DW435" s="2"/>
      <c r="DX435" s="2"/>
      <c r="DY435" s="2"/>
      <c r="DZ435" s="2"/>
      <c r="EA435" s="2"/>
      <c r="EB435" s="2"/>
      <c r="EC435" s="2"/>
      <c r="ED435" s="2"/>
      <c r="EE435" s="2"/>
      <c r="EF435" s="2"/>
      <c r="EG435" s="2"/>
      <c r="EH435" s="2"/>
      <c r="EI435" s="2"/>
      <c r="EJ435" s="2"/>
      <c r="EK435" s="2"/>
    </row>
    <row r="436" spans="1:141" ht="12.7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c r="CA436" s="2"/>
      <c r="CB436" s="2"/>
      <c r="CC436" s="2"/>
      <c r="CD436" s="2"/>
      <c r="CE436" s="2"/>
      <c r="CF436" s="2"/>
      <c r="CG436" s="2"/>
      <c r="CH436" s="2"/>
      <c r="CI436" s="2"/>
      <c r="CJ436" s="2"/>
      <c r="CK436" s="2"/>
      <c r="CL436" s="2"/>
      <c r="CM436" s="2"/>
      <c r="CN436" s="2"/>
      <c r="CO436" s="2"/>
      <c r="CP436" s="2"/>
      <c r="CQ436" s="2"/>
      <c r="CR436" s="2"/>
      <c r="CS436" s="2"/>
      <c r="CT436" s="2"/>
      <c r="CU436" s="2"/>
      <c r="CV436" s="2"/>
      <c r="CW436" s="2"/>
      <c r="CX436" s="2"/>
      <c r="CY436" s="2"/>
      <c r="CZ436" s="2"/>
      <c r="DA436" s="2"/>
      <c r="DB436" s="2"/>
      <c r="DC436" s="2"/>
      <c r="DD436" s="2"/>
      <c r="DE436" s="2"/>
      <c r="DF436" s="2"/>
      <c r="DG436" s="2"/>
      <c r="DH436" s="2"/>
      <c r="DI436" s="2"/>
      <c r="DJ436" s="2"/>
      <c r="DK436" s="2"/>
      <c r="DL436" s="2"/>
      <c r="DM436" s="2"/>
      <c r="DN436" s="2"/>
      <c r="DO436" s="2"/>
      <c r="DP436" s="2"/>
      <c r="DQ436" s="2"/>
      <c r="DR436" s="2"/>
      <c r="DS436" s="2"/>
      <c r="DT436" s="2"/>
      <c r="DU436" s="2"/>
      <c r="DV436" s="2"/>
      <c r="DW436" s="2"/>
      <c r="DX436" s="2"/>
      <c r="DY436" s="2"/>
      <c r="DZ436" s="2"/>
      <c r="EA436" s="2"/>
      <c r="EB436" s="2"/>
      <c r="EC436" s="2"/>
      <c r="ED436" s="2"/>
      <c r="EE436" s="2"/>
      <c r="EF436" s="2"/>
      <c r="EG436" s="2"/>
      <c r="EH436" s="2"/>
      <c r="EI436" s="2"/>
      <c r="EJ436" s="2"/>
      <c r="EK436" s="2"/>
    </row>
    <row r="437" spans="1:141" ht="12.7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c r="CA437" s="2"/>
      <c r="CB437" s="2"/>
      <c r="CC437" s="2"/>
      <c r="CD437" s="2"/>
      <c r="CE437" s="2"/>
      <c r="CF437" s="2"/>
      <c r="CG437" s="2"/>
      <c r="CH437" s="2"/>
      <c r="CI437" s="2"/>
      <c r="CJ437" s="2"/>
      <c r="CK437" s="2"/>
      <c r="CL437" s="2"/>
      <c r="CM437" s="2"/>
      <c r="CN437" s="2"/>
      <c r="CO437" s="2"/>
      <c r="CP437" s="2"/>
      <c r="CQ437" s="2"/>
      <c r="CR437" s="2"/>
      <c r="CS437" s="2"/>
      <c r="CT437" s="2"/>
      <c r="CU437" s="2"/>
      <c r="CV437" s="2"/>
      <c r="CW437" s="2"/>
      <c r="CX437" s="2"/>
      <c r="CY437" s="2"/>
      <c r="CZ437" s="2"/>
      <c r="DA437" s="2"/>
      <c r="DB437" s="2"/>
      <c r="DC437" s="2"/>
      <c r="DD437" s="2"/>
      <c r="DE437" s="2"/>
      <c r="DF437" s="2"/>
      <c r="DG437" s="2"/>
      <c r="DH437" s="2"/>
      <c r="DI437" s="2"/>
      <c r="DJ437" s="2"/>
      <c r="DK437" s="2"/>
      <c r="DL437" s="2"/>
      <c r="DM437" s="2"/>
      <c r="DN437" s="2"/>
      <c r="DO437" s="2"/>
      <c r="DP437" s="2"/>
      <c r="DQ437" s="2"/>
      <c r="DR437" s="2"/>
      <c r="DS437" s="2"/>
      <c r="DT437" s="2"/>
      <c r="DU437" s="2"/>
      <c r="DV437" s="2"/>
      <c r="DW437" s="2"/>
      <c r="DX437" s="2"/>
      <c r="DY437" s="2"/>
      <c r="DZ437" s="2"/>
      <c r="EA437" s="2"/>
      <c r="EB437" s="2"/>
      <c r="EC437" s="2"/>
      <c r="ED437" s="2"/>
      <c r="EE437" s="2"/>
      <c r="EF437" s="2"/>
      <c r="EG437" s="2"/>
      <c r="EH437" s="2"/>
      <c r="EI437" s="2"/>
      <c r="EJ437" s="2"/>
      <c r="EK437" s="2"/>
    </row>
    <row r="438" spans="1:141" ht="12.7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c r="CA438" s="2"/>
      <c r="CB438" s="2"/>
      <c r="CC438" s="2"/>
      <c r="CD438" s="2"/>
      <c r="CE438" s="2"/>
      <c r="CF438" s="2"/>
      <c r="CG438" s="2"/>
      <c r="CH438" s="2"/>
      <c r="CI438" s="2"/>
      <c r="CJ438" s="2"/>
      <c r="CK438" s="2"/>
      <c r="CL438" s="2"/>
      <c r="CM438" s="2"/>
      <c r="CN438" s="2"/>
      <c r="CO438" s="2"/>
      <c r="CP438" s="2"/>
      <c r="CQ438" s="2"/>
      <c r="CR438" s="2"/>
      <c r="CS438" s="2"/>
      <c r="CT438" s="2"/>
      <c r="CU438" s="2"/>
      <c r="CV438" s="2"/>
      <c r="CW438" s="2"/>
      <c r="CX438" s="2"/>
      <c r="CY438" s="2"/>
      <c r="CZ438" s="2"/>
      <c r="DA438" s="2"/>
      <c r="DB438" s="2"/>
      <c r="DC438" s="2"/>
      <c r="DD438" s="2"/>
      <c r="DE438" s="2"/>
      <c r="DF438" s="2"/>
      <c r="DG438" s="2"/>
      <c r="DH438" s="2"/>
      <c r="DI438" s="2"/>
      <c r="DJ438" s="2"/>
      <c r="DK438" s="2"/>
      <c r="DL438" s="2"/>
      <c r="DM438" s="2"/>
      <c r="DN438" s="2"/>
      <c r="DO438" s="2"/>
      <c r="DP438" s="2"/>
      <c r="DQ438" s="2"/>
      <c r="DR438" s="2"/>
      <c r="DS438" s="2"/>
      <c r="DT438" s="2"/>
      <c r="DU438" s="2"/>
      <c r="DV438" s="2"/>
      <c r="DW438" s="2"/>
      <c r="DX438" s="2"/>
      <c r="DY438" s="2"/>
      <c r="DZ438" s="2"/>
      <c r="EA438" s="2"/>
      <c r="EB438" s="2"/>
      <c r="EC438" s="2"/>
      <c r="ED438" s="2"/>
      <c r="EE438" s="2"/>
      <c r="EF438" s="2"/>
      <c r="EG438" s="2"/>
      <c r="EH438" s="2"/>
      <c r="EI438" s="2"/>
      <c r="EJ438" s="2"/>
      <c r="EK438" s="2"/>
    </row>
    <row r="439" spans="1:141" ht="12.7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c r="BZ439" s="2"/>
      <c r="CA439" s="2"/>
      <c r="CB439" s="2"/>
      <c r="CC439" s="2"/>
      <c r="CD439" s="2"/>
      <c r="CE439" s="2"/>
      <c r="CF439" s="2"/>
      <c r="CG439" s="2"/>
      <c r="CH439" s="2"/>
      <c r="CI439" s="2"/>
      <c r="CJ439" s="2"/>
      <c r="CK439" s="2"/>
      <c r="CL439" s="2"/>
      <c r="CM439" s="2"/>
      <c r="CN439" s="2"/>
      <c r="CO439" s="2"/>
      <c r="CP439" s="2"/>
      <c r="CQ439" s="2"/>
      <c r="CR439" s="2"/>
      <c r="CS439" s="2"/>
      <c r="CT439" s="2"/>
      <c r="CU439" s="2"/>
      <c r="CV439" s="2"/>
      <c r="CW439" s="2"/>
      <c r="CX439" s="2"/>
      <c r="CY439" s="2"/>
      <c r="CZ439" s="2"/>
      <c r="DA439" s="2"/>
      <c r="DB439" s="2"/>
      <c r="DC439" s="2"/>
      <c r="DD439" s="2"/>
      <c r="DE439" s="2"/>
      <c r="DF439" s="2"/>
      <c r="DG439" s="2"/>
      <c r="DH439" s="2"/>
      <c r="DI439" s="2"/>
      <c r="DJ439" s="2"/>
      <c r="DK439" s="2"/>
      <c r="DL439" s="2"/>
      <c r="DM439" s="2"/>
      <c r="DN439" s="2"/>
      <c r="DO439" s="2"/>
      <c r="DP439" s="2"/>
      <c r="DQ439" s="2"/>
      <c r="DR439" s="2"/>
      <c r="DS439" s="2"/>
      <c r="DT439" s="2"/>
      <c r="DU439" s="2"/>
      <c r="DV439" s="2"/>
      <c r="DW439" s="2"/>
      <c r="DX439" s="2"/>
      <c r="DY439" s="2"/>
      <c r="DZ439" s="2"/>
      <c r="EA439" s="2"/>
      <c r="EB439" s="2"/>
      <c r="EC439" s="2"/>
      <c r="ED439" s="2"/>
      <c r="EE439" s="2"/>
      <c r="EF439" s="2"/>
      <c r="EG439" s="2"/>
      <c r="EH439" s="2"/>
      <c r="EI439" s="2"/>
      <c r="EJ439" s="2"/>
      <c r="EK439" s="2"/>
    </row>
    <row r="440" spans="1:141" ht="12.7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c r="CA440" s="2"/>
      <c r="CB440" s="2"/>
      <c r="CC440" s="2"/>
      <c r="CD440" s="2"/>
      <c r="CE440" s="2"/>
      <c r="CF440" s="2"/>
      <c r="CG440" s="2"/>
      <c r="CH440" s="2"/>
      <c r="CI440" s="2"/>
      <c r="CJ440" s="2"/>
      <c r="CK440" s="2"/>
      <c r="CL440" s="2"/>
      <c r="CM440" s="2"/>
      <c r="CN440" s="2"/>
      <c r="CO440" s="2"/>
      <c r="CP440" s="2"/>
      <c r="CQ440" s="2"/>
      <c r="CR440" s="2"/>
      <c r="CS440" s="2"/>
      <c r="CT440" s="2"/>
      <c r="CU440" s="2"/>
      <c r="CV440" s="2"/>
      <c r="CW440" s="2"/>
      <c r="CX440" s="2"/>
      <c r="CY440" s="2"/>
      <c r="CZ440" s="2"/>
      <c r="DA440" s="2"/>
      <c r="DB440" s="2"/>
      <c r="DC440" s="2"/>
      <c r="DD440" s="2"/>
      <c r="DE440" s="2"/>
      <c r="DF440" s="2"/>
      <c r="DG440" s="2"/>
      <c r="DH440" s="2"/>
      <c r="DI440" s="2"/>
      <c r="DJ440" s="2"/>
      <c r="DK440" s="2"/>
      <c r="DL440" s="2"/>
      <c r="DM440" s="2"/>
      <c r="DN440" s="2"/>
      <c r="DO440" s="2"/>
      <c r="DP440" s="2"/>
      <c r="DQ440" s="2"/>
      <c r="DR440" s="2"/>
      <c r="DS440" s="2"/>
      <c r="DT440" s="2"/>
      <c r="DU440" s="2"/>
      <c r="DV440" s="2"/>
      <c r="DW440" s="2"/>
      <c r="DX440" s="2"/>
      <c r="DY440" s="2"/>
      <c r="DZ440" s="2"/>
      <c r="EA440" s="2"/>
      <c r="EB440" s="2"/>
      <c r="EC440" s="2"/>
      <c r="ED440" s="2"/>
      <c r="EE440" s="2"/>
      <c r="EF440" s="2"/>
      <c r="EG440" s="2"/>
      <c r="EH440" s="2"/>
      <c r="EI440" s="2"/>
      <c r="EJ440" s="2"/>
      <c r="EK440" s="2"/>
    </row>
    <row r="441" spans="1:141" ht="12.7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c r="CA441" s="2"/>
      <c r="CB441" s="2"/>
      <c r="CC441" s="2"/>
      <c r="CD441" s="2"/>
      <c r="CE441" s="2"/>
      <c r="CF441" s="2"/>
      <c r="CG441" s="2"/>
      <c r="CH441" s="2"/>
      <c r="CI441" s="2"/>
      <c r="CJ441" s="2"/>
      <c r="CK441" s="2"/>
      <c r="CL441" s="2"/>
      <c r="CM441" s="2"/>
      <c r="CN441" s="2"/>
      <c r="CO441" s="2"/>
      <c r="CP441" s="2"/>
      <c r="CQ441" s="2"/>
      <c r="CR441" s="2"/>
      <c r="CS441" s="2"/>
      <c r="CT441" s="2"/>
      <c r="CU441" s="2"/>
      <c r="CV441" s="2"/>
      <c r="CW441" s="2"/>
      <c r="CX441" s="2"/>
      <c r="CY441" s="2"/>
      <c r="CZ441" s="2"/>
      <c r="DA441" s="2"/>
      <c r="DB441" s="2"/>
      <c r="DC441" s="2"/>
      <c r="DD441" s="2"/>
      <c r="DE441" s="2"/>
      <c r="DF441" s="2"/>
      <c r="DG441" s="2"/>
      <c r="DH441" s="2"/>
      <c r="DI441" s="2"/>
      <c r="DJ441" s="2"/>
      <c r="DK441" s="2"/>
      <c r="DL441" s="2"/>
      <c r="DM441" s="2"/>
      <c r="DN441" s="2"/>
      <c r="DO441" s="2"/>
      <c r="DP441" s="2"/>
      <c r="DQ441" s="2"/>
      <c r="DR441" s="2"/>
      <c r="DS441" s="2"/>
      <c r="DT441" s="2"/>
      <c r="DU441" s="2"/>
      <c r="DV441" s="2"/>
      <c r="DW441" s="2"/>
      <c r="DX441" s="2"/>
      <c r="DY441" s="2"/>
      <c r="DZ441" s="2"/>
      <c r="EA441" s="2"/>
      <c r="EB441" s="2"/>
      <c r="EC441" s="2"/>
      <c r="ED441" s="2"/>
      <c r="EE441" s="2"/>
      <c r="EF441" s="2"/>
      <c r="EG441" s="2"/>
      <c r="EH441" s="2"/>
      <c r="EI441" s="2"/>
      <c r="EJ441" s="2"/>
      <c r="EK441" s="2"/>
    </row>
    <row r="442" spans="1:141" ht="12.7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c r="CB442" s="2"/>
      <c r="CC442" s="2"/>
      <c r="CD442" s="2"/>
      <c r="CE442" s="2"/>
      <c r="CF442" s="2"/>
      <c r="CG442" s="2"/>
      <c r="CH442" s="2"/>
      <c r="CI442" s="2"/>
      <c r="CJ442" s="2"/>
      <c r="CK442" s="2"/>
      <c r="CL442" s="2"/>
      <c r="CM442" s="2"/>
      <c r="CN442" s="2"/>
      <c r="CO442" s="2"/>
      <c r="CP442" s="2"/>
      <c r="CQ442" s="2"/>
      <c r="CR442" s="2"/>
      <c r="CS442" s="2"/>
      <c r="CT442" s="2"/>
      <c r="CU442" s="2"/>
      <c r="CV442" s="2"/>
      <c r="CW442" s="2"/>
      <c r="CX442" s="2"/>
      <c r="CY442" s="2"/>
      <c r="CZ442" s="2"/>
      <c r="DA442" s="2"/>
      <c r="DB442" s="2"/>
      <c r="DC442" s="2"/>
      <c r="DD442" s="2"/>
      <c r="DE442" s="2"/>
      <c r="DF442" s="2"/>
      <c r="DG442" s="2"/>
      <c r="DH442" s="2"/>
      <c r="DI442" s="2"/>
      <c r="DJ442" s="2"/>
      <c r="DK442" s="2"/>
      <c r="DL442" s="2"/>
      <c r="DM442" s="2"/>
      <c r="DN442" s="2"/>
      <c r="DO442" s="2"/>
      <c r="DP442" s="2"/>
      <c r="DQ442" s="2"/>
      <c r="DR442" s="2"/>
      <c r="DS442" s="2"/>
      <c r="DT442" s="2"/>
      <c r="DU442" s="2"/>
      <c r="DV442" s="2"/>
      <c r="DW442" s="2"/>
      <c r="DX442" s="2"/>
      <c r="DY442" s="2"/>
      <c r="DZ442" s="2"/>
      <c r="EA442" s="2"/>
      <c r="EB442" s="2"/>
      <c r="EC442" s="2"/>
      <c r="ED442" s="2"/>
      <c r="EE442" s="2"/>
      <c r="EF442" s="2"/>
      <c r="EG442" s="2"/>
      <c r="EH442" s="2"/>
      <c r="EI442" s="2"/>
      <c r="EJ442" s="2"/>
      <c r="EK442" s="2"/>
    </row>
    <row r="443" spans="1:141" ht="12.7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c r="BZ443" s="2"/>
      <c r="CA443" s="2"/>
      <c r="CB443" s="2"/>
      <c r="CC443" s="2"/>
      <c r="CD443" s="2"/>
      <c r="CE443" s="2"/>
      <c r="CF443" s="2"/>
      <c r="CG443" s="2"/>
      <c r="CH443" s="2"/>
      <c r="CI443" s="2"/>
      <c r="CJ443" s="2"/>
      <c r="CK443" s="2"/>
      <c r="CL443" s="2"/>
      <c r="CM443" s="2"/>
      <c r="CN443" s="2"/>
      <c r="CO443" s="2"/>
      <c r="CP443" s="2"/>
      <c r="CQ443" s="2"/>
      <c r="CR443" s="2"/>
      <c r="CS443" s="2"/>
      <c r="CT443" s="2"/>
      <c r="CU443" s="2"/>
      <c r="CV443" s="2"/>
      <c r="CW443" s="2"/>
      <c r="CX443" s="2"/>
      <c r="CY443" s="2"/>
      <c r="CZ443" s="2"/>
      <c r="DA443" s="2"/>
      <c r="DB443" s="2"/>
      <c r="DC443" s="2"/>
      <c r="DD443" s="2"/>
      <c r="DE443" s="2"/>
      <c r="DF443" s="2"/>
      <c r="DG443" s="2"/>
      <c r="DH443" s="2"/>
      <c r="DI443" s="2"/>
      <c r="DJ443" s="2"/>
      <c r="DK443" s="2"/>
      <c r="DL443" s="2"/>
      <c r="DM443" s="2"/>
      <c r="DN443" s="2"/>
      <c r="DO443" s="2"/>
      <c r="DP443" s="2"/>
      <c r="DQ443" s="2"/>
      <c r="DR443" s="2"/>
      <c r="DS443" s="2"/>
      <c r="DT443" s="2"/>
      <c r="DU443" s="2"/>
      <c r="DV443" s="2"/>
      <c r="DW443" s="2"/>
      <c r="DX443" s="2"/>
      <c r="DY443" s="2"/>
      <c r="DZ443" s="2"/>
      <c r="EA443" s="2"/>
      <c r="EB443" s="2"/>
      <c r="EC443" s="2"/>
      <c r="ED443" s="2"/>
      <c r="EE443" s="2"/>
      <c r="EF443" s="2"/>
      <c r="EG443" s="2"/>
      <c r="EH443" s="2"/>
      <c r="EI443" s="2"/>
      <c r="EJ443" s="2"/>
      <c r="EK443" s="2"/>
    </row>
    <row r="444" spans="1:141" ht="12.7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c r="BZ444" s="2"/>
      <c r="CA444" s="2"/>
      <c r="CB444" s="2"/>
      <c r="CC444" s="2"/>
      <c r="CD444" s="2"/>
      <c r="CE444" s="2"/>
      <c r="CF444" s="2"/>
      <c r="CG444" s="2"/>
      <c r="CH444" s="2"/>
      <c r="CI444" s="2"/>
      <c r="CJ444" s="2"/>
      <c r="CK444" s="2"/>
      <c r="CL444" s="2"/>
      <c r="CM444" s="2"/>
      <c r="CN444" s="2"/>
      <c r="CO444" s="2"/>
      <c r="CP444" s="2"/>
      <c r="CQ444" s="2"/>
      <c r="CR444" s="2"/>
      <c r="CS444" s="2"/>
      <c r="CT444" s="2"/>
      <c r="CU444" s="2"/>
      <c r="CV444" s="2"/>
      <c r="CW444" s="2"/>
      <c r="CX444" s="2"/>
      <c r="CY444" s="2"/>
      <c r="CZ444" s="2"/>
      <c r="DA444" s="2"/>
      <c r="DB444" s="2"/>
      <c r="DC444" s="2"/>
      <c r="DD444" s="2"/>
      <c r="DE444" s="2"/>
      <c r="DF444" s="2"/>
      <c r="DG444" s="2"/>
      <c r="DH444" s="2"/>
      <c r="DI444" s="2"/>
      <c r="DJ444" s="2"/>
      <c r="DK444" s="2"/>
      <c r="DL444" s="2"/>
      <c r="DM444" s="2"/>
      <c r="DN444" s="2"/>
      <c r="DO444" s="2"/>
      <c r="DP444" s="2"/>
      <c r="DQ444" s="2"/>
      <c r="DR444" s="2"/>
      <c r="DS444" s="2"/>
      <c r="DT444" s="2"/>
      <c r="DU444" s="2"/>
      <c r="DV444" s="2"/>
      <c r="DW444" s="2"/>
      <c r="DX444" s="2"/>
      <c r="DY444" s="2"/>
      <c r="DZ444" s="2"/>
      <c r="EA444" s="2"/>
      <c r="EB444" s="2"/>
      <c r="EC444" s="2"/>
      <c r="ED444" s="2"/>
      <c r="EE444" s="2"/>
      <c r="EF444" s="2"/>
      <c r="EG444" s="2"/>
      <c r="EH444" s="2"/>
      <c r="EI444" s="2"/>
      <c r="EJ444" s="2"/>
      <c r="EK444" s="2"/>
    </row>
    <row r="445" spans="1:141" ht="12.7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c r="CA445" s="2"/>
      <c r="CB445" s="2"/>
      <c r="CC445" s="2"/>
      <c r="CD445" s="2"/>
      <c r="CE445" s="2"/>
      <c r="CF445" s="2"/>
      <c r="CG445" s="2"/>
      <c r="CH445" s="2"/>
      <c r="CI445" s="2"/>
      <c r="CJ445" s="2"/>
      <c r="CK445" s="2"/>
      <c r="CL445" s="2"/>
      <c r="CM445" s="2"/>
      <c r="CN445" s="2"/>
      <c r="CO445" s="2"/>
      <c r="CP445" s="2"/>
      <c r="CQ445" s="2"/>
      <c r="CR445" s="2"/>
      <c r="CS445" s="2"/>
      <c r="CT445" s="2"/>
      <c r="CU445" s="2"/>
      <c r="CV445" s="2"/>
      <c r="CW445" s="2"/>
      <c r="CX445" s="2"/>
      <c r="CY445" s="2"/>
      <c r="CZ445" s="2"/>
      <c r="DA445" s="2"/>
      <c r="DB445" s="2"/>
      <c r="DC445" s="2"/>
      <c r="DD445" s="2"/>
      <c r="DE445" s="2"/>
      <c r="DF445" s="2"/>
      <c r="DG445" s="2"/>
      <c r="DH445" s="2"/>
      <c r="DI445" s="2"/>
      <c r="DJ445" s="2"/>
      <c r="DK445" s="2"/>
      <c r="DL445" s="2"/>
      <c r="DM445" s="2"/>
      <c r="DN445" s="2"/>
      <c r="DO445" s="2"/>
      <c r="DP445" s="2"/>
      <c r="DQ445" s="2"/>
      <c r="DR445" s="2"/>
      <c r="DS445" s="2"/>
      <c r="DT445" s="2"/>
      <c r="DU445" s="2"/>
      <c r="DV445" s="2"/>
      <c r="DW445" s="2"/>
      <c r="DX445" s="2"/>
      <c r="DY445" s="2"/>
      <c r="DZ445" s="2"/>
      <c r="EA445" s="2"/>
      <c r="EB445" s="2"/>
      <c r="EC445" s="2"/>
      <c r="ED445" s="2"/>
      <c r="EE445" s="2"/>
      <c r="EF445" s="2"/>
      <c r="EG445" s="2"/>
      <c r="EH445" s="2"/>
      <c r="EI445" s="2"/>
      <c r="EJ445" s="2"/>
      <c r="EK445" s="2"/>
    </row>
    <row r="446" spans="1:141" ht="12.7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c r="CA446" s="2"/>
      <c r="CB446" s="2"/>
      <c r="CC446" s="2"/>
      <c r="CD446" s="2"/>
      <c r="CE446" s="2"/>
      <c r="CF446" s="2"/>
      <c r="CG446" s="2"/>
      <c r="CH446" s="2"/>
      <c r="CI446" s="2"/>
      <c r="CJ446" s="2"/>
      <c r="CK446" s="2"/>
      <c r="CL446" s="2"/>
      <c r="CM446" s="2"/>
      <c r="CN446" s="2"/>
      <c r="CO446" s="2"/>
      <c r="CP446" s="2"/>
      <c r="CQ446" s="2"/>
      <c r="CR446" s="2"/>
      <c r="CS446" s="2"/>
      <c r="CT446" s="2"/>
      <c r="CU446" s="2"/>
      <c r="CV446" s="2"/>
      <c r="CW446" s="2"/>
      <c r="CX446" s="2"/>
      <c r="CY446" s="2"/>
      <c r="CZ446" s="2"/>
      <c r="DA446" s="2"/>
      <c r="DB446" s="2"/>
      <c r="DC446" s="2"/>
      <c r="DD446" s="2"/>
      <c r="DE446" s="2"/>
      <c r="DF446" s="2"/>
      <c r="DG446" s="2"/>
      <c r="DH446" s="2"/>
      <c r="DI446" s="2"/>
      <c r="DJ446" s="2"/>
      <c r="DK446" s="2"/>
      <c r="DL446" s="2"/>
      <c r="DM446" s="2"/>
      <c r="DN446" s="2"/>
      <c r="DO446" s="2"/>
      <c r="DP446" s="2"/>
      <c r="DQ446" s="2"/>
      <c r="DR446" s="2"/>
      <c r="DS446" s="2"/>
      <c r="DT446" s="2"/>
      <c r="DU446" s="2"/>
      <c r="DV446" s="2"/>
      <c r="DW446" s="2"/>
      <c r="DX446" s="2"/>
      <c r="DY446" s="2"/>
      <c r="DZ446" s="2"/>
      <c r="EA446" s="2"/>
      <c r="EB446" s="2"/>
      <c r="EC446" s="2"/>
      <c r="ED446" s="2"/>
      <c r="EE446" s="2"/>
      <c r="EF446" s="2"/>
      <c r="EG446" s="2"/>
      <c r="EH446" s="2"/>
      <c r="EI446" s="2"/>
      <c r="EJ446" s="2"/>
      <c r="EK446" s="2"/>
    </row>
    <row r="447" spans="1:141" ht="12.7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c r="BZ447" s="2"/>
      <c r="CA447" s="2"/>
      <c r="CB447" s="2"/>
      <c r="CC447" s="2"/>
      <c r="CD447" s="2"/>
      <c r="CE447" s="2"/>
      <c r="CF447" s="2"/>
      <c r="CG447" s="2"/>
      <c r="CH447" s="2"/>
      <c r="CI447" s="2"/>
      <c r="CJ447" s="2"/>
      <c r="CK447" s="2"/>
      <c r="CL447" s="2"/>
      <c r="CM447" s="2"/>
      <c r="CN447" s="2"/>
      <c r="CO447" s="2"/>
      <c r="CP447" s="2"/>
      <c r="CQ447" s="2"/>
      <c r="CR447" s="2"/>
      <c r="CS447" s="2"/>
      <c r="CT447" s="2"/>
      <c r="CU447" s="2"/>
      <c r="CV447" s="2"/>
      <c r="CW447" s="2"/>
      <c r="CX447" s="2"/>
      <c r="CY447" s="2"/>
      <c r="CZ447" s="2"/>
      <c r="DA447" s="2"/>
      <c r="DB447" s="2"/>
      <c r="DC447" s="2"/>
      <c r="DD447" s="2"/>
      <c r="DE447" s="2"/>
      <c r="DF447" s="2"/>
      <c r="DG447" s="2"/>
      <c r="DH447" s="2"/>
      <c r="DI447" s="2"/>
      <c r="DJ447" s="2"/>
      <c r="DK447" s="2"/>
      <c r="DL447" s="2"/>
      <c r="DM447" s="2"/>
      <c r="DN447" s="2"/>
      <c r="DO447" s="2"/>
      <c r="DP447" s="2"/>
      <c r="DQ447" s="2"/>
      <c r="DR447" s="2"/>
      <c r="DS447" s="2"/>
      <c r="DT447" s="2"/>
      <c r="DU447" s="2"/>
      <c r="DV447" s="2"/>
      <c r="DW447" s="2"/>
      <c r="DX447" s="2"/>
      <c r="DY447" s="2"/>
      <c r="DZ447" s="2"/>
      <c r="EA447" s="2"/>
      <c r="EB447" s="2"/>
      <c r="EC447" s="2"/>
      <c r="ED447" s="2"/>
      <c r="EE447" s="2"/>
      <c r="EF447" s="2"/>
      <c r="EG447" s="2"/>
      <c r="EH447" s="2"/>
      <c r="EI447" s="2"/>
      <c r="EJ447" s="2"/>
      <c r="EK447" s="2"/>
    </row>
    <row r="448" spans="1:141" ht="12.7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c r="BZ448" s="2"/>
      <c r="CA448" s="2"/>
      <c r="CB448" s="2"/>
      <c r="CC448" s="2"/>
      <c r="CD448" s="2"/>
      <c r="CE448" s="2"/>
      <c r="CF448" s="2"/>
      <c r="CG448" s="2"/>
      <c r="CH448" s="2"/>
      <c r="CI448" s="2"/>
      <c r="CJ448" s="2"/>
      <c r="CK448" s="2"/>
      <c r="CL448" s="2"/>
      <c r="CM448" s="2"/>
      <c r="CN448" s="2"/>
      <c r="CO448" s="2"/>
      <c r="CP448" s="2"/>
      <c r="CQ448" s="2"/>
      <c r="CR448" s="2"/>
      <c r="CS448" s="2"/>
      <c r="CT448" s="2"/>
      <c r="CU448" s="2"/>
      <c r="CV448" s="2"/>
      <c r="CW448" s="2"/>
      <c r="CX448" s="2"/>
      <c r="CY448" s="2"/>
      <c r="CZ448" s="2"/>
      <c r="DA448" s="2"/>
      <c r="DB448" s="2"/>
      <c r="DC448" s="2"/>
      <c r="DD448" s="2"/>
      <c r="DE448" s="2"/>
      <c r="DF448" s="2"/>
      <c r="DG448" s="2"/>
      <c r="DH448" s="2"/>
      <c r="DI448" s="2"/>
      <c r="DJ448" s="2"/>
      <c r="DK448" s="2"/>
      <c r="DL448" s="2"/>
      <c r="DM448" s="2"/>
      <c r="DN448" s="2"/>
      <c r="DO448" s="2"/>
      <c r="DP448" s="2"/>
      <c r="DQ448" s="2"/>
      <c r="DR448" s="2"/>
      <c r="DS448" s="2"/>
      <c r="DT448" s="2"/>
      <c r="DU448" s="2"/>
      <c r="DV448" s="2"/>
      <c r="DW448" s="2"/>
      <c r="DX448" s="2"/>
      <c r="DY448" s="2"/>
      <c r="DZ448" s="2"/>
      <c r="EA448" s="2"/>
      <c r="EB448" s="2"/>
      <c r="EC448" s="2"/>
      <c r="ED448" s="2"/>
      <c r="EE448" s="2"/>
      <c r="EF448" s="2"/>
      <c r="EG448" s="2"/>
      <c r="EH448" s="2"/>
      <c r="EI448" s="2"/>
      <c r="EJ448" s="2"/>
      <c r="EK448" s="2"/>
    </row>
    <row r="449" spans="1:141" ht="12.7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c r="BZ449" s="2"/>
      <c r="CA449" s="2"/>
      <c r="CB449" s="2"/>
      <c r="CC449" s="2"/>
      <c r="CD449" s="2"/>
      <c r="CE449" s="2"/>
      <c r="CF449" s="2"/>
      <c r="CG449" s="2"/>
      <c r="CH449" s="2"/>
      <c r="CI449" s="2"/>
      <c r="CJ449" s="2"/>
      <c r="CK449" s="2"/>
      <c r="CL449" s="2"/>
      <c r="CM449" s="2"/>
      <c r="CN449" s="2"/>
      <c r="CO449" s="2"/>
      <c r="CP449" s="2"/>
      <c r="CQ449" s="2"/>
      <c r="CR449" s="2"/>
      <c r="CS449" s="2"/>
      <c r="CT449" s="2"/>
      <c r="CU449" s="2"/>
      <c r="CV449" s="2"/>
      <c r="CW449" s="2"/>
      <c r="CX449" s="2"/>
      <c r="CY449" s="2"/>
      <c r="CZ449" s="2"/>
      <c r="DA449" s="2"/>
      <c r="DB449" s="2"/>
      <c r="DC449" s="2"/>
      <c r="DD449" s="2"/>
      <c r="DE449" s="2"/>
      <c r="DF449" s="2"/>
      <c r="DG449" s="2"/>
      <c r="DH449" s="2"/>
      <c r="DI449" s="2"/>
      <c r="DJ449" s="2"/>
      <c r="DK449" s="2"/>
      <c r="DL449" s="2"/>
      <c r="DM449" s="2"/>
      <c r="DN449" s="2"/>
      <c r="DO449" s="2"/>
      <c r="DP449" s="2"/>
      <c r="DQ449" s="2"/>
      <c r="DR449" s="2"/>
      <c r="DS449" s="2"/>
      <c r="DT449" s="2"/>
      <c r="DU449" s="2"/>
      <c r="DV449" s="2"/>
      <c r="DW449" s="2"/>
      <c r="DX449" s="2"/>
      <c r="DY449" s="2"/>
      <c r="DZ449" s="2"/>
      <c r="EA449" s="2"/>
      <c r="EB449" s="2"/>
      <c r="EC449" s="2"/>
      <c r="ED449" s="2"/>
      <c r="EE449" s="2"/>
      <c r="EF449" s="2"/>
      <c r="EG449" s="2"/>
      <c r="EH449" s="2"/>
      <c r="EI449" s="2"/>
      <c r="EJ449" s="2"/>
      <c r="EK449" s="2"/>
    </row>
    <row r="450" spans="1:141" ht="12.7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c r="CA450" s="2"/>
      <c r="CB450" s="2"/>
      <c r="CC450" s="2"/>
      <c r="CD450" s="2"/>
      <c r="CE450" s="2"/>
      <c r="CF450" s="2"/>
      <c r="CG450" s="2"/>
      <c r="CH450" s="2"/>
      <c r="CI450" s="2"/>
      <c r="CJ450" s="2"/>
      <c r="CK450" s="2"/>
      <c r="CL450" s="2"/>
      <c r="CM450" s="2"/>
      <c r="CN450" s="2"/>
      <c r="CO450" s="2"/>
      <c r="CP450" s="2"/>
      <c r="CQ450" s="2"/>
      <c r="CR450" s="2"/>
      <c r="CS450" s="2"/>
      <c r="CT450" s="2"/>
      <c r="CU450" s="2"/>
      <c r="CV450" s="2"/>
      <c r="CW450" s="2"/>
      <c r="CX450" s="2"/>
      <c r="CY450" s="2"/>
      <c r="CZ450" s="2"/>
      <c r="DA450" s="2"/>
      <c r="DB450" s="2"/>
      <c r="DC450" s="2"/>
      <c r="DD450" s="2"/>
      <c r="DE450" s="2"/>
      <c r="DF450" s="2"/>
      <c r="DG450" s="2"/>
      <c r="DH450" s="2"/>
      <c r="DI450" s="2"/>
      <c r="DJ450" s="2"/>
      <c r="DK450" s="2"/>
      <c r="DL450" s="2"/>
      <c r="DM450" s="2"/>
      <c r="DN450" s="2"/>
      <c r="DO450" s="2"/>
      <c r="DP450" s="2"/>
      <c r="DQ450" s="2"/>
      <c r="DR450" s="2"/>
      <c r="DS450" s="2"/>
      <c r="DT450" s="2"/>
      <c r="DU450" s="2"/>
      <c r="DV450" s="2"/>
      <c r="DW450" s="2"/>
      <c r="DX450" s="2"/>
      <c r="DY450" s="2"/>
      <c r="DZ450" s="2"/>
      <c r="EA450" s="2"/>
      <c r="EB450" s="2"/>
      <c r="EC450" s="2"/>
      <c r="ED450" s="2"/>
      <c r="EE450" s="2"/>
      <c r="EF450" s="2"/>
      <c r="EG450" s="2"/>
      <c r="EH450" s="2"/>
      <c r="EI450" s="2"/>
      <c r="EJ450" s="2"/>
      <c r="EK450" s="2"/>
    </row>
    <row r="451" spans="1:141" ht="12.7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c r="BZ451" s="2"/>
      <c r="CA451" s="2"/>
      <c r="CB451" s="2"/>
      <c r="CC451" s="2"/>
      <c r="CD451" s="2"/>
      <c r="CE451" s="2"/>
      <c r="CF451" s="2"/>
      <c r="CG451" s="2"/>
      <c r="CH451" s="2"/>
      <c r="CI451" s="2"/>
      <c r="CJ451" s="2"/>
      <c r="CK451" s="2"/>
      <c r="CL451" s="2"/>
      <c r="CM451" s="2"/>
      <c r="CN451" s="2"/>
      <c r="CO451" s="2"/>
      <c r="CP451" s="2"/>
      <c r="CQ451" s="2"/>
      <c r="CR451" s="2"/>
      <c r="CS451" s="2"/>
      <c r="CT451" s="2"/>
      <c r="CU451" s="2"/>
      <c r="CV451" s="2"/>
      <c r="CW451" s="2"/>
      <c r="CX451" s="2"/>
      <c r="CY451" s="2"/>
      <c r="CZ451" s="2"/>
      <c r="DA451" s="2"/>
      <c r="DB451" s="2"/>
      <c r="DC451" s="2"/>
      <c r="DD451" s="2"/>
      <c r="DE451" s="2"/>
      <c r="DF451" s="2"/>
      <c r="DG451" s="2"/>
      <c r="DH451" s="2"/>
      <c r="DI451" s="2"/>
      <c r="DJ451" s="2"/>
      <c r="DK451" s="2"/>
      <c r="DL451" s="2"/>
      <c r="DM451" s="2"/>
      <c r="DN451" s="2"/>
      <c r="DO451" s="2"/>
      <c r="DP451" s="2"/>
      <c r="DQ451" s="2"/>
      <c r="DR451" s="2"/>
      <c r="DS451" s="2"/>
      <c r="DT451" s="2"/>
      <c r="DU451" s="2"/>
      <c r="DV451" s="2"/>
      <c r="DW451" s="2"/>
      <c r="DX451" s="2"/>
      <c r="DY451" s="2"/>
      <c r="DZ451" s="2"/>
      <c r="EA451" s="2"/>
      <c r="EB451" s="2"/>
      <c r="EC451" s="2"/>
      <c r="ED451" s="2"/>
      <c r="EE451" s="2"/>
      <c r="EF451" s="2"/>
      <c r="EG451" s="2"/>
      <c r="EH451" s="2"/>
      <c r="EI451" s="2"/>
      <c r="EJ451" s="2"/>
      <c r="EK451" s="2"/>
    </row>
    <row r="452" spans="1:141" ht="12.7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c r="CB452" s="2"/>
      <c r="CC452" s="2"/>
      <c r="CD452" s="2"/>
      <c r="CE452" s="2"/>
      <c r="CF452" s="2"/>
      <c r="CG452" s="2"/>
      <c r="CH452" s="2"/>
      <c r="CI452" s="2"/>
      <c r="CJ452" s="2"/>
      <c r="CK452" s="2"/>
      <c r="CL452" s="2"/>
      <c r="CM452" s="2"/>
      <c r="CN452" s="2"/>
      <c r="CO452" s="2"/>
      <c r="CP452" s="2"/>
      <c r="CQ452" s="2"/>
      <c r="CR452" s="2"/>
      <c r="CS452" s="2"/>
      <c r="CT452" s="2"/>
      <c r="CU452" s="2"/>
      <c r="CV452" s="2"/>
      <c r="CW452" s="2"/>
      <c r="CX452" s="2"/>
      <c r="CY452" s="2"/>
      <c r="CZ452" s="2"/>
      <c r="DA452" s="2"/>
      <c r="DB452" s="2"/>
      <c r="DC452" s="2"/>
      <c r="DD452" s="2"/>
      <c r="DE452" s="2"/>
      <c r="DF452" s="2"/>
      <c r="DG452" s="2"/>
      <c r="DH452" s="2"/>
      <c r="DI452" s="2"/>
      <c r="DJ452" s="2"/>
      <c r="DK452" s="2"/>
      <c r="DL452" s="2"/>
      <c r="DM452" s="2"/>
      <c r="DN452" s="2"/>
      <c r="DO452" s="2"/>
      <c r="DP452" s="2"/>
      <c r="DQ452" s="2"/>
      <c r="DR452" s="2"/>
      <c r="DS452" s="2"/>
      <c r="DT452" s="2"/>
      <c r="DU452" s="2"/>
      <c r="DV452" s="2"/>
      <c r="DW452" s="2"/>
      <c r="DX452" s="2"/>
      <c r="DY452" s="2"/>
      <c r="DZ452" s="2"/>
      <c r="EA452" s="2"/>
      <c r="EB452" s="2"/>
      <c r="EC452" s="2"/>
      <c r="ED452" s="2"/>
      <c r="EE452" s="2"/>
      <c r="EF452" s="2"/>
      <c r="EG452" s="2"/>
      <c r="EH452" s="2"/>
      <c r="EI452" s="2"/>
      <c r="EJ452" s="2"/>
      <c r="EK452" s="2"/>
    </row>
    <row r="453" spans="1:141" ht="12.7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c r="CA453" s="2"/>
      <c r="CB453" s="2"/>
      <c r="CC453" s="2"/>
      <c r="CD453" s="2"/>
      <c r="CE453" s="2"/>
      <c r="CF453" s="2"/>
      <c r="CG453" s="2"/>
      <c r="CH453" s="2"/>
      <c r="CI453" s="2"/>
      <c r="CJ453" s="2"/>
      <c r="CK453" s="2"/>
      <c r="CL453" s="2"/>
      <c r="CM453" s="2"/>
      <c r="CN453" s="2"/>
      <c r="CO453" s="2"/>
      <c r="CP453" s="2"/>
      <c r="CQ453" s="2"/>
      <c r="CR453" s="2"/>
      <c r="CS453" s="2"/>
      <c r="CT453" s="2"/>
      <c r="CU453" s="2"/>
      <c r="CV453" s="2"/>
      <c r="CW453" s="2"/>
      <c r="CX453" s="2"/>
      <c r="CY453" s="2"/>
      <c r="CZ453" s="2"/>
      <c r="DA453" s="2"/>
      <c r="DB453" s="2"/>
      <c r="DC453" s="2"/>
      <c r="DD453" s="2"/>
      <c r="DE453" s="2"/>
      <c r="DF453" s="2"/>
      <c r="DG453" s="2"/>
      <c r="DH453" s="2"/>
      <c r="DI453" s="2"/>
      <c r="DJ453" s="2"/>
      <c r="DK453" s="2"/>
      <c r="DL453" s="2"/>
      <c r="DM453" s="2"/>
      <c r="DN453" s="2"/>
      <c r="DO453" s="2"/>
      <c r="DP453" s="2"/>
      <c r="DQ453" s="2"/>
      <c r="DR453" s="2"/>
      <c r="DS453" s="2"/>
      <c r="DT453" s="2"/>
      <c r="DU453" s="2"/>
      <c r="DV453" s="2"/>
      <c r="DW453" s="2"/>
      <c r="DX453" s="2"/>
      <c r="DY453" s="2"/>
      <c r="DZ453" s="2"/>
      <c r="EA453" s="2"/>
      <c r="EB453" s="2"/>
      <c r="EC453" s="2"/>
      <c r="ED453" s="2"/>
      <c r="EE453" s="2"/>
      <c r="EF453" s="2"/>
      <c r="EG453" s="2"/>
      <c r="EH453" s="2"/>
      <c r="EI453" s="2"/>
      <c r="EJ453" s="2"/>
      <c r="EK453" s="2"/>
    </row>
    <row r="454" spans="1:141" ht="12.7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c r="CA454" s="2"/>
      <c r="CB454" s="2"/>
      <c r="CC454" s="2"/>
      <c r="CD454" s="2"/>
      <c r="CE454" s="2"/>
      <c r="CF454" s="2"/>
      <c r="CG454" s="2"/>
      <c r="CH454" s="2"/>
      <c r="CI454" s="2"/>
      <c r="CJ454" s="2"/>
      <c r="CK454" s="2"/>
      <c r="CL454" s="2"/>
      <c r="CM454" s="2"/>
      <c r="CN454" s="2"/>
      <c r="CO454" s="2"/>
      <c r="CP454" s="2"/>
      <c r="CQ454" s="2"/>
      <c r="CR454" s="2"/>
      <c r="CS454" s="2"/>
      <c r="CT454" s="2"/>
      <c r="CU454" s="2"/>
      <c r="CV454" s="2"/>
      <c r="CW454" s="2"/>
      <c r="CX454" s="2"/>
      <c r="CY454" s="2"/>
      <c r="CZ454" s="2"/>
      <c r="DA454" s="2"/>
      <c r="DB454" s="2"/>
      <c r="DC454" s="2"/>
      <c r="DD454" s="2"/>
      <c r="DE454" s="2"/>
      <c r="DF454" s="2"/>
      <c r="DG454" s="2"/>
      <c r="DH454" s="2"/>
      <c r="DI454" s="2"/>
      <c r="DJ454" s="2"/>
      <c r="DK454" s="2"/>
      <c r="DL454" s="2"/>
      <c r="DM454" s="2"/>
      <c r="DN454" s="2"/>
      <c r="DO454" s="2"/>
      <c r="DP454" s="2"/>
      <c r="DQ454" s="2"/>
      <c r="DR454" s="2"/>
      <c r="DS454" s="2"/>
      <c r="DT454" s="2"/>
      <c r="DU454" s="2"/>
      <c r="DV454" s="2"/>
      <c r="DW454" s="2"/>
      <c r="DX454" s="2"/>
      <c r="DY454" s="2"/>
      <c r="DZ454" s="2"/>
      <c r="EA454" s="2"/>
      <c r="EB454" s="2"/>
      <c r="EC454" s="2"/>
      <c r="ED454" s="2"/>
      <c r="EE454" s="2"/>
      <c r="EF454" s="2"/>
      <c r="EG454" s="2"/>
      <c r="EH454" s="2"/>
      <c r="EI454" s="2"/>
      <c r="EJ454" s="2"/>
      <c r="EK454" s="2"/>
    </row>
    <row r="455" spans="1:141" ht="12.7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c r="CA455" s="2"/>
      <c r="CB455" s="2"/>
      <c r="CC455" s="2"/>
      <c r="CD455" s="2"/>
      <c r="CE455" s="2"/>
      <c r="CF455" s="2"/>
      <c r="CG455" s="2"/>
      <c r="CH455" s="2"/>
      <c r="CI455" s="2"/>
      <c r="CJ455" s="2"/>
      <c r="CK455" s="2"/>
      <c r="CL455" s="2"/>
      <c r="CM455" s="2"/>
      <c r="CN455" s="2"/>
      <c r="CO455" s="2"/>
      <c r="CP455" s="2"/>
      <c r="CQ455" s="2"/>
      <c r="CR455" s="2"/>
      <c r="CS455" s="2"/>
      <c r="CT455" s="2"/>
      <c r="CU455" s="2"/>
      <c r="CV455" s="2"/>
      <c r="CW455" s="2"/>
      <c r="CX455" s="2"/>
      <c r="CY455" s="2"/>
      <c r="CZ455" s="2"/>
      <c r="DA455" s="2"/>
      <c r="DB455" s="2"/>
      <c r="DC455" s="2"/>
      <c r="DD455" s="2"/>
      <c r="DE455" s="2"/>
      <c r="DF455" s="2"/>
      <c r="DG455" s="2"/>
      <c r="DH455" s="2"/>
      <c r="DI455" s="2"/>
      <c r="DJ455" s="2"/>
      <c r="DK455" s="2"/>
      <c r="DL455" s="2"/>
      <c r="DM455" s="2"/>
      <c r="DN455" s="2"/>
      <c r="DO455" s="2"/>
      <c r="DP455" s="2"/>
      <c r="DQ455" s="2"/>
      <c r="DR455" s="2"/>
      <c r="DS455" s="2"/>
      <c r="DT455" s="2"/>
      <c r="DU455" s="2"/>
      <c r="DV455" s="2"/>
      <c r="DW455" s="2"/>
      <c r="DX455" s="2"/>
      <c r="DY455" s="2"/>
      <c r="DZ455" s="2"/>
      <c r="EA455" s="2"/>
      <c r="EB455" s="2"/>
      <c r="EC455" s="2"/>
      <c r="ED455" s="2"/>
      <c r="EE455" s="2"/>
      <c r="EF455" s="2"/>
      <c r="EG455" s="2"/>
      <c r="EH455" s="2"/>
      <c r="EI455" s="2"/>
      <c r="EJ455" s="2"/>
      <c r="EK455" s="2"/>
    </row>
    <row r="456" spans="1:141" ht="12.7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c r="CA456" s="2"/>
      <c r="CB456" s="2"/>
      <c r="CC456" s="2"/>
      <c r="CD456" s="2"/>
      <c r="CE456" s="2"/>
      <c r="CF456" s="2"/>
      <c r="CG456" s="2"/>
      <c r="CH456" s="2"/>
      <c r="CI456" s="2"/>
      <c r="CJ456" s="2"/>
      <c r="CK456" s="2"/>
      <c r="CL456" s="2"/>
      <c r="CM456" s="2"/>
      <c r="CN456" s="2"/>
      <c r="CO456" s="2"/>
      <c r="CP456" s="2"/>
      <c r="CQ456" s="2"/>
      <c r="CR456" s="2"/>
      <c r="CS456" s="2"/>
      <c r="CT456" s="2"/>
      <c r="CU456" s="2"/>
      <c r="CV456" s="2"/>
      <c r="CW456" s="2"/>
      <c r="CX456" s="2"/>
      <c r="CY456" s="2"/>
      <c r="CZ456" s="2"/>
      <c r="DA456" s="2"/>
      <c r="DB456" s="2"/>
      <c r="DC456" s="2"/>
      <c r="DD456" s="2"/>
      <c r="DE456" s="2"/>
      <c r="DF456" s="2"/>
      <c r="DG456" s="2"/>
      <c r="DH456" s="2"/>
      <c r="DI456" s="2"/>
      <c r="DJ456" s="2"/>
      <c r="DK456" s="2"/>
      <c r="DL456" s="2"/>
      <c r="DM456" s="2"/>
      <c r="DN456" s="2"/>
      <c r="DO456" s="2"/>
      <c r="DP456" s="2"/>
      <c r="DQ456" s="2"/>
      <c r="DR456" s="2"/>
      <c r="DS456" s="2"/>
      <c r="DT456" s="2"/>
      <c r="DU456" s="2"/>
      <c r="DV456" s="2"/>
      <c r="DW456" s="2"/>
      <c r="DX456" s="2"/>
      <c r="DY456" s="2"/>
      <c r="DZ456" s="2"/>
      <c r="EA456" s="2"/>
      <c r="EB456" s="2"/>
      <c r="EC456" s="2"/>
      <c r="ED456" s="2"/>
      <c r="EE456" s="2"/>
      <c r="EF456" s="2"/>
      <c r="EG456" s="2"/>
      <c r="EH456" s="2"/>
      <c r="EI456" s="2"/>
      <c r="EJ456" s="2"/>
      <c r="EK456" s="2"/>
    </row>
    <row r="457" spans="1:141" ht="12.7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c r="CA457" s="2"/>
      <c r="CB457" s="2"/>
      <c r="CC457" s="2"/>
      <c r="CD457" s="2"/>
      <c r="CE457" s="2"/>
      <c r="CF457" s="2"/>
      <c r="CG457" s="2"/>
      <c r="CH457" s="2"/>
      <c r="CI457" s="2"/>
      <c r="CJ457" s="2"/>
      <c r="CK457" s="2"/>
      <c r="CL457" s="2"/>
      <c r="CM457" s="2"/>
      <c r="CN457" s="2"/>
      <c r="CO457" s="2"/>
      <c r="CP457" s="2"/>
      <c r="CQ457" s="2"/>
      <c r="CR457" s="2"/>
      <c r="CS457" s="2"/>
      <c r="CT457" s="2"/>
      <c r="CU457" s="2"/>
      <c r="CV457" s="2"/>
      <c r="CW457" s="2"/>
      <c r="CX457" s="2"/>
      <c r="CY457" s="2"/>
      <c r="CZ457" s="2"/>
      <c r="DA457" s="2"/>
      <c r="DB457" s="2"/>
      <c r="DC457" s="2"/>
      <c r="DD457" s="2"/>
      <c r="DE457" s="2"/>
      <c r="DF457" s="2"/>
      <c r="DG457" s="2"/>
      <c r="DH457" s="2"/>
      <c r="DI457" s="2"/>
      <c r="DJ457" s="2"/>
      <c r="DK457" s="2"/>
      <c r="DL457" s="2"/>
      <c r="DM457" s="2"/>
      <c r="DN457" s="2"/>
      <c r="DO457" s="2"/>
      <c r="DP457" s="2"/>
      <c r="DQ457" s="2"/>
      <c r="DR457" s="2"/>
      <c r="DS457" s="2"/>
      <c r="DT457" s="2"/>
      <c r="DU457" s="2"/>
      <c r="DV457" s="2"/>
      <c r="DW457" s="2"/>
      <c r="DX457" s="2"/>
      <c r="DY457" s="2"/>
      <c r="DZ457" s="2"/>
      <c r="EA457" s="2"/>
      <c r="EB457" s="2"/>
      <c r="EC457" s="2"/>
      <c r="ED457" s="2"/>
      <c r="EE457" s="2"/>
      <c r="EF457" s="2"/>
      <c r="EG457" s="2"/>
      <c r="EH457" s="2"/>
      <c r="EI457" s="2"/>
      <c r="EJ457" s="2"/>
      <c r="EK457" s="2"/>
    </row>
    <row r="458" spans="1:141" ht="12.7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c r="CA458" s="2"/>
      <c r="CB458" s="2"/>
      <c r="CC458" s="2"/>
      <c r="CD458" s="2"/>
      <c r="CE458" s="2"/>
      <c r="CF458" s="2"/>
      <c r="CG458" s="2"/>
      <c r="CH458" s="2"/>
      <c r="CI458" s="2"/>
      <c r="CJ458" s="2"/>
      <c r="CK458" s="2"/>
      <c r="CL458" s="2"/>
      <c r="CM458" s="2"/>
      <c r="CN458" s="2"/>
      <c r="CO458" s="2"/>
      <c r="CP458" s="2"/>
      <c r="CQ458" s="2"/>
      <c r="CR458" s="2"/>
      <c r="CS458" s="2"/>
      <c r="CT458" s="2"/>
      <c r="CU458" s="2"/>
      <c r="CV458" s="2"/>
      <c r="CW458" s="2"/>
      <c r="CX458" s="2"/>
      <c r="CY458" s="2"/>
      <c r="CZ458" s="2"/>
      <c r="DA458" s="2"/>
      <c r="DB458" s="2"/>
      <c r="DC458" s="2"/>
      <c r="DD458" s="2"/>
      <c r="DE458" s="2"/>
      <c r="DF458" s="2"/>
      <c r="DG458" s="2"/>
      <c r="DH458" s="2"/>
      <c r="DI458" s="2"/>
      <c r="DJ458" s="2"/>
      <c r="DK458" s="2"/>
      <c r="DL458" s="2"/>
      <c r="DM458" s="2"/>
      <c r="DN458" s="2"/>
      <c r="DO458" s="2"/>
      <c r="DP458" s="2"/>
      <c r="DQ458" s="2"/>
      <c r="DR458" s="2"/>
      <c r="DS458" s="2"/>
      <c r="DT458" s="2"/>
      <c r="DU458" s="2"/>
      <c r="DV458" s="2"/>
      <c r="DW458" s="2"/>
      <c r="DX458" s="2"/>
      <c r="DY458" s="2"/>
      <c r="DZ458" s="2"/>
      <c r="EA458" s="2"/>
      <c r="EB458" s="2"/>
      <c r="EC458" s="2"/>
      <c r="ED458" s="2"/>
      <c r="EE458" s="2"/>
      <c r="EF458" s="2"/>
      <c r="EG458" s="2"/>
      <c r="EH458" s="2"/>
      <c r="EI458" s="2"/>
      <c r="EJ458" s="2"/>
      <c r="EK458" s="2"/>
    </row>
    <row r="459" spans="1:141" ht="12.7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c r="CA459" s="2"/>
      <c r="CB459" s="2"/>
      <c r="CC459" s="2"/>
      <c r="CD459" s="2"/>
      <c r="CE459" s="2"/>
      <c r="CF459" s="2"/>
      <c r="CG459" s="2"/>
      <c r="CH459" s="2"/>
      <c r="CI459" s="2"/>
      <c r="CJ459" s="2"/>
      <c r="CK459" s="2"/>
      <c r="CL459" s="2"/>
      <c r="CM459" s="2"/>
      <c r="CN459" s="2"/>
      <c r="CO459" s="2"/>
      <c r="CP459" s="2"/>
      <c r="CQ459" s="2"/>
      <c r="CR459" s="2"/>
      <c r="CS459" s="2"/>
      <c r="CT459" s="2"/>
      <c r="CU459" s="2"/>
      <c r="CV459" s="2"/>
      <c r="CW459" s="2"/>
      <c r="CX459" s="2"/>
      <c r="CY459" s="2"/>
      <c r="CZ459" s="2"/>
      <c r="DA459" s="2"/>
      <c r="DB459" s="2"/>
      <c r="DC459" s="2"/>
      <c r="DD459" s="2"/>
      <c r="DE459" s="2"/>
      <c r="DF459" s="2"/>
      <c r="DG459" s="2"/>
      <c r="DH459" s="2"/>
      <c r="DI459" s="2"/>
      <c r="DJ459" s="2"/>
      <c r="DK459" s="2"/>
      <c r="DL459" s="2"/>
      <c r="DM459" s="2"/>
      <c r="DN459" s="2"/>
      <c r="DO459" s="2"/>
      <c r="DP459" s="2"/>
      <c r="DQ459" s="2"/>
      <c r="DR459" s="2"/>
      <c r="DS459" s="2"/>
      <c r="DT459" s="2"/>
      <c r="DU459" s="2"/>
      <c r="DV459" s="2"/>
      <c r="DW459" s="2"/>
      <c r="DX459" s="2"/>
      <c r="DY459" s="2"/>
      <c r="DZ459" s="2"/>
      <c r="EA459" s="2"/>
      <c r="EB459" s="2"/>
      <c r="EC459" s="2"/>
      <c r="ED459" s="2"/>
      <c r="EE459" s="2"/>
      <c r="EF459" s="2"/>
      <c r="EG459" s="2"/>
      <c r="EH459" s="2"/>
      <c r="EI459" s="2"/>
      <c r="EJ459" s="2"/>
      <c r="EK459" s="2"/>
    </row>
    <row r="460" spans="1:141" ht="12.7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c r="CA460" s="2"/>
      <c r="CB460" s="2"/>
      <c r="CC460" s="2"/>
      <c r="CD460" s="2"/>
      <c r="CE460" s="2"/>
      <c r="CF460" s="2"/>
      <c r="CG460" s="2"/>
      <c r="CH460" s="2"/>
      <c r="CI460" s="2"/>
      <c r="CJ460" s="2"/>
      <c r="CK460" s="2"/>
      <c r="CL460" s="2"/>
      <c r="CM460" s="2"/>
      <c r="CN460" s="2"/>
      <c r="CO460" s="2"/>
      <c r="CP460" s="2"/>
      <c r="CQ460" s="2"/>
      <c r="CR460" s="2"/>
      <c r="CS460" s="2"/>
      <c r="CT460" s="2"/>
      <c r="CU460" s="2"/>
      <c r="CV460" s="2"/>
      <c r="CW460" s="2"/>
      <c r="CX460" s="2"/>
      <c r="CY460" s="2"/>
      <c r="CZ460" s="2"/>
      <c r="DA460" s="2"/>
      <c r="DB460" s="2"/>
      <c r="DC460" s="2"/>
      <c r="DD460" s="2"/>
      <c r="DE460" s="2"/>
      <c r="DF460" s="2"/>
      <c r="DG460" s="2"/>
      <c r="DH460" s="2"/>
      <c r="DI460" s="2"/>
      <c r="DJ460" s="2"/>
      <c r="DK460" s="2"/>
      <c r="DL460" s="2"/>
      <c r="DM460" s="2"/>
      <c r="DN460" s="2"/>
      <c r="DO460" s="2"/>
      <c r="DP460" s="2"/>
      <c r="DQ460" s="2"/>
      <c r="DR460" s="2"/>
      <c r="DS460" s="2"/>
      <c r="DT460" s="2"/>
      <c r="DU460" s="2"/>
      <c r="DV460" s="2"/>
      <c r="DW460" s="2"/>
      <c r="DX460" s="2"/>
      <c r="DY460" s="2"/>
      <c r="DZ460" s="2"/>
      <c r="EA460" s="2"/>
      <c r="EB460" s="2"/>
      <c r="EC460" s="2"/>
      <c r="ED460" s="2"/>
      <c r="EE460" s="2"/>
      <c r="EF460" s="2"/>
      <c r="EG460" s="2"/>
      <c r="EH460" s="2"/>
      <c r="EI460" s="2"/>
      <c r="EJ460" s="2"/>
      <c r="EK460" s="2"/>
    </row>
    <row r="461" spans="1:141" ht="12.7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c r="CA461" s="2"/>
      <c r="CB461" s="2"/>
      <c r="CC461" s="2"/>
      <c r="CD461" s="2"/>
      <c r="CE461" s="2"/>
      <c r="CF461" s="2"/>
      <c r="CG461" s="2"/>
      <c r="CH461" s="2"/>
      <c r="CI461" s="2"/>
      <c r="CJ461" s="2"/>
      <c r="CK461" s="2"/>
      <c r="CL461" s="2"/>
      <c r="CM461" s="2"/>
      <c r="CN461" s="2"/>
      <c r="CO461" s="2"/>
      <c r="CP461" s="2"/>
      <c r="CQ461" s="2"/>
      <c r="CR461" s="2"/>
      <c r="CS461" s="2"/>
      <c r="CT461" s="2"/>
      <c r="CU461" s="2"/>
      <c r="CV461" s="2"/>
      <c r="CW461" s="2"/>
      <c r="CX461" s="2"/>
      <c r="CY461" s="2"/>
      <c r="CZ461" s="2"/>
      <c r="DA461" s="2"/>
      <c r="DB461" s="2"/>
      <c r="DC461" s="2"/>
      <c r="DD461" s="2"/>
      <c r="DE461" s="2"/>
      <c r="DF461" s="2"/>
      <c r="DG461" s="2"/>
      <c r="DH461" s="2"/>
      <c r="DI461" s="2"/>
      <c r="DJ461" s="2"/>
      <c r="DK461" s="2"/>
      <c r="DL461" s="2"/>
      <c r="DM461" s="2"/>
      <c r="DN461" s="2"/>
      <c r="DO461" s="2"/>
      <c r="DP461" s="2"/>
      <c r="DQ461" s="2"/>
      <c r="DR461" s="2"/>
      <c r="DS461" s="2"/>
      <c r="DT461" s="2"/>
      <c r="DU461" s="2"/>
      <c r="DV461" s="2"/>
      <c r="DW461" s="2"/>
      <c r="DX461" s="2"/>
      <c r="DY461" s="2"/>
      <c r="DZ461" s="2"/>
      <c r="EA461" s="2"/>
      <c r="EB461" s="2"/>
      <c r="EC461" s="2"/>
      <c r="ED461" s="2"/>
      <c r="EE461" s="2"/>
      <c r="EF461" s="2"/>
      <c r="EG461" s="2"/>
      <c r="EH461" s="2"/>
      <c r="EI461" s="2"/>
      <c r="EJ461" s="2"/>
      <c r="EK461" s="2"/>
    </row>
    <row r="462" spans="1:141" ht="12.7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c r="CB462" s="2"/>
      <c r="CC462" s="2"/>
      <c r="CD462" s="2"/>
      <c r="CE462" s="2"/>
      <c r="CF462" s="2"/>
      <c r="CG462" s="2"/>
      <c r="CH462" s="2"/>
      <c r="CI462" s="2"/>
      <c r="CJ462" s="2"/>
      <c r="CK462" s="2"/>
      <c r="CL462" s="2"/>
      <c r="CM462" s="2"/>
      <c r="CN462" s="2"/>
      <c r="CO462" s="2"/>
      <c r="CP462" s="2"/>
      <c r="CQ462" s="2"/>
      <c r="CR462" s="2"/>
      <c r="CS462" s="2"/>
      <c r="CT462" s="2"/>
      <c r="CU462" s="2"/>
      <c r="CV462" s="2"/>
      <c r="CW462" s="2"/>
      <c r="CX462" s="2"/>
      <c r="CY462" s="2"/>
      <c r="CZ462" s="2"/>
      <c r="DA462" s="2"/>
      <c r="DB462" s="2"/>
      <c r="DC462" s="2"/>
      <c r="DD462" s="2"/>
      <c r="DE462" s="2"/>
      <c r="DF462" s="2"/>
      <c r="DG462" s="2"/>
      <c r="DH462" s="2"/>
      <c r="DI462" s="2"/>
      <c r="DJ462" s="2"/>
      <c r="DK462" s="2"/>
      <c r="DL462" s="2"/>
      <c r="DM462" s="2"/>
      <c r="DN462" s="2"/>
      <c r="DO462" s="2"/>
      <c r="DP462" s="2"/>
      <c r="DQ462" s="2"/>
      <c r="DR462" s="2"/>
      <c r="DS462" s="2"/>
      <c r="DT462" s="2"/>
      <c r="DU462" s="2"/>
      <c r="DV462" s="2"/>
      <c r="DW462" s="2"/>
      <c r="DX462" s="2"/>
      <c r="DY462" s="2"/>
      <c r="DZ462" s="2"/>
      <c r="EA462" s="2"/>
      <c r="EB462" s="2"/>
      <c r="EC462" s="2"/>
      <c r="ED462" s="2"/>
      <c r="EE462" s="2"/>
      <c r="EF462" s="2"/>
      <c r="EG462" s="2"/>
      <c r="EH462" s="2"/>
      <c r="EI462" s="2"/>
      <c r="EJ462" s="2"/>
      <c r="EK462" s="2"/>
    </row>
    <row r="463" spans="1:141" ht="12.7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c r="CA463" s="2"/>
      <c r="CB463" s="2"/>
      <c r="CC463" s="2"/>
      <c r="CD463" s="2"/>
      <c r="CE463" s="2"/>
      <c r="CF463" s="2"/>
      <c r="CG463" s="2"/>
      <c r="CH463" s="2"/>
      <c r="CI463" s="2"/>
      <c r="CJ463" s="2"/>
      <c r="CK463" s="2"/>
      <c r="CL463" s="2"/>
      <c r="CM463" s="2"/>
      <c r="CN463" s="2"/>
      <c r="CO463" s="2"/>
      <c r="CP463" s="2"/>
      <c r="CQ463" s="2"/>
      <c r="CR463" s="2"/>
      <c r="CS463" s="2"/>
      <c r="CT463" s="2"/>
      <c r="CU463" s="2"/>
      <c r="CV463" s="2"/>
      <c r="CW463" s="2"/>
      <c r="CX463" s="2"/>
      <c r="CY463" s="2"/>
      <c r="CZ463" s="2"/>
      <c r="DA463" s="2"/>
      <c r="DB463" s="2"/>
      <c r="DC463" s="2"/>
      <c r="DD463" s="2"/>
      <c r="DE463" s="2"/>
      <c r="DF463" s="2"/>
      <c r="DG463" s="2"/>
      <c r="DH463" s="2"/>
      <c r="DI463" s="2"/>
      <c r="DJ463" s="2"/>
      <c r="DK463" s="2"/>
      <c r="DL463" s="2"/>
      <c r="DM463" s="2"/>
      <c r="DN463" s="2"/>
      <c r="DO463" s="2"/>
      <c r="DP463" s="2"/>
      <c r="DQ463" s="2"/>
      <c r="DR463" s="2"/>
      <c r="DS463" s="2"/>
      <c r="DT463" s="2"/>
      <c r="DU463" s="2"/>
      <c r="DV463" s="2"/>
      <c r="DW463" s="2"/>
      <c r="DX463" s="2"/>
      <c r="DY463" s="2"/>
      <c r="DZ463" s="2"/>
      <c r="EA463" s="2"/>
      <c r="EB463" s="2"/>
      <c r="EC463" s="2"/>
      <c r="ED463" s="2"/>
      <c r="EE463" s="2"/>
      <c r="EF463" s="2"/>
      <c r="EG463" s="2"/>
      <c r="EH463" s="2"/>
      <c r="EI463" s="2"/>
      <c r="EJ463" s="2"/>
      <c r="EK463" s="2"/>
    </row>
    <row r="464" spans="1:141" ht="12.7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c r="CA464" s="2"/>
      <c r="CB464" s="2"/>
      <c r="CC464" s="2"/>
      <c r="CD464" s="2"/>
      <c r="CE464" s="2"/>
      <c r="CF464" s="2"/>
      <c r="CG464" s="2"/>
      <c r="CH464" s="2"/>
      <c r="CI464" s="2"/>
      <c r="CJ464" s="2"/>
      <c r="CK464" s="2"/>
      <c r="CL464" s="2"/>
      <c r="CM464" s="2"/>
      <c r="CN464" s="2"/>
      <c r="CO464" s="2"/>
      <c r="CP464" s="2"/>
      <c r="CQ464" s="2"/>
      <c r="CR464" s="2"/>
      <c r="CS464" s="2"/>
      <c r="CT464" s="2"/>
      <c r="CU464" s="2"/>
      <c r="CV464" s="2"/>
      <c r="CW464" s="2"/>
      <c r="CX464" s="2"/>
      <c r="CY464" s="2"/>
      <c r="CZ464" s="2"/>
      <c r="DA464" s="2"/>
      <c r="DB464" s="2"/>
      <c r="DC464" s="2"/>
      <c r="DD464" s="2"/>
      <c r="DE464" s="2"/>
      <c r="DF464" s="2"/>
      <c r="DG464" s="2"/>
      <c r="DH464" s="2"/>
      <c r="DI464" s="2"/>
      <c r="DJ464" s="2"/>
      <c r="DK464" s="2"/>
      <c r="DL464" s="2"/>
      <c r="DM464" s="2"/>
      <c r="DN464" s="2"/>
      <c r="DO464" s="2"/>
      <c r="DP464" s="2"/>
      <c r="DQ464" s="2"/>
      <c r="DR464" s="2"/>
      <c r="DS464" s="2"/>
      <c r="DT464" s="2"/>
      <c r="DU464" s="2"/>
      <c r="DV464" s="2"/>
      <c r="DW464" s="2"/>
      <c r="DX464" s="2"/>
      <c r="DY464" s="2"/>
      <c r="DZ464" s="2"/>
      <c r="EA464" s="2"/>
      <c r="EB464" s="2"/>
      <c r="EC464" s="2"/>
      <c r="ED464" s="2"/>
      <c r="EE464" s="2"/>
      <c r="EF464" s="2"/>
      <c r="EG464" s="2"/>
      <c r="EH464" s="2"/>
      <c r="EI464" s="2"/>
      <c r="EJ464" s="2"/>
      <c r="EK464" s="2"/>
    </row>
    <row r="465" spans="1:141" ht="12.7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c r="CA465" s="2"/>
      <c r="CB465" s="2"/>
      <c r="CC465" s="2"/>
      <c r="CD465" s="2"/>
      <c r="CE465" s="2"/>
      <c r="CF465" s="2"/>
      <c r="CG465" s="2"/>
      <c r="CH465" s="2"/>
      <c r="CI465" s="2"/>
      <c r="CJ465" s="2"/>
      <c r="CK465" s="2"/>
      <c r="CL465" s="2"/>
      <c r="CM465" s="2"/>
      <c r="CN465" s="2"/>
      <c r="CO465" s="2"/>
      <c r="CP465" s="2"/>
      <c r="CQ465" s="2"/>
      <c r="CR465" s="2"/>
      <c r="CS465" s="2"/>
      <c r="CT465" s="2"/>
      <c r="CU465" s="2"/>
      <c r="CV465" s="2"/>
      <c r="CW465" s="2"/>
      <c r="CX465" s="2"/>
      <c r="CY465" s="2"/>
      <c r="CZ465" s="2"/>
      <c r="DA465" s="2"/>
      <c r="DB465" s="2"/>
      <c r="DC465" s="2"/>
      <c r="DD465" s="2"/>
      <c r="DE465" s="2"/>
      <c r="DF465" s="2"/>
      <c r="DG465" s="2"/>
      <c r="DH465" s="2"/>
      <c r="DI465" s="2"/>
      <c r="DJ465" s="2"/>
      <c r="DK465" s="2"/>
      <c r="DL465" s="2"/>
      <c r="DM465" s="2"/>
      <c r="DN465" s="2"/>
      <c r="DO465" s="2"/>
      <c r="DP465" s="2"/>
      <c r="DQ465" s="2"/>
      <c r="DR465" s="2"/>
      <c r="DS465" s="2"/>
      <c r="DT465" s="2"/>
      <c r="DU465" s="2"/>
      <c r="DV465" s="2"/>
      <c r="DW465" s="2"/>
      <c r="DX465" s="2"/>
      <c r="DY465" s="2"/>
      <c r="DZ465" s="2"/>
      <c r="EA465" s="2"/>
      <c r="EB465" s="2"/>
      <c r="EC465" s="2"/>
      <c r="ED465" s="2"/>
      <c r="EE465" s="2"/>
      <c r="EF465" s="2"/>
      <c r="EG465" s="2"/>
      <c r="EH465" s="2"/>
      <c r="EI465" s="2"/>
      <c r="EJ465" s="2"/>
      <c r="EK465" s="2"/>
    </row>
    <row r="466" spans="1:141" ht="12.7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c r="CA466" s="2"/>
      <c r="CB466" s="2"/>
      <c r="CC466" s="2"/>
      <c r="CD466" s="2"/>
      <c r="CE466" s="2"/>
      <c r="CF466" s="2"/>
      <c r="CG466" s="2"/>
      <c r="CH466" s="2"/>
      <c r="CI466" s="2"/>
      <c r="CJ466" s="2"/>
      <c r="CK466" s="2"/>
      <c r="CL466" s="2"/>
      <c r="CM466" s="2"/>
      <c r="CN466" s="2"/>
      <c r="CO466" s="2"/>
      <c r="CP466" s="2"/>
      <c r="CQ466" s="2"/>
      <c r="CR466" s="2"/>
      <c r="CS466" s="2"/>
      <c r="CT466" s="2"/>
      <c r="CU466" s="2"/>
      <c r="CV466" s="2"/>
      <c r="CW466" s="2"/>
      <c r="CX466" s="2"/>
      <c r="CY466" s="2"/>
      <c r="CZ466" s="2"/>
      <c r="DA466" s="2"/>
      <c r="DB466" s="2"/>
      <c r="DC466" s="2"/>
      <c r="DD466" s="2"/>
      <c r="DE466" s="2"/>
      <c r="DF466" s="2"/>
      <c r="DG466" s="2"/>
      <c r="DH466" s="2"/>
      <c r="DI466" s="2"/>
      <c r="DJ466" s="2"/>
      <c r="DK466" s="2"/>
      <c r="DL466" s="2"/>
      <c r="DM466" s="2"/>
      <c r="DN466" s="2"/>
      <c r="DO466" s="2"/>
      <c r="DP466" s="2"/>
      <c r="DQ466" s="2"/>
      <c r="DR466" s="2"/>
      <c r="DS466" s="2"/>
      <c r="DT466" s="2"/>
      <c r="DU466" s="2"/>
      <c r="DV466" s="2"/>
      <c r="DW466" s="2"/>
      <c r="DX466" s="2"/>
      <c r="DY466" s="2"/>
      <c r="DZ466" s="2"/>
      <c r="EA466" s="2"/>
      <c r="EB466" s="2"/>
      <c r="EC466" s="2"/>
      <c r="ED466" s="2"/>
      <c r="EE466" s="2"/>
      <c r="EF466" s="2"/>
      <c r="EG466" s="2"/>
      <c r="EH466" s="2"/>
      <c r="EI466" s="2"/>
      <c r="EJ466" s="2"/>
      <c r="EK466" s="2"/>
    </row>
    <row r="467" spans="1:141" ht="12.7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c r="CA467" s="2"/>
      <c r="CB467" s="2"/>
      <c r="CC467" s="2"/>
      <c r="CD467" s="2"/>
      <c r="CE467" s="2"/>
      <c r="CF467" s="2"/>
      <c r="CG467" s="2"/>
      <c r="CH467" s="2"/>
      <c r="CI467" s="2"/>
      <c r="CJ467" s="2"/>
      <c r="CK467" s="2"/>
      <c r="CL467" s="2"/>
      <c r="CM467" s="2"/>
      <c r="CN467" s="2"/>
      <c r="CO467" s="2"/>
      <c r="CP467" s="2"/>
      <c r="CQ467" s="2"/>
      <c r="CR467" s="2"/>
      <c r="CS467" s="2"/>
      <c r="CT467" s="2"/>
      <c r="CU467" s="2"/>
      <c r="CV467" s="2"/>
      <c r="CW467" s="2"/>
      <c r="CX467" s="2"/>
      <c r="CY467" s="2"/>
      <c r="CZ467" s="2"/>
      <c r="DA467" s="2"/>
      <c r="DB467" s="2"/>
      <c r="DC467" s="2"/>
      <c r="DD467" s="2"/>
      <c r="DE467" s="2"/>
      <c r="DF467" s="2"/>
      <c r="DG467" s="2"/>
      <c r="DH467" s="2"/>
      <c r="DI467" s="2"/>
      <c r="DJ467" s="2"/>
      <c r="DK467" s="2"/>
      <c r="DL467" s="2"/>
      <c r="DM467" s="2"/>
      <c r="DN467" s="2"/>
      <c r="DO467" s="2"/>
      <c r="DP467" s="2"/>
      <c r="DQ467" s="2"/>
      <c r="DR467" s="2"/>
      <c r="DS467" s="2"/>
      <c r="DT467" s="2"/>
      <c r="DU467" s="2"/>
      <c r="DV467" s="2"/>
      <c r="DW467" s="2"/>
      <c r="DX467" s="2"/>
      <c r="DY467" s="2"/>
      <c r="DZ467" s="2"/>
      <c r="EA467" s="2"/>
      <c r="EB467" s="2"/>
      <c r="EC467" s="2"/>
      <c r="ED467" s="2"/>
      <c r="EE467" s="2"/>
      <c r="EF467" s="2"/>
      <c r="EG467" s="2"/>
      <c r="EH467" s="2"/>
      <c r="EI467" s="2"/>
      <c r="EJ467" s="2"/>
      <c r="EK467" s="2"/>
    </row>
    <row r="468" spans="1:141" ht="12.7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c r="CA468" s="2"/>
      <c r="CB468" s="2"/>
      <c r="CC468" s="2"/>
      <c r="CD468" s="2"/>
      <c r="CE468" s="2"/>
      <c r="CF468" s="2"/>
      <c r="CG468" s="2"/>
      <c r="CH468" s="2"/>
      <c r="CI468" s="2"/>
      <c r="CJ468" s="2"/>
      <c r="CK468" s="2"/>
      <c r="CL468" s="2"/>
      <c r="CM468" s="2"/>
      <c r="CN468" s="2"/>
      <c r="CO468" s="2"/>
      <c r="CP468" s="2"/>
      <c r="CQ468" s="2"/>
      <c r="CR468" s="2"/>
      <c r="CS468" s="2"/>
      <c r="CT468" s="2"/>
      <c r="CU468" s="2"/>
      <c r="CV468" s="2"/>
      <c r="CW468" s="2"/>
      <c r="CX468" s="2"/>
      <c r="CY468" s="2"/>
      <c r="CZ468" s="2"/>
      <c r="DA468" s="2"/>
      <c r="DB468" s="2"/>
      <c r="DC468" s="2"/>
      <c r="DD468" s="2"/>
      <c r="DE468" s="2"/>
      <c r="DF468" s="2"/>
      <c r="DG468" s="2"/>
      <c r="DH468" s="2"/>
      <c r="DI468" s="2"/>
      <c r="DJ468" s="2"/>
      <c r="DK468" s="2"/>
      <c r="DL468" s="2"/>
      <c r="DM468" s="2"/>
      <c r="DN468" s="2"/>
      <c r="DO468" s="2"/>
      <c r="DP468" s="2"/>
      <c r="DQ468" s="2"/>
      <c r="DR468" s="2"/>
      <c r="DS468" s="2"/>
      <c r="DT468" s="2"/>
      <c r="DU468" s="2"/>
      <c r="DV468" s="2"/>
      <c r="DW468" s="2"/>
      <c r="DX468" s="2"/>
      <c r="DY468" s="2"/>
      <c r="DZ468" s="2"/>
      <c r="EA468" s="2"/>
      <c r="EB468" s="2"/>
      <c r="EC468" s="2"/>
      <c r="ED468" s="2"/>
      <c r="EE468" s="2"/>
      <c r="EF468" s="2"/>
      <c r="EG468" s="2"/>
      <c r="EH468" s="2"/>
      <c r="EI468" s="2"/>
      <c r="EJ468" s="2"/>
      <c r="EK468" s="2"/>
    </row>
    <row r="469" spans="1:141" ht="12.7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c r="CA469" s="2"/>
      <c r="CB469" s="2"/>
      <c r="CC469" s="2"/>
      <c r="CD469" s="2"/>
      <c r="CE469" s="2"/>
      <c r="CF469" s="2"/>
      <c r="CG469" s="2"/>
      <c r="CH469" s="2"/>
      <c r="CI469" s="2"/>
      <c r="CJ469" s="2"/>
      <c r="CK469" s="2"/>
      <c r="CL469" s="2"/>
      <c r="CM469" s="2"/>
      <c r="CN469" s="2"/>
      <c r="CO469" s="2"/>
      <c r="CP469" s="2"/>
      <c r="CQ469" s="2"/>
      <c r="CR469" s="2"/>
      <c r="CS469" s="2"/>
      <c r="CT469" s="2"/>
      <c r="CU469" s="2"/>
      <c r="CV469" s="2"/>
      <c r="CW469" s="2"/>
      <c r="CX469" s="2"/>
      <c r="CY469" s="2"/>
      <c r="CZ469" s="2"/>
      <c r="DA469" s="2"/>
      <c r="DB469" s="2"/>
      <c r="DC469" s="2"/>
      <c r="DD469" s="2"/>
      <c r="DE469" s="2"/>
      <c r="DF469" s="2"/>
      <c r="DG469" s="2"/>
      <c r="DH469" s="2"/>
      <c r="DI469" s="2"/>
      <c r="DJ469" s="2"/>
      <c r="DK469" s="2"/>
      <c r="DL469" s="2"/>
      <c r="DM469" s="2"/>
      <c r="DN469" s="2"/>
      <c r="DO469" s="2"/>
      <c r="DP469" s="2"/>
      <c r="DQ469" s="2"/>
      <c r="DR469" s="2"/>
      <c r="DS469" s="2"/>
      <c r="DT469" s="2"/>
      <c r="DU469" s="2"/>
      <c r="DV469" s="2"/>
      <c r="DW469" s="2"/>
      <c r="DX469" s="2"/>
      <c r="DY469" s="2"/>
      <c r="DZ469" s="2"/>
      <c r="EA469" s="2"/>
      <c r="EB469" s="2"/>
      <c r="EC469" s="2"/>
      <c r="ED469" s="2"/>
      <c r="EE469" s="2"/>
      <c r="EF469" s="2"/>
      <c r="EG469" s="2"/>
      <c r="EH469" s="2"/>
      <c r="EI469" s="2"/>
      <c r="EJ469" s="2"/>
      <c r="EK469" s="2"/>
    </row>
    <row r="470" spans="1:141" ht="12.7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c r="CA470" s="2"/>
      <c r="CB470" s="2"/>
      <c r="CC470" s="2"/>
      <c r="CD470" s="2"/>
      <c r="CE470" s="2"/>
      <c r="CF470" s="2"/>
      <c r="CG470" s="2"/>
      <c r="CH470" s="2"/>
      <c r="CI470" s="2"/>
      <c r="CJ470" s="2"/>
      <c r="CK470" s="2"/>
      <c r="CL470" s="2"/>
      <c r="CM470" s="2"/>
      <c r="CN470" s="2"/>
      <c r="CO470" s="2"/>
      <c r="CP470" s="2"/>
      <c r="CQ470" s="2"/>
      <c r="CR470" s="2"/>
      <c r="CS470" s="2"/>
      <c r="CT470" s="2"/>
      <c r="CU470" s="2"/>
      <c r="CV470" s="2"/>
      <c r="CW470" s="2"/>
      <c r="CX470" s="2"/>
      <c r="CY470" s="2"/>
      <c r="CZ470" s="2"/>
      <c r="DA470" s="2"/>
      <c r="DB470" s="2"/>
      <c r="DC470" s="2"/>
      <c r="DD470" s="2"/>
      <c r="DE470" s="2"/>
      <c r="DF470" s="2"/>
      <c r="DG470" s="2"/>
      <c r="DH470" s="2"/>
      <c r="DI470" s="2"/>
      <c r="DJ470" s="2"/>
      <c r="DK470" s="2"/>
      <c r="DL470" s="2"/>
      <c r="DM470" s="2"/>
      <c r="DN470" s="2"/>
      <c r="DO470" s="2"/>
      <c r="DP470" s="2"/>
      <c r="DQ470" s="2"/>
      <c r="DR470" s="2"/>
      <c r="DS470" s="2"/>
      <c r="DT470" s="2"/>
      <c r="DU470" s="2"/>
      <c r="DV470" s="2"/>
      <c r="DW470" s="2"/>
      <c r="DX470" s="2"/>
      <c r="DY470" s="2"/>
      <c r="DZ470" s="2"/>
      <c r="EA470" s="2"/>
      <c r="EB470" s="2"/>
      <c r="EC470" s="2"/>
      <c r="ED470" s="2"/>
      <c r="EE470" s="2"/>
      <c r="EF470" s="2"/>
      <c r="EG470" s="2"/>
      <c r="EH470" s="2"/>
      <c r="EI470" s="2"/>
      <c r="EJ470" s="2"/>
      <c r="EK470" s="2"/>
    </row>
    <row r="471" spans="1:141" ht="12.7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c r="CA471" s="2"/>
      <c r="CB471" s="2"/>
      <c r="CC471" s="2"/>
      <c r="CD471" s="2"/>
      <c r="CE471" s="2"/>
      <c r="CF471" s="2"/>
      <c r="CG471" s="2"/>
      <c r="CH471" s="2"/>
      <c r="CI471" s="2"/>
      <c r="CJ471" s="2"/>
      <c r="CK471" s="2"/>
      <c r="CL471" s="2"/>
      <c r="CM471" s="2"/>
      <c r="CN471" s="2"/>
      <c r="CO471" s="2"/>
      <c r="CP471" s="2"/>
      <c r="CQ471" s="2"/>
      <c r="CR471" s="2"/>
      <c r="CS471" s="2"/>
      <c r="CT471" s="2"/>
      <c r="CU471" s="2"/>
      <c r="CV471" s="2"/>
      <c r="CW471" s="2"/>
      <c r="CX471" s="2"/>
      <c r="CY471" s="2"/>
      <c r="CZ471" s="2"/>
      <c r="DA471" s="2"/>
      <c r="DB471" s="2"/>
      <c r="DC471" s="2"/>
      <c r="DD471" s="2"/>
      <c r="DE471" s="2"/>
      <c r="DF471" s="2"/>
      <c r="DG471" s="2"/>
      <c r="DH471" s="2"/>
      <c r="DI471" s="2"/>
      <c r="DJ471" s="2"/>
      <c r="DK471" s="2"/>
      <c r="DL471" s="2"/>
      <c r="DM471" s="2"/>
      <c r="DN471" s="2"/>
      <c r="DO471" s="2"/>
      <c r="DP471" s="2"/>
      <c r="DQ471" s="2"/>
      <c r="DR471" s="2"/>
      <c r="DS471" s="2"/>
      <c r="DT471" s="2"/>
      <c r="DU471" s="2"/>
      <c r="DV471" s="2"/>
      <c r="DW471" s="2"/>
      <c r="DX471" s="2"/>
      <c r="DY471" s="2"/>
      <c r="DZ471" s="2"/>
      <c r="EA471" s="2"/>
      <c r="EB471" s="2"/>
      <c r="EC471" s="2"/>
      <c r="ED471" s="2"/>
      <c r="EE471" s="2"/>
      <c r="EF471" s="2"/>
      <c r="EG471" s="2"/>
      <c r="EH471" s="2"/>
      <c r="EI471" s="2"/>
      <c r="EJ471" s="2"/>
      <c r="EK471" s="2"/>
    </row>
    <row r="472" spans="1:141" ht="12.7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c r="CA472" s="2"/>
      <c r="CB472" s="2"/>
      <c r="CC472" s="2"/>
      <c r="CD472" s="2"/>
      <c r="CE472" s="2"/>
      <c r="CF472" s="2"/>
      <c r="CG472" s="2"/>
      <c r="CH472" s="2"/>
      <c r="CI472" s="2"/>
      <c r="CJ472" s="2"/>
      <c r="CK472" s="2"/>
      <c r="CL472" s="2"/>
      <c r="CM472" s="2"/>
      <c r="CN472" s="2"/>
      <c r="CO472" s="2"/>
      <c r="CP472" s="2"/>
      <c r="CQ472" s="2"/>
      <c r="CR472" s="2"/>
      <c r="CS472" s="2"/>
      <c r="CT472" s="2"/>
      <c r="CU472" s="2"/>
      <c r="CV472" s="2"/>
      <c r="CW472" s="2"/>
      <c r="CX472" s="2"/>
      <c r="CY472" s="2"/>
      <c r="CZ472" s="2"/>
      <c r="DA472" s="2"/>
      <c r="DB472" s="2"/>
      <c r="DC472" s="2"/>
      <c r="DD472" s="2"/>
      <c r="DE472" s="2"/>
      <c r="DF472" s="2"/>
      <c r="DG472" s="2"/>
      <c r="DH472" s="2"/>
      <c r="DI472" s="2"/>
      <c r="DJ472" s="2"/>
      <c r="DK472" s="2"/>
      <c r="DL472" s="2"/>
      <c r="DM472" s="2"/>
      <c r="DN472" s="2"/>
      <c r="DO472" s="2"/>
      <c r="DP472" s="2"/>
      <c r="DQ472" s="2"/>
      <c r="DR472" s="2"/>
      <c r="DS472" s="2"/>
      <c r="DT472" s="2"/>
      <c r="DU472" s="2"/>
      <c r="DV472" s="2"/>
      <c r="DW472" s="2"/>
      <c r="DX472" s="2"/>
      <c r="DY472" s="2"/>
      <c r="DZ472" s="2"/>
      <c r="EA472" s="2"/>
      <c r="EB472" s="2"/>
      <c r="EC472" s="2"/>
      <c r="ED472" s="2"/>
      <c r="EE472" s="2"/>
      <c r="EF472" s="2"/>
      <c r="EG472" s="2"/>
      <c r="EH472" s="2"/>
      <c r="EI472" s="2"/>
      <c r="EJ472" s="2"/>
      <c r="EK472" s="2"/>
    </row>
    <row r="473" spans="1:141" ht="12.7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c r="BZ473" s="2"/>
      <c r="CA473" s="2"/>
      <c r="CB473" s="2"/>
      <c r="CC473" s="2"/>
      <c r="CD473" s="2"/>
      <c r="CE473" s="2"/>
      <c r="CF473" s="2"/>
      <c r="CG473" s="2"/>
      <c r="CH473" s="2"/>
      <c r="CI473" s="2"/>
      <c r="CJ473" s="2"/>
      <c r="CK473" s="2"/>
      <c r="CL473" s="2"/>
      <c r="CM473" s="2"/>
      <c r="CN473" s="2"/>
      <c r="CO473" s="2"/>
      <c r="CP473" s="2"/>
      <c r="CQ473" s="2"/>
      <c r="CR473" s="2"/>
      <c r="CS473" s="2"/>
      <c r="CT473" s="2"/>
      <c r="CU473" s="2"/>
      <c r="CV473" s="2"/>
      <c r="CW473" s="2"/>
      <c r="CX473" s="2"/>
      <c r="CY473" s="2"/>
      <c r="CZ473" s="2"/>
      <c r="DA473" s="2"/>
      <c r="DB473" s="2"/>
      <c r="DC473" s="2"/>
      <c r="DD473" s="2"/>
      <c r="DE473" s="2"/>
      <c r="DF473" s="2"/>
      <c r="DG473" s="2"/>
      <c r="DH473" s="2"/>
      <c r="DI473" s="2"/>
      <c r="DJ473" s="2"/>
      <c r="DK473" s="2"/>
      <c r="DL473" s="2"/>
      <c r="DM473" s="2"/>
      <c r="DN473" s="2"/>
      <c r="DO473" s="2"/>
      <c r="DP473" s="2"/>
      <c r="DQ473" s="2"/>
      <c r="DR473" s="2"/>
      <c r="DS473" s="2"/>
      <c r="DT473" s="2"/>
      <c r="DU473" s="2"/>
      <c r="DV473" s="2"/>
      <c r="DW473" s="2"/>
      <c r="DX473" s="2"/>
      <c r="DY473" s="2"/>
      <c r="DZ473" s="2"/>
      <c r="EA473" s="2"/>
      <c r="EB473" s="2"/>
      <c r="EC473" s="2"/>
      <c r="ED473" s="2"/>
      <c r="EE473" s="2"/>
      <c r="EF473" s="2"/>
      <c r="EG473" s="2"/>
      <c r="EH473" s="2"/>
      <c r="EI473" s="2"/>
      <c r="EJ473" s="2"/>
      <c r="EK473" s="2"/>
    </row>
    <row r="474" spans="1:141" ht="12.7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c r="BZ474" s="2"/>
      <c r="CA474" s="2"/>
      <c r="CB474" s="2"/>
      <c r="CC474" s="2"/>
      <c r="CD474" s="2"/>
      <c r="CE474" s="2"/>
      <c r="CF474" s="2"/>
      <c r="CG474" s="2"/>
      <c r="CH474" s="2"/>
      <c r="CI474" s="2"/>
      <c r="CJ474" s="2"/>
      <c r="CK474" s="2"/>
      <c r="CL474" s="2"/>
      <c r="CM474" s="2"/>
      <c r="CN474" s="2"/>
      <c r="CO474" s="2"/>
      <c r="CP474" s="2"/>
      <c r="CQ474" s="2"/>
      <c r="CR474" s="2"/>
      <c r="CS474" s="2"/>
      <c r="CT474" s="2"/>
      <c r="CU474" s="2"/>
      <c r="CV474" s="2"/>
      <c r="CW474" s="2"/>
      <c r="CX474" s="2"/>
      <c r="CY474" s="2"/>
      <c r="CZ474" s="2"/>
      <c r="DA474" s="2"/>
      <c r="DB474" s="2"/>
      <c r="DC474" s="2"/>
      <c r="DD474" s="2"/>
      <c r="DE474" s="2"/>
      <c r="DF474" s="2"/>
      <c r="DG474" s="2"/>
      <c r="DH474" s="2"/>
      <c r="DI474" s="2"/>
      <c r="DJ474" s="2"/>
      <c r="DK474" s="2"/>
      <c r="DL474" s="2"/>
      <c r="DM474" s="2"/>
      <c r="DN474" s="2"/>
      <c r="DO474" s="2"/>
      <c r="DP474" s="2"/>
      <c r="DQ474" s="2"/>
      <c r="DR474" s="2"/>
      <c r="DS474" s="2"/>
      <c r="DT474" s="2"/>
      <c r="DU474" s="2"/>
      <c r="DV474" s="2"/>
      <c r="DW474" s="2"/>
      <c r="DX474" s="2"/>
      <c r="DY474" s="2"/>
      <c r="DZ474" s="2"/>
      <c r="EA474" s="2"/>
      <c r="EB474" s="2"/>
      <c r="EC474" s="2"/>
      <c r="ED474" s="2"/>
      <c r="EE474" s="2"/>
      <c r="EF474" s="2"/>
      <c r="EG474" s="2"/>
      <c r="EH474" s="2"/>
      <c r="EI474" s="2"/>
      <c r="EJ474" s="2"/>
      <c r="EK474" s="2"/>
    </row>
    <row r="475" spans="1:141" ht="12.7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c r="BX475" s="2"/>
      <c r="BY475" s="2"/>
      <c r="BZ475" s="2"/>
      <c r="CA475" s="2"/>
      <c r="CB475" s="2"/>
      <c r="CC475" s="2"/>
      <c r="CD475" s="2"/>
      <c r="CE475" s="2"/>
      <c r="CF475" s="2"/>
      <c r="CG475" s="2"/>
      <c r="CH475" s="2"/>
      <c r="CI475" s="2"/>
      <c r="CJ475" s="2"/>
      <c r="CK475" s="2"/>
      <c r="CL475" s="2"/>
      <c r="CM475" s="2"/>
      <c r="CN475" s="2"/>
      <c r="CO475" s="2"/>
      <c r="CP475" s="2"/>
      <c r="CQ475" s="2"/>
      <c r="CR475" s="2"/>
      <c r="CS475" s="2"/>
      <c r="CT475" s="2"/>
      <c r="CU475" s="2"/>
      <c r="CV475" s="2"/>
      <c r="CW475" s="2"/>
      <c r="CX475" s="2"/>
      <c r="CY475" s="2"/>
      <c r="CZ475" s="2"/>
      <c r="DA475" s="2"/>
      <c r="DB475" s="2"/>
      <c r="DC475" s="2"/>
      <c r="DD475" s="2"/>
      <c r="DE475" s="2"/>
      <c r="DF475" s="2"/>
      <c r="DG475" s="2"/>
      <c r="DH475" s="2"/>
      <c r="DI475" s="2"/>
      <c r="DJ475" s="2"/>
      <c r="DK475" s="2"/>
      <c r="DL475" s="2"/>
      <c r="DM475" s="2"/>
      <c r="DN475" s="2"/>
      <c r="DO475" s="2"/>
      <c r="DP475" s="2"/>
      <c r="DQ475" s="2"/>
      <c r="DR475" s="2"/>
      <c r="DS475" s="2"/>
      <c r="DT475" s="2"/>
      <c r="DU475" s="2"/>
      <c r="DV475" s="2"/>
      <c r="DW475" s="2"/>
      <c r="DX475" s="2"/>
      <c r="DY475" s="2"/>
      <c r="DZ475" s="2"/>
      <c r="EA475" s="2"/>
      <c r="EB475" s="2"/>
      <c r="EC475" s="2"/>
      <c r="ED475" s="2"/>
      <c r="EE475" s="2"/>
      <c r="EF475" s="2"/>
      <c r="EG475" s="2"/>
      <c r="EH475" s="2"/>
      <c r="EI475" s="2"/>
      <c r="EJ475" s="2"/>
      <c r="EK475" s="2"/>
    </row>
    <row r="476" spans="1:141" ht="12.7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c r="CA476" s="2"/>
      <c r="CB476" s="2"/>
      <c r="CC476" s="2"/>
      <c r="CD476" s="2"/>
      <c r="CE476" s="2"/>
      <c r="CF476" s="2"/>
      <c r="CG476" s="2"/>
      <c r="CH476" s="2"/>
      <c r="CI476" s="2"/>
      <c r="CJ476" s="2"/>
      <c r="CK476" s="2"/>
      <c r="CL476" s="2"/>
      <c r="CM476" s="2"/>
      <c r="CN476" s="2"/>
      <c r="CO476" s="2"/>
      <c r="CP476" s="2"/>
      <c r="CQ476" s="2"/>
      <c r="CR476" s="2"/>
      <c r="CS476" s="2"/>
      <c r="CT476" s="2"/>
      <c r="CU476" s="2"/>
      <c r="CV476" s="2"/>
      <c r="CW476" s="2"/>
      <c r="CX476" s="2"/>
      <c r="CY476" s="2"/>
      <c r="CZ476" s="2"/>
      <c r="DA476" s="2"/>
      <c r="DB476" s="2"/>
      <c r="DC476" s="2"/>
      <c r="DD476" s="2"/>
      <c r="DE476" s="2"/>
      <c r="DF476" s="2"/>
      <c r="DG476" s="2"/>
      <c r="DH476" s="2"/>
      <c r="DI476" s="2"/>
      <c r="DJ476" s="2"/>
      <c r="DK476" s="2"/>
      <c r="DL476" s="2"/>
      <c r="DM476" s="2"/>
      <c r="DN476" s="2"/>
      <c r="DO476" s="2"/>
      <c r="DP476" s="2"/>
      <c r="DQ476" s="2"/>
      <c r="DR476" s="2"/>
      <c r="DS476" s="2"/>
      <c r="DT476" s="2"/>
      <c r="DU476" s="2"/>
      <c r="DV476" s="2"/>
      <c r="DW476" s="2"/>
      <c r="DX476" s="2"/>
      <c r="DY476" s="2"/>
      <c r="DZ476" s="2"/>
      <c r="EA476" s="2"/>
      <c r="EB476" s="2"/>
      <c r="EC476" s="2"/>
      <c r="ED476" s="2"/>
      <c r="EE476" s="2"/>
      <c r="EF476" s="2"/>
      <c r="EG476" s="2"/>
      <c r="EH476" s="2"/>
      <c r="EI476" s="2"/>
      <c r="EJ476" s="2"/>
      <c r="EK476" s="2"/>
    </row>
    <row r="477" spans="1:141" ht="12.7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c r="BZ477" s="2"/>
      <c r="CA477" s="2"/>
      <c r="CB477" s="2"/>
      <c r="CC477" s="2"/>
      <c r="CD477" s="2"/>
      <c r="CE477" s="2"/>
      <c r="CF477" s="2"/>
      <c r="CG477" s="2"/>
      <c r="CH477" s="2"/>
      <c r="CI477" s="2"/>
      <c r="CJ477" s="2"/>
      <c r="CK477" s="2"/>
      <c r="CL477" s="2"/>
      <c r="CM477" s="2"/>
      <c r="CN477" s="2"/>
      <c r="CO477" s="2"/>
      <c r="CP477" s="2"/>
      <c r="CQ477" s="2"/>
      <c r="CR477" s="2"/>
      <c r="CS477" s="2"/>
      <c r="CT477" s="2"/>
      <c r="CU477" s="2"/>
      <c r="CV477" s="2"/>
      <c r="CW477" s="2"/>
      <c r="CX477" s="2"/>
      <c r="CY477" s="2"/>
      <c r="CZ477" s="2"/>
      <c r="DA477" s="2"/>
      <c r="DB477" s="2"/>
      <c r="DC477" s="2"/>
      <c r="DD477" s="2"/>
      <c r="DE477" s="2"/>
      <c r="DF477" s="2"/>
      <c r="DG477" s="2"/>
      <c r="DH477" s="2"/>
      <c r="DI477" s="2"/>
      <c r="DJ477" s="2"/>
      <c r="DK477" s="2"/>
      <c r="DL477" s="2"/>
      <c r="DM477" s="2"/>
      <c r="DN477" s="2"/>
      <c r="DO477" s="2"/>
      <c r="DP477" s="2"/>
      <c r="DQ477" s="2"/>
      <c r="DR477" s="2"/>
      <c r="DS477" s="2"/>
      <c r="DT477" s="2"/>
      <c r="DU477" s="2"/>
      <c r="DV477" s="2"/>
      <c r="DW477" s="2"/>
      <c r="DX477" s="2"/>
      <c r="DY477" s="2"/>
      <c r="DZ477" s="2"/>
      <c r="EA477" s="2"/>
      <c r="EB477" s="2"/>
      <c r="EC477" s="2"/>
      <c r="ED477" s="2"/>
      <c r="EE477" s="2"/>
      <c r="EF477" s="2"/>
      <c r="EG477" s="2"/>
      <c r="EH477" s="2"/>
      <c r="EI477" s="2"/>
      <c r="EJ477" s="2"/>
      <c r="EK477" s="2"/>
    </row>
    <row r="478" spans="1:141" ht="12.7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c r="BZ478" s="2"/>
      <c r="CA478" s="2"/>
      <c r="CB478" s="2"/>
      <c r="CC478" s="2"/>
      <c r="CD478" s="2"/>
      <c r="CE478" s="2"/>
      <c r="CF478" s="2"/>
      <c r="CG478" s="2"/>
      <c r="CH478" s="2"/>
      <c r="CI478" s="2"/>
      <c r="CJ478" s="2"/>
      <c r="CK478" s="2"/>
      <c r="CL478" s="2"/>
      <c r="CM478" s="2"/>
      <c r="CN478" s="2"/>
      <c r="CO478" s="2"/>
      <c r="CP478" s="2"/>
      <c r="CQ478" s="2"/>
      <c r="CR478" s="2"/>
      <c r="CS478" s="2"/>
      <c r="CT478" s="2"/>
      <c r="CU478" s="2"/>
      <c r="CV478" s="2"/>
      <c r="CW478" s="2"/>
      <c r="CX478" s="2"/>
      <c r="CY478" s="2"/>
      <c r="CZ478" s="2"/>
      <c r="DA478" s="2"/>
      <c r="DB478" s="2"/>
      <c r="DC478" s="2"/>
      <c r="DD478" s="2"/>
      <c r="DE478" s="2"/>
      <c r="DF478" s="2"/>
      <c r="DG478" s="2"/>
      <c r="DH478" s="2"/>
      <c r="DI478" s="2"/>
      <c r="DJ478" s="2"/>
      <c r="DK478" s="2"/>
      <c r="DL478" s="2"/>
      <c r="DM478" s="2"/>
      <c r="DN478" s="2"/>
      <c r="DO478" s="2"/>
      <c r="DP478" s="2"/>
      <c r="DQ478" s="2"/>
      <c r="DR478" s="2"/>
      <c r="DS478" s="2"/>
      <c r="DT478" s="2"/>
      <c r="DU478" s="2"/>
      <c r="DV478" s="2"/>
      <c r="DW478" s="2"/>
      <c r="DX478" s="2"/>
      <c r="DY478" s="2"/>
      <c r="DZ478" s="2"/>
      <c r="EA478" s="2"/>
      <c r="EB478" s="2"/>
      <c r="EC478" s="2"/>
      <c r="ED478" s="2"/>
      <c r="EE478" s="2"/>
      <c r="EF478" s="2"/>
      <c r="EG478" s="2"/>
      <c r="EH478" s="2"/>
      <c r="EI478" s="2"/>
      <c r="EJ478" s="2"/>
      <c r="EK478" s="2"/>
    </row>
    <row r="479" spans="1:141" ht="12.7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c r="BZ479" s="2"/>
      <c r="CA479" s="2"/>
      <c r="CB479" s="2"/>
      <c r="CC479" s="2"/>
      <c r="CD479" s="2"/>
      <c r="CE479" s="2"/>
      <c r="CF479" s="2"/>
      <c r="CG479" s="2"/>
      <c r="CH479" s="2"/>
      <c r="CI479" s="2"/>
      <c r="CJ479" s="2"/>
      <c r="CK479" s="2"/>
      <c r="CL479" s="2"/>
      <c r="CM479" s="2"/>
      <c r="CN479" s="2"/>
      <c r="CO479" s="2"/>
      <c r="CP479" s="2"/>
      <c r="CQ479" s="2"/>
      <c r="CR479" s="2"/>
      <c r="CS479" s="2"/>
      <c r="CT479" s="2"/>
      <c r="CU479" s="2"/>
      <c r="CV479" s="2"/>
      <c r="CW479" s="2"/>
      <c r="CX479" s="2"/>
      <c r="CY479" s="2"/>
      <c r="CZ479" s="2"/>
      <c r="DA479" s="2"/>
      <c r="DB479" s="2"/>
      <c r="DC479" s="2"/>
      <c r="DD479" s="2"/>
      <c r="DE479" s="2"/>
      <c r="DF479" s="2"/>
      <c r="DG479" s="2"/>
      <c r="DH479" s="2"/>
      <c r="DI479" s="2"/>
      <c r="DJ479" s="2"/>
      <c r="DK479" s="2"/>
      <c r="DL479" s="2"/>
      <c r="DM479" s="2"/>
      <c r="DN479" s="2"/>
      <c r="DO479" s="2"/>
      <c r="DP479" s="2"/>
      <c r="DQ479" s="2"/>
      <c r="DR479" s="2"/>
      <c r="DS479" s="2"/>
      <c r="DT479" s="2"/>
      <c r="DU479" s="2"/>
      <c r="DV479" s="2"/>
      <c r="DW479" s="2"/>
      <c r="DX479" s="2"/>
      <c r="DY479" s="2"/>
      <c r="DZ479" s="2"/>
      <c r="EA479" s="2"/>
      <c r="EB479" s="2"/>
      <c r="EC479" s="2"/>
      <c r="ED479" s="2"/>
      <c r="EE479" s="2"/>
      <c r="EF479" s="2"/>
      <c r="EG479" s="2"/>
      <c r="EH479" s="2"/>
      <c r="EI479" s="2"/>
      <c r="EJ479" s="2"/>
      <c r="EK479" s="2"/>
    </row>
    <row r="480" spans="1:141" ht="12.7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c r="CA480" s="2"/>
      <c r="CB480" s="2"/>
      <c r="CC480" s="2"/>
      <c r="CD480" s="2"/>
      <c r="CE480" s="2"/>
      <c r="CF480" s="2"/>
      <c r="CG480" s="2"/>
      <c r="CH480" s="2"/>
      <c r="CI480" s="2"/>
      <c r="CJ480" s="2"/>
      <c r="CK480" s="2"/>
      <c r="CL480" s="2"/>
      <c r="CM480" s="2"/>
      <c r="CN480" s="2"/>
      <c r="CO480" s="2"/>
      <c r="CP480" s="2"/>
      <c r="CQ480" s="2"/>
      <c r="CR480" s="2"/>
      <c r="CS480" s="2"/>
      <c r="CT480" s="2"/>
      <c r="CU480" s="2"/>
      <c r="CV480" s="2"/>
      <c r="CW480" s="2"/>
      <c r="CX480" s="2"/>
      <c r="CY480" s="2"/>
      <c r="CZ480" s="2"/>
      <c r="DA480" s="2"/>
      <c r="DB480" s="2"/>
      <c r="DC480" s="2"/>
      <c r="DD480" s="2"/>
      <c r="DE480" s="2"/>
      <c r="DF480" s="2"/>
      <c r="DG480" s="2"/>
      <c r="DH480" s="2"/>
      <c r="DI480" s="2"/>
      <c r="DJ480" s="2"/>
      <c r="DK480" s="2"/>
      <c r="DL480" s="2"/>
      <c r="DM480" s="2"/>
      <c r="DN480" s="2"/>
      <c r="DO480" s="2"/>
      <c r="DP480" s="2"/>
      <c r="DQ480" s="2"/>
      <c r="DR480" s="2"/>
      <c r="DS480" s="2"/>
      <c r="DT480" s="2"/>
      <c r="DU480" s="2"/>
      <c r="DV480" s="2"/>
      <c r="DW480" s="2"/>
      <c r="DX480" s="2"/>
      <c r="DY480" s="2"/>
      <c r="DZ480" s="2"/>
      <c r="EA480" s="2"/>
      <c r="EB480" s="2"/>
      <c r="EC480" s="2"/>
      <c r="ED480" s="2"/>
      <c r="EE480" s="2"/>
      <c r="EF480" s="2"/>
      <c r="EG480" s="2"/>
      <c r="EH480" s="2"/>
      <c r="EI480" s="2"/>
      <c r="EJ480" s="2"/>
      <c r="EK480" s="2"/>
    </row>
    <row r="481" spans="1:141" ht="12.7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2"/>
      <c r="BZ481" s="2"/>
      <c r="CA481" s="2"/>
      <c r="CB481" s="2"/>
      <c r="CC481" s="2"/>
      <c r="CD481" s="2"/>
      <c r="CE481" s="2"/>
      <c r="CF481" s="2"/>
      <c r="CG481" s="2"/>
      <c r="CH481" s="2"/>
      <c r="CI481" s="2"/>
      <c r="CJ481" s="2"/>
      <c r="CK481" s="2"/>
      <c r="CL481" s="2"/>
      <c r="CM481" s="2"/>
      <c r="CN481" s="2"/>
      <c r="CO481" s="2"/>
      <c r="CP481" s="2"/>
      <c r="CQ481" s="2"/>
      <c r="CR481" s="2"/>
      <c r="CS481" s="2"/>
      <c r="CT481" s="2"/>
      <c r="CU481" s="2"/>
      <c r="CV481" s="2"/>
      <c r="CW481" s="2"/>
      <c r="CX481" s="2"/>
      <c r="CY481" s="2"/>
      <c r="CZ481" s="2"/>
      <c r="DA481" s="2"/>
      <c r="DB481" s="2"/>
      <c r="DC481" s="2"/>
      <c r="DD481" s="2"/>
      <c r="DE481" s="2"/>
      <c r="DF481" s="2"/>
      <c r="DG481" s="2"/>
      <c r="DH481" s="2"/>
      <c r="DI481" s="2"/>
      <c r="DJ481" s="2"/>
      <c r="DK481" s="2"/>
      <c r="DL481" s="2"/>
      <c r="DM481" s="2"/>
      <c r="DN481" s="2"/>
      <c r="DO481" s="2"/>
      <c r="DP481" s="2"/>
      <c r="DQ481" s="2"/>
      <c r="DR481" s="2"/>
      <c r="DS481" s="2"/>
      <c r="DT481" s="2"/>
      <c r="DU481" s="2"/>
      <c r="DV481" s="2"/>
      <c r="DW481" s="2"/>
      <c r="DX481" s="2"/>
      <c r="DY481" s="2"/>
      <c r="DZ481" s="2"/>
      <c r="EA481" s="2"/>
      <c r="EB481" s="2"/>
      <c r="EC481" s="2"/>
      <c r="ED481" s="2"/>
      <c r="EE481" s="2"/>
      <c r="EF481" s="2"/>
      <c r="EG481" s="2"/>
      <c r="EH481" s="2"/>
      <c r="EI481" s="2"/>
      <c r="EJ481" s="2"/>
      <c r="EK481" s="2"/>
    </row>
    <row r="482" spans="1:141" ht="12.7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c r="CB482" s="2"/>
      <c r="CC482" s="2"/>
      <c r="CD482" s="2"/>
      <c r="CE482" s="2"/>
      <c r="CF482" s="2"/>
      <c r="CG482" s="2"/>
      <c r="CH482" s="2"/>
      <c r="CI482" s="2"/>
      <c r="CJ482" s="2"/>
      <c r="CK482" s="2"/>
      <c r="CL482" s="2"/>
      <c r="CM482" s="2"/>
      <c r="CN482" s="2"/>
      <c r="CO482" s="2"/>
      <c r="CP482" s="2"/>
      <c r="CQ482" s="2"/>
      <c r="CR482" s="2"/>
      <c r="CS482" s="2"/>
      <c r="CT482" s="2"/>
      <c r="CU482" s="2"/>
      <c r="CV482" s="2"/>
      <c r="CW482" s="2"/>
      <c r="CX482" s="2"/>
      <c r="CY482" s="2"/>
      <c r="CZ482" s="2"/>
      <c r="DA482" s="2"/>
      <c r="DB482" s="2"/>
      <c r="DC482" s="2"/>
      <c r="DD482" s="2"/>
      <c r="DE482" s="2"/>
      <c r="DF482" s="2"/>
      <c r="DG482" s="2"/>
      <c r="DH482" s="2"/>
      <c r="DI482" s="2"/>
      <c r="DJ482" s="2"/>
      <c r="DK482" s="2"/>
      <c r="DL482" s="2"/>
      <c r="DM482" s="2"/>
      <c r="DN482" s="2"/>
      <c r="DO482" s="2"/>
      <c r="DP482" s="2"/>
      <c r="DQ482" s="2"/>
      <c r="DR482" s="2"/>
      <c r="DS482" s="2"/>
      <c r="DT482" s="2"/>
      <c r="DU482" s="2"/>
      <c r="DV482" s="2"/>
      <c r="DW482" s="2"/>
      <c r="DX482" s="2"/>
      <c r="DY482" s="2"/>
      <c r="DZ482" s="2"/>
      <c r="EA482" s="2"/>
      <c r="EB482" s="2"/>
      <c r="EC482" s="2"/>
      <c r="ED482" s="2"/>
      <c r="EE482" s="2"/>
      <c r="EF482" s="2"/>
      <c r="EG482" s="2"/>
      <c r="EH482" s="2"/>
      <c r="EI482" s="2"/>
      <c r="EJ482" s="2"/>
      <c r="EK482" s="2"/>
    </row>
    <row r="483" spans="1:141" ht="12.7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c r="CA483" s="2"/>
      <c r="CB483" s="2"/>
      <c r="CC483" s="2"/>
      <c r="CD483" s="2"/>
      <c r="CE483" s="2"/>
      <c r="CF483" s="2"/>
      <c r="CG483" s="2"/>
      <c r="CH483" s="2"/>
      <c r="CI483" s="2"/>
      <c r="CJ483" s="2"/>
      <c r="CK483" s="2"/>
      <c r="CL483" s="2"/>
      <c r="CM483" s="2"/>
      <c r="CN483" s="2"/>
      <c r="CO483" s="2"/>
      <c r="CP483" s="2"/>
      <c r="CQ483" s="2"/>
      <c r="CR483" s="2"/>
      <c r="CS483" s="2"/>
      <c r="CT483" s="2"/>
      <c r="CU483" s="2"/>
      <c r="CV483" s="2"/>
      <c r="CW483" s="2"/>
      <c r="CX483" s="2"/>
      <c r="CY483" s="2"/>
      <c r="CZ483" s="2"/>
      <c r="DA483" s="2"/>
      <c r="DB483" s="2"/>
      <c r="DC483" s="2"/>
      <c r="DD483" s="2"/>
      <c r="DE483" s="2"/>
      <c r="DF483" s="2"/>
      <c r="DG483" s="2"/>
      <c r="DH483" s="2"/>
      <c r="DI483" s="2"/>
      <c r="DJ483" s="2"/>
      <c r="DK483" s="2"/>
      <c r="DL483" s="2"/>
      <c r="DM483" s="2"/>
      <c r="DN483" s="2"/>
      <c r="DO483" s="2"/>
      <c r="DP483" s="2"/>
      <c r="DQ483" s="2"/>
      <c r="DR483" s="2"/>
      <c r="DS483" s="2"/>
      <c r="DT483" s="2"/>
      <c r="DU483" s="2"/>
      <c r="DV483" s="2"/>
      <c r="DW483" s="2"/>
      <c r="DX483" s="2"/>
      <c r="DY483" s="2"/>
      <c r="DZ483" s="2"/>
      <c r="EA483" s="2"/>
      <c r="EB483" s="2"/>
      <c r="EC483" s="2"/>
      <c r="ED483" s="2"/>
      <c r="EE483" s="2"/>
      <c r="EF483" s="2"/>
      <c r="EG483" s="2"/>
      <c r="EH483" s="2"/>
      <c r="EI483" s="2"/>
      <c r="EJ483" s="2"/>
      <c r="EK483" s="2"/>
    </row>
    <row r="484" spans="1:141" ht="12.7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c r="CA484" s="2"/>
      <c r="CB484" s="2"/>
      <c r="CC484" s="2"/>
      <c r="CD484" s="2"/>
      <c r="CE484" s="2"/>
      <c r="CF484" s="2"/>
      <c r="CG484" s="2"/>
      <c r="CH484" s="2"/>
      <c r="CI484" s="2"/>
      <c r="CJ484" s="2"/>
      <c r="CK484" s="2"/>
      <c r="CL484" s="2"/>
      <c r="CM484" s="2"/>
      <c r="CN484" s="2"/>
      <c r="CO484" s="2"/>
      <c r="CP484" s="2"/>
      <c r="CQ484" s="2"/>
      <c r="CR484" s="2"/>
      <c r="CS484" s="2"/>
      <c r="CT484" s="2"/>
      <c r="CU484" s="2"/>
      <c r="CV484" s="2"/>
      <c r="CW484" s="2"/>
      <c r="CX484" s="2"/>
      <c r="CY484" s="2"/>
      <c r="CZ484" s="2"/>
      <c r="DA484" s="2"/>
      <c r="DB484" s="2"/>
      <c r="DC484" s="2"/>
      <c r="DD484" s="2"/>
      <c r="DE484" s="2"/>
      <c r="DF484" s="2"/>
      <c r="DG484" s="2"/>
      <c r="DH484" s="2"/>
      <c r="DI484" s="2"/>
      <c r="DJ484" s="2"/>
      <c r="DK484" s="2"/>
      <c r="DL484" s="2"/>
      <c r="DM484" s="2"/>
      <c r="DN484" s="2"/>
      <c r="DO484" s="2"/>
      <c r="DP484" s="2"/>
      <c r="DQ484" s="2"/>
      <c r="DR484" s="2"/>
      <c r="DS484" s="2"/>
      <c r="DT484" s="2"/>
      <c r="DU484" s="2"/>
      <c r="DV484" s="2"/>
      <c r="DW484" s="2"/>
      <c r="DX484" s="2"/>
      <c r="DY484" s="2"/>
      <c r="DZ484" s="2"/>
      <c r="EA484" s="2"/>
      <c r="EB484" s="2"/>
      <c r="EC484" s="2"/>
      <c r="ED484" s="2"/>
      <c r="EE484" s="2"/>
      <c r="EF484" s="2"/>
      <c r="EG484" s="2"/>
      <c r="EH484" s="2"/>
      <c r="EI484" s="2"/>
      <c r="EJ484" s="2"/>
      <c r="EK484" s="2"/>
    </row>
    <row r="485" spans="1:141" ht="12.7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c r="CA485" s="2"/>
      <c r="CB485" s="2"/>
      <c r="CC485" s="2"/>
      <c r="CD485" s="2"/>
      <c r="CE485" s="2"/>
      <c r="CF485" s="2"/>
      <c r="CG485" s="2"/>
      <c r="CH485" s="2"/>
      <c r="CI485" s="2"/>
      <c r="CJ485" s="2"/>
      <c r="CK485" s="2"/>
      <c r="CL485" s="2"/>
      <c r="CM485" s="2"/>
      <c r="CN485" s="2"/>
      <c r="CO485" s="2"/>
      <c r="CP485" s="2"/>
      <c r="CQ485" s="2"/>
      <c r="CR485" s="2"/>
      <c r="CS485" s="2"/>
      <c r="CT485" s="2"/>
      <c r="CU485" s="2"/>
      <c r="CV485" s="2"/>
      <c r="CW485" s="2"/>
      <c r="CX485" s="2"/>
      <c r="CY485" s="2"/>
      <c r="CZ485" s="2"/>
      <c r="DA485" s="2"/>
      <c r="DB485" s="2"/>
      <c r="DC485" s="2"/>
      <c r="DD485" s="2"/>
      <c r="DE485" s="2"/>
      <c r="DF485" s="2"/>
      <c r="DG485" s="2"/>
      <c r="DH485" s="2"/>
      <c r="DI485" s="2"/>
      <c r="DJ485" s="2"/>
      <c r="DK485" s="2"/>
      <c r="DL485" s="2"/>
      <c r="DM485" s="2"/>
      <c r="DN485" s="2"/>
      <c r="DO485" s="2"/>
      <c r="DP485" s="2"/>
      <c r="DQ485" s="2"/>
      <c r="DR485" s="2"/>
      <c r="DS485" s="2"/>
      <c r="DT485" s="2"/>
      <c r="DU485" s="2"/>
      <c r="DV485" s="2"/>
      <c r="DW485" s="2"/>
      <c r="DX485" s="2"/>
      <c r="DY485" s="2"/>
      <c r="DZ485" s="2"/>
      <c r="EA485" s="2"/>
      <c r="EB485" s="2"/>
      <c r="EC485" s="2"/>
      <c r="ED485" s="2"/>
      <c r="EE485" s="2"/>
      <c r="EF485" s="2"/>
      <c r="EG485" s="2"/>
      <c r="EH485" s="2"/>
      <c r="EI485" s="2"/>
      <c r="EJ485" s="2"/>
      <c r="EK485" s="2"/>
    </row>
    <row r="486" spans="1:141" ht="12.7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c r="CA486" s="2"/>
      <c r="CB486" s="2"/>
      <c r="CC486" s="2"/>
      <c r="CD486" s="2"/>
      <c r="CE486" s="2"/>
      <c r="CF486" s="2"/>
      <c r="CG486" s="2"/>
      <c r="CH486" s="2"/>
      <c r="CI486" s="2"/>
      <c r="CJ486" s="2"/>
      <c r="CK486" s="2"/>
      <c r="CL486" s="2"/>
      <c r="CM486" s="2"/>
      <c r="CN486" s="2"/>
      <c r="CO486" s="2"/>
      <c r="CP486" s="2"/>
      <c r="CQ486" s="2"/>
      <c r="CR486" s="2"/>
      <c r="CS486" s="2"/>
      <c r="CT486" s="2"/>
      <c r="CU486" s="2"/>
      <c r="CV486" s="2"/>
      <c r="CW486" s="2"/>
      <c r="CX486" s="2"/>
      <c r="CY486" s="2"/>
      <c r="CZ486" s="2"/>
      <c r="DA486" s="2"/>
      <c r="DB486" s="2"/>
      <c r="DC486" s="2"/>
      <c r="DD486" s="2"/>
      <c r="DE486" s="2"/>
      <c r="DF486" s="2"/>
      <c r="DG486" s="2"/>
      <c r="DH486" s="2"/>
      <c r="DI486" s="2"/>
      <c r="DJ486" s="2"/>
      <c r="DK486" s="2"/>
      <c r="DL486" s="2"/>
      <c r="DM486" s="2"/>
      <c r="DN486" s="2"/>
      <c r="DO486" s="2"/>
      <c r="DP486" s="2"/>
      <c r="DQ486" s="2"/>
      <c r="DR486" s="2"/>
      <c r="DS486" s="2"/>
      <c r="DT486" s="2"/>
      <c r="DU486" s="2"/>
      <c r="DV486" s="2"/>
      <c r="DW486" s="2"/>
      <c r="DX486" s="2"/>
      <c r="DY486" s="2"/>
      <c r="DZ486" s="2"/>
      <c r="EA486" s="2"/>
      <c r="EB486" s="2"/>
      <c r="EC486" s="2"/>
      <c r="ED486" s="2"/>
      <c r="EE486" s="2"/>
      <c r="EF486" s="2"/>
      <c r="EG486" s="2"/>
      <c r="EH486" s="2"/>
      <c r="EI486" s="2"/>
      <c r="EJ486" s="2"/>
      <c r="EK486" s="2"/>
    </row>
    <row r="487" spans="1:141" ht="12.7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c r="CA487" s="2"/>
      <c r="CB487" s="2"/>
      <c r="CC487" s="2"/>
      <c r="CD487" s="2"/>
      <c r="CE487" s="2"/>
      <c r="CF487" s="2"/>
      <c r="CG487" s="2"/>
      <c r="CH487" s="2"/>
      <c r="CI487" s="2"/>
      <c r="CJ487" s="2"/>
      <c r="CK487" s="2"/>
      <c r="CL487" s="2"/>
      <c r="CM487" s="2"/>
      <c r="CN487" s="2"/>
      <c r="CO487" s="2"/>
      <c r="CP487" s="2"/>
      <c r="CQ487" s="2"/>
      <c r="CR487" s="2"/>
      <c r="CS487" s="2"/>
      <c r="CT487" s="2"/>
      <c r="CU487" s="2"/>
      <c r="CV487" s="2"/>
      <c r="CW487" s="2"/>
      <c r="CX487" s="2"/>
      <c r="CY487" s="2"/>
      <c r="CZ487" s="2"/>
      <c r="DA487" s="2"/>
      <c r="DB487" s="2"/>
      <c r="DC487" s="2"/>
      <c r="DD487" s="2"/>
      <c r="DE487" s="2"/>
      <c r="DF487" s="2"/>
      <c r="DG487" s="2"/>
      <c r="DH487" s="2"/>
      <c r="DI487" s="2"/>
      <c r="DJ487" s="2"/>
      <c r="DK487" s="2"/>
      <c r="DL487" s="2"/>
      <c r="DM487" s="2"/>
      <c r="DN487" s="2"/>
      <c r="DO487" s="2"/>
      <c r="DP487" s="2"/>
      <c r="DQ487" s="2"/>
      <c r="DR487" s="2"/>
      <c r="DS487" s="2"/>
      <c r="DT487" s="2"/>
      <c r="DU487" s="2"/>
      <c r="DV487" s="2"/>
      <c r="DW487" s="2"/>
      <c r="DX487" s="2"/>
      <c r="DY487" s="2"/>
      <c r="DZ487" s="2"/>
      <c r="EA487" s="2"/>
      <c r="EB487" s="2"/>
      <c r="EC487" s="2"/>
      <c r="ED487" s="2"/>
      <c r="EE487" s="2"/>
      <c r="EF487" s="2"/>
      <c r="EG487" s="2"/>
      <c r="EH487" s="2"/>
      <c r="EI487" s="2"/>
      <c r="EJ487" s="2"/>
      <c r="EK487" s="2"/>
    </row>
    <row r="488" spans="1:141" ht="12.7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c r="CA488" s="2"/>
      <c r="CB488" s="2"/>
      <c r="CC488" s="2"/>
      <c r="CD488" s="2"/>
      <c r="CE488" s="2"/>
      <c r="CF488" s="2"/>
      <c r="CG488" s="2"/>
      <c r="CH488" s="2"/>
      <c r="CI488" s="2"/>
      <c r="CJ488" s="2"/>
      <c r="CK488" s="2"/>
      <c r="CL488" s="2"/>
      <c r="CM488" s="2"/>
      <c r="CN488" s="2"/>
      <c r="CO488" s="2"/>
      <c r="CP488" s="2"/>
      <c r="CQ488" s="2"/>
      <c r="CR488" s="2"/>
      <c r="CS488" s="2"/>
      <c r="CT488" s="2"/>
      <c r="CU488" s="2"/>
      <c r="CV488" s="2"/>
      <c r="CW488" s="2"/>
      <c r="CX488" s="2"/>
      <c r="CY488" s="2"/>
      <c r="CZ488" s="2"/>
      <c r="DA488" s="2"/>
      <c r="DB488" s="2"/>
      <c r="DC488" s="2"/>
      <c r="DD488" s="2"/>
      <c r="DE488" s="2"/>
      <c r="DF488" s="2"/>
      <c r="DG488" s="2"/>
      <c r="DH488" s="2"/>
      <c r="DI488" s="2"/>
      <c r="DJ488" s="2"/>
      <c r="DK488" s="2"/>
      <c r="DL488" s="2"/>
      <c r="DM488" s="2"/>
      <c r="DN488" s="2"/>
      <c r="DO488" s="2"/>
      <c r="DP488" s="2"/>
      <c r="DQ488" s="2"/>
      <c r="DR488" s="2"/>
      <c r="DS488" s="2"/>
      <c r="DT488" s="2"/>
      <c r="DU488" s="2"/>
      <c r="DV488" s="2"/>
      <c r="DW488" s="2"/>
      <c r="DX488" s="2"/>
      <c r="DY488" s="2"/>
      <c r="DZ488" s="2"/>
      <c r="EA488" s="2"/>
      <c r="EB488" s="2"/>
      <c r="EC488" s="2"/>
      <c r="ED488" s="2"/>
      <c r="EE488" s="2"/>
      <c r="EF488" s="2"/>
      <c r="EG488" s="2"/>
      <c r="EH488" s="2"/>
      <c r="EI488" s="2"/>
      <c r="EJ488" s="2"/>
      <c r="EK488" s="2"/>
    </row>
    <row r="489" spans="1:141" ht="12.7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c r="CA489" s="2"/>
      <c r="CB489" s="2"/>
      <c r="CC489" s="2"/>
      <c r="CD489" s="2"/>
      <c r="CE489" s="2"/>
      <c r="CF489" s="2"/>
      <c r="CG489" s="2"/>
      <c r="CH489" s="2"/>
      <c r="CI489" s="2"/>
      <c r="CJ489" s="2"/>
      <c r="CK489" s="2"/>
      <c r="CL489" s="2"/>
      <c r="CM489" s="2"/>
      <c r="CN489" s="2"/>
      <c r="CO489" s="2"/>
      <c r="CP489" s="2"/>
      <c r="CQ489" s="2"/>
      <c r="CR489" s="2"/>
      <c r="CS489" s="2"/>
      <c r="CT489" s="2"/>
      <c r="CU489" s="2"/>
      <c r="CV489" s="2"/>
      <c r="CW489" s="2"/>
      <c r="CX489" s="2"/>
      <c r="CY489" s="2"/>
      <c r="CZ489" s="2"/>
      <c r="DA489" s="2"/>
      <c r="DB489" s="2"/>
      <c r="DC489" s="2"/>
      <c r="DD489" s="2"/>
      <c r="DE489" s="2"/>
      <c r="DF489" s="2"/>
      <c r="DG489" s="2"/>
      <c r="DH489" s="2"/>
      <c r="DI489" s="2"/>
      <c r="DJ489" s="2"/>
      <c r="DK489" s="2"/>
      <c r="DL489" s="2"/>
      <c r="DM489" s="2"/>
      <c r="DN489" s="2"/>
      <c r="DO489" s="2"/>
      <c r="DP489" s="2"/>
      <c r="DQ489" s="2"/>
      <c r="DR489" s="2"/>
      <c r="DS489" s="2"/>
      <c r="DT489" s="2"/>
      <c r="DU489" s="2"/>
      <c r="DV489" s="2"/>
      <c r="DW489" s="2"/>
      <c r="DX489" s="2"/>
      <c r="DY489" s="2"/>
      <c r="DZ489" s="2"/>
      <c r="EA489" s="2"/>
      <c r="EB489" s="2"/>
      <c r="EC489" s="2"/>
      <c r="ED489" s="2"/>
      <c r="EE489" s="2"/>
      <c r="EF489" s="2"/>
      <c r="EG489" s="2"/>
      <c r="EH489" s="2"/>
      <c r="EI489" s="2"/>
      <c r="EJ489" s="2"/>
      <c r="EK489" s="2"/>
    </row>
    <row r="490" spans="1:141" ht="12.7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c r="CA490" s="2"/>
      <c r="CB490" s="2"/>
      <c r="CC490" s="2"/>
      <c r="CD490" s="2"/>
      <c r="CE490" s="2"/>
      <c r="CF490" s="2"/>
      <c r="CG490" s="2"/>
      <c r="CH490" s="2"/>
      <c r="CI490" s="2"/>
      <c r="CJ490" s="2"/>
      <c r="CK490" s="2"/>
      <c r="CL490" s="2"/>
      <c r="CM490" s="2"/>
      <c r="CN490" s="2"/>
      <c r="CO490" s="2"/>
      <c r="CP490" s="2"/>
      <c r="CQ490" s="2"/>
      <c r="CR490" s="2"/>
      <c r="CS490" s="2"/>
      <c r="CT490" s="2"/>
      <c r="CU490" s="2"/>
      <c r="CV490" s="2"/>
      <c r="CW490" s="2"/>
      <c r="CX490" s="2"/>
      <c r="CY490" s="2"/>
      <c r="CZ490" s="2"/>
      <c r="DA490" s="2"/>
      <c r="DB490" s="2"/>
      <c r="DC490" s="2"/>
      <c r="DD490" s="2"/>
      <c r="DE490" s="2"/>
      <c r="DF490" s="2"/>
      <c r="DG490" s="2"/>
      <c r="DH490" s="2"/>
      <c r="DI490" s="2"/>
      <c r="DJ490" s="2"/>
      <c r="DK490" s="2"/>
      <c r="DL490" s="2"/>
      <c r="DM490" s="2"/>
      <c r="DN490" s="2"/>
      <c r="DO490" s="2"/>
      <c r="DP490" s="2"/>
      <c r="DQ490" s="2"/>
      <c r="DR490" s="2"/>
      <c r="DS490" s="2"/>
      <c r="DT490" s="2"/>
      <c r="DU490" s="2"/>
      <c r="DV490" s="2"/>
      <c r="DW490" s="2"/>
      <c r="DX490" s="2"/>
      <c r="DY490" s="2"/>
      <c r="DZ490" s="2"/>
      <c r="EA490" s="2"/>
      <c r="EB490" s="2"/>
      <c r="EC490" s="2"/>
      <c r="ED490" s="2"/>
      <c r="EE490" s="2"/>
      <c r="EF490" s="2"/>
      <c r="EG490" s="2"/>
      <c r="EH490" s="2"/>
      <c r="EI490" s="2"/>
      <c r="EJ490" s="2"/>
      <c r="EK490" s="2"/>
    </row>
    <row r="491" spans="1:141" ht="12.7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c r="CA491" s="2"/>
      <c r="CB491" s="2"/>
      <c r="CC491" s="2"/>
      <c r="CD491" s="2"/>
      <c r="CE491" s="2"/>
      <c r="CF491" s="2"/>
      <c r="CG491" s="2"/>
      <c r="CH491" s="2"/>
      <c r="CI491" s="2"/>
      <c r="CJ491" s="2"/>
      <c r="CK491" s="2"/>
      <c r="CL491" s="2"/>
      <c r="CM491" s="2"/>
      <c r="CN491" s="2"/>
      <c r="CO491" s="2"/>
      <c r="CP491" s="2"/>
      <c r="CQ491" s="2"/>
      <c r="CR491" s="2"/>
      <c r="CS491" s="2"/>
      <c r="CT491" s="2"/>
      <c r="CU491" s="2"/>
      <c r="CV491" s="2"/>
      <c r="CW491" s="2"/>
      <c r="CX491" s="2"/>
      <c r="CY491" s="2"/>
      <c r="CZ491" s="2"/>
      <c r="DA491" s="2"/>
      <c r="DB491" s="2"/>
      <c r="DC491" s="2"/>
      <c r="DD491" s="2"/>
      <c r="DE491" s="2"/>
      <c r="DF491" s="2"/>
      <c r="DG491" s="2"/>
      <c r="DH491" s="2"/>
      <c r="DI491" s="2"/>
      <c r="DJ491" s="2"/>
      <c r="DK491" s="2"/>
      <c r="DL491" s="2"/>
      <c r="DM491" s="2"/>
      <c r="DN491" s="2"/>
      <c r="DO491" s="2"/>
      <c r="DP491" s="2"/>
      <c r="DQ491" s="2"/>
      <c r="DR491" s="2"/>
      <c r="DS491" s="2"/>
      <c r="DT491" s="2"/>
      <c r="DU491" s="2"/>
      <c r="DV491" s="2"/>
      <c r="DW491" s="2"/>
      <c r="DX491" s="2"/>
      <c r="DY491" s="2"/>
      <c r="DZ491" s="2"/>
      <c r="EA491" s="2"/>
      <c r="EB491" s="2"/>
      <c r="EC491" s="2"/>
      <c r="ED491" s="2"/>
      <c r="EE491" s="2"/>
      <c r="EF491" s="2"/>
      <c r="EG491" s="2"/>
      <c r="EH491" s="2"/>
      <c r="EI491" s="2"/>
      <c r="EJ491" s="2"/>
      <c r="EK491" s="2"/>
    </row>
    <row r="492" spans="1:141" ht="12.7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c r="CB492" s="2"/>
      <c r="CC492" s="2"/>
      <c r="CD492" s="2"/>
      <c r="CE492" s="2"/>
      <c r="CF492" s="2"/>
      <c r="CG492" s="2"/>
      <c r="CH492" s="2"/>
      <c r="CI492" s="2"/>
      <c r="CJ492" s="2"/>
      <c r="CK492" s="2"/>
      <c r="CL492" s="2"/>
      <c r="CM492" s="2"/>
      <c r="CN492" s="2"/>
      <c r="CO492" s="2"/>
      <c r="CP492" s="2"/>
      <c r="CQ492" s="2"/>
      <c r="CR492" s="2"/>
      <c r="CS492" s="2"/>
      <c r="CT492" s="2"/>
      <c r="CU492" s="2"/>
      <c r="CV492" s="2"/>
      <c r="CW492" s="2"/>
      <c r="CX492" s="2"/>
      <c r="CY492" s="2"/>
      <c r="CZ492" s="2"/>
      <c r="DA492" s="2"/>
      <c r="DB492" s="2"/>
      <c r="DC492" s="2"/>
      <c r="DD492" s="2"/>
      <c r="DE492" s="2"/>
      <c r="DF492" s="2"/>
      <c r="DG492" s="2"/>
      <c r="DH492" s="2"/>
      <c r="DI492" s="2"/>
      <c r="DJ492" s="2"/>
      <c r="DK492" s="2"/>
      <c r="DL492" s="2"/>
      <c r="DM492" s="2"/>
      <c r="DN492" s="2"/>
      <c r="DO492" s="2"/>
      <c r="DP492" s="2"/>
      <c r="DQ492" s="2"/>
      <c r="DR492" s="2"/>
      <c r="DS492" s="2"/>
      <c r="DT492" s="2"/>
      <c r="DU492" s="2"/>
      <c r="DV492" s="2"/>
      <c r="DW492" s="2"/>
      <c r="DX492" s="2"/>
      <c r="DY492" s="2"/>
      <c r="DZ492" s="2"/>
      <c r="EA492" s="2"/>
      <c r="EB492" s="2"/>
      <c r="EC492" s="2"/>
      <c r="ED492" s="2"/>
      <c r="EE492" s="2"/>
      <c r="EF492" s="2"/>
      <c r="EG492" s="2"/>
      <c r="EH492" s="2"/>
      <c r="EI492" s="2"/>
      <c r="EJ492" s="2"/>
      <c r="EK492" s="2"/>
    </row>
    <row r="493" spans="1:141" ht="12.7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c r="CA493" s="2"/>
      <c r="CB493" s="2"/>
      <c r="CC493" s="2"/>
      <c r="CD493" s="2"/>
      <c r="CE493" s="2"/>
      <c r="CF493" s="2"/>
      <c r="CG493" s="2"/>
      <c r="CH493" s="2"/>
      <c r="CI493" s="2"/>
      <c r="CJ493" s="2"/>
      <c r="CK493" s="2"/>
      <c r="CL493" s="2"/>
      <c r="CM493" s="2"/>
      <c r="CN493" s="2"/>
      <c r="CO493" s="2"/>
      <c r="CP493" s="2"/>
      <c r="CQ493" s="2"/>
      <c r="CR493" s="2"/>
      <c r="CS493" s="2"/>
      <c r="CT493" s="2"/>
      <c r="CU493" s="2"/>
      <c r="CV493" s="2"/>
      <c r="CW493" s="2"/>
      <c r="CX493" s="2"/>
      <c r="CY493" s="2"/>
      <c r="CZ493" s="2"/>
      <c r="DA493" s="2"/>
      <c r="DB493" s="2"/>
      <c r="DC493" s="2"/>
      <c r="DD493" s="2"/>
      <c r="DE493" s="2"/>
      <c r="DF493" s="2"/>
      <c r="DG493" s="2"/>
      <c r="DH493" s="2"/>
      <c r="DI493" s="2"/>
      <c r="DJ493" s="2"/>
      <c r="DK493" s="2"/>
      <c r="DL493" s="2"/>
      <c r="DM493" s="2"/>
      <c r="DN493" s="2"/>
      <c r="DO493" s="2"/>
      <c r="DP493" s="2"/>
      <c r="DQ493" s="2"/>
      <c r="DR493" s="2"/>
      <c r="DS493" s="2"/>
      <c r="DT493" s="2"/>
      <c r="DU493" s="2"/>
      <c r="DV493" s="2"/>
      <c r="DW493" s="2"/>
      <c r="DX493" s="2"/>
      <c r="DY493" s="2"/>
      <c r="DZ493" s="2"/>
      <c r="EA493" s="2"/>
      <c r="EB493" s="2"/>
      <c r="EC493" s="2"/>
      <c r="ED493" s="2"/>
      <c r="EE493" s="2"/>
      <c r="EF493" s="2"/>
      <c r="EG493" s="2"/>
      <c r="EH493" s="2"/>
      <c r="EI493" s="2"/>
      <c r="EJ493" s="2"/>
      <c r="EK493" s="2"/>
    </row>
    <row r="494" spans="1:141" ht="12.7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c r="CA494" s="2"/>
      <c r="CB494" s="2"/>
      <c r="CC494" s="2"/>
      <c r="CD494" s="2"/>
      <c r="CE494" s="2"/>
      <c r="CF494" s="2"/>
      <c r="CG494" s="2"/>
      <c r="CH494" s="2"/>
      <c r="CI494" s="2"/>
      <c r="CJ494" s="2"/>
      <c r="CK494" s="2"/>
      <c r="CL494" s="2"/>
      <c r="CM494" s="2"/>
      <c r="CN494" s="2"/>
      <c r="CO494" s="2"/>
      <c r="CP494" s="2"/>
      <c r="CQ494" s="2"/>
      <c r="CR494" s="2"/>
      <c r="CS494" s="2"/>
      <c r="CT494" s="2"/>
      <c r="CU494" s="2"/>
      <c r="CV494" s="2"/>
      <c r="CW494" s="2"/>
      <c r="CX494" s="2"/>
      <c r="CY494" s="2"/>
      <c r="CZ494" s="2"/>
      <c r="DA494" s="2"/>
      <c r="DB494" s="2"/>
      <c r="DC494" s="2"/>
      <c r="DD494" s="2"/>
      <c r="DE494" s="2"/>
      <c r="DF494" s="2"/>
      <c r="DG494" s="2"/>
      <c r="DH494" s="2"/>
      <c r="DI494" s="2"/>
      <c r="DJ494" s="2"/>
      <c r="DK494" s="2"/>
      <c r="DL494" s="2"/>
      <c r="DM494" s="2"/>
      <c r="DN494" s="2"/>
      <c r="DO494" s="2"/>
      <c r="DP494" s="2"/>
      <c r="DQ494" s="2"/>
      <c r="DR494" s="2"/>
      <c r="DS494" s="2"/>
      <c r="DT494" s="2"/>
      <c r="DU494" s="2"/>
      <c r="DV494" s="2"/>
      <c r="DW494" s="2"/>
      <c r="DX494" s="2"/>
      <c r="DY494" s="2"/>
      <c r="DZ494" s="2"/>
      <c r="EA494" s="2"/>
      <c r="EB494" s="2"/>
      <c r="EC494" s="2"/>
      <c r="ED494" s="2"/>
      <c r="EE494" s="2"/>
      <c r="EF494" s="2"/>
      <c r="EG494" s="2"/>
      <c r="EH494" s="2"/>
      <c r="EI494" s="2"/>
      <c r="EJ494" s="2"/>
      <c r="EK494" s="2"/>
    </row>
    <row r="495" spans="1:141" ht="12.7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c r="CA495" s="2"/>
      <c r="CB495" s="2"/>
      <c r="CC495" s="2"/>
      <c r="CD495" s="2"/>
      <c r="CE495" s="2"/>
      <c r="CF495" s="2"/>
      <c r="CG495" s="2"/>
      <c r="CH495" s="2"/>
      <c r="CI495" s="2"/>
      <c r="CJ495" s="2"/>
      <c r="CK495" s="2"/>
      <c r="CL495" s="2"/>
      <c r="CM495" s="2"/>
      <c r="CN495" s="2"/>
      <c r="CO495" s="2"/>
      <c r="CP495" s="2"/>
      <c r="CQ495" s="2"/>
      <c r="CR495" s="2"/>
      <c r="CS495" s="2"/>
      <c r="CT495" s="2"/>
      <c r="CU495" s="2"/>
      <c r="CV495" s="2"/>
      <c r="CW495" s="2"/>
      <c r="CX495" s="2"/>
      <c r="CY495" s="2"/>
      <c r="CZ495" s="2"/>
      <c r="DA495" s="2"/>
      <c r="DB495" s="2"/>
      <c r="DC495" s="2"/>
      <c r="DD495" s="2"/>
      <c r="DE495" s="2"/>
      <c r="DF495" s="2"/>
      <c r="DG495" s="2"/>
      <c r="DH495" s="2"/>
      <c r="DI495" s="2"/>
      <c r="DJ495" s="2"/>
      <c r="DK495" s="2"/>
      <c r="DL495" s="2"/>
      <c r="DM495" s="2"/>
      <c r="DN495" s="2"/>
      <c r="DO495" s="2"/>
      <c r="DP495" s="2"/>
      <c r="DQ495" s="2"/>
      <c r="DR495" s="2"/>
      <c r="DS495" s="2"/>
      <c r="DT495" s="2"/>
      <c r="DU495" s="2"/>
      <c r="DV495" s="2"/>
      <c r="DW495" s="2"/>
      <c r="DX495" s="2"/>
      <c r="DY495" s="2"/>
      <c r="DZ495" s="2"/>
      <c r="EA495" s="2"/>
      <c r="EB495" s="2"/>
      <c r="EC495" s="2"/>
      <c r="ED495" s="2"/>
      <c r="EE495" s="2"/>
      <c r="EF495" s="2"/>
      <c r="EG495" s="2"/>
      <c r="EH495" s="2"/>
      <c r="EI495" s="2"/>
      <c r="EJ495" s="2"/>
      <c r="EK495" s="2"/>
    </row>
    <row r="496" spans="1:141" ht="12.7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c r="BZ496" s="2"/>
      <c r="CA496" s="2"/>
      <c r="CB496" s="2"/>
      <c r="CC496" s="2"/>
      <c r="CD496" s="2"/>
      <c r="CE496" s="2"/>
      <c r="CF496" s="2"/>
      <c r="CG496" s="2"/>
      <c r="CH496" s="2"/>
      <c r="CI496" s="2"/>
      <c r="CJ496" s="2"/>
      <c r="CK496" s="2"/>
      <c r="CL496" s="2"/>
      <c r="CM496" s="2"/>
      <c r="CN496" s="2"/>
      <c r="CO496" s="2"/>
      <c r="CP496" s="2"/>
      <c r="CQ496" s="2"/>
      <c r="CR496" s="2"/>
      <c r="CS496" s="2"/>
      <c r="CT496" s="2"/>
      <c r="CU496" s="2"/>
      <c r="CV496" s="2"/>
      <c r="CW496" s="2"/>
      <c r="CX496" s="2"/>
      <c r="CY496" s="2"/>
      <c r="CZ496" s="2"/>
      <c r="DA496" s="2"/>
      <c r="DB496" s="2"/>
      <c r="DC496" s="2"/>
      <c r="DD496" s="2"/>
      <c r="DE496" s="2"/>
      <c r="DF496" s="2"/>
      <c r="DG496" s="2"/>
      <c r="DH496" s="2"/>
      <c r="DI496" s="2"/>
      <c r="DJ496" s="2"/>
      <c r="DK496" s="2"/>
      <c r="DL496" s="2"/>
      <c r="DM496" s="2"/>
      <c r="DN496" s="2"/>
      <c r="DO496" s="2"/>
      <c r="DP496" s="2"/>
      <c r="DQ496" s="2"/>
      <c r="DR496" s="2"/>
      <c r="DS496" s="2"/>
      <c r="DT496" s="2"/>
      <c r="DU496" s="2"/>
      <c r="DV496" s="2"/>
      <c r="DW496" s="2"/>
      <c r="DX496" s="2"/>
      <c r="DY496" s="2"/>
      <c r="DZ496" s="2"/>
      <c r="EA496" s="2"/>
      <c r="EB496" s="2"/>
      <c r="EC496" s="2"/>
      <c r="ED496" s="2"/>
      <c r="EE496" s="2"/>
      <c r="EF496" s="2"/>
      <c r="EG496" s="2"/>
      <c r="EH496" s="2"/>
      <c r="EI496" s="2"/>
      <c r="EJ496" s="2"/>
      <c r="EK496" s="2"/>
    </row>
    <row r="497" spans="1:141" ht="12.7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c r="BX497" s="2"/>
      <c r="BY497" s="2"/>
      <c r="BZ497" s="2"/>
      <c r="CA497" s="2"/>
      <c r="CB497" s="2"/>
      <c r="CC497" s="2"/>
      <c r="CD497" s="2"/>
      <c r="CE497" s="2"/>
      <c r="CF497" s="2"/>
      <c r="CG497" s="2"/>
      <c r="CH497" s="2"/>
      <c r="CI497" s="2"/>
      <c r="CJ497" s="2"/>
      <c r="CK497" s="2"/>
      <c r="CL497" s="2"/>
      <c r="CM497" s="2"/>
      <c r="CN497" s="2"/>
      <c r="CO497" s="2"/>
      <c r="CP497" s="2"/>
      <c r="CQ497" s="2"/>
      <c r="CR497" s="2"/>
      <c r="CS497" s="2"/>
      <c r="CT497" s="2"/>
      <c r="CU497" s="2"/>
      <c r="CV497" s="2"/>
      <c r="CW497" s="2"/>
      <c r="CX497" s="2"/>
      <c r="CY497" s="2"/>
      <c r="CZ497" s="2"/>
      <c r="DA497" s="2"/>
      <c r="DB497" s="2"/>
      <c r="DC497" s="2"/>
      <c r="DD497" s="2"/>
      <c r="DE497" s="2"/>
      <c r="DF497" s="2"/>
      <c r="DG497" s="2"/>
      <c r="DH497" s="2"/>
      <c r="DI497" s="2"/>
      <c r="DJ497" s="2"/>
      <c r="DK497" s="2"/>
      <c r="DL497" s="2"/>
      <c r="DM497" s="2"/>
      <c r="DN497" s="2"/>
      <c r="DO497" s="2"/>
      <c r="DP497" s="2"/>
      <c r="DQ497" s="2"/>
      <c r="DR497" s="2"/>
      <c r="DS497" s="2"/>
      <c r="DT497" s="2"/>
      <c r="DU497" s="2"/>
      <c r="DV497" s="2"/>
      <c r="DW497" s="2"/>
      <c r="DX497" s="2"/>
      <c r="DY497" s="2"/>
      <c r="DZ497" s="2"/>
      <c r="EA497" s="2"/>
      <c r="EB497" s="2"/>
      <c r="EC497" s="2"/>
      <c r="ED497" s="2"/>
      <c r="EE497" s="2"/>
      <c r="EF497" s="2"/>
      <c r="EG497" s="2"/>
      <c r="EH497" s="2"/>
      <c r="EI497" s="2"/>
      <c r="EJ497" s="2"/>
      <c r="EK497" s="2"/>
    </row>
    <row r="498" spans="1:141" ht="12.7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c r="BZ498" s="2"/>
      <c r="CA498" s="2"/>
      <c r="CB498" s="2"/>
      <c r="CC498" s="2"/>
      <c r="CD498" s="2"/>
      <c r="CE498" s="2"/>
      <c r="CF498" s="2"/>
      <c r="CG498" s="2"/>
      <c r="CH498" s="2"/>
      <c r="CI498" s="2"/>
      <c r="CJ498" s="2"/>
      <c r="CK498" s="2"/>
      <c r="CL498" s="2"/>
      <c r="CM498" s="2"/>
      <c r="CN498" s="2"/>
      <c r="CO498" s="2"/>
      <c r="CP498" s="2"/>
      <c r="CQ498" s="2"/>
      <c r="CR498" s="2"/>
      <c r="CS498" s="2"/>
      <c r="CT498" s="2"/>
      <c r="CU498" s="2"/>
      <c r="CV498" s="2"/>
      <c r="CW498" s="2"/>
      <c r="CX498" s="2"/>
      <c r="CY498" s="2"/>
      <c r="CZ498" s="2"/>
      <c r="DA498" s="2"/>
      <c r="DB498" s="2"/>
      <c r="DC498" s="2"/>
      <c r="DD498" s="2"/>
      <c r="DE498" s="2"/>
      <c r="DF498" s="2"/>
      <c r="DG498" s="2"/>
      <c r="DH498" s="2"/>
      <c r="DI498" s="2"/>
      <c r="DJ498" s="2"/>
      <c r="DK498" s="2"/>
      <c r="DL498" s="2"/>
      <c r="DM498" s="2"/>
      <c r="DN498" s="2"/>
      <c r="DO498" s="2"/>
      <c r="DP498" s="2"/>
      <c r="DQ498" s="2"/>
      <c r="DR498" s="2"/>
      <c r="DS498" s="2"/>
      <c r="DT498" s="2"/>
      <c r="DU498" s="2"/>
      <c r="DV498" s="2"/>
      <c r="DW498" s="2"/>
      <c r="DX498" s="2"/>
      <c r="DY498" s="2"/>
      <c r="DZ498" s="2"/>
      <c r="EA498" s="2"/>
      <c r="EB498" s="2"/>
      <c r="EC498" s="2"/>
      <c r="ED498" s="2"/>
      <c r="EE498" s="2"/>
      <c r="EF498" s="2"/>
      <c r="EG498" s="2"/>
      <c r="EH498" s="2"/>
      <c r="EI498" s="2"/>
      <c r="EJ498" s="2"/>
      <c r="EK498" s="2"/>
    </row>
    <row r="499" spans="1:141" ht="12.7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c r="CA499" s="2"/>
      <c r="CB499" s="2"/>
      <c r="CC499" s="2"/>
      <c r="CD499" s="2"/>
      <c r="CE499" s="2"/>
      <c r="CF499" s="2"/>
      <c r="CG499" s="2"/>
      <c r="CH499" s="2"/>
      <c r="CI499" s="2"/>
      <c r="CJ499" s="2"/>
      <c r="CK499" s="2"/>
      <c r="CL499" s="2"/>
      <c r="CM499" s="2"/>
      <c r="CN499" s="2"/>
      <c r="CO499" s="2"/>
      <c r="CP499" s="2"/>
      <c r="CQ499" s="2"/>
      <c r="CR499" s="2"/>
      <c r="CS499" s="2"/>
      <c r="CT499" s="2"/>
      <c r="CU499" s="2"/>
      <c r="CV499" s="2"/>
      <c r="CW499" s="2"/>
      <c r="CX499" s="2"/>
      <c r="CY499" s="2"/>
      <c r="CZ499" s="2"/>
      <c r="DA499" s="2"/>
      <c r="DB499" s="2"/>
      <c r="DC499" s="2"/>
      <c r="DD499" s="2"/>
      <c r="DE499" s="2"/>
      <c r="DF499" s="2"/>
      <c r="DG499" s="2"/>
      <c r="DH499" s="2"/>
      <c r="DI499" s="2"/>
      <c r="DJ499" s="2"/>
      <c r="DK499" s="2"/>
      <c r="DL499" s="2"/>
      <c r="DM499" s="2"/>
      <c r="DN499" s="2"/>
      <c r="DO499" s="2"/>
      <c r="DP499" s="2"/>
      <c r="DQ499" s="2"/>
      <c r="DR499" s="2"/>
      <c r="DS499" s="2"/>
      <c r="DT499" s="2"/>
      <c r="DU499" s="2"/>
      <c r="DV499" s="2"/>
      <c r="DW499" s="2"/>
      <c r="DX499" s="2"/>
      <c r="DY499" s="2"/>
      <c r="DZ499" s="2"/>
      <c r="EA499" s="2"/>
      <c r="EB499" s="2"/>
      <c r="EC499" s="2"/>
      <c r="ED499" s="2"/>
      <c r="EE499" s="2"/>
      <c r="EF499" s="2"/>
      <c r="EG499" s="2"/>
      <c r="EH499" s="2"/>
      <c r="EI499" s="2"/>
      <c r="EJ499" s="2"/>
      <c r="EK499" s="2"/>
    </row>
    <row r="500" spans="1:141" ht="12.7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c r="CA500" s="2"/>
      <c r="CB500" s="2"/>
      <c r="CC500" s="2"/>
      <c r="CD500" s="2"/>
      <c r="CE500" s="2"/>
      <c r="CF500" s="2"/>
      <c r="CG500" s="2"/>
      <c r="CH500" s="2"/>
      <c r="CI500" s="2"/>
      <c r="CJ500" s="2"/>
      <c r="CK500" s="2"/>
      <c r="CL500" s="2"/>
      <c r="CM500" s="2"/>
      <c r="CN500" s="2"/>
      <c r="CO500" s="2"/>
      <c r="CP500" s="2"/>
      <c r="CQ500" s="2"/>
      <c r="CR500" s="2"/>
      <c r="CS500" s="2"/>
      <c r="CT500" s="2"/>
      <c r="CU500" s="2"/>
      <c r="CV500" s="2"/>
      <c r="CW500" s="2"/>
      <c r="CX500" s="2"/>
      <c r="CY500" s="2"/>
      <c r="CZ500" s="2"/>
      <c r="DA500" s="2"/>
      <c r="DB500" s="2"/>
      <c r="DC500" s="2"/>
      <c r="DD500" s="2"/>
      <c r="DE500" s="2"/>
      <c r="DF500" s="2"/>
      <c r="DG500" s="2"/>
      <c r="DH500" s="2"/>
      <c r="DI500" s="2"/>
      <c r="DJ500" s="2"/>
      <c r="DK500" s="2"/>
      <c r="DL500" s="2"/>
      <c r="DM500" s="2"/>
      <c r="DN500" s="2"/>
      <c r="DO500" s="2"/>
      <c r="DP500" s="2"/>
      <c r="DQ500" s="2"/>
      <c r="DR500" s="2"/>
      <c r="DS500" s="2"/>
      <c r="DT500" s="2"/>
      <c r="DU500" s="2"/>
      <c r="DV500" s="2"/>
      <c r="DW500" s="2"/>
      <c r="DX500" s="2"/>
      <c r="DY500" s="2"/>
      <c r="DZ500" s="2"/>
      <c r="EA500" s="2"/>
      <c r="EB500" s="2"/>
      <c r="EC500" s="2"/>
      <c r="ED500" s="2"/>
      <c r="EE500" s="2"/>
      <c r="EF500" s="2"/>
      <c r="EG500" s="2"/>
      <c r="EH500" s="2"/>
      <c r="EI500" s="2"/>
      <c r="EJ500" s="2"/>
      <c r="EK500" s="2"/>
    </row>
    <row r="501" spans="1:141" ht="12.7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c r="BZ501" s="2"/>
      <c r="CA501" s="2"/>
      <c r="CB501" s="2"/>
      <c r="CC501" s="2"/>
      <c r="CD501" s="2"/>
      <c r="CE501" s="2"/>
      <c r="CF501" s="2"/>
      <c r="CG501" s="2"/>
      <c r="CH501" s="2"/>
      <c r="CI501" s="2"/>
      <c r="CJ501" s="2"/>
      <c r="CK501" s="2"/>
      <c r="CL501" s="2"/>
      <c r="CM501" s="2"/>
      <c r="CN501" s="2"/>
      <c r="CO501" s="2"/>
      <c r="CP501" s="2"/>
      <c r="CQ501" s="2"/>
      <c r="CR501" s="2"/>
      <c r="CS501" s="2"/>
      <c r="CT501" s="2"/>
      <c r="CU501" s="2"/>
      <c r="CV501" s="2"/>
      <c r="CW501" s="2"/>
      <c r="CX501" s="2"/>
      <c r="CY501" s="2"/>
      <c r="CZ501" s="2"/>
      <c r="DA501" s="2"/>
      <c r="DB501" s="2"/>
      <c r="DC501" s="2"/>
      <c r="DD501" s="2"/>
      <c r="DE501" s="2"/>
      <c r="DF501" s="2"/>
      <c r="DG501" s="2"/>
      <c r="DH501" s="2"/>
      <c r="DI501" s="2"/>
      <c r="DJ501" s="2"/>
      <c r="DK501" s="2"/>
      <c r="DL501" s="2"/>
      <c r="DM501" s="2"/>
      <c r="DN501" s="2"/>
      <c r="DO501" s="2"/>
      <c r="DP501" s="2"/>
      <c r="DQ501" s="2"/>
      <c r="DR501" s="2"/>
      <c r="DS501" s="2"/>
      <c r="DT501" s="2"/>
      <c r="DU501" s="2"/>
      <c r="DV501" s="2"/>
      <c r="DW501" s="2"/>
      <c r="DX501" s="2"/>
      <c r="DY501" s="2"/>
      <c r="DZ501" s="2"/>
      <c r="EA501" s="2"/>
      <c r="EB501" s="2"/>
      <c r="EC501" s="2"/>
      <c r="ED501" s="2"/>
      <c r="EE501" s="2"/>
      <c r="EF501" s="2"/>
      <c r="EG501" s="2"/>
      <c r="EH501" s="2"/>
      <c r="EI501" s="2"/>
      <c r="EJ501" s="2"/>
      <c r="EK501" s="2"/>
    </row>
    <row r="502" spans="1:141" ht="12.7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c r="CB502" s="2"/>
      <c r="CC502" s="2"/>
      <c r="CD502" s="2"/>
      <c r="CE502" s="2"/>
      <c r="CF502" s="2"/>
      <c r="CG502" s="2"/>
      <c r="CH502" s="2"/>
      <c r="CI502" s="2"/>
      <c r="CJ502" s="2"/>
      <c r="CK502" s="2"/>
      <c r="CL502" s="2"/>
      <c r="CM502" s="2"/>
      <c r="CN502" s="2"/>
      <c r="CO502" s="2"/>
      <c r="CP502" s="2"/>
      <c r="CQ502" s="2"/>
      <c r="CR502" s="2"/>
      <c r="CS502" s="2"/>
      <c r="CT502" s="2"/>
      <c r="CU502" s="2"/>
      <c r="CV502" s="2"/>
      <c r="CW502" s="2"/>
      <c r="CX502" s="2"/>
      <c r="CY502" s="2"/>
      <c r="CZ502" s="2"/>
      <c r="DA502" s="2"/>
      <c r="DB502" s="2"/>
      <c r="DC502" s="2"/>
      <c r="DD502" s="2"/>
      <c r="DE502" s="2"/>
      <c r="DF502" s="2"/>
      <c r="DG502" s="2"/>
      <c r="DH502" s="2"/>
      <c r="DI502" s="2"/>
      <c r="DJ502" s="2"/>
      <c r="DK502" s="2"/>
      <c r="DL502" s="2"/>
      <c r="DM502" s="2"/>
      <c r="DN502" s="2"/>
      <c r="DO502" s="2"/>
      <c r="DP502" s="2"/>
      <c r="DQ502" s="2"/>
      <c r="DR502" s="2"/>
      <c r="DS502" s="2"/>
      <c r="DT502" s="2"/>
      <c r="DU502" s="2"/>
      <c r="DV502" s="2"/>
      <c r="DW502" s="2"/>
      <c r="DX502" s="2"/>
      <c r="DY502" s="2"/>
      <c r="DZ502" s="2"/>
      <c r="EA502" s="2"/>
      <c r="EB502" s="2"/>
      <c r="EC502" s="2"/>
      <c r="ED502" s="2"/>
      <c r="EE502" s="2"/>
      <c r="EF502" s="2"/>
      <c r="EG502" s="2"/>
      <c r="EH502" s="2"/>
      <c r="EI502" s="2"/>
      <c r="EJ502" s="2"/>
      <c r="EK502" s="2"/>
    </row>
    <row r="503" spans="1:141" ht="12.7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c r="CA503" s="2"/>
      <c r="CB503" s="2"/>
      <c r="CC503" s="2"/>
      <c r="CD503" s="2"/>
      <c r="CE503" s="2"/>
      <c r="CF503" s="2"/>
      <c r="CG503" s="2"/>
      <c r="CH503" s="2"/>
      <c r="CI503" s="2"/>
      <c r="CJ503" s="2"/>
      <c r="CK503" s="2"/>
      <c r="CL503" s="2"/>
      <c r="CM503" s="2"/>
      <c r="CN503" s="2"/>
      <c r="CO503" s="2"/>
      <c r="CP503" s="2"/>
      <c r="CQ503" s="2"/>
      <c r="CR503" s="2"/>
      <c r="CS503" s="2"/>
      <c r="CT503" s="2"/>
      <c r="CU503" s="2"/>
      <c r="CV503" s="2"/>
      <c r="CW503" s="2"/>
      <c r="CX503" s="2"/>
      <c r="CY503" s="2"/>
      <c r="CZ503" s="2"/>
      <c r="DA503" s="2"/>
      <c r="DB503" s="2"/>
      <c r="DC503" s="2"/>
      <c r="DD503" s="2"/>
      <c r="DE503" s="2"/>
      <c r="DF503" s="2"/>
      <c r="DG503" s="2"/>
      <c r="DH503" s="2"/>
      <c r="DI503" s="2"/>
      <c r="DJ503" s="2"/>
      <c r="DK503" s="2"/>
      <c r="DL503" s="2"/>
      <c r="DM503" s="2"/>
      <c r="DN503" s="2"/>
      <c r="DO503" s="2"/>
      <c r="DP503" s="2"/>
      <c r="DQ503" s="2"/>
      <c r="DR503" s="2"/>
      <c r="DS503" s="2"/>
      <c r="DT503" s="2"/>
      <c r="DU503" s="2"/>
      <c r="DV503" s="2"/>
      <c r="DW503" s="2"/>
      <c r="DX503" s="2"/>
      <c r="DY503" s="2"/>
      <c r="DZ503" s="2"/>
      <c r="EA503" s="2"/>
      <c r="EB503" s="2"/>
      <c r="EC503" s="2"/>
      <c r="ED503" s="2"/>
      <c r="EE503" s="2"/>
      <c r="EF503" s="2"/>
      <c r="EG503" s="2"/>
      <c r="EH503" s="2"/>
      <c r="EI503" s="2"/>
      <c r="EJ503" s="2"/>
      <c r="EK503" s="2"/>
    </row>
    <row r="504" spans="1:141" ht="12.7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c r="CA504" s="2"/>
      <c r="CB504" s="2"/>
      <c r="CC504" s="2"/>
      <c r="CD504" s="2"/>
      <c r="CE504" s="2"/>
      <c r="CF504" s="2"/>
      <c r="CG504" s="2"/>
      <c r="CH504" s="2"/>
      <c r="CI504" s="2"/>
      <c r="CJ504" s="2"/>
      <c r="CK504" s="2"/>
      <c r="CL504" s="2"/>
      <c r="CM504" s="2"/>
      <c r="CN504" s="2"/>
      <c r="CO504" s="2"/>
      <c r="CP504" s="2"/>
      <c r="CQ504" s="2"/>
      <c r="CR504" s="2"/>
      <c r="CS504" s="2"/>
      <c r="CT504" s="2"/>
      <c r="CU504" s="2"/>
      <c r="CV504" s="2"/>
      <c r="CW504" s="2"/>
      <c r="CX504" s="2"/>
      <c r="CY504" s="2"/>
      <c r="CZ504" s="2"/>
      <c r="DA504" s="2"/>
      <c r="DB504" s="2"/>
      <c r="DC504" s="2"/>
      <c r="DD504" s="2"/>
      <c r="DE504" s="2"/>
      <c r="DF504" s="2"/>
      <c r="DG504" s="2"/>
      <c r="DH504" s="2"/>
      <c r="DI504" s="2"/>
      <c r="DJ504" s="2"/>
      <c r="DK504" s="2"/>
      <c r="DL504" s="2"/>
      <c r="DM504" s="2"/>
      <c r="DN504" s="2"/>
      <c r="DO504" s="2"/>
      <c r="DP504" s="2"/>
      <c r="DQ504" s="2"/>
      <c r="DR504" s="2"/>
      <c r="DS504" s="2"/>
      <c r="DT504" s="2"/>
      <c r="DU504" s="2"/>
      <c r="DV504" s="2"/>
      <c r="DW504" s="2"/>
      <c r="DX504" s="2"/>
      <c r="DY504" s="2"/>
      <c r="DZ504" s="2"/>
      <c r="EA504" s="2"/>
      <c r="EB504" s="2"/>
      <c r="EC504" s="2"/>
      <c r="ED504" s="2"/>
      <c r="EE504" s="2"/>
      <c r="EF504" s="2"/>
      <c r="EG504" s="2"/>
      <c r="EH504" s="2"/>
      <c r="EI504" s="2"/>
      <c r="EJ504" s="2"/>
      <c r="EK504" s="2"/>
    </row>
    <row r="505" spans="1:141" ht="12.7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c r="CA505" s="2"/>
      <c r="CB505" s="2"/>
      <c r="CC505" s="2"/>
      <c r="CD505" s="2"/>
      <c r="CE505" s="2"/>
      <c r="CF505" s="2"/>
      <c r="CG505" s="2"/>
      <c r="CH505" s="2"/>
      <c r="CI505" s="2"/>
      <c r="CJ505" s="2"/>
      <c r="CK505" s="2"/>
      <c r="CL505" s="2"/>
      <c r="CM505" s="2"/>
      <c r="CN505" s="2"/>
      <c r="CO505" s="2"/>
      <c r="CP505" s="2"/>
      <c r="CQ505" s="2"/>
      <c r="CR505" s="2"/>
      <c r="CS505" s="2"/>
      <c r="CT505" s="2"/>
      <c r="CU505" s="2"/>
      <c r="CV505" s="2"/>
      <c r="CW505" s="2"/>
      <c r="CX505" s="2"/>
      <c r="CY505" s="2"/>
      <c r="CZ505" s="2"/>
      <c r="DA505" s="2"/>
      <c r="DB505" s="2"/>
      <c r="DC505" s="2"/>
      <c r="DD505" s="2"/>
      <c r="DE505" s="2"/>
      <c r="DF505" s="2"/>
      <c r="DG505" s="2"/>
      <c r="DH505" s="2"/>
      <c r="DI505" s="2"/>
      <c r="DJ505" s="2"/>
      <c r="DK505" s="2"/>
      <c r="DL505" s="2"/>
      <c r="DM505" s="2"/>
      <c r="DN505" s="2"/>
      <c r="DO505" s="2"/>
      <c r="DP505" s="2"/>
      <c r="DQ505" s="2"/>
      <c r="DR505" s="2"/>
      <c r="DS505" s="2"/>
      <c r="DT505" s="2"/>
      <c r="DU505" s="2"/>
      <c r="DV505" s="2"/>
      <c r="DW505" s="2"/>
      <c r="DX505" s="2"/>
      <c r="DY505" s="2"/>
      <c r="DZ505" s="2"/>
      <c r="EA505" s="2"/>
      <c r="EB505" s="2"/>
      <c r="EC505" s="2"/>
      <c r="ED505" s="2"/>
      <c r="EE505" s="2"/>
      <c r="EF505" s="2"/>
      <c r="EG505" s="2"/>
      <c r="EH505" s="2"/>
      <c r="EI505" s="2"/>
      <c r="EJ505" s="2"/>
      <c r="EK505" s="2"/>
    </row>
    <row r="506" spans="1:141" ht="12.7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c r="CA506" s="2"/>
      <c r="CB506" s="2"/>
      <c r="CC506" s="2"/>
      <c r="CD506" s="2"/>
      <c r="CE506" s="2"/>
      <c r="CF506" s="2"/>
      <c r="CG506" s="2"/>
      <c r="CH506" s="2"/>
      <c r="CI506" s="2"/>
      <c r="CJ506" s="2"/>
      <c r="CK506" s="2"/>
      <c r="CL506" s="2"/>
      <c r="CM506" s="2"/>
      <c r="CN506" s="2"/>
      <c r="CO506" s="2"/>
      <c r="CP506" s="2"/>
      <c r="CQ506" s="2"/>
      <c r="CR506" s="2"/>
      <c r="CS506" s="2"/>
      <c r="CT506" s="2"/>
      <c r="CU506" s="2"/>
      <c r="CV506" s="2"/>
      <c r="CW506" s="2"/>
      <c r="CX506" s="2"/>
      <c r="CY506" s="2"/>
      <c r="CZ506" s="2"/>
      <c r="DA506" s="2"/>
      <c r="DB506" s="2"/>
      <c r="DC506" s="2"/>
      <c r="DD506" s="2"/>
      <c r="DE506" s="2"/>
      <c r="DF506" s="2"/>
      <c r="DG506" s="2"/>
      <c r="DH506" s="2"/>
      <c r="DI506" s="2"/>
      <c r="DJ506" s="2"/>
      <c r="DK506" s="2"/>
      <c r="DL506" s="2"/>
      <c r="DM506" s="2"/>
      <c r="DN506" s="2"/>
      <c r="DO506" s="2"/>
      <c r="DP506" s="2"/>
      <c r="DQ506" s="2"/>
      <c r="DR506" s="2"/>
      <c r="DS506" s="2"/>
      <c r="DT506" s="2"/>
      <c r="DU506" s="2"/>
      <c r="DV506" s="2"/>
      <c r="DW506" s="2"/>
      <c r="DX506" s="2"/>
      <c r="DY506" s="2"/>
      <c r="DZ506" s="2"/>
      <c r="EA506" s="2"/>
      <c r="EB506" s="2"/>
      <c r="EC506" s="2"/>
      <c r="ED506" s="2"/>
      <c r="EE506" s="2"/>
      <c r="EF506" s="2"/>
      <c r="EG506" s="2"/>
      <c r="EH506" s="2"/>
      <c r="EI506" s="2"/>
      <c r="EJ506" s="2"/>
      <c r="EK506" s="2"/>
    </row>
    <row r="507" spans="1:141" ht="12.7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c r="BX507" s="2"/>
      <c r="BY507" s="2"/>
      <c r="BZ507" s="2"/>
      <c r="CA507" s="2"/>
      <c r="CB507" s="2"/>
      <c r="CC507" s="2"/>
      <c r="CD507" s="2"/>
      <c r="CE507" s="2"/>
      <c r="CF507" s="2"/>
      <c r="CG507" s="2"/>
      <c r="CH507" s="2"/>
      <c r="CI507" s="2"/>
      <c r="CJ507" s="2"/>
      <c r="CK507" s="2"/>
      <c r="CL507" s="2"/>
      <c r="CM507" s="2"/>
      <c r="CN507" s="2"/>
      <c r="CO507" s="2"/>
      <c r="CP507" s="2"/>
      <c r="CQ507" s="2"/>
      <c r="CR507" s="2"/>
      <c r="CS507" s="2"/>
      <c r="CT507" s="2"/>
      <c r="CU507" s="2"/>
      <c r="CV507" s="2"/>
      <c r="CW507" s="2"/>
      <c r="CX507" s="2"/>
      <c r="CY507" s="2"/>
      <c r="CZ507" s="2"/>
      <c r="DA507" s="2"/>
      <c r="DB507" s="2"/>
      <c r="DC507" s="2"/>
      <c r="DD507" s="2"/>
      <c r="DE507" s="2"/>
      <c r="DF507" s="2"/>
      <c r="DG507" s="2"/>
      <c r="DH507" s="2"/>
      <c r="DI507" s="2"/>
      <c r="DJ507" s="2"/>
      <c r="DK507" s="2"/>
      <c r="DL507" s="2"/>
      <c r="DM507" s="2"/>
      <c r="DN507" s="2"/>
      <c r="DO507" s="2"/>
      <c r="DP507" s="2"/>
      <c r="DQ507" s="2"/>
      <c r="DR507" s="2"/>
      <c r="DS507" s="2"/>
      <c r="DT507" s="2"/>
      <c r="DU507" s="2"/>
      <c r="DV507" s="2"/>
      <c r="DW507" s="2"/>
      <c r="DX507" s="2"/>
      <c r="DY507" s="2"/>
      <c r="DZ507" s="2"/>
      <c r="EA507" s="2"/>
      <c r="EB507" s="2"/>
      <c r="EC507" s="2"/>
      <c r="ED507" s="2"/>
      <c r="EE507" s="2"/>
      <c r="EF507" s="2"/>
      <c r="EG507" s="2"/>
      <c r="EH507" s="2"/>
      <c r="EI507" s="2"/>
      <c r="EJ507" s="2"/>
      <c r="EK507" s="2"/>
    </row>
    <row r="508" spans="1:141" ht="12.7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c r="CA508" s="2"/>
      <c r="CB508" s="2"/>
      <c r="CC508" s="2"/>
      <c r="CD508" s="2"/>
      <c r="CE508" s="2"/>
      <c r="CF508" s="2"/>
      <c r="CG508" s="2"/>
      <c r="CH508" s="2"/>
      <c r="CI508" s="2"/>
      <c r="CJ508" s="2"/>
      <c r="CK508" s="2"/>
      <c r="CL508" s="2"/>
      <c r="CM508" s="2"/>
      <c r="CN508" s="2"/>
      <c r="CO508" s="2"/>
      <c r="CP508" s="2"/>
      <c r="CQ508" s="2"/>
      <c r="CR508" s="2"/>
      <c r="CS508" s="2"/>
      <c r="CT508" s="2"/>
      <c r="CU508" s="2"/>
      <c r="CV508" s="2"/>
      <c r="CW508" s="2"/>
      <c r="CX508" s="2"/>
      <c r="CY508" s="2"/>
      <c r="CZ508" s="2"/>
      <c r="DA508" s="2"/>
      <c r="DB508" s="2"/>
      <c r="DC508" s="2"/>
      <c r="DD508" s="2"/>
      <c r="DE508" s="2"/>
      <c r="DF508" s="2"/>
      <c r="DG508" s="2"/>
      <c r="DH508" s="2"/>
      <c r="DI508" s="2"/>
      <c r="DJ508" s="2"/>
      <c r="DK508" s="2"/>
      <c r="DL508" s="2"/>
      <c r="DM508" s="2"/>
      <c r="DN508" s="2"/>
      <c r="DO508" s="2"/>
      <c r="DP508" s="2"/>
      <c r="DQ508" s="2"/>
      <c r="DR508" s="2"/>
      <c r="DS508" s="2"/>
      <c r="DT508" s="2"/>
      <c r="DU508" s="2"/>
      <c r="DV508" s="2"/>
      <c r="DW508" s="2"/>
      <c r="DX508" s="2"/>
      <c r="DY508" s="2"/>
      <c r="DZ508" s="2"/>
      <c r="EA508" s="2"/>
      <c r="EB508" s="2"/>
      <c r="EC508" s="2"/>
      <c r="ED508" s="2"/>
      <c r="EE508" s="2"/>
      <c r="EF508" s="2"/>
      <c r="EG508" s="2"/>
      <c r="EH508" s="2"/>
      <c r="EI508" s="2"/>
      <c r="EJ508" s="2"/>
      <c r="EK508" s="2"/>
    </row>
    <row r="509" spans="1:141" ht="12.7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2"/>
      <c r="BZ509" s="2"/>
      <c r="CA509" s="2"/>
      <c r="CB509" s="2"/>
      <c r="CC509" s="2"/>
      <c r="CD509" s="2"/>
      <c r="CE509" s="2"/>
      <c r="CF509" s="2"/>
      <c r="CG509" s="2"/>
      <c r="CH509" s="2"/>
      <c r="CI509" s="2"/>
      <c r="CJ509" s="2"/>
      <c r="CK509" s="2"/>
      <c r="CL509" s="2"/>
      <c r="CM509" s="2"/>
      <c r="CN509" s="2"/>
      <c r="CO509" s="2"/>
      <c r="CP509" s="2"/>
      <c r="CQ509" s="2"/>
      <c r="CR509" s="2"/>
      <c r="CS509" s="2"/>
      <c r="CT509" s="2"/>
      <c r="CU509" s="2"/>
      <c r="CV509" s="2"/>
      <c r="CW509" s="2"/>
      <c r="CX509" s="2"/>
      <c r="CY509" s="2"/>
      <c r="CZ509" s="2"/>
      <c r="DA509" s="2"/>
      <c r="DB509" s="2"/>
      <c r="DC509" s="2"/>
      <c r="DD509" s="2"/>
      <c r="DE509" s="2"/>
      <c r="DF509" s="2"/>
      <c r="DG509" s="2"/>
      <c r="DH509" s="2"/>
      <c r="DI509" s="2"/>
      <c r="DJ509" s="2"/>
      <c r="DK509" s="2"/>
      <c r="DL509" s="2"/>
      <c r="DM509" s="2"/>
      <c r="DN509" s="2"/>
      <c r="DO509" s="2"/>
      <c r="DP509" s="2"/>
      <c r="DQ509" s="2"/>
      <c r="DR509" s="2"/>
      <c r="DS509" s="2"/>
      <c r="DT509" s="2"/>
      <c r="DU509" s="2"/>
      <c r="DV509" s="2"/>
      <c r="DW509" s="2"/>
      <c r="DX509" s="2"/>
      <c r="DY509" s="2"/>
      <c r="DZ509" s="2"/>
      <c r="EA509" s="2"/>
      <c r="EB509" s="2"/>
      <c r="EC509" s="2"/>
      <c r="ED509" s="2"/>
      <c r="EE509" s="2"/>
      <c r="EF509" s="2"/>
      <c r="EG509" s="2"/>
      <c r="EH509" s="2"/>
      <c r="EI509" s="2"/>
      <c r="EJ509" s="2"/>
      <c r="EK509" s="2"/>
    </row>
    <row r="510" spans="1:141" ht="12.7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c r="BX510" s="2"/>
      <c r="BY510" s="2"/>
      <c r="BZ510" s="2"/>
      <c r="CA510" s="2"/>
      <c r="CB510" s="2"/>
      <c r="CC510" s="2"/>
      <c r="CD510" s="2"/>
      <c r="CE510" s="2"/>
      <c r="CF510" s="2"/>
      <c r="CG510" s="2"/>
      <c r="CH510" s="2"/>
      <c r="CI510" s="2"/>
      <c r="CJ510" s="2"/>
      <c r="CK510" s="2"/>
      <c r="CL510" s="2"/>
      <c r="CM510" s="2"/>
      <c r="CN510" s="2"/>
      <c r="CO510" s="2"/>
      <c r="CP510" s="2"/>
      <c r="CQ510" s="2"/>
      <c r="CR510" s="2"/>
      <c r="CS510" s="2"/>
      <c r="CT510" s="2"/>
      <c r="CU510" s="2"/>
      <c r="CV510" s="2"/>
      <c r="CW510" s="2"/>
      <c r="CX510" s="2"/>
      <c r="CY510" s="2"/>
      <c r="CZ510" s="2"/>
      <c r="DA510" s="2"/>
      <c r="DB510" s="2"/>
      <c r="DC510" s="2"/>
      <c r="DD510" s="2"/>
      <c r="DE510" s="2"/>
      <c r="DF510" s="2"/>
      <c r="DG510" s="2"/>
      <c r="DH510" s="2"/>
      <c r="DI510" s="2"/>
      <c r="DJ510" s="2"/>
      <c r="DK510" s="2"/>
      <c r="DL510" s="2"/>
      <c r="DM510" s="2"/>
      <c r="DN510" s="2"/>
      <c r="DO510" s="2"/>
      <c r="DP510" s="2"/>
      <c r="DQ510" s="2"/>
      <c r="DR510" s="2"/>
      <c r="DS510" s="2"/>
      <c r="DT510" s="2"/>
      <c r="DU510" s="2"/>
      <c r="DV510" s="2"/>
      <c r="DW510" s="2"/>
      <c r="DX510" s="2"/>
      <c r="DY510" s="2"/>
      <c r="DZ510" s="2"/>
      <c r="EA510" s="2"/>
      <c r="EB510" s="2"/>
      <c r="EC510" s="2"/>
      <c r="ED510" s="2"/>
      <c r="EE510" s="2"/>
      <c r="EF510" s="2"/>
      <c r="EG510" s="2"/>
      <c r="EH510" s="2"/>
      <c r="EI510" s="2"/>
      <c r="EJ510" s="2"/>
      <c r="EK510" s="2"/>
    </row>
    <row r="511" spans="1:141" ht="12.7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2"/>
      <c r="BZ511" s="2"/>
      <c r="CA511" s="2"/>
      <c r="CB511" s="2"/>
      <c r="CC511" s="2"/>
      <c r="CD511" s="2"/>
      <c r="CE511" s="2"/>
      <c r="CF511" s="2"/>
      <c r="CG511" s="2"/>
      <c r="CH511" s="2"/>
      <c r="CI511" s="2"/>
      <c r="CJ511" s="2"/>
      <c r="CK511" s="2"/>
      <c r="CL511" s="2"/>
      <c r="CM511" s="2"/>
      <c r="CN511" s="2"/>
      <c r="CO511" s="2"/>
      <c r="CP511" s="2"/>
      <c r="CQ511" s="2"/>
      <c r="CR511" s="2"/>
      <c r="CS511" s="2"/>
      <c r="CT511" s="2"/>
      <c r="CU511" s="2"/>
      <c r="CV511" s="2"/>
      <c r="CW511" s="2"/>
      <c r="CX511" s="2"/>
      <c r="CY511" s="2"/>
      <c r="CZ511" s="2"/>
      <c r="DA511" s="2"/>
      <c r="DB511" s="2"/>
      <c r="DC511" s="2"/>
      <c r="DD511" s="2"/>
      <c r="DE511" s="2"/>
      <c r="DF511" s="2"/>
      <c r="DG511" s="2"/>
      <c r="DH511" s="2"/>
      <c r="DI511" s="2"/>
      <c r="DJ511" s="2"/>
      <c r="DK511" s="2"/>
      <c r="DL511" s="2"/>
      <c r="DM511" s="2"/>
      <c r="DN511" s="2"/>
      <c r="DO511" s="2"/>
      <c r="DP511" s="2"/>
      <c r="DQ511" s="2"/>
      <c r="DR511" s="2"/>
      <c r="DS511" s="2"/>
      <c r="DT511" s="2"/>
      <c r="DU511" s="2"/>
      <c r="DV511" s="2"/>
      <c r="DW511" s="2"/>
      <c r="DX511" s="2"/>
      <c r="DY511" s="2"/>
      <c r="DZ511" s="2"/>
      <c r="EA511" s="2"/>
      <c r="EB511" s="2"/>
      <c r="EC511" s="2"/>
      <c r="ED511" s="2"/>
      <c r="EE511" s="2"/>
      <c r="EF511" s="2"/>
      <c r="EG511" s="2"/>
      <c r="EH511" s="2"/>
      <c r="EI511" s="2"/>
      <c r="EJ511" s="2"/>
      <c r="EK511" s="2"/>
    </row>
    <row r="512" spans="1:141" ht="12.7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c r="CA512" s="2"/>
      <c r="CB512" s="2"/>
      <c r="CC512" s="2"/>
      <c r="CD512" s="2"/>
      <c r="CE512" s="2"/>
      <c r="CF512" s="2"/>
      <c r="CG512" s="2"/>
      <c r="CH512" s="2"/>
      <c r="CI512" s="2"/>
      <c r="CJ512" s="2"/>
      <c r="CK512" s="2"/>
      <c r="CL512" s="2"/>
      <c r="CM512" s="2"/>
      <c r="CN512" s="2"/>
      <c r="CO512" s="2"/>
      <c r="CP512" s="2"/>
      <c r="CQ512" s="2"/>
      <c r="CR512" s="2"/>
      <c r="CS512" s="2"/>
      <c r="CT512" s="2"/>
      <c r="CU512" s="2"/>
      <c r="CV512" s="2"/>
      <c r="CW512" s="2"/>
      <c r="CX512" s="2"/>
      <c r="CY512" s="2"/>
      <c r="CZ512" s="2"/>
      <c r="DA512" s="2"/>
      <c r="DB512" s="2"/>
      <c r="DC512" s="2"/>
      <c r="DD512" s="2"/>
      <c r="DE512" s="2"/>
      <c r="DF512" s="2"/>
      <c r="DG512" s="2"/>
      <c r="DH512" s="2"/>
      <c r="DI512" s="2"/>
      <c r="DJ512" s="2"/>
      <c r="DK512" s="2"/>
      <c r="DL512" s="2"/>
      <c r="DM512" s="2"/>
      <c r="DN512" s="2"/>
      <c r="DO512" s="2"/>
      <c r="DP512" s="2"/>
      <c r="DQ512" s="2"/>
      <c r="DR512" s="2"/>
      <c r="DS512" s="2"/>
      <c r="DT512" s="2"/>
      <c r="DU512" s="2"/>
      <c r="DV512" s="2"/>
      <c r="DW512" s="2"/>
      <c r="DX512" s="2"/>
      <c r="DY512" s="2"/>
      <c r="DZ512" s="2"/>
      <c r="EA512" s="2"/>
      <c r="EB512" s="2"/>
      <c r="EC512" s="2"/>
      <c r="ED512" s="2"/>
      <c r="EE512" s="2"/>
      <c r="EF512" s="2"/>
      <c r="EG512" s="2"/>
      <c r="EH512" s="2"/>
      <c r="EI512" s="2"/>
      <c r="EJ512" s="2"/>
      <c r="EK512" s="2"/>
    </row>
    <row r="513" spans="1:141" ht="12.7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c r="BZ513" s="2"/>
      <c r="CA513" s="2"/>
      <c r="CB513" s="2"/>
      <c r="CC513" s="2"/>
      <c r="CD513" s="2"/>
      <c r="CE513" s="2"/>
      <c r="CF513" s="2"/>
      <c r="CG513" s="2"/>
      <c r="CH513" s="2"/>
      <c r="CI513" s="2"/>
      <c r="CJ513" s="2"/>
      <c r="CK513" s="2"/>
      <c r="CL513" s="2"/>
      <c r="CM513" s="2"/>
      <c r="CN513" s="2"/>
      <c r="CO513" s="2"/>
      <c r="CP513" s="2"/>
      <c r="CQ513" s="2"/>
      <c r="CR513" s="2"/>
      <c r="CS513" s="2"/>
      <c r="CT513" s="2"/>
      <c r="CU513" s="2"/>
      <c r="CV513" s="2"/>
      <c r="CW513" s="2"/>
      <c r="CX513" s="2"/>
      <c r="CY513" s="2"/>
      <c r="CZ513" s="2"/>
      <c r="DA513" s="2"/>
      <c r="DB513" s="2"/>
      <c r="DC513" s="2"/>
      <c r="DD513" s="2"/>
      <c r="DE513" s="2"/>
      <c r="DF513" s="2"/>
      <c r="DG513" s="2"/>
      <c r="DH513" s="2"/>
      <c r="DI513" s="2"/>
      <c r="DJ513" s="2"/>
      <c r="DK513" s="2"/>
      <c r="DL513" s="2"/>
      <c r="DM513" s="2"/>
      <c r="DN513" s="2"/>
      <c r="DO513" s="2"/>
      <c r="DP513" s="2"/>
      <c r="DQ513" s="2"/>
      <c r="DR513" s="2"/>
      <c r="DS513" s="2"/>
      <c r="DT513" s="2"/>
      <c r="DU513" s="2"/>
      <c r="DV513" s="2"/>
      <c r="DW513" s="2"/>
      <c r="DX513" s="2"/>
      <c r="DY513" s="2"/>
      <c r="DZ513" s="2"/>
      <c r="EA513" s="2"/>
      <c r="EB513" s="2"/>
      <c r="EC513" s="2"/>
      <c r="ED513" s="2"/>
      <c r="EE513" s="2"/>
      <c r="EF513" s="2"/>
      <c r="EG513" s="2"/>
      <c r="EH513" s="2"/>
      <c r="EI513" s="2"/>
      <c r="EJ513" s="2"/>
      <c r="EK513" s="2"/>
    </row>
    <row r="514" spans="1:141" ht="12.7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c r="CA514" s="2"/>
      <c r="CB514" s="2"/>
      <c r="CC514" s="2"/>
      <c r="CD514" s="2"/>
      <c r="CE514" s="2"/>
      <c r="CF514" s="2"/>
      <c r="CG514" s="2"/>
      <c r="CH514" s="2"/>
      <c r="CI514" s="2"/>
      <c r="CJ514" s="2"/>
      <c r="CK514" s="2"/>
      <c r="CL514" s="2"/>
      <c r="CM514" s="2"/>
      <c r="CN514" s="2"/>
      <c r="CO514" s="2"/>
      <c r="CP514" s="2"/>
      <c r="CQ514" s="2"/>
      <c r="CR514" s="2"/>
      <c r="CS514" s="2"/>
      <c r="CT514" s="2"/>
      <c r="CU514" s="2"/>
      <c r="CV514" s="2"/>
      <c r="CW514" s="2"/>
      <c r="CX514" s="2"/>
      <c r="CY514" s="2"/>
      <c r="CZ514" s="2"/>
      <c r="DA514" s="2"/>
      <c r="DB514" s="2"/>
      <c r="DC514" s="2"/>
      <c r="DD514" s="2"/>
      <c r="DE514" s="2"/>
      <c r="DF514" s="2"/>
      <c r="DG514" s="2"/>
      <c r="DH514" s="2"/>
      <c r="DI514" s="2"/>
      <c r="DJ514" s="2"/>
      <c r="DK514" s="2"/>
      <c r="DL514" s="2"/>
      <c r="DM514" s="2"/>
      <c r="DN514" s="2"/>
      <c r="DO514" s="2"/>
      <c r="DP514" s="2"/>
      <c r="DQ514" s="2"/>
      <c r="DR514" s="2"/>
      <c r="DS514" s="2"/>
      <c r="DT514" s="2"/>
      <c r="DU514" s="2"/>
      <c r="DV514" s="2"/>
      <c r="DW514" s="2"/>
      <c r="DX514" s="2"/>
      <c r="DY514" s="2"/>
      <c r="DZ514" s="2"/>
      <c r="EA514" s="2"/>
      <c r="EB514" s="2"/>
      <c r="EC514" s="2"/>
      <c r="ED514" s="2"/>
      <c r="EE514" s="2"/>
      <c r="EF514" s="2"/>
      <c r="EG514" s="2"/>
      <c r="EH514" s="2"/>
      <c r="EI514" s="2"/>
      <c r="EJ514" s="2"/>
      <c r="EK514" s="2"/>
    </row>
    <row r="515" spans="1:141" ht="12.7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c r="BZ515" s="2"/>
      <c r="CA515" s="2"/>
      <c r="CB515" s="2"/>
      <c r="CC515" s="2"/>
      <c r="CD515" s="2"/>
      <c r="CE515" s="2"/>
      <c r="CF515" s="2"/>
      <c r="CG515" s="2"/>
      <c r="CH515" s="2"/>
      <c r="CI515" s="2"/>
      <c r="CJ515" s="2"/>
      <c r="CK515" s="2"/>
      <c r="CL515" s="2"/>
      <c r="CM515" s="2"/>
      <c r="CN515" s="2"/>
      <c r="CO515" s="2"/>
      <c r="CP515" s="2"/>
      <c r="CQ515" s="2"/>
      <c r="CR515" s="2"/>
      <c r="CS515" s="2"/>
      <c r="CT515" s="2"/>
      <c r="CU515" s="2"/>
      <c r="CV515" s="2"/>
      <c r="CW515" s="2"/>
      <c r="CX515" s="2"/>
      <c r="CY515" s="2"/>
      <c r="CZ515" s="2"/>
      <c r="DA515" s="2"/>
      <c r="DB515" s="2"/>
      <c r="DC515" s="2"/>
      <c r="DD515" s="2"/>
      <c r="DE515" s="2"/>
      <c r="DF515" s="2"/>
      <c r="DG515" s="2"/>
      <c r="DH515" s="2"/>
      <c r="DI515" s="2"/>
      <c r="DJ515" s="2"/>
      <c r="DK515" s="2"/>
      <c r="DL515" s="2"/>
      <c r="DM515" s="2"/>
      <c r="DN515" s="2"/>
      <c r="DO515" s="2"/>
      <c r="DP515" s="2"/>
      <c r="DQ515" s="2"/>
      <c r="DR515" s="2"/>
      <c r="DS515" s="2"/>
      <c r="DT515" s="2"/>
      <c r="DU515" s="2"/>
      <c r="DV515" s="2"/>
      <c r="DW515" s="2"/>
      <c r="DX515" s="2"/>
      <c r="DY515" s="2"/>
      <c r="DZ515" s="2"/>
      <c r="EA515" s="2"/>
      <c r="EB515" s="2"/>
      <c r="EC515" s="2"/>
      <c r="ED515" s="2"/>
      <c r="EE515" s="2"/>
      <c r="EF515" s="2"/>
      <c r="EG515" s="2"/>
      <c r="EH515" s="2"/>
      <c r="EI515" s="2"/>
      <c r="EJ515" s="2"/>
      <c r="EK515" s="2"/>
    </row>
    <row r="516" spans="1:141" ht="12.7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c r="CA516" s="2"/>
      <c r="CB516" s="2"/>
      <c r="CC516" s="2"/>
      <c r="CD516" s="2"/>
      <c r="CE516" s="2"/>
      <c r="CF516" s="2"/>
      <c r="CG516" s="2"/>
      <c r="CH516" s="2"/>
      <c r="CI516" s="2"/>
      <c r="CJ516" s="2"/>
      <c r="CK516" s="2"/>
      <c r="CL516" s="2"/>
      <c r="CM516" s="2"/>
      <c r="CN516" s="2"/>
      <c r="CO516" s="2"/>
      <c r="CP516" s="2"/>
      <c r="CQ516" s="2"/>
      <c r="CR516" s="2"/>
      <c r="CS516" s="2"/>
      <c r="CT516" s="2"/>
      <c r="CU516" s="2"/>
      <c r="CV516" s="2"/>
      <c r="CW516" s="2"/>
      <c r="CX516" s="2"/>
      <c r="CY516" s="2"/>
      <c r="CZ516" s="2"/>
      <c r="DA516" s="2"/>
      <c r="DB516" s="2"/>
      <c r="DC516" s="2"/>
      <c r="DD516" s="2"/>
      <c r="DE516" s="2"/>
      <c r="DF516" s="2"/>
      <c r="DG516" s="2"/>
      <c r="DH516" s="2"/>
      <c r="DI516" s="2"/>
      <c r="DJ516" s="2"/>
      <c r="DK516" s="2"/>
      <c r="DL516" s="2"/>
      <c r="DM516" s="2"/>
      <c r="DN516" s="2"/>
      <c r="DO516" s="2"/>
      <c r="DP516" s="2"/>
      <c r="DQ516" s="2"/>
      <c r="DR516" s="2"/>
      <c r="DS516" s="2"/>
      <c r="DT516" s="2"/>
      <c r="DU516" s="2"/>
      <c r="DV516" s="2"/>
      <c r="DW516" s="2"/>
      <c r="DX516" s="2"/>
      <c r="DY516" s="2"/>
      <c r="DZ516" s="2"/>
      <c r="EA516" s="2"/>
      <c r="EB516" s="2"/>
      <c r="EC516" s="2"/>
      <c r="ED516" s="2"/>
      <c r="EE516" s="2"/>
      <c r="EF516" s="2"/>
      <c r="EG516" s="2"/>
      <c r="EH516" s="2"/>
      <c r="EI516" s="2"/>
      <c r="EJ516" s="2"/>
      <c r="EK516" s="2"/>
    </row>
    <row r="517" spans="1:141" ht="12.7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c r="CA517" s="2"/>
      <c r="CB517" s="2"/>
      <c r="CC517" s="2"/>
      <c r="CD517" s="2"/>
      <c r="CE517" s="2"/>
      <c r="CF517" s="2"/>
      <c r="CG517" s="2"/>
      <c r="CH517" s="2"/>
      <c r="CI517" s="2"/>
      <c r="CJ517" s="2"/>
      <c r="CK517" s="2"/>
      <c r="CL517" s="2"/>
      <c r="CM517" s="2"/>
      <c r="CN517" s="2"/>
      <c r="CO517" s="2"/>
      <c r="CP517" s="2"/>
      <c r="CQ517" s="2"/>
      <c r="CR517" s="2"/>
      <c r="CS517" s="2"/>
      <c r="CT517" s="2"/>
      <c r="CU517" s="2"/>
      <c r="CV517" s="2"/>
      <c r="CW517" s="2"/>
      <c r="CX517" s="2"/>
      <c r="CY517" s="2"/>
      <c r="CZ517" s="2"/>
      <c r="DA517" s="2"/>
      <c r="DB517" s="2"/>
      <c r="DC517" s="2"/>
      <c r="DD517" s="2"/>
      <c r="DE517" s="2"/>
      <c r="DF517" s="2"/>
      <c r="DG517" s="2"/>
      <c r="DH517" s="2"/>
      <c r="DI517" s="2"/>
      <c r="DJ517" s="2"/>
      <c r="DK517" s="2"/>
      <c r="DL517" s="2"/>
      <c r="DM517" s="2"/>
      <c r="DN517" s="2"/>
      <c r="DO517" s="2"/>
      <c r="DP517" s="2"/>
      <c r="DQ517" s="2"/>
      <c r="DR517" s="2"/>
      <c r="DS517" s="2"/>
      <c r="DT517" s="2"/>
      <c r="DU517" s="2"/>
      <c r="DV517" s="2"/>
      <c r="DW517" s="2"/>
      <c r="DX517" s="2"/>
      <c r="DY517" s="2"/>
      <c r="DZ517" s="2"/>
      <c r="EA517" s="2"/>
      <c r="EB517" s="2"/>
      <c r="EC517" s="2"/>
      <c r="ED517" s="2"/>
      <c r="EE517" s="2"/>
      <c r="EF517" s="2"/>
      <c r="EG517" s="2"/>
      <c r="EH517" s="2"/>
      <c r="EI517" s="2"/>
      <c r="EJ517" s="2"/>
      <c r="EK517" s="2"/>
    </row>
    <row r="518" spans="1:141" ht="12.7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c r="BZ518" s="2"/>
      <c r="CA518" s="2"/>
      <c r="CB518" s="2"/>
      <c r="CC518" s="2"/>
      <c r="CD518" s="2"/>
      <c r="CE518" s="2"/>
      <c r="CF518" s="2"/>
      <c r="CG518" s="2"/>
      <c r="CH518" s="2"/>
      <c r="CI518" s="2"/>
      <c r="CJ518" s="2"/>
      <c r="CK518" s="2"/>
      <c r="CL518" s="2"/>
      <c r="CM518" s="2"/>
      <c r="CN518" s="2"/>
      <c r="CO518" s="2"/>
      <c r="CP518" s="2"/>
      <c r="CQ518" s="2"/>
      <c r="CR518" s="2"/>
      <c r="CS518" s="2"/>
      <c r="CT518" s="2"/>
      <c r="CU518" s="2"/>
      <c r="CV518" s="2"/>
      <c r="CW518" s="2"/>
      <c r="CX518" s="2"/>
      <c r="CY518" s="2"/>
      <c r="CZ518" s="2"/>
      <c r="DA518" s="2"/>
      <c r="DB518" s="2"/>
      <c r="DC518" s="2"/>
      <c r="DD518" s="2"/>
      <c r="DE518" s="2"/>
      <c r="DF518" s="2"/>
      <c r="DG518" s="2"/>
      <c r="DH518" s="2"/>
      <c r="DI518" s="2"/>
      <c r="DJ518" s="2"/>
      <c r="DK518" s="2"/>
      <c r="DL518" s="2"/>
      <c r="DM518" s="2"/>
      <c r="DN518" s="2"/>
      <c r="DO518" s="2"/>
      <c r="DP518" s="2"/>
      <c r="DQ518" s="2"/>
      <c r="DR518" s="2"/>
      <c r="DS518" s="2"/>
      <c r="DT518" s="2"/>
      <c r="DU518" s="2"/>
      <c r="DV518" s="2"/>
      <c r="DW518" s="2"/>
      <c r="DX518" s="2"/>
      <c r="DY518" s="2"/>
      <c r="DZ518" s="2"/>
      <c r="EA518" s="2"/>
      <c r="EB518" s="2"/>
      <c r="EC518" s="2"/>
      <c r="ED518" s="2"/>
      <c r="EE518" s="2"/>
      <c r="EF518" s="2"/>
      <c r="EG518" s="2"/>
      <c r="EH518" s="2"/>
      <c r="EI518" s="2"/>
      <c r="EJ518" s="2"/>
      <c r="EK518" s="2"/>
    </row>
    <row r="519" spans="1:141" ht="12.7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c r="BZ519" s="2"/>
      <c r="CA519" s="2"/>
      <c r="CB519" s="2"/>
      <c r="CC519" s="2"/>
      <c r="CD519" s="2"/>
      <c r="CE519" s="2"/>
      <c r="CF519" s="2"/>
      <c r="CG519" s="2"/>
      <c r="CH519" s="2"/>
      <c r="CI519" s="2"/>
      <c r="CJ519" s="2"/>
      <c r="CK519" s="2"/>
      <c r="CL519" s="2"/>
      <c r="CM519" s="2"/>
      <c r="CN519" s="2"/>
      <c r="CO519" s="2"/>
      <c r="CP519" s="2"/>
      <c r="CQ519" s="2"/>
      <c r="CR519" s="2"/>
      <c r="CS519" s="2"/>
      <c r="CT519" s="2"/>
      <c r="CU519" s="2"/>
      <c r="CV519" s="2"/>
      <c r="CW519" s="2"/>
      <c r="CX519" s="2"/>
      <c r="CY519" s="2"/>
      <c r="CZ519" s="2"/>
      <c r="DA519" s="2"/>
      <c r="DB519" s="2"/>
      <c r="DC519" s="2"/>
      <c r="DD519" s="2"/>
      <c r="DE519" s="2"/>
      <c r="DF519" s="2"/>
      <c r="DG519" s="2"/>
      <c r="DH519" s="2"/>
      <c r="DI519" s="2"/>
      <c r="DJ519" s="2"/>
      <c r="DK519" s="2"/>
      <c r="DL519" s="2"/>
      <c r="DM519" s="2"/>
      <c r="DN519" s="2"/>
      <c r="DO519" s="2"/>
      <c r="DP519" s="2"/>
      <c r="DQ519" s="2"/>
      <c r="DR519" s="2"/>
      <c r="DS519" s="2"/>
      <c r="DT519" s="2"/>
      <c r="DU519" s="2"/>
      <c r="DV519" s="2"/>
      <c r="DW519" s="2"/>
      <c r="DX519" s="2"/>
      <c r="DY519" s="2"/>
      <c r="DZ519" s="2"/>
      <c r="EA519" s="2"/>
      <c r="EB519" s="2"/>
      <c r="EC519" s="2"/>
      <c r="ED519" s="2"/>
      <c r="EE519" s="2"/>
      <c r="EF519" s="2"/>
      <c r="EG519" s="2"/>
      <c r="EH519" s="2"/>
      <c r="EI519" s="2"/>
      <c r="EJ519" s="2"/>
      <c r="EK519" s="2"/>
    </row>
    <row r="520" spans="1:141" ht="12.7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c r="BW520" s="2"/>
      <c r="BX520" s="2"/>
      <c r="BY520" s="2"/>
      <c r="BZ520" s="2"/>
      <c r="CA520" s="2"/>
      <c r="CB520" s="2"/>
      <c r="CC520" s="2"/>
      <c r="CD520" s="2"/>
      <c r="CE520" s="2"/>
      <c r="CF520" s="2"/>
      <c r="CG520" s="2"/>
      <c r="CH520" s="2"/>
      <c r="CI520" s="2"/>
      <c r="CJ520" s="2"/>
      <c r="CK520" s="2"/>
      <c r="CL520" s="2"/>
      <c r="CM520" s="2"/>
      <c r="CN520" s="2"/>
      <c r="CO520" s="2"/>
      <c r="CP520" s="2"/>
      <c r="CQ520" s="2"/>
      <c r="CR520" s="2"/>
      <c r="CS520" s="2"/>
      <c r="CT520" s="2"/>
      <c r="CU520" s="2"/>
      <c r="CV520" s="2"/>
      <c r="CW520" s="2"/>
      <c r="CX520" s="2"/>
      <c r="CY520" s="2"/>
      <c r="CZ520" s="2"/>
      <c r="DA520" s="2"/>
      <c r="DB520" s="2"/>
      <c r="DC520" s="2"/>
      <c r="DD520" s="2"/>
      <c r="DE520" s="2"/>
      <c r="DF520" s="2"/>
      <c r="DG520" s="2"/>
      <c r="DH520" s="2"/>
      <c r="DI520" s="2"/>
      <c r="DJ520" s="2"/>
      <c r="DK520" s="2"/>
      <c r="DL520" s="2"/>
      <c r="DM520" s="2"/>
      <c r="DN520" s="2"/>
      <c r="DO520" s="2"/>
      <c r="DP520" s="2"/>
      <c r="DQ520" s="2"/>
      <c r="DR520" s="2"/>
      <c r="DS520" s="2"/>
      <c r="DT520" s="2"/>
      <c r="DU520" s="2"/>
      <c r="DV520" s="2"/>
      <c r="DW520" s="2"/>
      <c r="DX520" s="2"/>
      <c r="DY520" s="2"/>
      <c r="DZ520" s="2"/>
      <c r="EA520" s="2"/>
      <c r="EB520" s="2"/>
      <c r="EC520" s="2"/>
      <c r="ED520" s="2"/>
      <c r="EE520" s="2"/>
      <c r="EF520" s="2"/>
      <c r="EG520" s="2"/>
      <c r="EH520" s="2"/>
      <c r="EI520" s="2"/>
      <c r="EJ520" s="2"/>
      <c r="EK520" s="2"/>
    </row>
    <row r="521" spans="1:141" ht="12.7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c r="BX521" s="2"/>
      <c r="BY521" s="2"/>
      <c r="BZ521" s="2"/>
      <c r="CA521" s="2"/>
      <c r="CB521" s="2"/>
      <c r="CC521" s="2"/>
      <c r="CD521" s="2"/>
      <c r="CE521" s="2"/>
      <c r="CF521" s="2"/>
      <c r="CG521" s="2"/>
      <c r="CH521" s="2"/>
      <c r="CI521" s="2"/>
      <c r="CJ521" s="2"/>
      <c r="CK521" s="2"/>
      <c r="CL521" s="2"/>
      <c r="CM521" s="2"/>
      <c r="CN521" s="2"/>
      <c r="CO521" s="2"/>
      <c r="CP521" s="2"/>
      <c r="CQ521" s="2"/>
      <c r="CR521" s="2"/>
      <c r="CS521" s="2"/>
      <c r="CT521" s="2"/>
      <c r="CU521" s="2"/>
      <c r="CV521" s="2"/>
      <c r="CW521" s="2"/>
      <c r="CX521" s="2"/>
      <c r="CY521" s="2"/>
      <c r="CZ521" s="2"/>
      <c r="DA521" s="2"/>
      <c r="DB521" s="2"/>
      <c r="DC521" s="2"/>
      <c r="DD521" s="2"/>
      <c r="DE521" s="2"/>
      <c r="DF521" s="2"/>
      <c r="DG521" s="2"/>
      <c r="DH521" s="2"/>
      <c r="DI521" s="2"/>
      <c r="DJ521" s="2"/>
      <c r="DK521" s="2"/>
      <c r="DL521" s="2"/>
      <c r="DM521" s="2"/>
      <c r="DN521" s="2"/>
      <c r="DO521" s="2"/>
      <c r="DP521" s="2"/>
      <c r="DQ521" s="2"/>
      <c r="DR521" s="2"/>
      <c r="DS521" s="2"/>
      <c r="DT521" s="2"/>
      <c r="DU521" s="2"/>
      <c r="DV521" s="2"/>
      <c r="DW521" s="2"/>
      <c r="DX521" s="2"/>
      <c r="DY521" s="2"/>
      <c r="DZ521" s="2"/>
      <c r="EA521" s="2"/>
      <c r="EB521" s="2"/>
      <c r="EC521" s="2"/>
      <c r="ED521" s="2"/>
      <c r="EE521" s="2"/>
      <c r="EF521" s="2"/>
      <c r="EG521" s="2"/>
      <c r="EH521" s="2"/>
      <c r="EI521" s="2"/>
      <c r="EJ521" s="2"/>
      <c r="EK521" s="2"/>
    </row>
    <row r="522" spans="1:141" ht="12.7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c r="CA522" s="2"/>
      <c r="CB522" s="2"/>
      <c r="CC522" s="2"/>
      <c r="CD522" s="2"/>
      <c r="CE522" s="2"/>
      <c r="CF522" s="2"/>
      <c r="CG522" s="2"/>
      <c r="CH522" s="2"/>
      <c r="CI522" s="2"/>
      <c r="CJ522" s="2"/>
      <c r="CK522" s="2"/>
      <c r="CL522" s="2"/>
      <c r="CM522" s="2"/>
      <c r="CN522" s="2"/>
      <c r="CO522" s="2"/>
      <c r="CP522" s="2"/>
      <c r="CQ522" s="2"/>
      <c r="CR522" s="2"/>
      <c r="CS522" s="2"/>
      <c r="CT522" s="2"/>
      <c r="CU522" s="2"/>
      <c r="CV522" s="2"/>
      <c r="CW522" s="2"/>
      <c r="CX522" s="2"/>
      <c r="CY522" s="2"/>
      <c r="CZ522" s="2"/>
      <c r="DA522" s="2"/>
      <c r="DB522" s="2"/>
      <c r="DC522" s="2"/>
      <c r="DD522" s="2"/>
      <c r="DE522" s="2"/>
      <c r="DF522" s="2"/>
      <c r="DG522" s="2"/>
      <c r="DH522" s="2"/>
      <c r="DI522" s="2"/>
      <c r="DJ522" s="2"/>
      <c r="DK522" s="2"/>
      <c r="DL522" s="2"/>
      <c r="DM522" s="2"/>
      <c r="DN522" s="2"/>
      <c r="DO522" s="2"/>
      <c r="DP522" s="2"/>
      <c r="DQ522" s="2"/>
      <c r="DR522" s="2"/>
      <c r="DS522" s="2"/>
      <c r="DT522" s="2"/>
      <c r="DU522" s="2"/>
      <c r="DV522" s="2"/>
      <c r="DW522" s="2"/>
      <c r="DX522" s="2"/>
      <c r="DY522" s="2"/>
      <c r="DZ522" s="2"/>
      <c r="EA522" s="2"/>
      <c r="EB522" s="2"/>
      <c r="EC522" s="2"/>
      <c r="ED522" s="2"/>
      <c r="EE522" s="2"/>
      <c r="EF522" s="2"/>
      <c r="EG522" s="2"/>
      <c r="EH522" s="2"/>
      <c r="EI522" s="2"/>
      <c r="EJ522" s="2"/>
      <c r="EK522" s="2"/>
    </row>
    <row r="523" spans="1:141" ht="12.7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c r="BZ523" s="2"/>
      <c r="CA523" s="2"/>
      <c r="CB523" s="2"/>
      <c r="CC523" s="2"/>
      <c r="CD523" s="2"/>
      <c r="CE523" s="2"/>
      <c r="CF523" s="2"/>
      <c r="CG523" s="2"/>
      <c r="CH523" s="2"/>
      <c r="CI523" s="2"/>
      <c r="CJ523" s="2"/>
      <c r="CK523" s="2"/>
      <c r="CL523" s="2"/>
      <c r="CM523" s="2"/>
      <c r="CN523" s="2"/>
      <c r="CO523" s="2"/>
      <c r="CP523" s="2"/>
      <c r="CQ523" s="2"/>
      <c r="CR523" s="2"/>
      <c r="CS523" s="2"/>
      <c r="CT523" s="2"/>
      <c r="CU523" s="2"/>
      <c r="CV523" s="2"/>
      <c r="CW523" s="2"/>
      <c r="CX523" s="2"/>
      <c r="CY523" s="2"/>
      <c r="CZ523" s="2"/>
      <c r="DA523" s="2"/>
      <c r="DB523" s="2"/>
      <c r="DC523" s="2"/>
      <c r="DD523" s="2"/>
      <c r="DE523" s="2"/>
      <c r="DF523" s="2"/>
      <c r="DG523" s="2"/>
      <c r="DH523" s="2"/>
      <c r="DI523" s="2"/>
      <c r="DJ523" s="2"/>
      <c r="DK523" s="2"/>
      <c r="DL523" s="2"/>
      <c r="DM523" s="2"/>
      <c r="DN523" s="2"/>
      <c r="DO523" s="2"/>
      <c r="DP523" s="2"/>
      <c r="DQ523" s="2"/>
      <c r="DR523" s="2"/>
      <c r="DS523" s="2"/>
      <c r="DT523" s="2"/>
      <c r="DU523" s="2"/>
      <c r="DV523" s="2"/>
      <c r="DW523" s="2"/>
      <c r="DX523" s="2"/>
      <c r="DY523" s="2"/>
      <c r="DZ523" s="2"/>
      <c r="EA523" s="2"/>
      <c r="EB523" s="2"/>
      <c r="EC523" s="2"/>
      <c r="ED523" s="2"/>
      <c r="EE523" s="2"/>
      <c r="EF523" s="2"/>
      <c r="EG523" s="2"/>
      <c r="EH523" s="2"/>
      <c r="EI523" s="2"/>
      <c r="EJ523" s="2"/>
      <c r="EK523" s="2"/>
    </row>
    <row r="524" spans="1:141" ht="12.7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c r="CA524" s="2"/>
      <c r="CB524" s="2"/>
      <c r="CC524" s="2"/>
      <c r="CD524" s="2"/>
      <c r="CE524" s="2"/>
      <c r="CF524" s="2"/>
      <c r="CG524" s="2"/>
      <c r="CH524" s="2"/>
      <c r="CI524" s="2"/>
      <c r="CJ524" s="2"/>
      <c r="CK524" s="2"/>
      <c r="CL524" s="2"/>
      <c r="CM524" s="2"/>
      <c r="CN524" s="2"/>
      <c r="CO524" s="2"/>
      <c r="CP524" s="2"/>
      <c r="CQ524" s="2"/>
      <c r="CR524" s="2"/>
      <c r="CS524" s="2"/>
      <c r="CT524" s="2"/>
      <c r="CU524" s="2"/>
      <c r="CV524" s="2"/>
      <c r="CW524" s="2"/>
      <c r="CX524" s="2"/>
      <c r="CY524" s="2"/>
      <c r="CZ524" s="2"/>
      <c r="DA524" s="2"/>
      <c r="DB524" s="2"/>
      <c r="DC524" s="2"/>
      <c r="DD524" s="2"/>
      <c r="DE524" s="2"/>
      <c r="DF524" s="2"/>
      <c r="DG524" s="2"/>
      <c r="DH524" s="2"/>
      <c r="DI524" s="2"/>
      <c r="DJ524" s="2"/>
      <c r="DK524" s="2"/>
      <c r="DL524" s="2"/>
      <c r="DM524" s="2"/>
      <c r="DN524" s="2"/>
      <c r="DO524" s="2"/>
      <c r="DP524" s="2"/>
      <c r="DQ524" s="2"/>
      <c r="DR524" s="2"/>
      <c r="DS524" s="2"/>
      <c r="DT524" s="2"/>
      <c r="DU524" s="2"/>
      <c r="DV524" s="2"/>
      <c r="DW524" s="2"/>
      <c r="DX524" s="2"/>
      <c r="DY524" s="2"/>
      <c r="DZ524" s="2"/>
      <c r="EA524" s="2"/>
      <c r="EB524" s="2"/>
      <c r="EC524" s="2"/>
      <c r="ED524" s="2"/>
      <c r="EE524" s="2"/>
      <c r="EF524" s="2"/>
      <c r="EG524" s="2"/>
      <c r="EH524" s="2"/>
      <c r="EI524" s="2"/>
      <c r="EJ524" s="2"/>
      <c r="EK524" s="2"/>
    </row>
    <row r="525" spans="1:141" ht="12.7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c r="BZ525" s="2"/>
      <c r="CA525" s="2"/>
      <c r="CB525" s="2"/>
      <c r="CC525" s="2"/>
      <c r="CD525" s="2"/>
      <c r="CE525" s="2"/>
      <c r="CF525" s="2"/>
      <c r="CG525" s="2"/>
      <c r="CH525" s="2"/>
      <c r="CI525" s="2"/>
      <c r="CJ525" s="2"/>
      <c r="CK525" s="2"/>
      <c r="CL525" s="2"/>
      <c r="CM525" s="2"/>
      <c r="CN525" s="2"/>
      <c r="CO525" s="2"/>
      <c r="CP525" s="2"/>
      <c r="CQ525" s="2"/>
      <c r="CR525" s="2"/>
      <c r="CS525" s="2"/>
      <c r="CT525" s="2"/>
      <c r="CU525" s="2"/>
      <c r="CV525" s="2"/>
      <c r="CW525" s="2"/>
      <c r="CX525" s="2"/>
      <c r="CY525" s="2"/>
      <c r="CZ525" s="2"/>
      <c r="DA525" s="2"/>
      <c r="DB525" s="2"/>
      <c r="DC525" s="2"/>
      <c r="DD525" s="2"/>
      <c r="DE525" s="2"/>
      <c r="DF525" s="2"/>
      <c r="DG525" s="2"/>
      <c r="DH525" s="2"/>
      <c r="DI525" s="2"/>
      <c r="DJ525" s="2"/>
      <c r="DK525" s="2"/>
      <c r="DL525" s="2"/>
      <c r="DM525" s="2"/>
      <c r="DN525" s="2"/>
      <c r="DO525" s="2"/>
      <c r="DP525" s="2"/>
      <c r="DQ525" s="2"/>
      <c r="DR525" s="2"/>
      <c r="DS525" s="2"/>
      <c r="DT525" s="2"/>
      <c r="DU525" s="2"/>
      <c r="DV525" s="2"/>
      <c r="DW525" s="2"/>
      <c r="DX525" s="2"/>
      <c r="DY525" s="2"/>
      <c r="DZ525" s="2"/>
      <c r="EA525" s="2"/>
      <c r="EB525" s="2"/>
      <c r="EC525" s="2"/>
      <c r="ED525" s="2"/>
      <c r="EE525" s="2"/>
      <c r="EF525" s="2"/>
      <c r="EG525" s="2"/>
      <c r="EH525" s="2"/>
      <c r="EI525" s="2"/>
      <c r="EJ525" s="2"/>
      <c r="EK525" s="2"/>
    </row>
    <row r="526" spans="1:141" ht="12.7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2"/>
      <c r="BZ526" s="2"/>
      <c r="CA526" s="2"/>
      <c r="CB526" s="2"/>
      <c r="CC526" s="2"/>
      <c r="CD526" s="2"/>
      <c r="CE526" s="2"/>
      <c r="CF526" s="2"/>
      <c r="CG526" s="2"/>
      <c r="CH526" s="2"/>
      <c r="CI526" s="2"/>
      <c r="CJ526" s="2"/>
      <c r="CK526" s="2"/>
      <c r="CL526" s="2"/>
      <c r="CM526" s="2"/>
      <c r="CN526" s="2"/>
      <c r="CO526" s="2"/>
      <c r="CP526" s="2"/>
      <c r="CQ526" s="2"/>
      <c r="CR526" s="2"/>
      <c r="CS526" s="2"/>
      <c r="CT526" s="2"/>
      <c r="CU526" s="2"/>
      <c r="CV526" s="2"/>
      <c r="CW526" s="2"/>
      <c r="CX526" s="2"/>
      <c r="CY526" s="2"/>
      <c r="CZ526" s="2"/>
      <c r="DA526" s="2"/>
      <c r="DB526" s="2"/>
      <c r="DC526" s="2"/>
      <c r="DD526" s="2"/>
      <c r="DE526" s="2"/>
      <c r="DF526" s="2"/>
      <c r="DG526" s="2"/>
      <c r="DH526" s="2"/>
      <c r="DI526" s="2"/>
      <c r="DJ526" s="2"/>
      <c r="DK526" s="2"/>
      <c r="DL526" s="2"/>
      <c r="DM526" s="2"/>
      <c r="DN526" s="2"/>
      <c r="DO526" s="2"/>
      <c r="DP526" s="2"/>
      <c r="DQ526" s="2"/>
      <c r="DR526" s="2"/>
      <c r="DS526" s="2"/>
      <c r="DT526" s="2"/>
      <c r="DU526" s="2"/>
      <c r="DV526" s="2"/>
      <c r="DW526" s="2"/>
      <c r="DX526" s="2"/>
      <c r="DY526" s="2"/>
      <c r="DZ526" s="2"/>
      <c r="EA526" s="2"/>
      <c r="EB526" s="2"/>
      <c r="EC526" s="2"/>
      <c r="ED526" s="2"/>
      <c r="EE526" s="2"/>
      <c r="EF526" s="2"/>
      <c r="EG526" s="2"/>
      <c r="EH526" s="2"/>
      <c r="EI526" s="2"/>
      <c r="EJ526" s="2"/>
      <c r="EK526" s="2"/>
    </row>
    <row r="527" spans="1:141" ht="12.7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c r="BW527" s="2"/>
      <c r="BX527" s="2"/>
      <c r="BY527" s="2"/>
      <c r="BZ527" s="2"/>
      <c r="CA527" s="2"/>
      <c r="CB527" s="2"/>
      <c r="CC527" s="2"/>
      <c r="CD527" s="2"/>
      <c r="CE527" s="2"/>
      <c r="CF527" s="2"/>
      <c r="CG527" s="2"/>
      <c r="CH527" s="2"/>
      <c r="CI527" s="2"/>
      <c r="CJ527" s="2"/>
      <c r="CK527" s="2"/>
      <c r="CL527" s="2"/>
      <c r="CM527" s="2"/>
      <c r="CN527" s="2"/>
      <c r="CO527" s="2"/>
      <c r="CP527" s="2"/>
      <c r="CQ527" s="2"/>
      <c r="CR527" s="2"/>
      <c r="CS527" s="2"/>
      <c r="CT527" s="2"/>
      <c r="CU527" s="2"/>
      <c r="CV527" s="2"/>
      <c r="CW527" s="2"/>
      <c r="CX527" s="2"/>
      <c r="CY527" s="2"/>
      <c r="CZ527" s="2"/>
      <c r="DA527" s="2"/>
      <c r="DB527" s="2"/>
      <c r="DC527" s="2"/>
      <c r="DD527" s="2"/>
      <c r="DE527" s="2"/>
      <c r="DF527" s="2"/>
      <c r="DG527" s="2"/>
      <c r="DH527" s="2"/>
      <c r="DI527" s="2"/>
      <c r="DJ527" s="2"/>
      <c r="DK527" s="2"/>
      <c r="DL527" s="2"/>
      <c r="DM527" s="2"/>
      <c r="DN527" s="2"/>
      <c r="DO527" s="2"/>
      <c r="DP527" s="2"/>
      <c r="DQ527" s="2"/>
      <c r="DR527" s="2"/>
      <c r="DS527" s="2"/>
      <c r="DT527" s="2"/>
      <c r="DU527" s="2"/>
      <c r="DV527" s="2"/>
      <c r="DW527" s="2"/>
      <c r="DX527" s="2"/>
      <c r="DY527" s="2"/>
      <c r="DZ527" s="2"/>
      <c r="EA527" s="2"/>
      <c r="EB527" s="2"/>
      <c r="EC527" s="2"/>
      <c r="ED527" s="2"/>
      <c r="EE527" s="2"/>
      <c r="EF527" s="2"/>
      <c r="EG527" s="2"/>
      <c r="EH527" s="2"/>
      <c r="EI527" s="2"/>
      <c r="EJ527" s="2"/>
      <c r="EK527" s="2"/>
    </row>
    <row r="528" spans="1:141" ht="12.7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c r="BZ528" s="2"/>
      <c r="CA528" s="2"/>
      <c r="CB528" s="2"/>
      <c r="CC528" s="2"/>
      <c r="CD528" s="2"/>
      <c r="CE528" s="2"/>
      <c r="CF528" s="2"/>
      <c r="CG528" s="2"/>
      <c r="CH528" s="2"/>
      <c r="CI528" s="2"/>
      <c r="CJ528" s="2"/>
      <c r="CK528" s="2"/>
      <c r="CL528" s="2"/>
      <c r="CM528" s="2"/>
      <c r="CN528" s="2"/>
      <c r="CO528" s="2"/>
      <c r="CP528" s="2"/>
      <c r="CQ528" s="2"/>
      <c r="CR528" s="2"/>
      <c r="CS528" s="2"/>
      <c r="CT528" s="2"/>
      <c r="CU528" s="2"/>
      <c r="CV528" s="2"/>
      <c r="CW528" s="2"/>
      <c r="CX528" s="2"/>
      <c r="CY528" s="2"/>
      <c r="CZ528" s="2"/>
      <c r="DA528" s="2"/>
      <c r="DB528" s="2"/>
      <c r="DC528" s="2"/>
      <c r="DD528" s="2"/>
      <c r="DE528" s="2"/>
      <c r="DF528" s="2"/>
      <c r="DG528" s="2"/>
      <c r="DH528" s="2"/>
      <c r="DI528" s="2"/>
      <c r="DJ528" s="2"/>
      <c r="DK528" s="2"/>
      <c r="DL528" s="2"/>
      <c r="DM528" s="2"/>
      <c r="DN528" s="2"/>
      <c r="DO528" s="2"/>
      <c r="DP528" s="2"/>
      <c r="DQ528" s="2"/>
      <c r="DR528" s="2"/>
      <c r="DS528" s="2"/>
      <c r="DT528" s="2"/>
      <c r="DU528" s="2"/>
      <c r="DV528" s="2"/>
      <c r="DW528" s="2"/>
      <c r="DX528" s="2"/>
      <c r="DY528" s="2"/>
      <c r="DZ528" s="2"/>
      <c r="EA528" s="2"/>
      <c r="EB528" s="2"/>
      <c r="EC528" s="2"/>
      <c r="ED528" s="2"/>
      <c r="EE528" s="2"/>
      <c r="EF528" s="2"/>
      <c r="EG528" s="2"/>
      <c r="EH528" s="2"/>
      <c r="EI528" s="2"/>
      <c r="EJ528" s="2"/>
      <c r="EK528" s="2"/>
    </row>
    <row r="529" spans="1:141" ht="12.7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c r="BW529" s="2"/>
      <c r="BX529" s="2"/>
      <c r="BY529" s="2"/>
      <c r="BZ529" s="2"/>
      <c r="CA529" s="2"/>
      <c r="CB529" s="2"/>
      <c r="CC529" s="2"/>
      <c r="CD529" s="2"/>
      <c r="CE529" s="2"/>
      <c r="CF529" s="2"/>
      <c r="CG529" s="2"/>
      <c r="CH529" s="2"/>
      <c r="CI529" s="2"/>
      <c r="CJ529" s="2"/>
      <c r="CK529" s="2"/>
      <c r="CL529" s="2"/>
      <c r="CM529" s="2"/>
      <c r="CN529" s="2"/>
      <c r="CO529" s="2"/>
      <c r="CP529" s="2"/>
      <c r="CQ529" s="2"/>
      <c r="CR529" s="2"/>
      <c r="CS529" s="2"/>
      <c r="CT529" s="2"/>
      <c r="CU529" s="2"/>
      <c r="CV529" s="2"/>
      <c r="CW529" s="2"/>
      <c r="CX529" s="2"/>
      <c r="CY529" s="2"/>
      <c r="CZ529" s="2"/>
      <c r="DA529" s="2"/>
      <c r="DB529" s="2"/>
      <c r="DC529" s="2"/>
      <c r="DD529" s="2"/>
      <c r="DE529" s="2"/>
      <c r="DF529" s="2"/>
      <c r="DG529" s="2"/>
      <c r="DH529" s="2"/>
      <c r="DI529" s="2"/>
      <c r="DJ529" s="2"/>
      <c r="DK529" s="2"/>
      <c r="DL529" s="2"/>
      <c r="DM529" s="2"/>
      <c r="DN529" s="2"/>
      <c r="DO529" s="2"/>
      <c r="DP529" s="2"/>
      <c r="DQ529" s="2"/>
      <c r="DR529" s="2"/>
      <c r="DS529" s="2"/>
      <c r="DT529" s="2"/>
      <c r="DU529" s="2"/>
      <c r="DV529" s="2"/>
      <c r="DW529" s="2"/>
      <c r="DX529" s="2"/>
      <c r="DY529" s="2"/>
      <c r="DZ529" s="2"/>
      <c r="EA529" s="2"/>
      <c r="EB529" s="2"/>
      <c r="EC529" s="2"/>
      <c r="ED529" s="2"/>
      <c r="EE529" s="2"/>
      <c r="EF529" s="2"/>
      <c r="EG529" s="2"/>
      <c r="EH529" s="2"/>
      <c r="EI529" s="2"/>
      <c r="EJ529" s="2"/>
      <c r="EK529" s="2"/>
    </row>
    <row r="530" spans="1:141" ht="12.7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c r="CA530" s="2"/>
      <c r="CB530" s="2"/>
      <c r="CC530" s="2"/>
      <c r="CD530" s="2"/>
      <c r="CE530" s="2"/>
      <c r="CF530" s="2"/>
      <c r="CG530" s="2"/>
      <c r="CH530" s="2"/>
      <c r="CI530" s="2"/>
      <c r="CJ530" s="2"/>
      <c r="CK530" s="2"/>
      <c r="CL530" s="2"/>
      <c r="CM530" s="2"/>
      <c r="CN530" s="2"/>
      <c r="CO530" s="2"/>
      <c r="CP530" s="2"/>
      <c r="CQ530" s="2"/>
      <c r="CR530" s="2"/>
      <c r="CS530" s="2"/>
      <c r="CT530" s="2"/>
      <c r="CU530" s="2"/>
      <c r="CV530" s="2"/>
      <c r="CW530" s="2"/>
      <c r="CX530" s="2"/>
      <c r="CY530" s="2"/>
      <c r="CZ530" s="2"/>
      <c r="DA530" s="2"/>
      <c r="DB530" s="2"/>
      <c r="DC530" s="2"/>
      <c r="DD530" s="2"/>
      <c r="DE530" s="2"/>
      <c r="DF530" s="2"/>
      <c r="DG530" s="2"/>
      <c r="DH530" s="2"/>
      <c r="DI530" s="2"/>
      <c r="DJ530" s="2"/>
      <c r="DK530" s="2"/>
      <c r="DL530" s="2"/>
      <c r="DM530" s="2"/>
      <c r="DN530" s="2"/>
      <c r="DO530" s="2"/>
      <c r="DP530" s="2"/>
      <c r="DQ530" s="2"/>
      <c r="DR530" s="2"/>
      <c r="DS530" s="2"/>
      <c r="DT530" s="2"/>
      <c r="DU530" s="2"/>
      <c r="DV530" s="2"/>
      <c r="DW530" s="2"/>
      <c r="DX530" s="2"/>
      <c r="DY530" s="2"/>
      <c r="DZ530" s="2"/>
      <c r="EA530" s="2"/>
      <c r="EB530" s="2"/>
      <c r="EC530" s="2"/>
      <c r="ED530" s="2"/>
      <c r="EE530" s="2"/>
      <c r="EF530" s="2"/>
      <c r="EG530" s="2"/>
      <c r="EH530" s="2"/>
      <c r="EI530" s="2"/>
      <c r="EJ530" s="2"/>
      <c r="EK530" s="2"/>
    </row>
    <row r="531" spans="1:141" ht="12.7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c r="BZ531" s="2"/>
      <c r="CA531" s="2"/>
      <c r="CB531" s="2"/>
      <c r="CC531" s="2"/>
      <c r="CD531" s="2"/>
      <c r="CE531" s="2"/>
      <c r="CF531" s="2"/>
      <c r="CG531" s="2"/>
      <c r="CH531" s="2"/>
      <c r="CI531" s="2"/>
      <c r="CJ531" s="2"/>
      <c r="CK531" s="2"/>
      <c r="CL531" s="2"/>
      <c r="CM531" s="2"/>
      <c r="CN531" s="2"/>
      <c r="CO531" s="2"/>
      <c r="CP531" s="2"/>
      <c r="CQ531" s="2"/>
      <c r="CR531" s="2"/>
      <c r="CS531" s="2"/>
      <c r="CT531" s="2"/>
      <c r="CU531" s="2"/>
      <c r="CV531" s="2"/>
      <c r="CW531" s="2"/>
      <c r="CX531" s="2"/>
      <c r="CY531" s="2"/>
      <c r="CZ531" s="2"/>
      <c r="DA531" s="2"/>
      <c r="DB531" s="2"/>
      <c r="DC531" s="2"/>
      <c r="DD531" s="2"/>
      <c r="DE531" s="2"/>
      <c r="DF531" s="2"/>
      <c r="DG531" s="2"/>
      <c r="DH531" s="2"/>
      <c r="DI531" s="2"/>
      <c r="DJ531" s="2"/>
      <c r="DK531" s="2"/>
      <c r="DL531" s="2"/>
      <c r="DM531" s="2"/>
      <c r="DN531" s="2"/>
      <c r="DO531" s="2"/>
      <c r="DP531" s="2"/>
      <c r="DQ531" s="2"/>
      <c r="DR531" s="2"/>
      <c r="DS531" s="2"/>
      <c r="DT531" s="2"/>
      <c r="DU531" s="2"/>
      <c r="DV531" s="2"/>
      <c r="DW531" s="2"/>
      <c r="DX531" s="2"/>
      <c r="DY531" s="2"/>
      <c r="DZ531" s="2"/>
      <c r="EA531" s="2"/>
      <c r="EB531" s="2"/>
      <c r="EC531" s="2"/>
      <c r="ED531" s="2"/>
      <c r="EE531" s="2"/>
      <c r="EF531" s="2"/>
      <c r="EG531" s="2"/>
      <c r="EH531" s="2"/>
      <c r="EI531" s="2"/>
      <c r="EJ531" s="2"/>
      <c r="EK531" s="2"/>
    </row>
    <row r="532" spans="1:141" ht="12.7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c r="CA532" s="2"/>
      <c r="CB532" s="2"/>
      <c r="CC532" s="2"/>
      <c r="CD532" s="2"/>
      <c r="CE532" s="2"/>
      <c r="CF532" s="2"/>
      <c r="CG532" s="2"/>
      <c r="CH532" s="2"/>
      <c r="CI532" s="2"/>
      <c r="CJ532" s="2"/>
      <c r="CK532" s="2"/>
      <c r="CL532" s="2"/>
      <c r="CM532" s="2"/>
      <c r="CN532" s="2"/>
      <c r="CO532" s="2"/>
      <c r="CP532" s="2"/>
      <c r="CQ532" s="2"/>
      <c r="CR532" s="2"/>
      <c r="CS532" s="2"/>
      <c r="CT532" s="2"/>
      <c r="CU532" s="2"/>
      <c r="CV532" s="2"/>
      <c r="CW532" s="2"/>
      <c r="CX532" s="2"/>
      <c r="CY532" s="2"/>
      <c r="CZ532" s="2"/>
      <c r="DA532" s="2"/>
      <c r="DB532" s="2"/>
      <c r="DC532" s="2"/>
      <c r="DD532" s="2"/>
      <c r="DE532" s="2"/>
      <c r="DF532" s="2"/>
      <c r="DG532" s="2"/>
      <c r="DH532" s="2"/>
      <c r="DI532" s="2"/>
      <c r="DJ532" s="2"/>
      <c r="DK532" s="2"/>
      <c r="DL532" s="2"/>
      <c r="DM532" s="2"/>
      <c r="DN532" s="2"/>
      <c r="DO532" s="2"/>
      <c r="DP532" s="2"/>
      <c r="DQ532" s="2"/>
      <c r="DR532" s="2"/>
      <c r="DS532" s="2"/>
      <c r="DT532" s="2"/>
      <c r="DU532" s="2"/>
      <c r="DV532" s="2"/>
      <c r="DW532" s="2"/>
      <c r="DX532" s="2"/>
      <c r="DY532" s="2"/>
      <c r="DZ532" s="2"/>
      <c r="EA532" s="2"/>
      <c r="EB532" s="2"/>
      <c r="EC532" s="2"/>
      <c r="ED532" s="2"/>
      <c r="EE532" s="2"/>
      <c r="EF532" s="2"/>
      <c r="EG532" s="2"/>
      <c r="EH532" s="2"/>
      <c r="EI532" s="2"/>
      <c r="EJ532" s="2"/>
      <c r="EK532" s="2"/>
    </row>
    <row r="533" spans="1:141" ht="12.7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c r="BX533" s="2"/>
      <c r="BY533" s="2"/>
      <c r="BZ533" s="2"/>
      <c r="CA533" s="2"/>
      <c r="CB533" s="2"/>
      <c r="CC533" s="2"/>
      <c r="CD533" s="2"/>
      <c r="CE533" s="2"/>
      <c r="CF533" s="2"/>
      <c r="CG533" s="2"/>
      <c r="CH533" s="2"/>
      <c r="CI533" s="2"/>
      <c r="CJ533" s="2"/>
      <c r="CK533" s="2"/>
      <c r="CL533" s="2"/>
      <c r="CM533" s="2"/>
      <c r="CN533" s="2"/>
      <c r="CO533" s="2"/>
      <c r="CP533" s="2"/>
      <c r="CQ533" s="2"/>
      <c r="CR533" s="2"/>
      <c r="CS533" s="2"/>
      <c r="CT533" s="2"/>
      <c r="CU533" s="2"/>
      <c r="CV533" s="2"/>
      <c r="CW533" s="2"/>
      <c r="CX533" s="2"/>
      <c r="CY533" s="2"/>
      <c r="CZ533" s="2"/>
      <c r="DA533" s="2"/>
      <c r="DB533" s="2"/>
      <c r="DC533" s="2"/>
      <c r="DD533" s="2"/>
      <c r="DE533" s="2"/>
      <c r="DF533" s="2"/>
      <c r="DG533" s="2"/>
      <c r="DH533" s="2"/>
      <c r="DI533" s="2"/>
      <c r="DJ533" s="2"/>
      <c r="DK533" s="2"/>
      <c r="DL533" s="2"/>
      <c r="DM533" s="2"/>
      <c r="DN533" s="2"/>
      <c r="DO533" s="2"/>
      <c r="DP533" s="2"/>
      <c r="DQ533" s="2"/>
      <c r="DR533" s="2"/>
      <c r="DS533" s="2"/>
      <c r="DT533" s="2"/>
      <c r="DU533" s="2"/>
      <c r="DV533" s="2"/>
      <c r="DW533" s="2"/>
      <c r="DX533" s="2"/>
      <c r="DY533" s="2"/>
      <c r="DZ533" s="2"/>
      <c r="EA533" s="2"/>
      <c r="EB533" s="2"/>
      <c r="EC533" s="2"/>
      <c r="ED533" s="2"/>
      <c r="EE533" s="2"/>
      <c r="EF533" s="2"/>
      <c r="EG533" s="2"/>
      <c r="EH533" s="2"/>
      <c r="EI533" s="2"/>
      <c r="EJ533" s="2"/>
      <c r="EK533" s="2"/>
    </row>
    <row r="534" spans="1:141" ht="12.7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c r="BZ534" s="2"/>
      <c r="CA534" s="2"/>
      <c r="CB534" s="2"/>
      <c r="CC534" s="2"/>
      <c r="CD534" s="2"/>
      <c r="CE534" s="2"/>
      <c r="CF534" s="2"/>
      <c r="CG534" s="2"/>
      <c r="CH534" s="2"/>
      <c r="CI534" s="2"/>
      <c r="CJ534" s="2"/>
      <c r="CK534" s="2"/>
      <c r="CL534" s="2"/>
      <c r="CM534" s="2"/>
      <c r="CN534" s="2"/>
      <c r="CO534" s="2"/>
      <c r="CP534" s="2"/>
      <c r="CQ534" s="2"/>
      <c r="CR534" s="2"/>
      <c r="CS534" s="2"/>
      <c r="CT534" s="2"/>
      <c r="CU534" s="2"/>
      <c r="CV534" s="2"/>
      <c r="CW534" s="2"/>
      <c r="CX534" s="2"/>
      <c r="CY534" s="2"/>
      <c r="CZ534" s="2"/>
      <c r="DA534" s="2"/>
      <c r="DB534" s="2"/>
      <c r="DC534" s="2"/>
      <c r="DD534" s="2"/>
      <c r="DE534" s="2"/>
      <c r="DF534" s="2"/>
      <c r="DG534" s="2"/>
      <c r="DH534" s="2"/>
      <c r="DI534" s="2"/>
      <c r="DJ534" s="2"/>
      <c r="DK534" s="2"/>
      <c r="DL534" s="2"/>
      <c r="DM534" s="2"/>
      <c r="DN534" s="2"/>
      <c r="DO534" s="2"/>
      <c r="DP534" s="2"/>
      <c r="DQ534" s="2"/>
      <c r="DR534" s="2"/>
      <c r="DS534" s="2"/>
      <c r="DT534" s="2"/>
      <c r="DU534" s="2"/>
      <c r="DV534" s="2"/>
      <c r="DW534" s="2"/>
      <c r="DX534" s="2"/>
      <c r="DY534" s="2"/>
      <c r="DZ534" s="2"/>
      <c r="EA534" s="2"/>
      <c r="EB534" s="2"/>
      <c r="EC534" s="2"/>
      <c r="ED534" s="2"/>
      <c r="EE534" s="2"/>
      <c r="EF534" s="2"/>
      <c r="EG534" s="2"/>
      <c r="EH534" s="2"/>
      <c r="EI534" s="2"/>
      <c r="EJ534" s="2"/>
      <c r="EK534" s="2"/>
    </row>
    <row r="535" spans="1:141" ht="12.7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c r="BZ535" s="2"/>
      <c r="CA535" s="2"/>
      <c r="CB535" s="2"/>
      <c r="CC535" s="2"/>
      <c r="CD535" s="2"/>
      <c r="CE535" s="2"/>
      <c r="CF535" s="2"/>
      <c r="CG535" s="2"/>
      <c r="CH535" s="2"/>
      <c r="CI535" s="2"/>
      <c r="CJ535" s="2"/>
      <c r="CK535" s="2"/>
      <c r="CL535" s="2"/>
      <c r="CM535" s="2"/>
      <c r="CN535" s="2"/>
      <c r="CO535" s="2"/>
      <c r="CP535" s="2"/>
      <c r="CQ535" s="2"/>
      <c r="CR535" s="2"/>
      <c r="CS535" s="2"/>
      <c r="CT535" s="2"/>
      <c r="CU535" s="2"/>
      <c r="CV535" s="2"/>
      <c r="CW535" s="2"/>
      <c r="CX535" s="2"/>
      <c r="CY535" s="2"/>
      <c r="CZ535" s="2"/>
      <c r="DA535" s="2"/>
      <c r="DB535" s="2"/>
      <c r="DC535" s="2"/>
      <c r="DD535" s="2"/>
      <c r="DE535" s="2"/>
      <c r="DF535" s="2"/>
      <c r="DG535" s="2"/>
      <c r="DH535" s="2"/>
      <c r="DI535" s="2"/>
      <c r="DJ535" s="2"/>
      <c r="DK535" s="2"/>
      <c r="DL535" s="2"/>
      <c r="DM535" s="2"/>
      <c r="DN535" s="2"/>
      <c r="DO535" s="2"/>
      <c r="DP535" s="2"/>
      <c r="DQ535" s="2"/>
      <c r="DR535" s="2"/>
      <c r="DS535" s="2"/>
      <c r="DT535" s="2"/>
      <c r="DU535" s="2"/>
      <c r="DV535" s="2"/>
      <c r="DW535" s="2"/>
      <c r="DX535" s="2"/>
      <c r="DY535" s="2"/>
      <c r="DZ535" s="2"/>
      <c r="EA535" s="2"/>
      <c r="EB535" s="2"/>
      <c r="EC535" s="2"/>
      <c r="ED535" s="2"/>
      <c r="EE535" s="2"/>
      <c r="EF535" s="2"/>
      <c r="EG535" s="2"/>
      <c r="EH535" s="2"/>
      <c r="EI535" s="2"/>
      <c r="EJ535" s="2"/>
      <c r="EK535" s="2"/>
    </row>
    <row r="536" spans="1:141" ht="12.7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c r="CA536" s="2"/>
      <c r="CB536" s="2"/>
      <c r="CC536" s="2"/>
      <c r="CD536" s="2"/>
      <c r="CE536" s="2"/>
      <c r="CF536" s="2"/>
      <c r="CG536" s="2"/>
      <c r="CH536" s="2"/>
      <c r="CI536" s="2"/>
      <c r="CJ536" s="2"/>
      <c r="CK536" s="2"/>
      <c r="CL536" s="2"/>
      <c r="CM536" s="2"/>
      <c r="CN536" s="2"/>
      <c r="CO536" s="2"/>
      <c r="CP536" s="2"/>
      <c r="CQ536" s="2"/>
      <c r="CR536" s="2"/>
      <c r="CS536" s="2"/>
      <c r="CT536" s="2"/>
      <c r="CU536" s="2"/>
      <c r="CV536" s="2"/>
      <c r="CW536" s="2"/>
      <c r="CX536" s="2"/>
      <c r="CY536" s="2"/>
      <c r="CZ536" s="2"/>
      <c r="DA536" s="2"/>
      <c r="DB536" s="2"/>
      <c r="DC536" s="2"/>
      <c r="DD536" s="2"/>
      <c r="DE536" s="2"/>
      <c r="DF536" s="2"/>
      <c r="DG536" s="2"/>
      <c r="DH536" s="2"/>
      <c r="DI536" s="2"/>
      <c r="DJ536" s="2"/>
      <c r="DK536" s="2"/>
      <c r="DL536" s="2"/>
      <c r="DM536" s="2"/>
      <c r="DN536" s="2"/>
      <c r="DO536" s="2"/>
      <c r="DP536" s="2"/>
      <c r="DQ536" s="2"/>
      <c r="DR536" s="2"/>
      <c r="DS536" s="2"/>
      <c r="DT536" s="2"/>
      <c r="DU536" s="2"/>
      <c r="DV536" s="2"/>
      <c r="DW536" s="2"/>
      <c r="DX536" s="2"/>
      <c r="DY536" s="2"/>
      <c r="DZ536" s="2"/>
      <c r="EA536" s="2"/>
      <c r="EB536" s="2"/>
      <c r="EC536" s="2"/>
      <c r="ED536" s="2"/>
      <c r="EE536" s="2"/>
      <c r="EF536" s="2"/>
      <c r="EG536" s="2"/>
      <c r="EH536" s="2"/>
      <c r="EI536" s="2"/>
      <c r="EJ536" s="2"/>
      <c r="EK536" s="2"/>
    </row>
    <row r="537" spans="1:141" ht="12.7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2"/>
      <c r="BZ537" s="2"/>
      <c r="CA537" s="2"/>
      <c r="CB537" s="2"/>
      <c r="CC537" s="2"/>
      <c r="CD537" s="2"/>
      <c r="CE537" s="2"/>
      <c r="CF537" s="2"/>
      <c r="CG537" s="2"/>
      <c r="CH537" s="2"/>
      <c r="CI537" s="2"/>
      <c r="CJ537" s="2"/>
      <c r="CK537" s="2"/>
      <c r="CL537" s="2"/>
      <c r="CM537" s="2"/>
      <c r="CN537" s="2"/>
      <c r="CO537" s="2"/>
      <c r="CP537" s="2"/>
      <c r="CQ537" s="2"/>
      <c r="CR537" s="2"/>
      <c r="CS537" s="2"/>
      <c r="CT537" s="2"/>
      <c r="CU537" s="2"/>
      <c r="CV537" s="2"/>
      <c r="CW537" s="2"/>
      <c r="CX537" s="2"/>
      <c r="CY537" s="2"/>
      <c r="CZ537" s="2"/>
      <c r="DA537" s="2"/>
      <c r="DB537" s="2"/>
      <c r="DC537" s="2"/>
      <c r="DD537" s="2"/>
      <c r="DE537" s="2"/>
      <c r="DF537" s="2"/>
      <c r="DG537" s="2"/>
      <c r="DH537" s="2"/>
      <c r="DI537" s="2"/>
      <c r="DJ537" s="2"/>
      <c r="DK537" s="2"/>
      <c r="DL537" s="2"/>
      <c r="DM537" s="2"/>
      <c r="DN537" s="2"/>
      <c r="DO537" s="2"/>
      <c r="DP537" s="2"/>
      <c r="DQ537" s="2"/>
      <c r="DR537" s="2"/>
      <c r="DS537" s="2"/>
      <c r="DT537" s="2"/>
      <c r="DU537" s="2"/>
      <c r="DV537" s="2"/>
      <c r="DW537" s="2"/>
      <c r="DX537" s="2"/>
      <c r="DY537" s="2"/>
      <c r="DZ537" s="2"/>
      <c r="EA537" s="2"/>
      <c r="EB537" s="2"/>
      <c r="EC537" s="2"/>
      <c r="ED537" s="2"/>
      <c r="EE537" s="2"/>
      <c r="EF537" s="2"/>
      <c r="EG537" s="2"/>
      <c r="EH537" s="2"/>
      <c r="EI537" s="2"/>
      <c r="EJ537" s="2"/>
      <c r="EK537" s="2"/>
    </row>
    <row r="538" spans="1:141" ht="12.7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c r="BZ538" s="2"/>
      <c r="CA538" s="2"/>
      <c r="CB538" s="2"/>
      <c r="CC538" s="2"/>
      <c r="CD538" s="2"/>
      <c r="CE538" s="2"/>
      <c r="CF538" s="2"/>
      <c r="CG538" s="2"/>
      <c r="CH538" s="2"/>
      <c r="CI538" s="2"/>
      <c r="CJ538" s="2"/>
      <c r="CK538" s="2"/>
      <c r="CL538" s="2"/>
      <c r="CM538" s="2"/>
      <c r="CN538" s="2"/>
      <c r="CO538" s="2"/>
      <c r="CP538" s="2"/>
      <c r="CQ538" s="2"/>
      <c r="CR538" s="2"/>
      <c r="CS538" s="2"/>
      <c r="CT538" s="2"/>
      <c r="CU538" s="2"/>
      <c r="CV538" s="2"/>
      <c r="CW538" s="2"/>
      <c r="CX538" s="2"/>
      <c r="CY538" s="2"/>
      <c r="CZ538" s="2"/>
      <c r="DA538" s="2"/>
      <c r="DB538" s="2"/>
      <c r="DC538" s="2"/>
      <c r="DD538" s="2"/>
      <c r="DE538" s="2"/>
      <c r="DF538" s="2"/>
      <c r="DG538" s="2"/>
      <c r="DH538" s="2"/>
      <c r="DI538" s="2"/>
      <c r="DJ538" s="2"/>
      <c r="DK538" s="2"/>
      <c r="DL538" s="2"/>
      <c r="DM538" s="2"/>
      <c r="DN538" s="2"/>
      <c r="DO538" s="2"/>
      <c r="DP538" s="2"/>
      <c r="DQ538" s="2"/>
      <c r="DR538" s="2"/>
      <c r="DS538" s="2"/>
      <c r="DT538" s="2"/>
      <c r="DU538" s="2"/>
      <c r="DV538" s="2"/>
      <c r="DW538" s="2"/>
      <c r="DX538" s="2"/>
      <c r="DY538" s="2"/>
      <c r="DZ538" s="2"/>
      <c r="EA538" s="2"/>
      <c r="EB538" s="2"/>
      <c r="EC538" s="2"/>
      <c r="ED538" s="2"/>
      <c r="EE538" s="2"/>
      <c r="EF538" s="2"/>
      <c r="EG538" s="2"/>
      <c r="EH538" s="2"/>
      <c r="EI538" s="2"/>
      <c r="EJ538" s="2"/>
      <c r="EK538" s="2"/>
    </row>
    <row r="539" spans="1:141" ht="12.7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c r="BZ539" s="2"/>
      <c r="CA539" s="2"/>
      <c r="CB539" s="2"/>
      <c r="CC539" s="2"/>
      <c r="CD539" s="2"/>
      <c r="CE539" s="2"/>
      <c r="CF539" s="2"/>
      <c r="CG539" s="2"/>
      <c r="CH539" s="2"/>
      <c r="CI539" s="2"/>
      <c r="CJ539" s="2"/>
      <c r="CK539" s="2"/>
      <c r="CL539" s="2"/>
      <c r="CM539" s="2"/>
      <c r="CN539" s="2"/>
      <c r="CO539" s="2"/>
      <c r="CP539" s="2"/>
      <c r="CQ539" s="2"/>
      <c r="CR539" s="2"/>
      <c r="CS539" s="2"/>
      <c r="CT539" s="2"/>
      <c r="CU539" s="2"/>
      <c r="CV539" s="2"/>
      <c r="CW539" s="2"/>
      <c r="CX539" s="2"/>
      <c r="CY539" s="2"/>
      <c r="CZ539" s="2"/>
      <c r="DA539" s="2"/>
      <c r="DB539" s="2"/>
      <c r="DC539" s="2"/>
      <c r="DD539" s="2"/>
      <c r="DE539" s="2"/>
      <c r="DF539" s="2"/>
      <c r="DG539" s="2"/>
      <c r="DH539" s="2"/>
      <c r="DI539" s="2"/>
      <c r="DJ539" s="2"/>
      <c r="DK539" s="2"/>
      <c r="DL539" s="2"/>
      <c r="DM539" s="2"/>
      <c r="DN539" s="2"/>
      <c r="DO539" s="2"/>
      <c r="DP539" s="2"/>
      <c r="DQ539" s="2"/>
      <c r="DR539" s="2"/>
      <c r="DS539" s="2"/>
      <c r="DT539" s="2"/>
      <c r="DU539" s="2"/>
      <c r="DV539" s="2"/>
      <c r="DW539" s="2"/>
      <c r="DX539" s="2"/>
      <c r="DY539" s="2"/>
      <c r="DZ539" s="2"/>
      <c r="EA539" s="2"/>
      <c r="EB539" s="2"/>
      <c r="EC539" s="2"/>
      <c r="ED539" s="2"/>
      <c r="EE539" s="2"/>
      <c r="EF539" s="2"/>
      <c r="EG539" s="2"/>
      <c r="EH539" s="2"/>
      <c r="EI539" s="2"/>
      <c r="EJ539" s="2"/>
      <c r="EK539" s="2"/>
    </row>
    <row r="540" spans="1:141" ht="12.7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c r="BZ540" s="2"/>
      <c r="CA540" s="2"/>
      <c r="CB540" s="2"/>
      <c r="CC540" s="2"/>
      <c r="CD540" s="2"/>
      <c r="CE540" s="2"/>
      <c r="CF540" s="2"/>
      <c r="CG540" s="2"/>
      <c r="CH540" s="2"/>
      <c r="CI540" s="2"/>
      <c r="CJ540" s="2"/>
      <c r="CK540" s="2"/>
      <c r="CL540" s="2"/>
      <c r="CM540" s="2"/>
      <c r="CN540" s="2"/>
      <c r="CO540" s="2"/>
      <c r="CP540" s="2"/>
      <c r="CQ540" s="2"/>
      <c r="CR540" s="2"/>
      <c r="CS540" s="2"/>
      <c r="CT540" s="2"/>
      <c r="CU540" s="2"/>
      <c r="CV540" s="2"/>
      <c r="CW540" s="2"/>
      <c r="CX540" s="2"/>
      <c r="CY540" s="2"/>
      <c r="CZ540" s="2"/>
      <c r="DA540" s="2"/>
      <c r="DB540" s="2"/>
      <c r="DC540" s="2"/>
      <c r="DD540" s="2"/>
      <c r="DE540" s="2"/>
      <c r="DF540" s="2"/>
      <c r="DG540" s="2"/>
      <c r="DH540" s="2"/>
      <c r="DI540" s="2"/>
      <c r="DJ540" s="2"/>
      <c r="DK540" s="2"/>
      <c r="DL540" s="2"/>
      <c r="DM540" s="2"/>
      <c r="DN540" s="2"/>
      <c r="DO540" s="2"/>
      <c r="DP540" s="2"/>
      <c r="DQ540" s="2"/>
      <c r="DR540" s="2"/>
      <c r="DS540" s="2"/>
      <c r="DT540" s="2"/>
      <c r="DU540" s="2"/>
      <c r="DV540" s="2"/>
      <c r="DW540" s="2"/>
      <c r="DX540" s="2"/>
      <c r="DY540" s="2"/>
      <c r="DZ540" s="2"/>
      <c r="EA540" s="2"/>
      <c r="EB540" s="2"/>
      <c r="EC540" s="2"/>
      <c r="ED540" s="2"/>
      <c r="EE540" s="2"/>
      <c r="EF540" s="2"/>
      <c r="EG540" s="2"/>
      <c r="EH540" s="2"/>
      <c r="EI540" s="2"/>
      <c r="EJ540" s="2"/>
      <c r="EK540" s="2"/>
    </row>
    <row r="541" spans="1:141" ht="12.7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c r="CA541" s="2"/>
      <c r="CB541" s="2"/>
      <c r="CC541" s="2"/>
      <c r="CD541" s="2"/>
      <c r="CE541" s="2"/>
      <c r="CF541" s="2"/>
      <c r="CG541" s="2"/>
      <c r="CH541" s="2"/>
      <c r="CI541" s="2"/>
      <c r="CJ541" s="2"/>
      <c r="CK541" s="2"/>
      <c r="CL541" s="2"/>
      <c r="CM541" s="2"/>
      <c r="CN541" s="2"/>
      <c r="CO541" s="2"/>
      <c r="CP541" s="2"/>
      <c r="CQ541" s="2"/>
      <c r="CR541" s="2"/>
      <c r="CS541" s="2"/>
      <c r="CT541" s="2"/>
      <c r="CU541" s="2"/>
      <c r="CV541" s="2"/>
      <c r="CW541" s="2"/>
      <c r="CX541" s="2"/>
      <c r="CY541" s="2"/>
      <c r="CZ541" s="2"/>
      <c r="DA541" s="2"/>
      <c r="DB541" s="2"/>
      <c r="DC541" s="2"/>
      <c r="DD541" s="2"/>
      <c r="DE541" s="2"/>
      <c r="DF541" s="2"/>
      <c r="DG541" s="2"/>
      <c r="DH541" s="2"/>
      <c r="DI541" s="2"/>
      <c r="DJ541" s="2"/>
      <c r="DK541" s="2"/>
      <c r="DL541" s="2"/>
      <c r="DM541" s="2"/>
      <c r="DN541" s="2"/>
      <c r="DO541" s="2"/>
      <c r="DP541" s="2"/>
      <c r="DQ541" s="2"/>
      <c r="DR541" s="2"/>
      <c r="DS541" s="2"/>
      <c r="DT541" s="2"/>
      <c r="DU541" s="2"/>
      <c r="DV541" s="2"/>
      <c r="DW541" s="2"/>
      <c r="DX541" s="2"/>
      <c r="DY541" s="2"/>
      <c r="DZ541" s="2"/>
      <c r="EA541" s="2"/>
      <c r="EB541" s="2"/>
      <c r="EC541" s="2"/>
      <c r="ED541" s="2"/>
      <c r="EE541" s="2"/>
      <c r="EF541" s="2"/>
      <c r="EG541" s="2"/>
      <c r="EH541" s="2"/>
      <c r="EI541" s="2"/>
      <c r="EJ541" s="2"/>
      <c r="EK541" s="2"/>
    </row>
    <row r="542" spans="1:141" ht="12.7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c r="BZ542" s="2"/>
      <c r="CA542" s="2"/>
      <c r="CB542" s="2"/>
      <c r="CC542" s="2"/>
      <c r="CD542" s="2"/>
      <c r="CE542" s="2"/>
      <c r="CF542" s="2"/>
      <c r="CG542" s="2"/>
      <c r="CH542" s="2"/>
      <c r="CI542" s="2"/>
      <c r="CJ542" s="2"/>
      <c r="CK542" s="2"/>
      <c r="CL542" s="2"/>
      <c r="CM542" s="2"/>
      <c r="CN542" s="2"/>
      <c r="CO542" s="2"/>
      <c r="CP542" s="2"/>
      <c r="CQ542" s="2"/>
      <c r="CR542" s="2"/>
      <c r="CS542" s="2"/>
      <c r="CT542" s="2"/>
      <c r="CU542" s="2"/>
      <c r="CV542" s="2"/>
      <c r="CW542" s="2"/>
      <c r="CX542" s="2"/>
      <c r="CY542" s="2"/>
      <c r="CZ542" s="2"/>
      <c r="DA542" s="2"/>
      <c r="DB542" s="2"/>
      <c r="DC542" s="2"/>
      <c r="DD542" s="2"/>
      <c r="DE542" s="2"/>
      <c r="DF542" s="2"/>
      <c r="DG542" s="2"/>
      <c r="DH542" s="2"/>
      <c r="DI542" s="2"/>
      <c r="DJ542" s="2"/>
      <c r="DK542" s="2"/>
      <c r="DL542" s="2"/>
      <c r="DM542" s="2"/>
      <c r="DN542" s="2"/>
      <c r="DO542" s="2"/>
      <c r="DP542" s="2"/>
      <c r="DQ542" s="2"/>
      <c r="DR542" s="2"/>
      <c r="DS542" s="2"/>
      <c r="DT542" s="2"/>
      <c r="DU542" s="2"/>
      <c r="DV542" s="2"/>
      <c r="DW542" s="2"/>
      <c r="DX542" s="2"/>
      <c r="DY542" s="2"/>
      <c r="DZ542" s="2"/>
      <c r="EA542" s="2"/>
      <c r="EB542" s="2"/>
      <c r="EC542" s="2"/>
      <c r="ED542" s="2"/>
      <c r="EE542" s="2"/>
      <c r="EF542" s="2"/>
      <c r="EG542" s="2"/>
      <c r="EH542" s="2"/>
      <c r="EI542" s="2"/>
      <c r="EJ542" s="2"/>
      <c r="EK542" s="2"/>
    </row>
    <row r="543" spans="1:141" ht="12.7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c r="BW543" s="2"/>
      <c r="BX543" s="2"/>
      <c r="BY543" s="2"/>
      <c r="BZ543" s="2"/>
      <c r="CA543" s="2"/>
      <c r="CB543" s="2"/>
      <c r="CC543" s="2"/>
      <c r="CD543" s="2"/>
      <c r="CE543" s="2"/>
      <c r="CF543" s="2"/>
      <c r="CG543" s="2"/>
      <c r="CH543" s="2"/>
      <c r="CI543" s="2"/>
      <c r="CJ543" s="2"/>
      <c r="CK543" s="2"/>
      <c r="CL543" s="2"/>
      <c r="CM543" s="2"/>
      <c r="CN543" s="2"/>
      <c r="CO543" s="2"/>
      <c r="CP543" s="2"/>
      <c r="CQ543" s="2"/>
      <c r="CR543" s="2"/>
      <c r="CS543" s="2"/>
      <c r="CT543" s="2"/>
      <c r="CU543" s="2"/>
      <c r="CV543" s="2"/>
      <c r="CW543" s="2"/>
      <c r="CX543" s="2"/>
      <c r="CY543" s="2"/>
      <c r="CZ543" s="2"/>
      <c r="DA543" s="2"/>
      <c r="DB543" s="2"/>
      <c r="DC543" s="2"/>
      <c r="DD543" s="2"/>
      <c r="DE543" s="2"/>
      <c r="DF543" s="2"/>
      <c r="DG543" s="2"/>
      <c r="DH543" s="2"/>
      <c r="DI543" s="2"/>
      <c r="DJ543" s="2"/>
      <c r="DK543" s="2"/>
      <c r="DL543" s="2"/>
      <c r="DM543" s="2"/>
      <c r="DN543" s="2"/>
      <c r="DO543" s="2"/>
      <c r="DP543" s="2"/>
      <c r="DQ543" s="2"/>
      <c r="DR543" s="2"/>
      <c r="DS543" s="2"/>
      <c r="DT543" s="2"/>
      <c r="DU543" s="2"/>
      <c r="DV543" s="2"/>
      <c r="DW543" s="2"/>
      <c r="DX543" s="2"/>
      <c r="DY543" s="2"/>
      <c r="DZ543" s="2"/>
      <c r="EA543" s="2"/>
      <c r="EB543" s="2"/>
      <c r="EC543" s="2"/>
      <c r="ED543" s="2"/>
      <c r="EE543" s="2"/>
      <c r="EF543" s="2"/>
      <c r="EG543" s="2"/>
      <c r="EH543" s="2"/>
      <c r="EI543" s="2"/>
      <c r="EJ543" s="2"/>
      <c r="EK543" s="2"/>
    </row>
    <row r="544" spans="1:141" ht="12.7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c r="BZ544" s="2"/>
      <c r="CA544" s="2"/>
      <c r="CB544" s="2"/>
      <c r="CC544" s="2"/>
      <c r="CD544" s="2"/>
      <c r="CE544" s="2"/>
      <c r="CF544" s="2"/>
      <c r="CG544" s="2"/>
      <c r="CH544" s="2"/>
      <c r="CI544" s="2"/>
      <c r="CJ544" s="2"/>
      <c r="CK544" s="2"/>
      <c r="CL544" s="2"/>
      <c r="CM544" s="2"/>
      <c r="CN544" s="2"/>
      <c r="CO544" s="2"/>
      <c r="CP544" s="2"/>
      <c r="CQ544" s="2"/>
      <c r="CR544" s="2"/>
      <c r="CS544" s="2"/>
      <c r="CT544" s="2"/>
      <c r="CU544" s="2"/>
      <c r="CV544" s="2"/>
      <c r="CW544" s="2"/>
      <c r="CX544" s="2"/>
      <c r="CY544" s="2"/>
      <c r="CZ544" s="2"/>
      <c r="DA544" s="2"/>
      <c r="DB544" s="2"/>
      <c r="DC544" s="2"/>
      <c r="DD544" s="2"/>
      <c r="DE544" s="2"/>
      <c r="DF544" s="2"/>
      <c r="DG544" s="2"/>
      <c r="DH544" s="2"/>
      <c r="DI544" s="2"/>
      <c r="DJ544" s="2"/>
      <c r="DK544" s="2"/>
      <c r="DL544" s="2"/>
      <c r="DM544" s="2"/>
      <c r="DN544" s="2"/>
      <c r="DO544" s="2"/>
      <c r="DP544" s="2"/>
      <c r="DQ544" s="2"/>
      <c r="DR544" s="2"/>
      <c r="DS544" s="2"/>
      <c r="DT544" s="2"/>
      <c r="DU544" s="2"/>
      <c r="DV544" s="2"/>
      <c r="DW544" s="2"/>
      <c r="DX544" s="2"/>
      <c r="DY544" s="2"/>
      <c r="DZ544" s="2"/>
      <c r="EA544" s="2"/>
      <c r="EB544" s="2"/>
      <c r="EC544" s="2"/>
      <c r="ED544" s="2"/>
      <c r="EE544" s="2"/>
      <c r="EF544" s="2"/>
      <c r="EG544" s="2"/>
      <c r="EH544" s="2"/>
      <c r="EI544" s="2"/>
      <c r="EJ544" s="2"/>
      <c r="EK544" s="2"/>
    </row>
    <row r="545" spans="1:141" ht="12.7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c r="BX545" s="2"/>
      <c r="BY545" s="2"/>
      <c r="BZ545" s="2"/>
      <c r="CA545" s="2"/>
      <c r="CB545" s="2"/>
      <c r="CC545" s="2"/>
      <c r="CD545" s="2"/>
      <c r="CE545" s="2"/>
      <c r="CF545" s="2"/>
      <c r="CG545" s="2"/>
      <c r="CH545" s="2"/>
      <c r="CI545" s="2"/>
      <c r="CJ545" s="2"/>
      <c r="CK545" s="2"/>
      <c r="CL545" s="2"/>
      <c r="CM545" s="2"/>
      <c r="CN545" s="2"/>
      <c r="CO545" s="2"/>
      <c r="CP545" s="2"/>
      <c r="CQ545" s="2"/>
      <c r="CR545" s="2"/>
      <c r="CS545" s="2"/>
      <c r="CT545" s="2"/>
      <c r="CU545" s="2"/>
      <c r="CV545" s="2"/>
      <c r="CW545" s="2"/>
      <c r="CX545" s="2"/>
      <c r="CY545" s="2"/>
      <c r="CZ545" s="2"/>
      <c r="DA545" s="2"/>
      <c r="DB545" s="2"/>
      <c r="DC545" s="2"/>
      <c r="DD545" s="2"/>
      <c r="DE545" s="2"/>
      <c r="DF545" s="2"/>
      <c r="DG545" s="2"/>
      <c r="DH545" s="2"/>
      <c r="DI545" s="2"/>
      <c r="DJ545" s="2"/>
      <c r="DK545" s="2"/>
      <c r="DL545" s="2"/>
      <c r="DM545" s="2"/>
      <c r="DN545" s="2"/>
      <c r="DO545" s="2"/>
      <c r="DP545" s="2"/>
      <c r="DQ545" s="2"/>
      <c r="DR545" s="2"/>
      <c r="DS545" s="2"/>
      <c r="DT545" s="2"/>
      <c r="DU545" s="2"/>
      <c r="DV545" s="2"/>
      <c r="DW545" s="2"/>
      <c r="DX545" s="2"/>
      <c r="DY545" s="2"/>
      <c r="DZ545" s="2"/>
      <c r="EA545" s="2"/>
      <c r="EB545" s="2"/>
      <c r="EC545" s="2"/>
      <c r="ED545" s="2"/>
      <c r="EE545" s="2"/>
      <c r="EF545" s="2"/>
      <c r="EG545" s="2"/>
      <c r="EH545" s="2"/>
      <c r="EI545" s="2"/>
      <c r="EJ545" s="2"/>
      <c r="EK545" s="2"/>
    </row>
    <row r="546" spans="1:141" ht="12.7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c r="CA546" s="2"/>
      <c r="CB546" s="2"/>
      <c r="CC546" s="2"/>
      <c r="CD546" s="2"/>
      <c r="CE546" s="2"/>
      <c r="CF546" s="2"/>
      <c r="CG546" s="2"/>
      <c r="CH546" s="2"/>
      <c r="CI546" s="2"/>
      <c r="CJ546" s="2"/>
      <c r="CK546" s="2"/>
      <c r="CL546" s="2"/>
      <c r="CM546" s="2"/>
      <c r="CN546" s="2"/>
      <c r="CO546" s="2"/>
      <c r="CP546" s="2"/>
      <c r="CQ546" s="2"/>
      <c r="CR546" s="2"/>
      <c r="CS546" s="2"/>
      <c r="CT546" s="2"/>
      <c r="CU546" s="2"/>
      <c r="CV546" s="2"/>
      <c r="CW546" s="2"/>
      <c r="CX546" s="2"/>
      <c r="CY546" s="2"/>
      <c r="CZ546" s="2"/>
      <c r="DA546" s="2"/>
      <c r="DB546" s="2"/>
      <c r="DC546" s="2"/>
      <c r="DD546" s="2"/>
      <c r="DE546" s="2"/>
      <c r="DF546" s="2"/>
      <c r="DG546" s="2"/>
      <c r="DH546" s="2"/>
      <c r="DI546" s="2"/>
      <c r="DJ546" s="2"/>
      <c r="DK546" s="2"/>
      <c r="DL546" s="2"/>
      <c r="DM546" s="2"/>
      <c r="DN546" s="2"/>
      <c r="DO546" s="2"/>
      <c r="DP546" s="2"/>
      <c r="DQ546" s="2"/>
      <c r="DR546" s="2"/>
      <c r="DS546" s="2"/>
      <c r="DT546" s="2"/>
      <c r="DU546" s="2"/>
      <c r="DV546" s="2"/>
      <c r="DW546" s="2"/>
      <c r="DX546" s="2"/>
      <c r="DY546" s="2"/>
      <c r="DZ546" s="2"/>
      <c r="EA546" s="2"/>
      <c r="EB546" s="2"/>
      <c r="EC546" s="2"/>
      <c r="ED546" s="2"/>
      <c r="EE546" s="2"/>
      <c r="EF546" s="2"/>
      <c r="EG546" s="2"/>
      <c r="EH546" s="2"/>
      <c r="EI546" s="2"/>
      <c r="EJ546" s="2"/>
      <c r="EK546" s="2"/>
    </row>
    <row r="547" spans="1:141" ht="12.7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c r="CA547" s="2"/>
      <c r="CB547" s="2"/>
      <c r="CC547" s="2"/>
      <c r="CD547" s="2"/>
      <c r="CE547" s="2"/>
      <c r="CF547" s="2"/>
      <c r="CG547" s="2"/>
      <c r="CH547" s="2"/>
      <c r="CI547" s="2"/>
      <c r="CJ547" s="2"/>
      <c r="CK547" s="2"/>
      <c r="CL547" s="2"/>
      <c r="CM547" s="2"/>
      <c r="CN547" s="2"/>
      <c r="CO547" s="2"/>
      <c r="CP547" s="2"/>
      <c r="CQ547" s="2"/>
      <c r="CR547" s="2"/>
      <c r="CS547" s="2"/>
      <c r="CT547" s="2"/>
      <c r="CU547" s="2"/>
      <c r="CV547" s="2"/>
      <c r="CW547" s="2"/>
      <c r="CX547" s="2"/>
      <c r="CY547" s="2"/>
      <c r="CZ547" s="2"/>
      <c r="DA547" s="2"/>
      <c r="DB547" s="2"/>
      <c r="DC547" s="2"/>
      <c r="DD547" s="2"/>
      <c r="DE547" s="2"/>
      <c r="DF547" s="2"/>
      <c r="DG547" s="2"/>
      <c r="DH547" s="2"/>
      <c r="DI547" s="2"/>
      <c r="DJ547" s="2"/>
      <c r="DK547" s="2"/>
      <c r="DL547" s="2"/>
      <c r="DM547" s="2"/>
      <c r="DN547" s="2"/>
      <c r="DO547" s="2"/>
      <c r="DP547" s="2"/>
      <c r="DQ547" s="2"/>
      <c r="DR547" s="2"/>
      <c r="DS547" s="2"/>
      <c r="DT547" s="2"/>
      <c r="DU547" s="2"/>
      <c r="DV547" s="2"/>
      <c r="DW547" s="2"/>
      <c r="DX547" s="2"/>
      <c r="DY547" s="2"/>
      <c r="DZ547" s="2"/>
      <c r="EA547" s="2"/>
      <c r="EB547" s="2"/>
      <c r="EC547" s="2"/>
      <c r="ED547" s="2"/>
      <c r="EE547" s="2"/>
      <c r="EF547" s="2"/>
      <c r="EG547" s="2"/>
      <c r="EH547" s="2"/>
      <c r="EI547" s="2"/>
      <c r="EJ547" s="2"/>
      <c r="EK547" s="2"/>
    </row>
    <row r="548" spans="1:141" ht="12.7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c r="CA548" s="2"/>
      <c r="CB548" s="2"/>
      <c r="CC548" s="2"/>
      <c r="CD548" s="2"/>
      <c r="CE548" s="2"/>
      <c r="CF548" s="2"/>
      <c r="CG548" s="2"/>
      <c r="CH548" s="2"/>
      <c r="CI548" s="2"/>
      <c r="CJ548" s="2"/>
      <c r="CK548" s="2"/>
      <c r="CL548" s="2"/>
      <c r="CM548" s="2"/>
      <c r="CN548" s="2"/>
      <c r="CO548" s="2"/>
      <c r="CP548" s="2"/>
      <c r="CQ548" s="2"/>
      <c r="CR548" s="2"/>
      <c r="CS548" s="2"/>
      <c r="CT548" s="2"/>
      <c r="CU548" s="2"/>
      <c r="CV548" s="2"/>
      <c r="CW548" s="2"/>
      <c r="CX548" s="2"/>
      <c r="CY548" s="2"/>
      <c r="CZ548" s="2"/>
      <c r="DA548" s="2"/>
      <c r="DB548" s="2"/>
      <c r="DC548" s="2"/>
      <c r="DD548" s="2"/>
      <c r="DE548" s="2"/>
      <c r="DF548" s="2"/>
      <c r="DG548" s="2"/>
      <c r="DH548" s="2"/>
      <c r="DI548" s="2"/>
      <c r="DJ548" s="2"/>
      <c r="DK548" s="2"/>
      <c r="DL548" s="2"/>
      <c r="DM548" s="2"/>
      <c r="DN548" s="2"/>
      <c r="DO548" s="2"/>
      <c r="DP548" s="2"/>
      <c r="DQ548" s="2"/>
      <c r="DR548" s="2"/>
      <c r="DS548" s="2"/>
      <c r="DT548" s="2"/>
      <c r="DU548" s="2"/>
      <c r="DV548" s="2"/>
      <c r="DW548" s="2"/>
      <c r="DX548" s="2"/>
      <c r="DY548" s="2"/>
      <c r="DZ548" s="2"/>
      <c r="EA548" s="2"/>
      <c r="EB548" s="2"/>
      <c r="EC548" s="2"/>
      <c r="ED548" s="2"/>
      <c r="EE548" s="2"/>
      <c r="EF548" s="2"/>
      <c r="EG548" s="2"/>
      <c r="EH548" s="2"/>
      <c r="EI548" s="2"/>
      <c r="EJ548" s="2"/>
      <c r="EK548" s="2"/>
    </row>
    <row r="549" spans="1:141" ht="12.7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c r="BX549" s="2"/>
      <c r="BY549" s="2"/>
      <c r="BZ549" s="2"/>
      <c r="CA549" s="2"/>
      <c r="CB549" s="2"/>
      <c r="CC549" s="2"/>
      <c r="CD549" s="2"/>
      <c r="CE549" s="2"/>
      <c r="CF549" s="2"/>
      <c r="CG549" s="2"/>
      <c r="CH549" s="2"/>
      <c r="CI549" s="2"/>
      <c r="CJ549" s="2"/>
      <c r="CK549" s="2"/>
      <c r="CL549" s="2"/>
      <c r="CM549" s="2"/>
      <c r="CN549" s="2"/>
      <c r="CO549" s="2"/>
      <c r="CP549" s="2"/>
      <c r="CQ549" s="2"/>
      <c r="CR549" s="2"/>
      <c r="CS549" s="2"/>
      <c r="CT549" s="2"/>
      <c r="CU549" s="2"/>
      <c r="CV549" s="2"/>
      <c r="CW549" s="2"/>
      <c r="CX549" s="2"/>
      <c r="CY549" s="2"/>
      <c r="CZ549" s="2"/>
      <c r="DA549" s="2"/>
      <c r="DB549" s="2"/>
      <c r="DC549" s="2"/>
      <c r="DD549" s="2"/>
      <c r="DE549" s="2"/>
      <c r="DF549" s="2"/>
      <c r="DG549" s="2"/>
      <c r="DH549" s="2"/>
      <c r="DI549" s="2"/>
      <c r="DJ549" s="2"/>
      <c r="DK549" s="2"/>
      <c r="DL549" s="2"/>
      <c r="DM549" s="2"/>
      <c r="DN549" s="2"/>
      <c r="DO549" s="2"/>
      <c r="DP549" s="2"/>
      <c r="DQ549" s="2"/>
      <c r="DR549" s="2"/>
      <c r="DS549" s="2"/>
      <c r="DT549" s="2"/>
      <c r="DU549" s="2"/>
      <c r="DV549" s="2"/>
      <c r="DW549" s="2"/>
      <c r="DX549" s="2"/>
      <c r="DY549" s="2"/>
      <c r="DZ549" s="2"/>
      <c r="EA549" s="2"/>
      <c r="EB549" s="2"/>
      <c r="EC549" s="2"/>
      <c r="ED549" s="2"/>
      <c r="EE549" s="2"/>
      <c r="EF549" s="2"/>
      <c r="EG549" s="2"/>
      <c r="EH549" s="2"/>
      <c r="EI549" s="2"/>
      <c r="EJ549" s="2"/>
      <c r="EK549" s="2"/>
    </row>
    <row r="550" spans="1:141" ht="12.7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c r="CA550" s="2"/>
      <c r="CB550" s="2"/>
      <c r="CC550" s="2"/>
      <c r="CD550" s="2"/>
      <c r="CE550" s="2"/>
      <c r="CF550" s="2"/>
      <c r="CG550" s="2"/>
      <c r="CH550" s="2"/>
      <c r="CI550" s="2"/>
      <c r="CJ550" s="2"/>
      <c r="CK550" s="2"/>
      <c r="CL550" s="2"/>
      <c r="CM550" s="2"/>
      <c r="CN550" s="2"/>
      <c r="CO550" s="2"/>
      <c r="CP550" s="2"/>
      <c r="CQ550" s="2"/>
      <c r="CR550" s="2"/>
      <c r="CS550" s="2"/>
      <c r="CT550" s="2"/>
      <c r="CU550" s="2"/>
      <c r="CV550" s="2"/>
      <c r="CW550" s="2"/>
      <c r="CX550" s="2"/>
      <c r="CY550" s="2"/>
      <c r="CZ550" s="2"/>
      <c r="DA550" s="2"/>
      <c r="DB550" s="2"/>
      <c r="DC550" s="2"/>
      <c r="DD550" s="2"/>
      <c r="DE550" s="2"/>
      <c r="DF550" s="2"/>
      <c r="DG550" s="2"/>
      <c r="DH550" s="2"/>
      <c r="DI550" s="2"/>
      <c r="DJ550" s="2"/>
      <c r="DK550" s="2"/>
      <c r="DL550" s="2"/>
      <c r="DM550" s="2"/>
      <c r="DN550" s="2"/>
      <c r="DO550" s="2"/>
      <c r="DP550" s="2"/>
      <c r="DQ550" s="2"/>
      <c r="DR550" s="2"/>
      <c r="DS550" s="2"/>
      <c r="DT550" s="2"/>
      <c r="DU550" s="2"/>
      <c r="DV550" s="2"/>
      <c r="DW550" s="2"/>
      <c r="DX550" s="2"/>
      <c r="DY550" s="2"/>
      <c r="DZ550" s="2"/>
      <c r="EA550" s="2"/>
      <c r="EB550" s="2"/>
      <c r="EC550" s="2"/>
      <c r="ED550" s="2"/>
      <c r="EE550" s="2"/>
      <c r="EF550" s="2"/>
      <c r="EG550" s="2"/>
      <c r="EH550" s="2"/>
      <c r="EI550" s="2"/>
      <c r="EJ550" s="2"/>
      <c r="EK550" s="2"/>
    </row>
    <row r="551" spans="1:141" ht="12.7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c r="BZ551" s="2"/>
      <c r="CA551" s="2"/>
      <c r="CB551" s="2"/>
      <c r="CC551" s="2"/>
      <c r="CD551" s="2"/>
      <c r="CE551" s="2"/>
      <c r="CF551" s="2"/>
      <c r="CG551" s="2"/>
      <c r="CH551" s="2"/>
      <c r="CI551" s="2"/>
      <c r="CJ551" s="2"/>
      <c r="CK551" s="2"/>
      <c r="CL551" s="2"/>
      <c r="CM551" s="2"/>
      <c r="CN551" s="2"/>
      <c r="CO551" s="2"/>
      <c r="CP551" s="2"/>
      <c r="CQ551" s="2"/>
      <c r="CR551" s="2"/>
      <c r="CS551" s="2"/>
      <c r="CT551" s="2"/>
      <c r="CU551" s="2"/>
      <c r="CV551" s="2"/>
      <c r="CW551" s="2"/>
      <c r="CX551" s="2"/>
      <c r="CY551" s="2"/>
      <c r="CZ551" s="2"/>
      <c r="DA551" s="2"/>
      <c r="DB551" s="2"/>
      <c r="DC551" s="2"/>
      <c r="DD551" s="2"/>
      <c r="DE551" s="2"/>
      <c r="DF551" s="2"/>
      <c r="DG551" s="2"/>
      <c r="DH551" s="2"/>
      <c r="DI551" s="2"/>
      <c r="DJ551" s="2"/>
      <c r="DK551" s="2"/>
      <c r="DL551" s="2"/>
      <c r="DM551" s="2"/>
      <c r="DN551" s="2"/>
      <c r="DO551" s="2"/>
      <c r="DP551" s="2"/>
      <c r="DQ551" s="2"/>
      <c r="DR551" s="2"/>
      <c r="DS551" s="2"/>
      <c r="DT551" s="2"/>
      <c r="DU551" s="2"/>
      <c r="DV551" s="2"/>
      <c r="DW551" s="2"/>
      <c r="DX551" s="2"/>
      <c r="DY551" s="2"/>
      <c r="DZ551" s="2"/>
      <c r="EA551" s="2"/>
      <c r="EB551" s="2"/>
      <c r="EC551" s="2"/>
      <c r="ED551" s="2"/>
      <c r="EE551" s="2"/>
      <c r="EF551" s="2"/>
      <c r="EG551" s="2"/>
      <c r="EH551" s="2"/>
      <c r="EI551" s="2"/>
      <c r="EJ551" s="2"/>
      <c r="EK551" s="2"/>
    </row>
    <row r="552" spans="1:141" ht="12.7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c r="BX552" s="2"/>
      <c r="BY552" s="2"/>
      <c r="BZ552" s="2"/>
      <c r="CA552" s="2"/>
      <c r="CB552" s="2"/>
      <c r="CC552" s="2"/>
      <c r="CD552" s="2"/>
      <c r="CE552" s="2"/>
      <c r="CF552" s="2"/>
      <c r="CG552" s="2"/>
      <c r="CH552" s="2"/>
      <c r="CI552" s="2"/>
      <c r="CJ552" s="2"/>
      <c r="CK552" s="2"/>
      <c r="CL552" s="2"/>
      <c r="CM552" s="2"/>
      <c r="CN552" s="2"/>
      <c r="CO552" s="2"/>
      <c r="CP552" s="2"/>
      <c r="CQ552" s="2"/>
      <c r="CR552" s="2"/>
      <c r="CS552" s="2"/>
      <c r="CT552" s="2"/>
      <c r="CU552" s="2"/>
      <c r="CV552" s="2"/>
      <c r="CW552" s="2"/>
      <c r="CX552" s="2"/>
      <c r="CY552" s="2"/>
      <c r="CZ552" s="2"/>
      <c r="DA552" s="2"/>
      <c r="DB552" s="2"/>
      <c r="DC552" s="2"/>
      <c r="DD552" s="2"/>
      <c r="DE552" s="2"/>
      <c r="DF552" s="2"/>
      <c r="DG552" s="2"/>
      <c r="DH552" s="2"/>
      <c r="DI552" s="2"/>
      <c r="DJ552" s="2"/>
      <c r="DK552" s="2"/>
      <c r="DL552" s="2"/>
      <c r="DM552" s="2"/>
      <c r="DN552" s="2"/>
      <c r="DO552" s="2"/>
      <c r="DP552" s="2"/>
      <c r="DQ552" s="2"/>
      <c r="DR552" s="2"/>
      <c r="DS552" s="2"/>
      <c r="DT552" s="2"/>
      <c r="DU552" s="2"/>
      <c r="DV552" s="2"/>
      <c r="DW552" s="2"/>
      <c r="DX552" s="2"/>
      <c r="DY552" s="2"/>
      <c r="DZ552" s="2"/>
      <c r="EA552" s="2"/>
      <c r="EB552" s="2"/>
      <c r="EC552" s="2"/>
      <c r="ED552" s="2"/>
      <c r="EE552" s="2"/>
      <c r="EF552" s="2"/>
      <c r="EG552" s="2"/>
      <c r="EH552" s="2"/>
      <c r="EI552" s="2"/>
      <c r="EJ552" s="2"/>
      <c r="EK552" s="2"/>
    </row>
    <row r="553" spans="1:141" ht="12.7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c r="BW553" s="2"/>
      <c r="BX553" s="2"/>
      <c r="BY553" s="2"/>
      <c r="BZ553" s="2"/>
      <c r="CA553" s="2"/>
      <c r="CB553" s="2"/>
      <c r="CC553" s="2"/>
      <c r="CD553" s="2"/>
      <c r="CE553" s="2"/>
      <c r="CF553" s="2"/>
      <c r="CG553" s="2"/>
      <c r="CH553" s="2"/>
      <c r="CI553" s="2"/>
      <c r="CJ553" s="2"/>
      <c r="CK553" s="2"/>
      <c r="CL553" s="2"/>
      <c r="CM553" s="2"/>
      <c r="CN553" s="2"/>
      <c r="CO553" s="2"/>
      <c r="CP553" s="2"/>
      <c r="CQ553" s="2"/>
      <c r="CR553" s="2"/>
      <c r="CS553" s="2"/>
      <c r="CT553" s="2"/>
      <c r="CU553" s="2"/>
      <c r="CV553" s="2"/>
      <c r="CW553" s="2"/>
      <c r="CX553" s="2"/>
      <c r="CY553" s="2"/>
      <c r="CZ553" s="2"/>
      <c r="DA553" s="2"/>
      <c r="DB553" s="2"/>
      <c r="DC553" s="2"/>
      <c r="DD553" s="2"/>
      <c r="DE553" s="2"/>
      <c r="DF553" s="2"/>
      <c r="DG553" s="2"/>
      <c r="DH553" s="2"/>
      <c r="DI553" s="2"/>
      <c r="DJ553" s="2"/>
      <c r="DK553" s="2"/>
      <c r="DL553" s="2"/>
      <c r="DM553" s="2"/>
      <c r="DN553" s="2"/>
      <c r="DO553" s="2"/>
      <c r="DP553" s="2"/>
      <c r="DQ553" s="2"/>
      <c r="DR553" s="2"/>
      <c r="DS553" s="2"/>
      <c r="DT553" s="2"/>
      <c r="DU553" s="2"/>
      <c r="DV553" s="2"/>
      <c r="DW553" s="2"/>
      <c r="DX553" s="2"/>
      <c r="DY553" s="2"/>
      <c r="DZ553" s="2"/>
      <c r="EA553" s="2"/>
      <c r="EB553" s="2"/>
      <c r="EC553" s="2"/>
      <c r="ED553" s="2"/>
      <c r="EE553" s="2"/>
      <c r="EF553" s="2"/>
      <c r="EG553" s="2"/>
      <c r="EH553" s="2"/>
      <c r="EI553" s="2"/>
      <c r="EJ553" s="2"/>
      <c r="EK553" s="2"/>
    </row>
    <row r="554" spans="1:141" ht="12.7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c r="BX554" s="2"/>
      <c r="BY554" s="2"/>
      <c r="BZ554" s="2"/>
      <c r="CA554" s="2"/>
      <c r="CB554" s="2"/>
      <c r="CC554" s="2"/>
      <c r="CD554" s="2"/>
      <c r="CE554" s="2"/>
      <c r="CF554" s="2"/>
      <c r="CG554" s="2"/>
      <c r="CH554" s="2"/>
      <c r="CI554" s="2"/>
      <c r="CJ554" s="2"/>
      <c r="CK554" s="2"/>
      <c r="CL554" s="2"/>
      <c r="CM554" s="2"/>
      <c r="CN554" s="2"/>
      <c r="CO554" s="2"/>
      <c r="CP554" s="2"/>
      <c r="CQ554" s="2"/>
      <c r="CR554" s="2"/>
      <c r="CS554" s="2"/>
      <c r="CT554" s="2"/>
      <c r="CU554" s="2"/>
      <c r="CV554" s="2"/>
      <c r="CW554" s="2"/>
      <c r="CX554" s="2"/>
      <c r="CY554" s="2"/>
      <c r="CZ554" s="2"/>
      <c r="DA554" s="2"/>
      <c r="DB554" s="2"/>
      <c r="DC554" s="2"/>
      <c r="DD554" s="2"/>
      <c r="DE554" s="2"/>
      <c r="DF554" s="2"/>
      <c r="DG554" s="2"/>
      <c r="DH554" s="2"/>
      <c r="DI554" s="2"/>
      <c r="DJ554" s="2"/>
      <c r="DK554" s="2"/>
      <c r="DL554" s="2"/>
      <c r="DM554" s="2"/>
      <c r="DN554" s="2"/>
      <c r="DO554" s="2"/>
      <c r="DP554" s="2"/>
      <c r="DQ554" s="2"/>
      <c r="DR554" s="2"/>
      <c r="DS554" s="2"/>
      <c r="DT554" s="2"/>
      <c r="DU554" s="2"/>
      <c r="DV554" s="2"/>
      <c r="DW554" s="2"/>
      <c r="DX554" s="2"/>
      <c r="DY554" s="2"/>
      <c r="DZ554" s="2"/>
      <c r="EA554" s="2"/>
      <c r="EB554" s="2"/>
      <c r="EC554" s="2"/>
      <c r="ED554" s="2"/>
      <c r="EE554" s="2"/>
      <c r="EF554" s="2"/>
      <c r="EG554" s="2"/>
      <c r="EH554" s="2"/>
      <c r="EI554" s="2"/>
      <c r="EJ554" s="2"/>
      <c r="EK554" s="2"/>
    </row>
    <row r="555" spans="1:141" ht="12.7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2"/>
      <c r="BX555" s="2"/>
      <c r="BY555" s="2"/>
      <c r="BZ555" s="2"/>
      <c r="CA555" s="2"/>
      <c r="CB555" s="2"/>
      <c r="CC555" s="2"/>
      <c r="CD555" s="2"/>
      <c r="CE555" s="2"/>
      <c r="CF555" s="2"/>
      <c r="CG555" s="2"/>
      <c r="CH555" s="2"/>
      <c r="CI555" s="2"/>
      <c r="CJ555" s="2"/>
      <c r="CK555" s="2"/>
      <c r="CL555" s="2"/>
      <c r="CM555" s="2"/>
      <c r="CN555" s="2"/>
      <c r="CO555" s="2"/>
      <c r="CP555" s="2"/>
      <c r="CQ555" s="2"/>
      <c r="CR555" s="2"/>
      <c r="CS555" s="2"/>
      <c r="CT555" s="2"/>
      <c r="CU555" s="2"/>
      <c r="CV555" s="2"/>
      <c r="CW555" s="2"/>
      <c r="CX555" s="2"/>
      <c r="CY555" s="2"/>
      <c r="CZ555" s="2"/>
      <c r="DA555" s="2"/>
      <c r="DB555" s="2"/>
      <c r="DC555" s="2"/>
      <c r="DD555" s="2"/>
      <c r="DE555" s="2"/>
      <c r="DF555" s="2"/>
      <c r="DG555" s="2"/>
      <c r="DH555" s="2"/>
      <c r="DI555" s="2"/>
      <c r="DJ555" s="2"/>
      <c r="DK555" s="2"/>
      <c r="DL555" s="2"/>
      <c r="DM555" s="2"/>
      <c r="DN555" s="2"/>
      <c r="DO555" s="2"/>
      <c r="DP555" s="2"/>
      <c r="DQ555" s="2"/>
      <c r="DR555" s="2"/>
      <c r="DS555" s="2"/>
      <c r="DT555" s="2"/>
      <c r="DU555" s="2"/>
      <c r="DV555" s="2"/>
      <c r="DW555" s="2"/>
      <c r="DX555" s="2"/>
      <c r="DY555" s="2"/>
      <c r="DZ555" s="2"/>
      <c r="EA555" s="2"/>
      <c r="EB555" s="2"/>
      <c r="EC555" s="2"/>
      <c r="ED555" s="2"/>
      <c r="EE555" s="2"/>
      <c r="EF555" s="2"/>
      <c r="EG555" s="2"/>
      <c r="EH555" s="2"/>
      <c r="EI555" s="2"/>
      <c r="EJ555" s="2"/>
      <c r="EK555" s="2"/>
    </row>
    <row r="556" spans="1:141" ht="12.7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c r="CA556" s="2"/>
      <c r="CB556" s="2"/>
      <c r="CC556" s="2"/>
      <c r="CD556" s="2"/>
      <c r="CE556" s="2"/>
      <c r="CF556" s="2"/>
      <c r="CG556" s="2"/>
      <c r="CH556" s="2"/>
      <c r="CI556" s="2"/>
      <c r="CJ556" s="2"/>
      <c r="CK556" s="2"/>
      <c r="CL556" s="2"/>
      <c r="CM556" s="2"/>
      <c r="CN556" s="2"/>
      <c r="CO556" s="2"/>
      <c r="CP556" s="2"/>
      <c r="CQ556" s="2"/>
      <c r="CR556" s="2"/>
      <c r="CS556" s="2"/>
      <c r="CT556" s="2"/>
      <c r="CU556" s="2"/>
      <c r="CV556" s="2"/>
      <c r="CW556" s="2"/>
      <c r="CX556" s="2"/>
      <c r="CY556" s="2"/>
      <c r="CZ556" s="2"/>
      <c r="DA556" s="2"/>
      <c r="DB556" s="2"/>
      <c r="DC556" s="2"/>
      <c r="DD556" s="2"/>
      <c r="DE556" s="2"/>
      <c r="DF556" s="2"/>
      <c r="DG556" s="2"/>
      <c r="DH556" s="2"/>
      <c r="DI556" s="2"/>
      <c r="DJ556" s="2"/>
      <c r="DK556" s="2"/>
      <c r="DL556" s="2"/>
      <c r="DM556" s="2"/>
      <c r="DN556" s="2"/>
      <c r="DO556" s="2"/>
      <c r="DP556" s="2"/>
      <c r="DQ556" s="2"/>
      <c r="DR556" s="2"/>
      <c r="DS556" s="2"/>
      <c r="DT556" s="2"/>
      <c r="DU556" s="2"/>
      <c r="DV556" s="2"/>
      <c r="DW556" s="2"/>
      <c r="DX556" s="2"/>
      <c r="DY556" s="2"/>
      <c r="DZ556" s="2"/>
      <c r="EA556" s="2"/>
      <c r="EB556" s="2"/>
      <c r="EC556" s="2"/>
      <c r="ED556" s="2"/>
      <c r="EE556" s="2"/>
      <c r="EF556" s="2"/>
      <c r="EG556" s="2"/>
      <c r="EH556" s="2"/>
      <c r="EI556" s="2"/>
      <c r="EJ556" s="2"/>
      <c r="EK556" s="2"/>
    </row>
    <row r="557" spans="1:141" ht="12.7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2"/>
      <c r="BX557" s="2"/>
      <c r="BY557" s="2"/>
      <c r="BZ557" s="2"/>
      <c r="CA557" s="2"/>
      <c r="CB557" s="2"/>
      <c r="CC557" s="2"/>
      <c r="CD557" s="2"/>
      <c r="CE557" s="2"/>
      <c r="CF557" s="2"/>
      <c r="CG557" s="2"/>
      <c r="CH557" s="2"/>
      <c r="CI557" s="2"/>
      <c r="CJ557" s="2"/>
      <c r="CK557" s="2"/>
      <c r="CL557" s="2"/>
      <c r="CM557" s="2"/>
      <c r="CN557" s="2"/>
      <c r="CO557" s="2"/>
      <c r="CP557" s="2"/>
      <c r="CQ557" s="2"/>
      <c r="CR557" s="2"/>
      <c r="CS557" s="2"/>
      <c r="CT557" s="2"/>
      <c r="CU557" s="2"/>
      <c r="CV557" s="2"/>
      <c r="CW557" s="2"/>
      <c r="CX557" s="2"/>
      <c r="CY557" s="2"/>
      <c r="CZ557" s="2"/>
      <c r="DA557" s="2"/>
      <c r="DB557" s="2"/>
      <c r="DC557" s="2"/>
      <c r="DD557" s="2"/>
      <c r="DE557" s="2"/>
      <c r="DF557" s="2"/>
      <c r="DG557" s="2"/>
      <c r="DH557" s="2"/>
      <c r="DI557" s="2"/>
      <c r="DJ557" s="2"/>
      <c r="DK557" s="2"/>
      <c r="DL557" s="2"/>
      <c r="DM557" s="2"/>
      <c r="DN557" s="2"/>
      <c r="DO557" s="2"/>
      <c r="DP557" s="2"/>
      <c r="DQ557" s="2"/>
      <c r="DR557" s="2"/>
      <c r="DS557" s="2"/>
      <c r="DT557" s="2"/>
      <c r="DU557" s="2"/>
      <c r="DV557" s="2"/>
      <c r="DW557" s="2"/>
      <c r="DX557" s="2"/>
      <c r="DY557" s="2"/>
      <c r="DZ557" s="2"/>
      <c r="EA557" s="2"/>
      <c r="EB557" s="2"/>
      <c r="EC557" s="2"/>
      <c r="ED557" s="2"/>
      <c r="EE557" s="2"/>
      <c r="EF557" s="2"/>
      <c r="EG557" s="2"/>
      <c r="EH557" s="2"/>
      <c r="EI557" s="2"/>
      <c r="EJ557" s="2"/>
      <c r="EK557" s="2"/>
    </row>
    <row r="558" spans="1:141" ht="12.7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c r="BZ558" s="2"/>
      <c r="CA558" s="2"/>
      <c r="CB558" s="2"/>
      <c r="CC558" s="2"/>
      <c r="CD558" s="2"/>
      <c r="CE558" s="2"/>
      <c r="CF558" s="2"/>
      <c r="CG558" s="2"/>
      <c r="CH558" s="2"/>
      <c r="CI558" s="2"/>
      <c r="CJ558" s="2"/>
      <c r="CK558" s="2"/>
      <c r="CL558" s="2"/>
      <c r="CM558" s="2"/>
      <c r="CN558" s="2"/>
      <c r="CO558" s="2"/>
      <c r="CP558" s="2"/>
      <c r="CQ558" s="2"/>
      <c r="CR558" s="2"/>
      <c r="CS558" s="2"/>
      <c r="CT558" s="2"/>
      <c r="CU558" s="2"/>
      <c r="CV558" s="2"/>
      <c r="CW558" s="2"/>
      <c r="CX558" s="2"/>
      <c r="CY558" s="2"/>
      <c r="CZ558" s="2"/>
      <c r="DA558" s="2"/>
      <c r="DB558" s="2"/>
      <c r="DC558" s="2"/>
      <c r="DD558" s="2"/>
      <c r="DE558" s="2"/>
      <c r="DF558" s="2"/>
      <c r="DG558" s="2"/>
      <c r="DH558" s="2"/>
      <c r="DI558" s="2"/>
      <c r="DJ558" s="2"/>
      <c r="DK558" s="2"/>
      <c r="DL558" s="2"/>
      <c r="DM558" s="2"/>
      <c r="DN558" s="2"/>
      <c r="DO558" s="2"/>
      <c r="DP558" s="2"/>
      <c r="DQ558" s="2"/>
      <c r="DR558" s="2"/>
      <c r="DS558" s="2"/>
      <c r="DT558" s="2"/>
      <c r="DU558" s="2"/>
      <c r="DV558" s="2"/>
      <c r="DW558" s="2"/>
      <c r="DX558" s="2"/>
      <c r="DY558" s="2"/>
      <c r="DZ558" s="2"/>
      <c r="EA558" s="2"/>
      <c r="EB558" s="2"/>
      <c r="EC558" s="2"/>
      <c r="ED558" s="2"/>
      <c r="EE558" s="2"/>
      <c r="EF558" s="2"/>
      <c r="EG558" s="2"/>
      <c r="EH558" s="2"/>
      <c r="EI558" s="2"/>
      <c r="EJ558" s="2"/>
      <c r="EK558" s="2"/>
    </row>
    <row r="559" spans="1:141" ht="12.7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c r="CA559" s="2"/>
      <c r="CB559" s="2"/>
      <c r="CC559" s="2"/>
      <c r="CD559" s="2"/>
      <c r="CE559" s="2"/>
      <c r="CF559" s="2"/>
      <c r="CG559" s="2"/>
      <c r="CH559" s="2"/>
      <c r="CI559" s="2"/>
      <c r="CJ559" s="2"/>
      <c r="CK559" s="2"/>
      <c r="CL559" s="2"/>
      <c r="CM559" s="2"/>
      <c r="CN559" s="2"/>
      <c r="CO559" s="2"/>
      <c r="CP559" s="2"/>
      <c r="CQ559" s="2"/>
      <c r="CR559" s="2"/>
      <c r="CS559" s="2"/>
      <c r="CT559" s="2"/>
      <c r="CU559" s="2"/>
      <c r="CV559" s="2"/>
      <c r="CW559" s="2"/>
      <c r="CX559" s="2"/>
      <c r="CY559" s="2"/>
      <c r="CZ559" s="2"/>
      <c r="DA559" s="2"/>
      <c r="DB559" s="2"/>
      <c r="DC559" s="2"/>
      <c r="DD559" s="2"/>
      <c r="DE559" s="2"/>
      <c r="DF559" s="2"/>
      <c r="DG559" s="2"/>
      <c r="DH559" s="2"/>
      <c r="DI559" s="2"/>
      <c r="DJ559" s="2"/>
      <c r="DK559" s="2"/>
      <c r="DL559" s="2"/>
      <c r="DM559" s="2"/>
      <c r="DN559" s="2"/>
      <c r="DO559" s="2"/>
      <c r="DP559" s="2"/>
      <c r="DQ559" s="2"/>
      <c r="DR559" s="2"/>
      <c r="DS559" s="2"/>
      <c r="DT559" s="2"/>
      <c r="DU559" s="2"/>
      <c r="DV559" s="2"/>
      <c r="DW559" s="2"/>
      <c r="DX559" s="2"/>
      <c r="DY559" s="2"/>
      <c r="DZ559" s="2"/>
      <c r="EA559" s="2"/>
      <c r="EB559" s="2"/>
      <c r="EC559" s="2"/>
      <c r="ED559" s="2"/>
      <c r="EE559" s="2"/>
      <c r="EF559" s="2"/>
      <c r="EG559" s="2"/>
      <c r="EH559" s="2"/>
      <c r="EI559" s="2"/>
      <c r="EJ559" s="2"/>
      <c r="EK559" s="2"/>
    </row>
    <row r="560" spans="1:141" ht="12.7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c r="BZ560" s="2"/>
      <c r="CA560" s="2"/>
      <c r="CB560" s="2"/>
      <c r="CC560" s="2"/>
      <c r="CD560" s="2"/>
      <c r="CE560" s="2"/>
      <c r="CF560" s="2"/>
      <c r="CG560" s="2"/>
      <c r="CH560" s="2"/>
      <c r="CI560" s="2"/>
      <c r="CJ560" s="2"/>
      <c r="CK560" s="2"/>
      <c r="CL560" s="2"/>
      <c r="CM560" s="2"/>
      <c r="CN560" s="2"/>
      <c r="CO560" s="2"/>
      <c r="CP560" s="2"/>
      <c r="CQ560" s="2"/>
      <c r="CR560" s="2"/>
      <c r="CS560" s="2"/>
      <c r="CT560" s="2"/>
      <c r="CU560" s="2"/>
      <c r="CV560" s="2"/>
      <c r="CW560" s="2"/>
      <c r="CX560" s="2"/>
      <c r="CY560" s="2"/>
      <c r="CZ560" s="2"/>
      <c r="DA560" s="2"/>
      <c r="DB560" s="2"/>
      <c r="DC560" s="2"/>
      <c r="DD560" s="2"/>
      <c r="DE560" s="2"/>
      <c r="DF560" s="2"/>
      <c r="DG560" s="2"/>
      <c r="DH560" s="2"/>
      <c r="DI560" s="2"/>
      <c r="DJ560" s="2"/>
      <c r="DK560" s="2"/>
      <c r="DL560" s="2"/>
      <c r="DM560" s="2"/>
      <c r="DN560" s="2"/>
      <c r="DO560" s="2"/>
      <c r="DP560" s="2"/>
      <c r="DQ560" s="2"/>
      <c r="DR560" s="2"/>
      <c r="DS560" s="2"/>
      <c r="DT560" s="2"/>
      <c r="DU560" s="2"/>
      <c r="DV560" s="2"/>
      <c r="DW560" s="2"/>
      <c r="DX560" s="2"/>
      <c r="DY560" s="2"/>
      <c r="DZ560" s="2"/>
      <c r="EA560" s="2"/>
      <c r="EB560" s="2"/>
      <c r="EC560" s="2"/>
      <c r="ED560" s="2"/>
      <c r="EE560" s="2"/>
      <c r="EF560" s="2"/>
      <c r="EG560" s="2"/>
      <c r="EH560" s="2"/>
      <c r="EI560" s="2"/>
      <c r="EJ560" s="2"/>
      <c r="EK560" s="2"/>
    </row>
    <row r="561" spans="1:141" ht="12.7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2"/>
      <c r="BZ561" s="2"/>
      <c r="CA561" s="2"/>
      <c r="CB561" s="2"/>
      <c r="CC561" s="2"/>
      <c r="CD561" s="2"/>
      <c r="CE561" s="2"/>
      <c r="CF561" s="2"/>
      <c r="CG561" s="2"/>
      <c r="CH561" s="2"/>
      <c r="CI561" s="2"/>
      <c r="CJ561" s="2"/>
      <c r="CK561" s="2"/>
      <c r="CL561" s="2"/>
      <c r="CM561" s="2"/>
      <c r="CN561" s="2"/>
      <c r="CO561" s="2"/>
      <c r="CP561" s="2"/>
      <c r="CQ561" s="2"/>
      <c r="CR561" s="2"/>
      <c r="CS561" s="2"/>
      <c r="CT561" s="2"/>
      <c r="CU561" s="2"/>
      <c r="CV561" s="2"/>
      <c r="CW561" s="2"/>
      <c r="CX561" s="2"/>
      <c r="CY561" s="2"/>
      <c r="CZ561" s="2"/>
      <c r="DA561" s="2"/>
      <c r="DB561" s="2"/>
      <c r="DC561" s="2"/>
      <c r="DD561" s="2"/>
      <c r="DE561" s="2"/>
      <c r="DF561" s="2"/>
      <c r="DG561" s="2"/>
      <c r="DH561" s="2"/>
      <c r="DI561" s="2"/>
      <c r="DJ561" s="2"/>
      <c r="DK561" s="2"/>
      <c r="DL561" s="2"/>
      <c r="DM561" s="2"/>
      <c r="DN561" s="2"/>
      <c r="DO561" s="2"/>
      <c r="DP561" s="2"/>
      <c r="DQ561" s="2"/>
      <c r="DR561" s="2"/>
      <c r="DS561" s="2"/>
      <c r="DT561" s="2"/>
      <c r="DU561" s="2"/>
      <c r="DV561" s="2"/>
      <c r="DW561" s="2"/>
      <c r="DX561" s="2"/>
      <c r="DY561" s="2"/>
      <c r="DZ561" s="2"/>
      <c r="EA561" s="2"/>
      <c r="EB561" s="2"/>
      <c r="EC561" s="2"/>
      <c r="ED561" s="2"/>
      <c r="EE561" s="2"/>
      <c r="EF561" s="2"/>
      <c r="EG561" s="2"/>
      <c r="EH561" s="2"/>
      <c r="EI561" s="2"/>
      <c r="EJ561" s="2"/>
      <c r="EK561" s="2"/>
    </row>
    <row r="562" spans="1:141" ht="12.7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2"/>
      <c r="BX562" s="2"/>
      <c r="BY562" s="2"/>
      <c r="BZ562" s="2"/>
      <c r="CA562" s="2"/>
      <c r="CB562" s="2"/>
      <c r="CC562" s="2"/>
      <c r="CD562" s="2"/>
      <c r="CE562" s="2"/>
      <c r="CF562" s="2"/>
      <c r="CG562" s="2"/>
      <c r="CH562" s="2"/>
      <c r="CI562" s="2"/>
      <c r="CJ562" s="2"/>
      <c r="CK562" s="2"/>
      <c r="CL562" s="2"/>
      <c r="CM562" s="2"/>
      <c r="CN562" s="2"/>
      <c r="CO562" s="2"/>
      <c r="CP562" s="2"/>
      <c r="CQ562" s="2"/>
      <c r="CR562" s="2"/>
      <c r="CS562" s="2"/>
      <c r="CT562" s="2"/>
      <c r="CU562" s="2"/>
      <c r="CV562" s="2"/>
      <c r="CW562" s="2"/>
      <c r="CX562" s="2"/>
      <c r="CY562" s="2"/>
      <c r="CZ562" s="2"/>
      <c r="DA562" s="2"/>
      <c r="DB562" s="2"/>
      <c r="DC562" s="2"/>
      <c r="DD562" s="2"/>
      <c r="DE562" s="2"/>
      <c r="DF562" s="2"/>
      <c r="DG562" s="2"/>
      <c r="DH562" s="2"/>
      <c r="DI562" s="2"/>
      <c r="DJ562" s="2"/>
      <c r="DK562" s="2"/>
      <c r="DL562" s="2"/>
      <c r="DM562" s="2"/>
      <c r="DN562" s="2"/>
      <c r="DO562" s="2"/>
      <c r="DP562" s="2"/>
      <c r="DQ562" s="2"/>
      <c r="DR562" s="2"/>
      <c r="DS562" s="2"/>
      <c r="DT562" s="2"/>
      <c r="DU562" s="2"/>
      <c r="DV562" s="2"/>
      <c r="DW562" s="2"/>
      <c r="DX562" s="2"/>
      <c r="DY562" s="2"/>
      <c r="DZ562" s="2"/>
      <c r="EA562" s="2"/>
      <c r="EB562" s="2"/>
      <c r="EC562" s="2"/>
      <c r="ED562" s="2"/>
      <c r="EE562" s="2"/>
      <c r="EF562" s="2"/>
      <c r="EG562" s="2"/>
      <c r="EH562" s="2"/>
      <c r="EI562" s="2"/>
      <c r="EJ562" s="2"/>
      <c r="EK562" s="2"/>
    </row>
    <row r="563" spans="1:141" ht="12.7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2"/>
      <c r="BX563" s="2"/>
      <c r="BY563" s="2"/>
      <c r="BZ563" s="2"/>
      <c r="CA563" s="2"/>
      <c r="CB563" s="2"/>
      <c r="CC563" s="2"/>
      <c r="CD563" s="2"/>
      <c r="CE563" s="2"/>
      <c r="CF563" s="2"/>
      <c r="CG563" s="2"/>
      <c r="CH563" s="2"/>
      <c r="CI563" s="2"/>
      <c r="CJ563" s="2"/>
      <c r="CK563" s="2"/>
      <c r="CL563" s="2"/>
      <c r="CM563" s="2"/>
      <c r="CN563" s="2"/>
      <c r="CO563" s="2"/>
      <c r="CP563" s="2"/>
      <c r="CQ563" s="2"/>
      <c r="CR563" s="2"/>
      <c r="CS563" s="2"/>
      <c r="CT563" s="2"/>
      <c r="CU563" s="2"/>
      <c r="CV563" s="2"/>
      <c r="CW563" s="2"/>
      <c r="CX563" s="2"/>
      <c r="CY563" s="2"/>
      <c r="CZ563" s="2"/>
      <c r="DA563" s="2"/>
      <c r="DB563" s="2"/>
      <c r="DC563" s="2"/>
      <c r="DD563" s="2"/>
      <c r="DE563" s="2"/>
      <c r="DF563" s="2"/>
      <c r="DG563" s="2"/>
      <c r="DH563" s="2"/>
      <c r="DI563" s="2"/>
      <c r="DJ563" s="2"/>
      <c r="DK563" s="2"/>
      <c r="DL563" s="2"/>
      <c r="DM563" s="2"/>
      <c r="DN563" s="2"/>
      <c r="DO563" s="2"/>
      <c r="DP563" s="2"/>
      <c r="DQ563" s="2"/>
      <c r="DR563" s="2"/>
      <c r="DS563" s="2"/>
      <c r="DT563" s="2"/>
      <c r="DU563" s="2"/>
      <c r="DV563" s="2"/>
      <c r="DW563" s="2"/>
      <c r="DX563" s="2"/>
      <c r="DY563" s="2"/>
      <c r="DZ563" s="2"/>
      <c r="EA563" s="2"/>
      <c r="EB563" s="2"/>
      <c r="EC563" s="2"/>
      <c r="ED563" s="2"/>
      <c r="EE563" s="2"/>
      <c r="EF563" s="2"/>
      <c r="EG563" s="2"/>
      <c r="EH563" s="2"/>
      <c r="EI563" s="2"/>
      <c r="EJ563" s="2"/>
      <c r="EK563" s="2"/>
    </row>
    <row r="564" spans="1:141" ht="12.7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c r="BY564" s="2"/>
      <c r="BZ564" s="2"/>
      <c r="CA564" s="2"/>
      <c r="CB564" s="2"/>
      <c r="CC564" s="2"/>
      <c r="CD564" s="2"/>
      <c r="CE564" s="2"/>
      <c r="CF564" s="2"/>
      <c r="CG564" s="2"/>
      <c r="CH564" s="2"/>
      <c r="CI564" s="2"/>
      <c r="CJ564" s="2"/>
      <c r="CK564" s="2"/>
      <c r="CL564" s="2"/>
      <c r="CM564" s="2"/>
      <c r="CN564" s="2"/>
      <c r="CO564" s="2"/>
      <c r="CP564" s="2"/>
      <c r="CQ564" s="2"/>
      <c r="CR564" s="2"/>
      <c r="CS564" s="2"/>
      <c r="CT564" s="2"/>
      <c r="CU564" s="2"/>
      <c r="CV564" s="2"/>
      <c r="CW564" s="2"/>
      <c r="CX564" s="2"/>
      <c r="CY564" s="2"/>
      <c r="CZ564" s="2"/>
      <c r="DA564" s="2"/>
      <c r="DB564" s="2"/>
      <c r="DC564" s="2"/>
      <c r="DD564" s="2"/>
      <c r="DE564" s="2"/>
      <c r="DF564" s="2"/>
      <c r="DG564" s="2"/>
      <c r="DH564" s="2"/>
      <c r="DI564" s="2"/>
      <c r="DJ564" s="2"/>
      <c r="DK564" s="2"/>
      <c r="DL564" s="2"/>
      <c r="DM564" s="2"/>
      <c r="DN564" s="2"/>
      <c r="DO564" s="2"/>
      <c r="DP564" s="2"/>
      <c r="DQ564" s="2"/>
      <c r="DR564" s="2"/>
      <c r="DS564" s="2"/>
      <c r="DT564" s="2"/>
      <c r="DU564" s="2"/>
      <c r="DV564" s="2"/>
      <c r="DW564" s="2"/>
      <c r="DX564" s="2"/>
      <c r="DY564" s="2"/>
      <c r="DZ564" s="2"/>
      <c r="EA564" s="2"/>
      <c r="EB564" s="2"/>
      <c r="EC564" s="2"/>
      <c r="ED564" s="2"/>
      <c r="EE564" s="2"/>
      <c r="EF564" s="2"/>
      <c r="EG564" s="2"/>
      <c r="EH564" s="2"/>
      <c r="EI564" s="2"/>
      <c r="EJ564" s="2"/>
      <c r="EK564" s="2"/>
    </row>
    <row r="565" spans="1:141" ht="12.7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c r="BW565" s="2"/>
      <c r="BX565" s="2"/>
      <c r="BY565" s="2"/>
      <c r="BZ565" s="2"/>
      <c r="CA565" s="2"/>
      <c r="CB565" s="2"/>
      <c r="CC565" s="2"/>
      <c r="CD565" s="2"/>
      <c r="CE565" s="2"/>
      <c r="CF565" s="2"/>
      <c r="CG565" s="2"/>
      <c r="CH565" s="2"/>
      <c r="CI565" s="2"/>
      <c r="CJ565" s="2"/>
      <c r="CK565" s="2"/>
      <c r="CL565" s="2"/>
      <c r="CM565" s="2"/>
      <c r="CN565" s="2"/>
      <c r="CO565" s="2"/>
      <c r="CP565" s="2"/>
      <c r="CQ565" s="2"/>
      <c r="CR565" s="2"/>
      <c r="CS565" s="2"/>
      <c r="CT565" s="2"/>
      <c r="CU565" s="2"/>
      <c r="CV565" s="2"/>
      <c r="CW565" s="2"/>
      <c r="CX565" s="2"/>
      <c r="CY565" s="2"/>
      <c r="CZ565" s="2"/>
      <c r="DA565" s="2"/>
      <c r="DB565" s="2"/>
      <c r="DC565" s="2"/>
      <c r="DD565" s="2"/>
      <c r="DE565" s="2"/>
      <c r="DF565" s="2"/>
      <c r="DG565" s="2"/>
      <c r="DH565" s="2"/>
      <c r="DI565" s="2"/>
      <c r="DJ565" s="2"/>
      <c r="DK565" s="2"/>
      <c r="DL565" s="2"/>
      <c r="DM565" s="2"/>
      <c r="DN565" s="2"/>
      <c r="DO565" s="2"/>
      <c r="DP565" s="2"/>
      <c r="DQ565" s="2"/>
      <c r="DR565" s="2"/>
      <c r="DS565" s="2"/>
      <c r="DT565" s="2"/>
      <c r="DU565" s="2"/>
      <c r="DV565" s="2"/>
      <c r="DW565" s="2"/>
      <c r="DX565" s="2"/>
      <c r="DY565" s="2"/>
      <c r="DZ565" s="2"/>
      <c r="EA565" s="2"/>
      <c r="EB565" s="2"/>
      <c r="EC565" s="2"/>
      <c r="ED565" s="2"/>
      <c r="EE565" s="2"/>
      <c r="EF565" s="2"/>
      <c r="EG565" s="2"/>
      <c r="EH565" s="2"/>
      <c r="EI565" s="2"/>
      <c r="EJ565" s="2"/>
      <c r="EK565" s="2"/>
    </row>
    <row r="566" spans="1:141" ht="12.7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c r="BZ566" s="2"/>
      <c r="CA566" s="2"/>
      <c r="CB566" s="2"/>
      <c r="CC566" s="2"/>
      <c r="CD566" s="2"/>
      <c r="CE566" s="2"/>
      <c r="CF566" s="2"/>
      <c r="CG566" s="2"/>
      <c r="CH566" s="2"/>
      <c r="CI566" s="2"/>
      <c r="CJ566" s="2"/>
      <c r="CK566" s="2"/>
      <c r="CL566" s="2"/>
      <c r="CM566" s="2"/>
      <c r="CN566" s="2"/>
      <c r="CO566" s="2"/>
      <c r="CP566" s="2"/>
      <c r="CQ566" s="2"/>
      <c r="CR566" s="2"/>
      <c r="CS566" s="2"/>
      <c r="CT566" s="2"/>
      <c r="CU566" s="2"/>
      <c r="CV566" s="2"/>
      <c r="CW566" s="2"/>
      <c r="CX566" s="2"/>
      <c r="CY566" s="2"/>
      <c r="CZ566" s="2"/>
      <c r="DA566" s="2"/>
      <c r="DB566" s="2"/>
      <c r="DC566" s="2"/>
      <c r="DD566" s="2"/>
      <c r="DE566" s="2"/>
      <c r="DF566" s="2"/>
      <c r="DG566" s="2"/>
      <c r="DH566" s="2"/>
      <c r="DI566" s="2"/>
      <c r="DJ566" s="2"/>
      <c r="DK566" s="2"/>
      <c r="DL566" s="2"/>
      <c r="DM566" s="2"/>
      <c r="DN566" s="2"/>
      <c r="DO566" s="2"/>
      <c r="DP566" s="2"/>
      <c r="DQ566" s="2"/>
      <c r="DR566" s="2"/>
      <c r="DS566" s="2"/>
      <c r="DT566" s="2"/>
      <c r="DU566" s="2"/>
      <c r="DV566" s="2"/>
      <c r="DW566" s="2"/>
      <c r="DX566" s="2"/>
      <c r="DY566" s="2"/>
      <c r="DZ566" s="2"/>
      <c r="EA566" s="2"/>
      <c r="EB566" s="2"/>
      <c r="EC566" s="2"/>
      <c r="ED566" s="2"/>
      <c r="EE566" s="2"/>
      <c r="EF566" s="2"/>
      <c r="EG566" s="2"/>
      <c r="EH566" s="2"/>
      <c r="EI566" s="2"/>
      <c r="EJ566" s="2"/>
      <c r="EK566" s="2"/>
    </row>
    <row r="567" spans="1:141" ht="12.7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c r="BX567" s="2"/>
      <c r="BY567" s="2"/>
      <c r="BZ567" s="2"/>
      <c r="CA567" s="2"/>
      <c r="CB567" s="2"/>
      <c r="CC567" s="2"/>
      <c r="CD567" s="2"/>
      <c r="CE567" s="2"/>
      <c r="CF567" s="2"/>
      <c r="CG567" s="2"/>
      <c r="CH567" s="2"/>
      <c r="CI567" s="2"/>
      <c r="CJ567" s="2"/>
      <c r="CK567" s="2"/>
      <c r="CL567" s="2"/>
      <c r="CM567" s="2"/>
      <c r="CN567" s="2"/>
      <c r="CO567" s="2"/>
      <c r="CP567" s="2"/>
      <c r="CQ567" s="2"/>
      <c r="CR567" s="2"/>
      <c r="CS567" s="2"/>
      <c r="CT567" s="2"/>
      <c r="CU567" s="2"/>
      <c r="CV567" s="2"/>
      <c r="CW567" s="2"/>
      <c r="CX567" s="2"/>
      <c r="CY567" s="2"/>
      <c r="CZ567" s="2"/>
      <c r="DA567" s="2"/>
      <c r="DB567" s="2"/>
      <c r="DC567" s="2"/>
      <c r="DD567" s="2"/>
      <c r="DE567" s="2"/>
      <c r="DF567" s="2"/>
      <c r="DG567" s="2"/>
      <c r="DH567" s="2"/>
      <c r="DI567" s="2"/>
      <c r="DJ567" s="2"/>
      <c r="DK567" s="2"/>
      <c r="DL567" s="2"/>
      <c r="DM567" s="2"/>
      <c r="DN567" s="2"/>
      <c r="DO567" s="2"/>
      <c r="DP567" s="2"/>
      <c r="DQ567" s="2"/>
      <c r="DR567" s="2"/>
      <c r="DS567" s="2"/>
      <c r="DT567" s="2"/>
      <c r="DU567" s="2"/>
      <c r="DV567" s="2"/>
      <c r="DW567" s="2"/>
      <c r="DX567" s="2"/>
      <c r="DY567" s="2"/>
      <c r="DZ567" s="2"/>
      <c r="EA567" s="2"/>
      <c r="EB567" s="2"/>
      <c r="EC567" s="2"/>
      <c r="ED567" s="2"/>
      <c r="EE567" s="2"/>
      <c r="EF567" s="2"/>
      <c r="EG567" s="2"/>
      <c r="EH567" s="2"/>
      <c r="EI567" s="2"/>
      <c r="EJ567" s="2"/>
      <c r="EK567" s="2"/>
    </row>
    <row r="568" spans="1:141" ht="12.7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c r="BZ568" s="2"/>
      <c r="CA568" s="2"/>
      <c r="CB568" s="2"/>
      <c r="CC568" s="2"/>
      <c r="CD568" s="2"/>
      <c r="CE568" s="2"/>
      <c r="CF568" s="2"/>
      <c r="CG568" s="2"/>
      <c r="CH568" s="2"/>
      <c r="CI568" s="2"/>
      <c r="CJ568" s="2"/>
      <c r="CK568" s="2"/>
      <c r="CL568" s="2"/>
      <c r="CM568" s="2"/>
      <c r="CN568" s="2"/>
      <c r="CO568" s="2"/>
      <c r="CP568" s="2"/>
      <c r="CQ568" s="2"/>
      <c r="CR568" s="2"/>
      <c r="CS568" s="2"/>
      <c r="CT568" s="2"/>
      <c r="CU568" s="2"/>
      <c r="CV568" s="2"/>
      <c r="CW568" s="2"/>
      <c r="CX568" s="2"/>
      <c r="CY568" s="2"/>
      <c r="CZ568" s="2"/>
      <c r="DA568" s="2"/>
      <c r="DB568" s="2"/>
      <c r="DC568" s="2"/>
      <c r="DD568" s="2"/>
      <c r="DE568" s="2"/>
      <c r="DF568" s="2"/>
      <c r="DG568" s="2"/>
      <c r="DH568" s="2"/>
      <c r="DI568" s="2"/>
      <c r="DJ568" s="2"/>
      <c r="DK568" s="2"/>
      <c r="DL568" s="2"/>
      <c r="DM568" s="2"/>
      <c r="DN568" s="2"/>
      <c r="DO568" s="2"/>
      <c r="DP568" s="2"/>
      <c r="DQ568" s="2"/>
      <c r="DR568" s="2"/>
      <c r="DS568" s="2"/>
      <c r="DT568" s="2"/>
      <c r="DU568" s="2"/>
      <c r="DV568" s="2"/>
      <c r="DW568" s="2"/>
      <c r="DX568" s="2"/>
      <c r="DY568" s="2"/>
      <c r="DZ568" s="2"/>
      <c r="EA568" s="2"/>
      <c r="EB568" s="2"/>
      <c r="EC568" s="2"/>
      <c r="ED568" s="2"/>
      <c r="EE568" s="2"/>
      <c r="EF568" s="2"/>
      <c r="EG568" s="2"/>
      <c r="EH568" s="2"/>
      <c r="EI568" s="2"/>
      <c r="EJ568" s="2"/>
      <c r="EK568" s="2"/>
    </row>
    <row r="569" spans="1:141" ht="12.7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c r="BW569" s="2"/>
      <c r="BX569" s="2"/>
      <c r="BY569" s="2"/>
      <c r="BZ569" s="2"/>
      <c r="CA569" s="2"/>
      <c r="CB569" s="2"/>
      <c r="CC569" s="2"/>
      <c r="CD569" s="2"/>
      <c r="CE569" s="2"/>
      <c r="CF569" s="2"/>
      <c r="CG569" s="2"/>
      <c r="CH569" s="2"/>
      <c r="CI569" s="2"/>
      <c r="CJ569" s="2"/>
      <c r="CK569" s="2"/>
      <c r="CL569" s="2"/>
      <c r="CM569" s="2"/>
      <c r="CN569" s="2"/>
      <c r="CO569" s="2"/>
      <c r="CP569" s="2"/>
      <c r="CQ569" s="2"/>
      <c r="CR569" s="2"/>
      <c r="CS569" s="2"/>
      <c r="CT569" s="2"/>
      <c r="CU569" s="2"/>
      <c r="CV569" s="2"/>
      <c r="CW569" s="2"/>
      <c r="CX569" s="2"/>
      <c r="CY569" s="2"/>
      <c r="CZ569" s="2"/>
      <c r="DA569" s="2"/>
      <c r="DB569" s="2"/>
      <c r="DC569" s="2"/>
      <c r="DD569" s="2"/>
      <c r="DE569" s="2"/>
      <c r="DF569" s="2"/>
      <c r="DG569" s="2"/>
      <c r="DH569" s="2"/>
      <c r="DI569" s="2"/>
      <c r="DJ569" s="2"/>
      <c r="DK569" s="2"/>
      <c r="DL569" s="2"/>
      <c r="DM569" s="2"/>
      <c r="DN569" s="2"/>
      <c r="DO569" s="2"/>
      <c r="DP569" s="2"/>
      <c r="DQ569" s="2"/>
      <c r="DR569" s="2"/>
      <c r="DS569" s="2"/>
      <c r="DT569" s="2"/>
      <c r="DU569" s="2"/>
      <c r="DV569" s="2"/>
      <c r="DW569" s="2"/>
      <c r="DX569" s="2"/>
      <c r="DY569" s="2"/>
      <c r="DZ569" s="2"/>
      <c r="EA569" s="2"/>
      <c r="EB569" s="2"/>
      <c r="EC569" s="2"/>
      <c r="ED569" s="2"/>
      <c r="EE569" s="2"/>
      <c r="EF569" s="2"/>
      <c r="EG569" s="2"/>
      <c r="EH569" s="2"/>
      <c r="EI569" s="2"/>
      <c r="EJ569" s="2"/>
      <c r="EK569" s="2"/>
    </row>
    <row r="570" spans="1:141" ht="12.7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c r="BX570" s="2"/>
      <c r="BY570" s="2"/>
      <c r="BZ570" s="2"/>
      <c r="CA570" s="2"/>
      <c r="CB570" s="2"/>
      <c r="CC570" s="2"/>
      <c r="CD570" s="2"/>
      <c r="CE570" s="2"/>
      <c r="CF570" s="2"/>
      <c r="CG570" s="2"/>
      <c r="CH570" s="2"/>
      <c r="CI570" s="2"/>
      <c r="CJ570" s="2"/>
      <c r="CK570" s="2"/>
      <c r="CL570" s="2"/>
      <c r="CM570" s="2"/>
      <c r="CN570" s="2"/>
      <c r="CO570" s="2"/>
      <c r="CP570" s="2"/>
      <c r="CQ570" s="2"/>
      <c r="CR570" s="2"/>
      <c r="CS570" s="2"/>
      <c r="CT570" s="2"/>
      <c r="CU570" s="2"/>
      <c r="CV570" s="2"/>
      <c r="CW570" s="2"/>
      <c r="CX570" s="2"/>
      <c r="CY570" s="2"/>
      <c r="CZ570" s="2"/>
      <c r="DA570" s="2"/>
      <c r="DB570" s="2"/>
      <c r="DC570" s="2"/>
      <c r="DD570" s="2"/>
      <c r="DE570" s="2"/>
      <c r="DF570" s="2"/>
      <c r="DG570" s="2"/>
      <c r="DH570" s="2"/>
      <c r="DI570" s="2"/>
      <c r="DJ570" s="2"/>
      <c r="DK570" s="2"/>
      <c r="DL570" s="2"/>
      <c r="DM570" s="2"/>
      <c r="DN570" s="2"/>
      <c r="DO570" s="2"/>
      <c r="DP570" s="2"/>
      <c r="DQ570" s="2"/>
      <c r="DR570" s="2"/>
      <c r="DS570" s="2"/>
      <c r="DT570" s="2"/>
      <c r="DU570" s="2"/>
      <c r="DV570" s="2"/>
      <c r="DW570" s="2"/>
      <c r="DX570" s="2"/>
      <c r="DY570" s="2"/>
      <c r="DZ570" s="2"/>
      <c r="EA570" s="2"/>
      <c r="EB570" s="2"/>
      <c r="EC570" s="2"/>
      <c r="ED570" s="2"/>
      <c r="EE570" s="2"/>
      <c r="EF570" s="2"/>
      <c r="EG570" s="2"/>
      <c r="EH570" s="2"/>
      <c r="EI570" s="2"/>
      <c r="EJ570" s="2"/>
      <c r="EK570" s="2"/>
    </row>
    <row r="571" spans="1:141" ht="12.7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BW571" s="2"/>
      <c r="BX571" s="2"/>
      <c r="BY571" s="2"/>
      <c r="BZ571" s="2"/>
      <c r="CA571" s="2"/>
      <c r="CB571" s="2"/>
      <c r="CC571" s="2"/>
      <c r="CD571" s="2"/>
      <c r="CE571" s="2"/>
      <c r="CF571" s="2"/>
      <c r="CG571" s="2"/>
      <c r="CH571" s="2"/>
      <c r="CI571" s="2"/>
      <c r="CJ571" s="2"/>
      <c r="CK571" s="2"/>
      <c r="CL571" s="2"/>
      <c r="CM571" s="2"/>
      <c r="CN571" s="2"/>
      <c r="CO571" s="2"/>
      <c r="CP571" s="2"/>
      <c r="CQ571" s="2"/>
      <c r="CR571" s="2"/>
      <c r="CS571" s="2"/>
      <c r="CT571" s="2"/>
      <c r="CU571" s="2"/>
      <c r="CV571" s="2"/>
      <c r="CW571" s="2"/>
      <c r="CX571" s="2"/>
      <c r="CY571" s="2"/>
      <c r="CZ571" s="2"/>
      <c r="DA571" s="2"/>
      <c r="DB571" s="2"/>
      <c r="DC571" s="2"/>
      <c r="DD571" s="2"/>
      <c r="DE571" s="2"/>
      <c r="DF571" s="2"/>
      <c r="DG571" s="2"/>
      <c r="DH571" s="2"/>
      <c r="DI571" s="2"/>
      <c r="DJ571" s="2"/>
      <c r="DK571" s="2"/>
      <c r="DL571" s="2"/>
      <c r="DM571" s="2"/>
      <c r="DN571" s="2"/>
      <c r="DO571" s="2"/>
      <c r="DP571" s="2"/>
      <c r="DQ571" s="2"/>
      <c r="DR571" s="2"/>
      <c r="DS571" s="2"/>
      <c r="DT571" s="2"/>
      <c r="DU571" s="2"/>
      <c r="DV571" s="2"/>
      <c r="DW571" s="2"/>
      <c r="DX571" s="2"/>
      <c r="DY571" s="2"/>
      <c r="DZ571" s="2"/>
      <c r="EA571" s="2"/>
      <c r="EB571" s="2"/>
      <c r="EC571" s="2"/>
      <c r="ED571" s="2"/>
      <c r="EE571" s="2"/>
      <c r="EF571" s="2"/>
      <c r="EG571" s="2"/>
      <c r="EH571" s="2"/>
      <c r="EI571" s="2"/>
      <c r="EJ571" s="2"/>
      <c r="EK571" s="2"/>
    </row>
    <row r="572" spans="1:141" ht="12.7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2"/>
      <c r="BX572" s="2"/>
      <c r="BY572" s="2"/>
      <c r="BZ572" s="2"/>
      <c r="CA572" s="2"/>
      <c r="CB572" s="2"/>
      <c r="CC572" s="2"/>
      <c r="CD572" s="2"/>
      <c r="CE572" s="2"/>
      <c r="CF572" s="2"/>
      <c r="CG572" s="2"/>
      <c r="CH572" s="2"/>
      <c r="CI572" s="2"/>
      <c r="CJ572" s="2"/>
      <c r="CK572" s="2"/>
      <c r="CL572" s="2"/>
      <c r="CM572" s="2"/>
      <c r="CN572" s="2"/>
      <c r="CO572" s="2"/>
      <c r="CP572" s="2"/>
      <c r="CQ572" s="2"/>
      <c r="CR572" s="2"/>
      <c r="CS572" s="2"/>
      <c r="CT572" s="2"/>
      <c r="CU572" s="2"/>
      <c r="CV572" s="2"/>
      <c r="CW572" s="2"/>
      <c r="CX572" s="2"/>
      <c r="CY572" s="2"/>
      <c r="CZ572" s="2"/>
      <c r="DA572" s="2"/>
      <c r="DB572" s="2"/>
      <c r="DC572" s="2"/>
      <c r="DD572" s="2"/>
      <c r="DE572" s="2"/>
      <c r="DF572" s="2"/>
      <c r="DG572" s="2"/>
      <c r="DH572" s="2"/>
      <c r="DI572" s="2"/>
      <c r="DJ572" s="2"/>
      <c r="DK572" s="2"/>
      <c r="DL572" s="2"/>
      <c r="DM572" s="2"/>
      <c r="DN572" s="2"/>
      <c r="DO572" s="2"/>
      <c r="DP572" s="2"/>
      <c r="DQ572" s="2"/>
      <c r="DR572" s="2"/>
      <c r="DS572" s="2"/>
      <c r="DT572" s="2"/>
      <c r="DU572" s="2"/>
      <c r="DV572" s="2"/>
      <c r="DW572" s="2"/>
      <c r="DX572" s="2"/>
      <c r="DY572" s="2"/>
      <c r="DZ572" s="2"/>
      <c r="EA572" s="2"/>
      <c r="EB572" s="2"/>
      <c r="EC572" s="2"/>
      <c r="ED572" s="2"/>
      <c r="EE572" s="2"/>
      <c r="EF572" s="2"/>
      <c r="EG572" s="2"/>
      <c r="EH572" s="2"/>
      <c r="EI572" s="2"/>
      <c r="EJ572" s="2"/>
      <c r="EK572" s="2"/>
    </row>
    <row r="573" spans="1:141" ht="12.7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2"/>
      <c r="BZ573" s="2"/>
      <c r="CA573" s="2"/>
      <c r="CB573" s="2"/>
      <c r="CC573" s="2"/>
      <c r="CD573" s="2"/>
      <c r="CE573" s="2"/>
      <c r="CF573" s="2"/>
      <c r="CG573" s="2"/>
      <c r="CH573" s="2"/>
      <c r="CI573" s="2"/>
      <c r="CJ573" s="2"/>
      <c r="CK573" s="2"/>
      <c r="CL573" s="2"/>
      <c r="CM573" s="2"/>
      <c r="CN573" s="2"/>
      <c r="CO573" s="2"/>
      <c r="CP573" s="2"/>
      <c r="CQ573" s="2"/>
      <c r="CR573" s="2"/>
      <c r="CS573" s="2"/>
      <c r="CT573" s="2"/>
      <c r="CU573" s="2"/>
      <c r="CV573" s="2"/>
      <c r="CW573" s="2"/>
      <c r="CX573" s="2"/>
      <c r="CY573" s="2"/>
      <c r="CZ573" s="2"/>
      <c r="DA573" s="2"/>
      <c r="DB573" s="2"/>
      <c r="DC573" s="2"/>
      <c r="DD573" s="2"/>
      <c r="DE573" s="2"/>
      <c r="DF573" s="2"/>
      <c r="DG573" s="2"/>
      <c r="DH573" s="2"/>
      <c r="DI573" s="2"/>
      <c r="DJ573" s="2"/>
      <c r="DK573" s="2"/>
      <c r="DL573" s="2"/>
      <c r="DM573" s="2"/>
      <c r="DN573" s="2"/>
      <c r="DO573" s="2"/>
      <c r="DP573" s="2"/>
      <c r="DQ573" s="2"/>
      <c r="DR573" s="2"/>
      <c r="DS573" s="2"/>
      <c r="DT573" s="2"/>
      <c r="DU573" s="2"/>
      <c r="DV573" s="2"/>
      <c r="DW573" s="2"/>
      <c r="DX573" s="2"/>
      <c r="DY573" s="2"/>
      <c r="DZ573" s="2"/>
      <c r="EA573" s="2"/>
      <c r="EB573" s="2"/>
      <c r="EC573" s="2"/>
      <c r="ED573" s="2"/>
      <c r="EE573" s="2"/>
      <c r="EF573" s="2"/>
      <c r="EG573" s="2"/>
      <c r="EH573" s="2"/>
      <c r="EI573" s="2"/>
      <c r="EJ573" s="2"/>
      <c r="EK573" s="2"/>
    </row>
    <row r="574" spans="1:141" ht="12.7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c r="CA574" s="2"/>
      <c r="CB574" s="2"/>
      <c r="CC574" s="2"/>
      <c r="CD574" s="2"/>
      <c r="CE574" s="2"/>
      <c r="CF574" s="2"/>
      <c r="CG574" s="2"/>
      <c r="CH574" s="2"/>
      <c r="CI574" s="2"/>
      <c r="CJ574" s="2"/>
      <c r="CK574" s="2"/>
      <c r="CL574" s="2"/>
      <c r="CM574" s="2"/>
      <c r="CN574" s="2"/>
      <c r="CO574" s="2"/>
      <c r="CP574" s="2"/>
      <c r="CQ574" s="2"/>
      <c r="CR574" s="2"/>
      <c r="CS574" s="2"/>
      <c r="CT574" s="2"/>
      <c r="CU574" s="2"/>
      <c r="CV574" s="2"/>
      <c r="CW574" s="2"/>
      <c r="CX574" s="2"/>
      <c r="CY574" s="2"/>
      <c r="CZ574" s="2"/>
      <c r="DA574" s="2"/>
      <c r="DB574" s="2"/>
      <c r="DC574" s="2"/>
      <c r="DD574" s="2"/>
      <c r="DE574" s="2"/>
      <c r="DF574" s="2"/>
      <c r="DG574" s="2"/>
      <c r="DH574" s="2"/>
      <c r="DI574" s="2"/>
      <c r="DJ574" s="2"/>
      <c r="DK574" s="2"/>
      <c r="DL574" s="2"/>
      <c r="DM574" s="2"/>
      <c r="DN574" s="2"/>
      <c r="DO574" s="2"/>
      <c r="DP574" s="2"/>
      <c r="DQ574" s="2"/>
      <c r="DR574" s="2"/>
      <c r="DS574" s="2"/>
      <c r="DT574" s="2"/>
      <c r="DU574" s="2"/>
      <c r="DV574" s="2"/>
      <c r="DW574" s="2"/>
      <c r="DX574" s="2"/>
      <c r="DY574" s="2"/>
      <c r="DZ574" s="2"/>
      <c r="EA574" s="2"/>
      <c r="EB574" s="2"/>
      <c r="EC574" s="2"/>
      <c r="ED574" s="2"/>
      <c r="EE574" s="2"/>
      <c r="EF574" s="2"/>
      <c r="EG574" s="2"/>
      <c r="EH574" s="2"/>
      <c r="EI574" s="2"/>
      <c r="EJ574" s="2"/>
      <c r="EK574" s="2"/>
    </row>
    <row r="575" spans="1:141" ht="12.7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c r="BW575" s="2"/>
      <c r="BX575" s="2"/>
      <c r="BY575" s="2"/>
      <c r="BZ575" s="2"/>
      <c r="CA575" s="2"/>
      <c r="CB575" s="2"/>
      <c r="CC575" s="2"/>
      <c r="CD575" s="2"/>
      <c r="CE575" s="2"/>
      <c r="CF575" s="2"/>
      <c r="CG575" s="2"/>
      <c r="CH575" s="2"/>
      <c r="CI575" s="2"/>
      <c r="CJ575" s="2"/>
      <c r="CK575" s="2"/>
      <c r="CL575" s="2"/>
      <c r="CM575" s="2"/>
      <c r="CN575" s="2"/>
      <c r="CO575" s="2"/>
      <c r="CP575" s="2"/>
      <c r="CQ575" s="2"/>
      <c r="CR575" s="2"/>
      <c r="CS575" s="2"/>
      <c r="CT575" s="2"/>
      <c r="CU575" s="2"/>
      <c r="CV575" s="2"/>
      <c r="CW575" s="2"/>
      <c r="CX575" s="2"/>
      <c r="CY575" s="2"/>
      <c r="CZ575" s="2"/>
      <c r="DA575" s="2"/>
      <c r="DB575" s="2"/>
      <c r="DC575" s="2"/>
      <c r="DD575" s="2"/>
      <c r="DE575" s="2"/>
      <c r="DF575" s="2"/>
      <c r="DG575" s="2"/>
      <c r="DH575" s="2"/>
      <c r="DI575" s="2"/>
      <c r="DJ575" s="2"/>
      <c r="DK575" s="2"/>
      <c r="DL575" s="2"/>
      <c r="DM575" s="2"/>
      <c r="DN575" s="2"/>
      <c r="DO575" s="2"/>
      <c r="DP575" s="2"/>
      <c r="DQ575" s="2"/>
      <c r="DR575" s="2"/>
      <c r="DS575" s="2"/>
      <c r="DT575" s="2"/>
      <c r="DU575" s="2"/>
      <c r="DV575" s="2"/>
      <c r="DW575" s="2"/>
      <c r="DX575" s="2"/>
      <c r="DY575" s="2"/>
      <c r="DZ575" s="2"/>
      <c r="EA575" s="2"/>
      <c r="EB575" s="2"/>
      <c r="EC575" s="2"/>
      <c r="ED575" s="2"/>
      <c r="EE575" s="2"/>
      <c r="EF575" s="2"/>
      <c r="EG575" s="2"/>
      <c r="EH575" s="2"/>
      <c r="EI575" s="2"/>
      <c r="EJ575" s="2"/>
      <c r="EK575" s="2"/>
    </row>
    <row r="576" spans="1:141" ht="12.7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c r="BX576" s="2"/>
      <c r="BY576" s="2"/>
      <c r="BZ576" s="2"/>
      <c r="CA576" s="2"/>
      <c r="CB576" s="2"/>
      <c r="CC576" s="2"/>
      <c r="CD576" s="2"/>
      <c r="CE576" s="2"/>
      <c r="CF576" s="2"/>
      <c r="CG576" s="2"/>
      <c r="CH576" s="2"/>
      <c r="CI576" s="2"/>
      <c r="CJ576" s="2"/>
      <c r="CK576" s="2"/>
      <c r="CL576" s="2"/>
      <c r="CM576" s="2"/>
      <c r="CN576" s="2"/>
      <c r="CO576" s="2"/>
      <c r="CP576" s="2"/>
      <c r="CQ576" s="2"/>
      <c r="CR576" s="2"/>
      <c r="CS576" s="2"/>
      <c r="CT576" s="2"/>
      <c r="CU576" s="2"/>
      <c r="CV576" s="2"/>
      <c r="CW576" s="2"/>
      <c r="CX576" s="2"/>
      <c r="CY576" s="2"/>
      <c r="CZ576" s="2"/>
      <c r="DA576" s="2"/>
      <c r="DB576" s="2"/>
      <c r="DC576" s="2"/>
      <c r="DD576" s="2"/>
      <c r="DE576" s="2"/>
      <c r="DF576" s="2"/>
      <c r="DG576" s="2"/>
      <c r="DH576" s="2"/>
      <c r="DI576" s="2"/>
      <c r="DJ576" s="2"/>
      <c r="DK576" s="2"/>
      <c r="DL576" s="2"/>
      <c r="DM576" s="2"/>
      <c r="DN576" s="2"/>
      <c r="DO576" s="2"/>
      <c r="DP576" s="2"/>
      <c r="DQ576" s="2"/>
      <c r="DR576" s="2"/>
      <c r="DS576" s="2"/>
      <c r="DT576" s="2"/>
      <c r="DU576" s="2"/>
      <c r="DV576" s="2"/>
      <c r="DW576" s="2"/>
      <c r="DX576" s="2"/>
      <c r="DY576" s="2"/>
      <c r="DZ576" s="2"/>
      <c r="EA576" s="2"/>
      <c r="EB576" s="2"/>
      <c r="EC576" s="2"/>
      <c r="ED576" s="2"/>
      <c r="EE576" s="2"/>
      <c r="EF576" s="2"/>
      <c r="EG576" s="2"/>
      <c r="EH576" s="2"/>
      <c r="EI576" s="2"/>
      <c r="EJ576" s="2"/>
      <c r="EK576" s="2"/>
    </row>
    <row r="577" spans="1:141" ht="12.7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BW577" s="2"/>
      <c r="BX577" s="2"/>
      <c r="BY577" s="2"/>
      <c r="BZ577" s="2"/>
      <c r="CA577" s="2"/>
      <c r="CB577" s="2"/>
      <c r="CC577" s="2"/>
      <c r="CD577" s="2"/>
      <c r="CE577" s="2"/>
      <c r="CF577" s="2"/>
      <c r="CG577" s="2"/>
      <c r="CH577" s="2"/>
      <c r="CI577" s="2"/>
      <c r="CJ577" s="2"/>
      <c r="CK577" s="2"/>
      <c r="CL577" s="2"/>
      <c r="CM577" s="2"/>
      <c r="CN577" s="2"/>
      <c r="CO577" s="2"/>
      <c r="CP577" s="2"/>
      <c r="CQ577" s="2"/>
      <c r="CR577" s="2"/>
      <c r="CS577" s="2"/>
      <c r="CT577" s="2"/>
      <c r="CU577" s="2"/>
      <c r="CV577" s="2"/>
      <c r="CW577" s="2"/>
      <c r="CX577" s="2"/>
      <c r="CY577" s="2"/>
      <c r="CZ577" s="2"/>
      <c r="DA577" s="2"/>
      <c r="DB577" s="2"/>
      <c r="DC577" s="2"/>
      <c r="DD577" s="2"/>
      <c r="DE577" s="2"/>
      <c r="DF577" s="2"/>
      <c r="DG577" s="2"/>
      <c r="DH577" s="2"/>
      <c r="DI577" s="2"/>
      <c r="DJ577" s="2"/>
      <c r="DK577" s="2"/>
      <c r="DL577" s="2"/>
      <c r="DM577" s="2"/>
      <c r="DN577" s="2"/>
      <c r="DO577" s="2"/>
      <c r="DP577" s="2"/>
      <c r="DQ577" s="2"/>
      <c r="DR577" s="2"/>
      <c r="DS577" s="2"/>
      <c r="DT577" s="2"/>
      <c r="DU577" s="2"/>
      <c r="DV577" s="2"/>
      <c r="DW577" s="2"/>
      <c r="DX577" s="2"/>
      <c r="DY577" s="2"/>
      <c r="DZ577" s="2"/>
      <c r="EA577" s="2"/>
      <c r="EB577" s="2"/>
      <c r="EC577" s="2"/>
      <c r="ED577" s="2"/>
      <c r="EE577" s="2"/>
      <c r="EF577" s="2"/>
      <c r="EG577" s="2"/>
      <c r="EH577" s="2"/>
      <c r="EI577" s="2"/>
      <c r="EJ577" s="2"/>
      <c r="EK577" s="2"/>
    </row>
    <row r="578" spans="1:141" ht="12.7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c r="BZ578" s="2"/>
      <c r="CA578" s="2"/>
      <c r="CB578" s="2"/>
      <c r="CC578" s="2"/>
      <c r="CD578" s="2"/>
      <c r="CE578" s="2"/>
      <c r="CF578" s="2"/>
      <c r="CG578" s="2"/>
      <c r="CH578" s="2"/>
      <c r="CI578" s="2"/>
      <c r="CJ578" s="2"/>
      <c r="CK578" s="2"/>
      <c r="CL578" s="2"/>
      <c r="CM578" s="2"/>
      <c r="CN578" s="2"/>
      <c r="CO578" s="2"/>
      <c r="CP578" s="2"/>
      <c r="CQ578" s="2"/>
      <c r="CR578" s="2"/>
      <c r="CS578" s="2"/>
      <c r="CT578" s="2"/>
      <c r="CU578" s="2"/>
      <c r="CV578" s="2"/>
      <c r="CW578" s="2"/>
      <c r="CX578" s="2"/>
      <c r="CY578" s="2"/>
      <c r="CZ578" s="2"/>
      <c r="DA578" s="2"/>
      <c r="DB578" s="2"/>
      <c r="DC578" s="2"/>
      <c r="DD578" s="2"/>
      <c r="DE578" s="2"/>
      <c r="DF578" s="2"/>
      <c r="DG578" s="2"/>
      <c r="DH578" s="2"/>
      <c r="DI578" s="2"/>
      <c r="DJ578" s="2"/>
      <c r="DK578" s="2"/>
      <c r="DL578" s="2"/>
      <c r="DM578" s="2"/>
      <c r="DN578" s="2"/>
      <c r="DO578" s="2"/>
      <c r="DP578" s="2"/>
      <c r="DQ578" s="2"/>
      <c r="DR578" s="2"/>
      <c r="DS578" s="2"/>
      <c r="DT578" s="2"/>
      <c r="DU578" s="2"/>
      <c r="DV578" s="2"/>
      <c r="DW578" s="2"/>
      <c r="DX578" s="2"/>
      <c r="DY578" s="2"/>
      <c r="DZ578" s="2"/>
      <c r="EA578" s="2"/>
      <c r="EB578" s="2"/>
      <c r="EC578" s="2"/>
      <c r="ED578" s="2"/>
      <c r="EE578" s="2"/>
      <c r="EF578" s="2"/>
      <c r="EG578" s="2"/>
      <c r="EH578" s="2"/>
      <c r="EI578" s="2"/>
      <c r="EJ578" s="2"/>
      <c r="EK578" s="2"/>
    </row>
    <row r="579" spans="1:141" ht="12.7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c r="BW579" s="2"/>
      <c r="BX579" s="2"/>
      <c r="BY579" s="2"/>
      <c r="BZ579" s="2"/>
      <c r="CA579" s="2"/>
      <c r="CB579" s="2"/>
      <c r="CC579" s="2"/>
      <c r="CD579" s="2"/>
      <c r="CE579" s="2"/>
      <c r="CF579" s="2"/>
      <c r="CG579" s="2"/>
      <c r="CH579" s="2"/>
      <c r="CI579" s="2"/>
      <c r="CJ579" s="2"/>
      <c r="CK579" s="2"/>
      <c r="CL579" s="2"/>
      <c r="CM579" s="2"/>
      <c r="CN579" s="2"/>
      <c r="CO579" s="2"/>
      <c r="CP579" s="2"/>
      <c r="CQ579" s="2"/>
      <c r="CR579" s="2"/>
      <c r="CS579" s="2"/>
      <c r="CT579" s="2"/>
      <c r="CU579" s="2"/>
      <c r="CV579" s="2"/>
      <c r="CW579" s="2"/>
      <c r="CX579" s="2"/>
      <c r="CY579" s="2"/>
      <c r="CZ579" s="2"/>
      <c r="DA579" s="2"/>
      <c r="DB579" s="2"/>
      <c r="DC579" s="2"/>
      <c r="DD579" s="2"/>
      <c r="DE579" s="2"/>
      <c r="DF579" s="2"/>
      <c r="DG579" s="2"/>
      <c r="DH579" s="2"/>
      <c r="DI579" s="2"/>
      <c r="DJ579" s="2"/>
      <c r="DK579" s="2"/>
      <c r="DL579" s="2"/>
      <c r="DM579" s="2"/>
      <c r="DN579" s="2"/>
      <c r="DO579" s="2"/>
      <c r="DP579" s="2"/>
      <c r="DQ579" s="2"/>
      <c r="DR579" s="2"/>
      <c r="DS579" s="2"/>
      <c r="DT579" s="2"/>
      <c r="DU579" s="2"/>
      <c r="DV579" s="2"/>
      <c r="DW579" s="2"/>
      <c r="DX579" s="2"/>
      <c r="DY579" s="2"/>
      <c r="DZ579" s="2"/>
      <c r="EA579" s="2"/>
      <c r="EB579" s="2"/>
      <c r="EC579" s="2"/>
      <c r="ED579" s="2"/>
      <c r="EE579" s="2"/>
      <c r="EF579" s="2"/>
      <c r="EG579" s="2"/>
      <c r="EH579" s="2"/>
      <c r="EI579" s="2"/>
      <c r="EJ579" s="2"/>
      <c r="EK579" s="2"/>
    </row>
    <row r="580" spans="1:141" ht="12.7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c r="BW580" s="2"/>
      <c r="BX580" s="2"/>
      <c r="BY580" s="2"/>
      <c r="BZ580" s="2"/>
      <c r="CA580" s="2"/>
      <c r="CB580" s="2"/>
      <c r="CC580" s="2"/>
      <c r="CD580" s="2"/>
      <c r="CE580" s="2"/>
      <c r="CF580" s="2"/>
      <c r="CG580" s="2"/>
      <c r="CH580" s="2"/>
      <c r="CI580" s="2"/>
      <c r="CJ580" s="2"/>
      <c r="CK580" s="2"/>
      <c r="CL580" s="2"/>
      <c r="CM580" s="2"/>
      <c r="CN580" s="2"/>
      <c r="CO580" s="2"/>
      <c r="CP580" s="2"/>
      <c r="CQ580" s="2"/>
      <c r="CR580" s="2"/>
      <c r="CS580" s="2"/>
      <c r="CT580" s="2"/>
      <c r="CU580" s="2"/>
      <c r="CV580" s="2"/>
      <c r="CW580" s="2"/>
      <c r="CX580" s="2"/>
      <c r="CY580" s="2"/>
      <c r="CZ580" s="2"/>
      <c r="DA580" s="2"/>
      <c r="DB580" s="2"/>
      <c r="DC580" s="2"/>
      <c r="DD580" s="2"/>
      <c r="DE580" s="2"/>
      <c r="DF580" s="2"/>
      <c r="DG580" s="2"/>
      <c r="DH580" s="2"/>
      <c r="DI580" s="2"/>
      <c r="DJ580" s="2"/>
      <c r="DK580" s="2"/>
      <c r="DL580" s="2"/>
      <c r="DM580" s="2"/>
      <c r="DN580" s="2"/>
      <c r="DO580" s="2"/>
      <c r="DP580" s="2"/>
      <c r="DQ580" s="2"/>
      <c r="DR580" s="2"/>
      <c r="DS580" s="2"/>
      <c r="DT580" s="2"/>
      <c r="DU580" s="2"/>
      <c r="DV580" s="2"/>
      <c r="DW580" s="2"/>
      <c r="DX580" s="2"/>
      <c r="DY580" s="2"/>
      <c r="DZ580" s="2"/>
      <c r="EA580" s="2"/>
      <c r="EB580" s="2"/>
      <c r="EC580" s="2"/>
      <c r="ED580" s="2"/>
      <c r="EE580" s="2"/>
      <c r="EF580" s="2"/>
      <c r="EG580" s="2"/>
      <c r="EH580" s="2"/>
      <c r="EI580" s="2"/>
      <c r="EJ580" s="2"/>
      <c r="EK580" s="2"/>
    </row>
    <row r="581" spans="1:141" ht="12.7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c r="BW581" s="2"/>
      <c r="BX581" s="2"/>
      <c r="BY581" s="2"/>
      <c r="BZ581" s="2"/>
      <c r="CA581" s="2"/>
      <c r="CB581" s="2"/>
      <c r="CC581" s="2"/>
      <c r="CD581" s="2"/>
      <c r="CE581" s="2"/>
      <c r="CF581" s="2"/>
      <c r="CG581" s="2"/>
      <c r="CH581" s="2"/>
      <c r="CI581" s="2"/>
      <c r="CJ581" s="2"/>
      <c r="CK581" s="2"/>
      <c r="CL581" s="2"/>
      <c r="CM581" s="2"/>
      <c r="CN581" s="2"/>
      <c r="CO581" s="2"/>
      <c r="CP581" s="2"/>
      <c r="CQ581" s="2"/>
      <c r="CR581" s="2"/>
      <c r="CS581" s="2"/>
      <c r="CT581" s="2"/>
      <c r="CU581" s="2"/>
      <c r="CV581" s="2"/>
      <c r="CW581" s="2"/>
      <c r="CX581" s="2"/>
      <c r="CY581" s="2"/>
      <c r="CZ581" s="2"/>
      <c r="DA581" s="2"/>
      <c r="DB581" s="2"/>
      <c r="DC581" s="2"/>
      <c r="DD581" s="2"/>
      <c r="DE581" s="2"/>
      <c r="DF581" s="2"/>
      <c r="DG581" s="2"/>
      <c r="DH581" s="2"/>
      <c r="DI581" s="2"/>
      <c r="DJ581" s="2"/>
      <c r="DK581" s="2"/>
      <c r="DL581" s="2"/>
      <c r="DM581" s="2"/>
      <c r="DN581" s="2"/>
      <c r="DO581" s="2"/>
      <c r="DP581" s="2"/>
      <c r="DQ581" s="2"/>
      <c r="DR581" s="2"/>
      <c r="DS581" s="2"/>
      <c r="DT581" s="2"/>
      <c r="DU581" s="2"/>
      <c r="DV581" s="2"/>
      <c r="DW581" s="2"/>
      <c r="DX581" s="2"/>
      <c r="DY581" s="2"/>
      <c r="DZ581" s="2"/>
      <c r="EA581" s="2"/>
      <c r="EB581" s="2"/>
      <c r="EC581" s="2"/>
      <c r="ED581" s="2"/>
      <c r="EE581" s="2"/>
      <c r="EF581" s="2"/>
      <c r="EG581" s="2"/>
      <c r="EH581" s="2"/>
      <c r="EI581" s="2"/>
      <c r="EJ581" s="2"/>
      <c r="EK581" s="2"/>
    </row>
    <row r="582" spans="1:141" ht="12.7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2"/>
      <c r="BX582" s="2"/>
      <c r="BY582" s="2"/>
      <c r="BZ582" s="2"/>
      <c r="CA582" s="2"/>
      <c r="CB582" s="2"/>
      <c r="CC582" s="2"/>
      <c r="CD582" s="2"/>
      <c r="CE582" s="2"/>
      <c r="CF582" s="2"/>
      <c r="CG582" s="2"/>
      <c r="CH582" s="2"/>
      <c r="CI582" s="2"/>
      <c r="CJ582" s="2"/>
      <c r="CK582" s="2"/>
      <c r="CL582" s="2"/>
      <c r="CM582" s="2"/>
      <c r="CN582" s="2"/>
      <c r="CO582" s="2"/>
      <c r="CP582" s="2"/>
      <c r="CQ582" s="2"/>
      <c r="CR582" s="2"/>
      <c r="CS582" s="2"/>
      <c r="CT582" s="2"/>
      <c r="CU582" s="2"/>
      <c r="CV582" s="2"/>
      <c r="CW582" s="2"/>
      <c r="CX582" s="2"/>
      <c r="CY582" s="2"/>
      <c r="CZ582" s="2"/>
      <c r="DA582" s="2"/>
      <c r="DB582" s="2"/>
      <c r="DC582" s="2"/>
      <c r="DD582" s="2"/>
      <c r="DE582" s="2"/>
      <c r="DF582" s="2"/>
      <c r="DG582" s="2"/>
      <c r="DH582" s="2"/>
      <c r="DI582" s="2"/>
      <c r="DJ582" s="2"/>
      <c r="DK582" s="2"/>
      <c r="DL582" s="2"/>
      <c r="DM582" s="2"/>
      <c r="DN582" s="2"/>
      <c r="DO582" s="2"/>
      <c r="DP582" s="2"/>
      <c r="DQ582" s="2"/>
      <c r="DR582" s="2"/>
      <c r="DS582" s="2"/>
      <c r="DT582" s="2"/>
      <c r="DU582" s="2"/>
      <c r="DV582" s="2"/>
      <c r="DW582" s="2"/>
      <c r="DX582" s="2"/>
      <c r="DY582" s="2"/>
      <c r="DZ582" s="2"/>
      <c r="EA582" s="2"/>
      <c r="EB582" s="2"/>
      <c r="EC582" s="2"/>
      <c r="ED582" s="2"/>
      <c r="EE582" s="2"/>
      <c r="EF582" s="2"/>
      <c r="EG582" s="2"/>
      <c r="EH582" s="2"/>
      <c r="EI582" s="2"/>
      <c r="EJ582" s="2"/>
      <c r="EK582" s="2"/>
    </row>
    <row r="583" spans="1:141" ht="12.7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c r="BV583" s="2"/>
      <c r="BW583" s="2"/>
      <c r="BX583" s="2"/>
      <c r="BY583" s="2"/>
      <c r="BZ583" s="2"/>
      <c r="CA583" s="2"/>
      <c r="CB583" s="2"/>
      <c r="CC583" s="2"/>
      <c r="CD583" s="2"/>
      <c r="CE583" s="2"/>
      <c r="CF583" s="2"/>
      <c r="CG583" s="2"/>
      <c r="CH583" s="2"/>
      <c r="CI583" s="2"/>
      <c r="CJ583" s="2"/>
      <c r="CK583" s="2"/>
      <c r="CL583" s="2"/>
      <c r="CM583" s="2"/>
      <c r="CN583" s="2"/>
      <c r="CO583" s="2"/>
      <c r="CP583" s="2"/>
      <c r="CQ583" s="2"/>
      <c r="CR583" s="2"/>
      <c r="CS583" s="2"/>
      <c r="CT583" s="2"/>
      <c r="CU583" s="2"/>
      <c r="CV583" s="2"/>
      <c r="CW583" s="2"/>
      <c r="CX583" s="2"/>
      <c r="CY583" s="2"/>
      <c r="CZ583" s="2"/>
      <c r="DA583" s="2"/>
      <c r="DB583" s="2"/>
      <c r="DC583" s="2"/>
      <c r="DD583" s="2"/>
      <c r="DE583" s="2"/>
      <c r="DF583" s="2"/>
      <c r="DG583" s="2"/>
      <c r="DH583" s="2"/>
      <c r="DI583" s="2"/>
      <c r="DJ583" s="2"/>
      <c r="DK583" s="2"/>
      <c r="DL583" s="2"/>
      <c r="DM583" s="2"/>
      <c r="DN583" s="2"/>
      <c r="DO583" s="2"/>
      <c r="DP583" s="2"/>
      <c r="DQ583" s="2"/>
      <c r="DR583" s="2"/>
      <c r="DS583" s="2"/>
      <c r="DT583" s="2"/>
      <c r="DU583" s="2"/>
      <c r="DV583" s="2"/>
      <c r="DW583" s="2"/>
      <c r="DX583" s="2"/>
      <c r="DY583" s="2"/>
      <c r="DZ583" s="2"/>
      <c r="EA583" s="2"/>
      <c r="EB583" s="2"/>
      <c r="EC583" s="2"/>
      <c r="ED583" s="2"/>
      <c r="EE583" s="2"/>
      <c r="EF583" s="2"/>
      <c r="EG583" s="2"/>
      <c r="EH583" s="2"/>
      <c r="EI583" s="2"/>
      <c r="EJ583" s="2"/>
      <c r="EK583" s="2"/>
    </row>
    <row r="584" spans="1:141" ht="12.7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2"/>
      <c r="BX584" s="2"/>
      <c r="BY584" s="2"/>
      <c r="BZ584" s="2"/>
      <c r="CA584" s="2"/>
      <c r="CB584" s="2"/>
      <c r="CC584" s="2"/>
      <c r="CD584" s="2"/>
      <c r="CE584" s="2"/>
      <c r="CF584" s="2"/>
      <c r="CG584" s="2"/>
      <c r="CH584" s="2"/>
      <c r="CI584" s="2"/>
      <c r="CJ584" s="2"/>
      <c r="CK584" s="2"/>
      <c r="CL584" s="2"/>
      <c r="CM584" s="2"/>
      <c r="CN584" s="2"/>
      <c r="CO584" s="2"/>
      <c r="CP584" s="2"/>
      <c r="CQ584" s="2"/>
      <c r="CR584" s="2"/>
      <c r="CS584" s="2"/>
      <c r="CT584" s="2"/>
      <c r="CU584" s="2"/>
      <c r="CV584" s="2"/>
      <c r="CW584" s="2"/>
      <c r="CX584" s="2"/>
      <c r="CY584" s="2"/>
      <c r="CZ584" s="2"/>
      <c r="DA584" s="2"/>
      <c r="DB584" s="2"/>
      <c r="DC584" s="2"/>
      <c r="DD584" s="2"/>
      <c r="DE584" s="2"/>
      <c r="DF584" s="2"/>
      <c r="DG584" s="2"/>
      <c r="DH584" s="2"/>
      <c r="DI584" s="2"/>
      <c r="DJ584" s="2"/>
      <c r="DK584" s="2"/>
      <c r="DL584" s="2"/>
      <c r="DM584" s="2"/>
      <c r="DN584" s="2"/>
      <c r="DO584" s="2"/>
      <c r="DP584" s="2"/>
      <c r="DQ584" s="2"/>
      <c r="DR584" s="2"/>
      <c r="DS584" s="2"/>
      <c r="DT584" s="2"/>
      <c r="DU584" s="2"/>
      <c r="DV584" s="2"/>
      <c r="DW584" s="2"/>
      <c r="DX584" s="2"/>
      <c r="DY584" s="2"/>
      <c r="DZ584" s="2"/>
      <c r="EA584" s="2"/>
      <c r="EB584" s="2"/>
      <c r="EC584" s="2"/>
      <c r="ED584" s="2"/>
      <c r="EE584" s="2"/>
      <c r="EF584" s="2"/>
      <c r="EG584" s="2"/>
      <c r="EH584" s="2"/>
      <c r="EI584" s="2"/>
      <c r="EJ584" s="2"/>
      <c r="EK584" s="2"/>
    </row>
    <row r="585" spans="1:141" ht="12.7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2"/>
      <c r="BX585" s="2"/>
      <c r="BY585" s="2"/>
      <c r="BZ585" s="2"/>
      <c r="CA585" s="2"/>
      <c r="CB585" s="2"/>
      <c r="CC585" s="2"/>
      <c r="CD585" s="2"/>
      <c r="CE585" s="2"/>
      <c r="CF585" s="2"/>
      <c r="CG585" s="2"/>
      <c r="CH585" s="2"/>
      <c r="CI585" s="2"/>
      <c r="CJ585" s="2"/>
      <c r="CK585" s="2"/>
      <c r="CL585" s="2"/>
      <c r="CM585" s="2"/>
      <c r="CN585" s="2"/>
      <c r="CO585" s="2"/>
      <c r="CP585" s="2"/>
      <c r="CQ585" s="2"/>
      <c r="CR585" s="2"/>
      <c r="CS585" s="2"/>
      <c r="CT585" s="2"/>
      <c r="CU585" s="2"/>
      <c r="CV585" s="2"/>
      <c r="CW585" s="2"/>
      <c r="CX585" s="2"/>
      <c r="CY585" s="2"/>
      <c r="CZ585" s="2"/>
      <c r="DA585" s="2"/>
      <c r="DB585" s="2"/>
      <c r="DC585" s="2"/>
      <c r="DD585" s="2"/>
      <c r="DE585" s="2"/>
      <c r="DF585" s="2"/>
      <c r="DG585" s="2"/>
      <c r="DH585" s="2"/>
      <c r="DI585" s="2"/>
      <c r="DJ585" s="2"/>
      <c r="DK585" s="2"/>
      <c r="DL585" s="2"/>
      <c r="DM585" s="2"/>
      <c r="DN585" s="2"/>
      <c r="DO585" s="2"/>
      <c r="DP585" s="2"/>
      <c r="DQ585" s="2"/>
      <c r="DR585" s="2"/>
      <c r="DS585" s="2"/>
      <c r="DT585" s="2"/>
      <c r="DU585" s="2"/>
      <c r="DV585" s="2"/>
      <c r="DW585" s="2"/>
      <c r="DX585" s="2"/>
      <c r="DY585" s="2"/>
      <c r="DZ585" s="2"/>
      <c r="EA585" s="2"/>
      <c r="EB585" s="2"/>
      <c r="EC585" s="2"/>
      <c r="ED585" s="2"/>
      <c r="EE585" s="2"/>
      <c r="EF585" s="2"/>
      <c r="EG585" s="2"/>
      <c r="EH585" s="2"/>
      <c r="EI585" s="2"/>
      <c r="EJ585" s="2"/>
      <c r="EK585" s="2"/>
    </row>
    <row r="586" spans="1:141" ht="12.7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c r="BX586" s="2"/>
      <c r="BY586" s="2"/>
      <c r="BZ586" s="2"/>
      <c r="CA586" s="2"/>
      <c r="CB586" s="2"/>
      <c r="CC586" s="2"/>
      <c r="CD586" s="2"/>
      <c r="CE586" s="2"/>
      <c r="CF586" s="2"/>
      <c r="CG586" s="2"/>
      <c r="CH586" s="2"/>
      <c r="CI586" s="2"/>
      <c r="CJ586" s="2"/>
      <c r="CK586" s="2"/>
      <c r="CL586" s="2"/>
      <c r="CM586" s="2"/>
      <c r="CN586" s="2"/>
      <c r="CO586" s="2"/>
      <c r="CP586" s="2"/>
      <c r="CQ586" s="2"/>
      <c r="CR586" s="2"/>
      <c r="CS586" s="2"/>
      <c r="CT586" s="2"/>
      <c r="CU586" s="2"/>
      <c r="CV586" s="2"/>
      <c r="CW586" s="2"/>
      <c r="CX586" s="2"/>
      <c r="CY586" s="2"/>
      <c r="CZ586" s="2"/>
      <c r="DA586" s="2"/>
      <c r="DB586" s="2"/>
      <c r="DC586" s="2"/>
      <c r="DD586" s="2"/>
      <c r="DE586" s="2"/>
      <c r="DF586" s="2"/>
      <c r="DG586" s="2"/>
      <c r="DH586" s="2"/>
      <c r="DI586" s="2"/>
      <c r="DJ586" s="2"/>
      <c r="DK586" s="2"/>
      <c r="DL586" s="2"/>
      <c r="DM586" s="2"/>
      <c r="DN586" s="2"/>
      <c r="DO586" s="2"/>
      <c r="DP586" s="2"/>
      <c r="DQ586" s="2"/>
      <c r="DR586" s="2"/>
      <c r="DS586" s="2"/>
      <c r="DT586" s="2"/>
      <c r="DU586" s="2"/>
      <c r="DV586" s="2"/>
      <c r="DW586" s="2"/>
      <c r="DX586" s="2"/>
      <c r="DY586" s="2"/>
      <c r="DZ586" s="2"/>
      <c r="EA586" s="2"/>
      <c r="EB586" s="2"/>
      <c r="EC586" s="2"/>
      <c r="ED586" s="2"/>
      <c r="EE586" s="2"/>
      <c r="EF586" s="2"/>
      <c r="EG586" s="2"/>
      <c r="EH586" s="2"/>
      <c r="EI586" s="2"/>
      <c r="EJ586" s="2"/>
      <c r="EK586" s="2"/>
    </row>
    <row r="587" spans="1:141" ht="12.7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2"/>
      <c r="BX587" s="2"/>
      <c r="BY587" s="2"/>
      <c r="BZ587" s="2"/>
      <c r="CA587" s="2"/>
      <c r="CB587" s="2"/>
      <c r="CC587" s="2"/>
      <c r="CD587" s="2"/>
      <c r="CE587" s="2"/>
      <c r="CF587" s="2"/>
      <c r="CG587" s="2"/>
      <c r="CH587" s="2"/>
      <c r="CI587" s="2"/>
      <c r="CJ587" s="2"/>
      <c r="CK587" s="2"/>
      <c r="CL587" s="2"/>
      <c r="CM587" s="2"/>
      <c r="CN587" s="2"/>
      <c r="CO587" s="2"/>
      <c r="CP587" s="2"/>
      <c r="CQ587" s="2"/>
      <c r="CR587" s="2"/>
      <c r="CS587" s="2"/>
      <c r="CT587" s="2"/>
      <c r="CU587" s="2"/>
      <c r="CV587" s="2"/>
      <c r="CW587" s="2"/>
      <c r="CX587" s="2"/>
      <c r="CY587" s="2"/>
      <c r="CZ587" s="2"/>
      <c r="DA587" s="2"/>
      <c r="DB587" s="2"/>
      <c r="DC587" s="2"/>
      <c r="DD587" s="2"/>
      <c r="DE587" s="2"/>
      <c r="DF587" s="2"/>
      <c r="DG587" s="2"/>
      <c r="DH587" s="2"/>
      <c r="DI587" s="2"/>
      <c r="DJ587" s="2"/>
      <c r="DK587" s="2"/>
      <c r="DL587" s="2"/>
      <c r="DM587" s="2"/>
      <c r="DN587" s="2"/>
      <c r="DO587" s="2"/>
      <c r="DP587" s="2"/>
      <c r="DQ587" s="2"/>
      <c r="DR587" s="2"/>
      <c r="DS587" s="2"/>
      <c r="DT587" s="2"/>
      <c r="DU587" s="2"/>
      <c r="DV587" s="2"/>
      <c r="DW587" s="2"/>
      <c r="DX587" s="2"/>
      <c r="DY587" s="2"/>
      <c r="DZ587" s="2"/>
      <c r="EA587" s="2"/>
      <c r="EB587" s="2"/>
      <c r="EC587" s="2"/>
      <c r="ED587" s="2"/>
      <c r="EE587" s="2"/>
      <c r="EF587" s="2"/>
      <c r="EG587" s="2"/>
      <c r="EH587" s="2"/>
      <c r="EI587" s="2"/>
      <c r="EJ587" s="2"/>
      <c r="EK587" s="2"/>
    </row>
    <row r="588" spans="1:141" ht="12.7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2"/>
      <c r="BX588" s="2"/>
      <c r="BY588" s="2"/>
      <c r="BZ588" s="2"/>
      <c r="CA588" s="2"/>
      <c r="CB588" s="2"/>
      <c r="CC588" s="2"/>
      <c r="CD588" s="2"/>
      <c r="CE588" s="2"/>
      <c r="CF588" s="2"/>
      <c r="CG588" s="2"/>
      <c r="CH588" s="2"/>
      <c r="CI588" s="2"/>
      <c r="CJ588" s="2"/>
      <c r="CK588" s="2"/>
      <c r="CL588" s="2"/>
      <c r="CM588" s="2"/>
      <c r="CN588" s="2"/>
      <c r="CO588" s="2"/>
      <c r="CP588" s="2"/>
      <c r="CQ588" s="2"/>
      <c r="CR588" s="2"/>
      <c r="CS588" s="2"/>
      <c r="CT588" s="2"/>
      <c r="CU588" s="2"/>
      <c r="CV588" s="2"/>
      <c r="CW588" s="2"/>
      <c r="CX588" s="2"/>
      <c r="CY588" s="2"/>
      <c r="CZ588" s="2"/>
      <c r="DA588" s="2"/>
      <c r="DB588" s="2"/>
      <c r="DC588" s="2"/>
      <c r="DD588" s="2"/>
      <c r="DE588" s="2"/>
      <c r="DF588" s="2"/>
      <c r="DG588" s="2"/>
      <c r="DH588" s="2"/>
      <c r="DI588" s="2"/>
      <c r="DJ588" s="2"/>
      <c r="DK588" s="2"/>
      <c r="DL588" s="2"/>
      <c r="DM588" s="2"/>
      <c r="DN588" s="2"/>
      <c r="DO588" s="2"/>
      <c r="DP588" s="2"/>
      <c r="DQ588" s="2"/>
      <c r="DR588" s="2"/>
      <c r="DS588" s="2"/>
      <c r="DT588" s="2"/>
      <c r="DU588" s="2"/>
      <c r="DV588" s="2"/>
      <c r="DW588" s="2"/>
      <c r="DX588" s="2"/>
      <c r="DY588" s="2"/>
      <c r="DZ588" s="2"/>
      <c r="EA588" s="2"/>
      <c r="EB588" s="2"/>
      <c r="EC588" s="2"/>
      <c r="ED588" s="2"/>
      <c r="EE588" s="2"/>
      <c r="EF588" s="2"/>
      <c r="EG588" s="2"/>
      <c r="EH588" s="2"/>
      <c r="EI588" s="2"/>
      <c r="EJ588" s="2"/>
      <c r="EK588" s="2"/>
    </row>
    <row r="589" spans="1:141" ht="12.7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c r="BW589" s="2"/>
      <c r="BX589" s="2"/>
      <c r="BY589" s="2"/>
      <c r="BZ589" s="2"/>
      <c r="CA589" s="2"/>
      <c r="CB589" s="2"/>
      <c r="CC589" s="2"/>
      <c r="CD589" s="2"/>
      <c r="CE589" s="2"/>
      <c r="CF589" s="2"/>
      <c r="CG589" s="2"/>
      <c r="CH589" s="2"/>
      <c r="CI589" s="2"/>
      <c r="CJ589" s="2"/>
      <c r="CK589" s="2"/>
      <c r="CL589" s="2"/>
      <c r="CM589" s="2"/>
      <c r="CN589" s="2"/>
      <c r="CO589" s="2"/>
      <c r="CP589" s="2"/>
      <c r="CQ589" s="2"/>
      <c r="CR589" s="2"/>
      <c r="CS589" s="2"/>
      <c r="CT589" s="2"/>
      <c r="CU589" s="2"/>
      <c r="CV589" s="2"/>
      <c r="CW589" s="2"/>
      <c r="CX589" s="2"/>
      <c r="CY589" s="2"/>
      <c r="CZ589" s="2"/>
      <c r="DA589" s="2"/>
      <c r="DB589" s="2"/>
      <c r="DC589" s="2"/>
      <c r="DD589" s="2"/>
      <c r="DE589" s="2"/>
      <c r="DF589" s="2"/>
      <c r="DG589" s="2"/>
      <c r="DH589" s="2"/>
      <c r="DI589" s="2"/>
      <c r="DJ589" s="2"/>
      <c r="DK589" s="2"/>
      <c r="DL589" s="2"/>
      <c r="DM589" s="2"/>
      <c r="DN589" s="2"/>
      <c r="DO589" s="2"/>
      <c r="DP589" s="2"/>
      <c r="DQ589" s="2"/>
      <c r="DR589" s="2"/>
      <c r="DS589" s="2"/>
      <c r="DT589" s="2"/>
      <c r="DU589" s="2"/>
      <c r="DV589" s="2"/>
      <c r="DW589" s="2"/>
      <c r="DX589" s="2"/>
      <c r="DY589" s="2"/>
      <c r="DZ589" s="2"/>
      <c r="EA589" s="2"/>
      <c r="EB589" s="2"/>
      <c r="EC589" s="2"/>
      <c r="ED589" s="2"/>
      <c r="EE589" s="2"/>
      <c r="EF589" s="2"/>
      <c r="EG589" s="2"/>
      <c r="EH589" s="2"/>
      <c r="EI589" s="2"/>
      <c r="EJ589" s="2"/>
      <c r="EK589" s="2"/>
    </row>
    <row r="590" spans="1:141" ht="12.7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2"/>
      <c r="BX590" s="2"/>
      <c r="BY590" s="2"/>
      <c r="BZ590" s="2"/>
      <c r="CA590" s="2"/>
      <c r="CB590" s="2"/>
      <c r="CC590" s="2"/>
      <c r="CD590" s="2"/>
      <c r="CE590" s="2"/>
      <c r="CF590" s="2"/>
      <c r="CG590" s="2"/>
      <c r="CH590" s="2"/>
      <c r="CI590" s="2"/>
      <c r="CJ590" s="2"/>
      <c r="CK590" s="2"/>
      <c r="CL590" s="2"/>
      <c r="CM590" s="2"/>
      <c r="CN590" s="2"/>
      <c r="CO590" s="2"/>
      <c r="CP590" s="2"/>
      <c r="CQ590" s="2"/>
      <c r="CR590" s="2"/>
      <c r="CS590" s="2"/>
      <c r="CT590" s="2"/>
      <c r="CU590" s="2"/>
      <c r="CV590" s="2"/>
      <c r="CW590" s="2"/>
      <c r="CX590" s="2"/>
      <c r="CY590" s="2"/>
      <c r="CZ590" s="2"/>
      <c r="DA590" s="2"/>
      <c r="DB590" s="2"/>
      <c r="DC590" s="2"/>
      <c r="DD590" s="2"/>
      <c r="DE590" s="2"/>
      <c r="DF590" s="2"/>
      <c r="DG590" s="2"/>
      <c r="DH590" s="2"/>
      <c r="DI590" s="2"/>
      <c r="DJ590" s="2"/>
      <c r="DK590" s="2"/>
      <c r="DL590" s="2"/>
      <c r="DM590" s="2"/>
      <c r="DN590" s="2"/>
      <c r="DO590" s="2"/>
      <c r="DP590" s="2"/>
      <c r="DQ590" s="2"/>
      <c r="DR590" s="2"/>
      <c r="DS590" s="2"/>
      <c r="DT590" s="2"/>
      <c r="DU590" s="2"/>
      <c r="DV590" s="2"/>
      <c r="DW590" s="2"/>
      <c r="DX590" s="2"/>
      <c r="DY590" s="2"/>
      <c r="DZ590" s="2"/>
      <c r="EA590" s="2"/>
      <c r="EB590" s="2"/>
      <c r="EC590" s="2"/>
      <c r="ED590" s="2"/>
      <c r="EE590" s="2"/>
      <c r="EF590" s="2"/>
      <c r="EG590" s="2"/>
      <c r="EH590" s="2"/>
      <c r="EI590" s="2"/>
      <c r="EJ590" s="2"/>
      <c r="EK590" s="2"/>
    </row>
    <row r="591" spans="1:141" ht="12.7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c r="BW591" s="2"/>
      <c r="BX591" s="2"/>
      <c r="BY591" s="2"/>
      <c r="BZ591" s="2"/>
      <c r="CA591" s="2"/>
      <c r="CB591" s="2"/>
      <c r="CC591" s="2"/>
      <c r="CD591" s="2"/>
      <c r="CE591" s="2"/>
      <c r="CF591" s="2"/>
      <c r="CG591" s="2"/>
      <c r="CH591" s="2"/>
      <c r="CI591" s="2"/>
      <c r="CJ591" s="2"/>
      <c r="CK591" s="2"/>
      <c r="CL591" s="2"/>
      <c r="CM591" s="2"/>
      <c r="CN591" s="2"/>
      <c r="CO591" s="2"/>
      <c r="CP591" s="2"/>
      <c r="CQ591" s="2"/>
      <c r="CR591" s="2"/>
      <c r="CS591" s="2"/>
      <c r="CT591" s="2"/>
      <c r="CU591" s="2"/>
      <c r="CV591" s="2"/>
      <c r="CW591" s="2"/>
      <c r="CX591" s="2"/>
      <c r="CY591" s="2"/>
      <c r="CZ591" s="2"/>
      <c r="DA591" s="2"/>
      <c r="DB591" s="2"/>
      <c r="DC591" s="2"/>
      <c r="DD591" s="2"/>
      <c r="DE591" s="2"/>
      <c r="DF591" s="2"/>
      <c r="DG591" s="2"/>
      <c r="DH591" s="2"/>
      <c r="DI591" s="2"/>
      <c r="DJ591" s="2"/>
      <c r="DK591" s="2"/>
      <c r="DL591" s="2"/>
      <c r="DM591" s="2"/>
      <c r="DN591" s="2"/>
      <c r="DO591" s="2"/>
      <c r="DP591" s="2"/>
      <c r="DQ591" s="2"/>
      <c r="DR591" s="2"/>
      <c r="DS591" s="2"/>
      <c r="DT591" s="2"/>
      <c r="DU591" s="2"/>
      <c r="DV591" s="2"/>
      <c r="DW591" s="2"/>
      <c r="DX591" s="2"/>
      <c r="DY591" s="2"/>
      <c r="DZ591" s="2"/>
      <c r="EA591" s="2"/>
      <c r="EB591" s="2"/>
      <c r="EC591" s="2"/>
      <c r="ED591" s="2"/>
      <c r="EE591" s="2"/>
      <c r="EF591" s="2"/>
      <c r="EG591" s="2"/>
      <c r="EH591" s="2"/>
      <c r="EI591" s="2"/>
      <c r="EJ591" s="2"/>
      <c r="EK591" s="2"/>
    </row>
    <row r="592" spans="1:141" ht="12.7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2"/>
      <c r="BX592" s="2"/>
      <c r="BY592" s="2"/>
      <c r="BZ592" s="2"/>
      <c r="CA592" s="2"/>
      <c r="CB592" s="2"/>
      <c r="CC592" s="2"/>
      <c r="CD592" s="2"/>
      <c r="CE592" s="2"/>
      <c r="CF592" s="2"/>
      <c r="CG592" s="2"/>
      <c r="CH592" s="2"/>
      <c r="CI592" s="2"/>
      <c r="CJ592" s="2"/>
      <c r="CK592" s="2"/>
      <c r="CL592" s="2"/>
      <c r="CM592" s="2"/>
      <c r="CN592" s="2"/>
      <c r="CO592" s="2"/>
      <c r="CP592" s="2"/>
      <c r="CQ592" s="2"/>
      <c r="CR592" s="2"/>
      <c r="CS592" s="2"/>
      <c r="CT592" s="2"/>
      <c r="CU592" s="2"/>
      <c r="CV592" s="2"/>
      <c r="CW592" s="2"/>
      <c r="CX592" s="2"/>
      <c r="CY592" s="2"/>
      <c r="CZ592" s="2"/>
      <c r="DA592" s="2"/>
      <c r="DB592" s="2"/>
      <c r="DC592" s="2"/>
      <c r="DD592" s="2"/>
      <c r="DE592" s="2"/>
      <c r="DF592" s="2"/>
      <c r="DG592" s="2"/>
      <c r="DH592" s="2"/>
      <c r="DI592" s="2"/>
      <c r="DJ592" s="2"/>
      <c r="DK592" s="2"/>
      <c r="DL592" s="2"/>
      <c r="DM592" s="2"/>
      <c r="DN592" s="2"/>
      <c r="DO592" s="2"/>
      <c r="DP592" s="2"/>
      <c r="DQ592" s="2"/>
      <c r="DR592" s="2"/>
      <c r="DS592" s="2"/>
      <c r="DT592" s="2"/>
      <c r="DU592" s="2"/>
      <c r="DV592" s="2"/>
      <c r="DW592" s="2"/>
      <c r="DX592" s="2"/>
      <c r="DY592" s="2"/>
      <c r="DZ592" s="2"/>
      <c r="EA592" s="2"/>
      <c r="EB592" s="2"/>
      <c r="EC592" s="2"/>
      <c r="ED592" s="2"/>
      <c r="EE592" s="2"/>
      <c r="EF592" s="2"/>
      <c r="EG592" s="2"/>
      <c r="EH592" s="2"/>
      <c r="EI592" s="2"/>
      <c r="EJ592" s="2"/>
      <c r="EK592" s="2"/>
    </row>
    <row r="593" spans="1:141" ht="12.7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c r="BW593" s="2"/>
      <c r="BX593" s="2"/>
      <c r="BY593" s="2"/>
      <c r="BZ593" s="2"/>
      <c r="CA593" s="2"/>
      <c r="CB593" s="2"/>
      <c r="CC593" s="2"/>
      <c r="CD593" s="2"/>
      <c r="CE593" s="2"/>
      <c r="CF593" s="2"/>
      <c r="CG593" s="2"/>
      <c r="CH593" s="2"/>
      <c r="CI593" s="2"/>
      <c r="CJ593" s="2"/>
      <c r="CK593" s="2"/>
      <c r="CL593" s="2"/>
      <c r="CM593" s="2"/>
      <c r="CN593" s="2"/>
      <c r="CO593" s="2"/>
      <c r="CP593" s="2"/>
      <c r="CQ593" s="2"/>
      <c r="CR593" s="2"/>
      <c r="CS593" s="2"/>
      <c r="CT593" s="2"/>
      <c r="CU593" s="2"/>
      <c r="CV593" s="2"/>
      <c r="CW593" s="2"/>
      <c r="CX593" s="2"/>
      <c r="CY593" s="2"/>
      <c r="CZ593" s="2"/>
      <c r="DA593" s="2"/>
      <c r="DB593" s="2"/>
      <c r="DC593" s="2"/>
      <c r="DD593" s="2"/>
      <c r="DE593" s="2"/>
      <c r="DF593" s="2"/>
      <c r="DG593" s="2"/>
      <c r="DH593" s="2"/>
      <c r="DI593" s="2"/>
      <c r="DJ593" s="2"/>
      <c r="DK593" s="2"/>
      <c r="DL593" s="2"/>
      <c r="DM593" s="2"/>
      <c r="DN593" s="2"/>
      <c r="DO593" s="2"/>
      <c r="DP593" s="2"/>
      <c r="DQ593" s="2"/>
      <c r="DR593" s="2"/>
      <c r="DS593" s="2"/>
      <c r="DT593" s="2"/>
      <c r="DU593" s="2"/>
      <c r="DV593" s="2"/>
      <c r="DW593" s="2"/>
      <c r="DX593" s="2"/>
      <c r="DY593" s="2"/>
      <c r="DZ593" s="2"/>
      <c r="EA593" s="2"/>
      <c r="EB593" s="2"/>
      <c r="EC593" s="2"/>
      <c r="ED593" s="2"/>
      <c r="EE593" s="2"/>
      <c r="EF593" s="2"/>
      <c r="EG593" s="2"/>
      <c r="EH593" s="2"/>
      <c r="EI593" s="2"/>
      <c r="EJ593" s="2"/>
      <c r="EK593" s="2"/>
    </row>
    <row r="594" spans="1:141" ht="12.7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c r="BW594" s="2"/>
      <c r="BX594" s="2"/>
      <c r="BY594" s="2"/>
      <c r="BZ594" s="2"/>
      <c r="CA594" s="2"/>
      <c r="CB594" s="2"/>
      <c r="CC594" s="2"/>
      <c r="CD594" s="2"/>
      <c r="CE594" s="2"/>
      <c r="CF594" s="2"/>
      <c r="CG594" s="2"/>
      <c r="CH594" s="2"/>
      <c r="CI594" s="2"/>
      <c r="CJ594" s="2"/>
      <c r="CK594" s="2"/>
      <c r="CL594" s="2"/>
      <c r="CM594" s="2"/>
      <c r="CN594" s="2"/>
      <c r="CO594" s="2"/>
      <c r="CP594" s="2"/>
      <c r="CQ594" s="2"/>
      <c r="CR594" s="2"/>
      <c r="CS594" s="2"/>
      <c r="CT594" s="2"/>
      <c r="CU594" s="2"/>
      <c r="CV594" s="2"/>
      <c r="CW594" s="2"/>
      <c r="CX594" s="2"/>
      <c r="CY594" s="2"/>
      <c r="CZ594" s="2"/>
      <c r="DA594" s="2"/>
      <c r="DB594" s="2"/>
      <c r="DC594" s="2"/>
      <c r="DD594" s="2"/>
      <c r="DE594" s="2"/>
      <c r="DF594" s="2"/>
      <c r="DG594" s="2"/>
      <c r="DH594" s="2"/>
      <c r="DI594" s="2"/>
      <c r="DJ594" s="2"/>
      <c r="DK594" s="2"/>
      <c r="DL594" s="2"/>
      <c r="DM594" s="2"/>
      <c r="DN594" s="2"/>
      <c r="DO594" s="2"/>
      <c r="DP594" s="2"/>
      <c r="DQ594" s="2"/>
      <c r="DR594" s="2"/>
      <c r="DS594" s="2"/>
      <c r="DT594" s="2"/>
      <c r="DU594" s="2"/>
      <c r="DV594" s="2"/>
      <c r="DW594" s="2"/>
      <c r="DX594" s="2"/>
      <c r="DY594" s="2"/>
      <c r="DZ594" s="2"/>
      <c r="EA594" s="2"/>
      <c r="EB594" s="2"/>
      <c r="EC594" s="2"/>
      <c r="ED594" s="2"/>
      <c r="EE594" s="2"/>
      <c r="EF594" s="2"/>
      <c r="EG594" s="2"/>
      <c r="EH594" s="2"/>
      <c r="EI594" s="2"/>
      <c r="EJ594" s="2"/>
      <c r="EK594" s="2"/>
    </row>
    <row r="595" spans="1:141" ht="12.7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c r="BW595" s="2"/>
      <c r="BX595" s="2"/>
      <c r="BY595" s="2"/>
      <c r="BZ595" s="2"/>
      <c r="CA595" s="2"/>
      <c r="CB595" s="2"/>
      <c r="CC595" s="2"/>
      <c r="CD595" s="2"/>
      <c r="CE595" s="2"/>
      <c r="CF595" s="2"/>
      <c r="CG595" s="2"/>
      <c r="CH595" s="2"/>
      <c r="CI595" s="2"/>
      <c r="CJ595" s="2"/>
      <c r="CK595" s="2"/>
      <c r="CL595" s="2"/>
      <c r="CM595" s="2"/>
      <c r="CN595" s="2"/>
      <c r="CO595" s="2"/>
      <c r="CP595" s="2"/>
      <c r="CQ595" s="2"/>
      <c r="CR595" s="2"/>
      <c r="CS595" s="2"/>
      <c r="CT595" s="2"/>
      <c r="CU595" s="2"/>
      <c r="CV595" s="2"/>
      <c r="CW595" s="2"/>
      <c r="CX595" s="2"/>
      <c r="CY595" s="2"/>
      <c r="CZ595" s="2"/>
      <c r="DA595" s="2"/>
      <c r="DB595" s="2"/>
      <c r="DC595" s="2"/>
      <c r="DD595" s="2"/>
      <c r="DE595" s="2"/>
      <c r="DF595" s="2"/>
      <c r="DG595" s="2"/>
      <c r="DH595" s="2"/>
      <c r="DI595" s="2"/>
      <c r="DJ595" s="2"/>
      <c r="DK595" s="2"/>
      <c r="DL595" s="2"/>
      <c r="DM595" s="2"/>
      <c r="DN595" s="2"/>
      <c r="DO595" s="2"/>
      <c r="DP595" s="2"/>
      <c r="DQ595" s="2"/>
      <c r="DR595" s="2"/>
      <c r="DS595" s="2"/>
      <c r="DT595" s="2"/>
      <c r="DU595" s="2"/>
      <c r="DV595" s="2"/>
      <c r="DW595" s="2"/>
      <c r="DX595" s="2"/>
      <c r="DY595" s="2"/>
      <c r="DZ595" s="2"/>
      <c r="EA595" s="2"/>
      <c r="EB595" s="2"/>
      <c r="EC595" s="2"/>
      <c r="ED595" s="2"/>
      <c r="EE595" s="2"/>
      <c r="EF595" s="2"/>
      <c r="EG595" s="2"/>
      <c r="EH595" s="2"/>
      <c r="EI595" s="2"/>
      <c r="EJ595" s="2"/>
      <c r="EK595" s="2"/>
    </row>
    <row r="596" spans="1:141" ht="12.7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2"/>
      <c r="BX596" s="2"/>
      <c r="BY596" s="2"/>
      <c r="BZ596" s="2"/>
      <c r="CA596" s="2"/>
      <c r="CB596" s="2"/>
      <c r="CC596" s="2"/>
      <c r="CD596" s="2"/>
      <c r="CE596" s="2"/>
      <c r="CF596" s="2"/>
      <c r="CG596" s="2"/>
      <c r="CH596" s="2"/>
      <c r="CI596" s="2"/>
      <c r="CJ596" s="2"/>
      <c r="CK596" s="2"/>
      <c r="CL596" s="2"/>
      <c r="CM596" s="2"/>
      <c r="CN596" s="2"/>
      <c r="CO596" s="2"/>
      <c r="CP596" s="2"/>
      <c r="CQ596" s="2"/>
      <c r="CR596" s="2"/>
      <c r="CS596" s="2"/>
      <c r="CT596" s="2"/>
      <c r="CU596" s="2"/>
      <c r="CV596" s="2"/>
      <c r="CW596" s="2"/>
      <c r="CX596" s="2"/>
      <c r="CY596" s="2"/>
      <c r="CZ596" s="2"/>
      <c r="DA596" s="2"/>
      <c r="DB596" s="2"/>
      <c r="DC596" s="2"/>
      <c r="DD596" s="2"/>
      <c r="DE596" s="2"/>
      <c r="DF596" s="2"/>
      <c r="DG596" s="2"/>
      <c r="DH596" s="2"/>
      <c r="DI596" s="2"/>
      <c r="DJ596" s="2"/>
      <c r="DK596" s="2"/>
      <c r="DL596" s="2"/>
      <c r="DM596" s="2"/>
      <c r="DN596" s="2"/>
      <c r="DO596" s="2"/>
      <c r="DP596" s="2"/>
      <c r="DQ596" s="2"/>
      <c r="DR596" s="2"/>
      <c r="DS596" s="2"/>
      <c r="DT596" s="2"/>
      <c r="DU596" s="2"/>
      <c r="DV596" s="2"/>
      <c r="DW596" s="2"/>
      <c r="DX596" s="2"/>
      <c r="DY596" s="2"/>
      <c r="DZ596" s="2"/>
      <c r="EA596" s="2"/>
      <c r="EB596" s="2"/>
      <c r="EC596" s="2"/>
      <c r="ED596" s="2"/>
      <c r="EE596" s="2"/>
      <c r="EF596" s="2"/>
      <c r="EG596" s="2"/>
      <c r="EH596" s="2"/>
      <c r="EI596" s="2"/>
      <c r="EJ596" s="2"/>
      <c r="EK596" s="2"/>
    </row>
    <row r="597" spans="1:141" ht="12.7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c r="BW597" s="2"/>
      <c r="BX597" s="2"/>
      <c r="BY597" s="2"/>
      <c r="BZ597" s="2"/>
      <c r="CA597" s="2"/>
      <c r="CB597" s="2"/>
      <c r="CC597" s="2"/>
      <c r="CD597" s="2"/>
      <c r="CE597" s="2"/>
      <c r="CF597" s="2"/>
      <c r="CG597" s="2"/>
      <c r="CH597" s="2"/>
      <c r="CI597" s="2"/>
      <c r="CJ597" s="2"/>
      <c r="CK597" s="2"/>
      <c r="CL597" s="2"/>
      <c r="CM597" s="2"/>
      <c r="CN597" s="2"/>
      <c r="CO597" s="2"/>
      <c r="CP597" s="2"/>
      <c r="CQ597" s="2"/>
      <c r="CR597" s="2"/>
      <c r="CS597" s="2"/>
      <c r="CT597" s="2"/>
      <c r="CU597" s="2"/>
      <c r="CV597" s="2"/>
      <c r="CW597" s="2"/>
      <c r="CX597" s="2"/>
      <c r="CY597" s="2"/>
      <c r="CZ597" s="2"/>
      <c r="DA597" s="2"/>
      <c r="DB597" s="2"/>
      <c r="DC597" s="2"/>
      <c r="DD597" s="2"/>
      <c r="DE597" s="2"/>
      <c r="DF597" s="2"/>
      <c r="DG597" s="2"/>
      <c r="DH597" s="2"/>
      <c r="DI597" s="2"/>
      <c r="DJ597" s="2"/>
      <c r="DK597" s="2"/>
      <c r="DL597" s="2"/>
      <c r="DM597" s="2"/>
      <c r="DN597" s="2"/>
      <c r="DO597" s="2"/>
      <c r="DP597" s="2"/>
      <c r="DQ597" s="2"/>
      <c r="DR597" s="2"/>
      <c r="DS597" s="2"/>
      <c r="DT597" s="2"/>
      <c r="DU597" s="2"/>
      <c r="DV597" s="2"/>
      <c r="DW597" s="2"/>
      <c r="DX597" s="2"/>
      <c r="DY597" s="2"/>
      <c r="DZ597" s="2"/>
      <c r="EA597" s="2"/>
      <c r="EB597" s="2"/>
      <c r="EC597" s="2"/>
      <c r="ED597" s="2"/>
      <c r="EE597" s="2"/>
      <c r="EF597" s="2"/>
      <c r="EG597" s="2"/>
      <c r="EH597" s="2"/>
      <c r="EI597" s="2"/>
      <c r="EJ597" s="2"/>
      <c r="EK597" s="2"/>
    </row>
    <row r="598" spans="1:141" ht="12.7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c r="BW598" s="2"/>
      <c r="BX598" s="2"/>
      <c r="BY598" s="2"/>
      <c r="BZ598" s="2"/>
      <c r="CA598" s="2"/>
      <c r="CB598" s="2"/>
      <c r="CC598" s="2"/>
      <c r="CD598" s="2"/>
      <c r="CE598" s="2"/>
      <c r="CF598" s="2"/>
      <c r="CG598" s="2"/>
      <c r="CH598" s="2"/>
      <c r="CI598" s="2"/>
      <c r="CJ598" s="2"/>
      <c r="CK598" s="2"/>
      <c r="CL598" s="2"/>
      <c r="CM598" s="2"/>
      <c r="CN598" s="2"/>
      <c r="CO598" s="2"/>
      <c r="CP598" s="2"/>
      <c r="CQ598" s="2"/>
      <c r="CR598" s="2"/>
      <c r="CS598" s="2"/>
      <c r="CT598" s="2"/>
      <c r="CU598" s="2"/>
      <c r="CV598" s="2"/>
      <c r="CW598" s="2"/>
      <c r="CX598" s="2"/>
      <c r="CY598" s="2"/>
      <c r="CZ598" s="2"/>
      <c r="DA598" s="2"/>
      <c r="DB598" s="2"/>
      <c r="DC598" s="2"/>
      <c r="DD598" s="2"/>
      <c r="DE598" s="2"/>
      <c r="DF598" s="2"/>
      <c r="DG598" s="2"/>
      <c r="DH598" s="2"/>
      <c r="DI598" s="2"/>
      <c r="DJ598" s="2"/>
      <c r="DK598" s="2"/>
      <c r="DL598" s="2"/>
      <c r="DM598" s="2"/>
      <c r="DN598" s="2"/>
      <c r="DO598" s="2"/>
      <c r="DP598" s="2"/>
      <c r="DQ598" s="2"/>
      <c r="DR598" s="2"/>
      <c r="DS598" s="2"/>
      <c r="DT598" s="2"/>
      <c r="DU598" s="2"/>
      <c r="DV598" s="2"/>
      <c r="DW598" s="2"/>
      <c r="DX598" s="2"/>
      <c r="DY598" s="2"/>
      <c r="DZ598" s="2"/>
      <c r="EA598" s="2"/>
      <c r="EB598" s="2"/>
      <c r="EC598" s="2"/>
      <c r="ED598" s="2"/>
      <c r="EE598" s="2"/>
      <c r="EF598" s="2"/>
      <c r="EG598" s="2"/>
      <c r="EH598" s="2"/>
      <c r="EI598" s="2"/>
      <c r="EJ598" s="2"/>
      <c r="EK598" s="2"/>
    </row>
    <row r="599" spans="1:141" ht="12.7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c r="BW599" s="2"/>
      <c r="BX599" s="2"/>
      <c r="BY599" s="2"/>
      <c r="BZ599" s="2"/>
      <c r="CA599" s="2"/>
      <c r="CB599" s="2"/>
      <c r="CC599" s="2"/>
      <c r="CD599" s="2"/>
      <c r="CE599" s="2"/>
      <c r="CF599" s="2"/>
      <c r="CG599" s="2"/>
      <c r="CH599" s="2"/>
      <c r="CI599" s="2"/>
      <c r="CJ599" s="2"/>
      <c r="CK599" s="2"/>
      <c r="CL599" s="2"/>
      <c r="CM599" s="2"/>
      <c r="CN599" s="2"/>
      <c r="CO599" s="2"/>
      <c r="CP599" s="2"/>
      <c r="CQ599" s="2"/>
      <c r="CR599" s="2"/>
      <c r="CS599" s="2"/>
      <c r="CT599" s="2"/>
      <c r="CU599" s="2"/>
      <c r="CV599" s="2"/>
      <c r="CW599" s="2"/>
      <c r="CX599" s="2"/>
      <c r="CY599" s="2"/>
      <c r="CZ599" s="2"/>
      <c r="DA599" s="2"/>
      <c r="DB599" s="2"/>
      <c r="DC599" s="2"/>
      <c r="DD599" s="2"/>
      <c r="DE599" s="2"/>
      <c r="DF599" s="2"/>
      <c r="DG599" s="2"/>
      <c r="DH599" s="2"/>
      <c r="DI599" s="2"/>
      <c r="DJ599" s="2"/>
      <c r="DK599" s="2"/>
      <c r="DL599" s="2"/>
      <c r="DM599" s="2"/>
      <c r="DN599" s="2"/>
      <c r="DO599" s="2"/>
      <c r="DP599" s="2"/>
      <c r="DQ599" s="2"/>
      <c r="DR599" s="2"/>
      <c r="DS599" s="2"/>
      <c r="DT599" s="2"/>
      <c r="DU599" s="2"/>
      <c r="DV599" s="2"/>
      <c r="DW599" s="2"/>
      <c r="DX599" s="2"/>
      <c r="DY599" s="2"/>
      <c r="DZ599" s="2"/>
      <c r="EA599" s="2"/>
      <c r="EB599" s="2"/>
      <c r="EC599" s="2"/>
      <c r="ED599" s="2"/>
      <c r="EE599" s="2"/>
      <c r="EF599" s="2"/>
      <c r="EG599" s="2"/>
      <c r="EH599" s="2"/>
      <c r="EI599" s="2"/>
      <c r="EJ599" s="2"/>
      <c r="EK599" s="2"/>
    </row>
    <row r="600" spans="1:141" ht="12.7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c r="BW600" s="2"/>
      <c r="BX600" s="2"/>
      <c r="BY600" s="2"/>
      <c r="BZ600" s="2"/>
      <c r="CA600" s="2"/>
      <c r="CB600" s="2"/>
      <c r="CC600" s="2"/>
      <c r="CD600" s="2"/>
      <c r="CE600" s="2"/>
      <c r="CF600" s="2"/>
      <c r="CG600" s="2"/>
      <c r="CH600" s="2"/>
      <c r="CI600" s="2"/>
      <c r="CJ600" s="2"/>
      <c r="CK600" s="2"/>
      <c r="CL600" s="2"/>
      <c r="CM600" s="2"/>
      <c r="CN600" s="2"/>
      <c r="CO600" s="2"/>
      <c r="CP600" s="2"/>
      <c r="CQ600" s="2"/>
      <c r="CR600" s="2"/>
      <c r="CS600" s="2"/>
      <c r="CT600" s="2"/>
      <c r="CU600" s="2"/>
      <c r="CV600" s="2"/>
      <c r="CW600" s="2"/>
      <c r="CX600" s="2"/>
      <c r="CY600" s="2"/>
      <c r="CZ600" s="2"/>
      <c r="DA600" s="2"/>
      <c r="DB600" s="2"/>
      <c r="DC600" s="2"/>
      <c r="DD600" s="2"/>
      <c r="DE600" s="2"/>
      <c r="DF600" s="2"/>
      <c r="DG600" s="2"/>
      <c r="DH600" s="2"/>
      <c r="DI600" s="2"/>
      <c r="DJ600" s="2"/>
      <c r="DK600" s="2"/>
      <c r="DL600" s="2"/>
      <c r="DM600" s="2"/>
      <c r="DN600" s="2"/>
      <c r="DO600" s="2"/>
      <c r="DP600" s="2"/>
      <c r="DQ600" s="2"/>
      <c r="DR600" s="2"/>
      <c r="DS600" s="2"/>
      <c r="DT600" s="2"/>
      <c r="DU600" s="2"/>
      <c r="DV600" s="2"/>
      <c r="DW600" s="2"/>
      <c r="DX600" s="2"/>
      <c r="DY600" s="2"/>
      <c r="DZ600" s="2"/>
      <c r="EA600" s="2"/>
      <c r="EB600" s="2"/>
      <c r="EC600" s="2"/>
      <c r="ED600" s="2"/>
      <c r="EE600" s="2"/>
      <c r="EF600" s="2"/>
      <c r="EG600" s="2"/>
      <c r="EH600" s="2"/>
      <c r="EI600" s="2"/>
      <c r="EJ600" s="2"/>
      <c r="EK600" s="2"/>
    </row>
    <row r="601" spans="1:141" ht="12.7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BW601" s="2"/>
      <c r="BX601" s="2"/>
      <c r="BY601" s="2"/>
      <c r="BZ601" s="2"/>
      <c r="CA601" s="2"/>
      <c r="CB601" s="2"/>
      <c r="CC601" s="2"/>
      <c r="CD601" s="2"/>
      <c r="CE601" s="2"/>
      <c r="CF601" s="2"/>
      <c r="CG601" s="2"/>
      <c r="CH601" s="2"/>
      <c r="CI601" s="2"/>
      <c r="CJ601" s="2"/>
      <c r="CK601" s="2"/>
      <c r="CL601" s="2"/>
      <c r="CM601" s="2"/>
      <c r="CN601" s="2"/>
      <c r="CO601" s="2"/>
      <c r="CP601" s="2"/>
      <c r="CQ601" s="2"/>
      <c r="CR601" s="2"/>
      <c r="CS601" s="2"/>
      <c r="CT601" s="2"/>
      <c r="CU601" s="2"/>
      <c r="CV601" s="2"/>
      <c r="CW601" s="2"/>
      <c r="CX601" s="2"/>
      <c r="CY601" s="2"/>
      <c r="CZ601" s="2"/>
      <c r="DA601" s="2"/>
      <c r="DB601" s="2"/>
      <c r="DC601" s="2"/>
      <c r="DD601" s="2"/>
      <c r="DE601" s="2"/>
      <c r="DF601" s="2"/>
      <c r="DG601" s="2"/>
      <c r="DH601" s="2"/>
      <c r="DI601" s="2"/>
      <c r="DJ601" s="2"/>
      <c r="DK601" s="2"/>
      <c r="DL601" s="2"/>
      <c r="DM601" s="2"/>
      <c r="DN601" s="2"/>
      <c r="DO601" s="2"/>
      <c r="DP601" s="2"/>
      <c r="DQ601" s="2"/>
      <c r="DR601" s="2"/>
      <c r="DS601" s="2"/>
      <c r="DT601" s="2"/>
      <c r="DU601" s="2"/>
      <c r="DV601" s="2"/>
      <c r="DW601" s="2"/>
      <c r="DX601" s="2"/>
      <c r="DY601" s="2"/>
      <c r="DZ601" s="2"/>
      <c r="EA601" s="2"/>
      <c r="EB601" s="2"/>
      <c r="EC601" s="2"/>
      <c r="ED601" s="2"/>
      <c r="EE601" s="2"/>
      <c r="EF601" s="2"/>
      <c r="EG601" s="2"/>
      <c r="EH601" s="2"/>
      <c r="EI601" s="2"/>
      <c r="EJ601" s="2"/>
      <c r="EK601" s="2"/>
    </row>
    <row r="602" spans="1:141" ht="12.7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c r="BW602" s="2"/>
      <c r="BX602" s="2"/>
      <c r="BY602" s="2"/>
      <c r="BZ602" s="2"/>
      <c r="CA602" s="2"/>
      <c r="CB602" s="2"/>
      <c r="CC602" s="2"/>
      <c r="CD602" s="2"/>
      <c r="CE602" s="2"/>
      <c r="CF602" s="2"/>
      <c r="CG602" s="2"/>
      <c r="CH602" s="2"/>
      <c r="CI602" s="2"/>
      <c r="CJ602" s="2"/>
      <c r="CK602" s="2"/>
      <c r="CL602" s="2"/>
      <c r="CM602" s="2"/>
      <c r="CN602" s="2"/>
      <c r="CO602" s="2"/>
      <c r="CP602" s="2"/>
      <c r="CQ602" s="2"/>
      <c r="CR602" s="2"/>
      <c r="CS602" s="2"/>
      <c r="CT602" s="2"/>
      <c r="CU602" s="2"/>
      <c r="CV602" s="2"/>
      <c r="CW602" s="2"/>
      <c r="CX602" s="2"/>
      <c r="CY602" s="2"/>
      <c r="CZ602" s="2"/>
      <c r="DA602" s="2"/>
      <c r="DB602" s="2"/>
      <c r="DC602" s="2"/>
      <c r="DD602" s="2"/>
      <c r="DE602" s="2"/>
      <c r="DF602" s="2"/>
      <c r="DG602" s="2"/>
      <c r="DH602" s="2"/>
      <c r="DI602" s="2"/>
      <c r="DJ602" s="2"/>
      <c r="DK602" s="2"/>
      <c r="DL602" s="2"/>
      <c r="DM602" s="2"/>
      <c r="DN602" s="2"/>
      <c r="DO602" s="2"/>
      <c r="DP602" s="2"/>
      <c r="DQ602" s="2"/>
      <c r="DR602" s="2"/>
      <c r="DS602" s="2"/>
      <c r="DT602" s="2"/>
      <c r="DU602" s="2"/>
      <c r="DV602" s="2"/>
      <c r="DW602" s="2"/>
      <c r="DX602" s="2"/>
      <c r="DY602" s="2"/>
      <c r="DZ602" s="2"/>
      <c r="EA602" s="2"/>
      <c r="EB602" s="2"/>
      <c r="EC602" s="2"/>
      <c r="ED602" s="2"/>
      <c r="EE602" s="2"/>
      <c r="EF602" s="2"/>
      <c r="EG602" s="2"/>
      <c r="EH602" s="2"/>
      <c r="EI602" s="2"/>
      <c r="EJ602" s="2"/>
      <c r="EK602" s="2"/>
    </row>
    <row r="603" spans="1:141" ht="12.7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c r="BW603" s="2"/>
      <c r="BX603" s="2"/>
      <c r="BY603" s="2"/>
      <c r="BZ603" s="2"/>
      <c r="CA603" s="2"/>
      <c r="CB603" s="2"/>
      <c r="CC603" s="2"/>
      <c r="CD603" s="2"/>
      <c r="CE603" s="2"/>
      <c r="CF603" s="2"/>
      <c r="CG603" s="2"/>
      <c r="CH603" s="2"/>
      <c r="CI603" s="2"/>
      <c r="CJ603" s="2"/>
      <c r="CK603" s="2"/>
      <c r="CL603" s="2"/>
      <c r="CM603" s="2"/>
      <c r="CN603" s="2"/>
      <c r="CO603" s="2"/>
      <c r="CP603" s="2"/>
      <c r="CQ603" s="2"/>
      <c r="CR603" s="2"/>
      <c r="CS603" s="2"/>
      <c r="CT603" s="2"/>
      <c r="CU603" s="2"/>
      <c r="CV603" s="2"/>
      <c r="CW603" s="2"/>
      <c r="CX603" s="2"/>
      <c r="CY603" s="2"/>
      <c r="CZ603" s="2"/>
      <c r="DA603" s="2"/>
      <c r="DB603" s="2"/>
      <c r="DC603" s="2"/>
      <c r="DD603" s="2"/>
      <c r="DE603" s="2"/>
      <c r="DF603" s="2"/>
      <c r="DG603" s="2"/>
      <c r="DH603" s="2"/>
      <c r="DI603" s="2"/>
      <c r="DJ603" s="2"/>
      <c r="DK603" s="2"/>
      <c r="DL603" s="2"/>
      <c r="DM603" s="2"/>
      <c r="DN603" s="2"/>
      <c r="DO603" s="2"/>
      <c r="DP603" s="2"/>
      <c r="DQ603" s="2"/>
      <c r="DR603" s="2"/>
      <c r="DS603" s="2"/>
      <c r="DT603" s="2"/>
      <c r="DU603" s="2"/>
      <c r="DV603" s="2"/>
      <c r="DW603" s="2"/>
      <c r="DX603" s="2"/>
      <c r="DY603" s="2"/>
      <c r="DZ603" s="2"/>
      <c r="EA603" s="2"/>
      <c r="EB603" s="2"/>
      <c r="EC603" s="2"/>
      <c r="ED603" s="2"/>
      <c r="EE603" s="2"/>
      <c r="EF603" s="2"/>
      <c r="EG603" s="2"/>
      <c r="EH603" s="2"/>
      <c r="EI603" s="2"/>
      <c r="EJ603" s="2"/>
      <c r="EK603" s="2"/>
    </row>
    <row r="604" spans="1:141" ht="12.7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2"/>
      <c r="BX604" s="2"/>
      <c r="BY604" s="2"/>
      <c r="BZ604" s="2"/>
      <c r="CA604" s="2"/>
      <c r="CB604" s="2"/>
      <c r="CC604" s="2"/>
      <c r="CD604" s="2"/>
      <c r="CE604" s="2"/>
      <c r="CF604" s="2"/>
      <c r="CG604" s="2"/>
      <c r="CH604" s="2"/>
      <c r="CI604" s="2"/>
      <c r="CJ604" s="2"/>
      <c r="CK604" s="2"/>
      <c r="CL604" s="2"/>
      <c r="CM604" s="2"/>
      <c r="CN604" s="2"/>
      <c r="CO604" s="2"/>
      <c r="CP604" s="2"/>
      <c r="CQ604" s="2"/>
      <c r="CR604" s="2"/>
      <c r="CS604" s="2"/>
      <c r="CT604" s="2"/>
      <c r="CU604" s="2"/>
      <c r="CV604" s="2"/>
      <c r="CW604" s="2"/>
      <c r="CX604" s="2"/>
      <c r="CY604" s="2"/>
      <c r="CZ604" s="2"/>
      <c r="DA604" s="2"/>
      <c r="DB604" s="2"/>
      <c r="DC604" s="2"/>
      <c r="DD604" s="2"/>
      <c r="DE604" s="2"/>
      <c r="DF604" s="2"/>
      <c r="DG604" s="2"/>
      <c r="DH604" s="2"/>
      <c r="DI604" s="2"/>
      <c r="DJ604" s="2"/>
      <c r="DK604" s="2"/>
      <c r="DL604" s="2"/>
      <c r="DM604" s="2"/>
      <c r="DN604" s="2"/>
      <c r="DO604" s="2"/>
      <c r="DP604" s="2"/>
      <c r="DQ604" s="2"/>
      <c r="DR604" s="2"/>
      <c r="DS604" s="2"/>
      <c r="DT604" s="2"/>
      <c r="DU604" s="2"/>
      <c r="DV604" s="2"/>
      <c r="DW604" s="2"/>
      <c r="DX604" s="2"/>
      <c r="DY604" s="2"/>
      <c r="DZ604" s="2"/>
      <c r="EA604" s="2"/>
      <c r="EB604" s="2"/>
      <c r="EC604" s="2"/>
      <c r="ED604" s="2"/>
      <c r="EE604" s="2"/>
      <c r="EF604" s="2"/>
      <c r="EG604" s="2"/>
      <c r="EH604" s="2"/>
      <c r="EI604" s="2"/>
      <c r="EJ604" s="2"/>
      <c r="EK604" s="2"/>
    </row>
    <row r="605" spans="1:141" ht="12.7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BW605" s="2"/>
      <c r="BX605" s="2"/>
      <c r="BY605" s="2"/>
      <c r="BZ605" s="2"/>
      <c r="CA605" s="2"/>
      <c r="CB605" s="2"/>
      <c r="CC605" s="2"/>
      <c r="CD605" s="2"/>
      <c r="CE605" s="2"/>
      <c r="CF605" s="2"/>
      <c r="CG605" s="2"/>
      <c r="CH605" s="2"/>
      <c r="CI605" s="2"/>
      <c r="CJ605" s="2"/>
      <c r="CK605" s="2"/>
      <c r="CL605" s="2"/>
      <c r="CM605" s="2"/>
      <c r="CN605" s="2"/>
      <c r="CO605" s="2"/>
      <c r="CP605" s="2"/>
      <c r="CQ605" s="2"/>
      <c r="CR605" s="2"/>
      <c r="CS605" s="2"/>
      <c r="CT605" s="2"/>
      <c r="CU605" s="2"/>
      <c r="CV605" s="2"/>
      <c r="CW605" s="2"/>
      <c r="CX605" s="2"/>
      <c r="CY605" s="2"/>
      <c r="CZ605" s="2"/>
      <c r="DA605" s="2"/>
      <c r="DB605" s="2"/>
      <c r="DC605" s="2"/>
      <c r="DD605" s="2"/>
      <c r="DE605" s="2"/>
      <c r="DF605" s="2"/>
      <c r="DG605" s="2"/>
      <c r="DH605" s="2"/>
      <c r="DI605" s="2"/>
      <c r="DJ605" s="2"/>
      <c r="DK605" s="2"/>
      <c r="DL605" s="2"/>
      <c r="DM605" s="2"/>
      <c r="DN605" s="2"/>
      <c r="DO605" s="2"/>
      <c r="DP605" s="2"/>
      <c r="DQ605" s="2"/>
      <c r="DR605" s="2"/>
      <c r="DS605" s="2"/>
      <c r="DT605" s="2"/>
      <c r="DU605" s="2"/>
      <c r="DV605" s="2"/>
      <c r="DW605" s="2"/>
      <c r="DX605" s="2"/>
      <c r="DY605" s="2"/>
      <c r="DZ605" s="2"/>
      <c r="EA605" s="2"/>
      <c r="EB605" s="2"/>
      <c r="EC605" s="2"/>
      <c r="ED605" s="2"/>
      <c r="EE605" s="2"/>
      <c r="EF605" s="2"/>
      <c r="EG605" s="2"/>
      <c r="EH605" s="2"/>
      <c r="EI605" s="2"/>
      <c r="EJ605" s="2"/>
      <c r="EK605" s="2"/>
    </row>
    <row r="606" spans="1:141" ht="12.7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2"/>
      <c r="BX606" s="2"/>
      <c r="BY606" s="2"/>
      <c r="BZ606" s="2"/>
      <c r="CA606" s="2"/>
      <c r="CB606" s="2"/>
      <c r="CC606" s="2"/>
      <c r="CD606" s="2"/>
      <c r="CE606" s="2"/>
      <c r="CF606" s="2"/>
      <c r="CG606" s="2"/>
      <c r="CH606" s="2"/>
      <c r="CI606" s="2"/>
      <c r="CJ606" s="2"/>
      <c r="CK606" s="2"/>
      <c r="CL606" s="2"/>
      <c r="CM606" s="2"/>
      <c r="CN606" s="2"/>
      <c r="CO606" s="2"/>
      <c r="CP606" s="2"/>
      <c r="CQ606" s="2"/>
      <c r="CR606" s="2"/>
      <c r="CS606" s="2"/>
      <c r="CT606" s="2"/>
      <c r="CU606" s="2"/>
      <c r="CV606" s="2"/>
      <c r="CW606" s="2"/>
      <c r="CX606" s="2"/>
      <c r="CY606" s="2"/>
      <c r="CZ606" s="2"/>
      <c r="DA606" s="2"/>
      <c r="DB606" s="2"/>
      <c r="DC606" s="2"/>
      <c r="DD606" s="2"/>
      <c r="DE606" s="2"/>
      <c r="DF606" s="2"/>
      <c r="DG606" s="2"/>
      <c r="DH606" s="2"/>
      <c r="DI606" s="2"/>
      <c r="DJ606" s="2"/>
      <c r="DK606" s="2"/>
      <c r="DL606" s="2"/>
      <c r="DM606" s="2"/>
      <c r="DN606" s="2"/>
      <c r="DO606" s="2"/>
      <c r="DP606" s="2"/>
      <c r="DQ606" s="2"/>
      <c r="DR606" s="2"/>
      <c r="DS606" s="2"/>
      <c r="DT606" s="2"/>
      <c r="DU606" s="2"/>
      <c r="DV606" s="2"/>
      <c r="DW606" s="2"/>
      <c r="DX606" s="2"/>
      <c r="DY606" s="2"/>
      <c r="DZ606" s="2"/>
      <c r="EA606" s="2"/>
      <c r="EB606" s="2"/>
      <c r="EC606" s="2"/>
      <c r="ED606" s="2"/>
      <c r="EE606" s="2"/>
      <c r="EF606" s="2"/>
      <c r="EG606" s="2"/>
      <c r="EH606" s="2"/>
      <c r="EI606" s="2"/>
      <c r="EJ606" s="2"/>
      <c r="EK606" s="2"/>
    </row>
    <row r="607" spans="1:141" ht="12.7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BW607" s="2"/>
      <c r="BX607" s="2"/>
      <c r="BY607" s="2"/>
      <c r="BZ607" s="2"/>
      <c r="CA607" s="2"/>
      <c r="CB607" s="2"/>
      <c r="CC607" s="2"/>
      <c r="CD607" s="2"/>
      <c r="CE607" s="2"/>
      <c r="CF607" s="2"/>
      <c r="CG607" s="2"/>
      <c r="CH607" s="2"/>
      <c r="CI607" s="2"/>
      <c r="CJ607" s="2"/>
      <c r="CK607" s="2"/>
      <c r="CL607" s="2"/>
      <c r="CM607" s="2"/>
      <c r="CN607" s="2"/>
      <c r="CO607" s="2"/>
      <c r="CP607" s="2"/>
      <c r="CQ607" s="2"/>
      <c r="CR607" s="2"/>
      <c r="CS607" s="2"/>
      <c r="CT607" s="2"/>
      <c r="CU607" s="2"/>
      <c r="CV607" s="2"/>
      <c r="CW607" s="2"/>
      <c r="CX607" s="2"/>
      <c r="CY607" s="2"/>
      <c r="CZ607" s="2"/>
      <c r="DA607" s="2"/>
      <c r="DB607" s="2"/>
      <c r="DC607" s="2"/>
      <c r="DD607" s="2"/>
      <c r="DE607" s="2"/>
      <c r="DF607" s="2"/>
      <c r="DG607" s="2"/>
      <c r="DH607" s="2"/>
      <c r="DI607" s="2"/>
      <c r="DJ607" s="2"/>
      <c r="DK607" s="2"/>
      <c r="DL607" s="2"/>
      <c r="DM607" s="2"/>
      <c r="DN607" s="2"/>
      <c r="DO607" s="2"/>
      <c r="DP607" s="2"/>
      <c r="DQ607" s="2"/>
      <c r="DR607" s="2"/>
      <c r="DS607" s="2"/>
      <c r="DT607" s="2"/>
      <c r="DU607" s="2"/>
      <c r="DV607" s="2"/>
      <c r="DW607" s="2"/>
      <c r="DX607" s="2"/>
      <c r="DY607" s="2"/>
      <c r="DZ607" s="2"/>
      <c r="EA607" s="2"/>
      <c r="EB607" s="2"/>
      <c r="EC607" s="2"/>
      <c r="ED607" s="2"/>
      <c r="EE607" s="2"/>
      <c r="EF607" s="2"/>
      <c r="EG607" s="2"/>
      <c r="EH607" s="2"/>
      <c r="EI607" s="2"/>
      <c r="EJ607" s="2"/>
      <c r="EK607" s="2"/>
    </row>
    <row r="608" spans="1:141" ht="12.7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2"/>
      <c r="BX608" s="2"/>
      <c r="BY608" s="2"/>
      <c r="BZ608" s="2"/>
      <c r="CA608" s="2"/>
      <c r="CB608" s="2"/>
      <c r="CC608" s="2"/>
      <c r="CD608" s="2"/>
      <c r="CE608" s="2"/>
      <c r="CF608" s="2"/>
      <c r="CG608" s="2"/>
      <c r="CH608" s="2"/>
      <c r="CI608" s="2"/>
      <c r="CJ608" s="2"/>
      <c r="CK608" s="2"/>
      <c r="CL608" s="2"/>
      <c r="CM608" s="2"/>
      <c r="CN608" s="2"/>
      <c r="CO608" s="2"/>
      <c r="CP608" s="2"/>
      <c r="CQ608" s="2"/>
      <c r="CR608" s="2"/>
      <c r="CS608" s="2"/>
      <c r="CT608" s="2"/>
      <c r="CU608" s="2"/>
      <c r="CV608" s="2"/>
      <c r="CW608" s="2"/>
      <c r="CX608" s="2"/>
      <c r="CY608" s="2"/>
      <c r="CZ608" s="2"/>
      <c r="DA608" s="2"/>
      <c r="DB608" s="2"/>
      <c r="DC608" s="2"/>
      <c r="DD608" s="2"/>
      <c r="DE608" s="2"/>
      <c r="DF608" s="2"/>
      <c r="DG608" s="2"/>
      <c r="DH608" s="2"/>
      <c r="DI608" s="2"/>
      <c r="DJ608" s="2"/>
      <c r="DK608" s="2"/>
      <c r="DL608" s="2"/>
      <c r="DM608" s="2"/>
      <c r="DN608" s="2"/>
      <c r="DO608" s="2"/>
      <c r="DP608" s="2"/>
      <c r="DQ608" s="2"/>
      <c r="DR608" s="2"/>
      <c r="DS608" s="2"/>
      <c r="DT608" s="2"/>
      <c r="DU608" s="2"/>
      <c r="DV608" s="2"/>
      <c r="DW608" s="2"/>
      <c r="DX608" s="2"/>
      <c r="DY608" s="2"/>
      <c r="DZ608" s="2"/>
      <c r="EA608" s="2"/>
      <c r="EB608" s="2"/>
      <c r="EC608" s="2"/>
      <c r="ED608" s="2"/>
      <c r="EE608" s="2"/>
      <c r="EF608" s="2"/>
      <c r="EG608" s="2"/>
      <c r="EH608" s="2"/>
      <c r="EI608" s="2"/>
      <c r="EJ608" s="2"/>
      <c r="EK608" s="2"/>
    </row>
    <row r="609" spans="1:141" ht="12.7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c r="BW609" s="2"/>
      <c r="BX609" s="2"/>
      <c r="BY609" s="2"/>
      <c r="BZ609" s="2"/>
      <c r="CA609" s="2"/>
      <c r="CB609" s="2"/>
      <c r="CC609" s="2"/>
      <c r="CD609" s="2"/>
      <c r="CE609" s="2"/>
      <c r="CF609" s="2"/>
      <c r="CG609" s="2"/>
      <c r="CH609" s="2"/>
      <c r="CI609" s="2"/>
      <c r="CJ609" s="2"/>
      <c r="CK609" s="2"/>
      <c r="CL609" s="2"/>
      <c r="CM609" s="2"/>
      <c r="CN609" s="2"/>
      <c r="CO609" s="2"/>
      <c r="CP609" s="2"/>
      <c r="CQ609" s="2"/>
      <c r="CR609" s="2"/>
      <c r="CS609" s="2"/>
      <c r="CT609" s="2"/>
      <c r="CU609" s="2"/>
      <c r="CV609" s="2"/>
      <c r="CW609" s="2"/>
      <c r="CX609" s="2"/>
      <c r="CY609" s="2"/>
      <c r="CZ609" s="2"/>
      <c r="DA609" s="2"/>
      <c r="DB609" s="2"/>
      <c r="DC609" s="2"/>
      <c r="DD609" s="2"/>
      <c r="DE609" s="2"/>
      <c r="DF609" s="2"/>
      <c r="DG609" s="2"/>
      <c r="DH609" s="2"/>
      <c r="DI609" s="2"/>
      <c r="DJ609" s="2"/>
      <c r="DK609" s="2"/>
      <c r="DL609" s="2"/>
      <c r="DM609" s="2"/>
      <c r="DN609" s="2"/>
      <c r="DO609" s="2"/>
      <c r="DP609" s="2"/>
      <c r="DQ609" s="2"/>
      <c r="DR609" s="2"/>
      <c r="DS609" s="2"/>
      <c r="DT609" s="2"/>
      <c r="DU609" s="2"/>
      <c r="DV609" s="2"/>
      <c r="DW609" s="2"/>
      <c r="DX609" s="2"/>
      <c r="DY609" s="2"/>
      <c r="DZ609" s="2"/>
      <c r="EA609" s="2"/>
      <c r="EB609" s="2"/>
      <c r="EC609" s="2"/>
      <c r="ED609" s="2"/>
      <c r="EE609" s="2"/>
      <c r="EF609" s="2"/>
      <c r="EG609" s="2"/>
      <c r="EH609" s="2"/>
      <c r="EI609" s="2"/>
      <c r="EJ609" s="2"/>
      <c r="EK609" s="2"/>
    </row>
    <row r="610" spans="1:141" ht="12.7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c r="BW610" s="2"/>
      <c r="BX610" s="2"/>
      <c r="BY610" s="2"/>
      <c r="BZ610" s="2"/>
      <c r="CA610" s="2"/>
      <c r="CB610" s="2"/>
      <c r="CC610" s="2"/>
      <c r="CD610" s="2"/>
      <c r="CE610" s="2"/>
      <c r="CF610" s="2"/>
      <c r="CG610" s="2"/>
      <c r="CH610" s="2"/>
      <c r="CI610" s="2"/>
      <c r="CJ610" s="2"/>
      <c r="CK610" s="2"/>
      <c r="CL610" s="2"/>
      <c r="CM610" s="2"/>
      <c r="CN610" s="2"/>
      <c r="CO610" s="2"/>
      <c r="CP610" s="2"/>
      <c r="CQ610" s="2"/>
      <c r="CR610" s="2"/>
      <c r="CS610" s="2"/>
      <c r="CT610" s="2"/>
      <c r="CU610" s="2"/>
      <c r="CV610" s="2"/>
      <c r="CW610" s="2"/>
      <c r="CX610" s="2"/>
      <c r="CY610" s="2"/>
      <c r="CZ610" s="2"/>
      <c r="DA610" s="2"/>
      <c r="DB610" s="2"/>
      <c r="DC610" s="2"/>
      <c r="DD610" s="2"/>
      <c r="DE610" s="2"/>
      <c r="DF610" s="2"/>
      <c r="DG610" s="2"/>
      <c r="DH610" s="2"/>
      <c r="DI610" s="2"/>
      <c r="DJ610" s="2"/>
      <c r="DK610" s="2"/>
      <c r="DL610" s="2"/>
      <c r="DM610" s="2"/>
      <c r="DN610" s="2"/>
      <c r="DO610" s="2"/>
      <c r="DP610" s="2"/>
      <c r="DQ610" s="2"/>
      <c r="DR610" s="2"/>
      <c r="DS610" s="2"/>
      <c r="DT610" s="2"/>
      <c r="DU610" s="2"/>
      <c r="DV610" s="2"/>
      <c r="DW610" s="2"/>
      <c r="DX610" s="2"/>
      <c r="DY610" s="2"/>
      <c r="DZ610" s="2"/>
      <c r="EA610" s="2"/>
      <c r="EB610" s="2"/>
      <c r="EC610" s="2"/>
      <c r="ED610" s="2"/>
      <c r="EE610" s="2"/>
      <c r="EF610" s="2"/>
      <c r="EG610" s="2"/>
      <c r="EH610" s="2"/>
      <c r="EI610" s="2"/>
      <c r="EJ610" s="2"/>
      <c r="EK610" s="2"/>
    </row>
    <row r="611" spans="1:141" ht="12.7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c r="BW611" s="2"/>
      <c r="BX611" s="2"/>
      <c r="BY611" s="2"/>
      <c r="BZ611" s="2"/>
      <c r="CA611" s="2"/>
      <c r="CB611" s="2"/>
      <c r="CC611" s="2"/>
      <c r="CD611" s="2"/>
      <c r="CE611" s="2"/>
      <c r="CF611" s="2"/>
      <c r="CG611" s="2"/>
      <c r="CH611" s="2"/>
      <c r="CI611" s="2"/>
      <c r="CJ611" s="2"/>
      <c r="CK611" s="2"/>
      <c r="CL611" s="2"/>
      <c r="CM611" s="2"/>
      <c r="CN611" s="2"/>
      <c r="CO611" s="2"/>
      <c r="CP611" s="2"/>
      <c r="CQ611" s="2"/>
      <c r="CR611" s="2"/>
      <c r="CS611" s="2"/>
      <c r="CT611" s="2"/>
      <c r="CU611" s="2"/>
      <c r="CV611" s="2"/>
      <c r="CW611" s="2"/>
      <c r="CX611" s="2"/>
      <c r="CY611" s="2"/>
      <c r="CZ611" s="2"/>
      <c r="DA611" s="2"/>
      <c r="DB611" s="2"/>
      <c r="DC611" s="2"/>
      <c r="DD611" s="2"/>
      <c r="DE611" s="2"/>
      <c r="DF611" s="2"/>
      <c r="DG611" s="2"/>
      <c r="DH611" s="2"/>
      <c r="DI611" s="2"/>
      <c r="DJ611" s="2"/>
      <c r="DK611" s="2"/>
      <c r="DL611" s="2"/>
      <c r="DM611" s="2"/>
      <c r="DN611" s="2"/>
      <c r="DO611" s="2"/>
      <c r="DP611" s="2"/>
      <c r="DQ611" s="2"/>
      <c r="DR611" s="2"/>
      <c r="DS611" s="2"/>
      <c r="DT611" s="2"/>
      <c r="DU611" s="2"/>
      <c r="DV611" s="2"/>
      <c r="DW611" s="2"/>
      <c r="DX611" s="2"/>
      <c r="DY611" s="2"/>
      <c r="DZ611" s="2"/>
      <c r="EA611" s="2"/>
      <c r="EB611" s="2"/>
      <c r="EC611" s="2"/>
      <c r="ED611" s="2"/>
      <c r="EE611" s="2"/>
      <c r="EF611" s="2"/>
      <c r="EG611" s="2"/>
      <c r="EH611" s="2"/>
      <c r="EI611" s="2"/>
      <c r="EJ611" s="2"/>
      <c r="EK611" s="2"/>
    </row>
    <row r="612" spans="1:141" ht="12.7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c r="BW612" s="2"/>
      <c r="BX612" s="2"/>
      <c r="BY612" s="2"/>
      <c r="BZ612" s="2"/>
      <c r="CA612" s="2"/>
      <c r="CB612" s="2"/>
      <c r="CC612" s="2"/>
      <c r="CD612" s="2"/>
      <c r="CE612" s="2"/>
      <c r="CF612" s="2"/>
      <c r="CG612" s="2"/>
      <c r="CH612" s="2"/>
      <c r="CI612" s="2"/>
      <c r="CJ612" s="2"/>
      <c r="CK612" s="2"/>
      <c r="CL612" s="2"/>
      <c r="CM612" s="2"/>
      <c r="CN612" s="2"/>
      <c r="CO612" s="2"/>
      <c r="CP612" s="2"/>
      <c r="CQ612" s="2"/>
      <c r="CR612" s="2"/>
      <c r="CS612" s="2"/>
      <c r="CT612" s="2"/>
      <c r="CU612" s="2"/>
      <c r="CV612" s="2"/>
      <c r="CW612" s="2"/>
      <c r="CX612" s="2"/>
      <c r="CY612" s="2"/>
      <c r="CZ612" s="2"/>
      <c r="DA612" s="2"/>
      <c r="DB612" s="2"/>
      <c r="DC612" s="2"/>
      <c r="DD612" s="2"/>
      <c r="DE612" s="2"/>
      <c r="DF612" s="2"/>
      <c r="DG612" s="2"/>
      <c r="DH612" s="2"/>
      <c r="DI612" s="2"/>
      <c r="DJ612" s="2"/>
      <c r="DK612" s="2"/>
      <c r="DL612" s="2"/>
      <c r="DM612" s="2"/>
      <c r="DN612" s="2"/>
      <c r="DO612" s="2"/>
      <c r="DP612" s="2"/>
      <c r="DQ612" s="2"/>
      <c r="DR612" s="2"/>
      <c r="DS612" s="2"/>
      <c r="DT612" s="2"/>
      <c r="DU612" s="2"/>
      <c r="DV612" s="2"/>
      <c r="DW612" s="2"/>
      <c r="DX612" s="2"/>
      <c r="DY612" s="2"/>
      <c r="DZ612" s="2"/>
      <c r="EA612" s="2"/>
      <c r="EB612" s="2"/>
      <c r="EC612" s="2"/>
      <c r="ED612" s="2"/>
      <c r="EE612" s="2"/>
      <c r="EF612" s="2"/>
      <c r="EG612" s="2"/>
      <c r="EH612" s="2"/>
      <c r="EI612" s="2"/>
      <c r="EJ612" s="2"/>
      <c r="EK612" s="2"/>
    </row>
    <row r="613" spans="1:141" ht="12.7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c r="BW613" s="2"/>
      <c r="BX613" s="2"/>
      <c r="BY613" s="2"/>
      <c r="BZ613" s="2"/>
      <c r="CA613" s="2"/>
      <c r="CB613" s="2"/>
      <c r="CC613" s="2"/>
      <c r="CD613" s="2"/>
      <c r="CE613" s="2"/>
      <c r="CF613" s="2"/>
      <c r="CG613" s="2"/>
      <c r="CH613" s="2"/>
      <c r="CI613" s="2"/>
      <c r="CJ613" s="2"/>
      <c r="CK613" s="2"/>
      <c r="CL613" s="2"/>
      <c r="CM613" s="2"/>
      <c r="CN613" s="2"/>
      <c r="CO613" s="2"/>
      <c r="CP613" s="2"/>
      <c r="CQ613" s="2"/>
      <c r="CR613" s="2"/>
      <c r="CS613" s="2"/>
      <c r="CT613" s="2"/>
      <c r="CU613" s="2"/>
      <c r="CV613" s="2"/>
      <c r="CW613" s="2"/>
      <c r="CX613" s="2"/>
      <c r="CY613" s="2"/>
      <c r="CZ613" s="2"/>
      <c r="DA613" s="2"/>
      <c r="DB613" s="2"/>
      <c r="DC613" s="2"/>
      <c r="DD613" s="2"/>
      <c r="DE613" s="2"/>
      <c r="DF613" s="2"/>
      <c r="DG613" s="2"/>
      <c r="DH613" s="2"/>
      <c r="DI613" s="2"/>
      <c r="DJ613" s="2"/>
      <c r="DK613" s="2"/>
      <c r="DL613" s="2"/>
      <c r="DM613" s="2"/>
      <c r="DN613" s="2"/>
      <c r="DO613" s="2"/>
      <c r="DP613" s="2"/>
      <c r="DQ613" s="2"/>
      <c r="DR613" s="2"/>
      <c r="DS613" s="2"/>
      <c r="DT613" s="2"/>
      <c r="DU613" s="2"/>
      <c r="DV613" s="2"/>
      <c r="DW613" s="2"/>
      <c r="DX613" s="2"/>
      <c r="DY613" s="2"/>
      <c r="DZ613" s="2"/>
      <c r="EA613" s="2"/>
      <c r="EB613" s="2"/>
      <c r="EC613" s="2"/>
      <c r="ED613" s="2"/>
      <c r="EE613" s="2"/>
      <c r="EF613" s="2"/>
      <c r="EG613" s="2"/>
      <c r="EH613" s="2"/>
      <c r="EI613" s="2"/>
      <c r="EJ613" s="2"/>
      <c r="EK613" s="2"/>
    </row>
    <row r="614" spans="1:141" ht="12.7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c r="BW614" s="2"/>
      <c r="BX614" s="2"/>
      <c r="BY614" s="2"/>
      <c r="BZ614" s="2"/>
      <c r="CA614" s="2"/>
      <c r="CB614" s="2"/>
      <c r="CC614" s="2"/>
      <c r="CD614" s="2"/>
      <c r="CE614" s="2"/>
      <c r="CF614" s="2"/>
      <c r="CG614" s="2"/>
      <c r="CH614" s="2"/>
      <c r="CI614" s="2"/>
      <c r="CJ614" s="2"/>
      <c r="CK614" s="2"/>
      <c r="CL614" s="2"/>
      <c r="CM614" s="2"/>
      <c r="CN614" s="2"/>
      <c r="CO614" s="2"/>
      <c r="CP614" s="2"/>
      <c r="CQ614" s="2"/>
      <c r="CR614" s="2"/>
      <c r="CS614" s="2"/>
      <c r="CT614" s="2"/>
      <c r="CU614" s="2"/>
      <c r="CV614" s="2"/>
      <c r="CW614" s="2"/>
      <c r="CX614" s="2"/>
      <c r="CY614" s="2"/>
      <c r="CZ614" s="2"/>
      <c r="DA614" s="2"/>
      <c r="DB614" s="2"/>
      <c r="DC614" s="2"/>
      <c r="DD614" s="2"/>
      <c r="DE614" s="2"/>
      <c r="DF614" s="2"/>
      <c r="DG614" s="2"/>
      <c r="DH614" s="2"/>
      <c r="DI614" s="2"/>
      <c r="DJ614" s="2"/>
      <c r="DK614" s="2"/>
      <c r="DL614" s="2"/>
      <c r="DM614" s="2"/>
      <c r="DN614" s="2"/>
      <c r="DO614" s="2"/>
      <c r="DP614" s="2"/>
      <c r="DQ614" s="2"/>
      <c r="DR614" s="2"/>
      <c r="DS614" s="2"/>
      <c r="DT614" s="2"/>
      <c r="DU614" s="2"/>
      <c r="DV614" s="2"/>
      <c r="DW614" s="2"/>
      <c r="DX614" s="2"/>
      <c r="DY614" s="2"/>
      <c r="DZ614" s="2"/>
      <c r="EA614" s="2"/>
      <c r="EB614" s="2"/>
      <c r="EC614" s="2"/>
      <c r="ED614" s="2"/>
      <c r="EE614" s="2"/>
      <c r="EF614" s="2"/>
      <c r="EG614" s="2"/>
      <c r="EH614" s="2"/>
      <c r="EI614" s="2"/>
      <c r="EJ614" s="2"/>
      <c r="EK614" s="2"/>
    </row>
    <row r="615" spans="1:141" ht="12.7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c r="BW615" s="2"/>
      <c r="BX615" s="2"/>
      <c r="BY615" s="2"/>
      <c r="BZ615" s="2"/>
      <c r="CA615" s="2"/>
      <c r="CB615" s="2"/>
      <c r="CC615" s="2"/>
      <c r="CD615" s="2"/>
      <c r="CE615" s="2"/>
      <c r="CF615" s="2"/>
      <c r="CG615" s="2"/>
      <c r="CH615" s="2"/>
      <c r="CI615" s="2"/>
      <c r="CJ615" s="2"/>
      <c r="CK615" s="2"/>
      <c r="CL615" s="2"/>
      <c r="CM615" s="2"/>
      <c r="CN615" s="2"/>
      <c r="CO615" s="2"/>
      <c r="CP615" s="2"/>
      <c r="CQ615" s="2"/>
      <c r="CR615" s="2"/>
      <c r="CS615" s="2"/>
      <c r="CT615" s="2"/>
      <c r="CU615" s="2"/>
      <c r="CV615" s="2"/>
      <c r="CW615" s="2"/>
      <c r="CX615" s="2"/>
      <c r="CY615" s="2"/>
      <c r="CZ615" s="2"/>
      <c r="DA615" s="2"/>
      <c r="DB615" s="2"/>
      <c r="DC615" s="2"/>
      <c r="DD615" s="2"/>
      <c r="DE615" s="2"/>
      <c r="DF615" s="2"/>
      <c r="DG615" s="2"/>
      <c r="DH615" s="2"/>
      <c r="DI615" s="2"/>
      <c r="DJ615" s="2"/>
      <c r="DK615" s="2"/>
      <c r="DL615" s="2"/>
      <c r="DM615" s="2"/>
      <c r="DN615" s="2"/>
      <c r="DO615" s="2"/>
      <c r="DP615" s="2"/>
      <c r="DQ615" s="2"/>
      <c r="DR615" s="2"/>
      <c r="DS615" s="2"/>
      <c r="DT615" s="2"/>
      <c r="DU615" s="2"/>
      <c r="DV615" s="2"/>
      <c r="DW615" s="2"/>
      <c r="DX615" s="2"/>
      <c r="DY615" s="2"/>
      <c r="DZ615" s="2"/>
      <c r="EA615" s="2"/>
      <c r="EB615" s="2"/>
      <c r="EC615" s="2"/>
      <c r="ED615" s="2"/>
      <c r="EE615" s="2"/>
      <c r="EF615" s="2"/>
      <c r="EG615" s="2"/>
      <c r="EH615" s="2"/>
      <c r="EI615" s="2"/>
      <c r="EJ615" s="2"/>
      <c r="EK615" s="2"/>
    </row>
    <row r="616" spans="1:141" ht="12.7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c r="BW616" s="2"/>
      <c r="BX616" s="2"/>
      <c r="BY616" s="2"/>
      <c r="BZ616" s="2"/>
      <c r="CA616" s="2"/>
      <c r="CB616" s="2"/>
      <c r="CC616" s="2"/>
      <c r="CD616" s="2"/>
      <c r="CE616" s="2"/>
      <c r="CF616" s="2"/>
      <c r="CG616" s="2"/>
      <c r="CH616" s="2"/>
      <c r="CI616" s="2"/>
      <c r="CJ616" s="2"/>
      <c r="CK616" s="2"/>
      <c r="CL616" s="2"/>
      <c r="CM616" s="2"/>
      <c r="CN616" s="2"/>
      <c r="CO616" s="2"/>
      <c r="CP616" s="2"/>
      <c r="CQ616" s="2"/>
      <c r="CR616" s="2"/>
      <c r="CS616" s="2"/>
      <c r="CT616" s="2"/>
      <c r="CU616" s="2"/>
      <c r="CV616" s="2"/>
      <c r="CW616" s="2"/>
      <c r="CX616" s="2"/>
      <c r="CY616" s="2"/>
      <c r="CZ616" s="2"/>
      <c r="DA616" s="2"/>
      <c r="DB616" s="2"/>
      <c r="DC616" s="2"/>
      <c r="DD616" s="2"/>
      <c r="DE616" s="2"/>
      <c r="DF616" s="2"/>
      <c r="DG616" s="2"/>
      <c r="DH616" s="2"/>
      <c r="DI616" s="2"/>
      <c r="DJ616" s="2"/>
      <c r="DK616" s="2"/>
      <c r="DL616" s="2"/>
      <c r="DM616" s="2"/>
      <c r="DN616" s="2"/>
      <c r="DO616" s="2"/>
      <c r="DP616" s="2"/>
      <c r="DQ616" s="2"/>
      <c r="DR616" s="2"/>
      <c r="DS616" s="2"/>
      <c r="DT616" s="2"/>
      <c r="DU616" s="2"/>
      <c r="DV616" s="2"/>
      <c r="DW616" s="2"/>
      <c r="DX616" s="2"/>
      <c r="DY616" s="2"/>
      <c r="DZ616" s="2"/>
      <c r="EA616" s="2"/>
      <c r="EB616" s="2"/>
      <c r="EC616" s="2"/>
      <c r="ED616" s="2"/>
      <c r="EE616" s="2"/>
      <c r="EF616" s="2"/>
      <c r="EG616" s="2"/>
      <c r="EH616" s="2"/>
      <c r="EI616" s="2"/>
      <c r="EJ616" s="2"/>
      <c r="EK616" s="2"/>
    </row>
    <row r="617" spans="1:141" ht="12.7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c r="BW617" s="2"/>
      <c r="BX617" s="2"/>
      <c r="BY617" s="2"/>
      <c r="BZ617" s="2"/>
      <c r="CA617" s="2"/>
      <c r="CB617" s="2"/>
      <c r="CC617" s="2"/>
      <c r="CD617" s="2"/>
      <c r="CE617" s="2"/>
      <c r="CF617" s="2"/>
      <c r="CG617" s="2"/>
      <c r="CH617" s="2"/>
      <c r="CI617" s="2"/>
      <c r="CJ617" s="2"/>
      <c r="CK617" s="2"/>
      <c r="CL617" s="2"/>
      <c r="CM617" s="2"/>
      <c r="CN617" s="2"/>
      <c r="CO617" s="2"/>
      <c r="CP617" s="2"/>
      <c r="CQ617" s="2"/>
      <c r="CR617" s="2"/>
      <c r="CS617" s="2"/>
      <c r="CT617" s="2"/>
      <c r="CU617" s="2"/>
      <c r="CV617" s="2"/>
      <c r="CW617" s="2"/>
      <c r="CX617" s="2"/>
      <c r="CY617" s="2"/>
      <c r="CZ617" s="2"/>
      <c r="DA617" s="2"/>
      <c r="DB617" s="2"/>
      <c r="DC617" s="2"/>
      <c r="DD617" s="2"/>
      <c r="DE617" s="2"/>
      <c r="DF617" s="2"/>
      <c r="DG617" s="2"/>
      <c r="DH617" s="2"/>
      <c r="DI617" s="2"/>
      <c r="DJ617" s="2"/>
      <c r="DK617" s="2"/>
      <c r="DL617" s="2"/>
      <c r="DM617" s="2"/>
      <c r="DN617" s="2"/>
      <c r="DO617" s="2"/>
      <c r="DP617" s="2"/>
      <c r="DQ617" s="2"/>
      <c r="DR617" s="2"/>
      <c r="DS617" s="2"/>
      <c r="DT617" s="2"/>
      <c r="DU617" s="2"/>
      <c r="DV617" s="2"/>
      <c r="DW617" s="2"/>
      <c r="DX617" s="2"/>
      <c r="DY617" s="2"/>
      <c r="DZ617" s="2"/>
      <c r="EA617" s="2"/>
      <c r="EB617" s="2"/>
      <c r="EC617" s="2"/>
      <c r="ED617" s="2"/>
      <c r="EE617" s="2"/>
      <c r="EF617" s="2"/>
      <c r="EG617" s="2"/>
      <c r="EH617" s="2"/>
      <c r="EI617" s="2"/>
      <c r="EJ617" s="2"/>
      <c r="EK617" s="2"/>
    </row>
    <row r="618" spans="1:141" ht="12.7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c r="BW618" s="2"/>
      <c r="BX618" s="2"/>
      <c r="BY618" s="2"/>
      <c r="BZ618" s="2"/>
      <c r="CA618" s="2"/>
      <c r="CB618" s="2"/>
      <c r="CC618" s="2"/>
      <c r="CD618" s="2"/>
      <c r="CE618" s="2"/>
      <c r="CF618" s="2"/>
      <c r="CG618" s="2"/>
      <c r="CH618" s="2"/>
      <c r="CI618" s="2"/>
      <c r="CJ618" s="2"/>
      <c r="CK618" s="2"/>
      <c r="CL618" s="2"/>
      <c r="CM618" s="2"/>
      <c r="CN618" s="2"/>
      <c r="CO618" s="2"/>
      <c r="CP618" s="2"/>
      <c r="CQ618" s="2"/>
      <c r="CR618" s="2"/>
      <c r="CS618" s="2"/>
      <c r="CT618" s="2"/>
      <c r="CU618" s="2"/>
      <c r="CV618" s="2"/>
      <c r="CW618" s="2"/>
      <c r="CX618" s="2"/>
      <c r="CY618" s="2"/>
      <c r="CZ618" s="2"/>
      <c r="DA618" s="2"/>
      <c r="DB618" s="2"/>
      <c r="DC618" s="2"/>
      <c r="DD618" s="2"/>
      <c r="DE618" s="2"/>
      <c r="DF618" s="2"/>
      <c r="DG618" s="2"/>
      <c r="DH618" s="2"/>
      <c r="DI618" s="2"/>
      <c r="DJ618" s="2"/>
      <c r="DK618" s="2"/>
      <c r="DL618" s="2"/>
      <c r="DM618" s="2"/>
      <c r="DN618" s="2"/>
      <c r="DO618" s="2"/>
      <c r="DP618" s="2"/>
      <c r="DQ618" s="2"/>
      <c r="DR618" s="2"/>
      <c r="DS618" s="2"/>
      <c r="DT618" s="2"/>
      <c r="DU618" s="2"/>
      <c r="DV618" s="2"/>
      <c r="DW618" s="2"/>
      <c r="DX618" s="2"/>
      <c r="DY618" s="2"/>
      <c r="DZ618" s="2"/>
      <c r="EA618" s="2"/>
      <c r="EB618" s="2"/>
      <c r="EC618" s="2"/>
      <c r="ED618" s="2"/>
      <c r="EE618" s="2"/>
      <c r="EF618" s="2"/>
      <c r="EG618" s="2"/>
      <c r="EH618" s="2"/>
      <c r="EI618" s="2"/>
      <c r="EJ618" s="2"/>
      <c r="EK618" s="2"/>
    </row>
    <row r="619" spans="1:141" ht="12.7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c r="BW619" s="2"/>
      <c r="BX619" s="2"/>
      <c r="BY619" s="2"/>
      <c r="BZ619" s="2"/>
      <c r="CA619" s="2"/>
      <c r="CB619" s="2"/>
      <c r="CC619" s="2"/>
      <c r="CD619" s="2"/>
      <c r="CE619" s="2"/>
      <c r="CF619" s="2"/>
      <c r="CG619" s="2"/>
      <c r="CH619" s="2"/>
      <c r="CI619" s="2"/>
      <c r="CJ619" s="2"/>
      <c r="CK619" s="2"/>
      <c r="CL619" s="2"/>
      <c r="CM619" s="2"/>
      <c r="CN619" s="2"/>
      <c r="CO619" s="2"/>
      <c r="CP619" s="2"/>
      <c r="CQ619" s="2"/>
      <c r="CR619" s="2"/>
      <c r="CS619" s="2"/>
      <c r="CT619" s="2"/>
      <c r="CU619" s="2"/>
      <c r="CV619" s="2"/>
      <c r="CW619" s="2"/>
      <c r="CX619" s="2"/>
      <c r="CY619" s="2"/>
      <c r="CZ619" s="2"/>
      <c r="DA619" s="2"/>
      <c r="DB619" s="2"/>
      <c r="DC619" s="2"/>
      <c r="DD619" s="2"/>
      <c r="DE619" s="2"/>
      <c r="DF619" s="2"/>
      <c r="DG619" s="2"/>
      <c r="DH619" s="2"/>
      <c r="DI619" s="2"/>
      <c r="DJ619" s="2"/>
      <c r="DK619" s="2"/>
      <c r="DL619" s="2"/>
      <c r="DM619" s="2"/>
      <c r="DN619" s="2"/>
      <c r="DO619" s="2"/>
      <c r="DP619" s="2"/>
      <c r="DQ619" s="2"/>
      <c r="DR619" s="2"/>
      <c r="DS619" s="2"/>
      <c r="DT619" s="2"/>
      <c r="DU619" s="2"/>
      <c r="DV619" s="2"/>
      <c r="DW619" s="2"/>
      <c r="DX619" s="2"/>
      <c r="DY619" s="2"/>
      <c r="DZ619" s="2"/>
      <c r="EA619" s="2"/>
      <c r="EB619" s="2"/>
      <c r="EC619" s="2"/>
      <c r="ED619" s="2"/>
      <c r="EE619" s="2"/>
      <c r="EF619" s="2"/>
      <c r="EG619" s="2"/>
      <c r="EH619" s="2"/>
      <c r="EI619" s="2"/>
      <c r="EJ619" s="2"/>
      <c r="EK619" s="2"/>
    </row>
    <row r="620" spans="1:141" ht="12.7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c r="BW620" s="2"/>
      <c r="BX620" s="2"/>
      <c r="BY620" s="2"/>
      <c r="BZ620" s="2"/>
      <c r="CA620" s="2"/>
      <c r="CB620" s="2"/>
      <c r="CC620" s="2"/>
      <c r="CD620" s="2"/>
      <c r="CE620" s="2"/>
      <c r="CF620" s="2"/>
      <c r="CG620" s="2"/>
      <c r="CH620" s="2"/>
      <c r="CI620" s="2"/>
      <c r="CJ620" s="2"/>
      <c r="CK620" s="2"/>
      <c r="CL620" s="2"/>
      <c r="CM620" s="2"/>
      <c r="CN620" s="2"/>
      <c r="CO620" s="2"/>
      <c r="CP620" s="2"/>
      <c r="CQ620" s="2"/>
      <c r="CR620" s="2"/>
      <c r="CS620" s="2"/>
      <c r="CT620" s="2"/>
      <c r="CU620" s="2"/>
      <c r="CV620" s="2"/>
      <c r="CW620" s="2"/>
      <c r="CX620" s="2"/>
      <c r="CY620" s="2"/>
      <c r="CZ620" s="2"/>
      <c r="DA620" s="2"/>
      <c r="DB620" s="2"/>
      <c r="DC620" s="2"/>
      <c r="DD620" s="2"/>
      <c r="DE620" s="2"/>
      <c r="DF620" s="2"/>
      <c r="DG620" s="2"/>
      <c r="DH620" s="2"/>
      <c r="DI620" s="2"/>
      <c r="DJ620" s="2"/>
      <c r="DK620" s="2"/>
      <c r="DL620" s="2"/>
      <c r="DM620" s="2"/>
      <c r="DN620" s="2"/>
      <c r="DO620" s="2"/>
      <c r="DP620" s="2"/>
      <c r="DQ620" s="2"/>
      <c r="DR620" s="2"/>
      <c r="DS620" s="2"/>
      <c r="DT620" s="2"/>
      <c r="DU620" s="2"/>
      <c r="DV620" s="2"/>
      <c r="DW620" s="2"/>
      <c r="DX620" s="2"/>
      <c r="DY620" s="2"/>
      <c r="DZ620" s="2"/>
      <c r="EA620" s="2"/>
      <c r="EB620" s="2"/>
      <c r="EC620" s="2"/>
      <c r="ED620" s="2"/>
      <c r="EE620" s="2"/>
      <c r="EF620" s="2"/>
      <c r="EG620" s="2"/>
      <c r="EH620" s="2"/>
      <c r="EI620" s="2"/>
      <c r="EJ620" s="2"/>
      <c r="EK620" s="2"/>
    </row>
    <row r="621" spans="1:141" ht="12.7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c r="BW621" s="2"/>
      <c r="BX621" s="2"/>
      <c r="BY621" s="2"/>
      <c r="BZ621" s="2"/>
      <c r="CA621" s="2"/>
      <c r="CB621" s="2"/>
      <c r="CC621" s="2"/>
      <c r="CD621" s="2"/>
      <c r="CE621" s="2"/>
      <c r="CF621" s="2"/>
      <c r="CG621" s="2"/>
      <c r="CH621" s="2"/>
      <c r="CI621" s="2"/>
      <c r="CJ621" s="2"/>
      <c r="CK621" s="2"/>
      <c r="CL621" s="2"/>
      <c r="CM621" s="2"/>
      <c r="CN621" s="2"/>
      <c r="CO621" s="2"/>
      <c r="CP621" s="2"/>
      <c r="CQ621" s="2"/>
      <c r="CR621" s="2"/>
      <c r="CS621" s="2"/>
      <c r="CT621" s="2"/>
      <c r="CU621" s="2"/>
      <c r="CV621" s="2"/>
      <c r="CW621" s="2"/>
      <c r="CX621" s="2"/>
      <c r="CY621" s="2"/>
      <c r="CZ621" s="2"/>
      <c r="DA621" s="2"/>
      <c r="DB621" s="2"/>
      <c r="DC621" s="2"/>
      <c r="DD621" s="2"/>
      <c r="DE621" s="2"/>
      <c r="DF621" s="2"/>
      <c r="DG621" s="2"/>
      <c r="DH621" s="2"/>
      <c r="DI621" s="2"/>
      <c r="DJ621" s="2"/>
      <c r="DK621" s="2"/>
      <c r="DL621" s="2"/>
      <c r="DM621" s="2"/>
      <c r="DN621" s="2"/>
      <c r="DO621" s="2"/>
      <c r="DP621" s="2"/>
      <c r="DQ621" s="2"/>
      <c r="DR621" s="2"/>
      <c r="DS621" s="2"/>
      <c r="DT621" s="2"/>
      <c r="DU621" s="2"/>
      <c r="DV621" s="2"/>
      <c r="DW621" s="2"/>
      <c r="DX621" s="2"/>
      <c r="DY621" s="2"/>
      <c r="DZ621" s="2"/>
      <c r="EA621" s="2"/>
      <c r="EB621" s="2"/>
      <c r="EC621" s="2"/>
      <c r="ED621" s="2"/>
      <c r="EE621" s="2"/>
      <c r="EF621" s="2"/>
      <c r="EG621" s="2"/>
      <c r="EH621" s="2"/>
      <c r="EI621" s="2"/>
      <c r="EJ621" s="2"/>
      <c r="EK621" s="2"/>
    </row>
    <row r="622" spans="1:141" ht="12.7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c r="BW622" s="2"/>
      <c r="BX622" s="2"/>
      <c r="BY622" s="2"/>
      <c r="BZ622" s="2"/>
      <c r="CA622" s="2"/>
      <c r="CB622" s="2"/>
      <c r="CC622" s="2"/>
      <c r="CD622" s="2"/>
      <c r="CE622" s="2"/>
      <c r="CF622" s="2"/>
      <c r="CG622" s="2"/>
      <c r="CH622" s="2"/>
      <c r="CI622" s="2"/>
      <c r="CJ622" s="2"/>
      <c r="CK622" s="2"/>
      <c r="CL622" s="2"/>
      <c r="CM622" s="2"/>
      <c r="CN622" s="2"/>
      <c r="CO622" s="2"/>
      <c r="CP622" s="2"/>
      <c r="CQ622" s="2"/>
      <c r="CR622" s="2"/>
      <c r="CS622" s="2"/>
      <c r="CT622" s="2"/>
      <c r="CU622" s="2"/>
      <c r="CV622" s="2"/>
      <c r="CW622" s="2"/>
      <c r="CX622" s="2"/>
      <c r="CY622" s="2"/>
      <c r="CZ622" s="2"/>
      <c r="DA622" s="2"/>
      <c r="DB622" s="2"/>
      <c r="DC622" s="2"/>
      <c r="DD622" s="2"/>
      <c r="DE622" s="2"/>
      <c r="DF622" s="2"/>
      <c r="DG622" s="2"/>
      <c r="DH622" s="2"/>
      <c r="DI622" s="2"/>
      <c r="DJ622" s="2"/>
      <c r="DK622" s="2"/>
      <c r="DL622" s="2"/>
      <c r="DM622" s="2"/>
      <c r="DN622" s="2"/>
      <c r="DO622" s="2"/>
      <c r="DP622" s="2"/>
      <c r="DQ622" s="2"/>
      <c r="DR622" s="2"/>
      <c r="DS622" s="2"/>
      <c r="DT622" s="2"/>
      <c r="DU622" s="2"/>
      <c r="DV622" s="2"/>
      <c r="DW622" s="2"/>
      <c r="DX622" s="2"/>
      <c r="DY622" s="2"/>
      <c r="DZ622" s="2"/>
      <c r="EA622" s="2"/>
      <c r="EB622" s="2"/>
      <c r="EC622" s="2"/>
      <c r="ED622" s="2"/>
      <c r="EE622" s="2"/>
      <c r="EF622" s="2"/>
      <c r="EG622" s="2"/>
      <c r="EH622" s="2"/>
      <c r="EI622" s="2"/>
      <c r="EJ622" s="2"/>
      <c r="EK622" s="2"/>
    </row>
    <row r="623" spans="1:141" ht="12.7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c r="BW623" s="2"/>
      <c r="BX623" s="2"/>
      <c r="BY623" s="2"/>
      <c r="BZ623" s="2"/>
      <c r="CA623" s="2"/>
      <c r="CB623" s="2"/>
      <c r="CC623" s="2"/>
      <c r="CD623" s="2"/>
      <c r="CE623" s="2"/>
      <c r="CF623" s="2"/>
      <c r="CG623" s="2"/>
      <c r="CH623" s="2"/>
      <c r="CI623" s="2"/>
      <c r="CJ623" s="2"/>
      <c r="CK623" s="2"/>
      <c r="CL623" s="2"/>
      <c r="CM623" s="2"/>
      <c r="CN623" s="2"/>
      <c r="CO623" s="2"/>
      <c r="CP623" s="2"/>
      <c r="CQ623" s="2"/>
      <c r="CR623" s="2"/>
      <c r="CS623" s="2"/>
      <c r="CT623" s="2"/>
      <c r="CU623" s="2"/>
      <c r="CV623" s="2"/>
      <c r="CW623" s="2"/>
      <c r="CX623" s="2"/>
      <c r="CY623" s="2"/>
      <c r="CZ623" s="2"/>
      <c r="DA623" s="2"/>
      <c r="DB623" s="2"/>
      <c r="DC623" s="2"/>
      <c r="DD623" s="2"/>
      <c r="DE623" s="2"/>
      <c r="DF623" s="2"/>
      <c r="DG623" s="2"/>
      <c r="DH623" s="2"/>
      <c r="DI623" s="2"/>
      <c r="DJ623" s="2"/>
      <c r="DK623" s="2"/>
      <c r="DL623" s="2"/>
      <c r="DM623" s="2"/>
      <c r="DN623" s="2"/>
      <c r="DO623" s="2"/>
      <c r="DP623" s="2"/>
      <c r="DQ623" s="2"/>
      <c r="DR623" s="2"/>
      <c r="DS623" s="2"/>
      <c r="DT623" s="2"/>
      <c r="DU623" s="2"/>
      <c r="DV623" s="2"/>
      <c r="DW623" s="2"/>
      <c r="DX623" s="2"/>
      <c r="DY623" s="2"/>
      <c r="DZ623" s="2"/>
      <c r="EA623" s="2"/>
      <c r="EB623" s="2"/>
      <c r="EC623" s="2"/>
      <c r="ED623" s="2"/>
      <c r="EE623" s="2"/>
      <c r="EF623" s="2"/>
      <c r="EG623" s="2"/>
      <c r="EH623" s="2"/>
      <c r="EI623" s="2"/>
      <c r="EJ623" s="2"/>
      <c r="EK623" s="2"/>
    </row>
    <row r="624" spans="1:141" ht="12.7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c r="BW624" s="2"/>
      <c r="BX624" s="2"/>
      <c r="BY624" s="2"/>
      <c r="BZ624" s="2"/>
      <c r="CA624" s="2"/>
      <c r="CB624" s="2"/>
      <c r="CC624" s="2"/>
      <c r="CD624" s="2"/>
      <c r="CE624" s="2"/>
      <c r="CF624" s="2"/>
      <c r="CG624" s="2"/>
      <c r="CH624" s="2"/>
      <c r="CI624" s="2"/>
      <c r="CJ624" s="2"/>
      <c r="CK624" s="2"/>
      <c r="CL624" s="2"/>
      <c r="CM624" s="2"/>
      <c r="CN624" s="2"/>
      <c r="CO624" s="2"/>
      <c r="CP624" s="2"/>
      <c r="CQ624" s="2"/>
      <c r="CR624" s="2"/>
      <c r="CS624" s="2"/>
      <c r="CT624" s="2"/>
      <c r="CU624" s="2"/>
      <c r="CV624" s="2"/>
      <c r="CW624" s="2"/>
      <c r="CX624" s="2"/>
      <c r="CY624" s="2"/>
      <c r="CZ624" s="2"/>
      <c r="DA624" s="2"/>
      <c r="DB624" s="2"/>
      <c r="DC624" s="2"/>
      <c r="DD624" s="2"/>
      <c r="DE624" s="2"/>
      <c r="DF624" s="2"/>
      <c r="DG624" s="2"/>
      <c r="DH624" s="2"/>
      <c r="DI624" s="2"/>
      <c r="DJ624" s="2"/>
      <c r="DK624" s="2"/>
      <c r="DL624" s="2"/>
      <c r="DM624" s="2"/>
      <c r="DN624" s="2"/>
      <c r="DO624" s="2"/>
      <c r="DP624" s="2"/>
      <c r="DQ624" s="2"/>
      <c r="DR624" s="2"/>
      <c r="DS624" s="2"/>
      <c r="DT624" s="2"/>
      <c r="DU624" s="2"/>
      <c r="DV624" s="2"/>
      <c r="DW624" s="2"/>
      <c r="DX624" s="2"/>
      <c r="DY624" s="2"/>
      <c r="DZ624" s="2"/>
      <c r="EA624" s="2"/>
      <c r="EB624" s="2"/>
      <c r="EC624" s="2"/>
      <c r="ED624" s="2"/>
      <c r="EE624" s="2"/>
      <c r="EF624" s="2"/>
      <c r="EG624" s="2"/>
      <c r="EH624" s="2"/>
      <c r="EI624" s="2"/>
      <c r="EJ624" s="2"/>
      <c r="EK624" s="2"/>
    </row>
    <row r="625" spans="1:141" ht="12.7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c r="BW625" s="2"/>
      <c r="BX625" s="2"/>
      <c r="BY625" s="2"/>
      <c r="BZ625" s="2"/>
      <c r="CA625" s="2"/>
      <c r="CB625" s="2"/>
      <c r="CC625" s="2"/>
      <c r="CD625" s="2"/>
      <c r="CE625" s="2"/>
      <c r="CF625" s="2"/>
      <c r="CG625" s="2"/>
      <c r="CH625" s="2"/>
      <c r="CI625" s="2"/>
      <c r="CJ625" s="2"/>
      <c r="CK625" s="2"/>
      <c r="CL625" s="2"/>
      <c r="CM625" s="2"/>
      <c r="CN625" s="2"/>
      <c r="CO625" s="2"/>
      <c r="CP625" s="2"/>
      <c r="CQ625" s="2"/>
      <c r="CR625" s="2"/>
      <c r="CS625" s="2"/>
      <c r="CT625" s="2"/>
      <c r="CU625" s="2"/>
      <c r="CV625" s="2"/>
      <c r="CW625" s="2"/>
      <c r="CX625" s="2"/>
      <c r="CY625" s="2"/>
      <c r="CZ625" s="2"/>
      <c r="DA625" s="2"/>
      <c r="DB625" s="2"/>
      <c r="DC625" s="2"/>
      <c r="DD625" s="2"/>
      <c r="DE625" s="2"/>
      <c r="DF625" s="2"/>
      <c r="DG625" s="2"/>
      <c r="DH625" s="2"/>
      <c r="DI625" s="2"/>
      <c r="DJ625" s="2"/>
      <c r="DK625" s="2"/>
      <c r="DL625" s="2"/>
      <c r="DM625" s="2"/>
      <c r="DN625" s="2"/>
      <c r="DO625" s="2"/>
      <c r="DP625" s="2"/>
      <c r="DQ625" s="2"/>
      <c r="DR625" s="2"/>
      <c r="DS625" s="2"/>
      <c r="DT625" s="2"/>
      <c r="DU625" s="2"/>
      <c r="DV625" s="2"/>
      <c r="DW625" s="2"/>
      <c r="DX625" s="2"/>
      <c r="DY625" s="2"/>
      <c r="DZ625" s="2"/>
      <c r="EA625" s="2"/>
      <c r="EB625" s="2"/>
      <c r="EC625" s="2"/>
      <c r="ED625" s="2"/>
      <c r="EE625" s="2"/>
      <c r="EF625" s="2"/>
      <c r="EG625" s="2"/>
      <c r="EH625" s="2"/>
      <c r="EI625" s="2"/>
      <c r="EJ625" s="2"/>
      <c r="EK625" s="2"/>
    </row>
    <row r="626" spans="1:141" ht="12.7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c r="BW626" s="2"/>
      <c r="BX626" s="2"/>
      <c r="BY626" s="2"/>
      <c r="BZ626" s="2"/>
      <c r="CA626" s="2"/>
      <c r="CB626" s="2"/>
      <c r="CC626" s="2"/>
      <c r="CD626" s="2"/>
      <c r="CE626" s="2"/>
      <c r="CF626" s="2"/>
      <c r="CG626" s="2"/>
      <c r="CH626" s="2"/>
      <c r="CI626" s="2"/>
      <c r="CJ626" s="2"/>
      <c r="CK626" s="2"/>
      <c r="CL626" s="2"/>
      <c r="CM626" s="2"/>
      <c r="CN626" s="2"/>
      <c r="CO626" s="2"/>
      <c r="CP626" s="2"/>
      <c r="CQ626" s="2"/>
      <c r="CR626" s="2"/>
      <c r="CS626" s="2"/>
      <c r="CT626" s="2"/>
      <c r="CU626" s="2"/>
      <c r="CV626" s="2"/>
      <c r="CW626" s="2"/>
      <c r="CX626" s="2"/>
      <c r="CY626" s="2"/>
      <c r="CZ626" s="2"/>
      <c r="DA626" s="2"/>
      <c r="DB626" s="2"/>
      <c r="DC626" s="2"/>
      <c r="DD626" s="2"/>
      <c r="DE626" s="2"/>
      <c r="DF626" s="2"/>
      <c r="DG626" s="2"/>
      <c r="DH626" s="2"/>
      <c r="DI626" s="2"/>
      <c r="DJ626" s="2"/>
      <c r="DK626" s="2"/>
      <c r="DL626" s="2"/>
      <c r="DM626" s="2"/>
      <c r="DN626" s="2"/>
      <c r="DO626" s="2"/>
      <c r="DP626" s="2"/>
      <c r="DQ626" s="2"/>
      <c r="DR626" s="2"/>
      <c r="DS626" s="2"/>
      <c r="DT626" s="2"/>
      <c r="DU626" s="2"/>
      <c r="DV626" s="2"/>
      <c r="DW626" s="2"/>
      <c r="DX626" s="2"/>
      <c r="DY626" s="2"/>
      <c r="DZ626" s="2"/>
      <c r="EA626" s="2"/>
      <c r="EB626" s="2"/>
      <c r="EC626" s="2"/>
      <c r="ED626" s="2"/>
      <c r="EE626" s="2"/>
      <c r="EF626" s="2"/>
      <c r="EG626" s="2"/>
      <c r="EH626" s="2"/>
      <c r="EI626" s="2"/>
      <c r="EJ626" s="2"/>
      <c r="EK626" s="2"/>
    </row>
    <row r="627" spans="1:141" ht="12.7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c r="BW627" s="2"/>
      <c r="BX627" s="2"/>
      <c r="BY627" s="2"/>
      <c r="BZ627" s="2"/>
      <c r="CA627" s="2"/>
      <c r="CB627" s="2"/>
      <c r="CC627" s="2"/>
      <c r="CD627" s="2"/>
      <c r="CE627" s="2"/>
      <c r="CF627" s="2"/>
      <c r="CG627" s="2"/>
      <c r="CH627" s="2"/>
      <c r="CI627" s="2"/>
      <c r="CJ627" s="2"/>
      <c r="CK627" s="2"/>
      <c r="CL627" s="2"/>
      <c r="CM627" s="2"/>
      <c r="CN627" s="2"/>
      <c r="CO627" s="2"/>
      <c r="CP627" s="2"/>
      <c r="CQ627" s="2"/>
      <c r="CR627" s="2"/>
      <c r="CS627" s="2"/>
      <c r="CT627" s="2"/>
      <c r="CU627" s="2"/>
      <c r="CV627" s="2"/>
      <c r="CW627" s="2"/>
      <c r="CX627" s="2"/>
      <c r="CY627" s="2"/>
      <c r="CZ627" s="2"/>
      <c r="DA627" s="2"/>
      <c r="DB627" s="2"/>
      <c r="DC627" s="2"/>
      <c r="DD627" s="2"/>
      <c r="DE627" s="2"/>
      <c r="DF627" s="2"/>
      <c r="DG627" s="2"/>
      <c r="DH627" s="2"/>
      <c r="DI627" s="2"/>
      <c r="DJ627" s="2"/>
      <c r="DK627" s="2"/>
      <c r="DL627" s="2"/>
      <c r="DM627" s="2"/>
      <c r="DN627" s="2"/>
      <c r="DO627" s="2"/>
      <c r="DP627" s="2"/>
      <c r="DQ627" s="2"/>
      <c r="DR627" s="2"/>
      <c r="DS627" s="2"/>
      <c r="DT627" s="2"/>
      <c r="DU627" s="2"/>
      <c r="DV627" s="2"/>
      <c r="DW627" s="2"/>
      <c r="DX627" s="2"/>
      <c r="DY627" s="2"/>
      <c r="DZ627" s="2"/>
      <c r="EA627" s="2"/>
      <c r="EB627" s="2"/>
      <c r="EC627" s="2"/>
      <c r="ED627" s="2"/>
      <c r="EE627" s="2"/>
      <c r="EF627" s="2"/>
      <c r="EG627" s="2"/>
      <c r="EH627" s="2"/>
      <c r="EI627" s="2"/>
      <c r="EJ627" s="2"/>
      <c r="EK627" s="2"/>
    </row>
    <row r="628" spans="1:141" ht="12.7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c r="BW628" s="2"/>
      <c r="BX628" s="2"/>
      <c r="BY628" s="2"/>
      <c r="BZ628" s="2"/>
      <c r="CA628" s="2"/>
      <c r="CB628" s="2"/>
      <c r="CC628" s="2"/>
      <c r="CD628" s="2"/>
      <c r="CE628" s="2"/>
      <c r="CF628" s="2"/>
      <c r="CG628" s="2"/>
      <c r="CH628" s="2"/>
      <c r="CI628" s="2"/>
      <c r="CJ628" s="2"/>
      <c r="CK628" s="2"/>
      <c r="CL628" s="2"/>
      <c r="CM628" s="2"/>
      <c r="CN628" s="2"/>
      <c r="CO628" s="2"/>
      <c r="CP628" s="2"/>
      <c r="CQ628" s="2"/>
      <c r="CR628" s="2"/>
      <c r="CS628" s="2"/>
      <c r="CT628" s="2"/>
      <c r="CU628" s="2"/>
      <c r="CV628" s="2"/>
      <c r="CW628" s="2"/>
      <c r="CX628" s="2"/>
      <c r="CY628" s="2"/>
      <c r="CZ628" s="2"/>
      <c r="DA628" s="2"/>
      <c r="DB628" s="2"/>
      <c r="DC628" s="2"/>
      <c r="DD628" s="2"/>
      <c r="DE628" s="2"/>
      <c r="DF628" s="2"/>
      <c r="DG628" s="2"/>
      <c r="DH628" s="2"/>
      <c r="DI628" s="2"/>
      <c r="DJ628" s="2"/>
      <c r="DK628" s="2"/>
      <c r="DL628" s="2"/>
      <c r="DM628" s="2"/>
      <c r="DN628" s="2"/>
      <c r="DO628" s="2"/>
      <c r="DP628" s="2"/>
      <c r="DQ628" s="2"/>
      <c r="DR628" s="2"/>
      <c r="DS628" s="2"/>
      <c r="DT628" s="2"/>
      <c r="DU628" s="2"/>
      <c r="DV628" s="2"/>
      <c r="DW628" s="2"/>
      <c r="DX628" s="2"/>
      <c r="DY628" s="2"/>
      <c r="DZ628" s="2"/>
      <c r="EA628" s="2"/>
      <c r="EB628" s="2"/>
      <c r="EC628" s="2"/>
      <c r="ED628" s="2"/>
      <c r="EE628" s="2"/>
      <c r="EF628" s="2"/>
      <c r="EG628" s="2"/>
      <c r="EH628" s="2"/>
      <c r="EI628" s="2"/>
      <c r="EJ628" s="2"/>
      <c r="EK628" s="2"/>
    </row>
    <row r="629" spans="1:141" ht="12.7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c r="BW629" s="2"/>
      <c r="BX629" s="2"/>
      <c r="BY629" s="2"/>
      <c r="BZ629" s="2"/>
      <c r="CA629" s="2"/>
      <c r="CB629" s="2"/>
      <c r="CC629" s="2"/>
      <c r="CD629" s="2"/>
      <c r="CE629" s="2"/>
      <c r="CF629" s="2"/>
      <c r="CG629" s="2"/>
      <c r="CH629" s="2"/>
      <c r="CI629" s="2"/>
      <c r="CJ629" s="2"/>
      <c r="CK629" s="2"/>
      <c r="CL629" s="2"/>
      <c r="CM629" s="2"/>
      <c r="CN629" s="2"/>
      <c r="CO629" s="2"/>
      <c r="CP629" s="2"/>
      <c r="CQ629" s="2"/>
      <c r="CR629" s="2"/>
      <c r="CS629" s="2"/>
      <c r="CT629" s="2"/>
      <c r="CU629" s="2"/>
      <c r="CV629" s="2"/>
      <c r="CW629" s="2"/>
      <c r="CX629" s="2"/>
      <c r="CY629" s="2"/>
      <c r="CZ629" s="2"/>
      <c r="DA629" s="2"/>
      <c r="DB629" s="2"/>
      <c r="DC629" s="2"/>
      <c r="DD629" s="2"/>
      <c r="DE629" s="2"/>
      <c r="DF629" s="2"/>
      <c r="DG629" s="2"/>
      <c r="DH629" s="2"/>
      <c r="DI629" s="2"/>
      <c r="DJ629" s="2"/>
      <c r="DK629" s="2"/>
      <c r="DL629" s="2"/>
      <c r="DM629" s="2"/>
      <c r="DN629" s="2"/>
      <c r="DO629" s="2"/>
      <c r="DP629" s="2"/>
      <c r="DQ629" s="2"/>
      <c r="DR629" s="2"/>
      <c r="DS629" s="2"/>
      <c r="DT629" s="2"/>
      <c r="DU629" s="2"/>
      <c r="DV629" s="2"/>
      <c r="DW629" s="2"/>
      <c r="DX629" s="2"/>
      <c r="DY629" s="2"/>
      <c r="DZ629" s="2"/>
      <c r="EA629" s="2"/>
      <c r="EB629" s="2"/>
      <c r="EC629" s="2"/>
      <c r="ED629" s="2"/>
      <c r="EE629" s="2"/>
      <c r="EF629" s="2"/>
      <c r="EG629" s="2"/>
      <c r="EH629" s="2"/>
      <c r="EI629" s="2"/>
      <c r="EJ629" s="2"/>
      <c r="EK629" s="2"/>
    </row>
    <row r="630" spans="1:141" ht="12.7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c r="BW630" s="2"/>
      <c r="BX630" s="2"/>
      <c r="BY630" s="2"/>
      <c r="BZ630" s="2"/>
      <c r="CA630" s="2"/>
      <c r="CB630" s="2"/>
      <c r="CC630" s="2"/>
      <c r="CD630" s="2"/>
      <c r="CE630" s="2"/>
      <c r="CF630" s="2"/>
      <c r="CG630" s="2"/>
      <c r="CH630" s="2"/>
      <c r="CI630" s="2"/>
      <c r="CJ630" s="2"/>
      <c r="CK630" s="2"/>
      <c r="CL630" s="2"/>
      <c r="CM630" s="2"/>
      <c r="CN630" s="2"/>
      <c r="CO630" s="2"/>
      <c r="CP630" s="2"/>
      <c r="CQ630" s="2"/>
      <c r="CR630" s="2"/>
      <c r="CS630" s="2"/>
      <c r="CT630" s="2"/>
      <c r="CU630" s="2"/>
      <c r="CV630" s="2"/>
      <c r="CW630" s="2"/>
      <c r="CX630" s="2"/>
      <c r="CY630" s="2"/>
      <c r="CZ630" s="2"/>
      <c r="DA630" s="2"/>
      <c r="DB630" s="2"/>
      <c r="DC630" s="2"/>
      <c r="DD630" s="2"/>
      <c r="DE630" s="2"/>
      <c r="DF630" s="2"/>
      <c r="DG630" s="2"/>
      <c r="DH630" s="2"/>
      <c r="DI630" s="2"/>
      <c r="DJ630" s="2"/>
      <c r="DK630" s="2"/>
      <c r="DL630" s="2"/>
      <c r="DM630" s="2"/>
      <c r="DN630" s="2"/>
      <c r="DO630" s="2"/>
      <c r="DP630" s="2"/>
      <c r="DQ630" s="2"/>
      <c r="DR630" s="2"/>
      <c r="DS630" s="2"/>
      <c r="DT630" s="2"/>
      <c r="DU630" s="2"/>
      <c r="DV630" s="2"/>
      <c r="DW630" s="2"/>
      <c r="DX630" s="2"/>
      <c r="DY630" s="2"/>
      <c r="DZ630" s="2"/>
      <c r="EA630" s="2"/>
      <c r="EB630" s="2"/>
      <c r="EC630" s="2"/>
      <c r="ED630" s="2"/>
      <c r="EE630" s="2"/>
      <c r="EF630" s="2"/>
      <c r="EG630" s="2"/>
      <c r="EH630" s="2"/>
      <c r="EI630" s="2"/>
      <c r="EJ630" s="2"/>
      <c r="EK630" s="2"/>
    </row>
    <row r="631" spans="1:141" ht="12.7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c r="BW631" s="2"/>
      <c r="BX631" s="2"/>
      <c r="BY631" s="2"/>
      <c r="BZ631" s="2"/>
      <c r="CA631" s="2"/>
      <c r="CB631" s="2"/>
      <c r="CC631" s="2"/>
      <c r="CD631" s="2"/>
      <c r="CE631" s="2"/>
      <c r="CF631" s="2"/>
      <c r="CG631" s="2"/>
      <c r="CH631" s="2"/>
      <c r="CI631" s="2"/>
      <c r="CJ631" s="2"/>
      <c r="CK631" s="2"/>
      <c r="CL631" s="2"/>
      <c r="CM631" s="2"/>
      <c r="CN631" s="2"/>
      <c r="CO631" s="2"/>
      <c r="CP631" s="2"/>
      <c r="CQ631" s="2"/>
      <c r="CR631" s="2"/>
      <c r="CS631" s="2"/>
      <c r="CT631" s="2"/>
      <c r="CU631" s="2"/>
      <c r="CV631" s="2"/>
      <c r="CW631" s="2"/>
      <c r="CX631" s="2"/>
      <c r="CY631" s="2"/>
      <c r="CZ631" s="2"/>
      <c r="DA631" s="2"/>
      <c r="DB631" s="2"/>
      <c r="DC631" s="2"/>
      <c r="DD631" s="2"/>
      <c r="DE631" s="2"/>
      <c r="DF631" s="2"/>
      <c r="DG631" s="2"/>
      <c r="DH631" s="2"/>
      <c r="DI631" s="2"/>
      <c r="DJ631" s="2"/>
      <c r="DK631" s="2"/>
      <c r="DL631" s="2"/>
      <c r="DM631" s="2"/>
      <c r="DN631" s="2"/>
      <c r="DO631" s="2"/>
      <c r="DP631" s="2"/>
      <c r="DQ631" s="2"/>
      <c r="DR631" s="2"/>
      <c r="DS631" s="2"/>
      <c r="DT631" s="2"/>
      <c r="DU631" s="2"/>
      <c r="DV631" s="2"/>
      <c r="DW631" s="2"/>
      <c r="DX631" s="2"/>
      <c r="DY631" s="2"/>
      <c r="DZ631" s="2"/>
      <c r="EA631" s="2"/>
      <c r="EB631" s="2"/>
      <c r="EC631" s="2"/>
      <c r="ED631" s="2"/>
      <c r="EE631" s="2"/>
      <c r="EF631" s="2"/>
      <c r="EG631" s="2"/>
      <c r="EH631" s="2"/>
      <c r="EI631" s="2"/>
      <c r="EJ631" s="2"/>
      <c r="EK631" s="2"/>
    </row>
    <row r="632" spans="1:141" ht="12.7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BW632" s="2"/>
      <c r="BX632" s="2"/>
      <c r="BY632" s="2"/>
      <c r="BZ632" s="2"/>
      <c r="CA632" s="2"/>
      <c r="CB632" s="2"/>
      <c r="CC632" s="2"/>
      <c r="CD632" s="2"/>
      <c r="CE632" s="2"/>
      <c r="CF632" s="2"/>
      <c r="CG632" s="2"/>
      <c r="CH632" s="2"/>
      <c r="CI632" s="2"/>
      <c r="CJ632" s="2"/>
      <c r="CK632" s="2"/>
      <c r="CL632" s="2"/>
      <c r="CM632" s="2"/>
      <c r="CN632" s="2"/>
      <c r="CO632" s="2"/>
      <c r="CP632" s="2"/>
      <c r="CQ632" s="2"/>
      <c r="CR632" s="2"/>
      <c r="CS632" s="2"/>
      <c r="CT632" s="2"/>
      <c r="CU632" s="2"/>
      <c r="CV632" s="2"/>
      <c r="CW632" s="2"/>
      <c r="CX632" s="2"/>
      <c r="CY632" s="2"/>
      <c r="CZ632" s="2"/>
      <c r="DA632" s="2"/>
      <c r="DB632" s="2"/>
      <c r="DC632" s="2"/>
      <c r="DD632" s="2"/>
      <c r="DE632" s="2"/>
      <c r="DF632" s="2"/>
      <c r="DG632" s="2"/>
      <c r="DH632" s="2"/>
      <c r="DI632" s="2"/>
      <c r="DJ632" s="2"/>
      <c r="DK632" s="2"/>
      <c r="DL632" s="2"/>
      <c r="DM632" s="2"/>
      <c r="DN632" s="2"/>
      <c r="DO632" s="2"/>
      <c r="DP632" s="2"/>
      <c r="DQ632" s="2"/>
      <c r="DR632" s="2"/>
      <c r="DS632" s="2"/>
      <c r="DT632" s="2"/>
      <c r="DU632" s="2"/>
      <c r="DV632" s="2"/>
      <c r="DW632" s="2"/>
      <c r="DX632" s="2"/>
      <c r="DY632" s="2"/>
      <c r="DZ632" s="2"/>
      <c r="EA632" s="2"/>
      <c r="EB632" s="2"/>
      <c r="EC632" s="2"/>
      <c r="ED632" s="2"/>
      <c r="EE632" s="2"/>
      <c r="EF632" s="2"/>
      <c r="EG632" s="2"/>
      <c r="EH632" s="2"/>
      <c r="EI632" s="2"/>
      <c r="EJ632" s="2"/>
      <c r="EK632" s="2"/>
    </row>
    <row r="633" spans="1:141" ht="12.7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2"/>
      <c r="BX633" s="2"/>
      <c r="BY633" s="2"/>
      <c r="BZ633" s="2"/>
      <c r="CA633" s="2"/>
      <c r="CB633" s="2"/>
      <c r="CC633" s="2"/>
      <c r="CD633" s="2"/>
      <c r="CE633" s="2"/>
      <c r="CF633" s="2"/>
      <c r="CG633" s="2"/>
      <c r="CH633" s="2"/>
      <c r="CI633" s="2"/>
      <c r="CJ633" s="2"/>
      <c r="CK633" s="2"/>
      <c r="CL633" s="2"/>
      <c r="CM633" s="2"/>
      <c r="CN633" s="2"/>
      <c r="CO633" s="2"/>
      <c r="CP633" s="2"/>
      <c r="CQ633" s="2"/>
      <c r="CR633" s="2"/>
      <c r="CS633" s="2"/>
      <c r="CT633" s="2"/>
      <c r="CU633" s="2"/>
      <c r="CV633" s="2"/>
      <c r="CW633" s="2"/>
      <c r="CX633" s="2"/>
      <c r="CY633" s="2"/>
      <c r="CZ633" s="2"/>
      <c r="DA633" s="2"/>
      <c r="DB633" s="2"/>
      <c r="DC633" s="2"/>
      <c r="DD633" s="2"/>
      <c r="DE633" s="2"/>
      <c r="DF633" s="2"/>
      <c r="DG633" s="2"/>
      <c r="DH633" s="2"/>
      <c r="DI633" s="2"/>
      <c r="DJ633" s="2"/>
      <c r="DK633" s="2"/>
      <c r="DL633" s="2"/>
      <c r="DM633" s="2"/>
      <c r="DN633" s="2"/>
      <c r="DO633" s="2"/>
      <c r="DP633" s="2"/>
      <c r="DQ633" s="2"/>
      <c r="DR633" s="2"/>
      <c r="DS633" s="2"/>
      <c r="DT633" s="2"/>
      <c r="DU633" s="2"/>
      <c r="DV633" s="2"/>
      <c r="DW633" s="2"/>
      <c r="DX633" s="2"/>
      <c r="DY633" s="2"/>
      <c r="DZ633" s="2"/>
      <c r="EA633" s="2"/>
      <c r="EB633" s="2"/>
      <c r="EC633" s="2"/>
      <c r="ED633" s="2"/>
      <c r="EE633" s="2"/>
      <c r="EF633" s="2"/>
      <c r="EG633" s="2"/>
      <c r="EH633" s="2"/>
      <c r="EI633" s="2"/>
      <c r="EJ633" s="2"/>
      <c r="EK633" s="2"/>
    </row>
    <row r="634" spans="1:141" ht="12.7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c r="BW634" s="2"/>
      <c r="BX634" s="2"/>
      <c r="BY634" s="2"/>
      <c r="BZ634" s="2"/>
      <c r="CA634" s="2"/>
      <c r="CB634" s="2"/>
      <c r="CC634" s="2"/>
      <c r="CD634" s="2"/>
      <c r="CE634" s="2"/>
      <c r="CF634" s="2"/>
      <c r="CG634" s="2"/>
      <c r="CH634" s="2"/>
      <c r="CI634" s="2"/>
      <c r="CJ634" s="2"/>
      <c r="CK634" s="2"/>
      <c r="CL634" s="2"/>
      <c r="CM634" s="2"/>
      <c r="CN634" s="2"/>
      <c r="CO634" s="2"/>
      <c r="CP634" s="2"/>
      <c r="CQ634" s="2"/>
      <c r="CR634" s="2"/>
      <c r="CS634" s="2"/>
      <c r="CT634" s="2"/>
      <c r="CU634" s="2"/>
      <c r="CV634" s="2"/>
      <c r="CW634" s="2"/>
      <c r="CX634" s="2"/>
      <c r="CY634" s="2"/>
      <c r="CZ634" s="2"/>
      <c r="DA634" s="2"/>
      <c r="DB634" s="2"/>
      <c r="DC634" s="2"/>
      <c r="DD634" s="2"/>
      <c r="DE634" s="2"/>
      <c r="DF634" s="2"/>
      <c r="DG634" s="2"/>
      <c r="DH634" s="2"/>
      <c r="DI634" s="2"/>
      <c r="DJ634" s="2"/>
      <c r="DK634" s="2"/>
      <c r="DL634" s="2"/>
      <c r="DM634" s="2"/>
      <c r="DN634" s="2"/>
      <c r="DO634" s="2"/>
      <c r="DP634" s="2"/>
      <c r="DQ634" s="2"/>
      <c r="DR634" s="2"/>
      <c r="DS634" s="2"/>
      <c r="DT634" s="2"/>
      <c r="DU634" s="2"/>
      <c r="DV634" s="2"/>
      <c r="DW634" s="2"/>
      <c r="DX634" s="2"/>
      <c r="DY634" s="2"/>
      <c r="DZ634" s="2"/>
      <c r="EA634" s="2"/>
      <c r="EB634" s="2"/>
      <c r="EC634" s="2"/>
      <c r="ED634" s="2"/>
      <c r="EE634" s="2"/>
      <c r="EF634" s="2"/>
      <c r="EG634" s="2"/>
      <c r="EH634" s="2"/>
      <c r="EI634" s="2"/>
      <c r="EJ634" s="2"/>
      <c r="EK634" s="2"/>
    </row>
    <row r="635" spans="1:141" ht="12.7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c r="BW635" s="2"/>
      <c r="BX635" s="2"/>
      <c r="BY635" s="2"/>
      <c r="BZ635" s="2"/>
      <c r="CA635" s="2"/>
      <c r="CB635" s="2"/>
      <c r="CC635" s="2"/>
      <c r="CD635" s="2"/>
      <c r="CE635" s="2"/>
      <c r="CF635" s="2"/>
      <c r="CG635" s="2"/>
      <c r="CH635" s="2"/>
      <c r="CI635" s="2"/>
      <c r="CJ635" s="2"/>
      <c r="CK635" s="2"/>
      <c r="CL635" s="2"/>
      <c r="CM635" s="2"/>
      <c r="CN635" s="2"/>
      <c r="CO635" s="2"/>
      <c r="CP635" s="2"/>
      <c r="CQ635" s="2"/>
      <c r="CR635" s="2"/>
      <c r="CS635" s="2"/>
      <c r="CT635" s="2"/>
      <c r="CU635" s="2"/>
      <c r="CV635" s="2"/>
      <c r="CW635" s="2"/>
      <c r="CX635" s="2"/>
      <c r="CY635" s="2"/>
      <c r="CZ635" s="2"/>
      <c r="DA635" s="2"/>
      <c r="DB635" s="2"/>
      <c r="DC635" s="2"/>
      <c r="DD635" s="2"/>
      <c r="DE635" s="2"/>
      <c r="DF635" s="2"/>
      <c r="DG635" s="2"/>
      <c r="DH635" s="2"/>
      <c r="DI635" s="2"/>
      <c r="DJ635" s="2"/>
      <c r="DK635" s="2"/>
      <c r="DL635" s="2"/>
      <c r="DM635" s="2"/>
      <c r="DN635" s="2"/>
      <c r="DO635" s="2"/>
      <c r="DP635" s="2"/>
      <c r="DQ635" s="2"/>
      <c r="DR635" s="2"/>
      <c r="DS635" s="2"/>
      <c r="DT635" s="2"/>
      <c r="DU635" s="2"/>
      <c r="DV635" s="2"/>
      <c r="DW635" s="2"/>
      <c r="DX635" s="2"/>
      <c r="DY635" s="2"/>
      <c r="DZ635" s="2"/>
      <c r="EA635" s="2"/>
      <c r="EB635" s="2"/>
      <c r="EC635" s="2"/>
      <c r="ED635" s="2"/>
      <c r="EE635" s="2"/>
      <c r="EF635" s="2"/>
      <c r="EG635" s="2"/>
      <c r="EH635" s="2"/>
      <c r="EI635" s="2"/>
      <c r="EJ635" s="2"/>
      <c r="EK635" s="2"/>
    </row>
    <row r="636" spans="1:141" ht="12.7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2"/>
      <c r="BX636" s="2"/>
      <c r="BY636" s="2"/>
      <c r="BZ636" s="2"/>
      <c r="CA636" s="2"/>
      <c r="CB636" s="2"/>
      <c r="CC636" s="2"/>
      <c r="CD636" s="2"/>
      <c r="CE636" s="2"/>
      <c r="CF636" s="2"/>
      <c r="CG636" s="2"/>
      <c r="CH636" s="2"/>
      <c r="CI636" s="2"/>
      <c r="CJ636" s="2"/>
      <c r="CK636" s="2"/>
      <c r="CL636" s="2"/>
      <c r="CM636" s="2"/>
      <c r="CN636" s="2"/>
      <c r="CO636" s="2"/>
      <c r="CP636" s="2"/>
      <c r="CQ636" s="2"/>
      <c r="CR636" s="2"/>
      <c r="CS636" s="2"/>
      <c r="CT636" s="2"/>
      <c r="CU636" s="2"/>
      <c r="CV636" s="2"/>
      <c r="CW636" s="2"/>
      <c r="CX636" s="2"/>
      <c r="CY636" s="2"/>
      <c r="CZ636" s="2"/>
      <c r="DA636" s="2"/>
      <c r="DB636" s="2"/>
      <c r="DC636" s="2"/>
      <c r="DD636" s="2"/>
      <c r="DE636" s="2"/>
      <c r="DF636" s="2"/>
      <c r="DG636" s="2"/>
      <c r="DH636" s="2"/>
      <c r="DI636" s="2"/>
      <c r="DJ636" s="2"/>
      <c r="DK636" s="2"/>
      <c r="DL636" s="2"/>
      <c r="DM636" s="2"/>
      <c r="DN636" s="2"/>
      <c r="DO636" s="2"/>
      <c r="DP636" s="2"/>
      <c r="DQ636" s="2"/>
      <c r="DR636" s="2"/>
      <c r="DS636" s="2"/>
      <c r="DT636" s="2"/>
      <c r="DU636" s="2"/>
      <c r="DV636" s="2"/>
      <c r="DW636" s="2"/>
      <c r="DX636" s="2"/>
      <c r="DY636" s="2"/>
      <c r="DZ636" s="2"/>
      <c r="EA636" s="2"/>
      <c r="EB636" s="2"/>
      <c r="EC636" s="2"/>
      <c r="ED636" s="2"/>
      <c r="EE636" s="2"/>
      <c r="EF636" s="2"/>
      <c r="EG636" s="2"/>
      <c r="EH636" s="2"/>
      <c r="EI636" s="2"/>
      <c r="EJ636" s="2"/>
      <c r="EK636" s="2"/>
    </row>
    <row r="637" spans="1:141" ht="12.7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c r="BV637" s="2"/>
      <c r="BW637" s="2"/>
      <c r="BX637" s="2"/>
      <c r="BY637" s="2"/>
      <c r="BZ637" s="2"/>
      <c r="CA637" s="2"/>
      <c r="CB637" s="2"/>
      <c r="CC637" s="2"/>
      <c r="CD637" s="2"/>
      <c r="CE637" s="2"/>
      <c r="CF637" s="2"/>
      <c r="CG637" s="2"/>
      <c r="CH637" s="2"/>
      <c r="CI637" s="2"/>
      <c r="CJ637" s="2"/>
      <c r="CK637" s="2"/>
      <c r="CL637" s="2"/>
      <c r="CM637" s="2"/>
      <c r="CN637" s="2"/>
      <c r="CO637" s="2"/>
      <c r="CP637" s="2"/>
      <c r="CQ637" s="2"/>
      <c r="CR637" s="2"/>
      <c r="CS637" s="2"/>
      <c r="CT637" s="2"/>
      <c r="CU637" s="2"/>
      <c r="CV637" s="2"/>
      <c r="CW637" s="2"/>
      <c r="CX637" s="2"/>
      <c r="CY637" s="2"/>
      <c r="CZ637" s="2"/>
      <c r="DA637" s="2"/>
      <c r="DB637" s="2"/>
      <c r="DC637" s="2"/>
      <c r="DD637" s="2"/>
      <c r="DE637" s="2"/>
      <c r="DF637" s="2"/>
      <c r="DG637" s="2"/>
      <c r="DH637" s="2"/>
      <c r="DI637" s="2"/>
      <c r="DJ637" s="2"/>
      <c r="DK637" s="2"/>
      <c r="DL637" s="2"/>
      <c r="DM637" s="2"/>
      <c r="DN637" s="2"/>
      <c r="DO637" s="2"/>
      <c r="DP637" s="2"/>
      <c r="DQ637" s="2"/>
      <c r="DR637" s="2"/>
      <c r="DS637" s="2"/>
      <c r="DT637" s="2"/>
      <c r="DU637" s="2"/>
      <c r="DV637" s="2"/>
      <c r="DW637" s="2"/>
      <c r="DX637" s="2"/>
      <c r="DY637" s="2"/>
      <c r="DZ637" s="2"/>
      <c r="EA637" s="2"/>
      <c r="EB637" s="2"/>
      <c r="EC637" s="2"/>
      <c r="ED637" s="2"/>
      <c r="EE637" s="2"/>
      <c r="EF637" s="2"/>
      <c r="EG637" s="2"/>
      <c r="EH637" s="2"/>
      <c r="EI637" s="2"/>
      <c r="EJ637" s="2"/>
      <c r="EK637" s="2"/>
    </row>
    <row r="638" spans="1:141" ht="12.7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c r="BW638" s="2"/>
      <c r="BX638" s="2"/>
      <c r="BY638" s="2"/>
      <c r="BZ638" s="2"/>
      <c r="CA638" s="2"/>
      <c r="CB638" s="2"/>
      <c r="CC638" s="2"/>
      <c r="CD638" s="2"/>
      <c r="CE638" s="2"/>
      <c r="CF638" s="2"/>
      <c r="CG638" s="2"/>
      <c r="CH638" s="2"/>
      <c r="CI638" s="2"/>
      <c r="CJ638" s="2"/>
      <c r="CK638" s="2"/>
      <c r="CL638" s="2"/>
      <c r="CM638" s="2"/>
      <c r="CN638" s="2"/>
      <c r="CO638" s="2"/>
      <c r="CP638" s="2"/>
      <c r="CQ638" s="2"/>
      <c r="CR638" s="2"/>
      <c r="CS638" s="2"/>
      <c r="CT638" s="2"/>
      <c r="CU638" s="2"/>
      <c r="CV638" s="2"/>
      <c r="CW638" s="2"/>
      <c r="CX638" s="2"/>
      <c r="CY638" s="2"/>
      <c r="CZ638" s="2"/>
      <c r="DA638" s="2"/>
      <c r="DB638" s="2"/>
      <c r="DC638" s="2"/>
      <c r="DD638" s="2"/>
      <c r="DE638" s="2"/>
      <c r="DF638" s="2"/>
      <c r="DG638" s="2"/>
      <c r="DH638" s="2"/>
      <c r="DI638" s="2"/>
      <c r="DJ638" s="2"/>
      <c r="DK638" s="2"/>
      <c r="DL638" s="2"/>
      <c r="DM638" s="2"/>
      <c r="DN638" s="2"/>
      <c r="DO638" s="2"/>
      <c r="DP638" s="2"/>
      <c r="DQ638" s="2"/>
      <c r="DR638" s="2"/>
      <c r="DS638" s="2"/>
      <c r="DT638" s="2"/>
      <c r="DU638" s="2"/>
      <c r="DV638" s="2"/>
      <c r="DW638" s="2"/>
      <c r="DX638" s="2"/>
      <c r="DY638" s="2"/>
      <c r="DZ638" s="2"/>
      <c r="EA638" s="2"/>
      <c r="EB638" s="2"/>
      <c r="EC638" s="2"/>
      <c r="ED638" s="2"/>
      <c r="EE638" s="2"/>
      <c r="EF638" s="2"/>
      <c r="EG638" s="2"/>
      <c r="EH638" s="2"/>
      <c r="EI638" s="2"/>
      <c r="EJ638" s="2"/>
      <c r="EK638" s="2"/>
    </row>
    <row r="639" spans="1:141" ht="12.7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c r="BV639" s="2"/>
      <c r="BW639" s="2"/>
      <c r="BX639" s="2"/>
      <c r="BY639" s="2"/>
      <c r="BZ639" s="2"/>
      <c r="CA639" s="2"/>
      <c r="CB639" s="2"/>
      <c r="CC639" s="2"/>
      <c r="CD639" s="2"/>
      <c r="CE639" s="2"/>
      <c r="CF639" s="2"/>
      <c r="CG639" s="2"/>
      <c r="CH639" s="2"/>
      <c r="CI639" s="2"/>
      <c r="CJ639" s="2"/>
      <c r="CK639" s="2"/>
      <c r="CL639" s="2"/>
      <c r="CM639" s="2"/>
      <c r="CN639" s="2"/>
      <c r="CO639" s="2"/>
      <c r="CP639" s="2"/>
      <c r="CQ639" s="2"/>
      <c r="CR639" s="2"/>
      <c r="CS639" s="2"/>
      <c r="CT639" s="2"/>
      <c r="CU639" s="2"/>
      <c r="CV639" s="2"/>
      <c r="CW639" s="2"/>
      <c r="CX639" s="2"/>
      <c r="CY639" s="2"/>
      <c r="CZ639" s="2"/>
      <c r="DA639" s="2"/>
      <c r="DB639" s="2"/>
      <c r="DC639" s="2"/>
      <c r="DD639" s="2"/>
      <c r="DE639" s="2"/>
      <c r="DF639" s="2"/>
      <c r="DG639" s="2"/>
      <c r="DH639" s="2"/>
      <c r="DI639" s="2"/>
      <c r="DJ639" s="2"/>
      <c r="DK639" s="2"/>
      <c r="DL639" s="2"/>
      <c r="DM639" s="2"/>
      <c r="DN639" s="2"/>
      <c r="DO639" s="2"/>
      <c r="DP639" s="2"/>
      <c r="DQ639" s="2"/>
      <c r="DR639" s="2"/>
      <c r="DS639" s="2"/>
      <c r="DT639" s="2"/>
      <c r="DU639" s="2"/>
      <c r="DV639" s="2"/>
      <c r="DW639" s="2"/>
      <c r="DX639" s="2"/>
      <c r="DY639" s="2"/>
      <c r="DZ639" s="2"/>
      <c r="EA639" s="2"/>
      <c r="EB639" s="2"/>
      <c r="EC639" s="2"/>
      <c r="ED639" s="2"/>
      <c r="EE639" s="2"/>
      <c r="EF639" s="2"/>
      <c r="EG639" s="2"/>
      <c r="EH639" s="2"/>
      <c r="EI639" s="2"/>
      <c r="EJ639" s="2"/>
      <c r="EK639" s="2"/>
    </row>
    <row r="640" spans="1:141" ht="12.7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c r="BW640" s="2"/>
      <c r="BX640" s="2"/>
      <c r="BY640" s="2"/>
      <c r="BZ640" s="2"/>
      <c r="CA640" s="2"/>
      <c r="CB640" s="2"/>
      <c r="CC640" s="2"/>
      <c r="CD640" s="2"/>
      <c r="CE640" s="2"/>
      <c r="CF640" s="2"/>
      <c r="CG640" s="2"/>
      <c r="CH640" s="2"/>
      <c r="CI640" s="2"/>
      <c r="CJ640" s="2"/>
      <c r="CK640" s="2"/>
      <c r="CL640" s="2"/>
      <c r="CM640" s="2"/>
      <c r="CN640" s="2"/>
      <c r="CO640" s="2"/>
      <c r="CP640" s="2"/>
      <c r="CQ640" s="2"/>
      <c r="CR640" s="2"/>
      <c r="CS640" s="2"/>
      <c r="CT640" s="2"/>
      <c r="CU640" s="2"/>
      <c r="CV640" s="2"/>
      <c r="CW640" s="2"/>
      <c r="CX640" s="2"/>
      <c r="CY640" s="2"/>
      <c r="CZ640" s="2"/>
      <c r="DA640" s="2"/>
      <c r="DB640" s="2"/>
      <c r="DC640" s="2"/>
      <c r="DD640" s="2"/>
      <c r="DE640" s="2"/>
      <c r="DF640" s="2"/>
      <c r="DG640" s="2"/>
      <c r="DH640" s="2"/>
      <c r="DI640" s="2"/>
      <c r="DJ640" s="2"/>
      <c r="DK640" s="2"/>
      <c r="DL640" s="2"/>
      <c r="DM640" s="2"/>
      <c r="DN640" s="2"/>
      <c r="DO640" s="2"/>
      <c r="DP640" s="2"/>
      <c r="DQ640" s="2"/>
      <c r="DR640" s="2"/>
      <c r="DS640" s="2"/>
      <c r="DT640" s="2"/>
      <c r="DU640" s="2"/>
      <c r="DV640" s="2"/>
      <c r="DW640" s="2"/>
      <c r="DX640" s="2"/>
      <c r="DY640" s="2"/>
      <c r="DZ640" s="2"/>
      <c r="EA640" s="2"/>
      <c r="EB640" s="2"/>
      <c r="EC640" s="2"/>
      <c r="ED640" s="2"/>
      <c r="EE640" s="2"/>
      <c r="EF640" s="2"/>
      <c r="EG640" s="2"/>
      <c r="EH640" s="2"/>
      <c r="EI640" s="2"/>
      <c r="EJ640" s="2"/>
      <c r="EK640" s="2"/>
    </row>
    <row r="641" spans="1:141" ht="12.7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c r="BW641" s="2"/>
      <c r="BX641" s="2"/>
      <c r="BY641" s="2"/>
      <c r="BZ641" s="2"/>
      <c r="CA641" s="2"/>
      <c r="CB641" s="2"/>
      <c r="CC641" s="2"/>
      <c r="CD641" s="2"/>
      <c r="CE641" s="2"/>
      <c r="CF641" s="2"/>
      <c r="CG641" s="2"/>
      <c r="CH641" s="2"/>
      <c r="CI641" s="2"/>
      <c r="CJ641" s="2"/>
      <c r="CK641" s="2"/>
      <c r="CL641" s="2"/>
      <c r="CM641" s="2"/>
      <c r="CN641" s="2"/>
      <c r="CO641" s="2"/>
      <c r="CP641" s="2"/>
      <c r="CQ641" s="2"/>
      <c r="CR641" s="2"/>
      <c r="CS641" s="2"/>
      <c r="CT641" s="2"/>
      <c r="CU641" s="2"/>
      <c r="CV641" s="2"/>
      <c r="CW641" s="2"/>
      <c r="CX641" s="2"/>
      <c r="CY641" s="2"/>
      <c r="CZ641" s="2"/>
      <c r="DA641" s="2"/>
      <c r="DB641" s="2"/>
      <c r="DC641" s="2"/>
      <c r="DD641" s="2"/>
      <c r="DE641" s="2"/>
      <c r="DF641" s="2"/>
      <c r="DG641" s="2"/>
      <c r="DH641" s="2"/>
      <c r="DI641" s="2"/>
      <c r="DJ641" s="2"/>
      <c r="DK641" s="2"/>
      <c r="DL641" s="2"/>
      <c r="DM641" s="2"/>
      <c r="DN641" s="2"/>
      <c r="DO641" s="2"/>
      <c r="DP641" s="2"/>
      <c r="DQ641" s="2"/>
      <c r="DR641" s="2"/>
      <c r="DS641" s="2"/>
      <c r="DT641" s="2"/>
      <c r="DU641" s="2"/>
      <c r="DV641" s="2"/>
      <c r="DW641" s="2"/>
      <c r="DX641" s="2"/>
      <c r="DY641" s="2"/>
      <c r="DZ641" s="2"/>
      <c r="EA641" s="2"/>
      <c r="EB641" s="2"/>
      <c r="EC641" s="2"/>
      <c r="ED641" s="2"/>
      <c r="EE641" s="2"/>
      <c r="EF641" s="2"/>
      <c r="EG641" s="2"/>
      <c r="EH641" s="2"/>
      <c r="EI641" s="2"/>
      <c r="EJ641" s="2"/>
      <c r="EK641" s="2"/>
    </row>
    <row r="642" spans="1:141" ht="12.7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c r="BW642" s="2"/>
      <c r="BX642" s="2"/>
      <c r="BY642" s="2"/>
      <c r="BZ642" s="2"/>
      <c r="CA642" s="2"/>
      <c r="CB642" s="2"/>
      <c r="CC642" s="2"/>
      <c r="CD642" s="2"/>
      <c r="CE642" s="2"/>
      <c r="CF642" s="2"/>
      <c r="CG642" s="2"/>
      <c r="CH642" s="2"/>
      <c r="CI642" s="2"/>
      <c r="CJ642" s="2"/>
      <c r="CK642" s="2"/>
      <c r="CL642" s="2"/>
      <c r="CM642" s="2"/>
      <c r="CN642" s="2"/>
      <c r="CO642" s="2"/>
      <c r="CP642" s="2"/>
      <c r="CQ642" s="2"/>
      <c r="CR642" s="2"/>
      <c r="CS642" s="2"/>
      <c r="CT642" s="2"/>
      <c r="CU642" s="2"/>
      <c r="CV642" s="2"/>
      <c r="CW642" s="2"/>
      <c r="CX642" s="2"/>
      <c r="CY642" s="2"/>
      <c r="CZ642" s="2"/>
      <c r="DA642" s="2"/>
      <c r="DB642" s="2"/>
      <c r="DC642" s="2"/>
      <c r="DD642" s="2"/>
      <c r="DE642" s="2"/>
      <c r="DF642" s="2"/>
      <c r="DG642" s="2"/>
      <c r="DH642" s="2"/>
      <c r="DI642" s="2"/>
      <c r="DJ642" s="2"/>
      <c r="DK642" s="2"/>
      <c r="DL642" s="2"/>
      <c r="DM642" s="2"/>
      <c r="DN642" s="2"/>
      <c r="DO642" s="2"/>
      <c r="DP642" s="2"/>
      <c r="DQ642" s="2"/>
      <c r="DR642" s="2"/>
      <c r="DS642" s="2"/>
      <c r="DT642" s="2"/>
      <c r="DU642" s="2"/>
      <c r="DV642" s="2"/>
      <c r="DW642" s="2"/>
      <c r="DX642" s="2"/>
      <c r="DY642" s="2"/>
      <c r="DZ642" s="2"/>
      <c r="EA642" s="2"/>
      <c r="EB642" s="2"/>
      <c r="EC642" s="2"/>
      <c r="ED642" s="2"/>
      <c r="EE642" s="2"/>
      <c r="EF642" s="2"/>
      <c r="EG642" s="2"/>
      <c r="EH642" s="2"/>
      <c r="EI642" s="2"/>
      <c r="EJ642" s="2"/>
      <c r="EK642" s="2"/>
    </row>
    <row r="643" spans="1:141" ht="12.7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c r="BW643" s="2"/>
      <c r="BX643" s="2"/>
      <c r="BY643" s="2"/>
      <c r="BZ643" s="2"/>
      <c r="CA643" s="2"/>
      <c r="CB643" s="2"/>
      <c r="CC643" s="2"/>
      <c r="CD643" s="2"/>
      <c r="CE643" s="2"/>
      <c r="CF643" s="2"/>
      <c r="CG643" s="2"/>
      <c r="CH643" s="2"/>
      <c r="CI643" s="2"/>
      <c r="CJ643" s="2"/>
      <c r="CK643" s="2"/>
      <c r="CL643" s="2"/>
      <c r="CM643" s="2"/>
      <c r="CN643" s="2"/>
      <c r="CO643" s="2"/>
      <c r="CP643" s="2"/>
      <c r="CQ643" s="2"/>
      <c r="CR643" s="2"/>
      <c r="CS643" s="2"/>
      <c r="CT643" s="2"/>
      <c r="CU643" s="2"/>
      <c r="CV643" s="2"/>
      <c r="CW643" s="2"/>
      <c r="CX643" s="2"/>
      <c r="CY643" s="2"/>
      <c r="CZ643" s="2"/>
      <c r="DA643" s="2"/>
      <c r="DB643" s="2"/>
      <c r="DC643" s="2"/>
      <c r="DD643" s="2"/>
      <c r="DE643" s="2"/>
      <c r="DF643" s="2"/>
      <c r="DG643" s="2"/>
      <c r="DH643" s="2"/>
      <c r="DI643" s="2"/>
      <c r="DJ643" s="2"/>
      <c r="DK643" s="2"/>
      <c r="DL643" s="2"/>
      <c r="DM643" s="2"/>
      <c r="DN643" s="2"/>
      <c r="DO643" s="2"/>
      <c r="DP643" s="2"/>
      <c r="DQ643" s="2"/>
      <c r="DR643" s="2"/>
      <c r="DS643" s="2"/>
      <c r="DT643" s="2"/>
      <c r="DU643" s="2"/>
      <c r="DV643" s="2"/>
      <c r="DW643" s="2"/>
      <c r="DX643" s="2"/>
      <c r="DY643" s="2"/>
      <c r="DZ643" s="2"/>
      <c r="EA643" s="2"/>
      <c r="EB643" s="2"/>
      <c r="EC643" s="2"/>
      <c r="ED643" s="2"/>
      <c r="EE643" s="2"/>
      <c r="EF643" s="2"/>
      <c r="EG643" s="2"/>
      <c r="EH643" s="2"/>
      <c r="EI643" s="2"/>
      <c r="EJ643" s="2"/>
      <c r="EK643" s="2"/>
    </row>
    <row r="644" spans="1:141" ht="12.7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c r="BW644" s="2"/>
      <c r="BX644" s="2"/>
      <c r="BY644" s="2"/>
      <c r="BZ644" s="2"/>
      <c r="CA644" s="2"/>
      <c r="CB644" s="2"/>
      <c r="CC644" s="2"/>
      <c r="CD644" s="2"/>
      <c r="CE644" s="2"/>
      <c r="CF644" s="2"/>
      <c r="CG644" s="2"/>
      <c r="CH644" s="2"/>
      <c r="CI644" s="2"/>
      <c r="CJ644" s="2"/>
      <c r="CK644" s="2"/>
      <c r="CL644" s="2"/>
      <c r="CM644" s="2"/>
      <c r="CN644" s="2"/>
      <c r="CO644" s="2"/>
      <c r="CP644" s="2"/>
      <c r="CQ644" s="2"/>
      <c r="CR644" s="2"/>
      <c r="CS644" s="2"/>
      <c r="CT644" s="2"/>
      <c r="CU644" s="2"/>
      <c r="CV644" s="2"/>
      <c r="CW644" s="2"/>
      <c r="CX644" s="2"/>
      <c r="CY644" s="2"/>
      <c r="CZ644" s="2"/>
      <c r="DA644" s="2"/>
      <c r="DB644" s="2"/>
      <c r="DC644" s="2"/>
      <c r="DD644" s="2"/>
      <c r="DE644" s="2"/>
      <c r="DF644" s="2"/>
      <c r="DG644" s="2"/>
      <c r="DH644" s="2"/>
      <c r="DI644" s="2"/>
      <c r="DJ644" s="2"/>
      <c r="DK644" s="2"/>
      <c r="DL644" s="2"/>
      <c r="DM644" s="2"/>
      <c r="DN644" s="2"/>
      <c r="DO644" s="2"/>
      <c r="DP644" s="2"/>
      <c r="DQ644" s="2"/>
      <c r="DR644" s="2"/>
      <c r="DS644" s="2"/>
      <c r="DT644" s="2"/>
      <c r="DU644" s="2"/>
      <c r="DV644" s="2"/>
      <c r="DW644" s="2"/>
      <c r="DX644" s="2"/>
      <c r="DY644" s="2"/>
      <c r="DZ644" s="2"/>
      <c r="EA644" s="2"/>
      <c r="EB644" s="2"/>
      <c r="EC644" s="2"/>
      <c r="ED644" s="2"/>
      <c r="EE644" s="2"/>
      <c r="EF644" s="2"/>
      <c r="EG644" s="2"/>
      <c r="EH644" s="2"/>
      <c r="EI644" s="2"/>
      <c r="EJ644" s="2"/>
      <c r="EK644" s="2"/>
    </row>
    <row r="645" spans="1:141" ht="12.7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c r="BW645" s="2"/>
      <c r="BX645" s="2"/>
      <c r="BY645" s="2"/>
      <c r="BZ645" s="2"/>
      <c r="CA645" s="2"/>
      <c r="CB645" s="2"/>
      <c r="CC645" s="2"/>
      <c r="CD645" s="2"/>
      <c r="CE645" s="2"/>
      <c r="CF645" s="2"/>
      <c r="CG645" s="2"/>
      <c r="CH645" s="2"/>
      <c r="CI645" s="2"/>
      <c r="CJ645" s="2"/>
      <c r="CK645" s="2"/>
      <c r="CL645" s="2"/>
      <c r="CM645" s="2"/>
      <c r="CN645" s="2"/>
      <c r="CO645" s="2"/>
      <c r="CP645" s="2"/>
      <c r="CQ645" s="2"/>
      <c r="CR645" s="2"/>
      <c r="CS645" s="2"/>
      <c r="CT645" s="2"/>
      <c r="CU645" s="2"/>
      <c r="CV645" s="2"/>
      <c r="CW645" s="2"/>
      <c r="CX645" s="2"/>
      <c r="CY645" s="2"/>
      <c r="CZ645" s="2"/>
      <c r="DA645" s="2"/>
      <c r="DB645" s="2"/>
      <c r="DC645" s="2"/>
      <c r="DD645" s="2"/>
      <c r="DE645" s="2"/>
      <c r="DF645" s="2"/>
      <c r="DG645" s="2"/>
      <c r="DH645" s="2"/>
      <c r="DI645" s="2"/>
      <c r="DJ645" s="2"/>
      <c r="DK645" s="2"/>
      <c r="DL645" s="2"/>
      <c r="DM645" s="2"/>
      <c r="DN645" s="2"/>
      <c r="DO645" s="2"/>
      <c r="DP645" s="2"/>
      <c r="DQ645" s="2"/>
      <c r="DR645" s="2"/>
      <c r="DS645" s="2"/>
      <c r="DT645" s="2"/>
      <c r="DU645" s="2"/>
      <c r="DV645" s="2"/>
      <c r="DW645" s="2"/>
      <c r="DX645" s="2"/>
      <c r="DY645" s="2"/>
      <c r="DZ645" s="2"/>
      <c r="EA645" s="2"/>
      <c r="EB645" s="2"/>
      <c r="EC645" s="2"/>
      <c r="ED645" s="2"/>
      <c r="EE645" s="2"/>
      <c r="EF645" s="2"/>
      <c r="EG645" s="2"/>
      <c r="EH645" s="2"/>
      <c r="EI645" s="2"/>
      <c r="EJ645" s="2"/>
      <c r="EK645" s="2"/>
    </row>
    <row r="646" spans="1:141" ht="12.7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c r="BW646" s="2"/>
      <c r="BX646" s="2"/>
      <c r="BY646" s="2"/>
      <c r="BZ646" s="2"/>
      <c r="CA646" s="2"/>
      <c r="CB646" s="2"/>
      <c r="CC646" s="2"/>
      <c r="CD646" s="2"/>
      <c r="CE646" s="2"/>
      <c r="CF646" s="2"/>
      <c r="CG646" s="2"/>
      <c r="CH646" s="2"/>
      <c r="CI646" s="2"/>
      <c r="CJ646" s="2"/>
      <c r="CK646" s="2"/>
      <c r="CL646" s="2"/>
      <c r="CM646" s="2"/>
      <c r="CN646" s="2"/>
      <c r="CO646" s="2"/>
      <c r="CP646" s="2"/>
      <c r="CQ646" s="2"/>
      <c r="CR646" s="2"/>
      <c r="CS646" s="2"/>
      <c r="CT646" s="2"/>
      <c r="CU646" s="2"/>
      <c r="CV646" s="2"/>
      <c r="CW646" s="2"/>
      <c r="CX646" s="2"/>
      <c r="CY646" s="2"/>
      <c r="CZ646" s="2"/>
      <c r="DA646" s="2"/>
      <c r="DB646" s="2"/>
      <c r="DC646" s="2"/>
      <c r="DD646" s="2"/>
      <c r="DE646" s="2"/>
      <c r="DF646" s="2"/>
      <c r="DG646" s="2"/>
      <c r="DH646" s="2"/>
      <c r="DI646" s="2"/>
      <c r="DJ646" s="2"/>
      <c r="DK646" s="2"/>
      <c r="DL646" s="2"/>
      <c r="DM646" s="2"/>
      <c r="DN646" s="2"/>
      <c r="DO646" s="2"/>
      <c r="DP646" s="2"/>
      <c r="DQ646" s="2"/>
      <c r="DR646" s="2"/>
      <c r="DS646" s="2"/>
      <c r="DT646" s="2"/>
      <c r="DU646" s="2"/>
      <c r="DV646" s="2"/>
      <c r="DW646" s="2"/>
      <c r="DX646" s="2"/>
      <c r="DY646" s="2"/>
      <c r="DZ646" s="2"/>
      <c r="EA646" s="2"/>
      <c r="EB646" s="2"/>
      <c r="EC646" s="2"/>
      <c r="ED646" s="2"/>
      <c r="EE646" s="2"/>
      <c r="EF646" s="2"/>
      <c r="EG646" s="2"/>
      <c r="EH646" s="2"/>
      <c r="EI646" s="2"/>
      <c r="EJ646" s="2"/>
      <c r="EK646" s="2"/>
    </row>
    <row r="647" spans="1:141" ht="12.7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c r="BW647" s="2"/>
      <c r="BX647" s="2"/>
      <c r="BY647" s="2"/>
      <c r="BZ647" s="2"/>
      <c r="CA647" s="2"/>
      <c r="CB647" s="2"/>
      <c r="CC647" s="2"/>
      <c r="CD647" s="2"/>
      <c r="CE647" s="2"/>
      <c r="CF647" s="2"/>
      <c r="CG647" s="2"/>
      <c r="CH647" s="2"/>
      <c r="CI647" s="2"/>
      <c r="CJ647" s="2"/>
      <c r="CK647" s="2"/>
      <c r="CL647" s="2"/>
      <c r="CM647" s="2"/>
      <c r="CN647" s="2"/>
      <c r="CO647" s="2"/>
      <c r="CP647" s="2"/>
      <c r="CQ647" s="2"/>
      <c r="CR647" s="2"/>
      <c r="CS647" s="2"/>
      <c r="CT647" s="2"/>
      <c r="CU647" s="2"/>
      <c r="CV647" s="2"/>
      <c r="CW647" s="2"/>
      <c r="CX647" s="2"/>
      <c r="CY647" s="2"/>
      <c r="CZ647" s="2"/>
      <c r="DA647" s="2"/>
      <c r="DB647" s="2"/>
      <c r="DC647" s="2"/>
      <c r="DD647" s="2"/>
      <c r="DE647" s="2"/>
      <c r="DF647" s="2"/>
      <c r="DG647" s="2"/>
      <c r="DH647" s="2"/>
      <c r="DI647" s="2"/>
      <c r="DJ647" s="2"/>
      <c r="DK647" s="2"/>
      <c r="DL647" s="2"/>
      <c r="DM647" s="2"/>
      <c r="DN647" s="2"/>
      <c r="DO647" s="2"/>
      <c r="DP647" s="2"/>
      <c r="DQ647" s="2"/>
      <c r="DR647" s="2"/>
      <c r="DS647" s="2"/>
      <c r="DT647" s="2"/>
      <c r="DU647" s="2"/>
      <c r="DV647" s="2"/>
      <c r="DW647" s="2"/>
      <c r="DX647" s="2"/>
      <c r="DY647" s="2"/>
      <c r="DZ647" s="2"/>
      <c r="EA647" s="2"/>
      <c r="EB647" s="2"/>
      <c r="EC647" s="2"/>
      <c r="ED647" s="2"/>
      <c r="EE647" s="2"/>
      <c r="EF647" s="2"/>
      <c r="EG647" s="2"/>
      <c r="EH647" s="2"/>
      <c r="EI647" s="2"/>
      <c r="EJ647" s="2"/>
      <c r="EK647" s="2"/>
    </row>
    <row r="648" spans="1:141" ht="12.7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c r="BW648" s="2"/>
      <c r="BX648" s="2"/>
      <c r="BY648" s="2"/>
      <c r="BZ648" s="2"/>
      <c r="CA648" s="2"/>
      <c r="CB648" s="2"/>
      <c r="CC648" s="2"/>
      <c r="CD648" s="2"/>
      <c r="CE648" s="2"/>
      <c r="CF648" s="2"/>
      <c r="CG648" s="2"/>
      <c r="CH648" s="2"/>
      <c r="CI648" s="2"/>
      <c r="CJ648" s="2"/>
      <c r="CK648" s="2"/>
      <c r="CL648" s="2"/>
      <c r="CM648" s="2"/>
      <c r="CN648" s="2"/>
      <c r="CO648" s="2"/>
      <c r="CP648" s="2"/>
      <c r="CQ648" s="2"/>
      <c r="CR648" s="2"/>
      <c r="CS648" s="2"/>
      <c r="CT648" s="2"/>
      <c r="CU648" s="2"/>
      <c r="CV648" s="2"/>
      <c r="CW648" s="2"/>
      <c r="CX648" s="2"/>
      <c r="CY648" s="2"/>
      <c r="CZ648" s="2"/>
      <c r="DA648" s="2"/>
      <c r="DB648" s="2"/>
      <c r="DC648" s="2"/>
      <c r="DD648" s="2"/>
      <c r="DE648" s="2"/>
      <c r="DF648" s="2"/>
      <c r="DG648" s="2"/>
      <c r="DH648" s="2"/>
      <c r="DI648" s="2"/>
      <c r="DJ648" s="2"/>
      <c r="DK648" s="2"/>
      <c r="DL648" s="2"/>
      <c r="DM648" s="2"/>
      <c r="DN648" s="2"/>
      <c r="DO648" s="2"/>
      <c r="DP648" s="2"/>
      <c r="DQ648" s="2"/>
      <c r="DR648" s="2"/>
      <c r="DS648" s="2"/>
      <c r="DT648" s="2"/>
      <c r="DU648" s="2"/>
      <c r="DV648" s="2"/>
      <c r="DW648" s="2"/>
      <c r="DX648" s="2"/>
      <c r="DY648" s="2"/>
      <c r="DZ648" s="2"/>
      <c r="EA648" s="2"/>
      <c r="EB648" s="2"/>
      <c r="EC648" s="2"/>
      <c r="ED648" s="2"/>
      <c r="EE648" s="2"/>
      <c r="EF648" s="2"/>
      <c r="EG648" s="2"/>
      <c r="EH648" s="2"/>
      <c r="EI648" s="2"/>
      <c r="EJ648" s="2"/>
      <c r="EK648" s="2"/>
    </row>
    <row r="649" spans="1:141" ht="12.7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c r="BV649" s="2"/>
      <c r="BW649" s="2"/>
      <c r="BX649" s="2"/>
      <c r="BY649" s="2"/>
      <c r="BZ649" s="2"/>
      <c r="CA649" s="2"/>
      <c r="CB649" s="2"/>
      <c r="CC649" s="2"/>
      <c r="CD649" s="2"/>
      <c r="CE649" s="2"/>
      <c r="CF649" s="2"/>
      <c r="CG649" s="2"/>
      <c r="CH649" s="2"/>
      <c r="CI649" s="2"/>
      <c r="CJ649" s="2"/>
      <c r="CK649" s="2"/>
      <c r="CL649" s="2"/>
      <c r="CM649" s="2"/>
      <c r="CN649" s="2"/>
      <c r="CO649" s="2"/>
      <c r="CP649" s="2"/>
      <c r="CQ649" s="2"/>
      <c r="CR649" s="2"/>
      <c r="CS649" s="2"/>
      <c r="CT649" s="2"/>
      <c r="CU649" s="2"/>
      <c r="CV649" s="2"/>
      <c r="CW649" s="2"/>
      <c r="CX649" s="2"/>
      <c r="CY649" s="2"/>
      <c r="CZ649" s="2"/>
      <c r="DA649" s="2"/>
      <c r="DB649" s="2"/>
      <c r="DC649" s="2"/>
      <c r="DD649" s="2"/>
      <c r="DE649" s="2"/>
      <c r="DF649" s="2"/>
      <c r="DG649" s="2"/>
      <c r="DH649" s="2"/>
      <c r="DI649" s="2"/>
      <c r="DJ649" s="2"/>
      <c r="DK649" s="2"/>
      <c r="DL649" s="2"/>
      <c r="DM649" s="2"/>
      <c r="DN649" s="2"/>
      <c r="DO649" s="2"/>
      <c r="DP649" s="2"/>
      <c r="DQ649" s="2"/>
      <c r="DR649" s="2"/>
      <c r="DS649" s="2"/>
      <c r="DT649" s="2"/>
      <c r="DU649" s="2"/>
      <c r="DV649" s="2"/>
      <c r="DW649" s="2"/>
      <c r="DX649" s="2"/>
      <c r="DY649" s="2"/>
      <c r="DZ649" s="2"/>
      <c r="EA649" s="2"/>
      <c r="EB649" s="2"/>
      <c r="EC649" s="2"/>
      <c r="ED649" s="2"/>
      <c r="EE649" s="2"/>
      <c r="EF649" s="2"/>
      <c r="EG649" s="2"/>
      <c r="EH649" s="2"/>
      <c r="EI649" s="2"/>
      <c r="EJ649" s="2"/>
      <c r="EK649" s="2"/>
    </row>
    <row r="650" spans="1:141" ht="12.7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c r="BW650" s="2"/>
      <c r="BX650" s="2"/>
      <c r="BY650" s="2"/>
      <c r="BZ650" s="2"/>
      <c r="CA650" s="2"/>
      <c r="CB650" s="2"/>
      <c r="CC650" s="2"/>
      <c r="CD650" s="2"/>
      <c r="CE650" s="2"/>
      <c r="CF650" s="2"/>
      <c r="CG650" s="2"/>
      <c r="CH650" s="2"/>
      <c r="CI650" s="2"/>
      <c r="CJ650" s="2"/>
      <c r="CK650" s="2"/>
      <c r="CL650" s="2"/>
      <c r="CM650" s="2"/>
      <c r="CN650" s="2"/>
      <c r="CO650" s="2"/>
      <c r="CP650" s="2"/>
      <c r="CQ650" s="2"/>
      <c r="CR650" s="2"/>
      <c r="CS650" s="2"/>
      <c r="CT650" s="2"/>
      <c r="CU650" s="2"/>
      <c r="CV650" s="2"/>
      <c r="CW650" s="2"/>
      <c r="CX650" s="2"/>
      <c r="CY650" s="2"/>
      <c r="CZ650" s="2"/>
      <c r="DA650" s="2"/>
      <c r="DB650" s="2"/>
      <c r="DC650" s="2"/>
      <c r="DD650" s="2"/>
      <c r="DE650" s="2"/>
      <c r="DF650" s="2"/>
      <c r="DG650" s="2"/>
      <c r="DH650" s="2"/>
      <c r="DI650" s="2"/>
      <c r="DJ650" s="2"/>
      <c r="DK650" s="2"/>
      <c r="DL650" s="2"/>
      <c r="DM650" s="2"/>
      <c r="DN650" s="2"/>
      <c r="DO650" s="2"/>
      <c r="DP650" s="2"/>
      <c r="DQ650" s="2"/>
      <c r="DR650" s="2"/>
      <c r="DS650" s="2"/>
      <c r="DT650" s="2"/>
      <c r="DU650" s="2"/>
      <c r="DV650" s="2"/>
      <c r="DW650" s="2"/>
      <c r="DX650" s="2"/>
      <c r="DY650" s="2"/>
      <c r="DZ650" s="2"/>
      <c r="EA650" s="2"/>
      <c r="EB650" s="2"/>
      <c r="EC650" s="2"/>
      <c r="ED650" s="2"/>
      <c r="EE650" s="2"/>
      <c r="EF650" s="2"/>
      <c r="EG650" s="2"/>
      <c r="EH650" s="2"/>
      <c r="EI650" s="2"/>
      <c r="EJ650" s="2"/>
      <c r="EK650" s="2"/>
    </row>
    <row r="651" spans="1:141" ht="12.7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c r="BW651" s="2"/>
      <c r="BX651" s="2"/>
      <c r="BY651" s="2"/>
      <c r="BZ651" s="2"/>
      <c r="CA651" s="2"/>
      <c r="CB651" s="2"/>
      <c r="CC651" s="2"/>
      <c r="CD651" s="2"/>
      <c r="CE651" s="2"/>
      <c r="CF651" s="2"/>
      <c r="CG651" s="2"/>
      <c r="CH651" s="2"/>
      <c r="CI651" s="2"/>
      <c r="CJ651" s="2"/>
      <c r="CK651" s="2"/>
      <c r="CL651" s="2"/>
      <c r="CM651" s="2"/>
      <c r="CN651" s="2"/>
      <c r="CO651" s="2"/>
      <c r="CP651" s="2"/>
      <c r="CQ651" s="2"/>
      <c r="CR651" s="2"/>
      <c r="CS651" s="2"/>
      <c r="CT651" s="2"/>
      <c r="CU651" s="2"/>
      <c r="CV651" s="2"/>
      <c r="CW651" s="2"/>
      <c r="CX651" s="2"/>
      <c r="CY651" s="2"/>
      <c r="CZ651" s="2"/>
      <c r="DA651" s="2"/>
      <c r="DB651" s="2"/>
      <c r="DC651" s="2"/>
      <c r="DD651" s="2"/>
      <c r="DE651" s="2"/>
      <c r="DF651" s="2"/>
      <c r="DG651" s="2"/>
      <c r="DH651" s="2"/>
      <c r="DI651" s="2"/>
      <c r="DJ651" s="2"/>
      <c r="DK651" s="2"/>
      <c r="DL651" s="2"/>
      <c r="DM651" s="2"/>
      <c r="DN651" s="2"/>
      <c r="DO651" s="2"/>
      <c r="DP651" s="2"/>
      <c r="DQ651" s="2"/>
      <c r="DR651" s="2"/>
      <c r="DS651" s="2"/>
      <c r="DT651" s="2"/>
      <c r="DU651" s="2"/>
      <c r="DV651" s="2"/>
      <c r="DW651" s="2"/>
      <c r="DX651" s="2"/>
      <c r="DY651" s="2"/>
      <c r="DZ651" s="2"/>
      <c r="EA651" s="2"/>
      <c r="EB651" s="2"/>
      <c r="EC651" s="2"/>
      <c r="ED651" s="2"/>
      <c r="EE651" s="2"/>
      <c r="EF651" s="2"/>
      <c r="EG651" s="2"/>
      <c r="EH651" s="2"/>
      <c r="EI651" s="2"/>
      <c r="EJ651" s="2"/>
      <c r="EK651" s="2"/>
    </row>
    <row r="652" spans="1:141" ht="12.7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c r="BW652" s="2"/>
      <c r="BX652" s="2"/>
      <c r="BY652" s="2"/>
      <c r="BZ652" s="2"/>
      <c r="CA652" s="2"/>
      <c r="CB652" s="2"/>
      <c r="CC652" s="2"/>
      <c r="CD652" s="2"/>
      <c r="CE652" s="2"/>
      <c r="CF652" s="2"/>
      <c r="CG652" s="2"/>
      <c r="CH652" s="2"/>
      <c r="CI652" s="2"/>
      <c r="CJ652" s="2"/>
      <c r="CK652" s="2"/>
      <c r="CL652" s="2"/>
      <c r="CM652" s="2"/>
      <c r="CN652" s="2"/>
      <c r="CO652" s="2"/>
      <c r="CP652" s="2"/>
      <c r="CQ652" s="2"/>
      <c r="CR652" s="2"/>
      <c r="CS652" s="2"/>
      <c r="CT652" s="2"/>
      <c r="CU652" s="2"/>
      <c r="CV652" s="2"/>
      <c r="CW652" s="2"/>
      <c r="CX652" s="2"/>
      <c r="CY652" s="2"/>
      <c r="CZ652" s="2"/>
      <c r="DA652" s="2"/>
      <c r="DB652" s="2"/>
      <c r="DC652" s="2"/>
      <c r="DD652" s="2"/>
      <c r="DE652" s="2"/>
      <c r="DF652" s="2"/>
      <c r="DG652" s="2"/>
      <c r="DH652" s="2"/>
      <c r="DI652" s="2"/>
      <c r="DJ652" s="2"/>
      <c r="DK652" s="2"/>
      <c r="DL652" s="2"/>
      <c r="DM652" s="2"/>
      <c r="DN652" s="2"/>
      <c r="DO652" s="2"/>
      <c r="DP652" s="2"/>
      <c r="DQ652" s="2"/>
      <c r="DR652" s="2"/>
      <c r="DS652" s="2"/>
      <c r="DT652" s="2"/>
      <c r="DU652" s="2"/>
      <c r="DV652" s="2"/>
      <c r="DW652" s="2"/>
      <c r="DX652" s="2"/>
      <c r="DY652" s="2"/>
      <c r="DZ652" s="2"/>
      <c r="EA652" s="2"/>
      <c r="EB652" s="2"/>
      <c r="EC652" s="2"/>
      <c r="ED652" s="2"/>
      <c r="EE652" s="2"/>
      <c r="EF652" s="2"/>
      <c r="EG652" s="2"/>
      <c r="EH652" s="2"/>
      <c r="EI652" s="2"/>
      <c r="EJ652" s="2"/>
      <c r="EK652" s="2"/>
    </row>
    <row r="653" spans="1:141" ht="12.7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2"/>
      <c r="BT653" s="2"/>
      <c r="BU653" s="2"/>
      <c r="BV653" s="2"/>
      <c r="BW653" s="2"/>
      <c r="BX653" s="2"/>
      <c r="BY653" s="2"/>
      <c r="BZ653" s="2"/>
      <c r="CA653" s="2"/>
      <c r="CB653" s="2"/>
      <c r="CC653" s="2"/>
      <c r="CD653" s="2"/>
      <c r="CE653" s="2"/>
      <c r="CF653" s="2"/>
      <c r="CG653" s="2"/>
      <c r="CH653" s="2"/>
      <c r="CI653" s="2"/>
      <c r="CJ653" s="2"/>
      <c r="CK653" s="2"/>
      <c r="CL653" s="2"/>
      <c r="CM653" s="2"/>
      <c r="CN653" s="2"/>
      <c r="CO653" s="2"/>
      <c r="CP653" s="2"/>
      <c r="CQ653" s="2"/>
      <c r="CR653" s="2"/>
      <c r="CS653" s="2"/>
      <c r="CT653" s="2"/>
      <c r="CU653" s="2"/>
      <c r="CV653" s="2"/>
      <c r="CW653" s="2"/>
      <c r="CX653" s="2"/>
      <c r="CY653" s="2"/>
      <c r="CZ653" s="2"/>
      <c r="DA653" s="2"/>
      <c r="DB653" s="2"/>
      <c r="DC653" s="2"/>
      <c r="DD653" s="2"/>
      <c r="DE653" s="2"/>
      <c r="DF653" s="2"/>
      <c r="DG653" s="2"/>
      <c r="DH653" s="2"/>
      <c r="DI653" s="2"/>
      <c r="DJ653" s="2"/>
      <c r="DK653" s="2"/>
      <c r="DL653" s="2"/>
      <c r="DM653" s="2"/>
      <c r="DN653" s="2"/>
      <c r="DO653" s="2"/>
      <c r="DP653" s="2"/>
      <c r="DQ653" s="2"/>
      <c r="DR653" s="2"/>
      <c r="DS653" s="2"/>
      <c r="DT653" s="2"/>
      <c r="DU653" s="2"/>
      <c r="DV653" s="2"/>
      <c r="DW653" s="2"/>
      <c r="DX653" s="2"/>
      <c r="DY653" s="2"/>
      <c r="DZ653" s="2"/>
      <c r="EA653" s="2"/>
      <c r="EB653" s="2"/>
      <c r="EC653" s="2"/>
      <c r="ED653" s="2"/>
      <c r="EE653" s="2"/>
      <c r="EF653" s="2"/>
      <c r="EG653" s="2"/>
      <c r="EH653" s="2"/>
      <c r="EI653" s="2"/>
      <c r="EJ653" s="2"/>
      <c r="EK653" s="2"/>
    </row>
    <row r="654" spans="1:141" ht="12.7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c r="BW654" s="2"/>
      <c r="BX654" s="2"/>
      <c r="BY654" s="2"/>
      <c r="BZ654" s="2"/>
      <c r="CA654" s="2"/>
      <c r="CB654" s="2"/>
      <c r="CC654" s="2"/>
      <c r="CD654" s="2"/>
      <c r="CE654" s="2"/>
      <c r="CF654" s="2"/>
      <c r="CG654" s="2"/>
      <c r="CH654" s="2"/>
      <c r="CI654" s="2"/>
      <c r="CJ654" s="2"/>
      <c r="CK654" s="2"/>
      <c r="CL654" s="2"/>
      <c r="CM654" s="2"/>
      <c r="CN654" s="2"/>
      <c r="CO654" s="2"/>
      <c r="CP654" s="2"/>
      <c r="CQ654" s="2"/>
      <c r="CR654" s="2"/>
      <c r="CS654" s="2"/>
      <c r="CT654" s="2"/>
      <c r="CU654" s="2"/>
      <c r="CV654" s="2"/>
      <c r="CW654" s="2"/>
      <c r="CX654" s="2"/>
      <c r="CY654" s="2"/>
      <c r="CZ654" s="2"/>
      <c r="DA654" s="2"/>
      <c r="DB654" s="2"/>
      <c r="DC654" s="2"/>
      <c r="DD654" s="2"/>
      <c r="DE654" s="2"/>
      <c r="DF654" s="2"/>
      <c r="DG654" s="2"/>
      <c r="DH654" s="2"/>
      <c r="DI654" s="2"/>
      <c r="DJ654" s="2"/>
      <c r="DK654" s="2"/>
      <c r="DL654" s="2"/>
      <c r="DM654" s="2"/>
      <c r="DN654" s="2"/>
      <c r="DO654" s="2"/>
      <c r="DP654" s="2"/>
      <c r="DQ654" s="2"/>
      <c r="DR654" s="2"/>
      <c r="DS654" s="2"/>
      <c r="DT654" s="2"/>
      <c r="DU654" s="2"/>
      <c r="DV654" s="2"/>
      <c r="DW654" s="2"/>
      <c r="DX654" s="2"/>
      <c r="DY654" s="2"/>
      <c r="DZ654" s="2"/>
      <c r="EA654" s="2"/>
      <c r="EB654" s="2"/>
      <c r="EC654" s="2"/>
      <c r="ED654" s="2"/>
      <c r="EE654" s="2"/>
      <c r="EF654" s="2"/>
      <c r="EG654" s="2"/>
      <c r="EH654" s="2"/>
      <c r="EI654" s="2"/>
      <c r="EJ654" s="2"/>
      <c r="EK654" s="2"/>
    </row>
    <row r="655" spans="1:141" ht="12.7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c r="BV655" s="2"/>
      <c r="BW655" s="2"/>
      <c r="BX655" s="2"/>
      <c r="BY655" s="2"/>
      <c r="BZ655" s="2"/>
      <c r="CA655" s="2"/>
      <c r="CB655" s="2"/>
      <c r="CC655" s="2"/>
      <c r="CD655" s="2"/>
      <c r="CE655" s="2"/>
      <c r="CF655" s="2"/>
      <c r="CG655" s="2"/>
      <c r="CH655" s="2"/>
      <c r="CI655" s="2"/>
      <c r="CJ655" s="2"/>
      <c r="CK655" s="2"/>
      <c r="CL655" s="2"/>
      <c r="CM655" s="2"/>
      <c r="CN655" s="2"/>
      <c r="CO655" s="2"/>
      <c r="CP655" s="2"/>
      <c r="CQ655" s="2"/>
      <c r="CR655" s="2"/>
      <c r="CS655" s="2"/>
      <c r="CT655" s="2"/>
      <c r="CU655" s="2"/>
      <c r="CV655" s="2"/>
      <c r="CW655" s="2"/>
      <c r="CX655" s="2"/>
      <c r="CY655" s="2"/>
      <c r="CZ655" s="2"/>
      <c r="DA655" s="2"/>
      <c r="DB655" s="2"/>
      <c r="DC655" s="2"/>
      <c r="DD655" s="2"/>
      <c r="DE655" s="2"/>
      <c r="DF655" s="2"/>
      <c r="DG655" s="2"/>
      <c r="DH655" s="2"/>
      <c r="DI655" s="2"/>
      <c r="DJ655" s="2"/>
      <c r="DK655" s="2"/>
      <c r="DL655" s="2"/>
      <c r="DM655" s="2"/>
      <c r="DN655" s="2"/>
      <c r="DO655" s="2"/>
      <c r="DP655" s="2"/>
      <c r="DQ655" s="2"/>
      <c r="DR655" s="2"/>
      <c r="DS655" s="2"/>
      <c r="DT655" s="2"/>
      <c r="DU655" s="2"/>
      <c r="DV655" s="2"/>
      <c r="DW655" s="2"/>
      <c r="DX655" s="2"/>
      <c r="DY655" s="2"/>
      <c r="DZ655" s="2"/>
      <c r="EA655" s="2"/>
      <c r="EB655" s="2"/>
      <c r="EC655" s="2"/>
      <c r="ED655" s="2"/>
      <c r="EE655" s="2"/>
      <c r="EF655" s="2"/>
      <c r="EG655" s="2"/>
      <c r="EH655" s="2"/>
      <c r="EI655" s="2"/>
      <c r="EJ655" s="2"/>
      <c r="EK655" s="2"/>
    </row>
    <row r="656" spans="1:141" ht="12.7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c r="BW656" s="2"/>
      <c r="BX656" s="2"/>
      <c r="BY656" s="2"/>
      <c r="BZ656" s="2"/>
      <c r="CA656" s="2"/>
      <c r="CB656" s="2"/>
      <c r="CC656" s="2"/>
      <c r="CD656" s="2"/>
      <c r="CE656" s="2"/>
      <c r="CF656" s="2"/>
      <c r="CG656" s="2"/>
      <c r="CH656" s="2"/>
      <c r="CI656" s="2"/>
      <c r="CJ656" s="2"/>
      <c r="CK656" s="2"/>
      <c r="CL656" s="2"/>
      <c r="CM656" s="2"/>
      <c r="CN656" s="2"/>
      <c r="CO656" s="2"/>
      <c r="CP656" s="2"/>
      <c r="CQ656" s="2"/>
      <c r="CR656" s="2"/>
      <c r="CS656" s="2"/>
      <c r="CT656" s="2"/>
      <c r="CU656" s="2"/>
      <c r="CV656" s="2"/>
      <c r="CW656" s="2"/>
      <c r="CX656" s="2"/>
      <c r="CY656" s="2"/>
      <c r="CZ656" s="2"/>
      <c r="DA656" s="2"/>
      <c r="DB656" s="2"/>
      <c r="DC656" s="2"/>
      <c r="DD656" s="2"/>
      <c r="DE656" s="2"/>
      <c r="DF656" s="2"/>
      <c r="DG656" s="2"/>
      <c r="DH656" s="2"/>
      <c r="DI656" s="2"/>
      <c r="DJ656" s="2"/>
      <c r="DK656" s="2"/>
      <c r="DL656" s="2"/>
      <c r="DM656" s="2"/>
      <c r="DN656" s="2"/>
      <c r="DO656" s="2"/>
      <c r="DP656" s="2"/>
      <c r="DQ656" s="2"/>
      <c r="DR656" s="2"/>
      <c r="DS656" s="2"/>
      <c r="DT656" s="2"/>
      <c r="DU656" s="2"/>
      <c r="DV656" s="2"/>
      <c r="DW656" s="2"/>
      <c r="DX656" s="2"/>
      <c r="DY656" s="2"/>
      <c r="DZ656" s="2"/>
      <c r="EA656" s="2"/>
      <c r="EB656" s="2"/>
      <c r="EC656" s="2"/>
      <c r="ED656" s="2"/>
      <c r="EE656" s="2"/>
      <c r="EF656" s="2"/>
      <c r="EG656" s="2"/>
      <c r="EH656" s="2"/>
      <c r="EI656" s="2"/>
      <c r="EJ656" s="2"/>
      <c r="EK656" s="2"/>
    </row>
    <row r="657" spans="1:141" ht="12.7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c r="BV657" s="2"/>
      <c r="BW657" s="2"/>
      <c r="BX657" s="2"/>
      <c r="BY657" s="2"/>
      <c r="BZ657" s="2"/>
      <c r="CA657" s="2"/>
      <c r="CB657" s="2"/>
      <c r="CC657" s="2"/>
      <c r="CD657" s="2"/>
      <c r="CE657" s="2"/>
      <c r="CF657" s="2"/>
      <c r="CG657" s="2"/>
      <c r="CH657" s="2"/>
      <c r="CI657" s="2"/>
      <c r="CJ657" s="2"/>
      <c r="CK657" s="2"/>
      <c r="CL657" s="2"/>
      <c r="CM657" s="2"/>
      <c r="CN657" s="2"/>
      <c r="CO657" s="2"/>
      <c r="CP657" s="2"/>
      <c r="CQ657" s="2"/>
      <c r="CR657" s="2"/>
      <c r="CS657" s="2"/>
      <c r="CT657" s="2"/>
      <c r="CU657" s="2"/>
      <c r="CV657" s="2"/>
      <c r="CW657" s="2"/>
      <c r="CX657" s="2"/>
      <c r="CY657" s="2"/>
      <c r="CZ657" s="2"/>
      <c r="DA657" s="2"/>
      <c r="DB657" s="2"/>
      <c r="DC657" s="2"/>
      <c r="DD657" s="2"/>
      <c r="DE657" s="2"/>
      <c r="DF657" s="2"/>
      <c r="DG657" s="2"/>
      <c r="DH657" s="2"/>
      <c r="DI657" s="2"/>
      <c r="DJ657" s="2"/>
      <c r="DK657" s="2"/>
      <c r="DL657" s="2"/>
      <c r="DM657" s="2"/>
      <c r="DN657" s="2"/>
      <c r="DO657" s="2"/>
      <c r="DP657" s="2"/>
      <c r="DQ657" s="2"/>
      <c r="DR657" s="2"/>
      <c r="DS657" s="2"/>
      <c r="DT657" s="2"/>
      <c r="DU657" s="2"/>
      <c r="DV657" s="2"/>
      <c r="DW657" s="2"/>
      <c r="DX657" s="2"/>
      <c r="DY657" s="2"/>
      <c r="DZ657" s="2"/>
      <c r="EA657" s="2"/>
      <c r="EB657" s="2"/>
      <c r="EC657" s="2"/>
      <c r="ED657" s="2"/>
      <c r="EE657" s="2"/>
      <c r="EF657" s="2"/>
      <c r="EG657" s="2"/>
      <c r="EH657" s="2"/>
      <c r="EI657" s="2"/>
      <c r="EJ657" s="2"/>
      <c r="EK657" s="2"/>
    </row>
    <row r="658" spans="1:141" ht="12.7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c r="BW658" s="2"/>
      <c r="BX658" s="2"/>
      <c r="BY658" s="2"/>
      <c r="BZ658" s="2"/>
      <c r="CA658" s="2"/>
      <c r="CB658" s="2"/>
      <c r="CC658" s="2"/>
      <c r="CD658" s="2"/>
      <c r="CE658" s="2"/>
      <c r="CF658" s="2"/>
      <c r="CG658" s="2"/>
      <c r="CH658" s="2"/>
      <c r="CI658" s="2"/>
      <c r="CJ658" s="2"/>
      <c r="CK658" s="2"/>
      <c r="CL658" s="2"/>
      <c r="CM658" s="2"/>
      <c r="CN658" s="2"/>
      <c r="CO658" s="2"/>
      <c r="CP658" s="2"/>
      <c r="CQ658" s="2"/>
      <c r="CR658" s="2"/>
      <c r="CS658" s="2"/>
      <c r="CT658" s="2"/>
      <c r="CU658" s="2"/>
      <c r="CV658" s="2"/>
      <c r="CW658" s="2"/>
      <c r="CX658" s="2"/>
      <c r="CY658" s="2"/>
      <c r="CZ658" s="2"/>
      <c r="DA658" s="2"/>
      <c r="DB658" s="2"/>
      <c r="DC658" s="2"/>
      <c r="DD658" s="2"/>
      <c r="DE658" s="2"/>
      <c r="DF658" s="2"/>
      <c r="DG658" s="2"/>
      <c r="DH658" s="2"/>
      <c r="DI658" s="2"/>
      <c r="DJ658" s="2"/>
      <c r="DK658" s="2"/>
      <c r="DL658" s="2"/>
      <c r="DM658" s="2"/>
      <c r="DN658" s="2"/>
      <c r="DO658" s="2"/>
      <c r="DP658" s="2"/>
      <c r="DQ658" s="2"/>
      <c r="DR658" s="2"/>
      <c r="DS658" s="2"/>
      <c r="DT658" s="2"/>
      <c r="DU658" s="2"/>
      <c r="DV658" s="2"/>
      <c r="DW658" s="2"/>
      <c r="DX658" s="2"/>
      <c r="DY658" s="2"/>
      <c r="DZ658" s="2"/>
      <c r="EA658" s="2"/>
      <c r="EB658" s="2"/>
      <c r="EC658" s="2"/>
      <c r="ED658" s="2"/>
      <c r="EE658" s="2"/>
      <c r="EF658" s="2"/>
      <c r="EG658" s="2"/>
      <c r="EH658" s="2"/>
      <c r="EI658" s="2"/>
      <c r="EJ658" s="2"/>
      <c r="EK658" s="2"/>
    </row>
    <row r="659" spans="1:141" ht="12.7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c r="BW659" s="2"/>
      <c r="BX659" s="2"/>
      <c r="BY659" s="2"/>
      <c r="BZ659" s="2"/>
      <c r="CA659" s="2"/>
      <c r="CB659" s="2"/>
      <c r="CC659" s="2"/>
      <c r="CD659" s="2"/>
      <c r="CE659" s="2"/>
      <c r="CF659" s="2"/>
      <c r="CG659" s="2"/>
      <c r="CH659" s="2"/>
      <c r="CI659" s="2"/>
      <c r="CJ659" s="2"/>
      <c r="CK659" s="2"/>
      <c r="CL659" s="2"/>
      <c r="CM659" s="2"/>
      <c r="CN659" s="2"/>
      <c r="CO659" s="2"/>
      <c r="CP659" s="2"/>
      <c r="CQ659" s="2"/>
      <c r="CR659" s="2"/>
      <c r="CS659" s="2"/>
      <c r="CT659" s="2"/>
      <c r="CU659" s="2"/>
      <c r="CV659" s="2"/>
      <c r="CW659" s="2"/>
      <c r="CX659" s="2"/>
      <c r="CY659" s="2"/>
      <c r="CZ659" s="2"/>
      <c r="DA659" s="2"/>
      <c r="DB659" s="2"/>
      <c r="DC659" s="2"/>
      <c r="DD659" s="2"/>
      <c r="DE659" s="2"/>
      <c r="DF659" s="2"/>
      <c r="DG659" s="2"/>
      <c r="DH659" s="2"/>
      <c r="DI659" s="2"/>
      <c r="DJ659" s="2"/>
      <c r="DK659" s="2"/>
      <c r="DL659" s="2"/>
      <c r="DM659" s="2"/>
      <c r="DN659" s="2"/>
      <c r="DO659" s="2"/>
      <c r="DP659" s="2"/>
      <c r="DQ659" s="2"/>
      <c r="DR659" s="2"/>
      <c r="DS659" s="2"/>
      <c r="DT659" s="2"/>
      <c r="DU659" s="2"/>
      <c r="DV659" s="2"/>
      <c r="DW659" s="2"/>
      <c r="DX659" s="2"/>
      <c r="DY659" s="2"/>
      <c r="DZ659" s="2"/>
      <c r="EA659" s="2"/>
      <c r="EB659" s="2"/>
      <c r="EC659" s="2"/>
      <c r="ED659" s="2"/>
      <c r="EE659" s="2"/>
      <c r="EF659" s="2"/>
      <c r="EG659" s="2"/>
      <c r="EH659" s="2"/>
      <c r="EI659" s="2"/>
      <c r="EJ659" s="2"/>
      <c r="EK659" s="2"/>
    </row>
    <row r="660" spans="1:141" ht="12.7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c r="BV660" s="2"/>
      <c r="BW660" s="2"/>
      <c r="BX660" s="2"/>
      <c r="BY660" s="2"/>
      <c r="BZ660" s="2"/>
      <c r="CA660" s="2"/>
      <c r="CB660" s="2"/>
      <c r="CC660" s="2"/>
      <c r="CD660" s="2"/>
      <c r="CE660" s="2"/>
      <c r="CF660" s="2"/>
      <c r="CG660" s="2"/>
      <c r="CH660" s="2"/>
      <c r="CI660" s="2"/>
      <c r="CJ660" s="2"/>
      <c r="CK660" s="2"/>
      <c r="CL660" s="2"/>
      <c r="CM660" s="2"/>
      <c r="CN660" s="2"/>
      <c r="CO660" s="2"/>
      <c r="CP660" s="2"/>
      <c r="CQ660" s="2"/>
      <c r="CR660" s="2"/>
      <c r="CS660" s="2"/>
      <c r="CT660" s="2"/>
      <c r="CU660" s="2"/>
      <c r="CV660" s="2"/>
      <c r="CW660" s="2"/>
      <c r="CX660" s="2"/>
      <c r="CY660" s="2"/>
      <c r="CZ660" s="2"/>
      <c r="DA660" s="2"/>
      <c r="DB660" s="2"/>
      <c r="DC660" s="2"/>
      <c r="DD660" s="2"/>
      <c r="DE660" s="2"/>
      <c r="DF660" s="2"/>
      <c r="DG660" s="2"/>
      <c r="DH660" s="2"/>
      <c r="DI660" s="2"/>
      <c r="DJ660" s="2"/>
      <c r="DK660" s="2"/>
      <c r="DL660" s="2"/>
      <c r="DM660" s="2"/>
      <c r="DN660" s="2"/>
      <c r="DO660" s="2"/>
      <c r="DP660" s="2"/>
      <c r="DQ660" s="2"/>
      <c r="DR660" s="2"/>
      <c r="DS660" s="2"/>
      <c r="DT660" s="2"/>
      <c r="DU660" s="2"/>
      <c r="DV660" s="2"/>
      <c r="DW660" s="2"/>
      <c r="DX660" s="2"/>
      <c r="DY660" s="2"/>
      <c r="DZ660" s="2"/>
      <c r="EA660" s="2"/>
      <c r="EB660" s="2"/>
      <c r="EC660" s="2"/>
      <c r="ED660" s="2"/>
      <c r="EE660" s="2"/>
      <c r="EF660" s="2"/>
      <c r="EG660" s="2"/>
      <c r="EH660" s="2"/>
      <c r="EI660" s="2"/>
      <c r="EJ660" s="2"/>
      <c r="EK660" s="2"/>
    </row>
    <row r="661" spans="1:141" ht="12.7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c r="BW661" s="2"/>
      <c r="BX661" s="2"/>
      <c r="BY661" s="2"/>
      <c r="BZ661" s="2"/>
      <c r="CA661" s="2"/>
      <c r="CB661" s="2"/>
      <c r="CC661" s="2"/>
      <c r="CD661" s="2"/>
      <c r="CE661" s="2"/>
      <c r="CF661" s="2"/>
      <c r="CG661" s="2"/>
      <c r="CH661" s="2"/>
      <c r="CI661" s="2"/>
      <c r="CJ661" s="2"/>
      <c r="CK661" s="2"/>
      <c r="CL661" s="2"/>
      <c r="CM661" s="2"/>
      <c r="CN661" s="2"/>
      <c r="CO661" s="2"/>
      <c r="CP661" s="2"/>
      <c r="CQ661" s="2"/>
      <c r="CR661" s="2"/>
      <c r="CS661" s="2"/>
      <c r="CT661" s="2"/>
      <c r="CU661" s="2"/>
      <c r="CV661" s="2"/>
      <c r="CW661" s="2"/>
      <c r="CX661" s="2"/>
      <c r="CY661" s="2"/>
      <c r="CZ661" s="2"/>
      <c r="DA661" s="2"/>
      <c r="DB661" s="2"/>
      <c r="DC661" s="2"/>
      <c r="DD661" s="2"/>
      <c r="DE661" s="2"/>
      <c r="DF661" s="2"/>
      <c r="DG661" s="2"/>
      <c r="DH661" s="2"/>
      <c r="DI661" s="2"/>
      <c r="DJ661" s="2"/>
      <c r="DK661" s="2"/>
      <c r="DL661" s="2"/>
      <c r="DM661" s="2"/>
      <c r="DN661" s="2"/>
      <c r="DO661" s="2"/>
      <c r="DP661" s="2"/>
      <c r="DQ661" s="2"/>
      <c r="DR661" s="2"/>
      <c r="DS661" s="2"/>
      <c r="DT661" s="2"/>
      <c r="DU661" s="2"/>
      <c r="DV661" s="2"/>
      <c r="DW661" s="2"/>
      <c r="DX661" s="2"/>
      <c r="DY661" s="2"/>
      <c r="DZ661" s="2"/>
      <c r="EA661" s="2"/>
      <c r="EB661" s="2"/>
      <c r="EC661" s="2"/>
      <c r="ED661" s="2"/>
      <c r="EE661" s="2"/>
      <c r="EF661" s="2"/>
      <c r="EG661" s="2"/>
      <c r="EH661" s="2"/>
      <c r="EI661" s="2"/>
      <c r="EJ661" s="2"/>
      <c r="EK661" s="2"/>
    </row>
    <row r="662" spans="1:141" ht="12.7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c r="BW662" s="2"/>
      <c r="BX662" s="2"/>
      <c r="BY662" s="2"/>
      <c r="BZ662" s="2"/>
      <c r="CA662" s="2"/>
      <c r="CB662" s="2"/>
      <c r="CC662" s="2"/>
      <c r="CD662" s="2"/>
      <c r="CE662" s="2"/>
      <c r="CF662" s="2"/>
      <c r="CG662" s="2"/>
      <c r="CH662" s="2"/>
      <c r="CI662" s="2"/>
      <c r="CJ662" s="2"/>
      <c r="CK662" s="2"/>
      <c r="CL662" s="2"/>
      <c r="CM662" s="2"/>
      <c r="CN662" s="2"/>
      <c r="CO662" s="2"/>
      <c r="CP662" s="2"/>
      <c r="CQ662" s="2"/>
      <c r="CR662" s="2"/>
      <c r="CS662" s="2"/>
      <c r="CT662" s="2"/>
      <c r="CU662" s="2"/>
      <c r="CV662" s="2"/>
      <c r="CW662" s="2"/>
      <c r="CX662" s="2"/>
      <c r="CY662" s="2"/>
      <c r="CZ662" s="2"/>
      <c r="DA662" s="2"/>
      <c r="DB662" s="2"/>
      <c r="DC662" s="2"/>
      <c r="DD662" s="2"/>
      <c r="DE662" s="2"/>
      <c r="DF662" s="2"/>
      <c r="DG662" s="2"/>
      <c r="DH662" s="2"/>
      <c r="DI662" s="2"/>
      <c r="DJ662" s="2"/>
      <c r="DK662" s="2"/>
      <c r="DL662" s="2"/>
      <c r="DM662" s="2"/>
      <c r="DN662" s="2"/>
      <c r="DO662" s="2"/>
      <c r="DP662" s="2"/>
      <c r="DQ662" s="2"/>
      <c r="DR662" s="2"/>
      <c r="DS662" s="2"/>
      <c r="DT662" s="2"/>
      <c r="DU662" s="2"/>
      <c r="DV662" s="2"/>
      <c r="DW662" s="2"/>
      <c r="DX662" s="2"/>
      <c r="DY662" s="2"/>
      <c r="DZ662" s="2"/>
      <c r="EA662" s="2"/>
      <c r="EB662" s="2"/>
      <c r="EC662" s="2"/>
      <c r="ED662" s="2"/>
      <c r="EE662" s="2"/>
      <c r="EF662" s="2"/>
      <c r="EG662" s="2"/>
      <c r="EH662" s="2"/>
      <c r="EI662" s="2"/>
      <c r="EJ662" s="2"/>
      <c r="EK662" s="2"/>
    </row>
    <row r="663" spans="1:141" ht="12.7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c r="BW663" s="2"/>
      <c r="BX663" s="2"/>
      <c r="BY663" s="2"/>
      <c r="BZ663" s="2"/>
      <c r="CA663" s="2"/>
      <c r="CB663" s="2"/>
      <c r="CC663" s="2"/>
      <c r="CD663" s="2"/>
      <c r="CE663" s="2"/>
      <c r="CF663" s="2"/>
      <c r="CG663" s="2"/>
      <c r="CH663" s="2"/>
      <c r="CI663" s="2"/>
      <c r="CJ663" s="2"/>
      <c r="CK663" s="2"/>
      <c r="CL663" s="2"/>
      <c r="CM663" s="2"/>
      <c r="CN663" s="2"/>
      <c r="CO663" s="2"/>
      <c r="CP663" s="2"/>
      <c r="CQ663" s="2"/>
      <c r="CR663" s="2"/>
      <c r="CS663" s="2"/>
      <c r="CT663" s="2"/>
      <c r="CU663" s="2"/>
      <c r="CV663" s="2"/>
      <c r="CW663" s="2"/>
      <c r="CX663" s="2"/>
      <c r="CY663" s="2"/>
      <c r="CZ663" s="2"/>
      <c r="DA663" s="2"/>
      <c r="DB663" s="2"/>
      <c r="DC663" s="2"/>
      <c r="DD663" s="2"/>
      <c r="DE663" s="2"/>
      <c r="DF663" s="2"/>
      <c r="DG663" s="2"/>
      <c r="DH663" s="2"/>
      <c r="DI663" s="2"/>
      <c r="DJ663" s="2"/>
      <c r="DK663" s="2"/>
      <c r="DL663" s="2"/>
      <c r="DM663" s="2"/>
      <c r="DN663" s="2"/>
      <c r="DO663" s="2"/>
      <c r="DP663" s="2"/>
      <c r="DQ663" s="2"/>
      <c r="DR663" s="2"/>
      <c r="DS663" s="2"/>
      <c r="DT663" s="2"/>
      <c r="DU663" s="2"/>
      <c r="DV663" s="2"/>
      <c r="DW663" s="2"/>
      <c r="DX663" s="2"/>
      <c r="DY663" s="2"/>
      <c r="DZ663" s="2"/>
      <c r="EA663" s="2"/>
      <c r="EB663" s="2"/>
      <c r="EC663" s="2"/>
      <c r="ED663" s="2"/>
      <c r="EE663" s="2"/>
      <c r="EF663" s="2"/>
      <c r="EG663" s="2"/>
      <c r="EH663" s="2"/>
      <c r="EI663" s="2"/>
      <c r="EJ663" s="2"/>
      <c r="EK663" s="2"/>
    </row>
    <row r="664" spans="1:141" ht="12.7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c r="BW664" s="2"/>
      <c r="BX664" s="2"/>
      <c r="BY664" s="2"/>
      <c r="BZ664" s="2"/>
      <c r="CA664" s="2"/>
      <c r="CB664" s="2"/>
      <c r="CC664" s="2"/>
      <c r="CD664" s="2"/>
      <c r="CE664" s="2"/>
      <c r="CF664" s="2"/>
      <c r="CG664" s="2"/>
      <c r="CH664" s="2"/>
      <c r="CI664" s="2"/>
      <c r="CJ664" s="2"/>
      <c r="CK664" s="2"/>
      <c r="CL664" s="2"/>
      <c r="CM664" s="2"/>
      <c r="CN664" s="2"/>
      <c r="CO664" s="2"/>
      <c r="CP664" s="2"/>
      <c r="CQ664" s="2"/>
      <c r="CR664" s="2"/>
      <c r="CS664" s="2"/>
      <c r="CT664" s="2"/>
      <c r="CU664" s="2"/>
      <c r="CV664" s="2"/>
      <c r="CW664" s="2"/>
      <c r="CX664" s="2"/>
      <c r="CY664" s="2"/>
      <c r="CZ664" s="2"/>
      <c r="DA664" s="2"/>
      <c r="DB664" s="2"/>
      <c r="DC664" s="2"/>
      <c r="DD664" s="2"/>
      <c r="DE664" s="2"/>
      <c r="DF664" s="2"/>
      <c r="DG664" s="2"/>
      <c r="DH664" s="2"/>
      <c r="DI664" s="2"/>
      <c r="DJ664" s="2"/>
      <c r="DK664" s="2"/>
      <c r="DL664" s="2"/>
      <c r="DM664" s="2"/>
      <c r="DN664" s="2"/>
      <c r="DO664" s="2"/>
      <c r="DP664" s="2"/>
      <c r="DQ664" s="2"/>
      <c r="DR664" s="2"/>
      <c r="DS664" s="2"/>
      <c r="DT664" s="2"/>
      <c r="DU664" s="2"/>
      <c r="DV664" s="2"/>
      <c r="DW664" s="2"/>
      <c r="DX664" s="2"/>
      <c r="DY664" s="2"/>
      <c r="DZ664" s="2"/>
      <c r="EA664" s="2"/>
      <c r="EB664" s="2"/>
      <c r="EC664" s="2"/>
      <c r="ED664" s="2"/>
      <c r="EE664" s="2"/>
      <c r="EF664" s="2"/>
      <c r="EG664" s="2"/>
      <c r="EH664" s="2"/>
      <c r="EI664" s="2"/>
      <c r="EJ664" s="2"/>
      <c r="EK664" s="2"/>
    </row>
    <row r="665" spans="1:141" ht="12.7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c r="BW665" s="2"/>
      <c r="BX665" s="2"/>
      <c r="BY665" s="2"/>
      <c r="BZ665" s="2"/>
      <c r="CA665" s="2"/>
      <c r="CB665" s="2"/>
      <c r="CC665" s="2"/>
      <c r="CD665" s="2"/>
      <c r="CE665" s="2"/>
      <c r="CF665" s="2"/>
      <c r="CG665" s="2"/>
      <c r="CH665" s="2"/>
      <c r="CI665" s="2"/>
      <c r="CJ665" s="2"/>
      <c r="CK665" s="2"/>
      <c r="CL665" s="2"/>
      <c r="CM665" s="2"/>
      <c r="CN665" s="2"/>
      <c r="CO665" s="2"/>
      <c r="CP665" s="2"/>
      <c r="CQ665" s="2"/>
      <c r="CR665" s="2"/>
      <c r="CS665" s="2"/>
      <c r="CT665" s="2"/>
      <c r="CU665" s="2"/>
      <c r="CV665" s="2"/>
      <c r="CW665" s="2"/>
      <c r="CX665" s="2"/>
      <c r="CY665" s="2"/>
      <c r="CZ665" s="2"/>
      <c r="DA665" s="2"/>
      <c r="DB665" s="2"/>
      <c r="DC665" s="2"/>
      <c r="DD665" s="2"/>
      <c r="DE665" s="2"/>
      <c r="DF665" s="2"/>
      <c r="DG665" s="2"/>
      <c r="DH665" s="2"/>
      <c r="DI665" s="2"/>
      <c r="DJ665" s="2"/>
      <c r="DK665" s="2"/>
      <c r="DL665" s="2"/>
      <c r="DM665" s="2"/>
      <c r="DN665" s="2"/>
      <c r="DO665" s="2"/>
      <c r="DP665" s="2"/>
      <c r="DQ665" s="2"/>
      <c r="DR665" s="2"/>
      <c r="DS665" s="2"/>
      <c r="DT665" s="2"/>
      <c r="DU665" s="2"/>
      <c r="DV665" s="2"/>
      <c r="DW665" s="2"/>
      <c r="DX665" s="2"/>
      <c r="DY665" s="2"/>
      <c r="DZ665" s="2"/>
      <c r="EA665" s="2"/>
      <c r="EB665" s="2"/>
      <c r="EC665" s="2"/>
      <c r="ED665" s="2"/>
      <c r="EE665" s="2"/>
      <c r="EF665" s="2"/>
      <c r="EG665" s="2"/>
      <c r="EH665" s="2"/>
      <c r="EI665" s="2"/>
      <c r="EJ665" s="2"/>
      <c r="EK665" s="2"/>
    </row>
    <row r="666" spans="1:141" ht="12.7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c r="BW666" s="2"/>
      <c r="BX666" s="2"/>
      <c r="BY666" s="2"/>
      <c r="BZ666" s="2"/>
      <c r="CA666" s="2"/>
      <c r="CB666" s="2"/>
      <c r="CC666" s="2"/>
      <c r="CD666" s="2"/>
      <c r="CE666" s="2"/>
      <c r="CF666" s="2"/>
      <c r="CG666" s="2"/>
      <c r="CH666" s="2"/>
      <c r="CI666" s="2"/>
      <c r="CJ666" s="2"/>
      <c r="CK666" s="2"/>
      <c r="CL666" s="2"/>
      <c r="CM666" s="2"/>
      <c r="CN666" s="2"/>
      <c r="CO666" s="2"/>
      <c r="CP666" s="2"/>
      <c r="CQ666" s="2"/>
      <c r="CR666" s="2"/>
      <c r="CS666" s="2"/>
      <c r="CT666" s="2"/>
      <c r="CU666" s="2"/>
      <c r="CV666" s="2"/>
      <c r="CW666" s="2"/>
      <c r="CX666" s="2"/>
      <c r="CY666" s="2"/>
      <c r="CZ666" s="2"/>
      <c r="DA666" s="2"/>
      <c r="DB666" s="2"/>
      <c r="DC666" s="2"/>
      <c r="DD666" s="2"/>
      <c r="DE666" s="2"/>
      <c r="DF666" s="2"/>
      <c r="DG666" s="2"/>
      <c r="DH666" s="2"/>
      <c r="DI666" s="2"/>
      <c r="DJ666" s="2"/>
      <c r="DK666" s="2"/>
      <c r="DL666" s="2"/>
      <c r="DM666" s="2"/>
      <c r="DN666" s="2"/>
      <c r="DO666" s="2"/>
      <c r="DP666" s="2"/>
      <c r="DQ666" s="2"/>
      <c r="DR666" s="2"/>
      <c r="DS666" s="2"/>
      <c r="DT666" s="2"/>
      <c r="DU666" s="2"/>
      <c r="DV666" s="2"/>
      <c r="DW666" s="2"/>
      <c r="DX666" s="2"/>
      <c r="DY666" s="2"/>
      <c r="DZ666" s="2"/>
      <c r="EA666" s="2"/>
      <c r="EB666" s="2"/>
      <c r="EC666" s="2"/>
      <c r="ED666" s="2"/>
      <c r="EE666" s="2"/>
      <c r="EF666" s="2"/>
      <c r="EG666" s="2"/>
      <c r="EH666" s="2"/>
      <c r="EI666" s="2"/>
      <c r="EJ666" s="2"/>
      <c r="EK666" s="2"/>
    </row>
    <row r="667" spans="1:141" ht="12.7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c r="BW667" s="2"/>
      <c r="BX667" s="2"/>
      <c r="BY667" s="2"/>
      <c r="BZ667" s="2"/>
      <c r="CA667" s="2"/>
      <c r="CB667" s="2"/>
      <c r="CC667" s="2"/>
      <c r="CD667" s="2"/>
      <c r="CE667" s="2"/>
      <c r="CF667" s="2"/>
      <c r="CG667" s="2"/>
      <c r="CH667" s="2"/>
      <c r="CI667" s="2"/>
      <c r="CJ667" s="2"/>
      <c r="CK667" s="2"/>
      <c r="CL667" s="2"/>
      <c r="CM667" s="2"/>
      <c r="CN667" s="2"/>
      <c r="CO667" s="2"/>
      <c r="CP667" s="2"/>
      <c r="CQ667" s="2"/>
      <c r="CR667" s="2"/>
      <c r="CS667" s="2"/>
      <c r="CT667" s="2"/>
      <c r="CU667" s="2"/>
      <c r="CV667" s="2"/>
      <c r="CW667" s="2"/>
      <c r="CX667" s="2"/>
      <c r="CY667" s="2"/>
      <c r="CZ667" s="2"/>
      <c r="DA667" s="2"/>
      <c r="DB667" s="2"/>
      <c r="DC667" s="2"/>
      <c r="DD667" s="2"/>
      <c r="DE667" s="2"/>
      <c r="DF667" s="2"/>
      <c r="DG667" s="2"/>
      <c r="DH667" s="2"/>
      <c r="DI667" s="2"/>
      <c r="DJ667" s="2"/>
      <c r="DK667" s="2"/>
      <c r="DL667" s="2"/>
      <c r="DM667" s="2"/>
      <c r="DN667" s="2"/>
      <c r="DO667" s="2"/>
      <c r="DP667" s="2"/>
      <c r="DQ667" s="2"/>
      <c r="DR667" s="2"/>
      <c r="DS667" s="2"/>
      <c r="DT667" s="2"/>
      <c r="DU667" s="2"/>
      <c r="DV667" s="2"/>
      <c r="DW667" s="2"/>
      <c r="DX667" s="2"/>
      <c r="DY667" s="2"/>
      <c r="DZ667" s="2"/>
      <c r="EA667" s="2"/>
      <c r="EB667" s="2"/>
      <c r="EC667" s="2"/>
      <c r="ED667" s="2"/>
      <c r="EE667" s="2"/>
      <c r="EF667" s="2"/>
      <c r="EG667" s="2"/>
      <c r="EH667" s="2"/>
      <c r="EI667" s="2"/>
      <c r="EJ667" s="2"/>
      <c r="EK667" s="2"/>
    </row>
    <row r="668" spans="1:141" ht="12.7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c r="BW668" s="2"/>
      <c r="BX668" s="2"/>
      <c r="BY668" s="2"/>
      <c r="BZ668" s="2"/>
      <c r="CA668" s="2"/>
      <c r="CB668" s="2"/>
      <c r="CC668" s="2"/>
      <c r="CD668" s="2"/>
      <c r="CE668" s="2"/>
      <c r="CF668" s="2"/>
      <c r="CG668" s="2"/>
      <c r="CH668" s="2"/>
      <c r="CI668" s="2"/>
      <c r="CJ668" s="2"/>
      <c r="CK668" s="2"/>
      <c r="CL668" s="2"/>
      <c r="CM668" s="2"/>
      <c r="CN668" s="2"/>
      <c r="CO668" s="2"/>
      <c r="CP668" s="2"/>
      <c r="CQ668" s="2"/>
      <c r="CR668" s="2"/>
      <c r="CS668" s="2"/>
      <c r="CT668" s="2"/>
      <c r="CU668" s="2"/>
      <c r="CV668" s="2"/>
      <c r="CW668" s="2"/>
      <c r="CX668" s="2"/>
      <c r="CY668" s="2"/>
      <c r="CZ668" s="2"/>
      <c r="DA668" s="2"/>
      <c r="DB668" s="2"/>
      <c r="DC668" s="2"/>
      <c r="DD668" s="2"/>
      <c r="DE668" s="2"/>
      <c r="DF668" s="2"/>
      <c r="DG668" s="2"/>
      <c r="DH668" s="2"/>
      <c r="DI668" s="2"/>
      <c r="DJ668" s="2"/>
      <c r="DK668" s="2"/>
      <c r="DL668" s="2"/>
      <c r="DM668" s="2"/>
      <c r="DN668" s="2"/>
      <c r="DO668" s="2"/>
      <c r="DP668" s="2"/>
      <c r="DQ668" s="2"/>
      <c r="DR668" s="2"/>
      <c r="DS668" s="2"/>
      <c r="DT668" s="2"/>
      <c r="DU668" s="2"/>
      <c r="DV668" s="2"/>
      <c r="DW668" s="2"/>
      <c r="DX668" s="2"/>
      <c r="DY668" s="2"/>
      <c r="DZ668" s="2"/>
      <c r="EA668" s="2"/>
      <c r="EB668" s="2"/>
      <c r="EC668" s="2"/>
      <c r="ED668" s="2"/>
      <c r="EE668" s="2"/>
      <c r="EF668" s="2"/>
      <c r="EG668" s="2"/>
      <c r="EH668" s="2"/>
      <c r="EI668" s="2"/>
      <c r="EJ668" s="2"/>
      <c r="EK668" s="2"/>
    </row>
    <row r="669" spans="1:141" ht="12.7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c r="BV669" s="2"/>
      <c r="BW669" s="2"/>
      <c r="BX669" s="2"/>
      <c r="BY669" s="2"/>
      <c r="BZ669" s="2"/>
      <c r="CA669" s="2"/>
      <c r="CB669" s="2"/>
      <c r="CC669" s="2"/>
      <c r="CD669" s="2"/>
      <c r="CE669" s="2"/>
      <c r="CF669" s="2"/>
      <c r="CG669" s="2"/>
      <c r="CH669" s="2"/>
      <c r="CI669" s="2"/>
      <c r="CJ669" s="2"/>
      <c r="CK669" s="2"/>
      <c r="CL669" s="2"/>
      <c r="CM669" s="2"/>
      <c r="CN669" s="2"/>
      <c r="CO669" s="2"/>
      <c r="CP669" s="2"/>
      <c r="CQ669" s="2"/>
      <c r="CR669" s="2"/>
      <c r="CS669" s="2"/>
      <c r="CT669" s="2"/>
      <c r="CU669" s="2"/>
      <c r="CV669" s="2"/>
      <c r="CW669" s="2"/>
      <c r="CX669" s="2"/>
      <c r="CY669" s="2"/>
      <c r="CZ669" s="2"/>
      <c r="DA669" s="2"/>
      <c r="DB669" s="2"/>
      <c r="DC669" s="2"/>
      <c r="DD669" s="2"/>
      <c r="DE669" s="2"/>
      <c r="DF669" s="2"/>
      <c r="DG669" s="2"/>
      <c r="DH669" s="2"/>
      <c r="DI669" s="2"/>
      <c r="DJ669" s="2"/>
      <c r="DK669" s="2"/>
      <c r="DL669" s="2"/>
      <c r="DM669" s="2"/>
      <c r="DN669" s="2"/>
      <c r="DO669" s="2"/>
      <c r="DP669" s="2"/>
      <c r="DQ669" s="2"/>
      <c r="DR669" s="2"/>
      <c r="DS669" s="2"/>
      <c r="DT669" s="2"/>
      <c r="DU669" s="2"/>
      <c r="DV669" s="2"/>
      <c r="DW669" s="2"/>
      <c r="DX669" s="2"/>
      <c r="DY669" s="2"/>
      <c r="DZ669" s="2"/>
      <c r="EA669" s="2"/>
      <c r="EB669" s="2"/>
      <c r="EC669" s="2"/>
      <c r="ED669" s="2"/>
      <c r="EE669" s="2"/>
      <c r="EF669" s="2"/>
      <c r="EG669" s="2"/>
      <c r="EH669" s="2"/>
      <c r="EI669" s="2"/>
      <c r="EJ669" s="2"/>
      <c r="EK669" s="2"/>
    </row>
    <row r="670" spans="1:141" ht="12.7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c r="BW670" s="2"/>
      <c r="BX670" s="2"/>
      <c r="BY670" s="2"/>
      <c r="BZ670" s="2"/>
      <c r="CA670" s="2"/>
      <c r="CB670" s="2"/>
      <c r="CC670" s="2"/>
      <c r="CD670" s="2"/>
      <c r="CE670" s="2"/>
      <c r="CF670" s="2"/>
      <c r="CG670" s="2"/>
      <c r="CH670" s="2"/>
      <c r="CI670" s="2"/>
      <c r="CJ670" s="2"/>
      <c r="CK670" s="2"/>
      <c r="CL670" s="2"/>
      <c r="CM670" s="2"/>
      <c r="CN670" s="2"/>
      <c r="CO670" s="2"/>
      <c r="CP670" s="2"/>
      <c r="CQ670" s="2"/>
      <c r="CR670" s="2"/>
      <c r="CS670" s="2"/>
      <c r="CT670" s="2"/>
      <c r="CU670" s="2"/>
      <c r="CV670" s="2"/>
      <c r="CW670" s="2"/>
      <c r="CX670" s="2"/>
      <c r="CY670" s="2"/>
      <c r="CZ670" s="2"/>
      <c r="DA670" s="2"/>
      <c r="DB670" s="2"/>
      <c r="DC670" s="2"/>
      <c r="DD670" s="2"/>
      <c r="DE670" s="2"/>
      <c r="DF670" s="2"/>
      <c r="DG670" s="2"/>
      <c r="DH670" s="2"/>
      <c r="DI670" s="2"/>
      <c r="DJ670" s="2"/>
      <c r="DK670" s="2"/>
      <c r="DL670" s="2"/>
      <c r="DM670" s="2"/>
      <c r="DN670" s="2"/>
      <c r="DO670" s="2"/>
      <c r="DP670" s="2"/>
      <c r="DQ670" s="2"/>
      <c r="DR670" s="2"/>
      <c r="DS670" s="2"/>
      <c r="DT670" s="2"/>
      <c r="DU670" s="2"/>
      <c r="DV670" s="2"/>
      <c r="DW670" s="2"/>
      <c r="DX670" s="2"/>
      <c r="DY670" s="2"/>
      <c r="DZ670" s="2"/>
      <c r="EA670" s="2"/>
      <c r="EB670" s="2"/>
      <c r="EC670" s="2"/>
      <c r="ED670" s="2"/>
      <c r="EE670" s="2"/>
      <c r="EF670" s="2"/>
      <c r="EG670" s="2"/>
      <c r="EH670" s="2"/>
      <c r="EI670" s="2"/>
      <c r="EJ670" s="2"/>
      <c r="EK670" s="2"/>
    </row>
    <row r="671" spans="1:141" ht="12.7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c r="BV671" s="2"/>
      <c r="BW671" s="2"/>
      <c r="BX671" s="2"/>
      <c r="BY671" s="2"/>
      <c r="BZ671" s="2"/>
      <c r="CA671" s="2"/>
      <c r="CB671" s="2"/>
      <c r="CC671" s="2"/>
      <c r="CD671" s="2"/>
      <c r="CE671" s="2"/>
      <c r="CF671" s="2"/>
      <c r="CG671" s="2"/>
      <c r="CH671" s="2"/>
      <c r="CI671" s="2"/>
      <c r="CJ671" s="2"/>
      <c r="CK671" s="2"/>
      <c r="CL671" s="2"/>
      <c r="CM671" s="2"/>
      <c r="CN671" s="2"/>
      <c r="CO671" s="2"/>
      <c r="CP671" s="2"/>
      <c r="CQ671" s="2"/>
      <c r="CR671" s="2"/>
      <c r="CS671" s="2"/>
      <c r="CT671" s="2"/>
      <c r="CU671" s="2"/>
      <c r="CV671" s="2"/>
      <c r="CW671" s="2"/>
      <c r="CX671" s="2"/>
      <c r="CY671" s="2"/>
      <c r="CZ671" s="2"/>
      <c r="DA671" s="2"/>
      <c r="DB671" s="2"/>
      <c r="DC671" s="2"/>
      <c r="DD671" s="2"/>
      <c r="DE671" s="2"/>
      <c r="DF671" s="2"/>
      <c r="DG671" s="2"/>
      <c r="DH671" s="2"/>
      <c r="DI671" s="2"/>
      <c r="DJ671" s="2"/>
      <c r="DK671" s="2"/>
      <c r="DL671" s="2"/>
      <c r="DM671" s="2"/>
      <c r="DN671" s="2"/>
      <c r="DO671" s="2"/>
      <c r="DP671" s="2"/>
      <c r="DQ671" s="2"/>
      <c r="DR671" s="2"/>
      <c r="DS671" s="2"/>
      <c r="DT671" s="2"/>
      <c r="DU671" s="2"/>
      <c r="DV671" s="2"/>
      <c r="DW671" s="2"/>
      <c r="DX671" s="2"/>
      <c r="DY671" s="2"/>
      <c r="DZ671" s="2"/>
      <c r="EA671" s="2"/>
      <c r="EB671" s="2"/>
      <c r="EC671" s="2"/>
      <c r="ED671" s="2"/>
      <c r="EE671" s="2"/>
      <c r="EF671" s="2"/>
      <c r="EG671" s="2"/>
      <c r="EH671" s="2"/>
      <c r="EI671" s="2"/>
      <c r="EJ671" s="2"/>
      <c r="EK671" s="2"/>
    </row>
    <row r="672" spans="1:141" ht="12.7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c r="BW672" s="2"/>
      <c r="BX672" s="2"/>
      <c r="BY672" s="2"/>
      <c r="BZ672" s="2"/>
      <c r="CA672" s="2"/>
      <c r="CB672" s="2"/>
      <c r="CC672" s="2"/>
      <c r="CD672" s="2"/>
      <c r="CE672" s="2"/>
      <c r="CF672" s="2"/>
      <c r="CG672" s="2"/>
      <c r="CH672" s="2"/>
      <c r="CI672" s="2"/>
      <c r="CJ672" s="2"/>
      <c r="CK672" s="2"/>
      <c r="CL672" s="2"/>
      <c r="CM672" s="2"/>
      <c r="CN672" s="2"/>
      <c r="CO672" s="2"/>
      <c r="CP672" s="2"/>
      <c r="CQ672" s="2"/>
      <c r="CR672" s="2"/>
      <c r="CS672" s="2"/>
      <c r="CT672" s="2"/>
      <c r="CU672" s="2"/>
      <c r="CV672" s="2"/>
      <c r="CW672" s="2"/>
      <c r="CX672" s="2"/>
      <c r="CY672" s="2"/>
      <c r="CZ672" s="2"/>
      <c r="DA672" s="2"/>
      <c r="DB672" s="2"/>
      <c r="DC672" s="2"/>
      <c r="DD672" s="2"/>
      <c r="DE672" s="2"/>
      <c r="DF672" s="2"/>
      <c r="DG672" s="2"/>
      <c r="DH672" s="2"/>
      <c r="DI672" s="2"/>
      <c r="DJ672" s="2"/>
      <c r="DK672" s="2"/>
      <c r="DL672" s="2"/>
      <c r="DM672" s="2"/>
      <c r="DN672" s="2"/>
      <c r="DO672" s="2"/>
      <c r="DP672" s="2"/>
      <c r="DQ672" s="2"/>
      <c r="DR672" s="2"/>
      <c r="DS672" s="2"/>
      <c r="DT672" s="2"/>
      <c r="DU672" s="2"/>
      <c r="DV672" s="2"/>
      <c r="DW672" s="2"/>
      <c r="DX672" s="2"/>
      <c r="DY672" s="2"/>
      <c r="DZ672" s="2"/>
      <c r="EA672" s="2"/>
      <c r="EB672" s="2"/>
      <c r="EC672" s="2"/>
      <c r="ED672" s="2"/>
      <c r="EE672" s="2"/>
      <c r="EF672" s="2"/>
      <c r="EG672" s="2"/>
      <c r="EH672" s="2"/>
      <c r="EI672" s="2"/>
      <c r="EJ672" s="2"/>
      <c r="EK672" s="2"/>
    </row>
    <row r="673" spans="1:141" ht="12.7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c r="BV673" s="2"/>
      <c r="BW673" s="2"/>
      <c r="BX673" s="2"/>
      <c r="BY673" s="2"/>
      <c r="BZ673" s="2"/>
      <c r="CA673" s="2"/>
      <c r="CB673" s="2"/>
      <c r="CC673" s="2"/>
      <c r="CD673" s="2"/>
      <c r="CE673" s="2"/>
      <c r="CF673" s="2"/>
      <c r="CG673" s="2"/>
      <c r="CH673" s="2"/>
      <c r="CI673" s="2"/>
      <c r="CJ673" s="2"/>
      <c r="CK673" s="2"/>
      <c r="CL673" s="2"/>
      <c r="CM673" s="2"/>
      <c r="CN673" s="2"/>
      <c r="CO673" s="2"/>
      <c r="CP673" s="2"/>
      <c r="CQ673" s="2"/>
      <c r="CR673" s="2"/>
      <c r="CS673" s="2"/>
      <c r="CT673" s="2"/>
      <c r="CU673" s="2"/>
      <c r="CV673" s="2"/>
      <c r="CW673" s="2"/>
      <c r="CX673" s="2"/>
      <c r="CY673" s="2"/>
      <c r="CZ673" s="2"/>
      <c r="DA673" s="2"/>
      <c r="DB673" s="2"/>
      <c r="DC673" s="2"/>
      <c r="DD673" s="2"/>
      <c r="DE673" s="2"/>
      <c r="DF673" s="2"/>
      <c r="DG673" s="2"/>
      <c r="DH673" s="2"/>
      <c r="DI673" s="2"/>
      <c r="DJ673" s="2"/>
      <c r="DK673" s="2"/>
      <c r="DL673" s="2"/>
      <c r="DM673" s="2"/>
      <c r="DN673" s="2"/>
      <c r="DO673" s="2"/>
      <c r="DP673" s="2"/>
      <c r="DQ673" s="2"/>
      <c r="DR673" s="2"/>
      <c r="DS673" s="2"/>
      <c r="DT673" s="2"/>
      <c r="DU673" s="2"/>
      <c r="DV673" s="2"/>
      <c r="DW673" s="2"/>
      <c r="DX673" s="2"/>
      <c r="DY673" s="2"/>
      <c r="DZ673" s="2"/>
      <c r="EA673" s="2"/>
      <c r="EB673" s="2"/>
      <c r="EC673" s="2"/>
      <c r="ED673" s="2"/>
      <c r="EE673" s="2"/>
      <c r="EF673" s="2"/>
      <c r="EG673" s="2"/>
      <c r="EH673" s="2"/>
      <c r="EI673" s="2"/>
      <c r="EJ673" s="2"/>
      <c r="EK673" s="2"/>
    </row>
    <row r="674" spans="1:141" ht="12.7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c r="BW674" s="2"/>
      <c r="BX674" s="2"/>
      <c r="BY674" s="2"/>
      <c r="BZ674" s="2"/>
      <c r="CA674" s="2"/>
      <c r="CB674" s="2"/>
      <c r="CC674" s="2"/>
      <c r="CD674" s="2"/>
      <c r="CE674" s="2"/>
      <c r="CF674" s="2"/>
      <c r="CG674" s="2"/>
      <c r="CH674" s="2"/>
      <c r="CI674" s="2"/>
      <c r="CJ674" s="2"/>
      <c r="CK674" s="2"/>
      <c r="CL674" s="2"/>
      <c r="CM674" s="2"/>
      <c r="CN674" s="2"/>
      <c r="CO674" s="2"/>
      <c r="CP674" s="2"/>
      <c r="CQ674" s="2"/>
      <c r="CR674" s="2"/>
      <c r="CS674" s="2"/>
      <c r="CT674" s="2"/>
      <c r="CU674" s="2"/>
      <c r="CV674" s="2"/>
      <c r="CW674" s="2"/>
      <c r="CX674" s="2"/>
      <c r="CY674" s="2"/>
      <c r="CZ674" s="2"/>
      <c r="DA674" s="2"/>
      <c r="DB674" s="2"/>
      <c r="DC674" s="2"/>
      <c r="DD674" s="2"/>
      <c r="DE674" s="2"/>
      <c r="DF674" s="2"/>
      <c r="DG674" s="2"/>
      <c r="DH674" s="2"/>
      <c r="DI674" s="2"/>
      <c r="DJ674" s="2"/>
      <c r="DK674" s="2"/>
      <c r="DL674" s="2"/>
      <c r="DM674" s="2"/>
      <c r="DN674" s="2"/>
      <c r="DO674" s="2"/>
      <c r="DP674" s="2"/>
      <c r="DQ674" s="2"/>
      <c r="DR674" s="2"/>
      <c r="DS674" s="2"/>
      <c r="DT674" s="2"/>
      <c r="DU674" s="2"/>
      <c r="DV674" s="2"/>
      <c r="DW674" s="2"/>
      <c r="DX674" s="2"/>
      <c r="DY674" s="2"/>
      <c r="DZ674" s="2"/>
      <c r="EA674" s="2"/>
      <c r="EB674" s="2"/>
      <c r="EC674" s="2"/>
      <c r="ED674" s="2"/>
      <c r="EE674" s="2"/>
      <c r="EF674" s="2"/>
      <c r="EG674" s="2"/>
      <c r="EH674" s="2"/>
      <c r="EI674" s="2"/>
      <c r="EJ674" s="2"/>
      <c r="EK674" s="2"/>
    </row>
    <row r="675" spans="1:141" ht="12.7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c r="BV675" s="2"/>
      <c r="BW675" s="2"/>
      <c r="BX675" s="2"/>
      <c r="BY675" s="2"/>
      <c r="BZ675" s="2"/>
      <c r="CA675" s="2"/>
      <c r="CB675" s="2"/>
      <c r="CC675" s="2"/>
      <c r="CD675" s="2"/>
      <c r="CE675" s="2"/>
      <c r="CF675" s="2"/>
      <c r="CG675" s="2"/>
      <c r="CH675" s="2"/>
      <c r="CI675" s="2"/>
      <c r="CJ675" s="2"/>
      <c r="CK675" s="2"/>
      <c r="CL675" s="2"/>
      <c r="CM675" s="2"/>
      <c r="CN675" s="2"/>
      <c r="CO675" s="2"/>
      <c r="CP675" s="2"/>
      <c r="CQ675" s="2"/>
      <c r="CR675" s="2"/>
      <c r="CS675" s="2"/>
      <c r="CT675" s="2"/>
      <c r="CU675" s="2"/>
      <c r="CV675" s="2"/>
      <c r="CW675" s="2"/>
      <c r="CX675" s="2"/>
      <c r="CY675" s="2"/>
      <c r="CZ675" s="2"/>
      <c r="DA675" s="2"/>
      <c r="DB675" s="2"/>
      <c r="DC675" s="2"/>
      <c r="DD675" s="2"/>
      <c r="DE675" s="2"/>
      <c r="DF675" s="2"/>
      <c r="DG675" s="2"/>
      <c r="DH675" s="2"/>
      <c r="DI675" s="2"/>
      <c r="DJ675" s="2"/>
      <c r="DK675" s="2"/>
      <c r="DL675" s="2"/>
      <c r="DM675" s="2"/>
      <c r="DN675" s="2"/>
      <c r="DO675" s="2"/>
      <c r="DP675" s="2"/>
      <c r="DQ675" s="2"/>
      <c r="DR675" s="2"/>
      <c r="DS675" s="2"/>
      <c r="DT675" s="2"/>
      <c r="DU675" s="2"/>
      <c r="DV675" s="2"/>
      <c r="DW675" s="2"/>
      <c r="DX675" s="2"/>
      <c r="DY675" s="2"/>
      <c r="DZ675" s="2"/>
      <c r="EA675" s="2"/>
      <c r="EB675" s="2"/>
      <c r="EC675" s="2"/>
      <c r="ED675" s="2"/>
      <c r="EE675" s="2"/>
      <c r="EF675" s="2"/>
      <c r="EG675" s="2"/>
      <c r="EH675" s="2"/>
      <c r="EI675" s="2"/>
      <c r="EJ675" s="2"/>
      <c r="EK675" s="2"/>
    </row>
    <row r="676" spans="1:141" ht="12.7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2"/>
      <c r="BT676" s="2"/>
      <c r="BU676" s="2"/>
      <c r="BV676" s="2"/>
      <c r="BW676" s="2"/>
      <c r="BX676" s="2"/>
      <c r="BY676" s="2"/>
      <c r="BZ676" s="2"/>
      <c r="CA676" s="2"/>
      <c r="CB676" s="2"/>
      <c r="CC676" s="2"/>
      <c r="CD676" s="2"/>
      <c r="CE676" s="2"/>
      <c r="CF676" s="2"/>
      <c r="CG676" s="2"/>
      <c r="CH676" s="2"/>
      <c r="CI676" s="2"/>
      <c r="CJ676" s="2"/>
      <c r="CK676" s="2"/>
      <c r="CL676" s="2"/>
      <c r="CM676" s="2"/>
      <c r="CN676" s="2"/>
      <c r="CO676" s="2"/>
      <c r="CP676" s="2"/>
      <c r="CQ676" s="2"/>
      <c r="CR676" s="2"/>
      <c r="CS676" s="2"/>
      <c r="CT676" s="2"/>
      <c r="CU676" s="2"/>
      <c r="CV676" s="2"/>
      <c r="CW676" s="2"/>
      <c r="CX676" s="2"/>
      <c r="CY676" s="2"/>
      <c r="CZ676" s="2"/>
      <c r="DA676" s="2"/>
      <c r="DB676" s="2"/>
      <c r="DC676" s="2"/>
      <c r="DD676" s="2"/>
      <c r="DE676" s="2"/>
      <c r="DF676" s="2"/>
      <c r="DG676" s="2"/>
      <c r="DH676" s="2"/>
      <c r="DI676" s="2"/>
      <c r="DJ676" s="2"/>
      <c r="DK676" s="2"/>
      <c r="DL676" s="2"/>
      <c r="DM676" s="2"/>
      <c r="DN676" s="2"/>
      <c r="DO676" s="2"/>
      <c r="DP676" s="2"/>
      <c r="DQ676" s="2"/>
      <c r="DR676" s="2"/>
      <c r="DS676" s="2"/>
      <c r="DT676" s="2"/>
      <c r="DU676" s="2"/>
      <c r="DV676" s="2"/>
      <c r="DW676" s="2"/>
      <c r="DX676" s="2"/>
      <c r="DY676" s="2"/>
      <c r="DZ676" s="2"/>
      <c r="EA676" s="2"/>
      <c r="EB676" s="2"/>
      <c r="EC676" s="2"/>
      <c r="ED676" s="2"/>
      <c r="EE676" s="2"/>
      <c r="EF676" s="2"/>
      <c r="EG676" s="2"/>
      <c r="EH676" s="2"/>
      <c r="EI676" s="2"/>
      <c r="EJ676" s="2"/>
      <c r="EK676" s="2"/>
    </row>
    <row r="677" spans="1:141" ht="12.7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c r="BS677" s="2"/>
      <c r="BT677" s="2"/>
      <c r="BU677" s="2"/>
      <c r="BV677" s="2"/>
      <c r="BW677" s="2"/>
      <c r="BX677" s="2"/>
      <c r="BY677" s="2"/>
      <c r="BZ677" s="2"/>
      <c r="CA677" s="2"/>
      <c r="CB677" s="2"/>
      <c r="CC677" s="2"/>
      <c r="CD677" s="2"/>
      <c r="CE677" s="2"/>
      <c r="CF677" s="2"/>
      <c r="CG677" s="2"/>
      <c r="CH677" s="2"/>
      <c r="CI677" s="2"/>
      <c r="CJ677" s="2"/>
      <c r="CK677" s="2"/>
      <c r="CL677" s="2"/>
      <c r="CM677" s="2"/>
      <c r="CN677" s="2"/>
      <c r="CO677" s="2"/>
      <c r="CP677" s="2"/>
      <c r="CQ677" s="2"/>
      <c r="CR677" s="2"/>
      <c r="CS677" s="2"/>
      <c r="CT677" s="2"/>
      <c r="CU677" s="2"/>
      <c r="CV677" s="2"/>
      <c r="CW677" s="2"/>
      <c r="CX677" s="2"/>
      <c r="CY677" s="2"/>
      <c r="CZ677" s="2"/>
      <c r="DA677" s="2"/>
      <c r="DB677" s="2"/>
      <c r="DC677" s="2"/>
      <c r="DD677" s="2"/>
      <c r="DE677" s="2"/>
      <c r="DF677" s="2"/>
      <c r="DG677" s="2"/>
      <c r="DH677" s="2"/>
      <c r="DI677" s="2"/>
      <c r="DJ677" s="2"/>
      <c r="DK677" s="2"/>
      <c r="DL677" s="2"/>
      <c r="DM677" s="2"/>
      <c r="DN677" s="2"/>
      <c r="DO677" s="2"/>
      <c r="DP677" s="2"/>
      <c r="DQ677" s="2"/>
      <c r="DR677" s="2"/>
      <c r="DS677" s="2"/>
      <c r="DT677" s="2"/>
      <c r="DU677" s="2"/>
      <c r="DV677" s="2"/>
      <c r="DW677" s="2"/>
      <c r="DX677" s="2"/>
      <c r="DY677" s="2"/>
      <c r="DZ677" s="2"/>
      <c r="EA677" s="2"/>
      <c r="EB677" s="2"/>
      <c r="EC677" s="2"/>
      <c r="ED677" s="2"/>
      <c r="EE677" s="2"/>
      <c r="EF677" s="2"/>
      <c r="EG677" s="2"/>
      <c r="EH677" s="2"/>
      <c r="EI677" s="2"/>
      <c r="EJ677" s="2"/>
      <c r="EK677" s="2"/>
    </row>
    <row r="678" spans="1:141" ht="12.7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c r="BV678" s="2"/>
      <c r="BW678" s="2"/>
      <c r="BX678" s="2"/>
      <c r="BY678" s="2"/>
      <c r="BZ678" s="2"/>
      <c r="CA678" s="2"/>
      <c r="CB678" s="2"/>
      <c r="CC678" s="2"/>
      <c r="CD678" s="2"/>
      <c r="CE678" s="2"/>
      <c r="CF678" s="2"/>
      <c r="CG678" s="2"/>
      <c r="CH678" s="2"/>
      <c r="CI678" s="2"/>
      <c r="CJ678" s="2"/>
      <c r="CK678" s="2"/>
      <c r="CL678" s="2"/>
      <c r="CM678" s="2"/>
      <c r="CN678" s="2"/>
      <c r="CO678" s="2"/>
      <c r="CP678" s="2"/>
      <c r="CQ678" s="2"/>
      <c r="CR678" s="2"/>
      <c r="CS678" s="2"/>
      <c r="CT678" s="2"/>
      <c r="CU678" s="2"/>
      <c r="CV678" s="2"/>
      <c r="CW678" s="2"/>
      <c r="CX678" s="2"/>
      <c r="CY678" s="2"/>
      <c r="CZ678" s="2"/>
      <c r="DA678" s="2"/>
      <c r="DB678" s="2"/>
      <c r="DC678" s="2"/>
      <c r="DD678" s="2"/>
      <c r="DE678" s="2"/>
      <c r="DF678" s="2"/>
      <c r="DG678" s="2"/>
      <c r="DH678" s="2"/>
      <c r="DI678" s="2"/>
      <c r="DJ678" s="2"/>
      <c r="DK678" s="2"/>
      <c r="DL678" s="2"/>
      <c r="DM678" s="2"/>
      <c r="DN678" s="2"/>
      <c r="DO678" s="2"/>
      <c r="DP678" s="2"/>
      <c r="DQ678" s="2"/>
      <c r="DR678" s="2"/>
      <c r="DS678" s="2"/>
      <c r="DT678" s="2"/>
      <c r="DU678" s="2"/>
      <c r="DV678" s="2"/>
      <c r="DW678" s="2"/>
      <c r="DX678" s="2"/>
      <c r="DY678" s="2"/>
      <c r="DZ678" s="2"/>
      <c r="EA678" s="2"/>
      <c r="EB678" s="2"/>
      <c r="EC678" s="2"/>
      <c r="ED678" s="2"/>
      <c r="EE678" s="2"/>
      <c r="EF678" s="2"/>
      <c r="EG678" s="2"/>
      <c r="EH678" s="2"/>
      <c r="EI678" s="2"/>
      <c r="EJ678" s="2"/>
      <c r="EK678" s="2"/>
    </row>
    <row r="679" spans="1:141" ht="12.7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c r="BV679" s="2"/>
      <c r="BW679" s="2"/>
      <c r="BX679" s="2"/>
      <c r="BY679" s="2"/>
      <c r="BZ679" s="2"/>
      <c r="CA679" s="2"/>
      <c r="CB679" s="2"/>
      <c r="CC679" s="2"/>
      <c r="CD679" s="2"/>
      <c r="CE679" s="2"/>
      <c r="CF679" s="2"/>
      <c r="CG679" s="2"/>
      <c r="CH679" s="2"/>
      <c r="CI679" s="2"/>
      <c r="CJ679" s="2"/>
      <c r="CK679" s="2"/>
      <c r="CL679" s="2"/>
      <c r="CM679" s="2"/>
      <c r="CN679" s="2"/>
      <c r="CO679" s="2"/>
      <c r="CP679" s="2"/>
      <c r="CQ679" s="2"/>
      <c r="CR679" s="2"/>
      <c r="CS679" s="2"/>
      <c r="CT679" s="2"/>
      <c r="CU679" s="2"/>
      <c r="CV679" s="2"/>
      <c r="CW679" s="2"/>
      <c r="CX679" s="2"/>
      <c r="CY679" s="2"/>
      <c r="CZ679" s="2"/>
      <c r="DA679" s="2"/>
      <c r="DB679" s="2"/>
      <c r="DC679" s="2"/>
      <c r="DD679" s="2"/>
      <c r="DE679" s="2"/>
      <c r="DF679" s="2"/>
      <c r="DG679" s="2"/>
      <c r="DH679" s="2"/>
      <c r="DI679" s="2"/>
      <c r="DJ679" s="2"/>
      <c r="DK679" s="2"/>
      <c r="DL679" s="2"/>
      <c r="DM679" s="2"/>
      <c r="DN679" s="2"/>
      <c r="DO679" s="2"/>
      <c r="DP679" s="2"/>
      <c r="DQ679" s="2"/>
      <c r="DR679" s="2"/>
      <c r="DS679" s="2"/>
      <c r="DT679" s="2"/>
      <c r="DU679" s="2"/>
      <c r="DV679" s="2"/>
      <c r="DW679" s="2"/>
      <c r="DX679" s="2"/>
      <c r="DY679" s="2"/>
      <c r="DZ679" s="2"/>
      <c r="EA679" s="2"/>
      <c r="EB679" s="2"/>
      <c r="EC679" s="2"/>
      <c r="ED679" s="2"/>
      <c r="EE679" s="2"/>
      <c r="EF679" s="2"/>
      <c r="EG679" s="2"/>
      <c r="EH679" s="2"/>
      <c r="EI679" s="2"/>
      <c r="EJ679" s="2"/>
      <c r="EK679" s="2"/>
    </row>
    <row r="680" spans="1:141" ht="12.7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c r="BV680" s="2"/>
      <c r="BW680" s="2"/>
      <c r="BX680" s="2"/>
      <c r="BY680" s="2"/>
      <c r="BZ680" s="2"/>
      <c r="CA680" s="2"/>
      <c r="CB680" s="2"/>
      <c r="CC680" s="2"/>
      <c r="CD680" s="2"/>
      <c r="CE680" s="2"/>
      <c r="CF680" s="2"/>
      <c r="CG680" s="2"/>
      <c r="CH680" s="2"/>
      <c r="CI680" s="2"/>
      <c r="CJ680" s="2"/>
      <c r="CK680" s="2"/>
      <c r="CL680" s="2"/>
      <c r="CM680" s="2"/>
      <c r="CN680" s="2"/>
      <c r="CO680" s="2"/>
      <c r="CP680" s="2"/>
      <c r="CQ680" s="2"/>
      <c r="CR680" s="2"/>
      <c r="CS680" s="2"/>
      <c r="CT680" s="2"/>
      <c r="CU680" s="2"/>
      <c r="CV680" s="2"/>
      <c r="CW680" s="2"/>
      <c r="CX680" s="2"/>
      <c r="CY680" s="2"/>
      <c r="CZ680" s="2"/>
      <c r="DA680" s="2"/>
      <c r="DB680" s="2"/>
      <c r="DC680" s="2"/>
      <c r="DD680" s="2"/>
      <c r="DE680" s="2"/>
      <c r="DF680" s="2"/>
      <c r="DG680" s="2"/>
      <c r="DH680" s="2"/>
      <c r="DI680" s="2"/>
      <c r="DJ680" s="2"/>
      <c r="DK680" s="2"/>
      <c r="DL680" s="2"/>
      <c r="DM680" s="2"/>
      <c r="DN680" s="2"/>
      <c r="DO680" s="2"/>
      <c r="DP680" s="2"/>
      <c r="DQ680" s="2"/>
      <c r="DR680" s="2"/>
      <c r="DS680" s="2"/>
      <c r="DT680" s="2"/>
      <c r="DU680" s="2"/>
      <c r="DV680" s="2"/>
      <c r="DW680" s="2"/>
      <c r="DX680" s="2"/>
      <c r="DY680" s="2"/>
      <c r="DZ680" s="2"/>
      <c r="EA680" s="2"/>
      <c r="EB680" s="2"/>
      <c r="EC680" s="2"/>
      <c r="ED680" s="2"/>
      <c r="EE680" s="2"/>
      <c r="EF680" s="2"/>
      <c r="EG680" s="2"/>
      <c r="EH680" s="2"/>
      <c r="EI680" s="2"/>
      <c r="EJ680" s="2"/>
      <c r="EK680" s="2"/>
    </row>
    <row r="681" spans="1:141" ht="12.7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c r="BV681" s="2"/>
      <c r="BW681" s="2"/>
      <c r="BX681" s="2"/>
      <c r="BY681" s="2"/>
      <c r="BZ681" s="2"/>
      <c r="CA681" s="2"/>
      <c r="CB681" s="2"/>
      <c r="CC681" s="2"/>
      <c r="CD681" s="2"/>
      <c r="CE681" s="2"/>
      <c r="CF681" s="2"/>
      <c r="CG681" s="2"/>
      <c r="CH681" s="2"/>
      <c r="CI681" s="2"/>
      <c r="CJ681" s="2"/>
      <c r="CK681" s="2"/>
      <c r="CL681" s="2"/>
      <c r="CM681" s="2"/>
      <c r="CN681" s="2"/>
      <c r="CO681" s="2"/>
      <c r="CP681" s="2"/>
      <c r="CQ681" s="2"/>
      <c r="CR681" s="2"/>
      <c r="CS681" s="2"/>
      <c r="CT681" s="2"/>
      <c r="CU681" s="2"/>
      <c r="CV681" s="2"/>
      <c r="CW681" s="2"/>
      <c r="CX681" s="2"/>
      <c r="CY681" s="2"/>
      <c r="CZ681" s="2"/>
      <c r="DA681" s="2"/>
      <c r="DB681" s="2"/>
      <c r="DC681" s="2"/>
      <c r="DD681" s="2"/>
      <c r="DE681" s="2"/>
      <c r="DF681" s="2"/>
      <c r="DG681" s="2"/>
      <c r="DH681" s="2"/>
      <c r="DI681" s="2"/>
      <c r="DJ681" s="2"/>
      <c r="DK681" s="2"/>
      <c r="DL681" s="2"/>
      <c r="DM681" s="2"/>
      <c r="DN681" s="2"/>
      <c r="DO681" s="2"/>
      <c r="DP681" s="2"/>
      <c r="DQ681" s="2"/>
      <c r="DR681" s="2"/>
      <c r="DS681" s="2"/>
      <c r="DT681" s="2"/>
      <c r="DU681" s="2"/>
      <c r="DV681" s="2"/>
      <c r="DW681" s="2"/>
      <c r="DX681" s="2"/>
      <c r="DY681" s="2"/>
      <c r="DZ681" s="2"/>
      <c r="EA681" s="2"/>
      <c r="EB681" s="2"/>
      <c r="EC681" s="2"/>
      <c r="ED681" s="2"/>
      <c r="EE681" s="2"/>
      <c r="EF681" s="2"/>
      <c r="EG681" s="2"/>
      <c r="EH681" s="2"/>
      <c r="EI681" s="2"/>
      <c r="EJ681" s="2"/>
      <c r="EK681" s="2"/>
    </row>
    <row r="682" spans="1:141" ht="12.7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c r="BW682" s="2"/>
      <c r="BX682" s="2"/>
      <c r="BY682" s="2"/>
      <c r="BZ682" s="2"/>
      <c r="CA682" s="2"/>
      <c r="CB682" s="2"/>
      <c r="CC682" s="2"/>
      <c r="CD682" s="2"/>
      <c r="CE682" s="2"/>
      <c r="CF682" s="2"/>
      <c r="CG682" s="2"/>
      <c r="CH682" s="2"/>
      <c r="CI682" s="2"/>
      <c r="CJ682" s="2"/>
      <c r="CK682" s="2"/>
      <c r="CL682" s="2"/>
      <c r="CM682" s="2"/>
      <c r="CN682" s="2"/>
      <c r="CO682" s="2"/>
      <c r="CP682" s="2"/>
      <c r="CQ682" s="2"/>
      <c r="CR682" s="2"/>
      <c r="CS682" s="2"/>
      <c r="CT682" s="2"/>
      <c r="CU682" s="2"/>
      <c r="CV682" s="2"/>
      <c r="CW682" s="2"/>
      <c r="CX682" s="2"/>
      <c r="CY682" s="2"/>
      <c r="CZ682" s="2"/>
      <c r="DA682" s="2"/>
      <c r="DB682" s="2"/>
      <c r="DC682" s="2"/>
      <c r="DD682" s="2"/>
      <c r="DE682" s="2"/>
      <c r="DF682" s="2"/>
      <c r="DG682" s="2"/>
      <c r="DH682" s="2"/>
      <c r="DI682" s="2"/>
      <c r="DJ682" s="2"/>
      <c r="DK682" s="2"/>
      <c r="DL682" s="2"/>
      <c r="DM682" s="2"/>
      <c r="DN682" s="2"/>
      <c r="DO682" s="2"/>
      <c r="DP682" s="2"/>
      <c r="DQ682" s="2"/>
      <c r="DR682" s="2"/>
      <c r="DS682" s="2"/>
      <c r="DT682" s="2"/>
      <c r="DU682" s="2"/>
      <c r="DV682" s="2"/>
      <c r="DW682" s="2"/>
      <c r="DX682" s="2"/>
      <c r="DY682" s="2"/>
      <c r="DZ682" s="2"/>
      <c r="EA682" s="2"/>
      <c r="EB682" s="2"/>
      <c r="EC682" s="2"/>
      <c r="ED682" s="2"/>
      <c r="EE682" s="2"/>
      <c r="EF682" s="2"/>
      <c r="EG682" s="2"/>
      <c r="EH682" s="2"/>
      <c r="EI682" s="2"/>
      <c r="EJ682" s="2"/>
      <c r="EK682" s="2"/>
    </row>
    <row r="683" spans="1:141" ht="12.7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c r="BS683" s="2"/>
      <c r="BT683" s="2"/>
      <c r="BU683" s="2"/>
      <c r="BV683" s="2"/>
      <c r="BW683" s="2"/>
      <c r="BX683" s="2"/>
      <c r="BY683" s="2"/>
      <c r="BZ683" s="2"/>
      <c r="CA683" s="2"/>
      <c r="CB683" s="2"/>
      <c r="CC683" s="2"/>
      <c r="CD683" s="2"/>
      <c r="CE683" s="2"/>
      <c r="CF683" s="2"/>
      <c r="CG683" s="2"/>
      <c r="CH683" s="2"/>
      <c r="CI683" s="2"/>
      <c r="CJ683" s="2"/>
      <c r="CK683" s="2"/>
      <c r="CL683" s="2"/>
      <c r="CM683" s="2"/>
      <c r="CN683" s="2"/>
      <c r="CO683" s="2"/>
      <c r="CP683" s="2"/>
      <c r="CQ683" s="2"/>
      <c r="CR683" s="2"/>
      <c r="CS683" s="2"/>
      <c r="CT683" s="2"/>
      <c r="CU683" s="2"/>
      <c r="CV683" s="2"/>
      <c r="CW683" s="2"/>
      <c r="CX683" s="2"/>
      <c r="CY683" s="2"/>
      <c r="CZ683" s="2"/>
      <c r="DA683" s="2"/>
      <c r="DB683" s="2"/>
      <c r="DC683" s="2"/>
      <c r="DD683" s="2"/>
      <c r="DE683" s="2"/>
      <c r="DF683" s="2"/>
      <c r="DG683" s="2"/>
      <c r="DH683" s="2"/>
      <c r="DI683" s="2"/>
      <c r="DJ683" s="2"/>
      <c r="DK683" s="2"/>
      <c r="DL683" s="2"/>
      <c r="DM683" s="2"/>
      <c r="DN683" s="2"/>
      <c r="DO683" s="2"/>
      <c r="DP683" s="2"/>
      <c r="DQ683" s="2"/>
      <c r="DR683" s="2"/>
      <c r="DS683" s="2"/>
      <c r="DT683" s="2"/>
      <c r="DU683" s="2"/>
      <c r="DV683" s="2"/>
      <c r="DW683" s="2"/>
      <c r="DX683" s="2"/>
      <c r="DY683" s="2"/>
      <c r="DZ683" s="2"/>
      <c r="EA683" s="2"/>
      <c r="EB683" s="2"/>
      <c r="EC683" s="2"/>
      <c r="ED683" s="2"/>
      <c r="EE683" s="2"/>
      <c r="EF683" s="2"/>
      <c r="EG683" s="2"/>
      <c r="EH683" s="2"/>
      <c r="EI683" s="2"/>
      <c r="EJ683" s="2"/>
      <c r="EK683" s="2"/>
    </row>
    <row r="684" spans="1:141" ht="12.7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c r="BV684" s="2"/>
      <c r="BW684" s="2"/>
      <c r="BX684" s="2"/>
      <c r="BY684" s="2"/>
      <c r="BZ684" s="2"/>
      <c r="CA684" s="2"/>
      <c r="CB684" s="2"/>
      <c r="CC684" s="2"/>
      <c r="CD684" s="2"/>
      <c r="CE684" s="2"/>
      <c r="CF684" s="2"/>
      <c r="CG684" s="2"/>
      <c r="CH684" s="2"/>
      <c r="CI684" s="2"/>
      <c r="CJ684" s="2"/>
      <c r="CK684" s="2"/>
      <c r="CL684" s="2"/>
      <c r="CM684" s="2"/>
      <c r="CN684" s="2"/>
      <c r="CO684" s="2"/>
      <c r="CP684" s="2"/>
      <c r="CQ684" s="2"/>
      <c r="CR684" s="2"/>
      <c r="CS684" s="2"/>
      <c r="CT684" s="2"/>
      <c r="CU684" s="2"/>
      <c r="CV684" s="2"/>
      <c r="CW684" s="2"/>
      <c r="CX684" s="2"/>
      <c r="CY684" s="2"/>
      <c r="CZ684" s="2"/>
      <c r="DA684" s="2"/>
      <c r="DB684" s="2"/>
      <c r="DC684" s="2"/>
      <c r="DD684" s="2"/>
      <c r="DE684" s="2"/>
      <c r="DF684" s="2"/>
      <c r="DG684" s="2"/>
      <c r="DH684" s="2"/>
      <c r="DI684" s="2"/>
      <c r="DJ684" s="2"/>
      <c r="DK684" s="2"/>
      <c r="DL684" s="2"/>
      <c r="DM684" s="2"/>
      <c r="DN684" s="2"/>
      <c r="DO684" s="2"/>
      <c r="DP684" s="2"/>
      <c r="DQ684" s="2"/>
      <c r="DR684" s="2"/>
      <c r="DS684" s="2"/>
      <c r="DT684" s="2"/>
      <c r="DU684" s="2"/>
      <c r="DV684" s="2"/>
      <c r="DW684" s="2"/>
      <c r="DX684" s="2"/>
      <c r="DY684" s="2"/>
      <c r="DZ684" s="2"/>
      <c r="EA684" s="2"/>
      <c r="EB684" s="2"/>
      <c r="EC684" s="2"/>
      <c r="ED684" s="2"/>
      <c r="EE684" s="2"/>
      <c r="EF684" s="2"/>
      <c r="EG684" s="2"/>
      <c r="EH684" s="2"/>
      <c r="EI684" s="2"/>
      <c r="EJ684" s="2"/>
      <c r="EK684" s="2"/>
    </row>
    <row r="685" spans="1:141" ht="12.7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c r="BS685" s="2"/>
      <c r="BT685" s="2"/>
      <c r="BU685" s="2"/>
      <c r="BV685" s="2"/>
      <c r="BW685" s="2"/>
      <c r="BX685" s="2"/>
      <c r="BY685" s="2"/>
      <c r="BZ685" s="2"/>
      <c r="CA685" s="2"/>
      <c r="CB685" s="2"/>
      <c r="CC685" s="2"/>
      <c r="CD685" s="2"/>
      <c r="CE685" s="2"/>
      <c r="CF685" s="2"/>
      <c r="CG685" s="2"/>
      <c r="CH685" s="2"/>
      <c r="CI685" s="2"/>
      <c r="CJ685" s="2"/>
      <c r="CK685" s="2"/>
      <c r="CL685" s="2"/>
      <c r="CM685" s="2"/>
      <c r="CN685" s="2"/>
      <c r="CO685" s="2"/>
      <c r="CP685" s="2"/>
      <c r="CQ685" s="2"/>
      <c r="CR685" s="2"/>
      <c r="CS685" s="2"/>
      <c r="CT685" s="2"/>
      <c r="CU685" s="2"/>
      <c r="CV685" s="2"/>
      <c r="CW685" s="2"/>
      <c r="CX685" s="2"/>
      <c r="CY685" s="2"/>
      <c r="CZ685" s="2"/>
      <c r="DA685" s="2"/>
      <c r="DB685" s="2"/>
      <c r="DC685" s="2"/>
      <c r="DD685" s="2"/>
      <c r="DE685" s="2"/>
      <c r="DF685" s="2"/>
      <c r="DG685" s="2"/>
      <c r="DH685" s="2"/>
      <c r="DI685" s="2"/>
      <c r="DJ685" s="2"/>
      <c r="DK685" s="2"/>
      <c r="DL685" s="2"/>
      <c r="DM685" s="2"/>
      <c r="DN685" s="2"/>
      <c r="DO685" s="2"/>
      <c r="DP685" s="2"/>
      <c r="DQ685" s="2"/>
      <c r="DR685" s="2"/>
      <c r="DS685" s="2"/>
      <c r="DT685" s="2"/>
      <c r="DU685" s="2"/>
      <c r="DV685" s="2"/>
      <c r="DW685" s="2"/>
      <c r="DX685" s="2"/>
      <c r="DY685" s="2"/>
      <c r="DZ685" s="2"/>
      <c r="EA685" s="2"/>
      <c r="EB685" s="2"/>
      <c r="EC685" s="2"/>
      <c r="ED685" s="2"/>
      <c r="EE685" s="2"/>
      <c r="EF685" s="2"/>
      <c r="EG685" s="2"/>
      <c r="EH685" s="2"/>
      <c r="EI685" s="2"/>
      <c r="EJ685" s="2"/>
      <c r="EK685" s="2"/>
    </row>
    <row r="686" spans="1:141" ht="12.7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c r="BV686" s="2"/>
      <c r="BW686" s="2"/>
      <c r="BX686" s="2"/>
      <c r="BY686" s="2"/>
      <c r="BZ686" s="2"/>
      <c r="CA686" s="2"/>
      <c r="CB686" s="2"/>
      <c r="CC686" s="2"/>
      <c r="CD686" s="2"/>
      <c r="CE686" s="2"/>
      <c r="CF686" s="2"/>
      <c r="CG686" s="2"/>
      <c r="CH686" s="2"/>
      <c r="CI686" s="2"/>
      <c r="CJ686" s="2"/>
      <c r="CK686" s="2"/>
      <c r="CL686" s="2"/>
      <c r="CM686" s="2"/>
      <c r="CN686" s="2"/>
      <c r="CO686" s="2"/>
      <c r="CP686" s="2"/>
      <c r="CQ686" s="2"/>
      <c r="CR686" s="2"/>
      <c r="CS686" s="2"/>
      <c r="CT686" s="2"/>
      <c r="CU686" s="2"/>
      <c r="CV686" s="2"/>
      <c r="CW686" s="2"/>
      <c r="CX686" s="2"/>
      <c r="CY686" s="2"/>
      <c r="CZ686" s="2"/>
      <c r="DA686" s="2"/>
      <c r="DB686" s="2"/>
      <c r="DC686" s="2"/>
      <c r="DD686" s="2"/>
      <c r="DE686" s="2"/>
      <c r="DF686" s="2"/>
      <c r="DG686" s="2"/>
      <c r="DH686" s="2"/>
      <c r="DI686" s="2"/>
      <c r="DJ686" s="2"/>
      <c r="DK686" s="2"/>
      <c r="DL686" s="2"/>
      <c r="DM686" s="2"/>
      <c r="DN686" s="2"/>
      <c r="DO686" s="2"/>
      <c r="DP686" s="2"/>
      <c r="DQ686" s="2"/>
      <c r="DR686" s="2"/>
      <c r="DS686" s="2"/>
      <c r="DT686" s="2"/>
      <c r="DU686" s="2"/>
      <c r="DV686" s="2"/>
      <c r="DW686" s="2"/>
      <c r="DX686" s="2"/>
      <c r="DY686" s="2"/>
      <c r="DZ686" s="2"/>
      <c r="EA686" s="2"/>
      <c r="EB686" s="2"/>
      <c r="EC686" s="2"/>
      <c r="ED686" s="2"/>
      <c r="EE686" s="2"/>
      <c r="EF686" s="2"/>
      <c r="EG686" s="2"/>
      <c r="EH686" s="2"/>
      <c r="EI686" s="2"/>
      <c r="EJ686" s="2"/>
      <c r="EK686" s="2"/>
    </row>
    <row r="687" spans="1:141" ht="12.7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c r="BW687" s="2"/>
      <c r="BX687" s="2"/>
      <c r="BY687" s="2"/>
      <c r="BZ687" s="2"/>
      <c r="CA687" s="2"/>
      <c r="CB687" s="2"/>
      <c r="CC687" s="2"/>
      <c r="CD687" s="2"/>
      <c r="CE687" s="2"/>
      <c r="CF687" s="2"/>
      <c r="CG687" s="2"/>
      <c r="CH687" s="2"/>
      <c r="CI687" s="2"/>
      <c r="CJ687" s="2"/>
      <c r="CK687" s="2"/>
      <c r="CL687" s="2"/>
      <c r="CM687" s="2"/>
      <c r="CN687" s="2"/>
      <c r="CO687" s="2"/>
      <c r="CP687" s="2"/>
      <c r="CQ687" s="2"/>
      <c r="CR687" s="2"/>
      <c r="CS687" s="2"/>
      <c r="CT687" s="2"/>
      <c r="CU687" s="2"/>
      <c r="CV687" s="2"/>
      <c r="CW687" s="2"/>
      <c r="CX687" s="2"/>
      <c r="CY687" s="2"/>
      <c r="CZ687" s="2"/>
      <c r="DA687" s="2"/>
      <c r="DB687" s="2"/>
      <c r="DC687" s="2"/>
      <c r="DD687" s="2"/>
      <c r="DE687" s="2"/>
      <c r="DF687" s="2"/>
      <c r="DG687" s="2"/>
      <c r="DH687" s="2"/>
      <c r="DI687" s="2"/>
      <c r="DJ687" s="2"/>
      <c r="DK687" s="2"/>
      <c r="DL687" s="2"/>
      <c r="DM687" s="2"/>
      <c r="DN687" s="2"/>
      <c r="DO687" s="2"/>
      <c r="DP687" s="2"/>
      <c r="DQ687" s="2"/>
      <c r="DR687" s="2"/>
      <c r="DS687" s="2"/>
      <c r="DT687" s="2"/>
      <c r="DU687" s="2"/>
      <c r="DV687" s="2"/>
      <c r="DW687" s="2"/>
      <c r="DX687" s="2"/>
      <c r="DY687" s="2"/>
      <c r="DZ687" s="2"/>
      <c r="EA687" s="2"/>
      <c r="EB687" s="2"/>
      <c r="EC687" s="2"/>
      <c r="ED687" s="2"/>
      <c r="EE687" s="2"/>
      <c r="EF687" s="2"/>
      <c r="EG687" s="2"/>
      <c r="EH687" s="2"/>
      <c r="EI687" s="2"/>
      <c r="EJ687" s="2"/>
      <c r="EK687" s="2"/>
    </row>
    <row r="688" spans="1:141" ht="12.7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c r="BW688" s="2"/>
      <c r="BX688" s="2"/>
      <c r="BY688" s="2"/>
      <c r="BZ688" s="2"/>
      <c r="CA688" s="2"/>
      <c r="CB688" s="2"/>
      <c r="CC688" s="2"/>
      <c r="CD688" s="2"/>
      <c r="CE688" s="2"/>
      <c r="CF688" s="2"/>
      <c r="CG688" s="2"/>
      <c r="CH688" s="2"/>
      <c r="CI688" s="2"/>
      <c r="CJ688" s="2"/>
      <c r="CK688" s="2"/>
      <c r="CL688" s="2"/>
      <c r="CM688" s="2"/>
      <c r="CN688" s="2"/>
      <c r="CO688" s="2"/>
      <c r="CP688" s="2"/>
      <c r="CQ688" s="2"/>
      <c r="CR688" s="2"/>
      <c r="CS688" s="2"/>
      <c r="CT688" s="2"/>
      <c r="CU688" s="2"/>
      <c r="CV688" s="2"/>
      <c r="CW688" s="2"/>
      <c r="CX688" s="2"/>
      <c r="CY688" s="2"/>
      <c r="CZ688" s="2"/>
      <c r="DA688" s="2"/>
      <c r="DB688" s="2"/>
      <c r="DC688" s="2"/>
      <c r="DD688" s="2"/>
      <c r="DE688" s="2"/>
      <c r="DF688" s="2"/>
      <c r="DG688" s="2"/>
      <c r="DH688" s="2"/>
      <c r="DI688" s="2"/>
      <c r="DJ688" s="2"/>
      <c r="DK688" s="2"/>
      <c r="DL688" s="2"/>
      <c r="DM688" s="2"/>
      <c r="DN688" s="2"/>
      <c r="DO688" s="2"/>
      <c r="DP688" s="2"/>
      <c r="DQ688" s="2"/>
      <c r="DR688" s="2"/>
      <c r="DS688" s="2"/>
      <c r="DT688" s="2"/>
      <c r="DU688" s="2"/>
      <c r="DV688" s="2"/>
      <c r="DW688" s="2"/>
      <c r="DX688" s="2"/>
      <c r="DY688" s="2"/>
      <c r="DZ688" s="2"/>
      <c r="EA688" s="2"/>
      <c r="EB688" s="2"/>
      <c r="EC688" s="2"/>
      <c r="ED688" s="2"/>
      <c r="EE688" s="2"/>
      <c r="EF688" s="2"/>
      <c r="EG688" s="2"/>
      <c r="EH688" s="2"/>
      <c r="EI688" s="2"/>
      <c r="EJ688" s="2"/>
      <c r="EK688" s="2"/>
    </row>
    <row r="689" spans="1:141" ht="12.7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c r="BV689" s="2"/>
      <c r="BW689" s="2"/>
      <c r="BX689" s="2"/>
      <c r="BY689" s="2"/>
      <c r="BZ689" s="2"/>
      <c r="CA689" s="2"/>
      <c r="CB689" s="2"/>
      <c r="CC689" s="2"/>
      <c r="CD689" s="2"/>
      <c r="CE689" s="2"/>
      <c r="CF689" s="2"/>
      <c r="CG689" s="2"/>
      <c r="CH689" s="2"/>
      <c r="CI689" s="2"/>
      <c r="CJ689" s="2"/>
      <c r="CK689" s="2"/>
      <c r="CL689" s="2"/>
      <c r="CM689" s="2"/>
      <c r="CN689" s="2"/>
      <c r="CO689" s="2"/>
      <c r="CP689" s="2"/>
      <c r="CQ689" s="2"/>
      <c r="CR689" s="2"/>
      <c r="CS689" s="2"/>
      <c r="CT689" s="2"/>
      <c r="CU689" s="2"/>
      <c r="CV689" s="2"/>
      <c r="CW689" s="2"/>
      <c r="CX689" s="2"/>
      <c r="CY689" s="2"/>
      <c r="CZ689" s="2"/>
      <c r="DA689" s="2"/>
      <c r="DB689" s="2"/>
      <c r="DC689" s="2"/>
      <c r="DD689" s="2"/>
      <c r="DE689" s="2"/>
      <c r="DF689" s="2"/>
      <c r="DG689" s="2"/>
      <c r="DH689" s="2"/>
      <c r="DI689" s="2"/>
      <c r="DJ689" s="2"/>
      <c r="DK689" s="2"/>
      <c r="DL689" s="2"/>
      <c r="DM689" s="2"/>
      <c r="DN689" s="2"/>
      <c r="DO689" s="2"/>
      <c r="DP689" s="2"/>
      <c r="DQ689" s="2"/>
      <c r="DR689" s="2"/>
      <c r="DS689" s="2"/>
      <c r="DT689" s="2"/>
      <c r="DU689" s="2"/>
      <c r="DV689" s="2"/>
      <c r="DW689" s="2"/>
      <c r="DX689" s="2"/>
      <c r="DY689" s="2"/>
      <c r="DZ689" s="2"/>
      <c r="EA689" s="2"/>
      <c r="EB689" s="2"/>
      <c r="EC689" s="2"/>
      <c r="ED689" s="2"/>
      <c r="EE689" s="2"/>
      <c r="EF689" s="2"/>
      <c r="EG689" s="2"/>
      <c r="EH689" s="2"/>
      <c r="EI689" s="2"/>
      <c r="EJ689" s="2"/>
      <c r="EK689" s="2"/>
    </row>
    <row r="690" spans="1:141" ht="12.7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c r="BW690" s="2"/>
      <c r="BX690" s="2"/>
      <c r="BY690" s="2"/>
      <c r="BZ690" s="2"/>
      <c r="CA690" s="2"/>
      <c r="CB690" s="2"/>
      <c r="CC690" s="2"/>
      <c r="CD690" s="2"/>
      <c r="CE690" s="2"/>
      <c r="CF690" s="2"/>
      <c r="CG690" s="2"/>
      <c r="CH690" s="2"/>
      <c r="CI690" s="2"/>
      <c r="CJ690" s="2"/>
      <c r="CK690" s="2"/>
      <c r="CL690" s="2"/>
      <c r="CM690" s="2"/>
      <c r="CN690" s="2"/>
      <c r="CO690" s="2"/>
      <c r="CP690" s="2"/>
      <c r="CQ690" s="2"/>
      <c r="CR690" s="2"/>
      <c r="CS690" s="2"/>
      <c r="CT690" s="2"/>
      <c r="CU690" s="2"/>
      <c r="CV690" s="2"/>
      <c r="CW690" s="2"/>
      <c r="CX690" s="2"/>
      <c r="CY690" s="2"/>
      <c r="CZ690" s="2"/>
      <c r="DA690" s="2"/>
      <c r="DB690" s="2"/>
      <c r="DC690" s="2"/>
      <c r="DD690" s="2"/>
      <c r="DE690" s="2"/>
      <c r="DF690" s="2"/>
      <c r="DG690" s="2"/>
      <c r="DH690" s="2"/>
      <c r="DI690" s="2"/>
      <c r="DJ690" s="2"/>
      <c r="DK690" s="2"/>
      <c r="DL690" s="2"/>
      <c r="DM690" s="2"/>
      <c r="DN690" s="2"/>
      <c r="DO690" s="2"/>
      <c r="DP690" s="2"/>
      <c r="DQ690" s="2"/>
      <c r="DR690" s="2"/>
      <c r="DS690" s="2"/>
      <c r="DT690" s="2"/>
      <c r="DU690" s="2"/>
      <c r="DV690" s="2"/>
      <c r="DW690" s="2"/>
      <c r="DX690" s="2"/>
      <c r="DY690" s="2"/>
      <c r="DZ690" s="2"/>
      <c r="EA690" s="2"/>
      <c r="EB690" s="2"/>
      <c r="EC690" s="2"/>
      <c r="ED690" s="2"/>
      <c r="EE690" s="2"/>
      <c r="EF690" s="2"/>
      <c r="EG690" s="2"/>
      <c r="EH690" s="2"/>
      <c r="EI690" s="2"/>
      <c r="EJ690" s="2"/>
      <c r="EK690" s="2"/>
    </row>
    <row r="691" spans="1:141" ht="12.7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c r="BS691" s="2"/>
      <c r="BT691" s="2"/>
      <c r="BU691" s="2"/>
      <c r="BV691" s="2"/>
      <c r="BW691" s="2"/>
      <c r="BX691" s="2"/>
      <c r="BY691" s="2"/>
      <c r="BZ691" s="2"/>
      <c r="CA691" s="2"/>
      <c r="CB691" s="2"/>
      <c r="CC691" s="2"/>
      <c r="CD691" s="2"/>
      <c r="CE691" s="2"/>
      <c r="CF691" s="2"/>
      <c r="CG691" s="2"/>
      <c r="CH691" s="2"/>
      <c r="CI691" s="2"/>
      <c r="CJ691" s="2"/>
      <c r="CK691" s="2"/>
      <c r="CL691" s="2"/>
      <c r="CM691" s="2"/>
      <c r="CN691" s="2"/>
      <c r="CO691" s="2"/>
      <c r="CP691" s="2"/>
      <c r="CQ691" s="2"/>
      <c r="CR691" s="2"/>
      <c r="CS691" s="2"/>
      <c r="CT691" s="2"/>
      <c r="CU691" s="2"/>
      <c r="CV691" s="2"/>
      <c r="CW691" s="2"/>
      <c r="CX691" s="2"/>
      <c r="CY691" s="2"/>
      <c r="CZ691" s="2"/>
      <c r="DA691" s="2"/>
      <c r="DB691" s="2"/>
      <c r="DC691" s="2"/>
      <c r="DD691" s="2"/>
      <c r="DE691" s="2"/>
      <c r="DF691" s="2"/>
      <c r="DG691" s="2"/>
      <c r="DH691" s="2"/>
      <c r="DI691" s="2"/>
      <c r="DJ691" s="2"/>
      <c r="DK691" s="2"/>
      <c r="DL691" s="2"/>
      <c r="DM691" s="2"/>
      <c r="DN691" s="2"/>
      <c r="DO691" s="2"/>
      <c r="DP691" s="2"/>
      <c r="DQ691" s="2"/>
      <c r="DR691" s="2"/>
      <c r="DS691" s="2"/>
      <c r="DT691" s="2"/>
      <c r="DU691" s="2"/>
      <c r="DV691" s="2"/>
      <c r="DW691" s="2"/>
      <c r="DX691" s="2"/>
      <c r="DY691" s="2"/>
      <c r="DZ691" s="2"/>
      <c r="EA691" s="2"/>
      <c r="EB691" s="2"/>
      <c r="EC691" s="2"/>
      <c r="ED691" s="2"/>
      <c r="EE691" s="2"/>
      <c r="EF691" s="2"/>
      <c r="EG691" s="2"/>
      <c r="EH691" s="2"/>
      <c r="EI691" s="2"/>
      <c r="EJ691" s="2"/>
      <c r="EK691" s="2"/>
    </row>
    <row r="692" spans="1:141" ht="12.7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c r="BW692" s="2"/>
      <c r="BX692" s="2"/>
      <c r="BY692" s="2"/>
      <c r="BZ692" s="2"/>
      <c r="CA692" s="2"/>
      <c r="CB692" s="2"/>
      <c r="CC692" s="2"/>
      <c r="CD692" s="2"/>
      <c r="CE692" s="2"/>
      <c r="CF692" s="2"/>
      <c r="CG692" s="2"/>
      <c r="CH692" s="2"/>
      <c r="CI692" s="2"/>
      <c r="CJ692" s="2"/>
      <c r="CK692" s="2"/>
      <c r="CL692" s="2"/>
      <c r="CM692" s="2"/>
      <c r="CN692" s="2"/>
      <c r="CO692" s="2"/>
      <c r="CP692" s="2"/>
      <c r="CQ692" s="2"/>
      <c r="CR692" s="2"/>
      <c r="CS692" s="2"/>
      <c r="CT692" s="2"/>
      <c r="CU692" s="2"/>
      <c r="CV692" s="2"/>
      <c r="CW692" s="2"/>
      <c r="CX692" s="2"/>
      <c r="CY692" s="2"/>
      <c r="CZ692" s="2"/>
      <c r="DA692" s="2"/>
      <c r="DB692" s="2"/>
      <c r="DC692" s="2"/>
      <c r="DD692" s="2"/>
      <c r="DE692" s="2"/>
      <c r="DF692" s="2"/>
      <c r="DG692" s="2"/>
      <c r="DH692" s="2"/>
      <c r="DI692" s="2"/>
      <c r="DJ692" s="2"/>
      <c r="DK692" s="2"/>
      <c r="DL692" s="2"/>
      <c r="DM692" s="2"/>
      <c r="DN692" s="2"/>
      <c r="DO692" s="2"/>
      <c r="DP692" s="2"/>
      <c r="DQ692" s="2"/>
      <c r="DR692" s="2"/>
      <c r="DS692" s="2"/>
      <c r="DT692" s="2"/>
      <c r="DU692" s="2"/>
      <c r="DV692" s="2"/>
      <c r="DW692" s="2"/>
      <c r="DX692" s="2"/>
      <c r="DY692" s="2"/>
      <c r="DZ692" s="2"/>
      <c r="EA692" s="2"/>
      <c r="EB692" s="2"/>
      <c r="EC692" s="2"/>
      <c r="ED692" s="2"/>
      <c r="EE692" s="2"/>
      <c r="EF692" s="2"/>
      <c r="EG692" s="2"/>
      <c r="EH692" s="2"/>
      <c r="EI692" s="2"/>
      <c r="EJ692" s="2"/>
      <c r="EK692" s="2"/>
    </row>
    <row r="693" spans="1:141" ht="12.7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2"/>
      <c r="BT693" s="2"/>
      <c r="BU693" s="2"/>
      <c r="BV693" s="2"/>
      <c r="BW693" s="2"/>
      <c r="BX693" s="2"/>
      <c r="BY693" s="2"/>
      <c r="BZ693" s="2"/>
      <c r="CA693" s="2"/>
      <c r="CB693" s="2"/>
      <c r="CC693" s="2"/>
      <c r="CD693" s="2"/>
      <c r="CE693" s="2"/>
      <c r="CF693" s="2"/>
      <c r="CG693" s="2"/>
      <c r="CH693" s="2"/>
      <c r="CI693" s="2"/>
      <c r="CJ693" s="2"/>
      <c r="CK693" s="2"/>
      <c r="CL693" s="2"/>
      <c r="CM693" s="2"/>
      <c r="CN693" s="2"/>
      <c r="CO693" s="2"/>
      <c r="CP693" s="2"/>
      <c r="CQ693" s="2"/>
      <c r="CR693" s="2"/>
      <c r="CS693" s="2"/>
      <c r="CT693" s="2"/>
      <c r="CU693" s="2"/>
      <c r="CV693" s="2"/>
      <c r="CW693" s="2"/>
      <c r="CX693" s="2"/>
      <c r="CY693" s="2"/>
      <c r="CZ693" s="2"/>
      <c r="DA693" s="2"/>
      <c r="DB693" s="2"/>
      <c r="DC693" s="2"/>
      <c r="DD693" s="2"/>
      <c r="DE693" s="2"/>
      <c r="DF693" s="2"/>
      <c r="DG693" s="2"/>
      <c r="DH693" s="2"/>
      <c r="DI693" s="2"/>
      <c r="DJ693" s="2"/>
      <c r="DK693" s="2"/>
      <c r="DL693" s="2"/>
      <c r="DM693" s="2"/>
      <c r="DN693" s="2"/>
      <c r="DO693" s="2"/>
      <c r="DP693" s="2"/>
      <c r="DQ693" s="2"/>
      <c r="DR693" s="2"/>
      <c r="DS693" s="2"/>
      <c r="DT693" s="2"/>
      <c r="DU693" s="2"/>
      <c r="DV693" s="2"/>
      <c r="DW693" s="2"/>
      <c r="DX693" s="2"/>
      <c r="DY693" s="2"/>
      <c r="DZ693" s="2"/>
      <c r="EA693" s="2"/>
      <c r="EB693" s="2"/>
      <c r="EC693" s="2"/>
      <c r="ED693" s="2"/>
      <c r="EE693" s="2"/>
      <c r="EF693" s="2"/>
      <c r="EG693" s="2"/>
      <c r="EH693" s="2"/>
      <c r="EI693" s="2"/>
      <c r="EJ693" s="2"/>
      <c r="EK693" s="2"/>
    </row>
    <row r="694" spans="1:141" ht="12.7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c r="BV694" s="2"/>
      <c r="BW694" s="2"/>
      <c r="BX694" s="2"/>
      <c r="BY694" s="2"/>
      <c r="BZ694" s="2"/>
      <c r="CA694" s="2"/>
      <c r="CB694" s="2"/>
      <c r="CC694" s="2"/>
      <c r="CD694" s="2"/>
      <c r="CE694" s="2"/>
      <c r="CF694" s="2"/>
      <c r="CG694" s="2"/>
      <c r="CH694" s="2"/>
      <c r="CI694" s="2"/>
      <c r="CJ694" s="2"/>
      <c r="CK694" s="2"/>
      <c r="CL694" s="2"/>
      <c r="CM694" s="2"/>
      <c r="CN694" s="2"/>
      <c r="CO694" s="2"/>
      <c r="CP694" s="2"/>
      <c r="CQ694" s="2"/>
      <c r="CR694" s="2"/>
      <c r="CS694" s="2"/>
      <c r="CT694" s="2"/>
      <c r="CU694" s="2"/>
      <c r="CV694" s="2"/>
      <c r="CW694" s="2"/>
      <c r="CX694" s="2"/>
      <c r="CY694" s="2"/>
      <c r="CZ694" s="2"/>
      <c r="DA694" s="2"/>
      <c r="DB694" s="2"/>
      <c r="DC694" s="2"/>
      <c r="DD694" s="2"/>
      <c r="DE694" s="2"/>
      <c r="DF694" s="2"/>
      <c r="DG694" s="2"/>
      <c r="DH694" s="2"/>
      <c r="DI694" s="2"/>
      <c r="DJ694" s="2"/>
      <c r="DK694" s="2"/>
      <c r="DL694" s="2"/>
      <c r="DM694" s="2"/>
      <c r="DN694" s="2"/>
      <c r="DO694" s="2"/>
      <c r="DP694" s="2"/>
      <c r="DQ694" s="2"/>
      <c r="DR694" s="2"/>
      <c r="DS694" s="2"/>
      <c r="DT694" s="2"/>
      <c r="DU694" s="2"/>
      <c r="DV694" s="2"/>
      <c r="DW694" s="2"/>
      <c r="DX694" s="2"/>
      <c r="DY694" s="2"/>
      <c r="DZ694" s="2"/>
      <c r="EA694" s="2"/>
      <c r="EB694" s="2"/>
      <c r="EC694" s="2"/>
      <c r="ED694" s="2"/>
      <c r="EE694" s="2"/>
      <c r="EF694" s="2"/>
      <c r="EG694" s="2"/>
      <c r="EH694" s="2"/>
      <c r="EI694" s="2"/>
      <c r="EJ694" s="2"/>
      <c r="EK694" s="2"/>
    </row>
    <row r="695" spans="1:141" ht="12.7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2"/>
      <c r="BT695" s="2"/>
      <c r="BU695" s="2"/>
      <c r="BV695" s="2"/>
      <c r="BW695" s="2"/>
      <c r="BX695" s="2"/>
      <c r="BY695" s="2"/>
      <c r="BZ695" s="2"/>
      <c r="CA695" s="2"/>
      <c r="CB695" s="2"/>
      <c r="CC695" s="2"/>
      <c r="CD695" s="2"/>
      <c r="CE695" s="2"/>
      <c r="CF695" s="2"/>
      <c r="CG695" s="2"/>
      <c r="CH695" s="2"/>
      <c r="CI695" s="2"/>
      <c r="CJ695" s="2"/>
      <c r="CK695" s="2"/>
      <c r="CL695" s="2"/>
      <c r="CM695" s="2"/>
      <c r="CN695" s="2"/>
      <c r="CO695" s="2"/>
      <c r="CP695" s="2"/>
      <c r="CQ695" s="2"/>
      <c r="CR695" s="2"/>
      <c r="CS695" s="2"/>
      <c r="CT695" s="2"/>
      <c r="CU695" s="2"/>
      <c r="CV695" s="2"/>
      <c r="CW695" s="2"/>
      <c r="CX695" s="2"/>
      <c r="CY695" s="2"/>
      <c r="CZ695" s="2"/>
      <c r="DA695" s="2"/>
      <c r="DB695" s="2"/>
      <c r="DC695" s="2"/>
      <c r="DD695" s="2"/>
      <c r="DE695" s="2"/>
      <c r="DF695" s="2"/>
      <c r="DG695" s="2"/>
      <c r="DH695" s="2"/>
      <c r="DI695" s="2"/>
      <c r="DJ695" s="2"/>
      <c r="DK695" s="2"/>
      <c r="DL695" s="2"/>
      <c r="DM695" s="2"/>
      <c r="DN695" s="2"/>
      <c r="DO695" s="2"/>
      <c r="DP695" s="2"/>
      <c r="DQ695" s="2"/>
      <c r="DR695" s="2"/>
      <c r="DS695" s="2"/>
      <c r="DT695" s="2"/>
      <c r="DU695" s="2"/>
      <c r="DV695" s="2"/>
      <c r="DW695" s="2"/>
      <c r="DX695" s="2"/>
      <c r="DY695" s="2"/>
      <c r="DZ695" s="2"/>
      <c r="EA695" s="2"/>
      <c r="EB695" s="2"/>
      <c r="EC695" s="2"/>
      <c r="ED695" s="2"/>
      <c r="EE695" s="2"/>
      <c r="EF695" s="2"/>
      <c r="EG695" s="2"/>
      <c r="EH695" s="2"/>
      <c r="EI695" s="2"/>
      <c r="EJ695" s="2"/>
      <c r="EK695" s="2"/>
    </row>
    <row r="696" spans="1:141" ht="12.7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c r="BS696" s="2"/>
      <c r="BT696" s="2"/>
      <c r="BU696" s="2"/>
      <c r="BV696" s="2"/>
      <c r="BW696" s="2"/>
      <c r="BX696" s="2"/>
      <c r="BY696" s="2"/>
      <c r="BZ696" s="2"/>
      <c r="CA696" s="2"/>
      <c r="CB696" s="2"/>
      <c r="CC696" s="2"/>
      <c r="CD696" s="2"/>
      <c r="CE696" s="2"/>
      <c r="CF696" s="2"/>
      <c r="CG696" s="2"/>
      <c r="CH696" s="2"/>
      <c r="CI696" s="2"/>
      <c r="CJ696" s="2"/>
      <c r="CK696" s="2"/>
      <c r="CL696" s="2"/>
      <c r="CM696" s="2"/>
      <c r="CN696" s="2"/>
      <c r="CO696" s="2"/>
      <c r="CP696" s="2"/>
      <c r="CQ696" s="2"/>
      <c r="CR696" s="2"/>
      <c r="CS696" s="2"/>
      <c r="CT696" s="2"/>
      <c r="CU696" s="2"/>
      <c r="CV696" s="2"/>
      <c r="CW696" s="2"/>
      <c r="CX696" s="2"/>
      <c r="CY696" s="2"/>
      <c r="CZ696" s="2"/>
      <c r="DA696" s="2"/>
      <c r="DB696" s="2"/>
      <c r="DC696" s="2"/>
      <c r="DD696" s="2"/>
      <c r="DE696" s="2"/>
      <c r="DF696" s="2"/>
      <c r="DG696" s="2"/>
      <c r="DH696" s="2"/>
      <c r="DI696" s="2"/>
      <c r="DJ696" s="2"/>
      <c r="DK696" s="2"/>
      <c r="DL696" s="2"/>
      <c r="DM696" s="2"/>
      <c r="DN696" s="2"/>
      <c r="DO696" s="2"/>
      <c r="DP696" s="2"/>
      <c r="DQ696" s="2"/>
      <c r="DR696" s="2"/>
      <c r="DS696" s="2"/>
      <c r="DT696" s="2"/>
      <c r="DU696" s="2"/>
      <c r="DV696" s="2"/>
      <c r="DW696" s="2"/>
      <c r="DX696" s="2"/>
      <c r="DY696" s="2"/>
      <c r="DZ696" s="2"/>
      <c r="EA696" s="2"/>
      <c r="EB696" s="2"/>
      <c r="EC696" s="2"/>
      <c r="ED696" s="2"/>
      <c r="EE696" s="2"/>
      <c r="EF696" s="2"/>
      <c r="EG696" s="2"/>
      <c r="EH696" s="2"/>
      <c r="EI696" s="2"/>
      <c r="EJ696" s="2"/>
      <c r="EK696" s="2"/>
    </row>
    <row r="697" spans="1:141" ht="12.7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c r="BS697" s="2"/>
      <c r="BT697" s="2"/>
      <c r="BU697" s="2"/>
      <c r="BV697" s="2"/>
      <c r="BW697" s="2"/>
      <c r="BX697" s="2"/>
      <c r="BY697" s="2"/>
      <c r="BZ697" s="2"/>
      <c r="CA697" s="2"/>
      <c r="CB697" s="2"/>
      <c r="CC697" s="2"/>
      <c r="CD697" s="2"/>
      <c r="CE697" s="2"/>
      <c r="CF697" s="2"/>
      <c r="CG697" s="2"/>
      <c r="CH697" s="2"/>
      <c r="CI697" s="2"/>
      <c r="CJ697" s="2"/>
      <c r="CK697" s="2"/>
      <c r="CL697" s="2"/>
      <c r="CM697" s="2"/>
      <c r="CN697" s="2"/>
      <c r="CO697" s="2"/>
      <c r="CP697" s="2"/>
      <c r="CQ697" s="2"/>
      <c r="CR697" s="2"/>
      <c r="CS697" s="2"/>
      <c r="CT697" s="2"/>
      <c r="CU697" s="2"/>
      <c r="CV697" s="2"/>
      <c r="CW697" s="2"/>
      <c r="CX697" s="2"/>
      <c r="CY697" s="2"/>
      <c r="CZ697" s="2"/>
      <c r="DA697" s="2"/>
      <c r="DB697" s="2"/>
      <c r="DC697" s="2"/>
      <c r="DD697" s="2"/>
      <c r="DE697" s="2"/>
      <c r="DF697" s="2"/>
      <c r="DG697" s="2"/>
      <c r="DH697" s="2"/>
      <c r="DI697" s="2"/>
      <c r="DJ697" s="2"/>
      <c r="DK697" s="2"/>
      <c r="DL697" s="2"/>
      <c r="DM697" s="2"/>
      <c r="DN697" s="2"/>
      <c r="DO697" s="2"/>
      <c r="DP697" s="2"/>
      <c r="DQ697" s="2"/>
      <c r="DR697" s="2"/>
      <c r="DS697" s="2"/>
      <c r="DT697" s="2"/>
      <c r="DU697" s="2"/>
      <c r="DV697" s="2"/>
      <c r="DW697" s="2"/>
      <c r="DX697" s="2"/>
      <c r="DY697" s="2"/>
      <c r="DZ697" s="2"/>
      <c r="EA697" s="2"/>
      <c r="EB697" s="2"/>
      <c r="EC697" s="2"/>
      <c r="ED697" s="2"/>
      <c r="EE697" s="2"/>
      <c r="EF697" s="2"/>
      <c r="EG697" s="2"/>
      <c r="EH697" s="2"/>
      <c r="EI697" s="2"/>
      <c r="EJ697" s="2"/>
      <c r="EK697" s="2"/>
    </row>
    <row r="698" spans="1:141" ht="12.7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c r="BV698" s="2"/>
      <c r="BW698" s="2"/>
      <c r="BX698" s="2"/>
      <c r="BY698" s="2"/>
      <c r="BZ698" s="2"/>
      <c r="CA698" s="2"/>
      <c r="CB698" s="2"/>
      <c r="CC698" s="2"/>
      <c r="CD698" s="2"/>
      <c r="CE698" s="2"/>
      <c r="CF698" s="2"/>
      <c r="CG698" s="2"/>
      <c r="CH698" s="2"/>
      <c r="CI698" s="2"/>
      <c r="CJ698" s="2"/>
      <c r="CK698" s="2"/>
      <c r="CL698" s="2"/>
      <c r="CM698" s="2"/>
      <c r="CN698" s="2"/>
      <c r="CO698" s="2"/>
      <c r="CP698" s="2"/>
      <c r="CQ698" s="2"/>
      <c r="CR698" s="2"/>
      <c r="CS698" s="2"/>
      <c r="CT698" s="2"/>
      <c r="CU698" s="2"/>
      <c r="CV698" s="2"/>
      <c r="CW698" s="2"/>
      <c r="CX698" s="2"/>
      <c r="CY698" s="2"/>
      <c r="CZ698" s="2"/>
      <c r="DA698" s="2"/>
      <c r="DB698" s="2"/>
      <c r="DC698" s="2"/>
      <c r="DD698" s="2"/>
      <c r="DE698" s="2"/>
      <c r="DF698" s="2"/>
      <c r="DG698" s="2"/>
      <c r="DH698" s="2"/>
      <c r="DI698" s="2"/>
      <c r="DJ698" s="2"/>
      <c r="DK698" s="2"/>
      <c r="DL698" s="2"/>
      <c r="DM698" s="2"/>
      <c r="DN698" s="2"/>
      <c r="DO698" s="2"/>
      <c r="DP698" s="2"/>
      <c r="DQ698" s="2"/>
      <c r="DR698" s="2"/>
      <c r="DS698" s="2"/>
      <c r="DT698" s="2"/>
      <c r="DU698" s="2"/>
      <c r="DV698" s="2"/>
      <c r="DW698" s="2"/>
      <c r="DX698" s="2"/>
      <c r="DY698" s="2"/>
      <c r="DZ698" s="2"/>
      <c r="EA698" s="2"/>
      <c r="EB698" s="2"/>
      <c r="EC698" s="2"/>
      <c r="ED698" s="2"/>
      <c r="EE698" s="2"/>
      <c r="EF698" s="2"/>
      <c r="EG698" s="2"/>
      <c r="EH698" s="2"/>
      <c r="EI698" s="2"/>
      <c r="EJ698" s="2"/>
      <c r="EK698" s="2"/>
    </row>
    <row r="699" spans="1:141" ht="12.7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c r="BR699" s="2"/>
      <c r="BS699" s="2"/>
      <c r="BT699" s="2"/>
      <c r="BU699" s="2"/>
      <c r="BV699" s="2"/>
      <c r="BW699" s="2"/>
      <c r="BX699" s="2"/>
      <c r="BY699" s="2"/>
      <c r="BZ699" s="2"/>
      <c r="CA699" s="2"/>
      <c r="CB699" s="2"/>
      <c r="CC699" s="2"/>
      <c r="CD699" s="2"/>
      <c r="CE699" s="2"/>
      <c r="CF699" s="2"/>
      <c r="CG699" s="2"/>
      <c r="CH699" s="2"/>
      <c r="CI699" s="2"/>
      <c r="CJ699" s="2"/>
      <c r="CK699" s="2"/>
      <c r="CL699" s="2"/>
      <c r="CM699" s="2"/>
      <c r="CN699" s="2"/>
      <c r="CO699" s="2"/>
      <c r="CP699" s="2"/>
      <c r="CQ699" s="2"/>
      <c r="CR699" s="2"/>
      <c r="CS699" s="2"/>
      <c r="CT699" s="2"/>
      <c r="CU699" s="2"/>
      <c r="CV699" s="2"/>
      <c r="CW699" s="2"/>
      <c r="CX699" s="2"/>
      <c r="CY699" s="2"/>
      <c r="CZ699" s="2"/>
      <c r="DA699" s="2"/>
      <c r="DB699" s="2"/>
      <c r="DC699" s="2"/>
      <c r="DD699" s="2"/>
      <c r="DE699" s="2"/>
      <c r="DF699" s="2"/>
      <c r="DG699" s="2"/>
      <c r="DH699" s="2"/>
      <c r="DI699" s="2"/>
      <c r="DJ699" s="2"/>
      <c r="DK699" s="2"/>
      <c r="DL699" s="2"/>
      <c r="DM699" s="2"/>
      <c r="DN699" s="2"/>
      <c r="DO699" s="2"/>
      <c r="DP699" s="2"/>
      <c r="DQ699" s="2"/>
      <c r="DR699" s="2"/>
      <c r="DS699" s="2"/>
      <c r="DT699" s="2"/>
      <c r="DU699" s="2"/>
      <c r="DV699" s="2"/>
      <c r="DW699" s="2"/>
      <c r="DX699" s="2"/>
      <c r="DY699" s="2"/>
      <c r="DZ699" s="2"/>
      <c r="EA699" s="2"/>
      <c r="EB699" s="2"/>
      <c r="EC699" s="2"/>
      <c r="ED699" s="2"/>
      <c r="EE699" s="2"/>
      <c r="EF699" s="2"/>
      <c r="EG699" s="2"/>
      <c r="EH699" s="2"/>
      <c r="EI699" s="2"/>
      <c r="EJ699" s="2"/>
      <c r="EK699" s="2"/>
    </row>
    <row r="700" spans="1:141" ht="12.7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c r="BS700" s="2"/>
      <c r="BT700" s="2"/>
      <c r="BU700" s="2"/>
      <c r="BV700" s="2"/>
      <c r="BW700" s="2"/>
      <c r="BX700" s="2"/>
      <c r="BY700" s="2"/>
      <c r="BZ700" s="2"/>
      <c r="CA700" s="2"/>
      <c r="CB700" s="2"/>
      <c r="CC700" s="2"/>
      <c r="CD700" s="2"/>
      <c r="CE700" s="2"/>
      <c r="CF700" s="2"/>
      <c r="CG700" s="2"/>
      <c r="CH700" s="2"/>
      <c r="CI700" s="2"/>
      <c r="CJ700" s="2"/>
      <c r="CK700" s="2"/>
      <c r="CL700" s="2"/>
      <c r="CM700" s="2"/>
      <c r="CN700" s="2"/>
      <c r="CO700" s="2"/>
      <c r="CP700" s="2"/>
      <c r="CQ700" s="2"/>
      <c r="CR700" s="2"/>
      <c r="CS700" s="2"/>
      <c r="CT700" s="2"/>
      <c r="CU700" s="2"/>
      <c r="CV700" s="2"/>
      <c r="CW700" s="2"/>
      <c r="CX700" s="2"/>
      <c r="CY700" s="2"/>
      <c r="CZ700" s="2"/>
      <c r="DA700" s="2"/>
      <c r="DB700" s="2"/>
      <c r="DC700" s="2"/>
      <c r="DD700" s="2"/>
      <c r="DE700" s="2"/>
      <c r="DF700" s="2"/>
      <c r="DG700" s="2"/>
      <c r="DH700" s="2"/>
      <c r="DI700" s="2"/>
      <c r="DJ700" s="2"/>
      <c r="DK700" s="2"/>
      <c r="DL700" s="2"/>
      <c r="DM700" s="2"/>
      <c r="DN700" s="2"/>
      <c r="DO700" s="2"/>
      <c r="DP700" s="2"/>
      <c r="DQ700" s="2"/>
      <c r="DR700" s="2"/>
      <c r="DS700" s="2"/>
      <c r="DT700" s="2"/>
      <c r="DU700" s="2"/>
      <c r="DV700" s="2"/>
      <c r="DW700" s="2"/>
      <c r="DX700" s="2"/>
      <c r="DY700" s="2"/>
      <c r="DZ700" s="2"/>
      <c r="EA700" s="2"/>
      <c r="EB700" s="2"/>
      <c r="EC700" s="2"/>
      <c r="ED700" s="2"/>
      <c r="EE700" s="2"/>
      <c r="EF700" s="2"/>
      <c r="EG700" s="2"/>
      <c r="EH700" s="2"/>
      <c r="EI700" s="2"/>
      <c r="EJ700" s="2"/>
      <c r="EK700" s="2"/>
    </row>
    <row r="701" spans="1:141" ht="12.7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c r="BS701" s="2"/>
      <c r="BT701" s="2"/>
      <c r="BU701" s="2"/>
      <c r="BV701" s="2"/>
      <c r="BW701" s="2"/>
      <c r="BX701" s="2"/>
      <c r="BY701" s="2"/>
      <c r="BZ701" s="2"/>
      <c r="CA701" s="2"/>
      <c r="CB701" s="2"/>
      <c r="CC701" s="2"/>
      <c r="CD701" s="2"/>
      <c r="CE701" s="2"/>
      <c r="CF701" s="2"/>
      <c r="CG701" s="2"/>
      <c r="CH701" s="2"/>
      <c r="CI701" s="2"/>
      <c r="CJ701" s="2"/>
      <c r="CK701" s="2"/>
      <c r="CL701" s="2"/>
      <c r="CM701" s="2"/>
      <c r="CN701" s="2"/>
      <c r="CO701" s="2"/>
      <c r="CP701" s="2"/>
      <c r="CQ701" s="2"/>
      <c r="CR701" s="2"/>
      <c r="CS701" s="2"/>
      <c r="CT701" s="2"/>
      <c r="CU701" s="2"/>
      <c r="CV701" s="2"/>
      <c r="CW701" s="2"/>
      <c r="CX701" s="2"/>
      <c r="CY701" s="2"/>
      <c r="CZ701" s="2"/>
      <c r="DA701" s="2"/>
      <c r="DB701" s="2"/>
      <c r="DC701" s="2"/>
      <c r="DD701" s="2"/>
      <c r="DE701" s="2"/>
      <c r="DF701" s="2"/>
      <c r="DG701" s="2"/>
      <c r="DH701" s="2"/>
      <c r="DI701" s="2"/>
      <c r="DJ701" s="2"/>
      <c r="DK701" s="2"/>
      <c r="DL701" s="2"/>
      <c r="DM701" s="2"/>
      <c r="DN701" s="2"/>
      <c r="DO701" s="2"/>
      <c r="DP701" s="2"/>
      <c r="DQ701" s="2"/>
      <c r="DR701" s="2"/>
      <c r="DS701" s="2"/>
      <c r="DT701" s="2"/>
      <c r="DU701" s="2"/>
      <c r="DV701" s="2"/>
      <c r="DW701" s="2"/>
      <c r="DX701" s="2"/>
      <c r="DY701" s="2"/>
      <c r="DZ701" s="2"/>
      <c r="EA701" s="2"/>
      <c r="EB701" s="2"/>
      <c r="EC701" s="2"/>
      <c r="ED701" s="2"/>
      <c r="EE701" s="2"/>
      <c r="EF701" s="2"/>
      <c r="EG701" s="2"/>
      <c r="EH701" s="2"/>
      <c r="EI701" s="2"/>
      <c r="EJ701" s="2"/>
      <c r="EK701" s="2"/>
    </row>
    <row r="702" spans="1:141" ht="12.7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2"/>
      <c r="BT702" s="2"/>
      <c r="BU702" s="2"/>
      <c r="BV702" s="2"/>
      <c r="BW702" s="2"/>
      <c r="BX702" s="2"/>
      <c r="BY702" s="2"/>
      <c r="BZ702" s="2"/>
      <c r="CA702" s="2"/>
      <c r="CB702" s="2"/>
      <c r="CC702" s="2"/>
      <c r="CD702" s="2"/>
      <c r="CE702" s="2"/>
      <c r="CF702" s="2"/>
      <c r="CG702" s="2"/>
      <c r="CH702" s="2"/>
      <c r="CI702" s="2"/>
      <c r="CJ702" s="2"/>
      <c r="CK702" s="2"/>
      <c r="CL702" s="2"/>
      <c r="CM702" s="2"/>
      <c r="CN702" s="2"/>
      <c r="CO702" s="2"/>
      <c r="CP702" s="2"/>
      <c r="CQ702" s="2"/>
      <c r="CR702" s="2"/>
      <c r="CS702" s="2"/>
      <c r="CT702" s="2"/>
      <c r="CU702" s="2"/>
      <c r="CV702" s="2"/>
      <c r="CW702" s="2"/>
      <c r="CX702" s="2"/>
      <c r="CY702" s="2"/>
      <c r="CZ702" s="2"/>
      <c r="DA702" s="2"/>
      <c r="DB702" s="2"/>
      <c r="DC702" s="2"/>
      <c r="DD702" s="2"/>
      <c r="DE702" s="2"/>
      <c r="DF702" s="2"/>
      <c r="DG702" s="2"/>
      <c r="DH702" s="2"/>
      <c r="DI702" s="2"/>
      <c r="DJ702" s="2"/>
      <c r="DK702" s="2"/>
      <c r="DL702" s="2"/>
      <c r="DM702" s="2"/>
      <c r="DN702" s="2"/>
      <c r="DO702" s="2"/>
      <c r="DP702" s="2"/>
      <c r="DQ702" s="2"/>
      <c r="DR702" s="2"/>
      <c r="DS702" s="2"/>
      <c r="DT702" s="2"/>
      <c r="DU702" s="2"/>
      <c r="DV702" s="2"/>
      <c r="DW702" s="2"/>
      <c r="DX702" s="2"/>
      <c r="DY702" s="2"/>
      <c r="DZ702" s="2"/>
      <c r="EA702" s="2"/>
      <c r="EB702" s="2"/>
      <c r="EC702" s="2"/>
      <c r="ED702" s="2"/>
      <c r="EE702" s="2"/>
      <c r="EF702" s="2"/>
      <c r="EG702" s="2"/>
      <c r="EH702" s="2"/>
      <c r="EI702" s="2"/>
      <c r="EJ702" s="2"/>
      <c r="EK702" s="2"/>
    </row>
    <row r="703" spans="1:141" ht="12.7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c r="BS703" s="2"/>
      <c r="BT703" s="2"/>
      <c r="BU703" s="2"/>
      <c r="BV703" s="2"/>
      <c r="BW703" s="2"/>
      <c r="BX703" s="2"/>
      <c r="BY703" s="2"/>
      <c r="BZ703" s="2"/>
      <c r="CA703" s="2"/>
      <c r="CB703" s="2"/>
      <c r="CC703" s="2"/>
      <c r="CD703" s="2"/>
      <c r="CE703" s="2"/>
      <c r="CF703" s="2"/>
      <c r="CG703" s="2"/>
      <c r="CH703" s="2"/>
      <c r="CI703" s="2"/>
      <c r="CJ703" s="2"/>
      <c r="CK703" s="2"/>
      <c r="CL703" s="2"/>
      <c r="CM703" s="2"/>
      <c r="CN703" s="2"/>
      <c r="CO703" s="2"/>
      <c r="CP703" s="2"/>
      <c r="CQ703" s="2"/>
      <c r="CR703" s="2"/>
      <c r="CS703" s="2"/>
      <c r="CT703" s="2"/>
      <c r="CU703" s="2"/>
      <c r="CV703" s="2"/>
      <c r="CW703" s="2"/>
      <c r="CX703" s="2"/>
      <c r="CY703" s="2"/>
      <c r="CZ703" s="2"/>
      <c r="DA703" s="2"/>
      <c r="DB703" s="2"/>
      <c r="DC703" s="2"/>
      <c r="DD703" s="2"/>
      <c r="DE703" s="2"/>
      <c r="DF703" s="2"/>
      <c r="DG703" s="2"/>
      <c r="DH703" s="2"/>
      <c r="DI703" s="2"/>
      <c r="DJ703" s="2"/>
      <c r="DK703" s="2"/>
      <c r="DL703" s="2"/>
      <c r="DM703" s="2"/>
      <c r="DN703" s="2"/>
      <c r="DO703" s="2"/>
      <c r="DP703" s="2"/>
      <c r="DQ703" s="2"/>
      <c r="DR703" s="2"/>
      <c r="DS703" s="2"/>
      <c r="DT703" s="2"/>
      <c r="DU703" s="2"/>
      <c r="DV703" s="2"/>
      <c r="DW703" s="2"/>
      <c r="DX703" s="2"/>
      <c r="DY703" s="2"/>
      <c r="DZ703" s="2"/>
      <c r="EA703" s="2"/>
      <c r="EB703" s="2"/>
      <c r="EC703" s="2"/>
      <c r="ED703" s="2"/>
      <c r="EE703" s="2"/>
      <c r="EF703" s="2"/>
      <c r="EG703" s="2"/>
      <c r="EH703" s="2"/>
      <c r="EI703" s="2"/>
      <c r="EJ703" s="2"/>
      <c r="EK703" s="2"/>
    </row>
    <row r="704" spans="1:141" ht="12.7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c r="BV704" s="2"/>
      <c r="BW704" s="2"/>
      <c r="BX704" s="2"/>
      <c r="BY704" s="2"/>
      <c r="BZ704" s="2"/>
      <c r="CA704" s="2"/>
      <c r="CB704" s="2"/>
      <c r="CC704" s="2"/>
      <c r="CD704" s="2"/>
      <c r="CE704" s="2"/>
      <c r="CF704" s="2"/>
      <c r="CG704" s="2"/>
      <c r="CH704" s="2"/>
      <c r="CI704" s="2"/>
      <c r="CJ704" s="2"/>
      <c r="CK704" s="2"/>
      <c r="CL704" s="2"/>
      <c r="CM704" s="2"/>
      <c r="CN704" s="2"/>
      <c r="CO704" s="2"/>
      <c r="CP704" s="2"/>
      <c r="CQ704" s="2"/>
      <c r="CR704" s="2"/>
      <c r="CS704" s="2"/>
      <c r="CT704" s="2"/>
      <c r="CU704" s="2"/>
      <c r="CV704" s="2"/>
      <c r="CW704" s="2"/>
      <c r="CX704" s="2"/>
      <c r="CY704" s="2"/>
      <c r="CZ704" s="2"/>
      <c r="DA704" s="2"/>
      <c r="DB704" s="2"/>
      <c r="DC704" s="2"/>
      <c r="DD704" s="2"/>
      <c r="DE704" s="2"/>
      <c r="DF704" s="2"/>
      <c r="DG704" s="2"/>
      <c r="DH704" s="2"/>
      <c r="DI704" s="2"/>
      <c r="DJ704" s="2"/>
      <c r="DK704" s="2"/>
      <c r="DL704" s="2"/>
      <c r="DM704" s="2"/>
      <c r="DN704" s="2"/>
      <c r="DO704" s="2"/>
      <c r="DP704" s="2"/>
      <c r="DQ704" s="2"/>
      <c r="DR704" s="2"/>
      <c r="DS704" s="2"/>
      <c r="DT704" s="2"/>
      <c r="DU704" s="2"/>
      <c r="DV704" s="2"/>
      <c r="DW704" s="2"/>
      <c r="DX704" s="2"/>
      <c r="DY704" s="2"/>
      <c r="DZ704" s="2"/>
      <c r="EA704" s="2"/>
      <c r="EB704" s="2"/>
      <c r="EC704" s="2"/>
      <c r="ED704" s="2"/>
      <c r="EE704" s="2"/>
      <c r="EF704" s="2"/>
      <c r="EG704" s="2"/>
      <c r="EH704" s="2"/>
      <c r="EI704" s="2"/>
      <c r="EJ704" s="2"/>
      <c r="EK704" s="2"/>
    </row>
    <row r="705" spans="1:141" ht="12.7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c r="BS705" s="2"/>
      <c r="BT705" s="2"/>
      <c r="BU705" s="2"/>
      <c r="BV705" s="2"/>
      <c r="BW705" s="2"/>
      <c r="BX705" s="2"/>
      <c r="BY705" s="2"/>
      <c r="BZ705" s="2"/>
      <c r="CA705" s="2"/>
      <c r="CB705" s="2"/>
      <c r="CC705" s="2"/>
      <c r="CD705" s="2"/>
      <c r="CE705" s="2"/>
      <c r="CF705" s="2"/>
      <c r="CG705" s="2"/>
      <c r="CH705" s="2"/>
      <c r="CI705" s="2"/>
      <c r="CJ705" s="2"/>
      <c r="CK705" s="2"/>
      <c r="CL705" s="2"/>
      <c r="CM705" s="2"/>
      <c r="CN705" s="2"/>
      <c r="CO705" s="2"/>
      <c r="CP705" s="2"/>
      <c r="CQ705" s="2"/>
      <c r="CR705" s="2"/>
      <c r="CS705" s="2"/>
      <c r="CT705" s="2"/>
      <c r="CU705" s="2"/>
      <c r="CV705" s="2"/>
      <c r="CW705" s="2"/>
      <c r="CX705" s="2"/>
      <c r="CY705" s="2"/>
      <c r="CZ705" s="2"/>
      <c r="DA705" s="2"/>
      <c r="DB705" s="2"/>
      <c r="DC705" s="2"/>
      <c r="DD705" s="2"/>
      <c r="DE705" s="2"/>
      <c r="DF705" s="2"/>
      <c r="DG705" s="2"/>
      <c r="DH705" s="2"/>
      <c r="DI705" s="2"/>
      <c r="DJ705" s="2"/>
      <c r="DK705" s="2"/>
      <c r="DL705" s="2"/>
      <c r="DM705" s="2"/>
      <c r="DN705" s="2"/>
      <c r="DO705" s="2"/>
      <c r="DP705" s="2"/>
      <c r="DQ705" s="2"/>
      <c r="DR705" s="2"/>
      <c r="DS705" s="2"/>
      <c r="DT705" s="2"/>
      <c r="DU705" s="2"/>
      <c r="DV705" s="2"/>
      <c r="DW705" s="2"/>
      <c r="DX705" s="2"/>
      <c r="DY705" s="2"/>
      <c r="DZ705" s="2"/>
      <c r="EA705" s="2"/>
      <c r="EB705" s="2"/>
      <c r="EC705" s="2"/>
      <c r="ED705" s="2"/>
      <c r="EE705" s="2"/>
      <c r="EF705" s="2"/>
      <c r="EG705" s="2"/>
      <c r="EH705" s="2"/>
      <c r="EI705" s="2"/>
      <c r="EJ705" s="2"/>
      <c r="EK705" s="2"/>
    </row>
    <row r="706" spans="1:141" ht="12.7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c r="BW706" s="2"/>
      <c r="BX706" s="2"/>
      <c r="BY706" s="2"/>
      <c r="BZ706" s="2"/>
      <c r="CA706" s="2"/>
      <c r="CB706" s="2"/>
      <c r="CC706" s="2"/>
      <c r="CD706" s="2"/>
      <c r="CE706" s="2"/>
      <c r="CF706" s="2"/>
      <c r="CG706" s="2"/>
      <c r="CH706" s="2"/>
      <c r="CI706" s="2"/>
      <c r="CJ706" s="2"/>
      <c r="CK706" s="2"/>
      <c r="CL706" s="2"/>
      <c r="CM706" s="2"/>
      <c r="CN706" s="2"/>
      <c r="CO706" s="2"/>
      <c r="CP706" s="2"/>
      <c r="CQ706" s="2"/>
      <c r="CR706" s="2"/>
      <c r="CS706" s="2"/>
      <c r="CT706" s="2"/>
      <c r="CU706" s="2"/>
      <c r="CV706" s="2"/>
      <c r="CW706" s="2"/>
      <c r="CX706" s="2"/>
      <c r="CY706" s="2"/>
      <c r="CZ706" s="2"/>
      <c r="DA706" s="2"/>
      <c r="DB706" s="2"/>
      <c r="DC706" s="2"/>
      <c r="DD706" s="2"/>
      <c r="DE706" s="2"/>
      <c r="DF706" s="2"/>
      <c r="DG706" s="2"/>
      <c r="DH706" s="2"/>
      <c r="DI706" s="2"/>
      <c r="DJ706" s="2"/>
      <c r="DK706" s="2"/>
      <c r="DL706" s="2"/>
      <c r="DM706" s="2"/>
      <c r="DN706" s="2"/>
      <c r="DO706" s="2"/>
      <c r="DP706" s="2"/>
      <c r="DQ706" s="2"/>
      <c r="DR706" s="2"/>
      <c r="DS706" s="2"/>
      <c r="DT706" s="2"/>
      <c r="DU706" s="2"/>
      <c r="DV706" s="2"/>
      <c r="DW706" s="2"/>
      <c r="DX706" s="2"/>
      <c r="DY706" s="2"/>
      <c r="DZ706" s="2"/>
      <c r="EA706" s="2"/>
      <c r="EB706" s="2"/>
      <c r="EC706" s="2"/>
      <c r="ED706" s="2"/>
      <c r="EE706" s="2"/>
      <c r="EF706" s="2"/>
      <c r="EG706" s="2"/>
      <c r="EH706" s="2"/>
      <c r="EI706" s="2"/>
      <c r="EJ706" s="2"/>
      <c r="EK706" s="2"/>
    </row>
    <row r="707" spans="1:141" ht="12.7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c r="BS707" s="2"/>
      <c r="BT707" s="2"/>
      <c r="BU707" s="2"/>
      <c r="BV707" s="2"/>
      <c r="BW707" s="2"/>
      <c r="BX707" s="2"/>
      <c r="BY707" s="2"/>
      <c r="BZ707" s="2"/>
      <c r="CA707" s="2"/>
      <c r="CB707" s="2"/>
      <c r="CC707" s="2"/>
      <c r="CD707" s="2"/>
      <c r="CE707" s="2"/>
      <c r="CF707" s="2"/>
      <c r="CG707" s="2"/>
      <c r="CH707" s="2"/>
      <c r="CI707" s="2"/>
      <c r="CJ707" s="2"/>
      <c r="CK707" s="2"/>
      <c r="CL707" s="2"/>
      <c r="CM707" s="2"/>
      <c r="CN707" s="2"/>
      <c r="CO707" s="2"/>
      <c r="CP707" s="2"/>
      <c r="CQ707" s="2"/>
      <c r="CR707" s="2"/>
      <c r="CS707" s="2"/>
      <c r="CT707" s="2"/>
      <c r="CU707" s="2"/>
      <c r="CV707" s="2"/>
      <c r="CW707" s="2"/>
      <c r="CX707" s="2"/>
      <c r="CY707" s="2"/>
      <c r="CZ707" s="2"/>
      <c r="DA707" s="2"/>
      <c r="DB707" s="2"/>
      <c r="DC707" s="2"/>
      <c r="DD707" s="2"/>
      <c r="DE707" s="2"/>
      <c r="DF707" s="2"/>
      <c r="DG707" s="2"/>
      <c r="DH707" s="2"/>
      <c r="DI707" s="2"/>
      <c r="DJ707" s="2"/>
      <c r="DK707" s="2"/>
      <c r="DL707" s="2"/>
      <c r="DM707" s="2"/>
      <c r="DN707" s="2"/>
      <c r="DO707" s="2"/>
      <c r="DP707" s="2"/>
      <c r="DQ707" s="2"/>
      <c r="DR707" s="2"/>
      <c r="DS707" s="2"/>
      <c r="DT707" s="2"/>
      <c r="DU707" s="2"/>
      <c r="DV707" s="2"/>
      <c r="DW707" s="2"/>
      <c r="DX707" s="2"/>
      <c r="DY707" s="2"/>
      <c r="DZ707" s="2"/>
      <c r="EA707" s="2"/>
      <c r="EB707" s="2"/>
      <c r="EC707" s="2"/>
      <c r="ED707" s="2"/>
      <c r="EE707" s="2"/>
      <c r="EF707" s="2"/>
      <c r="EG707" s="2"/>
      <c r="EH707" s="2"/>
      <c r="EI707" s="2"/>
      <c r="EJ707" s="2"/>
      <c r="EK707" s="2"/>
    </row>
    <row r="708" spans="1:141" ht="12.7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c r="BS708" s="2"/>
      <c r="BT708" s="2"/>
      <c r="BU708" s="2"/>
      <c r="BV708" s="2"/>
      <c r="BW708" s="2"/>
      <c r="BX708" s="2"/>
      <c r="BY708" s="2"/>
      <c r="BZ708" s="2"/>
      <c r="CA708" s="2"/>
      <c r="CB708" s="2"/>
      <c r="CC708" s="2"/>
      <c r="CD708" s="2"/>
      <c r="CE708" s="2"/>
      <c r="CF708" s="2"/>
      <c r="CG708" s="2"/>
      <c r="CH708" s="2"/>
      <c r="CI708" s="2"/>
      <c r="CJ708" s="2"/>
      <c r="CK708" s="2"/>
      <c r="CL708" s="2"/>
      <c r="CM708" s="2"/>
      <c r="CN708" s="2"/>
      <c r="CO708" s="2"/>
      <c r="CP708" s="2"/>
      <c r="CQ708" s="2"/>
      <c r="CR708" s="2"/>
      <c r="CS708" s="2"/>
      <c r="CT708" s="2"/>
      <c r="CU708" s="2"/>
      <c r="CV708" s="2"/>
      <c r="CW708" s="2"/>
      <c r="CX708" s="2"/>
      <c r="CY708" s="2"/>
      <c r="CZ708" s="2"/>
      <c r="DA708" s="2"/>
      <c r="DB708" s="2"/>
      <c r="DC708" s="2"/>
      <c r="DD708" s="2"/>
      <c r="DE708" s="2"/>
      <c r="DF708" s="2"/>
      <c r="DG708" s="2"/>
      <c r="DH708" s="2"/>
      <c r="DI708" s="2"/>
      <c r="DJ708" s="2"/>
      <c r="DK708" s="2"/>
      <c r="DL708" s="2"/>
      <c r="DM708" s="2"/>
      <c r="DN708" s="2"/>
      <c r="DO708" s="2"/>
      <c r="DP708" s="2"/>
      <c r="DQ708" s="2"/>
      <c r="DR708" s="2"/>
      <c r="DS708" s="2"/>
      <c r="DT708" s="2"/>
      <c r="DU708" s="2"/>
      <c r="DV708" s="2"/>
      <c r="DW708" s="2"/>
      <c r="DX708" s="2"/>
      <c r="DY708" s="2"/>
      <c r="DZ708" s="2"/>
      <c r="EA708" s="2"/>
      <c r="EB708" s="2"/>
      <c r="EC708" s="2"/>
      <c r="ED708" s="2"/>
      <c r="EE708" s="2"/>
      <c r="EF708" s="2"/>
      <c r="EG708" s="2"/>
      <c r="EH708" s="2"/>
      <c r="EI708" s="2"/>
      <c r="EJ708" s="2"/>
      <c r="EK708" s="2"/>
    </row>
    <row r="709" spans="1:141" ht="12.7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c r="BS709" s="2"/>
      <c r="BT709" s="2"/>
      <c r="BU709" s="2"/>
      <c r="BV709" s="2"/>
      <c r="BW709" s="2"/>
      <c r="BX709" s="2"/>
      <c r="BY709" s="2"/>
      <c r="BZ709" s="2"/>
      <c r="CA709" s="2"/>
      <c r="CB709" s="2"/>
      <c r="CC709" s="2"/>
      <c r="CD709" s="2"/>
      <c r="CE709" s="2"/>
      <c r="CF709" s="2"/>
      <c r="CG709" s="2"/>
      <c r="CH709" s="2"/>
      <c r="CI709" s="2"/>
      <c r="CJ709" s="2"/>
      <c r="CK709" s="2"/>
      <c r="CL709" s="2"/>
      <c r="CM709" s="2"/>
      <c r="CN709" s="2"/>
      <c r="CO709" s="2"/>
      <c r="CP709" s="2"/>
      <c r="CQ709" s="2"/>
      <c r="CR709" s="2"/>
      <c r="CS709" s="2"/>
      <c r="CT709" s="2"/>
      <c r="CU709" s="2"/>
      <c r="CV709" s="2"/>
      <c r="CW709" s="2"/>
      <c r="CX709" s="2"/>
      <c r="CY709" s="2"/>
      <c r="CZ709" s="2"/>
      <c r="DA709" s="2"/>
      <c r="DB709" s="2"/>
      <c r="DC709" s="2"/>
      <c r="DD709" s="2"/>
      <c r="DE709" s="2"/>
      <c r="DF709" s="2"/>
      <c r="DG709" s="2"/>
      <c r="DH709" s="2"/>
      <c r="DI709" s="2"/>
      <c r="DJ709" s="2"/>
      <c r="DK709" s="2"/>
      <c r="DL709" s="2"/>
      <c r="DM709" s="2"/>
      <c r="DN709" s="2"/>
      <c r="DO709" s="2"/>
      <c r="DP709" s="2"/>
      <c r="DQ709" s="2"/>
      <c r="DR709" s="2"/>
      <c r="DS709" s="2"/>
      <c r="DT709" s="2"/>
      <c r="DU709" s="2"/>
      <c r="DV709" s="2"/>
      <c r="DW709" s="2"/>
      <c r="DX709" s="2"/>
      <c r="DY709" s="2"/>
      <c r="DZ709" s="2"/>
      <c r="EA709" s="2"/>
      <c r="EB709" s="2"/>
      <c r="EC709" s="2"/>
      <c r="ED709" s="2"/>
      <c r="EE709" s="2"/>
      <c r="EF709" s="2"/>
      <c r="EG709" s="2"/>
      <c r="EH709" s="2"/>
      <c r="EI709" s="2"/>
      <c r="EJ709" s="2"/>
      <c r="EK709" s="2"/>
    </row>
    <row r="710" spans="1:141" ht="12.7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c r="BS710" s="2"/>
      <c r="BT710" s="2"/>
      <c r="BU710" s="2"/>
      <c r="BV710" s="2"/>
      <c r="BW710" s="2"/>
      <c r="BX710" s="2"/>
      <c r="BY710" s="2"/>
      <c r="BZ710" s="2"/>
      <c r="CA710" s="2"/>
      <c r="CB710" s="2"/>
      <c r="CC710" s="2"/>
      <c r="CD710" s="2"/>
      <c r="CE710" s="2"/>
      <c r="CF710" s="2"/>
      <c r="CG710" s="2"/>
      <c r="CH710" s="2"/>
      <c r="CI710" s="2"/>
      <c r="CJ710" s="2"/>
      <c r="CK710" s="2"/>
      <c r="CL710" s="2"/>
      <c r="CM710" s="2"/>
      <c r="CN710" s="2"/>
      <c r="CO710" s="2"/>
      <c r="CP710" s="2"/>
      <c r="CQ710" s="2"/>
      <c r="CR710" s="2"/>
      <c r="CS710" s="2"/>
      <c r="CT710" s="2"/>
      <c r="CU710" s="2"/>
      <c r="CV710" s="2"/>
      <c r="CW710" s="2"/>
      <c r="CX710" s="2"/>
      <c r="CY710" s="2"/>
      <c r="CZ710" s="2"/>
      <c r="DA710" s="2"/>
      <c r="DB710" s="2"/>
      <c r="DC710" s="2"/>
      <c r="DD710" s="2"/>
      <c r="DE710" s="2"/>
      <c r="DF710" s="2"/>
      <c r="DG710" s="2"/>
      <c r="DH710" s="2"/>
      <c r="DI710" s="2"/>
      <c r="DJ710" s="2"/>
      <c r="DK710" s="2"/>
      <c r="DL710" s="2"/>
      <c r="DM710" s="2"/>
      <c r="DN710" s="2"/>
      <c r="DO710" s="2"/>
      <c r="DP710" s="2"/>
      <c r="DQ710" s="2"/>
      <c r="DR710" s="2"/>
      <c r="DS710" s="2"/>
      <c r="DT710" s="2"/>
      <c r="DU710" s="2"/>
      <c r="DV710" s="2"/>
      <c r="DW710" s="2"/>
      <c r="DX710" s="2"/>
      <c r="DY710" s="2"/>
      <c r="DZ710" s="2"/>
      <c r="EA710" s="2"/>
      <c r="EB710" s="2"/>
      <c r="EC710" s="2"/>
      <c r="ED710" s="2"/>
      <c r="EE710" s="2"/>
      <c r="EF710" s="2"/>
      <c r="EG710" s="2"/>
      <c r="EH710" s="2"/>
      <c r="EI710" s="2"/>
      <c r="EJ710" s="2"/>
      <c r="EK710" s="2"/>
    </row>
    <row r="711" spans="1:141" ht="12.7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c r="BS711" s="2"/>
      <c r="BT711" s="2"/>
      <c r="BU711" s="2"/>
      <c r="BV711" s="2"/>
      <c r="BW711" s="2"/>
      <c r="BX711" s="2"/>
      <c r="BY711" s="2"/>
      <c r="BZ711" s="2"/>
      <c r="CA711" s="2"/>
      <c r="CB711" s="2"/>
      <c r="CC711" s="2"/>
      <c r="CD711" s="2"/>
      <c r="CE711" s="2"/>
      <c r="CF711" s="2"/>
      <c r="CG711" s="2"/>
      <c r="CH711" s="2"/>
      <c r="CI711" s="2"/>
      <c r="CJ711" s="2"/>
      <c r="CK711" s="2"/>
      <c r="CL711" s="2"/>
      <c r="CM711" s="2"/>
      <c r="CN711" s="2"/>
      <c r="CO711" s="2"/>
      <c r="CP711" s="2"/>
      <c r="CQ711" s="2"/>
      <c r="CR711" s="2"/>
      <c r="CS711" s="2"/>
      <c r="CT711" s="2"/>
      <c r="CU711" s="2"/>
      <c r="CV711" s="2"/>
      <c r="CW711" s="2"/>
      <c r="CX711" s="2"/>
      <c r="CY711" s="2"/>
      <c r="CZ711" s="2"/>
      <c r="DA711" s="2"/>
      <c r="DB711" s="2"/>
      <c r="DC711" s="2"/>
      <c r="DD711" s="2"/>
      <c r="DE711" s="2"/>
      <c r="DF711" s="2"/>
      <c r="DG711" s="2"/>
      <c r="DH711" s="2"/>
      <c r="DI711" s="2"/>
      <c r="DJ711" s="2"/>
      <c r="DK711" s="2"/>
      <c r="DL711" s="2"/>
      <c r="DM711" s="2"/>
      <c r="DN711" s="2"/>
      <c r="DO711" s="2"/>
      <c r="DP711" s="2"/>
      <c r="DQ711" s="2"/>
      <c r="DR711" s="2"/>
      <c r="DS711" s="2"/>
      <c r="DT711" s="2"/>
      <c r="DU711" s="2"/>
      <c r="DV711" s="2"/>
      <c r="DW711" s="2"/>
      <c r="DX711" s="2"/>
      <c r="DY711" s="2"/>
      <c r="DZ711" s="2"/>
      <c r="EA711" s="2"/>
      <c r="EB711" s="2"/>
      <c r="EC711" s="2"/>
      <c r="ED711" s="2"/>
      <c r="EE711" s="2"/>
      <c r="EF711" s="2"/>
      <c r="EG711" s="2"/>
      <c r="EH711" s="2"/>
      <c r="EI711" s="2"/>
      <c r="EJ711" s="2"/>
      <c r="EK711" s="2"/>
    </row>
    <row r="712" spans="1:141" ht="12.7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c r="BS712" s="2"/>
      <c r="BT712" s="2"/>
      <c r="BU712" s="2"/>
      <c r="BV712" s="2"/>
      <c r="BW712" s="2"/>
      <c r="BX712" s="2"/>
      <c r="BY712" s="2"/>
      <c r="BZ712" s="2"/>
      <c r="CA712" s="2"/>
      <c r="CB712" s="2"/>
      <c r="CC712" s="2"/>
      <c r="CD712" s="2"/>
      <c r="CE712" s="2"/>
      <c r="CF712" s="2"/>
      <c r="CG712" s="2"/>
      <c r="CH712" s="2"/>
      <c r="CI712" s="2"/>
      <c r="CJ712" s="2"/>
      <c r="CK712" s="2"/>
      <c r="CL712" s="2"/>
      <c r="CM712" s="2"/>
      <c r="CN712" s="2"/>
      <c r="CO712" s="2"/>
      <c r="CP712" s="2"/>
      <c r="CQ712" s="2"/>
      <c r="CR712" s="2"/>
      <c r="CS712" s="2"/>
      <c r="CT712" s="2"/>
      <c r="CU712" s="2"/>
      <c r="CV712" s="2"/>
      <c r="CW712" s="2"/>
      <c r="CX712" s="2"/>
      <c r="CY712" s="2"/>
      <c r="CZ712" s="2"/>
      <c r="DA712" s="2"/>
      <c r="DB712" s="2"/>
      <c r="DC712" s="2"/>
      <c r="DD712" s="2"/>
      <c r="DE712" s="2"/>
      <c r="DF712" s="2"/>
      <c r="DG712" s="2"/>
      <c r="DH712" s="2"/>
      <c r="DI712" s="2"/>
      <c r="DJ712" s="2"/>
      <c r="DK712" s="2"/>
      <c r="DL712" s="2"/>
      <c r="DM712" s="2"/>
      <c r="DN712" s="2"/>
      <c r="DO712" s="2"/>
      <c r="DP712" s="2"/>
      <c r="DQ712" s="2"/>
      <c r="DR712" s="2"/>
      <c r="DS712" s="2"/>
      <c r="DT712" s="2"/>
      <c r="DU712" s="2"/>
      <c r="DV712" s="2"/>
      <c r="DW712" s="2"/>
      <c r="DX712" s="2"/>
      <c r="DY712" s="2"/>
      <c r="DZ712" s="2"/>
      <c r="EA712" s="2"/>
      <c r="EB712" s="2"/>
      <c r="EC712" s="2"/>
      <c r="ED712" s="2"/>
      <c r="EE712" s="2"/>
      <c r="EF712" s="2"/>
      <c r="EG712" s="2"/>
      <c r="EH712" s="2"/>
      <c r="EI712" s="2"/>
      <c r="EJ712" s="2"/>
      <c r="EK712" s="2"/>
    </row>
    <row r="713" spans="1:141" ht="12.7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c r="BS713" s="2"/>
      <c r="BT713" s="2"/>
      <c r="BU713" s="2"/>
      <c r="BV713" s="2"/>
      <c r="BW713" s="2"/>
      <c r="BX713" s="2"/>
      <c r="BY713" s="2"/>
      <c r="BZ713" s="2"/>
      <c r="CA713" s="2"/>
      <c r="CB713" s="2"/>
      <c r="CC713" s="2"/>
      <c r="CD713" s="2"/>
      <c r="CE713" s="2"/>
      <c r="CF713" s="2"/>
      <c r="CG713" s="2"/>
      <c r="CH713" s="2"/>
      <c r="CI713" s="2"/>
      <c r="CJ713" s="2"/>
      <c r="CK713" s="2"/>
      <c r="CL713" s="2"/>
      <c r="CM713" s="2"/>
      <c r="CN713" s="2"/>
      <c r="CO713" s="2"/>
      <c r="CP713" s="2"/>
      <c r="CQ713" s="2"/>
      <c r="CR713" s="2"/>
      <c r="CS713" s="2"/>
      <c r="CT713" s="2"/>
      <c r="CU713" s="2"/>
      <c r="CV713" s="2"/>
      <c r="CW713" s="2"/>
      <c r="CX713" s="2"/>
      <c r="CY713" s="2"/>
      <c r="CZ713" s="2"/>
      <c r="DA713" s="2"/>
      <c r="DB713" s="2"/>
      <c r="DC713" s="2"/>
      <c r="DD713" s="2"/>
      <c r="DE713" s="2"/>
      <c r="DF713" s="2"/>
      <c r="DG713" s="2"/>
      <c r="DH713" s="2"/>
      <c r="DI713" s="2"/>
      <c r="DJ713" s="2"/>
      <c r="DK713" s="2"/>
      <c r="DL713" s="2"/>
      <c r="DM713" s="2"/>
      <c r="DN713" s="2"/>
      <c r="DO713" s="2"/>
      <c r="DP713" s="2"/>
      <c r="DQ713" s="2"/>
      <c r="DR713" s="2"/>
      <c r="DS713" s="2"/>
      <c r="DT713" s="2"/>
      <c r="DU713" s="2"/>
      <c r="DV713" s="2"/>
      <c r="DW713" s="2"/>
      <c r="DX713" s="2"/>
      <c r="DY713" s="2"/>
      <c r="DZ713" s="2"/>
      <c r="EA713" s="2"/>
      <c r="EB713" s="2"/>
      <c r="EC713" s="2"/>
      <c r="ED713" s="2"/>
      <c r="EE713" s="2"/>
      <c r="EF713" s="2"/>
      <c r="EG713" s="2"/>
      <c r="EH713" s="2"/>
      <c r="EI713" s="2"/>
      <c r="EJ713" s="2"/>
      <c r="EK713" s="2"/>
    </row>
    <row r="714" spans="1:141" ht="12.7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c r="BS714" s="2"/>
      <c r="BT714" s="2"/>
      <c r="BU714" s="2"/>
      <c r="BV714" s="2"/>
      <c r="BW714" s="2"/>
      <c r="BX714" s="2"/>
      <c r="BY714" s="2"/>
      <c r="BZ714" s="2"/>
      <c r="CA714" s="2"/>
      <c r="CB714" s="2"/>
      <c r="CC714" s="2"/>
      <c r="CD714" s="2"/>
      <c r="CE714" s="2"/>
      <c r="CF714" s="2"/>
      <c r="CG714" s="2"/>
      <c r="CH714" s="2"/>
      <c r="CI714" s="2"/>
      <c r="CJ714" s="2"/>
      <c r="CK714" s="2"/>
      <c r="CL714" s="2"/>
      <c r="CM714" s="2"/>
      <c r="CN714" s="2"/>
      <c r="CO714" s="2"/>
      <c r="CP714" s="2"/>
      <c r="CQ714" s="2"/>
      <c r="CR714" s="2"/>
      <c r="CS714" s="2"/>
      <c r="CT714" s="2"/>
      <c r="CU714" s="2"/>
      <c r="CV714" s="2"/>
      <c r="CW714" s="2"/>
      <c r="CX714" s="2"/>
      <c r="CY714" s="2"/>
      <c r="CZ714" s="2"/>
      <c r="DA714" s="2"/>
      <c r="DB714" s="2"/>
      <c r="DC714" s="2"/>
      <c r="DD714" s="2"/>
      <c r="DE714" s="2"/>
      <c r="DF714" s="2"/>
      <c r="DG714" s="2"/>
      <c r="DH714" s="2"/>
      <c r="DI714" s="2"/>
      <c r="DJ714" s="2"/>
      <c r="DK714" s="2"/>
      <c r="DL714" s="2"/>
      <c r="DM714" s="2"/>
      <c r="DN714" s="2"/>
      <c r="DO714" s="2"/>
      <c r="DP714" s="2"/>
      <c r="DQ714" s="2"/>
      <c r="DR714" s="2"/>
      <c r="DS714" s="2"/>
      <c r="DT714" s="2"/>
      <c r="DU714" s="2"/>
      <c r="DV714" s="2"/>
      <c r="DW714" s="2"/>
      <c r="DX714" s="2"/>
      <c r="DY714" s="2"/>
      <c r="DZ714" s="2"/>
      <c r="EA714" s="2"/>
      <c r="EB714" s="2"/>
      <c r="EC714" s="2"/>
      <c r="ED714" s="2"/>
      <c r="EE714" s="2"/>
      <c r="EF714" s="2"/>
      <c r="EG714" s="2"/>
      <c r="EH714" s="2"/>
      <c r="EI714" s="2"/>
      <c r="EJ714" s="2"/>
      <c r="EK714" s="2"/>
    </row>
    <row r="715" spans="1:141" ht="12.7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c r="BS715" s="2"/>
      <c r="BT715" s="2"/>
      <c r="BU715" s="2"/>
      <c r="BV715" s="2"/>
      <c r="BW715" s="2"/>
      <c r="BX715" s="2"/>
      <c r="BY715" s="2"/>
      <c r="BZ715" s="2"/>
      <c r="CA715" s="2"/>
      <c r="CB715" s="2"/>
      <c r="CC715" s="2"/>
      <c r="CD715" s="2"/>
      <c r="CE715" s="2"/>
      <c r="CF715" s="2"/>
      <c r="CG715" s="2"/>
      <c r="CH715" s="2"/>
      <c r="CI715" s="2"/>
      <c r="CJ715" s="2"/>
      <c r="CK715" s="2"/>
      <c r="CL715" s="2"/>
      <c r="CM715" s="2"/>
      <c r="CN715" s="2"/>
      <c r="CO715" s="2"/>
      <c r="CP715" s="2"/>
      <c r="CQ715" s="2"/>
      <c r="CR715" s="2"/>
      <c r="CS715" s="2"/>
      <c r="CT715" s="2"/>
      <c r="CU715" s="2"/>
      <c r="CV715" s="2"/>
      <c r="CW715" s="2"/>
      <c r="CX715" s="2"/>
      <c r="CY715" s="2"/>
      <c r="CZ715" s="2"/>
      <c r="DA715" s="2"/>
      <c r="DB715" s="2"/>
      <c r="DC715" s="2"/>
      <c r="DD715" s="2"/>
      <c r="DE715" s="2"/>
      <c r="DF715" s="2"/>
      <c r="DG715" s="2"/>
      <c r="DH715" s="2"/>
      <c r="DI715" s="2"/>
      <c r="DJ715" s="2"/>
      <c r="DK715" s="2"/>
      <c r="DL715" s="2"/>
      <c r="DM715" s="2"/>
      <c r="DN715" s="2"/>
      <c r="DO715" s="2"/>
      <c r="DP715" s="2"/>
      <c r="DQ715" s="2"/>
      <c r="DR715" s="2"/>
      <c r="DS715" s="2"/>
      <c r="DT715" s="2"/>
      <c r="DU715" s="2"/>
      <c r="DV715" s="2"/>
      <c r="DW715" s="2"/>
      <c r="DX715" s="2"/>
      <c r="DY715" s="2"/>
      <c r="DZ715" s="2"/>
      <c r="EA715" s="2"/>
      <c r="EB715" s="2"/>
      <c r="EC715" s="2"/>
      <c r="ED715" s="2"/>
      <c r="EE715" s="2"/>
      <c r="EF715" s="2"/>
      <c r="EG715" s="2"/>
      <c r="EH715" s="2"/>
      <c r="EI715" s="2"/>
      <c r="EJ715" s="2"/>
      <c r="EK715" s="2"/>
    </row>
    <row r="716" spans="1:141" ht="12.7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c r="BT716" s="2"/>
      <c r="BU716" s="2"/>
      <c r="BV716" s="2"/>
      <c r="BW716" s="2"/>
      <c r="BX716" s="2"/>
      <c r="BY716" s="2"/>
      <c r="BZ716" s="2"/>
      <c r="CA716" s="2"/>
      <c r="CB716" s="2"/>
      <c r="CC716" s="2"/>
      <c r="CD716" s="2"/>
      <c r="CE716" s="2"/>
      <c r="CF716" s="2"/>
      <c r="CG716" s="2"/>
      <c r="CH716" s="2"/>
      <c r="CI716" s="2"/>
      <c r="CJ716" s="2"/>
      <c r="CK716" s="2"/>
      <c r="CL716" s="2"/>
      <c r="CM716" s="2"/>
      <c r="CN716" s="2"/>
      <c r="CO716" s="2"/>
      <c r="CP716" s="2"/>
      <c r="CQ716" s="2"/>
      <c r="CR716" s="2"/>
      <c r="CS716" s="2"/>
      <c r="CT716" s="2"/>
      <c r="CU716" s="2"/>
      <c r="CV716" s="2"/>
      <c r="CW716" s="2"/>
      <c r="CX716" s="2"/>
      <c r="CY716" s="2"/>
      <c r="CZ716" s="2"/>
      <c r="DA716" s="2"/>
      <c r="DB716" s="2"/>
      <c r="DC716" s="2"/>
      <c r="DD716" s="2"/>
      <c r="DE716" s="2"/>
      <c r="DF716" s="2"/>
      <c r="DG716" s="2"/>
      <c r="DH716" s="2"/>
      <c r="DI716" s="2"/>
      <c r="DJ716" s="2"/>
      <c r="DK716" s="2"/>
      <c r="DL716" s="2"/>
      <c r="DM716" s="2"/>
      <c r="DN716" s="2"/>
      <c r="DO716" s="2"/>
      <c r="DP716" s="2"/>
      <c r="DQ716" s="2"/>
      <c r="DR716" s="2"/>
      <c r="DS716" s="2"/>
      <c r="DT716" s="2"/>
      <c r="DU716" s="2"/>
      <c r="DV716" s="2"/>
      <c r="DW716" s="2"/>
      <c r="DX716" s="2"/>
      <c r="DY716" s="2"/>
      <c r="DZ716" s="2"/>
      <c r="EA716" s="2"/>
      <c r="EB716" s="2"/>
      <c r="EC716" s="2"/>
      <c r="ED716" s="2"/>
      <c r="EE716" s="2"/>
      <c r="EF716" s="2"/>
      <c r="EG716" s="2"/>
      <c r="EH716" s="2"/>
      <c r="EI716" s="2"/>
      <c r="EJ716" s="2"/>
      <c r="EK716" s="2"/>
    </row>
    <row r="717" spans="1:141" ht="12.7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c r="BS717" s="2"/>
      <c r="BT717" s="2"/>
      <c r="BU717" s="2"/>
      <c r="BV717" s="2"/>
      <c r="BW717" s="2"/>
      <c r="BX717" s="2"/>
      <c r="BY717" s="2"/>
      <c r="BZ717" s="2"/>
      <c r="CA717" s="2"/>
      <c r="CB717" s="2"/>
      <c r="CC717" s="2"/>
      <c r="CD717" s="2"/>
      <c r="CE717" s="2"/>
      <c r="CF717" s="2"/>
      <c r="CG717" s="2"/>
      <c r="CH717" s="2"/>
      <c r="CI717" s="2"/>
      <c r="CJ717" s="2"/>
      <c r="CK717" s="2"/>
      <c r="CL717" s="2"/>
      <c r="CM717" s="2"/>
      <c r="CN717" s="2"/>
      <c r="CO717" s="2"/>
      <c r="CP717" s="2"/>
      <c r="CQ717" s="2"/>
      <c r="CR717" s="2"/>
      <c r="CS717" s="2"/>
      <c r="CT717" s="2"/>
      <c r="CU717" s="2"/>
      <c r="CV717" s="2"/>
      <c r="CW717" s="2"/>
      <c r="CX717" s="2"/>
      <c r="CY717" s="2"/>
      <c r="CZ717" s="2"/>
      <c r="DA717" s="2"/>
      <c r="DB717" s="2"/>
      <c r="DC717" s="2"/>
      <c r="DD717" s="2"/>
      <c r="DE717" s="2"/>
      <c r="DF717" s="2"/>
      <c r="DG717" s="2"/>
      <c r="DH717" s="2"/>
      <c r="DI717" s="2"/>
      <c r="DJ717" s="2"/>
      <c r="DK717" s="2"/>
      <c r="DL717" s="2"/>
      <c r="DM717" s="2"/>
      <c r="DN717" s="2"/>
      <c r="DO717" s="2"/>
      <c r="DP717" s="2"/>
      <c r="DQ717" s="2"/>
      <c r="DR717" s="2"/>
      <c r="DS717" s="2"/>
      <c r="DT717" s="2"/>
      <c r="DU717" s="2"/>
      <c r="DV717" s="2"/>
      <c r="DW717" s="2"/>
      <c r="DX717" s="2"/>
      <c r="DY717" s="2"/>
      <c r="DZ717" s="2"/>
      <c r="EA717" s="2"/>
      <c r="EB717" s="2"/>
      <c r="EC717" s="2"/>
      <c r="ED717" s="2"/>
      <c r="EE717" s="2"/>
      <c r="EF717" s="2"/>
      <c r="EG717" s="2"/>
      <c r="EH717" s="2"/>
      <c r="EI717" s="2"/>
      <c r="EJ717" s="2"/>
      <c r="EK717" s="2"/>
    </row>
    <row r="718" spans="1:141" ht="12.7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c r="BV718" s="2"/>
      <c r="BW718" s="2"/>
      <c r="BX718" s="2"/>
      <c r="BY718" s="2"/>
      <c r="BZ718" s="2"/>
      <c r="CA718" s="2"/>
      <c r="CB718" s="2"/>
      <c r="CC718" s="2"/>
      <c r="CD718" s="2"/>
      <c r="CE718" s="2"/>
      <c r="CF718" s="2"/>
      <c r="CG718" s="2"/>
      <c r="CH718" s="2"/>
      <c r="CI718" s="2"/>
      <c r="CJ718" s="2"/>
      <c r="CK718" s="2"/>
      <c r="CL718" s="2"/>
      <c r="CM718" s="2"/>
      <c r="CN718" s="2"/>
      <c r="CO718" s="2"/>
      <c r="CP718" s="2"/>
      <c r="CQ718" s="2"/>
      <c r="CR718" s="2"/>
      <c r="CS718" s="2"/>
      <c r="CT718" s="2"/>
      <c r="CU718" s="2"/>
      <c r="CV718" s="2"/>
      <c r="CW718" s="2"/>
      <c r="CX718" s="2"/>
      <c r="CY718" s="2"/>
      <c r="CZ718" s="2"/>
      <c r="DA718" s="2"/>
      <c r="DB718" s="2"/>
      <c r="DC718" s="2"/>
      <c r="DD718" s="2"/>
      <c r="DE718" s="2"/>
      <c r="DF718" s="2"/>
      <c r="DG718" s="2"/>
      <c r="DH718" s="2"/>
      <c r="DI718" s="2"/>
      <c r="DJ718" s="2"/>
      <c r="DK718" s="2"/>
      <c r="DL718" s="2"/>
      <c r="DM718" s="2"/>
      <c r="DN718" s="2"/>
      <c r="DO718" s="2"/>
      <c r="DP718" s="2"/>
      <c r="DQ718" s="2"/>
      <c r="DR718" s="2"/>
      <c r="DS718" s="2"/>
      <c r="DT718" s="2"/>
      <c r="DU718" s="2"/>
      <c r="DV718" s="2"/>
      <c r="DW718" s="2"/>
      <c r="DX718" s="2"/>
      <c r="DY718" s="2"/>
      <c r="DZ718" s="2"/>
      <c r="EA718" s="2"/>
      <c r="EB718" s="2"/>
      <c r="EC718" s="2"/>
      <c r="ED718" s="2"/>
      <c r="EE718" s="2"/>
      <c r="EF718" s="2"/>
      <c r="EG718" s="2"/>
      <c r="EH718" s="2"/>
      <c r="EI718" s="2"/>
      <c r="EJ718" s="2"/>
      <c r="EK718" s="2"/>
    </row>
    <row r="719" spans="1:141" ht="12.7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2"/>
      <c r="BT719" s="2"/>
      <c r="BU719" s="2"/>
      <c r="BV719" s="2"/>
      <c r="BW719" s="2"/>
      <c r="BX719" s="2"/>
      <c r="BY719" s="2"/>
      <c r="BZ719" s="2"/>
      <c r="CA719" s="2"/>
      <c r="CB719" s="2"/>
      <c r="CC719" s="2"/>
      <c r="CD719" s="2"/>
      <c r="CE719" s="2"/>
      <c r="CF719" s="2"/>
      <c r="CG719" s="2"/>
      <c r="CH719" s="2"/>
      <c r="CI719" s="2"/>
      <c r="CJ719" s="2"/>
      <c r="CK719" s="2"/>
      <c r="CL719" s="2"/>
      <c r="CM719" s="2"/>
      <c r="CN719" s="2"/>
      <c r="CO719" s="2"/>
      <c r="CP719" s="2"/>
      <c r="CQ719" s="2"/>
      <c r="CR719" s="2"/>
      <c r="CS719" s="2"/>
      <c r="CT719" s="2"/>
      <c r="CU719" s="2"/>
      <c r="CV719" s="2"/>
      <c r="CW719" s="2"/>
      <c r="CX719" s="2"/>
      <c r="CY719" s="2"/>
      <c r="CZ719" s="2"/>
      <c r="DA719" s="2"/>
      <c r="DB719" s="2"/>
      <c r="DC719" s="2"/>
      <c r="DD719" s="2"/>
      <c r="DE719" s="2"/>
      <c r="DF719" s="2"/>
      <c r="DG719" s="2"/>
      <c r="DH719" s="2"/>
      <c r="DI719" s="2"/>
      <c r="DJ719" s="2"/>
      <c r="DK719" s="2"/>
      <c r="DL719" s="2"/>
      <c r="DM719" s="2"/>
      <c r="DN719" s="2"/>
      <c r="DO719" s="2"/>
      <c r="DP719" s="2"/>
      <c r="DQ719" s="2"/>
      <c r="DR719" s="2"/>
      <c r="DS719" s="2"/>
      <c r="DT719" s="2"/>
      <c r="DU719" s="2"/>
      <c r="DV719" s="2"/>
      <c r="DW719" s="2"/>
      <c r="DX719" s="2"/>
      <c r="DY719" s="2"/>
      <c r="DZ719" s="2"/>
      <c r="EA719" s="2"/>
      <c r="EB719" s="2"/>
      <c r="EC719" s="2"/>
      <c r="ED719" s="2"/>
      <c r="EE719" s="2"/>
      <c r="EF719" s="2"/>
      <c r="EG719" s="2"/>
      <c r="EH719" s="2"/>
      <c r="EI719" s="2"/>
      <c r="EJ719" s="2"/>
      <c r="EK719" s="2"/>
    </row>
    <row r="720" spans="1:141" ht="12.7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c r="BS720" s="2"/>
      <c r="BT720" s="2"/>
      <c r="BU720" s="2"/>
      <c r="BV720" s="2"/>
      <c r="BW720" s="2"/>
      <c r="BX720" s="2"/>
      <c r="BY720" s="2"/>
      <c r="BZ720" s="2"/>
      <c r="CA720" s="2"/>
      <c r="CB720" s="2"/>
      <c r="CC720" s="2"/>
      <c r="CD720" s="2"/>
      <c r="CE720" s="2"/>
      <c r="CF720" s="2"/>
      <c r="CG720" s="2"/>
      <c r="CH720" s="2"/>
      <c r="CI720" s="2"/>
      <c r="CJ720" s="2"/>
      <c r="CK720" s="2"/>
      <c r="CL720" s="2"/>
      <c r="CM720" s="2"/>
      <c r="CN720" s="2"/>
      <c r="CO720" s="2"/>
      <c r="CP720" s="2"/>
      <c r="CQ720" s="2"/>
      <c r="CR720" s="2"/>
      <c r="CS720" s="2"/>
      <c r="CT720" s="2"/>
      <c r="CU720" s="2"/>
      <c r="CV720" s="2"/>
      <c r="CW720" s="2"/>
      <c r="CX720" s="2"/>
      <c r="CY720" s="2"/>
      <c r="CZ720" s="2"/>
      <c r="DA720" s="2"/>
      <c r="DB720" s="2"/>
      <c r="DC720" s="2"/>
      <c r="DD720" s="2"/>
      <c r="DE720" s="2"/>
      <c r="DF720" s="2"/>
      <c r="DG720" s="2"/>
      <c r="DH720" s="2"/>
      <c r="DI720" s="2"/>
      <c r="DJ720" s="2"/>
      <c r="DK720" s="2"/>
      <c r="DL720" s="2"/>
      <c r="DM720" s="2"/>
      <c r="DN720" s="2"/>
      <c r="DO720" s="2"/>
      <c r="DP720" s="2"/>
      <c r="DQ720" s="2"/>
      <c r="DR720" s="2"/>
      <c r="DS720" s="2"/>
      <c r="DT720" s="2"/>
      <c r="DU720" s="2"/>
      <c r="DV720" s="2"/>
      <c r="DW720" s="2"/>
      <c r="DX720" s="2"/>
      <c r="DY720" s="2"/>
      <c r="DZ720" s="2"/>
      <c r="EA720" s="2"/>
      <c r="EB720" s="2"/>
      <c r="EC720" s="2"/>
      <c r="ED720" s="2"/>
      <c r="EE720" s="2"/>
      <c r="EF720" s="2"/>
      <c r="EG720" s="2"/>
      <c r="EH720" s="2"/>
      <c r="EI720" s="2"/>
      <c r="EJ720" s="2"/>
      <c r="EK720" s="2"/>
    </row>
    <row r="721" spans="1:141" ht="12.7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c r="BS721" s="2"/>
      <c r="BT721" s="2"/>
      <c r="BU721" s="2"/>
      <c r="BV721" s="2"/>
      <c r="BW721" s="2"/>
      <c r="BX721" s="2"/>
      <c r="BY721" s="2"/>
      <c r="BZ721" s="2"/>
      <c r="CA721" s="2"/>
      <c r="CB721" s="2"/>
      <c r="CC721" s="2"/>
      <c r="CD721" s="2"/>
      <c r="CE721" s="2"/>
      <c r="CF721" s="2"/>
      <c r="CG721" s="2"/>
      <c r="CH721" s="2"/>
      <c r="CI721" s="2"/>
      <c r="CJ721" s="2"/>
      <c r="CK721" s="2"/>
      <c r="CL721" s="2"/>
      <c r="CM721" s="2"/>
      <c r="CN721" s="2"/>
      <c r="CO721" s="2"/>
      <c r="CP721" s="2"/>
      <c r="CQ721" s="2"/>
      <c r="CR721" s="2"/>
      <c r="CS721" s="2"/>
      <c r="CT721" s="2"/>
      <c r="CU721" s="2"/>
      <c r="CV721" s="2"/>
      <c r="CW721" s="2"/>
      <c r="CX721" s="2"/>
      <c r="CY721" s="2"/>
      <c r="CZ721" s="2"/>
      <c r="DA721" s="2"/>
      <c r="DB721" s="2"/>
      <c r="DC721" s="2"/>
      <c r="DD721" s="2"/>
      <c r="DE721" s="2"/>
      <c r="DF721" s="2"/>
      <c r="DG721" s="2"/>
      <c r="DH721" s="2"/>
      <c r="DI721" s="2"/>
      <c r="DJ721" s="2"/>
      <c r="DK721" s="2"/>
      <c r="DL721" s="2"/>
      <c r="DM721" s="2"/>
      <c r="DN721" s="2"/>
      <c r="DO721" s="2"/>
      <c r="DP721" s="2"/>
      <c r="DQ721" s="2"/>
      <c r="DR721" s="2"/>
      <c r="DS721" s="2"/>
      <c r="DT721" s="2"/>
      <c r="DU721" s="2"/>
      <c r="DV721" s="2"/>
      <c r="DW721" s="2"/>
      <c r="DX721" s="2"/>
      <c r="DY721" s="2"/>
      <c r="DZ721" s="2"/>
      <c r="EA721" s="2"/>
      <c r="EB721" s="2"/>
      <c r="EC721" s="2"/>
      <c r="ED721" s="2"/>
      <c r="EE721" s="2"/>
      <c r="EF721" s="2"/>
      <c r="EG721" s="2"/>
      <c r="EH721" s="2"/>
      <c r="EI721" s="2"/>
      <c r="EJ721" s="2"/>
      <c r="EK721" s="2"/>
    </row>
    <row r="722" spans="1:141" ht="12.7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2"/>
      <c r="BT722" s="2"/>
      <c r="BU722" s="2"/>
      <c r="BV722" s="2"/>
      <c r="BW722" s="2"/>
      <c r="BX722" s="2"/>
      <c r="BY722" s="2"/>
      <c r="BZ722" s="2"/>
      <c r="CA722" s="2"/>
      <c r="CB722" s="2"/>
      <c r="CC722" s="2"/>
      <c r="CD722" s="2"/>
      <c r="CE722" s="2"/>
      <c r="CF722" s="2"/>
      <c r="CG722" s="2"/>
      <c r="CH722" s="2"/>
      <c r="CI722" s="2"/>
      <c r="CJ722" s="2"/>
      <c r="CK722" s="2"/>
      <c r="CL722" s="2"/>
      <c r="CM722" s="2"/>
      <c r="CN722" s="2"/>
      <c r="CO722" s="2"/>
      <c r="CP722" s="2"/>
      <c r="CQ722" s="2"/>
      <c r="CR722" s="2"/>
      <c r="CS722" s="2"/>
      <c r="CT722" s="2"/>
      <c r="CU722" s="2"/>
      <c r="CV722" s="2"/>
      <c r="CW722" s="2"/>
      <c r="CX722" s="2"/>
      <c r="CY722" s="2"/>
      <c r="CZ722" s="2"/>
      <c r="DA722" s="2"/>
      <c r="DB722" s="2"/>
      <c r="DC722" s="2"/>
      <c r="DD722" s="2"/>
      <c r="DE722" s="2"/>
      <c r="DF722" s="2"/>
      <c r="DG722" s="2"/>
      <c r="DH722" s="2"/>
      <c r="DI722" s="2"/>
      <c r="DJ722" s="2"/>
      <c r="DK722" s="2"/>
      <c r="DL722" s="2"/>
      <c r="DM722" s="2"/>
      <c r="DN722" s="2"/>
      <c r="DO722" s="2"/>
      <c r="DP722" s="2"/>
      <c r="DQ722" s="2"/>
      <c r="DR722" s="2"/>
      <c r="DS722" s="2"/>
      <c r="DT722" s="2"/>
      <c r="DU722" s="2"/>
      <c r="DV722" s="2"/>
      <c r="DW722" s="2"/>
      <c r="DX722" s="2"/>
      <c r="DY722" s="2"/>
      <c r="DZ722" s="2"/>
      <c r="EA722" s="2"/>
      <c r="EB722" s="2"/>
      <c r="EC722" s="2"/>
      <c r="ED722" s="2"/>
      <c r="EE722" s="2"/>
      <c r="EF722" s="2"/>
      <c r="EG722" s="2"/>
      <c r="EH722" s="2"/>
      <c r="EI722" s="2"/>
      <c r="EJ722" s="2"/>
      <c r="EK722" s="2"/>
    </row>
    <row r="723" spans="1:141" ht="12.7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c r="BS723" s="2"/>
      <c r="BT723" s="2"/>
      <c r="BU723" s="2"/>
      <c r="BV723" s="2"/>
      <c r="BW723" s="2"/>
      <c r="BX723" s="2"/>
      <c r="BY723" s="2"/>
      <c r="BZ723" s="2"/>
      <c r="CA723" s="2"/>
      <c r="CB723" s="2"/>
      <c r="CC723" s="2"/>
      <c r="CD723" s="2"/>
      <c r="CE723" s="2"/>
      <c r="CF723" s="2"/>
      <c r="CG723" s="2"/>
      <c r="CH723" s="2"/>
      <c r="CI723" s="2"/>
      <c r="CJ723" s="2"/>
      <c r="CK723" s="2"/>
      <c r="CL723" s="2"/>
      <c r="CM723" s="2"/>
      <c r="CN723" s="2"/>
      <c r="CO723" s="2"/>
      <c r="CP723" s="2"/>
      <c r="CQ723" s="2"/>
      <c r="CR723" s="2"/>
      <c r="CS723" s="2"/>
      <c r="CT723" s="2"/>
      <c r="CU723" s="2"/>
      <c r="CV723" s="2"/>
      <c r="CW723" s="2"/>
      <c r="CX723" s="2"/>
      <c r="CY723" s="2"/>
      <c r="CZ723" s="2"/>
      <c r="DA723" s="2"/>
      <c r="DB723" s="2"/>
      <c r="DC723" s="2"/>
      <c r="DD723" s="2"/>
      <c r="DE723" s="2"/>
      <c r="DF723" s="2"/>
      <c r="DG723" s="2"/>
      <c r="DH723" s="2"/>
      <c r="DI723" s="2"/>
      <c r="DJ723" s="2"/>
      <c r="DK723" s="2"/>
      <c r="DL723" s="2"/>
      <c r="DM723" s="2"/>
      <c r="DN723" s="2"/>
      <c r="DO723" s="2"/>
      <c r="DP723" s="2"/>
      <c r="DQ723" s="2"/>
      <c r="DR723" s="2"/>
      <c r="DS723" s="2"/>
      <c r="DT723" s="2"/>
      <c r="DU723" s="2"/>
      <c r="DV723" s="2"/>
      <c r="DW723" s="2"/>
      <c r="DX723" s="2"/>
      <c r="DY723" s="2"/>
      <c r="DZ723" s="2"/>
      <c r="EA723" s="2"/>
      <c r="EB723" s="2"/>
      <c r="EC723" s="2"/>
      <c r="ED723" s="2"/>
      <c r="EE723" s="2"/>
      <c r="EF723" s="2"/>
      <c r="EG723" s="2"/>
      <c r="EH723" s="2"/>
      <c r="EI723" s="2"/>
      <c r="EJ723" s="2"/>
      <c r="EK723" s="2"/>
    </row>
    <row r="724" spans="1:141" ht="12.7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c r="BV724" s="2"/>
      <c r="BW724" s="2"/>
      <c r="BX724" s="2"/>
      <c r="BY724" s="2"/>
      <c r="BZ724" s="2"/>
      <c r="CA724" s="2"/>
      <c r="CB724" s="2"/>
      <c r="CC724" s="2"/>
      <c r="CD724" s="2"/>
      <c r="CE724" s="2"/>
      <c r="CF724" s="2"/>
      <c r="CG724" s="2"/>
      <c r="CH724" s="2"/>
      <c r="CI724" s="2"/>
      <c r="CJ724" s="2"/>
      <c r="CK724" s="2"/>
      <c r="CL724" s="2"/>
      <c r="CM724" s="2"/>
      <c r="CN724" s="2"/>
      <c r="CO724" s="2"/>
      <c r="CP724" s="2"/>
      <c r="CQ724" s="2"/>
      <c r="CR724" s="2"/>
      <c r="CS724" s="2"/>
      <c r="CT724" s="2"/>
      <c r="CU724" s="2"/>
      <c r="CV724" s="2"/>
      <c r="CW724" s="2"/>
      <c r="CX724" s="2"/>
      <c r="CY724" s="2"/>
      <c r="CZ724" s="2"/>
      <c r="DA724" s="2"/>
      <c r="DB724" s="2"/>
      <c r="DC724" s="2"/>
      <c r="DD724" s="2"/>
      <c r="DE724" s="2"/>
      <c r="DF724" s="2"/>
      <c r="DG724" s="2"/>
      <c r="DH724" s="2"/>
      <c r="DI724" s="2"/>
      <c r="DJ724" s="2"/>
      <c r="DK724" s="2"/>
      <c r="DL724" s="2"/>
      <c r="DM724" s="2"/>
      <c r="DN724" s="2"/>
      <c r="DO724" s="2"/>
      <c r="DP724" s="2"/>
      <c r="DQ724" s="2"/>
      <c r="DR724" s="2"/>
      <c r="DS724" s="2"/>
      <c r="DT724" s="2"/>
      <c r="DU724" s="2"/>
      <c r="DV724" s="2"/>
      <c r="DW724" s="2"/>
      <c r="DX724" s="2"/>
      <c r="DY724" s="2"/>
      <c r="DZ724" s="2"/>
      <c r="EA724" s="2"/>
      <c r="EB724" s="2"/>
      <c r="EC724" s="2"/>
      <c r="ED724" s="2"/>
      <c r="EE724" s="2"/>
      <c r="EF724" s="2"/>
      <c r="EG724" s="2"/>
      <c r="EH724" s="2"/>
      <c r="EI724" s="2"/>
      <c r="EJ724" s="2"/>
      <c r="EK724" s="2"/>
    </row>
    <row r="725" spans="1:141" ht="12.7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c r="BS725" s="2"/>
      <c r="BT725" s="2"/>
      <c r="BU725" s="2"/>
      <c r="BV725" s="2"/>
      <c r="BW725" s="2"/>
      <c r="BX725" s="2"/>
      <c r="BY725" s="2"/>
      <c r="BZ725" s="2"/>
      <c r="CA725" s="2"/>
      <c r="CB725" s="2"/>
      <c r="CC725" s="2"/>
      <c r="CD725" s="2"/>
      <c r="CE725" s="2"/>
      <c r="CF725" s="2"/>
      <c r="CG725" s="2"/>
      <c r="CH725" s="2"/>
      <c r="CI725" s="2"/>
      <c r="CJ725" s="2"/>
      <c r="CK725" s="2"/>
      <c r="CL725" s="2"/>
      <c r="CM725" s="2"/>
      <c r="CN725" s="2"/>
      <c r="CO725" s="2"/>
      <c r="CP725" s="2"/>
      <c r="CQ725" s="2"/>
      <c r="CR725" s="2"/>
      <c r="CS725" s="2"/>
      <c r="CT725" s="2"/>
      <c r="CU725" s="2"/>
      <c r="CV725" s="2"/>
      <c r="CW725" s="2"/>
      <c r="CX725" s="2"/>
      <c r="CY725" s="2"/>
      <c r="CZ725" s="2"/>
      <c r="DA725" s="2"/>
      <c r="DB725" s="2"/>
      <c r="DC725" s="2"/>
      <c r="DD725" s="2"/>
      <c r="DE725" s="2"/>
      <c r="DF725" s="2"/>
      <c r="DG725" s="2"/>
      <c r="DH725" s="2"/>
      <c r="DI725" s="2"/>
      <c r="DJ725" s="2"/>
      <c r="DK725" s="2"/>
      <c r="DL725" s="2"/>
      <c r="DM725" s="2"/>
      <c r="DN725" s="2"/>
      <c r="DO725" s="2"/>
      <c r="DP725" s="2"/>
      <c r="DQ725" s="2"/>
      <c r="DR725" s="2"/>
      <c r="DS725" s="2"/>
      <c r="DT725" s="2"/>
      <c r="DU725" s="2"/>
      <c r="DV725" s="2"/>
      <c r="DW725" s="2"/>
      <c r="DX725" s="2"/>
      <c r="DY725" s="2"/>
      <c r="DZ725" s="2"/>
      <c r="EA725" s="2"/>
      <c r="EB725" s="2"/>
      <c r="EC725" s="2"/>
      <c r="ED725" s="2"/>
      <c r="EE725" s="2"/>
      <c r="EF725" s="2"/>
      <c r="EG725" s="2"/>
      <c r="EH725" s="2"/>
      <c r="EI725" s="2"/>
      <c r="EJ725" s="2"/>
      <c r="EK725" s="2"/>
    </row>
    <row r="726" spans="1:141" ht="12.7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c r="BW726" s="2"/>
      <c r="BX726" s="2"/>
      <c r="BY726" s="2"/>
      <c r="BZ726" s="2"/>
      <c r="CA726" s="2"/>
      <c r="CB726" s="2"/>
      <c r="CC726" s="2"/>
      <c r="CD726" s="2"/>
      <c r="CE726" s="2"/>
      <c r="CF726" s="2"/>
      <c r="CG726" s="2"/>
      <c r="CH726" s="2"/>
      <c r="CI726" s="2"/>
      <c r="CJ726" s="2"/>
      <c r="CK726" s="2"/>
      <c r="CL726" s="2"/>
      <c r="CM726" s="2"/>
      <c r="CN726" s="2"/>
      <c r="CO726" s="2"/>
      <c r="CP726" s="2"/>
      <c r="CQ726" s="2"/>
      <c r="CR726" s="2"/>
      <c r="CS726" s="2"/>
      <c r="CT726" s="2"/>
      <c r="CU726" s="2"/>
      <c r="CV726" s="2"/>
      <c r="CW726" s="2"/>
      <c r="CX726" s="2"/>
      <c r="CY726" s="2"/>
      <c r="CZ726" s="2"/>
      <c r="DA726" s="2"/>
      <c r="DB726" s="2"/>
      <c r="DC726" s="2"/>
      <c r="DD726" s="2"/>
      <c r="DE726" s="2"/>
      <c r="DF726" s="2"/>
      <c r="DG726" s="2"/>
      <c r="DH726" s="2"/>
      <c r="DI726" s="2"/>
      <c r="DJ726" s="2"/>
      <c r="DK726" s="2"/>
      <c r="DL726" s="2"/>
      <c r="DM726" s="2"/>
      <c r="DN726" s="2"/>
      <c r="DO726" s="2"/>
      <c r="DP726" s="2"/>
      <c r="DQ726" s="2"/>
      <c r="DR726" s="2"/>
      <c r="DS726" s="2"/>
      <c r="DT726" s="2"/>
      <c r="DU726" s="2"/>
      <c r="DV726" s="2"/>
      <c r="DW726" s="2"/>
      <c r="DX726" s="2"/>
      <c r="DY726" s="2"/>
      <c r="DZ726" s="2"/>
      <c r="EA726" s="2"/>
      <c r="EB726" s="2"/>
      <c r="EC726" s="2"/>
      <c r="ED726" s="2"/>
      <c r="EE726" s="2"/>
      <c r="EF726" s="2"/>
      <c r="EG726" s="2"/>
      <c r="EH726" s="2"/>
      <c r="EI726" s="2"/>
      <c r="EJ726" s="2"/>
      <c r="EK726" s="2"/>
    </row>
    <row r="727" spans="1:141" ht="12.7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c r="BS727" s="2"/>
      <c r="BT727" s="2"/>
      <c r="BU727" s="2"/>
      <c r="BV727" s="2"/>
      <c r="BW727" s="2"/>
      <c r="BX727" s="2"/>
      <c r="BY727" s="2"/>
      <c r="BZ727" s="2"/>
      <c r="CA727" s="2"/>
      <c r="CB727" s="2"/>
      <c r="CC727" s="2"/>
      <c r="CD727" s="2"/>
      <c r="CE727" s="2"/>
      <c r="CF727" s="2"/>
      <c r="CG727" s="2"/>
      <c r="CH727" s="2"/>
      <c r="CI727" s="2"/>
      <c r="CJ727" s="2"/>
      <c r="CK727" s="2"/>
      <c r="CL727" s="2"/>
      <c r="CM727" s="2"/>
      <c r="CN727" s="2"/>
      <c r="CO727" s="2"/>
      <c r="CP727" s="2"/>
      <c r="CQ727" s="2"/>
      <c r="CR727" s="2"/>
      <c r="CS727" s="2"/>
      <c r="CT727" s="2"/>
      <c r="CU727" s="2"/>
      <c r="CV727" s="2"/>
      <c r="CW727" s="2"/>
      <c r="CX727" s="2"/>
      <c r="CY727" s="2"/>
      <c r="CZ727" s="2"/>
      <c r="DA727" s="2"/>
      <c r="DB727" s="2"/>
      <c r="DC727" s="2"/>
      <c r="DD727" s="2"/>
      <c r="DE727" s="2"/>
      <c r="DF727" s="2"/>
      <c r="DG727" s="2"/>
      <c r="DH727" s="2"/>
      <c r="DI727" s="2"/>
      <c r="DJ727" s="2"/>
      <c r="DK727" s="2"/>
      <c r="DL727" s="2"/>
      <c r="DM727" s="2"/>
      <c r="DN727" s="2"/>
      <c r="DO727" s="2"/>
      <c r="DP727" s="2"/>
      <c r="DQ727" s="2"/>
      <c r="DR727" s="2"/>
      <c r="DS727" s="2"/>
      <c r="DT727" s="2"/>
      <c r="DU727" s="2"/>
      <c r="DV727" s="2"/>
      <c r="DW727" s="2"/>
      <c r="DX727" s="2"/>
      <c r="DY727" s="2"/>
      <c r="DZ727" s="2"/>
      <c r="EA727" s="2"/>
      <c r="EB727" s="2"/>
      <c r="EC727" s="2"/>
      <c r="ED727" s="2"/>
      <c r="EE727" s="2"/>
      <c r="EF727" s="2"/>
      <c r="EG727" s="2"/>
      <c r="EH727" s="2"/>
      <c r="EI727" s="2"/>
      <c r="EJ727" s="2"/>
      <c r="EK727" s="2"/>
    </row>
    <row r="728" spans="1:141" ht="12.7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c r="BS728" s="2"/>
      <c r="BT728" s="2"/>
      <c r="BU728" s="2"/>
      <c r="BV728" s="2"/>
      <c r="BW728" s="2"/>
      <c r="BX728" s="2"/>
      <c r="BY728" s="2"/>
      <c r="BZ728" s="2"/>
      <c r="CA728" s="2"/>
      <c r="CB728" s="2"/>
      <c r="CC728" s="2"/>
      <c r="CD728" s="2"/>
      <c r="CE728" s="2"/>
      <c r="CF728" s="2"/>
      <c r="CG728" s="2"/>
      <c r="CH728" s="2"/>
      <c r="CI728" s="2"/>
      <c r="CJ728" s="2"/>
      <c r="CK728" s="2"/>
      <c r="CL728" s="2"/>
      <c r="CM728" s="2"/>
      <c r="CN728" s="2"/>
      <c r="CO728" s="2"/>
      <c r="CP728" s="2"/>
      <c r="CQ728" s="2"/>
      <c r="CR728" s="2"/>
      <c r="CS728" s="2"/>
      <c r="CT728" s="2"/>
      <c r="CU728" s="2"/>
      <c r="CV728" s="2"/>
      <c r="CW728" s="2"/>
      <c r="CX728" s="2"/>
      <c r="CY728" s="2"/>
      <c r="CZ728" s="2"/>
      <c r="DA728" s="2"/>
      <c r="DB728" s="2"/>
      <c r="DC728" s="2"/>
      <c r="DD728" s="2"/>
      <c r="DE728" s="2"/>
      <c r="DF728" s="2"/>
      <c r="DG728" s="2"/>
      <c r="DH728" s="2"/>
      <c r="DI728" s="2"/>
      <c r="DJ728" s="2"/>
      <c r="DK728" s="2"/>
      <c r="DL728" s="2"/>
      <c r="DM728" s="2"/>
      <c r="DN728" s="2"/>
      <c r="DO728" s="2"/>
      <c r="DP728" s="2"/>
      <c r="DQ728" s="2"/>
      <c r="DR728" s="2"/>
      <c r="DS728" s="2"/>
      <c r="DT728" s="2"/>
      <c r="DU728" s="2"/>
      <c r="DV728" s="2"/>
      <c r="DW728" s="2"/>
      <c r="DX728" s="2"/>
      <c r="DY728" s="2"/>
      <c r="DZ728" s="2"/>
      <c r="EA728" s="2"/>
      <c r="EB728" s="2"/>
      <c r="EC728" s="2"/>
      <c r="ED728" s="2"/>
      <c r="EE728" s="2"/>
      <c r="EF728" s="2"/>
      <c r="EG728" s="2"/>
      <c r="EH728" s="2"/>
      <c r="EI728" s="2"/>
      <c r="EJ728" s="2"/>
      <c r="EK728" s="2"/>
    </row>
    <row r="729" spans="1:141" ht="12.7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c r="BS729" s="2"/>
      <c r="BT729" s="2"/>
      <c r="BU729" s="2"/>
      <c r="BV729" s="2"/>
      <c r="BW729" s="2"/>
      <c r="BX729" s="2"/>
      <c r="BY729" s="2"/>
      <c r="BZ729" s="2"/>
      <c r="CA729" s="2"/>
      <c r="CB729" s="2"/>
      <c r="CC729" s="2"/>
      <c r="CD729" s="2"/>
      <c r="CE729" s="2"/>
      <c r="CF729" s="2"/>
      <c r="CG729" s="2"/>
      <c r="CH729" s="2"/>
      <c r="CI729" s="2"/>
      <c r="CJ729" s="2"/>
      <c r="CK729" s="2"/>
      <c r="CL729" s="2"/>
      <c r="CM729" s="2"/>
      <c r="CN729" s="2"/>
      <c r="CO729" s="2"/>
      <c r="CP729" s="2"/>
      <c r="CQ729" s="2"/>
      <c r="CR729" s="2"/>
      <c r="CS729" s="2"/>
      <c r="CT729" s="2"/>
      <c r="CU729" s="2"/>
      <c r="CV729" s="2"/>
      <c r="CW729" s="2"/>
      <c r="CX729" s="2"/>
      <c r="CY729" s="2"/>
      <c r="CZ729" s="2"/>
      <c r="DA729" s="2"/>
      <c r="DB729" s="2"/>
      <c r="DC729" s="2"/>
      <c r="DD729" s="2"/>
      <c r="DE729" s="2"/>
      <c r="DF729" s="2"/>
      <c r="DG729" s="2"/>
      <c r="DH729" s="2"/>
      <c r="DI729" s="2"/>
      <c r="DJ729" s="2"/>
      <c r="DK729" s="2"/>
      <c r="DL729" s="2"/>
      <c r="DM729" s="2"/>
      <c r="DN729" s="2"/>
      <c r="DO729" s="2"/>
      <c r="DP729" s="2"/>
      <c r="DQ729" s="2"/>
      <c r="DR729" s="2"/>
      <c r="DS729" s="2"/>
      <c r="DT729" s="2"/>
      <c r="DU729" s="2"/>
      <c r="DV729" s="2"/>
      <c r="DW729" s="2"/>
      <c r="DX729" s="2"/>
      <c r="DY729" s="2"/>
      <c r="DZ729" s="2"/>
      <c r="EA729" s="2"/>
      <c r="EB729" s="2"/>
      <c r="EC729" s="2"/>
      <c r="ED729" s="2"/>
      <c r="EE729" s="2"/>
      <c r="EF729" s="2"/>
      <c r="EG729" s="2"/>
      <c r="EH729" s="2"/>
      <c r="EI729" s="2"/>
      <c r="EJ729" s="2"/>
      <c r="EK729" s="2"/>
    </row>
    <row r="730" spans="1:141" ht="12.7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2"/>
      <c r="BT730" s="2"/>
      <c r="BU730" s="2"/>
      <c r="BV730" s="2"/>
      <c r="BW730" s="2"/>
      <c r="BX730" s="2"/>
      <c r="BY730" s="2"/>
      <c r="BZ730" s="2"/>
      <c r="CA730" s="2"/>
      <c r="CB730" s="2"/>
      <c r="CC730" s="2"/>
      <c r="CD730" s="2"/>
      <c r="CE730" s="2"/>
      <c r="CF730" s="2"/>
      <c r="CG730" s="2"/>
      <c r="CH730" s="2"/>
      <c r="CI730" s="2"/>
      <c r="CJ730" s="2"/>
      <c r="CK730" s="2"/>
      <c r="CL730" s="2"/>
      <c r="CM730" s="2"/>
      <c r="CN730" s="2"/>
      <c r="CO730" s="2"/>
      <c r="CP730" s="2"/>
      <c r="CQ730" s="2"/>
      <c r="CR730" s="2"/>
      <c r="CS730" s="2"/>
      <c r="CT730" s="2"/>
      <c r="CU730" s="2"/>
      <c r="CV730" s="2"/>
      <c r="CW730" s="2"/>
      <c r="CX730" s="2"/>
      <c r="CY730" s="2"/>
      <c r="CZ730" s="2"/>
      <c r="DA730" s="2"/>
      <c r="DB730" s="2"/>
      <c r="DC730" s="2"/>
      <c r="DD730" s="2"/>
      <c r="DE730" s="2"/>
      <c r="DF730" s="2"/>
      <c r="DG730" s="2"/>
      <c r="DH730" s="2"/>
      <c r="DI730" s="2"/>
      <c r="DJ730" s="2"/>
      <c r="DK730" s="2"/>
      <c r="DL730" s="2"/>
      <c r="DM730" s="2"/>
      <c r="DN730" s="2"/>
      <c r="DO730" s="2"/>
      <c r="DP730" s="2"/>
      <c r="DQ730" s="2"/>
      <c r="DR730" s="2"/>
      <c r="DS730" s="2"/>
      <c r="DT730" s="2"/>
      <c r="DU730" s="2"/>
      <c r="DV730" s="2"/>
      <c r="DW730" s="2"/>
      <c r="DX730" s="2"/>
      <c r="DY730" s="2"/>
      <c r="DZ730" s="2"/>
      <c r="EA730" s="2"/>
      <c r="EB730" s="2"/>
      <c r="EC730" s="2"/>
      <c r="ED730" s="2"/>
      <c r="EE730" s="2"/>
      <c r="EF730" s="2"/>
      <c r="EG730" s="2"/>
      <c r="EH730" s="2"/>
      <c r="EI730" s="2"/>
      <c r="EJ730" s="2"/>
      <c r="EK730" s="2"/>
    </row>
    <row r="731" spans="1:141" ht="12.7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c r="BS731" s="2"/>
      <c r="BT731" s="2"/>
      <c r="BU731" s="2"/>
      <c r="BV731" s="2"/>
      <c r="BW731" s="2"/>
      <c r="BX731" s="2"/>
      <c r="BY731" s="2"/>
      <c r="BZ731" s="2"/>
      <c r="CA731" s="2"/>
      <c r="CB731" s="2"/>
      <c r="CC731" s="2"/>
      <c r="CD731" s="2"/>
      <c r="CE731" s="2"/>
      <c r="CF731" s="2"/>
      <c r="CG731" s="2"/>
      <c r="CH731" s="2"/>
      <c r="CI731" s="2"/>
      <c r="CJ731" s="2"/>
      <c r="CK731" s="2"/>
      <c r="CL731" s="2"/>
      <c r="CM731" s="2"/>
      <c r="CN731" s="2"/>
      <c r="CO731" s="2"/>
      <c r="CP731" s="2"/>
      <c r="CQ731" s="2"/>
      <c r="CR731" s="2"/>
      <c r="CS731" s="2"/>
      <c r="CT731" s="2"/>
      <c r="CU731" s="2"/>
      <c r="CV731" s="2"/>
      <c r="CW731" s="2"/>
      <c r="CX731" s="2"/>
      <c r="CY731" s="2"/>
      <c r="CZ731" s="2"/>
      <c r="DA731" s="2"/>
      <c r="DB731" s="2"/>
      <c r="DC731" s="2"/>
      <c r="DD731" s="2"/>
      <c r="DE731" s="2"/>
      <c r="DF731" s="2"/>
      <c r="DG731" s="2"/>
      <c r="DH731" s="2"/>
      <c r="DI731" s="2"/>
      <c r="DJ731" s="2"/>
      <c r="DK731" s="2"/>
      <c r="DL731" s="2"/>
      <c r="DM731" s="2"/>
      <c r="DN731" s="2"/>
      <c r="DO731" s="2"/>
      <c r="DP731" s="2"/>
      <c r="DQ731" s="2"/>
      <c r="DR731" s="2"/>
      <c r="DS731" s="2"/>
      <c r="DT731" s="2"/>
      <c r="DU731" s="2"/>
      <c r="DV731" s="2"/>
      <c r="DW731" s="2"/>
      <c r="DX731" s="2"/>
      <c r="DY731" s="2"/>
      <c r="DZ731" s="2"/>
      <c r="EA731" s="2"/>
      <c r="EB731" s="2"/>
      <c r="EC731" s="2"/>
      <c r="ED731" s="2"/>
      <c r="EE731" s="2"/>
      <c r="EF731" s="2"/>
      <c r="EG731" s="2"/>
      <c r="EH731" s="2"/>
      <c r="EI731" s="2"/>
      <c r="EJ731" s="2"/>
      <c r="EK731" s="2"/>
    </row>
    <row r="732" spans="1:141" ht="12.7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c r="BS732" s="2"/>
      <c r="BT732" s="2"/>
      <c r="BU732" s="2"/>
      <c r="BV732" s="2"/>
      <c r="BW732" s="2"/>
      <c r="BX732" s="2"/>
      <c r="BY732" s="2"/>
      <c r="BZ732" s="2"/>
      <c r="CA732" s="2"/>
      <c r="CB732" s="2"/>
      <c r="CC732" s="2"/>
      <c r="CD732" s="2"/>
      <c r="CE732" s="2"/>
      <c r="CF732" s="2"/>
      <c r="CG732" s="2"/>
      <c r="CH732" s="2"/>
      <c r="CI732" s="2"/>
      <c r="CJ732" s="2"/>
      <c r="CK732" s="2"/>
      <c r="CL732" s="2"/>
      <c r="CM732" s="2"/>
      <c r="CN732" s="2"/>
      <c r="CO732" s="2"/>
      <c r="CP732" s="2"/>
      <c r="CQ732" s="2"/>
      <c r="CR732" s="2"/>
      <c r="CS732" s="2"/>
      <c r="CT732" s="2"/>
      <c r="CU732" s="2"/>
      <c r="CV732" s="2"/>
      <c r="CW732" s="2"/>
      <c r="CX732" s="2"/>
      <c r="CY732" s="2"/>
      <c r="CZ732" s="2"/>
      <c r="DA732" s="2"/>
      <c r="DB732" s="2"/>
      <c r="DC732" s="2"/>
      <c r="DD732" s="2"/>
      <c r="DE732" s="2"/>
      <c r="DF732" s="2"/>
      <c r="DG732" s="2"/>
      <c r="DH732" s="2"/>
      <c r="DI732" s="2"/>
      <c r="DJ732" s="2"/>
      <c r="DK732" s="2"/>
      <c r="DL732" s="2"/>
      <c r="DM732" s="2"/>
      <c r="DN732" s="2"/>
      <c r="DO732" s="2"/>
      <c r="DP732" s="2"/>
      <c r="DQ732" s="2"/>
      <c r="DR732" s="2"/>
      <c r="DS732" s="2"/>
      <c r="DT732" s="2"/>
      <c r="DU732" s="2"/>
      <c r="DV732" s="2"/>
      <c r="DW732" s="2"/>
      <c r="DX732" s="2"/>
      <c r="DY732" s="2"/>
      <c r="DZ732" s="2"/>
      <c r="EA732" s="2"/>
      <c r="EB732" s="2"/>
      <c r="EC732" s="2"/>
      <c r="ED732" s="2"/>
      <c r="EE732" s="2"/>
      <c r="EF732" s="2"/>
      <c r="EG732" s="2"/>
      <c r="EH732" s="2"/>
      <c r="EI732" s="2"/>
      <c r="EJ732" s="2"/>
      <c r="EK732" s="2"/>
    </row>
    <row r="733" spans="1:141" ht="12.7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c r="BS733" s="2"/>
      <c r="BT733" s="2"/>
      <c r="BU733" s="2"/>
      <c r="BV733" s="2"/>
      <c r="BW733" s="2"/>
      <c r="BX733" s="2"/>
      <c r="BY733" s="2"/>
      <c r="BZ733" s="2"/>
      <c r="CA733" s="2"/>
      <c r="CB733" s="2"/>
      <c r="CC733" s="2"/>
      <c r="CD733" s="2"/>
      <c r="CE733" s="2"/>
      <c r="CF733" s="2"/>
      <c r="CG733" s="2"/>
      <c r="CH733" s="2"/>
      <c r="CI733" s="2"/>
      <c r="CJ733" s="2"/>
      <c r="CK733" s="2"/>
      <c r="CL733" s="2"/>
      <c r="CM733" s="2"/>
      <c r="CN733" s="2"/>
      <c r="CO733" s="2"/>
      <c r="CP733" s="2"/>
      <c r="CQ733" s="2"/>
      <c r="CR733" s="2"/>
      <c r="CS733" s="2"/>
      <c r="CT733" s="2"/>
      <c r="CU733" s="2"/>
      <c r="CV733" s="2"/>
      <c r="CW733" s="2"/>
      <c r="CX733" s="2"/>
      <c r="CY733" s="2"/>
      <c r="CZ733" s="2"/>
      <c r="DA733" s="2"/>
      <c r="DB733" s="2"/>
      <c r="DC733" s="2"/>
      <c r="DD733" s="2"/>
      <c r="DE733" s="2"/>
      <c r="DF733" s="2"/>
      <c r="DG733" s="2"/>
      <c r="DH733" s="2"/>
      <c r="DI733" s="2"/>
      <c r="DJ733" s="2"/>
      <c r="DK733" s="2"/>
      <c r="DL733" s="2"/>
      <c r="DM733" s="2"/>
      <c r="DN733" s="2"/>
      <c r="DO733" s="2"/>
      <c r="DP733" s="2"/>
      <c r="DQ733" s="2"/>
      <c r="DR733" s="2"/>
      <c r="DS733" s="2"/>
      <c r="DT733" s="2"/>
      <c r="DU733" s="2"/>
      <c r="DV733" s="2"/>
      <c r="DW733" s="2"/>
      <c r="DX733" s="2"/>
      <c r="DY733" s="2"/>
      <c r="DZ733" s="2"/>
      <c r="EA733" s="2"/>
      <c r="EB733" s="2"/>
      <c r="EC733" s="2"/>
      <c r="ED733" s="2"/>
      <c r="EE733" s="2"/>
      <c r="EF733" s="2"/>
      <c r="EG733" s="2"/>
      <c r="EH733" s="2"/>
      <c r="EI733" s="2"/>
      <c r="EJ733" s="2"/>
      <c r="EK733" s="2"/>
    </row>
    <row r="734" spans="1:141" ht="12.7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2"/>
      <c r="BT734" s="2"/>
      <c r="BU734" s="2"/>
      <c r="BV734" s="2"/>
      <c r="BW734" s="2"/>
      <c r="BX734" s="2"/>
      <c r="BY734" s="2"/>
      <c r="BZ734" s="2"/>
      <c r="CA734" s="2"/>
      <c r="CB734" s="2"/>
      <c r="CC734" s="2"/>
      <c r="CD734" s="2"/>
      <c r="CE734" s="2"/>
      <c r="CF734" s="2"/>
      <c r="CG734" s="2"/>
      <c r="CH734" s="2"/>
      <c r="CI734" s="2"/>
      <c r="CJ734" s="2"/>
      <c r="CK734" s="2"/>
      <c r="CL734" s="2"/>
      <c r="CM734" s="2"/>
      <c r="CN734" s="2"/>
      <c r="CO734" s="2"/>
      <c r="CP734" s="2"/>
      <c r="CQ734" s="2"/>
      <c r="CR734" s="2"/>
      <c r="CS734" s="2"/>
      <c r="CT734" s="2"/>
      <c r="CU734" s="2"/>
      <c r="CV734" s="2"/>
      <c r="CW734" s="2"/>
      <c r="CX734" s="2"/>
      <c r="CY734" s="2"/>
      <c r="CZ734" s="2"/>
      <c r="DA734" s="2"/>
      <c r="DB734" s="2"/>
      <c r="DC734" s="2"/>
      <c r="DD734" s="2"/>
      <c r="DE734" s="2"/>
      <c r="DF734" s="2"/>
      <c r="DG734" s="2"/>
      <c r="DH734" s="2"/>
      <c r="DI734" s="2"/>
      <c r="DJ734" s="2"/>
      <c r="DK734" s="2"/>
      <c r="DL734" s="2"/>
      <c r="DM734" s="2"/>
      <c r="DN734" s="2"/>
      <c r="DO734" s="2"/>
      <c r="DP734" s="2"/>
      <c r="DQ734" s="2"/>
      <c r="DR734" s="2"/>
      <c r="DS734" s="2"/>
      <c r="DT734" s="2"/>
      <c r="DU734" s="2"/>
      <c r="DV734" s="2"/>
      <c r="DW734" s="2"/>
      <c r="DX734" s="2"/>
      <c r="DY734" s="2"/>
      <c r="DZ734" s="2"/>
      <c r="EA734" s="2"/>
      <c r="EB734" s="2"/>
      <c r="EC734" s="2"/>
      <c r="ED734" s="2"/>
      <c r="EE734" s="2"/>
      <c r="EF734" s="2"/>
      <c r="EG734" s="2"/>
      <c r="EH734" s="2"/>
      <c r="EI734" s="2"/>
      <c r="EJ734" s="2"/>
      <c r="EK734" s="2"/>
    </row>
    <row r="735" spans="1:141" ht="12.7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c r="BS735" s="2"/>
      <c r="BT735" s="2"/>
      <c r="BU735" s="2"/>
      <c r="BV735" s="2"/>
      <c r="BW735" s="2"/>
      <c r="BX735" s="2"/>
      <c r="BY735" s="2"/>
      <c r="BZ735" s="2"/>
      <c r="CA735" s="2"/>
      <c r="CB735" s="2"/>
      <c r="CC735" s="2"/>
      <c r="CD735" s="2"/>
      <c r="CE735" s="2"/>
      <c r="CF735" s="2"/>
      <c r="CG735" s="2"/>
      <c r="CH735" s="2"/>
      <c r="CI735" s="2"/>
      <c r="CJ735" s="2"/>
      <c r="CK735" s="2"/>
      <c r="CL735" s="2"/>
      <c r="CM735" s="2"/>
      <c r="CN735" s="2"/>
      <c r="CO735" s="2"/>
      <c r="CP735" s="2"/>
      <c r="CQ735" s="2"/>
      <c r="CR735" s="2"/>
      <c r="CS735" s="2"/>
      <c r="CT735" s="2"/>
      <c r="CU735" s="2"/>
      <c r="CV735" s="2"/>
      <c r="CW735" s="2"/>
      <c r="CX735" s="2"/>
      <c r="CY735" s="2"/>
      <c r="CZ735" s="2"/>
      <c r="DA735" s="2"/>
      <c r="DB735" s="2"/>
      <c r="DC735" s="2"/>
      <c r="DD735" s="2"/>
      <c r="DE735" s="2"/>
      <c r="DF735" s="2"/>
      <c r="DG735" s="2"/>
      <c r="DH735" s="2"/>
      <c r="DI735" s="2"/>
      <c r="DJ735" s="2"/>
      <c r="DK735" s="2"/>
      <c r="DL735" s="2"/>
      <c r="DM735" s="2"/>
      <c r="DN735" s="2"/>
      <c r="DO735" s="2"/>
      <c r="DP735" s="2"/>
      <c r="DQ735" s="2"/>
      <c r="DR735" s="2"/>
      <c r="DS735" s="2"/>
      <c r="DT735" s="2"/>
      <c r="DU735" s="2"/>
      <c r="DV735" s="2"/>
      <c r="DW735" s="2"/>
      <c r="DX735" s="2"/>
      <c r="DY735" s="2"/>
      <c r="DZ735" s="2"/>
      <c r="EA735" s="2"/>
      <c r="EB735" s="2"/>
      <c r="EC735" s="2"/>
      <c r="ED735" s="2"/>
      <c r="EE735" s="2"/>
      <c r="EF735" s="2"/>
      <c r="EG735" s="2"/>
      <c r="EH735" s="2"/>
      <c r="EI735" s="2"/>
      <c r="EJ735" s="2"/>
      <c r="EK735" s="2"/>
    </row>
    <row r="736" spans="1:141" ht="12.7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c r="BV736" s="2"/>
      <c r="BW736" s="2"/>
      <c r="BX736" s="2"/>
      <c r="BY736" s="2"/>
      <c r="BZ736" s="2"/>
      <c r="CA736" s="2"/>
      <c r="CB736" s="2"/>
      <c r="CC736" s="2"/>
      <c r="CD736" s="2"/>
      <c r="CE736" s="2"/>
      <c r="CF736" s="2"/>
      <c r="CG736" s="2"/>
      <c r="CH736" s="2"/>
      <c r="CI736" s="2"/>
      <c r="CJ736" s="2"/>
      <c r="CK736" s="2"/>
      <c r="CL736" s="2"/>
      <c r="CM736" s="2"/>
      <c r="CN736" s="2"/>
      <c r="CO736" s="2"/>
      <c r="CP736" s="2"/>
      <c r="CQ736" s="2"/>
      <c r="CR736" s="2"/>
      <c r="CS736" s="2"/>
      <c r="CT736" s="2"/>
      <c r="CU736" s="2"/>
      <c r="CV736" s="2"/>
      <c r="CW736" s="2"/>
      <c r="CX736" s="2"/>
      <c r="CY736" s="2"/>
      <c r="CZ736" s="2"/>
      <c r="DA736" s="2"/>
      <c r="DB736" s="2"/>
      <c r="DC736" s="2"/>
      <c r="DD736" s="2"/>
      <c r="DE736" s="2"/>
      <c r="DF736" s="2"/>
      <c r="DG736" s="2"/>
      <c r="DH736" s="2"/>
      <c r="DI736" s="2"/>
      <c r="DJ736" s="2"/>
      <c r="DK736" s="2"/>
      <c r="DL736" s="2"/>
      <c r="DM736" s="2"/>
      <c r="DN736" s="2"/>
      <c r="DO736" s="2"/>
      <c r="DP736" s="2"/>
      <c r="DQ736" s="2"/>
      <c r="DR736" s="2"/>
      <c r="DS736" s="2"/>
      <c r="DT736" s="2"/>
      <c r="DU736" s="2"/>
      <c r="DV736" s="2"/>
      <c r="DW736" s="2"/>
      <c r="DX736" s="2"/>
      <c r="DY736" s="2"/>
      <c r="DZ736" s="2"/>
      <c r="EA736" s="2"/>
      <c r="EB736" s="2"/>
      <c r="EC736" s="2"/>
      <c r="ED736" s="2"/>
      <c r="EE736" s="2"/>
      <c r="EF736" s="2"/>
      <c r="EG736" s="2"/>
      <c r="EH736" s="2"/>
      <c r="EI736" s="2"/>
      <c r="EJ736" s="2"/>
      <c r="EK736" s="2"/>
    </row>
    <row r="737" spans="1:141" ht="12.7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c r="BS737" s="2"/>
      <c r="BT737" s="2"/>
      <c r="BU737" s="2"/>
      <c r="BV737" s="2"/>
      <c r="BW737" s="2"/>
      <c r="BX737" s="2"/>
      <c r="BY737" s="2"/>
      <c r="BZ737" s="2"/>
      <c r="CA737" s="2"/>
      <c r="CB737" s="2"/>
      <c r="CC737" s="2"/>
      <c r="CD737" s="2"/>
      <c r="CE737" s="2"/>
      <c r="CF737" s="2"/>
      <c r="CG737" s="2"/>
      <c r="CH737" s="2"/>
      <c r="CI737" s="2"/>
      <c r="CJ737" s="2"/>
      <c r="CK737" s="2"/>
      <c r="CL737" s="2"/>
      <c r="CM737" s="2"/>
      <c r="CN737" s="2"/>
      <c r="CO737" s="2"/>
      <c r="CP737" s="2"/>
      <c r="CQ737" s="2"/>
      <c r="CR737" s="2"/>
      <c r="CS737" s="2"/>
      <c r="CT737" s="2"/>
      <c r="CU737" s="2"/>
      <c r="CV737" s="2"/>
      <c r="CW737" s="2"/>
      <c r="CX737" s="2"/>
      <c r="CY737" s="2"/>
      <c r="CZ737" s="2"/>
      <c r="DA737" s="2"/>
      <c r="DB737" s="2"/>
      <c r="DC737" s="2"/>
      <c r="DD737" s="2"/>
      <c r="DE737" s="2"/>
      <c r="DF737" s="2"/>
      <c r="DG737" s="2"/>
      <c r="DH737" s="2"/>
      <c r="DI737" s="2"/>
      <c r="DJ737" s="2"/>
      <c r="DK737" s="2"/>
      <c r="DL737" s="2"/>
      <c r="DM737" s="2"/>
      <c r="DN737" s="2"/>
      <c r="DO737" s="2"/>
      <c r="DP737" s="2"/>
      <c r="DQ737" s="2"/>
      <c r="DR737" s="2"/>
      <c r="DS737" s="2"/>
      <c r="DT737" s="2"/>
      <c r="DU737" s="2"/>
      <c r="DV737" s="2"/>
      <c r="DW737" s="2"/>
      <c r="DX737" s="2"/>
      <c r="DY737" s="2"/>
      <c r="DZ737" s="2"/>
      <c r="EA737" s="2"/>
      <c r="EB737" s="2"/>
      <c r="EC737" s="2"/>
      <c r="ED737" s="2"/>
      <c r="EE737" s="2"/>
      <c r="EF737" s="2"/>
      <c r="EG737" s="2"/>
      <c r="EH737" s="2"/>
      <c r="EI737" s="2"/>
      <c r="EJ737" s="2"/>
      <c r="EK737" s="2"/>
    </row>
    <row r="738" spans="1:141" ht="12.7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c r="BS738" s="2"/>
      <c r="BT738" s="2"/>
      <c r="BU738" s="2"/>
      <c r="BV738" s="2"/>
      <c r="BW738" s="2"/>
      <c r="BX738" s="2"/>
      <c r="BY738" s="2"/>
      <c r="BZ738" s="2"/>
      <c r="CA738" s="2"/>
      <c r="CB738" s="2"/>
      <c r="CC738" s="2"/>
      <c r="CD738" s="2"/>
      <c r="CE738" s="2"/>
      <c r="CF738" s="2"/>
      <c r="CG738" s="2"/>
      <c r="CH738" s="2"/>
      <c r="CI738" s="2"/>
      <c r="CJ738" s="2"/>
      <c r="CK738" s="2"/>
      <c r="CL738" s="2"/>
      <c r="CM738" s="2"/>
      <c r="CN738" s="2"/>
      <c r="CO738" s="2"/>
      <c r="CP738" s="2"/>
      <c r="CQ738" s="2"/>
      <c r="CR738" s="2"/>
      <c r="CS738" s="2"/>
      <c r="CT738" s="2"/>
      <c r="CU738" s="2"/>
      <c r="CV738" s="2"/>
      <c r="CW738" s="2"/>
      <c r="CX738" s="2"/>
      <c r="CY738" s="2"/>
      <c r="CZ738" s="2"/>
      <c r="DA738" s="2"/>
      <c r="DB738" s="2"/>
      <c r="DC738" s="2"/>
      <c r="DD738" s="2"/>
      <c r="DE738" s="2"/>
      <c r="DF738" s="2"/>
      <c r="DG738" s="2"/>
      <c r="DH738" s="2"/>
      <c r="DI738" s="2"/>
      <c r="DJ738" s="2"/>
      <c r="DK738" s="2"/>
      <c r="DL738" s="2"/>
      <c r="DM738" s="2"/>
      <c r="DN738" s="2"/>
      <c r="DO738" s="2"/>
      <c r="DP738" s="2"/>
      <c r="DQ738" s="2"/>
      <c r="DR738" s="2"/>
      <c r="DS738" s="2"/>
      <c r="DT738" s="2"/>
      <c r="DU738" s="2"/>
      <c r="DV738" s="2"/>
      <c r="DW738" s="2"/>
      <c r="DX738" s="2"/>
      <c r="DY738" s="2"/>
      <c r="DZ738" s="2"/>
      <c r="EA738" s="2"/>
      <c r="EB738" s="2"/>
      <c r="EC738" s="2"/>
      <c r="ED738" s="2"/>
      <c r="EE738" s="2"/>
      <c r="EF738" s="2"/>
      <c r="EG738" s="2"/>
      <c r="EH738" s="2"/>
      <c r="EI738" s="2"/>
      <c r="EJ738" s="2"/>
      <c r="EK738" s="2"/>
    </row>
    <row r="739" spans="1:141" ht="12.7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c r="BS739" s="2"/>
      <c r="BT739" s="2"/>
      <c r="BU739" s="2"/>
      <c r="BV739" s="2"/>
      <c r="BW739" s="2"/>
      <c r="BX739" s="2"/>
      <c r="BY739" s="2"/>
      <c r="BZ739" s="2"/>
      <c r="CA739" s="2"/>
      <c r="CB739" s="2"/>
      <c r="CC739" s="2"/>
      <c r="CD739" s="2"/>
      <c r="CE739" s="2"/>
      <c r="CF739" s="2"/>
      <c r="CG739" s="2"/>
      <c r="CH739" s="2"/>
      <c r="CI739" s="2"/>
      <c r="CJ739" s="2"/>
      <c r="CK739" s="2"/>
      <c r="CL739" s="2"/>
      <c r="CM739" s="2"/>
      <c r="CN739" s="2"/>
      <c r="CO739" s="2"/>
      <c r="CP739" s="2"/>
      <c r="CQ739" s="2"/>
      <c r="CR739" s="2"/>
      <c r="CS739" s="2"/>
      <c r="CT739" s="2"/>
      <c r="CU739" s="2"/>
      <c r="CV739" s="2"/>
      <c r="CW739" s="2"/>
      <c r="CX739" s="2"/>
      <c r="CY739" s="2"/>
      <c r="CZ739" s="2"/>
      <c r="DA739" s="2"/>
      <c r="DB739" s="2"/>
      <c r="DC739" s="2"/>
      <c r="DD739" s="2"/>
      <c r="DE739" s="2"/>
      <c r="DF739" s="2"/>
      <c r="DG739" s="2"/>
      <c r="DH739" s="2"/>
      <c r="DI739" s="2"/>
      <c r="DJ739" s="2"/>
      <c r="DK739" s="2"/>
      <c r="DL739" s="2"/>
      <c r="DM739" s="2"/>
      <c r="DN739" s="2"/>
      <c r="DO739" s="2"/>
      <c r="DP739" s="2"/>
      <c r="DQ739" s="2"/>
      <c r="DR739" s="2"/>
      <c r="DS739" s="2"/>
      <c r="DT739" s="2"/>
      <c r="DU739" s="2"/>
      <c r="DV739" s="2"/>
      <c r="DW739" s="2"/>
      <c r="DX739" s="2"/>
      <c r="DY739" s="2"/>
      <c r="DZ739" s="2"/>
      <c r="EA739" s="2"/>
      <c r="EB739" s="2"/>
      <c r="EC739" s="2"/>
      <c r="ED739" s="2"/>
      <c r="EE739" s="2"/>
      <c r="EF739" s="2"/>
      <c r="EG739" s="2"/>
      <c r="EH739" s="2"/>
      <c r="EI739" s="2"/>
      <c r="EJ739" s="2"/>
      <c r="EK739" s="2"/>
    </row>
    <row r="740" spans="1:141" ht="12.7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2"/>
      <c r="BT740" s="2"/>
      <c r="BU740" s="2"/>
      <c r="BV740" s="2"/>
      <c r="BW740" s="2"/>
      <c r="BX740" s="2"/>
      <c r="BY740" s="2"/>
      <c r="BZ740" s="2"/>
      <c r="CA740" s="2"/>
      <c r="CB740" s="2"/>
      <c r="CC740" s="2"/>
      <c r="CD740" s="2"/>
      <c r="CE740" s="2"/>
      <c r="CF740" s="2"/>
      <c r="CG740" s="2"/>
      <c r="CH740" s="2"/>
      <c r="CI740" s="2"/>
      <c r="CJ740" s="2"/>
      <c r="CK740" s="2"/>
      <c r="CL740" s="2"/>
      <c r="CM740" s="2"/>
      <c r="CN740" s="2"/>
      <c r="CO740" s="2"/>
      <c r="CP740" s="2"/>
      <c r="CQ740" s="2"/>
      <c r="CR740" s="2"/>
      <c r="CS740" s="2"/>
      <c r="CT740" s="2"/>
      <c r="CU740" s="2"/>
      <c r="CV740" s="2"/>
      <c r="CW740" s="2"/>
      <c r="CX740" s="2"/>
      <c r="CY740" s="2"/>
      <c r="CZ740" s="2"/>
      <c r="DA740" s="2"/>
      <c r="DB740" s="2"/>
      <c r="DC740" s="2"/>
      <c r="DD740" s="2"/>
      <c r="DE740" s="2"/>
      <c r="DF740" s="2"/>
      <c r="DG740" s="2"/>
      <c r="DH740" s="2"/>
      <c r="DI740" s="2"/>
      <c r="DJ740" s="2"/>
      <c r="DK740" s="2"/>
      <c r="DL740" s="2"/>
      <c r="DM740" s="2"/>
      <c r="DN740" s="2"/>
      <c r="DO740" s="2"/>
      <c r="DP740" s="2"/>
      <c r="DQ740" s="2"/>
      <c r="DR740" s="2"/>
      <c r="DS740" s="2"/>
      <c r="DT740" s="2"/>
      <c r="DU740" s="2"/>
      <c r="DV740" s="2"/>
      <c r="DW740" s="2"/>
      <c r="DX740" s="2"/>
      <c r="DY740" s="2"/>
      <c r="DZ740" s="2"/>
      <c r="EA740" s="2"/>
      <c r="EB740" s="2"/>
      <c r="EC740" s="2"/>
      <c r="ED740" s="2"/>
      <c r="EE740" s="2"/>
      <c r="EF740" s="2"/>
      <c r="EG740" s="2"/>
      <c r="EH740" s="2"/>
      <c r="EI740" s="2"/>
      <c r="EJ740" s="2"/>
      <c r="EK740" s="2"/>
    </row>
    <row r="741" spans="1:141" ht="12.7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c r="BV741" s="2"/>
      <c r="BW741" s="2"/>
      <c r="BX741" s="2"/>
      <c r="BY741" s="2"/>
      <c r="BZ741" s="2"/>
      <c r="CA741" s="2"/>
      <c r="CB741" s="2"/>
      <c r="CC741" s="2"/>
      <c r="CD741" s="2"/>
      <c r="CE741" s="2"/>
      <c r="CF741" s="2"/>
      <c r="CG741" s="2"/>
      <c r="CH741" s="2"/>
      <c r="CI741" s="2"/>
      <c r="CJ741" s="2"/>
      <c r="CK741" s="2"/>
      <c r="CL741" s="2"/>
      <c r="CM741" s="2"/>
      <c r="CN741" s="2"/>
      <c r="CO741" s="2"/>
      <c r="CP741" s="2"/>
      <c r="CQ741" s="2"/>
      <c r="CR741" s="2"/>
      <c r="CS741" s="2"/>
      <c r="CT741" s="2"/>
      <c r="CU741" s="2"/>
      <c r="CV741" s="2"/>
      <c r="CW741" s="2"/>
      <c r="CX741" s="2"/>
      <c r="CY741" s="2"/>
      <c r="CZ741" s="2"/>
      <c r="DA741" s="2"/>
      <c r="DB741" s="2"/>
      <c r="DC741" s="2"/>
      <c r="DD741" s="2"/>
      <c r="DE741" s="2"/>
      <c r="DF741" s="2"/>
      <c r="DG741" s="2"/>
      <c r="DH741" s="2"/>
      <c r="DI741" s="2"/>
      <c r="DJ741" s="2"/>
      <c r="DK741" s="2"/>
      <c r="DL741" s="2"/>
      <c r="DM741" s="2"/>
      <c r="DN741" s="2"/>
      <c r="DO741" s="2"/>
      <c r="DP741" s="2"/>
      <c r="DQ741" s="2"/>
      <c r="DR741" s="2"/>
      <c r="DS741" s="2"/>
      <c r="DT741" s="2"/>
      <c r="DU741" s="2"/>
      <c r="DV741" s="2"/>
      <c r="DW741" s="2"/>
      <c r="DX741" s="2"/>
      <c r="DY741" s="2"/>
      <c r="DZ741" s="2"/>
      <c r="EA741" s="2"/>
      <c r="EB741" s="2"/>
      <c r="EC741" s="2"/>
      <c r="ED741" s="2"/>
      <c r="EE741" s="2"/>
      <c r="EF741" s="2"/>
      <c r="EG741" s="2"/>
      <c r="EH741" s="2"/>
      <c r="EI741" s="2"/>
      <c r="EJ741" s="2"/>
      <c r="EK741" s="2"/>
    </row>
    <row r="742" spans="1:141" ht="12.7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c r="BS742" s="2"/>
      <c r="BT742" s="2"/>
      <c r="BU742" s="2"/>
      <c r="BV742" s="2"/>
      <c r="BW742" s="2"/>
      <c r="BX742" s="2"/>
      <c r="BY742" s="2"/>
      <c r="BZ742" s="2"/>
      <c r="CA742" s="2"/>
      <c r="CB742" s="2"/>
      <c r="CC742" s="2"/>
      <c r="CD742" s="2"/>
      <c r="CE742" s="2"/>
      <c r="CF742" s="2"/>
      <c r="CG742" s="2"/>
      <c r="CH742" s="2"/>
      <c r="CI742" s="2"/>
      <c r="CJ742" s="2"/>
      <c r="CK742" s="2"/>
      <c r="CL742" s="2"/>
      <c r="CM742" s="2"/>
      <c r="CN742" s="2"/>
      <c r="CO742" s="2"/>
      <c r="CP742" s="2"/>
      <c r="CQ742" s="2"/>
      <c r="CR742" s="2"/>
      <c r="CS742" s="2"/>
      <c r="CT742" s="2"/>
      <c r="CU742" s="2"/>
      <c r="CV742" s="2"/>
      <c r="CW742" s="2"/>
      <c r="CX742" s="2"/>
      <c r="CY742" s="2"/>
      <c r="CZ742" s="2"/>
      <c r="DA742" s="2"/>
      <c r="DB742" s="2"/>
      <c r="DC742" s="2"/>
      <c r="DD742" s="2"/>
      <c r="DE742" s="2"/>
      <c r="DF742" s="2"/>
      <c r="DG742" s="2"/>
      <c r="DH742" s="2"/>
      <c r="DI742" s="2"/>
      <c r="DJ742" s="2"/>
      <c r="DK742" s="2"/>
      <c r="DL742" s="2"/>
      <c r="DM742" s="2"/>
      <c r="DN742" s="2"/>
      <c r="DO742" s="2"/>
      <c r="DP742" s="2"/>
      <c r="DQ742" s="2"/>
      <c r="DR742" s="2"/>
      <c r="DS742" s="2"/>
      <c r="DT742" s="2"/>
      <c r="DU742" s="2"/>
      <c r="DV742" s="2"/>
      <c r="DW742" s="2"/>
      <c r="DX742" s="2"/>
      <c r="DY742" s="2"/>
      <c r="DZ742" s="2"/>
      <c r="EA742" s="2"/>
      <c r="EB742" s="2"/>
      <c r="EC742" s="2"/>
      <c r="ED742" s="2"/>
      <c r="EE742" s="2"/>
      <c r="EF742" s="2"/>
      <c r="EG742" s="2"/>
      <c r="EH742" s="2"/>
      <c r="EI742" s="2"/>
      <c r="EJ742" s="2"/>
      <c r="EK742" s="2"/>
    </row>
    <row r="743" spans="1:141" ht="12.7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c r="BS743" s="2"/>
      <c r="BT743" s="2"/>
      <c r="BU743" s="2"/>
      <c r="BV743" s="2"/>
      <c r="BW743" s="2"/>
      <c r="BX743" s="2"/>
      <c r="BY743" s="2"/>
      <c r="BZ743" s="2"/>
      <c r="CA743" s="2"/>
      <c r="CB743" s="2"/>
      <c r="CC743" s="2"/>
      <c r="CD743" s="2"/>
      <c r="CE743" s="2"/>
      <c r="CF743" s="2"/>
      <c r="CG743" s="2"/>
      <c r="CH743" s="2"/>
      <c r="CI743" s="2"/>
      <c r="CJ743" s="2"/>
      <c r="CK743" s="2"/>
      <c r="CL743" s="2"/>
      <c r="CM743" s="2"/>
      <c r="CN743" s="2"/>
      <c r="CO743" s="2"/>
      <c r="CP743" s="2"/>
      <c r="CQ743" s="2"/>
      <c r="CR743" s="2"/>
      <c r="CS743" s="2"/>
      <c r="CT743" s="2"/>
      <c r="CU743" s="2"/>
      <c r="CV743" s="2"/>
      <c r="CW743" s="2"/>
      <c r="CX743" s="2"/>
      <c r="CY743" s="2"/>
      <c r="CZ743" s="2"/>
      <c r="DA743" s="2"/>
      <c r="DB743" s="2"/>
      <c r="DC743" s="2"/>
      <c r="DD743" s="2"/>
      <c r="DE743" s="2"/>
      <c r="DF743" s="2"/>
      <c r="DG743" s="2"/>
      <c r="DH743" s="2"/>
      <c r="DI743" s="2"/>
      <c r="DJ743" s="2"/>
      <c r="DK743" s="2"/>
      <c r="DL743" s="2"/>
      <c r="DM743" s="2"/>
      <c r="DN743" s="2"/>
      <c r="DO743" s="2"/>
      <c r="DP743" s="2"/>
      <c r="DQ743" s="2"/>
      <c r="DR743" s="2"/>
      <c r="DS743" s="2"/>
      <c r="DT743" s="2"/>
      <c r="DU743" s="2"/>
      <c r="DV743" s="2"/>
      <c r="DW743" s="2"/>
      <c r="DX743" s="2"/>
      <c r="DY743" s="2"/>
      <c r="DZ743" s="2"/>
      <c r="EA743" s="2"/>
      <c r="EB743" s="2"/>
      <c r="EC743" s="2"/>
      <c r="ED743" s="2"/>
      <c r="EE743" s="2"/>
      <c r="EF743" s="2"/>
      <c r="EG743" s="2"/>
      <c r="EH743" s="2"/>
      <c r="EI743" s="2"/>
      <c r="EJ743" s="2"/>
      <c r="EK743" s="2"/>
    </row>
    <row r="744" spans="1:141" ht="12.7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c r="BV744" s="2"/>
      <c r="BW744" s="2"/>
      <c r="BX744" s="2"/>
      <c r="BY744" s="2"/>
      <c r="BZ744" s="2"/>
      <c r="CA744" s="2"/>
      <c r="CB744" s="2"/>
      <c r="CC744" s="2"/>
      <c r="CD744" s="2"/>
      <c r="CE744" s="2"/>
      <c r="CF744" s="2"/>
      <c r="CG744" s="2"/>
      <c r="CH744" s="2"/>
      <c r="CI744" s="2"/>
      <c r="CJ744" s="2"/>
      <c r="CK744" s="2"/>
      <c r="CL744" s="2"/>
      <c r="CM744" s="2"/>
      <c r="CN744" s="2"/>
      <c r="CO744" s="2"/>
      <c r="CP744" s="2"/>
      <c r="CQ744" s="2"/>
      <c r="CR744" s="2"/>
      <c r="CS744" s="2"/>
      <c r="CT744" s="2"/>
      <c r="CU744" s="2"/>
      <c r="CV744" s="2"/>
      <c r="CW744" s="2"/>
      <c r="CX744" s="2"/>
      <c r="CY744" s="2"/>
      <c r="CZ744" s="2"/>
      <c r="DA744" s="2"/>
      <c r="DB744" s="2"/>
      <c r="DC744" s="2"/>
      <c r="DD744" s="2"/>
      <c r="DE744" s="2"/>
      <c r="DF744" s="2"/>
      <c r="DG744" s="2"/>
      <c r="DH744" s="2"/>
      <c r="DI744" s="2"/>
      <c r="DJ744" s="2"/>
      <c r="DK744" s="2"/>
      <c r="DL744" s="2"/>
      <c r="DM744" s="2"/>
      <c r="DN744" s="2"/>
      <c r="DO744" s="2"/>
      <c r="DP744" s="2"/>
      <c r="DQ744" s="2"/>
      <c r="DR744" s="2"/>
      <c r="DS744" s="2"/>
      <c r="DT744" s="2"/>
      <c r="DU744" s="2"/>
      <c r="DV744" s="2"/>
      <c r="DW744" s="2"/>
      <c r="DX744" s="2"/>
      <c r="DY744" s="2"/>
      <c r="DZ744" s="2"/>
      <c r="EA744" s="2"/>
      <c r="EB744" s="2"/>
      <c r="EC744" s="2"/>
      <c r="ED744" s="2"/>
      <c r="EE744" s="2"/>
      <c r="EF744" s="2"/>
      <c r="EG744" s="2"/>
      <c r="EH744" s="2"/>
      <c r="EI744" s="2"/>
      <c r="EJ744" s="2"/>
      <c r="EK744" s="2"/>
    </row>
    <row r="745" spans="1:141" ht="12.7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c r="BS745" s="2"/>
      <c r="BT745" s="2"/>
      <c r="BU745" s="2"/>
      <c r="BV745" s="2"/>
      <c r="BW745" s="2"/>
      <c r="BX745" s="2"/>
      <c r="BY745" s="2"/>
      <c r="BZ745" s="2"/>
      <c r="CA745" s="2"/>
      <c r="CB745" s="2"/>
      <c r="CC745" s="2"/>
      <c r="CD745" s="2"/>
      <c r="CE745" s="2"/>
      <c r="CF745" s="2"/>
      <c r="CG745" s="2"/>
      <c r="CH745" s="2"/>
      <c r="CI745" s="2"/>
      <c r="CJ745" s="2"/>
      <c r="CK745" s="2"/>
      <c r="CL745" s="2"/>
      <c r="CM745" s="2"/>
      <c r="CN745" s="2"/>
      <c r="CO745" s="2"/>
      <c r="CP745" s="2"/>
      <c r="CQ745" s="2"/>
      <c r="CR745" s="2"/>
      <c r="CS745" s="2"/>
      <c r="CT745" s="2"/>
      <c r="CU745" s="2"/>
      <c r="CV745" s="2"/>
      <c r="CW745" s="2"/>
      <c r="CX745" s="2"/>
      <c r="CY745" s="2"/>
      <c r="CZ745" s="2"/>
      <c r="DA745" s="2"/>
      <c r="DB745" s="2"/>
      <c r="DC745" s="2"/>
      <c r="DD745" s="2"/>
      <c r="DE745" s="2"/>
      <c r="DF745" s="2"/>
      <c r="DG745" s="2"/>
      <c r="DH745" s="2"/>
      <c r="DI745" s="2"/>
      <c r="DJ745" s="2"/>
      <c r="DK745" s="2"/>
      <c r="DL745" s="2"/>
      <c r="DM745" s="2"/>
      <c r="DN745" s="2"/>
      <c r="DO745" s="2"/>
      <c r="DP745" s="2"/>
      <c r="DQ745" s="2"/>
      <c r="DR745" s="2"/>
      <c r="DS745" s="2"/>
      <c r="DT745" s="2"/>
      <c r="DU745" s="2"/>
      <c r="DV745" s="2"/>
      <c r="DW745" s="2"/>
      <c r="DX745" s="2"/>
      <c r="DY745" s="2"/>
      <c r="DZ745" s="2"/>
      <c r="EA745" s="2"/>
      <c r="EB745" s="2"/>
      <c r="EC745" s="2"/>
      <c r="ED745" s="2"/>
      <c r="EE745" s="2"/>
      <c r="EF745" s="2"/>
      <c r="EG745" s="2"/>
      <c r="EH745" s="2"/>
      <c r="EI745" s="2"/>
      <c r="EJ745" s="2"/>
      <c r="EK745" s="2"/>
    </row>
    <row r="746" spans="1:141" ht="12.7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c r="BS746" s="2"/>
      <c r="BT746" s="2"/>
      <c r="BU746" s="2"/>
      <c r="BV746" s="2"/>
      <c r="BW746" s="2"/>
      <c r="BX746" s="2"/>
      <c r="BY746" s="2"/>
      <c r="BZ746" s="2"/>
      <c r="CA746" s="2"/>
      <c r="CB746" s="2"/>
      <c r="CC746" s="2"/>
      <c r="CD746" s="2"/>
      <c r="CE746" s="2"/>
      <c r="CF746" s="2"/>
      <c r="CG746" s="2"/>
      <c r="CH746" s="2"/>
      <c r="CI746" s="2"/>
      <c r="CJ746" s="2"/>
      <c r="CK746" s="2"/>
      <c r="CL746" s="2"/>
      <c r="CM746" s="2"/>
      <c r="CN746" s="2"/>
      <c r="CO746" s="2"/>
      <c r="CP746" s="2"/>
      <c r="CQ746" s="2"/>
      <c r="CR746" s="2"/>
      <c r="CS746" s="2"/>
      <c r="CT746" s="2"/>
      <c r="CU746" s="2"/>
      <c r="CV746" s="2"/>
      <c r="CW746" s="2"/>
      <c r="CX746" s="2"/>
      <c r="CY746" s="2"/>
      <c r="CZ746" s="2"/>
      <c r="DA746" s="2"/>
      <c r="DB746" s="2"/>
      <c r="DC746" s="2"/>
      <c r="DD746" s="2"/>
      <c r="DE746" s="2"/>
      <c r="DF746" s="2"/>
      <c r="DG746" s="2"/>
      <c r="DH746" s="2"/>
      <c r="DI746" s="2"/>
      <c r="DJ746" s="2"/>
      <c r="DK746" s="2"/>
      <c r="DL746" s="2"/>
      <c r="DM746" s="2"/>
      <c r="DN746" s="2"/>
      <c r="DO746" s="2"/>
      <c r="DP746" s="2"/>
      <c r="DQ746" s="2"/>
      <c r="DR746" s="2"/>
      <c r="DS746" s="2"/>
      <c r="DT746" s="2"/>
      <c r="DU746" s="2"/>
      <c r="DV746" s="2"/>
      <c r="DW746" s="2"/>
      <c r="DX746" s="2"/>
      <c r="DY746" s="2"/>
      <c r="DZ746" s="2"/>
      <c r="EA746" s="2"/>
      <c r="EB746" s="2"/>
      <c r="EC746" s="2"/>
      <c r="ED746" s="2"/>
      <c r="EE746" s="2"/>
      <c r="EF746" s="2"/>
      <c r="EG746" s="2"/>
      <c r="EH746" s="2"/>
      <c r="EI746" s="2"/>
      <c r="EJ746" s="2"/>
      <c r="EK746" s="2"/>
    </row>
    <row r="747" spans="1:141" ht="12.7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c r="BS747" s="2"/>
      <c r="BT747" s="2"/>
      <c r="BU747" s="2"/>
      <c r="BV747" s="2"/>
      <c r="BW747" s="2"/>
      <c r="BX747" s="2"/>
      <c r="BY747" s="2"/>
      <c r="BZ747" s="2"/>
      <c r="CA747" s="2"/>
      <c r="CB747" s="2"/>
      <c r="CC747" s="2"/>
      <c r="CD747" s="2"/>
      <c r="CE747" s="2"/>
      <c r="CF747" s="2"/>
      <c r="CG747" s="2"/>
      <c r="CH747" s="2"/>
      <c r="CI747" s="2"/>
      <c r="CJ747" s="2"/>
      <c r="CK747" s="2"/>
      <c r="CL747" s="2"/>
      <c r="CM747" s="2"/>
      <c r="CN747" s="2"/>
      <c r="CO747" s="2"/>
      <c r="CP747" s="2"/>
      <c r="CQ747" s="2"/>
      <c r="CR747" s="2"/>
      <c r="CS747" s="2"/>
      <c r="CT747" s="2"/>
      <c r="CU747" s="2"/>
      <c r="CV747" s="2"/>
      <c r="CW747" s="2"/>
      <c r="CX747" s="2"/>
      <c r="CY747" s="2"/>
      <c r="CZ747" s="2"/>
      <c r="DA747" s="2"/>
      <c r="DB747" s="2"/>
      <c r="DC747" s="2"/>
      <c r="DD747" s="2"/>
      <c r="DE747" s="2"/>
      <c r="DF747" s="2"/>
      <c r="DG747" s="2"/>
      <c r="DH747" s="2"/>
      <c r="DI747" s="2"/>
      <c r="DJ747" s="2"/>
      <c r="DK747" s="2"/>
      <c r="DL747" s="2"/>
      <c r="DM747" s="2"/>
      <c r="DN747" s="2"/>
      <c r="DO747" s="2"/>
      <c r="DP747" s="2"/>
      <c r="DQ747" s="2"/>
      <c r="DR747" s="2"/>
      <c r="DS747" s="2"/>
      <c r="DT747" s="2"/>
      <c r="DU747" s="2"/>
      <c r="DV747" s="2"/>
      <c r="DW747" s="2"/>
      <c r="DX747" s="2"/>
      <c r="DY747" s="2"/>
      <c r="DZ747" s="2"/>
      <c r="EA747" s="2"/>
      <c r="EB747" s="2"/>
      <c r="EC747" s="2"/>
      <c r="ED747" s="2"/>
      <c r="EE747" s="2"/>
      <c r="EF747" s="2"/>
      <c r="EG747" s="2"/>
      <c r="EH747" s="2"/>
      <c r="EI747" s="2"/>
      <c r="EJ747" s="2"/>
      <c r="EK747" s="2"/>
    </row>
    <row r="748" spans="1:141" ht="12.7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c r="BV748" s="2"/>
      <c r="BW748" s="2"/>
      <c r="BX748" s="2"/>
      <c r="BY748" s="2"/>
      <c r="BZ748" s="2"/>
      <c r="CA748" s="2"/>
      <c r="CB748" s="2"/>
      <c r="CC748" s="2"/>
      <c r="CD748" s="2"/>
      <c r="CE748" s="2"/>
      <c r="CF748" s="2"/>
      <c r="CG748" s="2"/>
      <c r="CH748" s="2"/>
      <c r="CI748" s="2"/>
      <c r="CJ748" s="2"/>
      <c r="CK748" s="2"/>
      <c r="CL748" s="2"/>
      <c r="CM748" s="2"/>
      <c r="CN748" s="2"/>
      <c r="CO748" s="2"/>
      <c r="CP748" s="2"/>
      <c r="CQ748" s="2"/>
      <c r="CR748" s="2"/>
      <c r="CS748" s="2"/>
      <c r="CT748" s="2"/>
      <c r="CU748" s="2"/>
      <c r="CV748" s="2"/>
      <c r="CW748" s="2"/>
      <c r="CX748" s="2"/>
      <c r="CY748" s="2"/>
      <c r="CZ748" s="2"/>
      <c r="DA748" s="2"/>
      <c r="DB748" s="2"/>
      <c r="DC748" s="2"/>
      <c r="DD748" s="2"/>
      <c r="DE748" s="2"/>
      <c r="DF748" s="2"/>
      <c r="DG748" s="2"/>
      <c r="DH748" s="2"/>
      <c r="DI748" s="2"/>
      <c r="DJ748" s="2"/>
      <c r="DK748" s="2"/>
      <c r="DL748" s="2"/>
      <c r="DM748" s="2"/>
      <c r="DN748" s="2"/>
      <c r="DO748" s="2"/>
      <c r="DP748" s="2"/>
      <c r="DQ748" s="2"/>
      <c r="DR748" s="2"/>
      <c r="DS748" s="2"/>
      <c r="DT748" s="2"/>
      <c r="DU748" s="2"/>
      <c r="DV748" s="2"/>
      <c r="DW748" s="2"/>
      <c r="DX748" s="2"/>
      <c r="DY748" s="2"/>
      <c r="DZ748" s="2"/>
      <c r="EA748" s="2"/>
      <c r="EB748" s="2"/>
      <c r="EC748" s="2"/>
      <c r="ED748" s="2"/>
      <c r="EE748" s="2"/>
      <c r="EF748" s="2"/>
      <c r="EG748" s="2"/>
      <c r="EH748" s="2"/>
      <c r="EI748" s="2"/>
      <c r="EJ748" s="2"/>
      <c r="EK748" s="2"/>
    </row>
    <row r="749" spans="1:141" ht="12.7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c r="BS749" s="2"/>
      <c r="BT749" s="2"/>
      <c r="BU749" s="2"/>
      <c r="BV749" s="2"/>
      <c r="BW749" s="2"/>
      <c r="BX749" s="2"/>
      <c r="BY749" s="2"/>
      <c r="BZ749" s="2"/>
      <c r="CA749" s="2"/>
      <c r="CB749" s="2"/>
      <c r="CC749" s="2"/>
      <c r="CD749" s="2"/>
      <c r="CE749" s="2"/>
      <c r="CF749" s="2"/>
      <c r="CG749" s="2"/>
      <c r="CH749" s="2"/>
      <c r="CI749" s="2"/>
      <c r="CJ749" s="2"/>
      <c r="CK749" s="2"/>
      <c r="CL749" s="2"/>
      <c r="CM749" s="2"/>
      <c r="CN749" s="2"/>
      <c r="CO749" s="2"/>
      <c r="CP749" s="2"/>
      <c r="CQ749" s="2"/>
      <c r="CR749" s="2"/>
      <c r="CS749" s="2"/>
      <c r="CT749" s="2"/>
      <c r="CU749" s="2"/>
      <c r="CV749" s="2"/>
      <c r="CW749" s="2"/>
      <c r="CX749" s="2"/>
      <c r="CY749" s="2"/>
      <c r="CZ749" s="2"/>
      <c r="DA749" s="2"/>
      <c r="DB749" s="2"/>
      <c r="DC749" s="2"/>
      <c r="DD749" s="2"/>
      <c r="DE749" s="2"/>
      <c r="DF749" s="2"/>
      <c r="DG749" s="2"/>
      <c r="DH749" s="2"/>
      <c r="DI749" s="2"/>
      <c r="DJ749" s="2"/>
      <c r="DK749" s="2"/>
      <c r="DL749" s="2"/>
      <c r="DM749" s="2"/>
      <c r="DN749" s="2"/>
      <c r="DO749" s="2"/>
      <c r="DP749" s="2"/>
      <c r="DQ749" s="2"/>
      <c r="DR749" s="2"/>
      <c r="DS749" s="2"/>
      <c r="DT749" s="2"/>
      <c r="DU749" s="2"/>
      <c r="DV749" s="2"/>
      <c r="DW749" s="2"/>
      <c r="DX749" s="2"/>
      <c r="DY749" s="2"/>
      <c r="DZ749" s="2"/>
      <c r="EA749" s="2"/>
      <c r="EB749" s="2"/>
      <c r="EC749" s="2"/>
      <c r="ED749" s="2"/>
      <c r="EE749" s="2"/>
      <c r="EF749" s="2"/>
      <c r="EG749" s="2"/>
      <c r="EH749" s="2"/>
      <c r="EI749" s="2"/>
      <c r="EJ749" s="2"/>
      <c r="EK749" s="2"/>
    </row>
    <row r="750" spans="1:141" ht="12.7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c r="BS750" s="2"/>
      <c r="BT750" s="2"/>
      <c r="BU750" s="2"/>
      <c r="BV750" s="2"/>
      <c r="BW750" s="2"/>
      <c r="BX750" s="2"/>
      <c r="BY750" s="2"/>
      <c r="BZ750" s="2"/>
      <c r="CA750" s="2"/>
      <c r="CB750" s="2"/>
      <c r="CC750" s="2"/>
      <c r="CD750" s="2"/>
      <c r="CE750" s="2"/>
      <c r="CF750" s="2"/>
      <c r="CG750" s="2"/>
      <c r="CH750" s="2"/>
      <c r="CI750" s="2"/>
      <c r="CJ750" s="2"/>
      <c r="CK750" s="2"/>
      <c r="CL750" s="2"/>
      <c r="CM750" s="2"/>
      <c r="CN750" s="2"/>
      <c r="CO750" s="2"/>
      <c r="CP750" s="2"/>
      <c r="CQ750" s="2"/>
      <c r="CR750" s="2"/>
      <c r="CS750" s="2"/>
      <c r="CT750" s="2"/>
      <c r="CU750" s="2"/>
      <c r="CV750" s="2"/>
      <c r="CW750" s="2"/>
      <c r="CX750" s="2"/>
      <c r="CY750" s="2"/>
      <c r="CZ750" s="2"/>
      <c r="DA750" s="2"/>
      <c r="DB750" s="2"/>
      <c r="DC750" s="2"/>
      <c r="DD750" s="2"/>
      <c r="DE750" s="2"/>
      <c r="DF750" s="2"/>
      <c r="DG750" s="2"/>
      <c r="DH750" s="2"/>
      <c r="DI750" s="2"/>
      <c r="DJ750" s="2"/>
      <c r="DK750" s="2"/>
      <c r="DL750" s="2"/>
      <c r="DM750" s="2"/>
      <c r="DN750" s="2"/>
      <c r="DO750" s="2"/>
      <c r="DP750" s="2"/>
      <c r="DQ750" s="2"/>
      <c r="DR750" s="2"/>
      <c r="DS750" s="2"/>
      <c r="DT750" s="2"/>
      <c r="DU750" s="2"/>
      <c r="DV750" s="2"/>
      <c r="DW750" s="2"/>
      <c r="DX750" s="2"/>
      <c r="DY750" s="2"/>
      <c r="DZ750" s="2"/>
      <c r="EA750" s="2"/>
      <c r="EB750" s="2"/>
      <c r="EC750" s="2"/>
      <c r="ED750" s="2"/>
      <c r="EE750" s="2"/>
      <c r="EF750" s="2"/>
      <c r="EG750" s="2"/>
      <c r="EH750" s="2"/>
      <c r="EI750" s="2"/>
      <c r="EJ750" s="2"/>
      <c r="EK750" s="2"/>
    </row>
    <row r="751" spans="1:141" ht="12.7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c r="BS751" s="2"/>
      <c r="BT751" s="2"/>
      <c r="BU751" s="2"/>
      <c r="BV751" s="2"/>
      <c r="BW751" s="2"/>
      <c r="BX751" s="2"/>
      <c r="BY751" s="2"/>
      <c r="BZ751" s="2"/>
      <c r="CA751" s="2"/>
      <c r="CB751" s="2"/>
      <c r="CC751" s="2"/>
      <c r="CD751" s="2"/>
      <c r="CE751" s="2"/>
      <c r="CF751" s="2"/>
      <c r="CG751" s="2"/>
      <c r="CH751" s="2"/>
      <c r="CI751" s="2"/>
      <c r="CJ751" s="2"/>
      <c r="CK751" s="2"/>
      <c r="CL751" s="2"/>
      <c r="CM751" s="2"/>
      <c r="CN751" s="2"/>
      <c r="CO751" s="2"/>
      <c r="CP751" s="2"/>
      <c r="CQ751" s="2"/>
      <c r="CR751" s="2"/>
      <c r="CS751" s="2"/>
      <c r="CT751" s="2"/>
      <c r="CU751" s="2"/>
      <c r="CV751" s="2"/>
      <c r="CW751" s="2"/>
      <c r="CX751" s="2"/>
      <c r="CY751" s="2"/>
      <c r="CZ751" s="2"/>
      <c r="DA751" s="2"/>
      <c r="DB751" s="2"/>
      <c r="DC751" s="2"/>
      <c r="DD751" s="2"/>
      <c r="DE751" s="2"/>
      <c r="DF751" s="2"/>
      <c r="DG751" s="2"/>
      <c r="DH751" s="2"/>
      <c r="DI751" s="2"/>
      <c r="DJ751" s="2"/>
      <c r="DK751" s="2"/>
      <c r="DL751" s="2"/>
      <c r="DM751" s="2"/>
      <c r="DN751" s="2"/>
      <c r="DO751" s="2"/>
      <c r="DP751" s="2"/>
      <c r="DQ751" s="2"/>
      <c r="DR751" s="2"/>
      <c r="DS751" s="2"/>
      <c r="DT751" s="2"/>
      <c r="DU751" s="2"/>
      <c r="DV751" s="2"/>
      <c r="DW751" s="2"/>
      <c r="DX751" s="2"/>
      <c r="DY751" s="2"/>
      <c r="DZ751" s="2"/>
      <c r="EA751" s="2"/>
      <c r="EB751" s="2"/>
      <c r="EC751" s="2"/>
      <c r="ED751" s="2"/>
      <c r="EE751" s="2"/>
      <c r="EF751" s="2"/>
      <c r="EG751" s="2"/>
      <c r="EH751" s="2"/>
      <c r="EI751" s="2"/>
      <c r="EJ751" s="2"/>
      <c r="EK751" s="2"/>
    </row>
    <row r="752" spans="1:141" ht="12.7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c r="BS752" s="2"/>
      <c r="BT752" s="2"/>
      <c r="BU752" s="2"/>
      <c r="BV752" s="2"/>
      <c r="BW752" s="2"/>
      <c r="BX752" s="2"/>
      <c r="BY752" s="2"/>
      <c r="BZ752" s="2"/>
      <c r="CA752" s="2"/>
      <c r="CB752" s="2"/>
      <c r="CC752" s="2"/>
      <c r="CD752" s="2"/>
      <c r="CE752" s="2"/>
      <c r="CF752" s="2"/>
      <c r="CG752" s="2"/>
      <c r="CH752" s="2"/>
      <c r="CI752" s="2"/>
      <c r="CJ752" s="2"/>
      <c r="CK752" s="2"/>
      <c r="CL752" s="2"/>
      <c r="CM752" s="2"/>
      <c r="CN752" s="2"/>
      <c r="CO752" s="2"/>
      <c r="CP752" s="2"/>
      <c r="CQ752" s="2"/>
      <c r="CR752" s="2"/>
      <c r="CS752" s="2"/>
      <c r="CT752" s="2"/>
      <c r="CU752" s="2"/>
      <c r="CV752" s="2"/>
      <c r="CW752" s="2"/>
      <c r="CX752" s="2"/>
      <c r="CY752" s="2"/>
      <c r="CZ752" s="2"/>
      <c r="DA752" s="2"/>
      <c r="DB752" s="2"/>
      <c r="DC752" s="2"/>
      <c r="DD752" s="2"/>
      <c r="DE752" s="2"/>
      <c r="DF752" s="2"/>
      <c r="DG752" s="2"/>
      <c r="DH752" s="2"/>
      <c r="DI752" s="2"/>
      <c r="DJ752" s="2"/>
      <c r="DK752" s="2"/>
      <c r="DL752" s="2"/>
      <c r="DM752" s="2"/>
      <c r="DN752" s="2"/>
      <c r="DO752" s="2"/>
      <c r="DP752" s="2"/>
      <c r="DQ752" s="2"/>
      <c r="DR752" s="2"/>
      <c r="DS752" s="2"/>
      <c r="DT752" s="2"/>
      <c r="DU752" s="2"/>
      <c r="DV752" s="2"/>
      <c r="DW752" s="2"/>
      <c r="DX752" s="2"/>
      <c r="DY752" s="2"/>
      <c r="DZ752" s="2"/>
      <c r="EA752" s="2"/>
      <c r="EB752" s="2"/>
      <c r="EC752" s="2"/>
      <c r="ED752" s="2"/>
      <c r="EE752" s="2"/>
      <c r="EF752" s="2"/>
      <c r="EG752" s="2"/>
      <c r="EH752" s="2"/>
      <c r="EI752" s="2"/>
      <c r="EJ752" s="2"/>
      <c r="EK752" s="2"/>
    </row>
    <row r="753" spans="1:141" ht="12.7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c r="BS753" s="2"/>
      <c r="BT753" s="2"/>
      <c r="BU753" s="2"/>
      <c r="BV753" s="2"/>
      <c r="BW753" s="2"/>
      <c r="BX753" s="2"/>
      <c r="BY753" s="2"/>
      <c r="BZ753" s="2"/>
      <c r="CA753" s="2"/>
      <c r="CB753" s="2"/>
      <c r="CC753" s="2"/>
      <c r="CD753" s="2"/>
      <c r="CE753" s="2"/>
      <c r="CF753" s="2"/>
      <c r="CG753" s="2"/>
      <c r="CH753" s="2"/>
      <c r="CI753" s="2"/>
      <c r="CJ753" s="2"/>
      <c r="CK753" s="2"/>
      <c r="CL753" s="2"/>
      <c r="CM753" s="2"/>
      <c r="CN753" s="2"/>
      <c r="CO753" s="2"/>
      <c r="CP753" s="2"/>
      <c r="CQ753" s="2"/>
      <c r="CR753" s="2"/>
      <c r="CS753" s="2"/>
      <c r="CT753" s="2"/>
      <c r="CU753" s="2"/>
      <c r="CV753" s="2"/>
      <c r="CW753" s="2"/>
      <c r="CX753" s="2"/>
      <c r="CY753" s="2"/>
      <c r="CZ753" s="2"/>
      <c r="DA753" s="2"/>
      <c r="DB753" s="2"/>
      <c r="DC753" s="2"/>
      <c r="DD753" s="2"/>
      <c r="DE753" s="2"/>
      <c r="DF753" s="2"/>
      <c r="DG753" s="2"/>
      <c r="DH753" s="2"/>
      <c r="DI753" s="2"/>
      <c r="DJ753" s="2"/>
      <c r="DK753" s="2"/>
      <c r="DL753" s="2"/>
      <c r="DM753" s="2"/>
      <c r="DN753" s="2"/>
      <c r="DO753" s="2"/>
      <c r="DP753" s="2"/>
      <c r="DQ753" s="2"/>
      <c r="DR753" s="2"/>
      <c r="DS753" s="2"/>
      <c r="DT753" s="2"/>
      <c r="DU753" s="2"/>
      <c r="DV753" s="2"/>
      <c r="DW753" s="2"/>
      <c r="DX753" s="2"/>
      <c r="DY753" s="2"/>
      <c r="DZ753" s="2"/>
      <c r="EA753" s="2"/>
      <c r="EB753" s="2"/>
      <c r="EC753" s="2"/>
      <c r="ED753" s="2"/>
      <c r="EE753" s="2"/>
      <c r="EF753" s="2"/>
      <c r="EG753" s="2"/>
      <c r="EH753" s="2"/>
      <c r="EI753" s="2"/>
      <c r="EJ753" s="2"/>
      <c r="EK753" s="2"/>
    </row>
    <row r="754" spans="1:141" ht="12.7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c r="BV754" s="2"/>
      <c r="BW754" s="2"/>
      <c r="BX754" s="2"/>
      <c r="BY754" s="2"/>
      <c r="BZ754" s="2"/>
      <c r="CA754" s="2"/>
      <c r="CB754" s="2"/>
      <c r="CC754" s="2"/>
      <c r="CD754" s="2"/>
      <c r="CE754" s="2"/>
      <c r="CF754" s="2"/>
      <c r="CG754" s="2"/>
      <c r="CH754" s="2"/>
      <c r="CI754" s="2"/>
      <c r="CJ754" s="2"/>
      <c r="CK754" s="2"/>
      <c r="CL754" s="2"/>
      <c r="CM754" s="2"/>
      <c r="CN754" s="2"/>
      <c r="CO754" s="2"/>
      <c r="CP754" s="2"/>
      <c r="CQ754" s="2"/>
      <c r="CR754" s="2"/>
      <c r="CS754" s="2"/>
      <c r="CT754" s="2"/>
      <c r="CU754" s="2"/>
      <c r="CV754" s="2"/>
      <c r="CW754" s="2"/>
      <c r="CX754" s="2"/>
      <c r="CY754" s="2"/>
      <c r="CZ754" s="2"/>
      <c r="DA754" s="2"/>
      <c r="DB754" s="2"/>
      <c r="DC754" s="2"/>
      <c r="DD754" s="2"/>
      <c r="DE754" s="2"/>
      <c r="DF754" s="2"/>
      <c r="DG754" s="2"/>
      <c r="DH754" s="2"/>
      <c r="DI754" s="2"/>
      <c r="DJ754" s="2"/>
      <c r="DK754" s="2"/>
      <c r="DL754" s="2"/>
      <c r="DM754" s="2"/>
      <c r="DN754" s="2"/>
      <c r="DO754" s="2"/>
      <c r="DP754" s="2"/>
      <c r="DQ754" s="2"/>
      <c r="DR754" s="2"/>
      <c r="DS754" s="2"/>
      <c r="DT754" s="2"/>
      <c r="DU754" s="2"/>
      <c r="DV754" s="2"/>
      <c r="DW754" s="2"/>
      <c r="DX754" s="2"/>
      <c r="DY754" s="2"/>
      <c r="DZ754" s="2"/>
      <c r="EA754" s="2"/>
      <c r="EB754" s="2"/>
      <c r="EC754" s="2"/>
      <c r="ED754" s="2"/>
      <c r="EE754" s="2"/>
      <c r="EF754" s="2"/>
      <c r="EG754" s="2"/>
      <c r="EH754" s="2"/>
      <c r="EI754" s="2"/>
      <c r="EJ754" s="2"/>
      <c r="EK754" s="2"/>
    </row>
    <row r="755" spans="1:141" ht="12.7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c r="BS755" s="2"/>
      <c r="BT755" s="2"/>
      <c r="BU755" s="2"/>
      <c r="BV755" s="2"/>
      <c r="BW755" s="2"/>
      <c r="BX755" s="2"/>
      <c r="BY755" s="2"/>
      <c r="BZ755" s="2"/>
      <c r="CA755" s="2"/>
      <c r="CB755" s="2"/>
      <c r="CC755" s="2"/>
      <c r="CD755" s="2"/>
      <c r="CE755" s="2"/>
      <c r="CF755" s="2"/>
      <c r="CG755" s="2"/>
      <c r="CH755" s="2"/>
      <c r="CI755" s="2"/>
      <c r="CJ755" s="2"/>
      <c r="CK755" s="2"/>
      <c r="CL755" s="2"/>
      <c r="CM755" s="2"/>
      <c r="CN755" s="2"/>
      <c r="CO755" s="2"/>
      <c r="CP755" s="2"/>
      <c r="CQ755" s="2"/>
      <c r="CR755" s="2"/>
      <c r="CS755" s="2"/>
      <c r="CT755" s="2"/>
      <c r="CU755" s="2"/>
      <c r="CV755" s="2"/>
      <c r="CW755" s="2"/>
      <c r="CX755" s="2"/>
      <c r="CY755" s="2"/>
      <c r="CZ755" s="2"/>
      <c r="DA755" s="2"/>
      <c r="DB755" s="2"/>
      <c r="DC755" s="2"/>
      <c r="DD755" s="2"/>
      <c r="DE755" s="2"/>
      <c r="DF755" s="2"/>
      <c r="DG755" s="2"/>
      <c r="DH755" s="2"/>
      <c r="DI755" s="2"/>
      <c r="DJ755" s="2"/>
      <c r="DK755" s="2"/>
      <c r="DL755" s="2"/>
      <c r="DM755" s="2"/>
      <c r="DN755" s="2"/>
      <c r="DO755" s="2"/>
      <c r="DP755" s="2"/>
      <c r="DQ755" s="2"/>
      <c r="DR755" s="2"/>
      <c r="DS755" s="2"/>
      <c r="DT755" s="2"/>
      <c r="DU755" s="2"/>
      <c r="DV755" s="2"/>
      <c r="DW755" s="2"/>
      <c r="DX755" s="2"/>
      <c r="DY755" s="2"/>
      <c r="DZ755" s="2"/>
      <c r="EA755" s="2"/>
      <c r="EB755" s="2"/>
      <c r="EC755" s="2"/>
      <c r="ED755" s="2"/>
      <c r="EE755" s="2"/>
      <c r="EF755" s="2"/>
      <c r="EG755" s="2"/>
      <c r="EH755" s="2"/>
      <c r="EI755" s="2"/>
      <c r="EJ755" s="2"/>
      <c r="EK755" s="2"/>
    </row>
    <row r="756" spans="1:141" ht="12.7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c r="BV756" s="2"/>
      <c r="BW756" s="2"/>
      <c r="BX756" s="2"/>
      <c r="BY756" s="2"/>
      <c r="BZ756" s="2"/>
      <c r="CA756" s="2"/>
      <c r="CB756" s="2"/>
      <c r="CC756" s="2"/>
      <c r="CD756" s="2"/>
      <c r="CE756" s="2"/>
      <c r="CF756" s="2"/>
      <c r="CG756" s="2"/>
      <c r="CH756" s="2"/>
      <c r="CI756" s="2"/>
      <c r="CJ756" s="2"/>
      <c r="CK756" s="2"/>
      <c r="CL756" s="2"/>
      <c r="CM756" s="2"/>
      <c r="CN756" s="2"/>
      <c r="CO756" s="2"/>
      <c r="CP756" s="2"/>
      <c r="CQ756" s="2"/>
      <c r="CR756" s="2"/>
      <c r="CS756" s="2"/>
      <c r="CT756" s="2"/>
      <c r="CU756" s="2"/>
      <c r="CV756" s="2"/>
      <c r="CW756" s="2"/>
      <c r="CX756" s="2"/>
      <c r="CY756" s="2"/>
      <c r="CZ756" s="2"/>
      <c r="DA756" s="2"/>
      <c r="DB756" s="2"/>
      <c r="DC756" s="2"/>
      <c r="DD756" s="2"/>
      <c r="DE756" s="2"/>
      <c r="DF756" s="2"/>
      <c r="DG756" s="2"/>
      <c r="DH756" s="2"/>
      <c r="DI756" s="2"/>
      <c r="DJ756" s="2"/>
      <c r="DK756" s="2"/>
      <c r="DL756" s="2"/>
      <c r="DM756" s="2"/>
      <c r="DN756" s="2"/>
      <c r="DO756" s="2"/>
      <c r="DP756" s="2"/>
      <c r="DQ756" s="2"/>
      <c r="DR756" s="2"/>
      <c r="DS756" s="2"/>
      <c r="DT756" s="2"/>
      <c r="DU756" s="2"/>
      <c r="DV756" s="2"/>
      <c r="DW756" s="2"/>
      <c r="DX756" s="2"/>
      <c r="DY756" s="2"/>
      <c r="DZ756" s="2"/>
      <c r="EA756" s="2"/>
      <c r="EB756" s="2"/>
      <c r="EC756" s="2"/>
      <c r="ED756" s="2"/>
      <c r="EE756" s="2"/>
      <c r="EF756" s="2"/>
      <c r="EG756" s="2"/>
      <c r="EH756" s="2"/>
      <c r="EI756" s="2"/>
      <c r="EJ756" s="2"/>
      <c r="EK756" s="2"/>
    </row>
    <row r="757" spans="1:141" ht="12.7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c r="BS757" s="2"/>
      <c r="BT757" s="2"/>
      <c r="BU757" s="2"/>
      <c r="BV757" s="2"/>
      <c r="BW757" s="2"/>
      <c r="BX757" s="2"/>
      <c r="BY757" s="2"/>
      <c r="BZ757" s="2"/>
      <c r="CA757" s="2"/>
      <c r="CB757" s="2"/>
      <c r="CC757" s="2"/>
      <c r="CD757" s="2"/>
      <c r="CE757" s="2"/>
      <c r="CF757" s="2"/>
      <c r="CG757" s="2"/>
      <c r="CH757" s="2"/>
      <c r="CI757" s="2"/>
      <c r="CJ757" s="2"/>
      <c r="CK757" s="2"/>
      <c r="CL757" s="2"/>
      <c r="CM757" s="2"/>
      <c r="CN757" s="2"/>
      <c r="CO757" s="2"/>
      <c r="CP757" s="2"/>
      <c r="CQ757" s="2"/>
      <c r="CR757" s="2"/>
      <c r="CS757" s="2"/>
      <c r="CT757" s="2"/>
      <c r="CU757" s="2"/>
      <c r="CV757" s="2"/>
      <c r="CW757" s="2"/>
      <c r="CX757" s="2"/>
      <c r="CY757" s="2"/>
      <c r="CZ757" s="2"/>
      <c r="DA757" s="2"/>
      <c r="DB757" s="2"/>
      <c r="DC757" s="2"/>
      <c r="DD757" s="2"/>
      <c r="DE757" s="2"/>
      <c r="DF757" s="2"/>
      <c r="DG757" s="2"/>
      <c r="DH757" s="2"/>
      <c r="DI757" s="2"/>
      <c r="DJ757" s="2"/>
      <c r="DK757" s="2"/>
      <c r="DL757" s="2"/>
      <c r="DM757" s="2"/>
      <c r="DN757" s="2"/>
      <c r="DO757" s="2"/>
      <c r="DP757" s="2"/>
      <c r="DQ757" s="2"/>
      <c r="DR757" s="2"/>
      <c r="DS757" s="2"/>
      <c r="DT757" s="2"/>
      <c r="DU757" s="2"/>
      <c r="DV757" s="2"/>
      <c r="DW757" s="2"/>
      <c r="DX757" s="2"/>
      <c r="DY757" s="2"/>
      <c r="DZ757" s="2"/>
      <c r="EA757" s="2"/>
      <c r="EB757" s="2"/>
      <c r="EC757" s="2"/>
      <c r="ED757" s="2"/>
      <c r="EE757" s="2"/>
      <c r="EF757" s="2"/>
      <c r="EG757" s="2"/>
      <c r="EH757" s="2"/>
      <c r="EI757" s="2"/>
      <c r="EJ757" s="2"/>
      <c r="EK757" s="2"/>
    </row>
    <row r="758" spans="1:141" ht="12.7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c r="BS758" s="2"/>
      <c r="BT758" s="2"/>
      <c r="BU758" s="2"/>
      <c r="BV758" s="2"/>
      <c r="BW758" s="2"/>
      <c r="BX758" s="2"/>
      <c r="BY758" s="2"/>
      <c r="BZ758" s="2"/>
      <c r="CA758" s="2"/>
      <c r="CB758" s="2"/>
      <c r="CC758" s="2"/>
      <c r="CD758" s="2"/>
      <c r="CE758" s="2"/>
      <c r="CF758" s="2"/>
      <c r="CG758" s="2"/>
      <c r="CH758" s="2"/>
      <c r="CI758" s="2"/>
      <c r="CJ758" s="2"/>
      <c r="CK758" s="2"/>
      <c r="CL758" s="2"/>
      <c r="CM758" s="2"/>
      <c r="CN758" s="2"/>
      <c r="CO758" s="2"/>
      <c r="CP758" s="2"/>
      <c r="CQ758" s="2"/>
      <c r="CR758" s="2"/>
      <c r="CS758" s="2"/>
      <c r="CT758" s="2"/>
      <c r="CU758" s="2"/>
      <c r="CV758" s="2"/>
      <c r="CW758" s="2"/>
      <c r="CX758" s="2"/>
      <c r="CY758" s="2"/>
      <c r="CZ758" s="2"/>
      <c r="DA758" s="2"/>
      <c r="DB758" s="2"/>
      <c r="DC758" s="2"/>
      <c r="DD758" s="2"/>
      <c r="DE758" s="2"/>
      <c r="DF758" s="2"/>
      <c r="DG758" s="2"/>
      <c r="DH758" s="2"/>
      <c r="DI758" s="2"/>
      <c r="DJ758" s="2"/>
      <c r="DK758" s="2"/>
      <c r="DL758" s="2"/>
      <c r="DM758" s="2"/>
      <c r="DN758" s="2"/>
      <c r="DO758" s="2"/>
      <c r="DP758" s="2"/>
      <c r="DQ758" s="2"/>
      <c r="DR758" s="2"/>
      <c r="DS758" s="2"/>
      <c r="DT758" s="2"/>
      <c r="DU758" s="2"/>
      <c r="DV758" s="2"/>
      <c r="DW758" s="2"/>
      <c r="DX758" s="2"/>
      <c r="DY758" s="2"/>
      <c r="DZ758" s="2"/>
      <c r="EA758" s="2"/>
      <c r="EB758" s="2"/>
      <c r="EC758" s="2"/>
      <c r="ED758" s="2"/>
      <c r="EE758" s="2"/>
      <c r="EF758" s="2"/>
      <c r="EG758" s="2"/>
      <c r="EH758" s="2"/>
      <c r="EI758" s="2"/>
      <c r="EJ758" s="2"/>
      <c r="EK758" s="2"/>
    </row>
    <row r="759" spans="1:141" ht="12.7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c r="BS759" s="2"/>
      <c r="BT759" s="2"/>
      <c r="BU759" s="2"/>
      <c r="BV759" s="2"/>
      <c r="BW759" s="2"/>
      <c r="BX759" s="2"/>
      <c r="BY759" s="2"/>
      <c r="BZ759" s="2"/>
      <c r="CA759" s="2"/>
      <c r="CB759" s="2"/>
      <c r="CC759" s="2"/>
      <c r="CD759" s="2"/>
      <c r="CE759" s="2"/>
      <c r="CF759" s="2"/>
      <c r="CG759" s="2"/>
      <c r="CH759" s="2"/>
      <c r="CI759" s="2"/>
      <c r="CJ759" s="2"/>
      <c r="CK759" s="2"/>
      <c r="CL759" s="2"/>
      <c r="CM759" s="2"/>
      <c r="CN759" s="2"/>
      <c r="CO759" s="2"/>
      <c r="CP759" s="2"/>
      <c r="CQ759" s="2"/>
      <c r="CR759" s="2"/>
      <c r="CS759" s="2"/>
      <c r="CT759" s="2"/>
      <c r="CU759" s="2"/>
      <c r="CV759" s="2"/>
      <c r="CW759" s="2"/>
      <c r="CX759" s="2"/>
      <c r="CY759" s="2"/>
      <c r="CZ759" s="2"/>
      <c r="DA759" s="2"/>
      <c r="DB759" s="2"/>
      <c r="DC759" s="2"/>
      <c r="DD759" s="2"/>
      <c r="DE759" s="2"/>
      <c r="DF759" s="2"/>
      <c r="DG759" s="2"/>
      <c r="DH759" s="2"/>
      <c r="DI759" s="2"/>
      <c r="DJ759" s="2"/>
      <c r="DK759" s="2"/>
      <c r="DL759" s="2"/>
      <c r="DM759" s="2"/>
      <c r="DN759" s="2"/>
      <c r="DO759" s="2"/>
      <c r="DP759" s="2"/>
      <c r="DQ759" s="2"/>
      <c r="DR759" s="2"/>
      <c r="DS759" s="2"/>
      <c r="DT759" s="2"/>
      <c r="DU759" s="2"/>
      <c r="DV759" s="2"/>
      <c r="DW759" s="2"/>
      <c r="DX759" s="2"/>
      <c r="DY759" s="2"/>
      <c r="DZ759" s="2"/>
      <c r="EA759" s="2"/>
      <c r="EB759" s="2"/>
      <c r="EC759" s="2"/>
      <c r="ED759" s="2"/>
      <c r="EE759" s="2"/>
      <c r="EF759" s="2"/>
      <c r="EG759" s="2"/>
      <c r="EH759" s="2"/>
      <c r="EI759" s="2"/>
      <c r="EJ759" s="2"/>
      <c r="EK759" s="2"/>
    </row>
    <row r="760" spans="1:141" ht="12.7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c r="BS760" s="2"/>
      <c r="BT760" s="2"/>
      <c r="BU760" s="2"/>
      <c r="BV760" s="2"/>
      <c r="BW760" s="2"/>
      <c r="BX760" s="2"/>
      <c r="BY760" s="2"/>
      <c r="BZ760" s="2"/>
      <c r="CA760" s="2"/>
      <c r="CB760" s="2"/>
      <c r="CC760" s="2"/>
      <c r="CD760" s="2"/>
      <c r="CE760" s="2"/>
      <c r="CF760" s="2"/>
      <c r="CG760" s="2"/>
      <c r="CH760" s="2"/>
      <c r="CI760" s="2"/>
      <c r="CJ760" s="2"/>
      <c r="CK760" s="2"/>
      <c r="CL760" s="2"/>
      <c r="CM760" s="2"/>
      <c r="CN760" s="2"/>
      <c r="CO760" s="2"/>
      <c r="CP760" s="2"/>
      <c r="CQ760" s="2"/>
      <c r="CR760" s="2"/>
      <c r="CS760" s="2"/>
      <c r="CT760" s="2"/>
      <c r="CU760" s="2"/>
      <c r="CV760" s="2"/>
      <c r="CW760" s="2"/>
      <c r="CX760" s="2"/>
      <c r="CY760" s="2"/>
      <c r="CZ760" s="2"/>
      <c r="DA760" s="2"/>
      <c r="DB760" s="2"/>
      <c r="DC760" s="2"/>
      <c r="DD760" s="2"/>
      <c r="DE760" s="2"/>
      <c r="DF760" s="2"/>
      <c r="DG760" s="2"/>
      <c r="DH760" s="2"/>
      <c r="DI760" s="2"/>
      <c r="DJ760" s="2"/>
      <c r="DK760" s="2"/>
      <c r="DL760" s="2"/>
      <c r="DM760" s="2"/>
      <c r="DN760" s="2"/>
      <c r="DO760" s="2"/>
      <c r="DP760" s="2"/>
      <c r="DQ760" s="2"/>
      <c r="DR760" s="2"/>
      <c r="DS760" s="2"/>
      <c r="DT760" s="2"/>
      <c r="DU760" s="2"/>
      <c r="DV760" s="2"/>
      <c r="DW760" s="2"/>
      <c r="DX760" s="2"/>
      <c r="DY760" s="2"/>
      <c r="DZ760" s="2"/>
      <c r="EA760" s="2"/>
      <c r="EB760" s="2"/>
      <c r="EC760" s="2"/>
      <c r="ED760" s="2"/>
      <c r="EE760" s="2"/>
      <c r="EF760" s="2"/>
      <c r="EG760" s="2"/>
      <c r="EH760" s="2"/>
      <c r="EI760" s="2"/>
      <c r="EJ760" s="2"/>
      <c r="EK760" s="2"/>
    </row>
    <row r="761" spans="1:141" ht="12.7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2"/>
      <c r="BT761" s="2"/>
      <c r="BU761" s="2"/>
      <c r="BV761" s="2"/>
      <c r="BW761" s="2"/>
      <c r="BX761" s="2"/>
      <c r="BY761" s="2"/>
      <c r="BZ761" s="2"/>
      <c r="CA761" s="2"/>
      <c r="CB761" s="2"/>
      <c r="CC761" s="2"/>
      <c r="CD761" s="2"/>
      <c r="CE761" s="2"/>
      <c r="CF761" s="2"/>
      <c r="CG761" s="2"/>
      <c r="CH761" s="2"/>
      <c r="CI761" s="2"/>
      <c r="CJ761" s="2"/>
      <c r="CK761" s="2"/>
      <c r="CL761" s="2"/>
      <c r="CM761" s="2"/>
      <c r="CN761" s="2"/>
      <c r="CO761" s="2"/>
      <c r="CP761" s="2"/>
      <c r="CQ761" s="2"/>
      <c r="CR761" s="2"/>
      <c r="CS761" s="2"/>
      <c r="CT761" s="2"/>
      <c r="CU761" s="2"/>
      <c r="CV761" s="2"/>
      <c r="CW761" s="2"/>
      <c r="CX761" s="2"/>
      <c r="CY761" s="2"/>
      <c r="CZ761" s="2"/>
      <c r="DA761" s="2"/>
      <c r="DB761" s="2"/>
      <c r="DC761" s="2"/>
      <c r="DD761" s="2"/>
      <c r="DE761" s="2"/>
      <c r="DF761" s="2"/>
      <c r="DG761" s="2"/>
      <c r="DH761" s="2"/>
      <c r="DI761" s="2"/>
      <c r="DJ761" s="2"/>
      <c r="DK761" s="2"/>
      <c r="DL761" s="2"/>
      <c r="DM761" s="2"/>
      <c r="DN761" s="2"/>
      <c r="DO761" s="2"/>
      <c r="DP761" s="2"/>
      <c r="DQ761" s="2"/>
      <c r="DR761" s="2"/>
      <c r="DS761" s="2"/>
      <c r="DT761" s="2"/>
      <c r="DU761" s="2"/>
      <c r="DV761" s="2"/>
      <c r="DW761" s="2"/>
      <c r="DX761" s="2"/>
      <c r="DY761" s="2"/>
      <c r="DZ761" s="2"/>
      <c r="EA761" s="2"/>
      <c r="EB761" s="2"/>
      <c r="EC761" s="2"/>
      <c r="ED761" s="2"/>
      <c r="EE761" s="2"/>
      <c r="EF761" s="2"/>
      <c r="EG761" s="2"/>
      <c r="EH761" s="2"/>
      <c r="EI761" s="2"/>
      <c r="EJ761" s="2"/>
      <c r="EK761" s="2"/>
    </row>
    <row r="762" spans="1:141" ht="12.7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2"/>
      <c r="BT762" s="2"/>
      <c r="BU762" s="2"/>
      <c r="BV762" s="2"/>
      <c r="BW762" s="2"/>
      <c r="BX762" s="2"/>
      <c r="BY762" s="2"/>
      <c r="BZ762" s="2"/>
      <c r="CA762" s="2"/>
      <c r="CB762" s="2"/>
      <c r="CC762" s="2"/>
      <c r="CD762" s="2"/>
      <c r="CE762" s="2"/>
      <c r="CF762" s="2"/>
      <c r="CG762" s="2"/>
      <c r="CH762" s="2"/>
      <c r="CI762" s="2"/>
      <c r="CJ762" s="2"/>
      <c r="CK762" s="2"/>
      <c r="CL762" s="2"/>
      <c r="CM762" s="2"/>
      <c r="CN762" s="2"/>
      <c r="CO762" s="2"/>
      <c r="CP762" s="2"/>
      <c r="CQ762" s="2"/>
      <c r="CR762" s="2"/>
      <c r="CS762" s="2"/>
      <c r="CT762" s="2"/>
      <c r="CU762" s="2"/>
      <c r="CV762" s="2"/>
      <c r="CW762" s="2"/>
      <c r="CX762" s="2"/>
      <c r="CY762" s="2"/>
      <c r="CZ762" s="2"/>
      <c r="DA762" s="2"/>
      <c r="DB762" s="2"/>
      <c r="DC762" s="2"/>
      <c r="DD762" s="2"/>
      <c r="DE762" s="2"/>
      <c r="DF762" s="2"/>
      <c r="DG762" s="2"/>
      <c r="DH762" s="2"/>
      <c r="DI762" s="2"/>
      <c r="DJ762" s="2"/>
      <c r="DK762" s="2"/>
      <c r="DL762" s="2"/>
      <c r="DM762" s="2"/>
      <c r="DN762" s="2"/>
      <c r="DO762" s="2"/>
      <c r="DP762" s="2"/>
      <c r="DQ762" s="2"/>
      <c r="DR762" s="2"/>
      <c r="DS762" s="2"/>
      <c r="DT762" s="2"/>
      <c r="DU762" s="2"/>
      <c r="DV762" s="2"/>
      <c r="DW762" s="2"/>
      <c r="DX762" s="2"/>
      <c r="DY762" s="2"/>
      <c r="DZ762" s="2"/>
      <c r="EA762" s="2"/>
      <c r="EB762" s="2"/>
      <c r="EC762" s="2"/>
      <c r="ED762" s="2"/>
      <c r="EE762" s="2"/>
      <c r="EF762" s="2"/>
      <c r="EG762" s="2"/>
      <c r="EH762" s="2"/>
      <c r="EI762" s="2"/>
      <c r="EJ762" s="2"/>
      <c r="EK762" s="2"/>
    </row>
    <row r="763" spans="1:141" ht="12.7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c r="BT763" s="2"/>
      <c r="BU763" s="2"/>
      <c r="BV763" s="2"/>
      <c r="BW763" s="2"/>
      <c r="BX763" s="2"/>
      <c r="BY763" s="2"/>
      <c r="BZ763" s="2"/>
      <c r="CA763" s="2"/>
      <c r="CB763" s="2"/>
      <c r="CC763" s="2"/>
      <c r="CD763" s="2"/>
      <c r="CE763" s="2"/>
      <c r="CF763" s="2"/>
      <c r="CG763" s="2"/>
      <c r="CH763" s="2"/>
      <c r="CI763" s="2"/>
      <c r="CJ763" s="2"/>
      <c r="CK763" s="2"/>
      <c r="CL763" s="2"/>
      <c r="CM763" s="2"/>
      <c r="CN763" s="2"/>
      <c r="CO763" s="2"/>
      <c r="CP763" s="2"/>
      <c r="CQ763" s="2"/>
      <c r="CR763" s="2"/>
      <c r="CS763" s="2"/>
      <c r="CT763" s="2"/>
      <c r="CU763" s="2"/>
      <c r="CV763" s="2"/>
      <c r="CW763" s="2"/>
      <c r="CX763" s="2"/>
      <c r="CY763" s="2"/>
      <c r="CZ763" s="2"/>
      <c r="DA763" s="2"/>
      <c r="DB763" s="2"/>
      <c r="DC763" s="2"/>
      <c r="DD763" s="2"/>
      <c r="DE763" s="2"/>
      <c r="DF763" s="2"/>
      <c r="DG763" s="2"/>
      <c r="DH763" s="2"/>
      <c r="DI763" s="2"/>
      <c r="DJ763" s="2"/>
      <c r="DK763" s="2"/>
      <c r="DL763" s="2"/>
      <c r="DM763" s="2"/>
      <c r="DN763" s="2"/>
      <c r="DO763" s="2"/>
      <c r="DP763" s="2"/>
      <c r="DQ763" s="2"/>
      <c r="DR763" s="2"/>
      <c r="DS763" s="2"/>
      <c r="DT763" s="2"/>
      <c r="DU763" s="2"/>
      <c r="DV763" s="2"/>
      <c r="DW763" s="2"/>
      <c r="DX763" s="2"/>
      <c r="DY763" s="2"/>
      <c r="DZ763" s="2"/>
      <c r="EA763" s="2"/>
      <c r="EB763" s="2"/>
      <c r="EC763" s="2"/>
      <c r="ED763" s="2"/>
      <c r="EE763" s="2"/>
      <c r="EF763" s="2"/>
      <c r="EG763" s="2"/>
      <c r="EH763" s="2"/>
      <c r="EI763" s="2"/>
      <c r="EJ763" s="2"/>
      <c r="EK763" s="2"/>
    </row>
    <row r="764" spans="1:141" ht="12.7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2"/>
      <c r="BT764" s="2"/>
      <c r="BU764" s="2"/>
      <c r="BV764" s="2"/>
      <c r="BW764" s="2"/>
      <c r="BX764" s="2"/>
      <c r="BY764" s="2"/>
      <c r="BZ764" s="2"/>
      <c r="CA764" s="2"/>
      <c r="CB764" s="2"/>
      <c r="CC764" s="2"/>
      <c r="CD764" s="2"/>
      <c r="CE764" s="2"/>
      <c r="CF764" s="2"/>
      <c r="CG764" s="2"/>
      <c r="CH764" s="2"/>
      <c r="CI764" s="2"/>
      <c r="CJ764" s="2"/>
      <c r="CK764" s="2"/>
      <c r="CL764" s="2"/>
      <c r="CM764" s="2"/>
      <c r="CN764" s="2"/>
      <c r="CO764" s="2"/>
      <c r="CP764" s="2"/>
      <c r="CQ764" s="2"/>
      <c r="CR764" s="2"/>
      <c r="CS764" s="2"/>
      <c r="CT764" s="2"/>
      <c r="CU764" s="2"/>
      <c r="CV764" s="2"/>
      <c r="CW764" s="2"/>
      <c r="CX764" s="2"/>
      <c r="CY764" s="2"/>
      <c r="CZ764" s="2"/>
      <c r="DA764" s="2"/>
      <c r="DB764" s="2"/>
      <c r="DC764" s="2"/>
      <c r="DD764" s="2"/>
      <c r="DE764" s="2"/>
      <c r="DF764" s="2"/>
      <c r="DG764" s="2"/>
      <c r="DH764" s="2"/>
      <c r="DI764" s="2"/>
      <c r="DJ764" s="2"/>
      <c r="DK764" s="2"/>
      <c r="DL764" s="2"/>
      <c r="DM764" s="2"/>
      <c r="DN764" s="2"/>
      <c r="DO764" s="2"/>
      <c r="DP764" s="2"/>
      <c r="DQ764" s="2"/>
      <c r="DR764" s="2"/>
      <c r="DS764" s="2"/>
      <c r="DT764" s="2"/>
      <c r="DU764" s="2"/>
      <c r="DV764" s="2"/>
      <c r="DW764" s="2"/>
      <c r="DX764" s="2"/>
      <c r="DY764" s="2"/>
      <c r="DZ764" s="2"/>
      <c r="EA764" s="2"/>
      <c r="EB764" s="2"/>
      <c r="EC764" s="2"/>
      <c r="ED764" s="2"/>
      <c r="EE764" s="2"/>
      <c r="EF764" s="2"/>
      <c r="EG764" s="2"/>
      <c r="EH764" s="2"/>
      <c r="EI764" s="2"/>
      <c r="EJ764" s="2"/>
      <c r="EK764" s="2"/>
    </row>
    <row r="765" spans="1:141" ht="12.7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c r="BR765" s="2"/>
      <c r="BS765" s="2"/>
      <c r="BT765" s="2"/>
      <c r="BU765" s="2"/>
      <c r="BV765" s="2"/>
      <c r="BW765" s="2"/>
      <c r="BX765" s="2"/>
      <c r="BY765" s="2"/>
      <c r="BZ765" s="2"/>
      <c r="CA765" s="2"/>
      <c r="CB765" s="2"/>
      <c r="CC765" s="2"/>
      <c r="CD765" s="2"/>
      <c r="CE765" s="2"/>
      <c r="CF765" s="2"/>
      <c r="CG765" s="2"/>
      <c r="CH765" s="2"/>
      <c r="CI765" s="2"/>
      <c r="CJ765" s="2"/>
      <c r="CK765" s="2"/>
      <c r="CL765" s="2"/>
      <c r="CM765" s="2"/>
      <c r="CN765" s="2"/>
      <c r="CO765" s="2"/>
      <c r="CP765" s="2"/>
      <c r="CQ765" s="2"/>
      <c r="CR765" s="2"/>
      <c r="CS765" s="2"/>
      <c r="CT765" s="2"/>
      <c r="CU765" s="2"/>
      <c r="CV765" s="2"/>
      <c r="CW765" s="2"/>
      <c r="CX765" s="2"/>
      <c r="CY765" s="2"/>
      <c r="CZ765" s="2"/>
      <c r="DA765" s="2"/>
      <c r="DB765" s="2"/>
      <c r="DC765" s="2"/>
      <c r="DD765" s="2"/>
      <c r="DE765" s="2"/>
      <c r="DF765" s="2"/>
      <c r="DG765" s="2"/>
      <c r="DH765" s="2"/>
      <c r="DI765" s="2"/>
      <c r="DJ765" s="2"/>
      <c r="DK765" s="2"/>
      <c r="DL765" s="2"/>
      <c r="DM765" s="2"/>
      <c r="DN765" s="2"/>
      <c r="DO765" s="2"/>
      <c r="DP765" s="2"/>
      <c r="DQ765" s="2"/>
      <c r="DR765" s="2"/>
      <c r="DS765" s="2"/>
      <c r="DT765" s="2"/>
      <c r="DU765" s="2"/>
      <c r="DV765" s="2"/>
      <c r="DW765" s="2"/>
      <c r="DX765" s="2"/>
      <c r="DY765" s="2"/>
      <c r="DZ765" s="2"/>
      <c r="EA765" s="2"/>
      <c r="EB765" s="2"/>
      <c r="EC765" s="2"/>
      <c r="ED765" s="2"/>
      <c r="EE765" s="2"/>
      <c r="EF765" s="2"/>
      <c r="EG765" s="2"/>
      <c r="EH765" s="2"/>
      <c r="EI765" s="2"/>
      <c r="EJ765" s="2"/>
      <c r="EK765" s="2"/>
    </row>
    <row r="766" spans="1:141" ht="12.7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c r="BS766" s="2"/>
      <c r="BT766" s="2"/>
      <c r="BU766" s="2"/>
      <c r="BV766" s="2"/>
      <c r="BW766" s="2"/>
      <c r="BX766" s="2"/>
      <c r="BY766" s="2"/>
      <c r="BZ766" s="2"/>
      <c r="CA766" s="2"/>
      <c r="CB766" s="2"/>
      <c r="CC766" s="2"/>
      <c r="CD766" s="2"/>
      <c r="CE766" s="2"/>
      <c r="CF766" s="2"/>
      <c r="CG766" s="2"/>
      <c r="CH766" s="2"/>
      <c r="CI766" s="2"/>
      <c r="CJ766" s="2"/>
      <c r="CK766" s="2"/>
      <c r="CL766" s="2"/>
      <c r="CM766" s="2"/>
      <c r="CN766" s="2"/>
      <c r="CO766" s="2"/>
      <c r="CP766" s="2"/>
      <c r="CQ766" s="2"/>
      <c r="CR766" s="2"/>
      <c r="CS766" s="2"/>
      <c r="CT766" s="2"/>
      <c r="CU766" s="2"/>
      <c r="CV766" s="2"/>
      <c r="CW766" s="2"/>
      <c r="CX766" s="2"/>
      <c r="CY766" s="2"/>
      <c r="CZ766" s="2"/>
      <c r="DA766" s="2"/>
      <c r="DB766" s="2"/>
      <c r="DC766" s="2"/>
      <c r="DD766" s="2"/>
      <c r="DE766" s="2"/>
      <c r="DF766" s="2"/>
      <c r="DG766" s="2"/>
      <c r="DH766" s="2"/>
      <c r="DI766" s="2"/>
      <c r="DJ766" s="2"/>
      <c r="DK766" s="2"/>
      <c r="DL766" s="2"/>
      <c r="DM766" s="2"/>
      <c r="DN766" s="2"/>
      <c r="DO766" s="2"/>
      <c r="DP766" s="2"/>
      <c r="DQ766" s="2"/>
      <c r="DR766" s="2"/>
      <c r="DS766" s="2"/>
      <c r="DT766" s="2"/>
      <c r="DU766" s="2"/>
      <c r="DV766" s="2"/>
      <c r="DW766" s="2"/>
      <c r="DX766" s="2"/>
      <c r="DY766" s="2"/>
      <c r="DZ766" s="2"/>
      <c r="EA766" s="2"/>
      <c r="EB766" s="2"/>
      <c r="EC766" s="2"/>
      <c r="ED766" s="2"/>
      <c r="EE766" s="2"/>
      <c r="EF766" s="2"/>
      <c r="EG766" s="2"/>
      <c r="EH766" s="2"/>
      <c r="EI766" s="2"/>
      <c r="EJ766" s="2"/>
      <c r="EK766" s="2"/>
    </row>
    <row r="767" spans="1:141" ht="12.7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c r="BS767" s="2"/>
      <c r="BT767" s="2"/>
      <c r="BU767" s="2"/>
      <c r="BV767" s="2"/>
      <c r="BW767" s="2"/>
      <c r="BX767" s="2"/>
      <c r="BY767" s="2"/>
      <c r="BZ767" s="2"/>
      <c r="CA767" s="2"/>
      <c r="CB767" s="2"/>
      <c r="CC767" s="2"/>
      <c r="CD767" s="2"/>
      <c r="CE767" s="2"/>
      <c r="CF767" s="2"/>
      <c r="CG767" s="2"/>
      <c r="CH767" s="2"/>
      <c r="CI767" s="2"/>
      <c r="CJ767" s="2"/>
      <c r="CK767" s="2"/>
      <c r="CL767" s="2"/>
      <c r="CM767" s="2"/>
      <c r="CN767" s="2"/>
      <c r="CO767" s="2"/>
      <c r="CP767" s="2"/>
      <c r="CQ767" s="2"/>
      <c r="CR767" s="2"/>
      <c r="CS767" s="2"/>
      <c r="CT767" s="2"/>
      <c r="CU767" s="2"/>
      <c r="CV767" s="2"/>
      <c r="CW767" s="2"/>
      <c r="CX767" s="2"/>
      <c r="CY767" s="2"/>
      <c r="CZ767" s="2"/>
      <c r="DA767" s="2"/>
      <c r="DB767" s="2"/>
      <c r="DC767" s="2"/>
      <c r="DD767" s="2"/>
      <c r="DE767" s="2"/>
      <c r="DF767" s="2"/>
      <c r="DG767" s="2"/>
      <c r="DH767" s="2"/>
      <c r="DI767" s="2"/>
      <c r="DJ767" s="2"/>
      <c r="DK767" s="2"/>
      <c r="DL767" s="2"/>
      <c r="DM767" s="2"/>
      <c r="DN767" s="2"/>
      <c r="DO767" s="2"/>
      <c r="DP767" s="2"/>
      <c r="DQ767" s="2"/>
      <c r="DR767" s="2"/>
      <c r="DS767" s="2"/>
      <c r="DT767" s="2"/>
      <c r="DU767" s="2"/>
      <c r="DV767" s="2"/>
      <c r="DW767" s="2"/>
      <c r="DX767" s="2"/>
      <c r="DY767" s="2"/>
      <c r="DZ767" s="2"/>
      <c r="EA767" s="2"/>
      <c r="EB767" s="2"/>
      <c r="EC767" s="2"/>
      <c r="ED767" s="2"/>
      <c r="EE767" s="2"/>
      <c r="EF767" s="2"/>
      <c r="EG767" s="2"/>
      <c r="EH767" s="2"/>
      <c r="EI767" s="2"/>
      <c r="EJ767" s="2"/>
      <c r="EK767" s="2"/>
    </row>
    <row r="768" spans="1:141" ht="12.7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2"/>
      <c r="BT768" s="2"/>
      <c r="BU768" s="2"/>
      <c r="BV768" s="2"/>
      <c r="BW768" s="2"/>
      <c r="BX768" s="2"/>
      <c r="BY768" s="2"/>
      <c r="BZ768" s="2"/>
      <c r="CA768" s="2"/>
      <c r="CB768" s="2"/>
      <c r="CC768" s="2"/>
      <c r="CD768" s="2"/>
      <c r="CE768" s="2"/>
      <c r="CF768" s="2"/>
      <c r="CG768" s="2"/>
      <c r="CH768" s="2"/>
      <c r="CI768" s="2"/>
      <c r="CJ768" s="2"/>
      <c r="CK768" s="2"/>
      <c r="CL768" s="2"/>
      <c r="CM768" s="2"/>
      <c r="CN768" s="2"/>
      <c r="CO768" s="2"/>
      <c r="CP768" s="2"/>
      <c r="CQ768" s="2"/>
      <c r="CR768" s="2"/>
      <c r="CS768" s="2"/>
      <c r="CT768" s="2"/>
      <c r="CU768" s="2"/>
      <c r="CV768" s="2"/>
      <c r="CW768" s="2"/>
      <c r="CX768" s="2"/>
      <c r="CY768" s="2"/>
      <c r="CZ768" s="2"/>
      <c r="DA768" s="2"/>
      <c r="DB768" s="2"/>
      <c r="DC768" s="2"/>
      <c r="DD768" s="2"/>
      <c r="DE768" s="2"/>
      <c r="DF768" s="2"/>
      <c r="DG768" s="2"/>
      <c r="DH768" s="2"/>
      <c r="DI768" s="2"/>
      <c r="DJ768" s="2"/>
      <c r="DK768" s="2"/>
      <c r="DL768" s="2"/>
      <c r="DM768" s="2"/>
      <c r="DN768" s="2"/>
      <c r="DO768" s="2"/>
      <c r="DP768" s="2"/>
      <c r="DQ768" s="2"/>
      <c r="DR768" s="2"/>
      <c r="DS768" s="2"/>
      <c r="DT768" s="2"/>
      <c r="DU768" s="2"/>
      <c r="DV768" s="2"/>
      <c r="DW768" s="2"/>
      <c r="DX768" s="2"/>
      <c r="DY768" s="2"/>
      <c r="DZ768" s="2"/>
      <c r="EA768" s="2"/>
      <c r="EB768" s="2"/>
      <c r="EC768" s="2"/>
      <c r="ED768" s="2"/>
      <c r="EE768" s="2"/>
      <c r="EF768" s="2"/>
      <c r="EG768" s="2"/>
      <c r="EH768" s="2"/>
      <c r="EI768" s="2"/>
      <c r="EJ768" s="2"/>
      <c r="EK768" s="2"/>
    </row>
    <row r="769" spans="1:141" ht="12.7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c r="BS769" s="2"/>
      <c r="BT769" s="2"/>
      <c r="BU769" s="2"/>
      <c r="BV769" s="2"/>
      <c r="BW769" s="2"/>
      <c r="BX769" s="2"/>
      <c r="BY769" s="2"/>
      <c r="BZ769" s="2"/>
      <c r="CA769" s="2"/>
      <c r="CB769" s="2"/>
      <c r="CC769" s="2"/>
      <c r="CD769" s="2"/>
      <c r="CE769" s="2"/>
      <c r="CF769" s="2"/>
      <c r="CG769" s="2"/>
      <c r="CH769" s="2"/>
      <c r="CI769" s="2"/>
      <c r="CJ769" s="2"/>
      <c r="CK769" s="2"/>
      <c r="CL769" s="2"/>
      <c r="CM769" s="2"/>
      <c r="CN769" s="2"/>
      <c r="CO769" s="2"/>
      <c r="CP769" s="2"/>
      <c r="CQ769" s="2"/>
      <c r="CR769" s="2"/>
      <c r="CS769" s="2"/>
      <c r="CT769" s="2"/>
      <c r="CU769" s="2"/>
      <c r="CV769" s="2"/>
      <c r="CW769" s="2"/>
      <c r="CX769" s="2"/>
      <c r="CY769" s="2"/>
      <c r="CZ769" s="2"/>
      <c r="DA769" s="2"/>
      <c r="DB769" s="2"/>
      <c r="DC769" s="2"/>
      <c r="DD769" s="2"/>
      <c r="DE769" s="2"/>
      <c r="DF769" s="2"/>
      <c r="DG769" s="2"/>
      <c r="DH769" s="2"/>
      <c r="DI769" s="2"/>
      <c r="DJ769" s="2"/>
      <c r="DK769" s="2"/>
      <c r="DL769" s="2"/>
      <c r="DM769" s="2"/>
      <c r="DN769" s="2"/>
      <c r="DO769" s="2"/>
      <c r="DP769" s="2"/>
      <c r="DQ769" s="2"/>
      <c r="DR769" s="2"/>
      <c r="DS769" s="2"/>
      <c r="DT769" s="2"/>
      <c r="DU769" s="2"/>
      <c r="DV769" s="2"/>
      <c r="DW769" s="2"/>
      <c r="DX769" s="2"/>
      <c r="DY769" s="2"/>
      <c r="DZ769" s="2"/>
      <c r="EA769" s="2"/>
      <c r="EB769" s="2"/>
      <c r="EC769" s="2"/>
      <c r="ED769" s="2"/>
      <c r="EE769" s="2"/>
      <c r="EF769" s="2"/>
      <c r="EG769" s="2"/>
      <c r="EH769" s="2"/>
      <c r="EI769" s="2"/>
      <c r="EJ769" s="2"/>
      <c r="EK769" s="2"/>
    </row>
    <row r="770" spans="1:141" ht="12.7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2"/>
      <c r="BT770" s="2"/>
      <c r="BU770" s="2"/>
      <c r="BV770" s="2"/>
      <c r="BW770" s="2"/>
      <c r="BX770" s="2"/>
      <c r="BY770" s="2"/>
      <c r="BZ770" s="2"/>
      <c r="CA770" s="2"/>
      <c r="CB770" s="2"/>
      <c r="CC770" s="2"/>
      <c r="CD770" s="2"/>
      <c r="CE770" s="2"/>
      <c r="CF770" s="2"/>
      <c r="CG770" s="2"/>
      <c r="CH770" s="2"/>
      <c r="CI770" s="2"/>
      <c r="CJ770" s="2"/>
      <c r="CK770" s="2"/>
      <c r="CL770" s="2"/>
      <c r="CM770" s="2"/>
      <c r="CN770" s="2"/>
      <c r="CO770" s="2"/>
      <c r="CP770" s="2"/>
      <c r="CQ770" s="2"/>
      <c r="CR770" s="2"/>
      <c r="CS770" s="2"/>
      <c r="CT770" s="2"/>
      <c r="CU770" s="2"/>
      <c r="CV770" s="2"/>
      <c r="CW770" s="2"/>
      <c r="CX770" s="2"/>
      <c r="CY770" s="2"/>
      <c r="CZ770" s="2"/>
      <c r="DA770" s="2"/>
      <c r="DB770" s="2"/>
      <c r="DC770" s="2"/>
      <c r="DD770" s="2"/>
      <c r="DE770" s="2"/>
      <c r="DF770" s="2"/>
      <c r="DG770" s="2"/>
      <c r="DH770" s="2"/>
      <c r="DI770" s="2"/>
      <c r="DJ770" s="2"/>
      <c r="DK770" s="2"/>
      <c r="DL770" s="2"/>
      <c r="DM770" s="2"/>
      <c r="DN770" s="2"/>
      <c r="DO770" s="2"/>
      <c r="DP770" s="2"/>
      <c r="DQ770" s="2"/>
      <c r="DR770" s="2"/>
      <c r="DS770" s="2"/>
      <c r="DT770" s="2"/>
      <c r="DU770" s="2"/>
      <c r="DV770" s="2"/>
      <c r="DW770" s="2"/>
      <c r="DX770" s="2"/>
      <c r="DY770" s="2"/>
      <c r="DZ770" s="2"/>
      <c r="EA770" s="2"/>
      <c r="EB770" s="2"/>
      <c r="EC770" s="2"/>
      <c r="ED770" s="2"/>
      <c r="EE770" s="2"/>
      <c r="EF770" s="2"/>
      <c r="EG770" s="2"/>
      <c r="EH770" s="2"/>
      <c r="EI770" s="2"/>
      <c r="EJ770" s="2"/>
      <c r="EK770" s="2"/>
    </row>
    <row r="771" spans="1:141" ht="12.7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c r="BR771" s="2"/>
      <c r="BS771" s="2"/>
      <c r="BT771" s="2"/>
      <c r="BU771" s="2"/>
      <c r="BV771" s="2"/>
      <c r="BW771" s="2"/>
      <c r="BX771" s="2"/>
      <c r="BY771" s="2"/>
      <c r="BZ771" s="2"/>
      <c r="CA771" s="2"/>
      <c r="CB771" s="2"/>
      <c r="CC771" s="2"/>
      <c r="CD771" s="2"/>
      <c r="CE771" s="2"/>
      <c r="CF771" s="2"/>
      <c r="CG771" s="2"/>
      <c r="CH771" s="2"/>
      <c r="CI771" s="2"/>
      <c r="CJ771" s="2"/>
      <c r="CK771" s="2"/>
      <c r="CL771" s="2"/>
      <c r="CM771" s="2"/>
      <c r="CN771" s="2"/>
      <c r="CO771" s="2"/>
      <c r="CP771" s="2"/>
      <c r="CQ771" s="2"/>
      <c r="CR771" s="2"/>
      <c r="CS771" s="2"/>
      <c r="CT771" s="2"/>
      <c r="CU771" s="2"/>
      <c r="CV771" s="2"/>
      <c r="CW771" s="2"/>
      <c r="CX771" s="2"/>
      <c r="CY771" s="2"/>
      <c r="CZ771" s="2"/>
      <c r="DA771" s="2"/>
      <c r="DB771" s="2"/>
      <c r="DC771" s="2"/>
      <c r="DD771" s="2"/>
      <c r="DE771" s="2"/>
      <c r="DF771" s="2"/>
      <c r="DG771" s="2"/>
      <c r="DH771" s="2"/>
      <c r="DI771" s="2"/>
      <c r="DJ771" s="2"/>
      <c r="DK771" s="2"/>
      <c r="DL771" s="2"/>
      <c r="DM771" s="2"/>
      <c r="DN771" s="2"/>
      <c r="DO771" s="2"/>
      <c r="DP771" s="2"/>
      <c r="DQ771" s="2"/>
      <c r="DR771" s="2"/>
      <c r="DS771" s="2"/>
      <c r="DT771" s="2"/>
      <c r="DU771" s="2"/>
      <c r="DV771" s="2"/>
      <c r="DW771" s="2"/>
      <c r="DX771" s="2"/>
      <c r="DY771" s="2"/>
      <c r="DZ771" s="2"/>
      <c r="EA771" s="2"/>
      <c r="EB771" s="2"/>
      <c r="EC771" s="2"/>
      <c r="ED771" s="2"/>
      <c r="EE771" s="2"/>
      <c r="EF771" s="2"/>
      <c r="EG771" s="2"/>
      <c r="EH771" s="2"/>
      <c r="EI771" s="2"/>
      <c r="EJ771" s="2"/>
      <c r="EK771" s="2"/>
    </row>
    <row r="772" spans="1:141" ht="12.7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c r="BS772" s="2"/>
      <c r="BT772" s="2"/>
      <c r="BU772" s="2"/>
      <c r="BV772" s="2"/>
      <c r="BW772" s="2"/>
      <c r="BX772" s="2"/>
      <c r="BY772" s="2"/>
      <c r="BZ772" s="2"/>
      <c r="CA772" s="2"/>
      <c r="CB772" s="2"/>
      <c r="CC772" s="2"/>
      <c r="CD772" s="2"/>
      <c r="CE772" s="2"/>
      <c r="CF772" s="2"/>
      <c r="CG772" s="2"/>
      <c r="CH772" s="2"/>
      <c r="CI772" s="2"/>
      <c r="CJ772" s="2"/>
      <c r="CK772" s="2"/>
      <c r="CL772" s="2"/>
      <c r="CM772" s="2"/>
      <c r="CN772" s="2"/>
      <c r="CO772" s="2"/>
      <c r="CP772" s="2"/>
      <c r="CQ772" s="2"/>
      <c r="CR772" s="2"/>
      <c r="CS772" s="2"/>
      <c r="CT772" s="2"/>
      <c r="CU772" s="2"/>
      <c r="CV772" s="2"/>
      <c r="CW772" s="2"/>
      <c r="CX772" s="2"/>
      <c r="CY772" s="2"/>
      <c r="CZ772" s="2"/>
      <c r="DA772" s="2"/>
      <c r="DB772" s="2"/>
      <c r="DC772" s="2"/>
      <c r="DD772" s="2"/>
      <c r="DE772" s="2"/>
      <c r="DF772" s="2"/>
      <c r="DG772" s="2"/>
      <c r="DH772" s="2"/>
      <c r="DI772" s="2"/>
      <c r="DJ772" s="2"/>
      <c r="DK772" s="2"/>
      <c r="DL772" s="2"/>
      <c r="DM772" s="2"/>
      <c r="DN772" s="2"/>
      <c r="DO772" s="2"/>
      <c r="DP772" s="2"/>
      <c r="DQ772" s="2"/>
      <c r="DR772" s="2"/>
      <c r="DS772" s="2"/>
      <c r="DT772" s="2"/>
      <c r="DU772" s="2"/>
      <c r="DV772" s="2"/>
      <c r="DW772" s="2"/>
      <c r="DX772" s="2"/>
      <c r="DY772" s="2"/>
      <c r="DZ772" s="2"/>
      <c r="EA772" s="2"/>
      <c r="EB772" s="2"/>
      <c r="EC772" s="2"/>
      <c r="ED772" s="2"/>
      <c r="EE772" s="2"/>
      <c r="EF772" s="2"/>
      <c r="EG772" s="2"/>
      <c r="EH772" s="2"/>
      <c r="EI772" s="2"/>
      <c r="EJ772" s="2"/>
      <c r="EK772" s="2"/>
    </row>
    <row r="773" spans="1:141" ht="12.7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c r="BR773" s="2"/>
      <c r="BS773" s="2"/>
      <c r="BT773" s="2"/>
      <c r="BU773" s="2"/>
      <c r="BV773" s="2"/>
      <c r="BW773" s="2"/>
      <c r="BX773" s="2"/>
      <c r="BY773" s="2"/>
      <c r="BZ773" s="2"/>
      <c r="CA773" s="2"/>
      <c r="CB773" s="2"/>
      <c r="CC773" s="2"/>
      <c r="CD773" s="2"/>
      <c r="CE773" s="2"/>
      <c r="CF773" s="2"/>
      <c r="CG773" s="2"/>
      <c r="CH773" s="2"/>
      <c r="CI773" s="2"/>
      <c r="CJ773" s="2"/>
      <c r="CK773" s="2"/>
      <c r="CL773" s="2"/>
      <c r="CM773" s="2"/>
      <c r="CN773" s="2"/>
      <c r="CO773" s="2"/>
      <c r="CP773" s="2"/>
      <c r="CQ773" s="2"/>
      <c r="CR773" s="2"/>
      <c r="CS773" s="2"/>
      <c r="CT773" s="2"/>
      <c r="CU773" s="2"/>
      <c r="CV773" s="2"/>
      <c r="CW773" s="2"/>
      <c r="CX773" s="2"/>
      <c r="CY773" s="2"/>
      <c r="CZ773" s="2"/>
      <c r="DA773" s="2"/>
      <c r="DB773" s="2"/>
      <c r="DC773" s="2"/>
      <c r="DD773" s="2"/>
      <c r="DE773" s="2"/>
      <c r="DF773" s="2"/>
      <c r="DG773" s="2"/>
      <c r="DH773" s="2"/>
      <c r="DI773" s="2"/>
      <c r="DJ773" s="2"/>
      <c r="DK773" s="2"/>
      <c r="DL773" s="2"/>
      <c r="DM773" s="2"/>
      <c r="DN773" s="2"/>
      <c r="DO773" s="2"/>
      <c r="DP773" s="2"/>
      <c r="DQ773" s="2"/>
      <c r="DR773" s="2"/>
      <c r="DS773" s="2"/>
      <c r="DT773" s="2"/>
      <c r="DU773" s="2"/>
      <c r="DV773" s="2"/>
      <c r="DW773" s="2"/>
      <c r="DX773" s="2"/>
      <c r="DY773" s="2"/>
      <c r="DZ773" s="2"/>
      <c r="EA773" s="2"/>
      <c r="EB773" s="2"/>
      <c r="EC773" s="2"/>
      <c r="ED773" s="2"/>
      <c r="EE773" s="2"/>
      <c r="EF773" s="2"/>
      <c r="EG773" s="2"/>
      <c r="EH773" s="2"/>
      <c r="EI773" s="2"/>
      <c r="EJ773" s="2"/>
      <c r="EK773" s="2"/>
    </row>
    <row r="774" spans="1:141" ht="12.7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c r="BS774" s="2"/>
      <c r="BT774" s="2"/>
      <c r="BU774" s="2"/>
      <c r="BV774" s="2"/>
      <c r="BW774" s="2"/>
      <c r="BX774" s="2"/>
      <c r="BY774" s="2"/>
      <c r="BZ774" s="2"/>
      <c r="CA774" s="2"/>
      <c r="CB774" s="2"/>
      <c r="CC774" s="2"/>
      <c r="CD774" s="2"/>
      <c r="CE774" s="2"/>
      <c r="CF774" s="2"/>
      <c r="CG774" s="2"/>
      <c r="CH774" s="2"/>
      <c r="CI774" s="2"/>
      <c r="CJ774" s="2"/>
      <c r="CK774" s="2"/>
      <c r="CL774" s="2"/>
      <c r="CM774" s="2"/>
      <c r="CN774" s="2"/>
      <c r="CO774" s="2"/>
      <c r="CP774" s="2"/>
      <c r="CQ774" s="2"/>
      <c r="CR774" s="2"/>
      <c r="CS774" s="2"/>
      <c r="CT774" s="2"/>
      <c r="CU774" s="2"/>
      <c r="CV774" s="2"/>
      <c r="CW774" s="2"/>
      <c r="CX774" s="2"/>
      <c r="CY774" s="2"/>
      <c r="CZ774" s="2"/>
      <c r="DA774" s="2"/>
      <c r="DB774" s="2"/>
      <c r="DC774" s="2"/>
      <c r="DD774" s="2"/>
      <c r="DE774" s="2"/>
      <c r="DF774" s="2"/>
      <c r="DG774" s="2"/>
      <c r="DH774" s="2"/>
      <c r="DI774" s="2"/>
      <c r="DJ774" s="2"/>
      <c r="DK774" s="2"/>
      <c r="DL774" s="2"/>
      <c r="DM774" s="2"/>
      <c r="DN774" s="2"/>
      <c r="DO774" s="2"/>
      <c r="DP774" s="2"/>
      <c r="DQ774" s="2"/>
      <c r="DR774" s="2"/>
      <c r="DS774" s="2"/>
      <c r="DT774" s="2"/>
      <c r="DU774" s="2"/>
      <c r="DV774" s="2"/>
      <c r="DW774" s="2"/>
      <c r="DX774" s="2"/>
      <c r="DY774" s="2"/>
      <c r="DZ774" s="2"/>
      <c r="EA774" s="2"/>
      <c r="EB774" s="2"/>
      <c r="EC774" s="2"/>
      <c r="ED774" s="2"/>
      <c r="EE774" s="2"/>
      <c r="EF774" s="2"/>
      <c r="EG774" s="2"/>
      <c r="EH774" s="2"/>
      <c r="EI774" s="2"/>
      <c r="EJ774" s="2"/>
      <c r="EK774" s="2"/>
    </row>
    <row r="775" spans="1:141" ht="12.7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c r="BS775" s="2"/>
      <c r="BT775" s="2"/>
      <c r="BU775" s="2"/>
      <c r="BV775" s="2"/>
      <c r="BW775" s="2"/>
      <c r="BX775" s="2"/>
      <c r="BY775" s="2"/>
      <c r="BZ775" s="2"/>
      <c r="CA775" s="2"/>
      <c r="CB775" s="2"/>
      <c r="CC775" s="2"/>
      <c r="CD775" s="2"/>
      <c r="CE775" s="2"/>
      <c r="CF775" s="2"/>
      <c r="CG775" s="2"/>
      <c r="CH775" s="2"/>
      <c r="CI775" s="2"/>
      <c r="CJ775" s="2"/>
      <c r="CK775" s="2"/>
      <c r="CL775" s="2"/>
      <c r="CM775" s="2"/>
      <c r="CN775" s="2"/>
      <c r="CO775" s="2"/>
      <c r="CP775" s="2"/>
      <c r="CQ775" s="2"/>
      <c r="CR775" s="2"/>
      <c r="CS775" s="2"/>
      <c r="CT775" s="2"/>
      <c r="CU775" s="2"/>
      <c r="CV775" s="2"/>
      <c r="CW775" s="2"/>
      <c r="CX775" s="2"/>
      <c r="CY775" s="2"/>
      <c r="CZ775" s="2"/>
      <c r="DA775" s="2"/>
      <c r="DB775" s="2"/>
      <c r="DC775" s="2"/>
      <c r="DD775" s="2"/>
      <c r="DE775" s="2"/>
      <c r="DF775" s="2"/>
      <c r="DG775" s="2"/>
      <c r="DH775" s="2"/>
      <c r="DI775" s="2"/>
      <c r="DJ775" s="2"/>
      <c r="DK775" s="2"/>
      <c r="DL775" s="2"/>
      <c r="DM775" s="2"/>
      <c r="DN775" s="2"/>
      <c r="DO775" s="2"/>
      <c r="DP775" s="2"/>
      <c r="DQ775" s="2"/>
      <c r="DR775" s="2"/>
      <c r="DS775" s="2"/>
      <c r="DT775" s="2"/>
      <c r="DU775" s="2"/>
      <c r="DV775" s="2"/>
      <c r="DW775" s="2"/>
      <c r="DX775" s="2"/>
      <c r="DY775" s="2"/>
      <c r="DZ775" s="2"/>
      <c r="EA775" s="2"/>
      <c r="EB775" s="2"/>
      <c r="EC775" s="2"/>
      <c r="ED775" s="2"/>
      <c r="EE775" s="2"/>
      <c r="EF775" s="2"/>
      <c r="EG775" s="2"/>
      <c r="EH775" s="2"/>
      <c r="EI775" s="2"/>
      <c r="EJ775" s="2"/>
      <c r="EK775" s="2"/>
    </row>
    <row r="776" spans="1:141" ht="12.7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2"/>
      <c r="BT776" s="2"/>
      <c r="BU776" s="2"/>
      <c r="BV776" s="2"/>
      <c r="BW776" s="2"/>
      <c r="BX776" s="2"/>
      <c r="BY776" s="2"/>
      <c r="BZ776" s="2"/>
      <c r="CA776" s="2"/>
      <c r="CB776" s="2"/>
      <c r="CC776" s="2"/>
      <c r="CD776" s="2"/>
      <c r="CE776" s="2"/>
      <c r="CF776" s="2"/>
      <c r="CG776" s="2"/>
      <c r="CH776" s="2"/>
      <c r="CI776" s="2"/>
      <c r="CJ776" s="2"/>
      <c r="CK776" s="2"/>
      <c r="CL776" s="2"/>
      <c r="CM776" s="2"/>
      <c r="CN776" s="2"/>
      <c r="CO776" s="2"/>
      <c r="CP776" s="2"/>
      <c r="CQ776" s="2"/>
      <c r="CR776" s="2"/>
      <c r="CS776" s="2"/>
      <c r="CT776" s="2"/>
      <c r="CU776" s="2"/>
      <c r="CV776" s="2"/>
      <c r="CW776" s="2"/>
      <c r="CX776" s="2"/>
      <c r="CY776" s="2"/>
      <c r="CZ776" s="2"/>
      <c r="DA776" s="2"/>
      <c r="DB776" s="2"/>
      <c r="DC776" s="2"/>
      <c r="DD776" s="2"/>
      <c r="DE776" s="2"/>
      <c r="DF776" s="2"/>
      <c r="DG776" s="2"/>
      <c r="DH776" s="2"/>
      <c r="DI776" s="2"/>
      <c r="DJ776" s="2"/>
      <c r="DK776" s="2"/>
      <c r="DL776" s="2"/>
      <c r="DM776" s="2"/>
      <c r="DN776" s="2"/>
      <c r="DO776" s="2"/>
      <c r="DP776" s="2"/>
      <c r="DQ776" s="2"/>
      <c r="DR776" s="2"/>
      <c r="DS776" s="2"/>
      <c r="DT776" s="2"/>
      <c r="DU776" s="2"/>
      <c r="DV776" s="2"/>
      <c r="DW776" s="2"/>
      <c r="DX776" s="2"/>
      <c r="DY776" s="2"/>
      <c r="DZ776" s="2"/>
      <c r="EA776" s="2"/>
      <c r="EB776" s="2"/>
      <c r="EC776" s="2"/>
      <c r="ED776" s="2"/>
      <c r="EE776" s="2"/>
      <c r="EF776" s="2"/>
      <c r="EG776" s="2"/>
      <c r="EH776" s="2"/>
      <c r="EI776" s="2"/>
      <c r="EJ776" s="2"/>
      <c r="EK776" s="2"/>
    </row>
    <row r="777" spans="1:141" ht="12.7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c r="BS777" s="2"/>
      <c r="BT777" s="2"/>
      <c r="BU777" s="2"/>
      <c r="BV777" s="2"/>
      <c r="BW777" s="2"/>
      <c r="BX777" s="2"/>
      <c r="BY777" s="2"/>
      <c r="BZ777" s="2"/>
      <c r="CA777" s="2"/>
      <c r="CB777" s="2"/>
      <c r="CC777" s="2"/>
      <c r="CD777" s="2"/>
      <c r="CE777" s="2"/>
      <c r="CF777" s="2"/>
      <c r="CG777" s="2"/>
      <c r="CH777" s="2"/>
      <c r="CI777" s="2"/>
      <c r="CJ777" s="2"/>
      <c r="CK777" s="2"/>
      <c r="CL777" s="2"/>
      <c r="CM777" s="2"/>
      <c r="CN777" s="2"/>
      <c r="CO777" s="2"/>
      <c r="CP777" s="2"/>
      <c r="CQ777" s="2"/>
      <c r="CR777" s="2"/>
      <c r="CS777" s="2"/>
      <c r="CT777" s="2"/>
      <c r="CU777" s="2"/>
      <c r="CV777" s="2"/>
      <c r="CW777" s="2"/>
      <c r="CX777" s="2"/>
      <c r="CY777" s="2"/>
      <c r="CZ777" s="2"/>
      <c r="DA777" s="2"/>
      <c r="DB777" s="2"/>
      <c r="DC777" s="2"/>
      <c r="DD777" s="2"/>
      <c r="DE777" s="2"/>
      <c r="DF777" s="2"/>
      <c r="DG777" s="2"/>
      <c r="DH777" s="2"/>
      <c r="DI777" s="2"/>
      <c r="DJ777" s="2"/>
      <c r="DK777" s="2"/>
      <c r="DL777" s="2"/>
      <c r="DM777" s="2"/>
      <c r="DN777" s="2"/>
      <c r="DO777" s="2"/>
      <c r="DP777" s="2"/>
      <c r="DQ777" s="2"/>
      <c r="DR777" s="2"/>
      <c r="DS777" s="2"/>
      <c r="DT777" s="2"/>
      <c r="DU777" s="2"/>
      <c r="DV777" s="2"/>
      <c r="DW777" s="2"/>
      <c r="DX777" s="2"/>
      <c r="DY777" s="2"/>
      <c r="DZ777" s="2"/>
      <c r="EA777" s="2"/>
      <c r="EB777" s="2"/>
      <c r="EC777" s="2"/>
      <c r="ED777" s="2"/>
      <c r="EE777" s="2"/>
      <c r="EF777" s="2"/>
      <c r="EG777" s="2"/>
      <c r="EH777" s="2"/>
      <c r="EI777" s="2"/>
      <c r="EJ777" s="2"/>
      <c r="EK777" s="2"/>
    </row>
    <row r="778" spans="1:141" ht="12.7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c r="BS778" s="2"/>
      <c r="BT778" s="2"/>
      <c r="BU778" s="2"/>
      <c r="BV778" s="2"/>
      <c r="BW778" s="2"/>
      <c r="BX778" s="2"/>
      <c r="BY778" s="2"/>
      <c r="BZ778" s="2"/>
      <c r="CA778" s="2"/>
      <c r="CB778" s="2"/>
      <c r="CC778" s="2"/>
      <c r="CD778" s="2"/>
      <c r="CE778" s="2"/>
      <c r="CF778" s="2"/>
      <c r="CG778" s="2"/>
      <c r="CH778" s="2"/>
      <c r="CI778" s="2"/>
      <c r="CJ778" s="2"/>
      <c r="CK778" s="2"/>
      <c r="CL778" s="2"/>
      <c r="CM778" s="2"/>
      <c r="CN778" s="2"/>
      <c r="CO778" s="2"/>
      <c r="CP778" s="2"/>
      <c r="CQ778" s="2"/>
      <c r="CR778" s="2"/>
      <c r="CS778" s="2"/>
      <c r="CT778" s="2"/>
      <c r="CU778" s="2"/>
      <c r="CV778" s="2"/>
      <c r="CW778" s="2"/>
      <c r="CX778" s="2"/>
      <c r="CY778" s="2"/>
      <c r="CZ778" s="2"/>
      <c r="DA778" s="2"/>
      <c r="DB778" s="2"/>
      <c r="DC778" s="2"/>
      <c r="DD778" s="2"/>
      <c r="DE778" s="2"/>
      <c r="DF778" s="2"/>
      <c r="DG778" s="2"/>
      <c r="DH778" s="2"/>
      <c r="DI778" s="2"/>
      <c r="DJ778" s="2"/>
      <c r="DK778" s="2"/>
      <c r="DL778" s="2"/>
      <c r="DM778" s="2"/>
      <c r="DN778" s="2"/>
      <c r="DO778" s="2"/>
      <c r="DP778" s="2"/>
      <c r="DQ778" s="2"/>
      <c r="DR778" s="2"/>
      <c r="DS778" s="2"/>
      <c r="DT778" s="2"/>
      <c r="DU778" s="2"/>
      <c r="DV778" s="2"/>
      <c r="DW778" s="2"/>
      <c r="DX778" s="2"/>
      <c r="DY778" s="2"/>
      <c r="DZ778" s="2"/>
      <c r="EA778" s="2"/>
      <c r="EB778" s="2"/>
      <c r="EC778" s="2"/>
      <c r="ED778" s="2"/>
      <c r="EE778" s="2"/>
      <c r="EF778" s="2"/>
      <c r="EG778" s="2"/>
      <c r="EH778" s="2"/>
      <c r="EI778" s="2"/>
      <c r="EJ778" s="2"/>
      <c r="EK778" s="2"/>
    </row>
    <row r="779" spans="1:141" ht="12.7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c r="BR779" s="2"/>
      <c r="BS779" s="2"/>
      <c r="BT779" s="2"/>
      <c r="BU779" s="2"/>
      <c r="BV779" s="2"/>
      <c r="BW779" s="2"/>
      <c r="BX779" s="2"/>
      <c r="BY779" s="2"/>
      <c r="BZ779" s="2"/>
      <c r="CA779" s="2"/>
      <c r="CB779" s="2"/>
      <c r="CC779" s="2"/>
      <c r="CD779" s="2"/>
      <c r="CE779" s="2"/>
      <c r="CF779" s="2"/>
      <c r="CG779" s="2"/>
      <c r="CH779" s="2"/>
      <c r="CI779" s="2"/>
      <c r="CJ779" s="2"/>
      <c r="CK779" s="2"/>
      <c r="CL779" s="2"/>
      <c r="CM779" s="2"/>
      <c r="CN779" s="2"/>
      <c r="CO779" s="2"/>
      <c r="CP779" s="2"/>
      <c r="CQ779" s="2"/>
      <c r="CR779" s="2"/>
      <c r="CS779" s="2"/>
      <c r="CT779" s="2"/>
      <c r="CU779" s="2"/>
      <c r="CV779" s="2"/>
      <c r="CW779" s="2"/>
      <c r="CX779" s="2"/>
      <c r="CY779" s="2"/>
      <c r="CZ779" s="2"/>
      <c r="DA779" s="2"/>
      <c r="DB779" s="2"/>
      <c r="DC779" s="2"/>
      <c r="DD779" s="2"/>
      <c r="DE779" s="2"/>
      <c r="DF779" s="2"/>
      <c r="DG779" s="2"/>
      <c r="DH779" s="2"/>
      <c r="DI779" s="2"/>
      <c r="DJ779" s="2"/>
      <c r="DK779" s="2"/>
      <c r="DL779" s="2"/>
      <c r="DM779" s="2"/>
      <c r="DN779" s="2"/>
      <c r="DO779" s="2"/>
      <c r="DP779" s="2"/>
      <c r="DQ779" s="2"/>
      <c r="DR779" s="2"/>
      <c r="DS779" s="2"/>
      <c r="DT779" s="2"/>
      <c r="DU779" s="2"/>
      <c r="DV779" s="2"/>
      <c r="DW779" s="2"/>
      <c r="DX779" s="2"/>
      <c r="DY779" s="2"/>
      <c r="DZ779" s="2"/>
      <c r="EA779" s="2"/>
      <c r="EB779" s="2"/>
      <c r="EC779" s="2"/>
      <c r="ED779" s="2"/>
      <c r="EE779" s="2"/>
      <c r="EF779" s="2"/>
      <c r="EG779" s="2"/>
      <c r="EH779" s="2"/>
      <c r="EI779" s="2"/>
      <c r="EJ779" s="2"/>
      <c r="EK779" s="2"/>
    </row>
    <row r="780" spans="1:141" ht="12.7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2"/>
      <c r="BT780" s="2"/>
      <c r="BU780" s="2"/>
      <c r="BV780" s="2"/>
      <c r="BW780" s="2"/>
      <c r="BX780" s="2"/>
      <c r="BY780" s="2"/>
      <c r="BZ780" s="2"/>
      <c r="CA780" s="2"/>
      <c r="CB780" s="2"/>
      <c r="CC780" s="2"/>
      <c r="CD780" s="2"/>
      <c r="CE780" s="2"/>
      <c r="CF780" s="2"/>
      <c r="CG780" s="2"/>
      <c r="CH780" s="2"/>
      <c r="CI780" s="2"/>
      <c r="CJ780" s="2"/>
      <c r="CK780" s="2"/>
      <c r="CL780" s="2"/>
      <c r="CM780" s="2"/>
      <c r="CN780" s="2"/>
      <c r="CO780" s="2"/>
      <c r="CP780" s="2"/>
      <c r="CQ780" s="2"/>
      <c r="CR780" s="2"/>
      <c r="CS780" s="2"/>
      <c r="CT780" s="2"/>
      <c r="CU780" s="2"/>
      <c r="CV780" s="2"/>
      <c r="CW780" s="2"/>
      <c r="CX780" s="2"/>
      <c r="CY780" s="2"/>
      <c r="CZ780" s="2"/>
      <c r="DA780" s="2"/>
      <c r="DB780" s="2"/>
      <c r="DC780" s="2"/>
      <c r="DD780" s="2"/>
      <c r="DE780" s="2"/>
      <c r="DF780" s="2"/>
      <c r="DG780" s="2"/>
      <c r="DH780" s="2"/>
      <c r="DI780" s="2"/>
      <c r="DJ780" s="2"/>
      <c r="DK780" s="2"/>
      <c r="DL780" s="2"/>
      <c r="DM780" s="2"/>
      <c r="DN780" s="2"/>
      <c r="DO780" s="2"/>
      <c r="DP780" s="2"/>
      <c r="DQ780" s="2"/>
      <c r="DR780" s="2"/>
      <c r="DS780" s="2"/>
      <c r="DT780" s="2"/>
      <c r="DU780" s="2"/>
      <c r="DV780" s="2"/>
      <c r="DW780" s="2"/>
      <c r="DX780" s="2"/>
      <c r="DY780" s="2"/>
      <c r="DZ780" s="2"/>
      <c r="EA780" s="2"/>
      <c r="EB780" s="2"/>
      <c r="EC780" s="2"/>
      <c r="ED780" s="2"/>
      <c r="EE780" s="2"/>
      <c r="EF780" s="2"/>
      <c r="EG780" s="2"/>
      <c r="EH780" s="2"/>
      <c r="EI780" s="2"/>
      <c r="EJ780" s="2"/>
      <c r="EK780" s="2"/>
    </row>
    <row r="781" spans="1:141" ht="12.7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c r="BS781" s="2"/>
      <c r="BT781" s="2"/>
      <c r="BU781" s="2"/>
      <c r="BV781" s="2"/>
      <c r="BW781" s="2"/>
      <c r="BX781" s="2"/>
      <c r="BY781" s="2"/>
      <c r="BZ781" s="2"/>
      <c r="CA781" s="2"/>
      <c r="CB781" s="2"/>
      <c r="CC781" s="2"/>
      <c r="CD781" s="2"/>
      <c r="CE781" s="2"/>
      <c r="CF781" s="2"/>
      <c r="CG781" s="2"/>
      <c r="CH781" s="2"/>
      <c r="CI781" s="2"/>
      <c r="CJ781" s="2"/>
      <c r="CK781" s="2"/>
      <c r="CL781" s="2"/>
      <c r="CM781" s="2"/>
      <c r="CN781" s="2"/>
      <c r="CO781" s="2"/>
      <c r="CP781" s="2"/>
      <c r="CQ781" s="2"/>
      <c r="CR781" s="2"/>
      <c r="CS781" s="2"/>
      <c r="CT781" s="2"/>
      <c r="CU781" s="2"/>
      <c r="CV781" s="2"/>
      <c r="CW781" s="2"/>
      <c r="CX781" s="2"/>
      <c r="CY781" s="2"/>
      <c r="CZ781" s="2"/>
      <c r="DA781" s="2"/>
      <c r="DB781" s="2"/>
      <c r="DC781" s="2"/>
      <c r="DD781" s="2"/>
      <c r="DE781" s="2"/>
      <c r="DF781" s="2"/>
      <c r="DG781" s="2"/>
      <c r="DH781" s="2"/>
      <c r="DI781" s="2"/>
      <c r="DJ781" s="2"/>
      <c r="DK781" s="2"/>
      <c r="DL781" s="2"/>
      <c r="DM781" s="2"/>
      <c r="DN781" s="2"/>
      <c r="DO781" s="2"/>
      <c r="DP781" s="2"/>
      <c r="DQ781" s="2"/>
      <c r="DR781" s="2"/>
      <c r="DS781" s="2"/>
      <c r="DT781" s="2"/>
      <c r="DU781" s="2"/>
      <c r="DV781" s="2"/>
      <c r="DW781" s="2"/>
      <c r="DX781" s="2"/>
      <c r="DY781" s="2"/>
      <c r="DZ781" s="2"/>
      <c r="EA781" s="2"/>
      <c r="EB781" s="2"/>
      <c r="EC781" s="2"/>
      <c r="ED781" s="2"/>
      <c r="EE781" s="2"/>
      <c r="EF781" s="2"/>
      <c r="EG781" s="2"/>
      <c r="EH781" s="2"/>
      <c r="EI781" s="2"/>
      <c r="EJ781" s="2"/>
      <c r="EK781" s="2"/>
    </row>
    <row r="782" spans="1:141" ht="12.7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c r="BS782" s="2"/>
      <c r="BT782" s="2"/>
      <c r="BU782" s="2"/>
      <c r="BV782" s="2"/>
      <c r="BW782" s="2"/>
      <c r="BX782" s="2"/>
      <c r="BY782" s="2"/>
      <c r="BZ782" s="2"/>
      <c r="CA782" s="2"/>
      <c r="CB782" s="2"/>
      <c r="CC782" s="2"/>
      <c r="CD782" s="2"/>
      <c r="CE782" s="2"/>
      <c r="CF782" s="2"/>
      <c r="CG782" s="2"/>
      <c r="CH782" s="2"/>
      <c r="CI782" s="2"/>
      <c r="CJ782" s="2"/>
      <c r="CK782" s="2"/>
      <c r="CL782" s="2"/>
      <c r="CM782" s="2"/>
      <c r="CN782" s="2"/>
      <c r="CO782" s="2"/>
      <c r="CP782" s="2"/>
      <c r="CQ782" s="2"/>
      <c r="CR782" s="2"/>
      <c r="CS782" s="2"/>
      <c r="CT782" s="2"/>
      <c r="CU782" s="2"/>
      <c r="CV782" s="2"/>
      <c r="CW782" s="2"/>
      <c r="CX782" s="2"/>
      <c r="CY782" s="2"/>
      <c r="CZ782" s="2"/>
      <c r="DA782" s="2"/>
      <c r="DB782" s="2"/>
      <c r="DC782" s="2"/>
      <c r="DD782" s="2"/>
      <c r="DE782" s="2"/>
      <c r="DF782" s="2"/>
      <c r="DG782" s="2"/>
      <c r="DH782" s="2"/>
      <c r="DI782" s="2"/>
      <c r="DJ782" s="2"/>
      <c r="DK782" s="2"/>
      <c r="DL782" s="2"/>
      <c r="DM782" s="2"/>
      <c r="DN782" s="2"/>
      <c r="DO782" s="2"/>
      <c r="DP782" s="2"/>
      <c r="DQ782" s="2"/>
      <c r="DR782" s="2"/>
      <c r="DS782" s="2"/>
      <c r="DT782" s="2"/>
      <c r="DU782" s="2"/>
      <c r="DV782" s="2"/>
      <c r="DW782" s="2"/>
      <c r="DX782" s="2"/>
      <c r="DY782" s="2"/>
      <c r="DZ782" s="2"/>
      <c r="EA782" s="2"/>
      <c r="EB782" s="2"/>
      <c r="EC782" s="2"/>
      <c r="ED782" s="2"/>
      <c r="EE782" s="2"/>
      <c r="EF782" s="2"/>
      <c r="EG782" s="2"/>
      <c r="EH782" s="2"/>
      <c r="EI782" s="2"/>
      <c r="EJ782" s="2"/>
      <c r="EK782" s="2"/>
    </row>
    <row r="783" spans="1:141" ht="12.7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c r="BR783" s="2"/>
      <c r="BS783" s="2"/>
      <c r="BT783" s="2"/>
      <c r="BU783" s="2"/>
      <c r="BV783" s="2"/>
      <c r="BW783" s="2"/>
      <c r="BX783" s="2"/>
      <c r="BY783" s="2"/>
      <c r="BZ783" s="2"/>
      <c r="CA783" s="2"/>
      <c r="CB783" s="2"/>
      <c r="CC783" s="2"/>
      <c r="CD783" s="2"/>
      <c r="CE783" s="2"/>
      <c r="CF783" s="2"/>
      <c r="CG783" s="2"/>
      <c r="CH783" s="2"/>
      <c r="CI783" s="2"/>
      <c r="CJ783" s="2"/>
      <c r="CK783" s="2"/>
      <c r="CL783" s="2"/>
      <c r="CM783" s="2"/>
      <c r="CN783" s="2"/>
      <c r="CO783" s="2"/>
      <c r="CP783" s="2"/>
      <c r="CQ783" s="2"/>
      <c r="CR783" s="2"/>
      <c r="CS783" s="2"/>
      <c r="CT783" s="2"/>
      <c r="CU783" s="2"/>
      <c r="CV783" s="2"/>
      <c r="CW783" s="2"/>
      <c r="CX783" s="2"/>
      <c r="CY783" s="2"/>
      <c r="CZ783" s="2"/>
      <c r="DA783" s="2"/>
      <c r="DB783" s="2"/>
      <c r="DC783" s="2"/>
      <c r="DD783" s="2"/>
      <c r="DE783" s="2"/>
      <c r="DF783" s="2"/>
      <c r="DG783" s="2"/>
      <c r="DH783" s="2"/>
      <c r="DI783" s="2"/>
      <c r="DJ783" s="2"/>
      <c r="DK783" s="2"/>
      <c r="DL783" s="2"/>
      <c r="DM783" s="2"/>
      <c r="DN783" s="2"/>
      <c r="DO783" s="2"/>
      <c r="DP783" s="2"/>
      <c r="DQ783" s="2"/>
      <c r="DR783" s="2"/>
      <c r="DS783" s="2"/>
      <c r="DT783" s="2"/>
      <c r="DU783" s="2"/>
      <c r="DV783" s="2"/>
      <c r="DW783" s="2"/>
      <c r="DX783" s="2"/>
      <c r="DY783" s="2"/>
      <c r="DZ783" s="2"/>
      <c r="EA783" s="2"/>
      <c r="EB783" s="2"/>
      <c r="EC783" s="2"/>
      <c r="ED783" s="2"/>
      <c r="EE783" s="2"/>
      <c r="EF783" s="2"/>
      <c r="EG783" s="2"/>
      <c r="EH783" s="2"/>
      <c r="EI783" s="2"/>
      <c r="EJ783" s="2"/>
      <c r="EK783" s="2"/>
    </row>
    <row r="784" spans="1:141" ht="12.7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c r="BS784" s="2"/>
      <c r="BT784" s="2"/>
      <c r="BU784" s="2"/>
      <c r="BV784" s="2"/>
      <c r="BW784" s="2"/>
      <c r="BX784" s="2"/>
      <c r="BY784" s="2"/>
      <c r="BZ784" s="2"/>
      <c r="CA784" s="2"/>
      <c r="CB784" s="2"/>
      <c r="CC784" s="2"/>
      <c r="CD784" s="2"/>
      <c r="CE784" s="2"/>
      <c r="CF784" s="2"/>
      <c r="CG784" s="2"/>
      <c r="CH784" s="2"/>
      <c r="CI784" s="2"/>
      <c r="CJ784" s="2"/>
      <c r="CK784" s="2"/>
      <c r="CL784" s="2"/>
      <c r="CM784" s="2"/>
      <c r="CN784" s="2"/>
      <c r="CO784" s="2"/>
      <c r="CP784" s="2"/>
      <c r="CQ784" s="2"/>
      <c r="CR784" s="2"/>
      <c r="CS784" s="2"/>
      <c r="CT784" s="2"/>
      <c r="CU784" s="2"/>
      <c r="CV784" s="2"/>
      <c r="CW784" s="2"/>
      <c r="CX784" s="2"/>
      <c r="CY784" s="2"/>
      <c r="CZ784" s="2"/>
      <c r="DA784" s="2"/>
      <c r="DB784" s="2"/>
      <c r="DC784" s="2"/>
      <c r="DD784" s="2"/>
      <c r="DE784" s="2"/>
      <c r="DF784" s="2"/>
      <c r="DG784" s="2"/>
      <c r="DH784" s="2"/>
      <c r="DI784" s="2"/>
      <c r="DJ784" s="2"/>
      <c r="DK784" s="2"/>
      <c r="DL784" s="2"/>
      <c r="DM784" s="2"/>
      <c r="DN784" s="2"/>
      <c r="DO784" s="2"/>
      <c r="DP784" s="2"/>
      <c r="DQ784" s="2"/>
      <c r="DR784" s="2"/>
      <c r="DS784" s="2"/>
      <c r="DT784" s="2"/>
      <c r="DU784" s="2"/>
      <c r="DV784" s="2"/>
      <c r="DW784" s="2"/>
      <c r="DX784" s="2"/>
      <c r="DY784" s="2"/>
      <c r="DZ784" s="2"/>
      <c r="EA784" s="2"/>
      <c r="EB784" s="2"/>
      <c r="EC784" s="2"/>
      <c r="ED784" s="2"/>
      <c r="EE784" s="2"/>
      <c r="EF784" s="2"/>
      <c r="EG784" s="2"/>
      <c r="EH784" s="2"/>
      <c r="EI784" s="2"/>
      <c r="EJ784" s="2"/>
      <c r="EK784" s="2"/>
    </row>
    <row r="785" spans="1:141" ht="12.7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c r="BS785" s="2"/>
      <c r="BT785" s="2"/>
      <c r="BU785" s="2"/>
      <c r="BV785" s="2"/>
      <c r="BW785" s="2"/>
      <c r="BX785" s="2"/>
      <c r="BY785" s="2"/>
      <c r="BZ785" s="2"/>
      <c r="CA785" s="2"/>
      <c r="CB785" s="2"/>
      <c r="CC785" s="2"/>
      <c r="CD785" s="2"/>
      <c r="CE785" s="2"/>
      <c r="CF785" s="2"/>
      <c r="CG785" s="2"/>
      <c r="CH785" s="2"/>
      <c r="CI785" s="2"/>
      <c r="CJ785" s="2"/>
      <c r="CK785" s="2"/>
      <c r="CL785" s="2"/>
      <c r="CM785" s="2"/>
      <c r="CN785" s="2"/>
      <c r="CO785" s="2"/>
      <c r="CP785" s="2"/>
      <c r="CQ785" s="2"/>
      <c r="CR785" s="2"/>
      <c r="CS785" s="2"/>
      <c r="CT785" s="2"/>
      <c r="CU785" s="2"/>
      <c r="CV785" s="2"/>
      <c r="CW785" s="2"/>
      <c r="CX785" s="2"/>
      <c r="CY785" s="2"/>
      <c r="CZ785" s="2"/>
      <c r="DA785" s="2"/>
      <c r="DB785" s="2"/>
      <c r="DC785" s="2"/>
      <c r="DD785" s="2"/>
      <c r="DE785" s="2"/>
      <c r="DF785" s="2"/>
      <c r="DG785" s="2"/>
      <c r="DH785" s="2"/>
      <c r="DI785" s="2"/>
      <c r="DJ785" s="2"/>
      <c r="DK785" s="2"/>
      <c r="DL785" s="2"/>
      <c r="DM785" s="2"/>
      <c r="DN785" s="2"/>
      <c r="DO785" s="2"/>
      <c r="DP785" s="2"/>
      <c r="DQ785" s="2"/>
      <c r="DR785" s="2"/>
      <c r="DS785" s="2"/>
      <c r="DT785" s="2"/>
      <c r="DU785" s="2"/>
      <c r="DV785" s="2"/>
      <c r="DW785" s="2"/>
      <c r="DX785" s="2"/>
      <c r="DY785" s="2"/>
      <c r="DZ785" s="2"/>
      <c r="EA785" s="2"/>
      <c r="EB785" s="2"/>
      <c r="EC785" s="2"/>
      <c r="ED785" s="2"/>
      <c r="EE785" s="2"/>
      <c r="EF785" s="2"/>
      <c r="EG785" s="2"/>
      <c r="EH785" s="2"/>
      <c r="EI785" s="2"/>
      <c r="EJ785" s="2"/>
      <c r="EK785" s="2"/>
    </row>
    <row r="786" spans="1:141" ht="12.7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c r="BV786" s="2"/>
      <c r="BW786" s="2"/>
      <c r="BX786" s="2"/>
      <c r="BY786" s="2"/>
      <c r="BZ786" s="2"/>
      <c r="CA786" s="2"/>
      <c r="CB786" s="2"/>
      <c r="CC786" s="2"/>
      <c r="CD786" s="2"/>
      <c r="CE786" s="2"/>
      <c r="CF786" s="2"/>
      <c r="CG786" s="2"/>
      <c r="CH786" s="2"/>
      <c r="CI786" s="2"/>
      <c r="CJ786" s="2"/>
      <c r="CK786" s="2"/>
      <c r="CL786" s="2"/>
      <c r="CM786" s="2"/>
      <c r="CN786" s="2"/>
      <c r="CO786" s="2"/>
      <c r="CP786" s="2"/>
      <c r="CQ786" s="2"/>
      <c r="CR786" s="2"/>
      <c r="CS786" s="2"/>
      <c r="CT786" s="2"/>
      <c r="CU786" s="2"/>
      <c r="CV786" s="2"/>
      <c r="CW786" s="2"/>
      <c r="CX786" s="2"/>
      <c r="CY786" s="2"/>
      <c r="CZ786" s="2"/>
      <c r="DA786" s="2"/>
      <c r="DB786" s="2"/>
      <c r="DC786" s="2"/>
      <c r="DD786" s="2"/>
      <c r="DE786" s="2"/>
      <c r="DF786" s="2"/>
      <c r="DG786" s="2"/>
      <c r="DH786" s="2"/>
      <c r="DI786" s="2"/>
      <c r="DJ786" s="2"/>
      <c r="DK786" s="2"/>
      <c r="DL786" s="2"/>
      <c r="DM786" s="2"/>
      <c r="DN786" s="2"/>
      <c r="DO786" s="2"/>
      <c r="DP786" s="2"/>
      <c r="DQ786" s="2"/>
      <c r="DR786" s="2"/>
      <c r="DS786" s="2"/>
      <c r="DT786" s="2"/>
      <c r="DU786" s="2"/>
      <c r="DV786" s="2"/>
      <c r="DW786" s="2"/>
      <c r="DX786" s="2"/>
      <c r="DY786" s="2"/>
      <c r="DZ786" s="2"/>
      <c r="EA786" s="2"/>
      <c r="EB786" s="2"/>
      <c r="EC786" s="2"/>
      <c r="ED786" s="2"/>
      <c r="EE786" s="2"/>
      <c r="EF786" s="2"/>
      <c r="EG786" s="2"/>
      <c r="EH786" s="2"/>
      <c r="EI786" s="2"/>
      <c r="EJ786" s="2"/>
      <c r="EK786" s="2"/>
    </row>
    <row r="787" spans="1:141" ht="12.7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c r="BR787" s="2"/>
      <c r="BS787" s="2"/>
      <c r="BT787" s="2"/>
      <c r="BU787" s="2"/>
      <c r="BV787" s="2"/>
      <c r="BW787" s="2"/>
      <c r="BX787" s="2"/>
      <c r="BY787" s="2"/>
      <c r="BZ787" s="2"/>
      <c r="CA787" s="2"/>
      <c r="CB787" s="2"/>
      <c r="CC787" s="2"/>
      <c r="CD787" s="2"/>
      <c r="CE787" s="2"/>
      <c r="CF787" s="2"/>
      <c r="CG787" s="2"/>
      <c r="CH787" s="2"/>
      <c r="CI787" s="2"/>
      <c r="CJ787" s="2"/>
      <c r="CK787" s="2"/>
      <c r="CL787" s="2"/>
      <c r="CM787" s="2"/>
      <c r="CN787" s="2"/>
      <c r="CO787" s="2"/>
      <c r="CP787" s="2"/>
      <c r="CQ787" s="2"/>
      <c r="CR787" s="2"/>
      <c r="CS787" s="2"/>
      <c r="CT787" s="2"/>
      <c r="CU787" s="2"/>
      <c r="CV787" s="2"/>
      <c r="CW787" s="2"/>
      <c r="CX787" s="2"/>
      <c r="CY787" s="2"/>
      <c r="CZ787" s="2"/>
      <c r="DA787" s="2"/>
      <c r="DB787" s="2"/>
      <c r="DC787" s="2"/>
      <c r="DD787" s="2"/>
      <c r="DE787" s="2"/>
      <c r="DF787" s="2"/>
      <c r="DG787" s="2"/>
      <c r="DH787" s="2"/>
      <c r="DI787" s="2"/>
      <c r="DJ787" s="2"/>
      <c r="DK787" s="2"/>
      <c r="DL787" s="2"/>
      <c r="DM787" s="2"/>
      <c r="DN787" s="2"/>
      <c r="DO787" s="2"/>
      <c r="DP787" s="2"/>
      <c r="DQ787" s="2"/>
      <c r="DR787" s="2"/>
      <c r="DS787" s="2"/>
      <c r="DT787" s="2"/>
      <c r="DU787" s="2"/>
      <c r="DV787" s="2"/>
      <c r="DW787" s="2"/>
      <c r="DX787" s="2"/>
      <c r="DY787" s="2"/>
      <c r="DZ787" s="2"/>
      <c r="EA787" s="2"/>
      <c r="EB787" s="2"/>
      <c r="EC787" s="2"/>
      <c r="ED787" s="2"/>
      <c r="EE787" s="2"/>
      <c r="EF787" s="2"/>
      <c r="EG787" s="2"/>
      <c r="EH787" s="2"/>
      <c r="EI787" s="2"/>
      <c r="EJ787" s="2"/>
      <c r="EK787" s="2"/>
    </row>
    <row r="788" spans="1:141" ht="12.7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c r="BS788" s="2"/>
      <c r="BT788" s="2"/>
      <c r="BU788" s="2"/>
      <c r="BV788" s="2"/>
      <c r="BW788" s="2"/>
      <c r="BX788" s="2"/>
      <c r="BY788" s="2"/>
      <c r="BZ788" s="2"/>
      <c r="CA788" s="2"/>
      <c r="CB788" s="2"/>
      <c r="CC788" s="2"/>
      <c r="CD788" s="2"/>
      <c r="CE788" s="2"/>
      <c r="CF788" s="2"/>
      <c r="CG788" s="2"/>
      <c r="CH788" s="2"/>
      <c r="CI788" s="2"/>
      <c r="CJ788" s="2"/>
      <c r="CK788" s="2"/>
      <c r="CL788" s="2"/>
      <c r="CM788" s="2"/>
      <c r="CN788" s="2"/>
      <c r="CO788" s="2"/>
      <c r="CP788" s="2"/>
      <c r="CQ788" s="2"/>
      <c r="CR788" s="2"/>
      <c r="CS788" s="2"/>
      <c r="CT788" s="2"/>
      <c r="CU788" s="2"/>
      <c r="CV788" s="2"/>
      <c r="CW788" s="2"/>
      <c r="CX788" s="2"/>
      <c r="CY788" s="2"/>
      <c r="CZ788" s="2"/>
      <c r="DA788" s="2"/>
      <c r="DB788" s="2"/>
      <c r="DC788" s="2"/>
      <c r="DD788" s="2"/>
      <c r="DE788" s="2"/>
      <c r="DF788" s="2"/>
      <c r="DG788" s="2"/>
      <c r="DH788" s="2"/>
      <c r="DI788" s="2"/>
      <c r="DJ788" s="2"/>
      <c r="DK788" s="2"/>
      <c r="DL788" s="2"/>
      <c r="DM788" s="2"/>
      <c r="DN788" s="2"/>
      <c r="DO788" s="2"/>
      <c r="DP788" s="2"/>
      <c r="DQ788" s="2"/>
      <c r="DR788" s="2"/>
      <c r="DS788" s="2"/>
      <c r="DT788" s="2"/>
      <c r="DU788" s="2"/>
      <c r="DV788" s="2"/>
      <c r="DW788" s="2"/>
      <c r="DX788" s="2"/>
      <c r="DY788" s="2"/>
      <c r="DZ788" s="2"/>
      <c r="EA788" s="2"/>
      <c r="EB788" s="2"/>
      <c r="EC788" s="2"/>
      <c r="ED788" s="2"/>
      <c r="EE788" s="2"/>
      <c r="EF788" s="2"/>
      <c r="EG788" s="2"/>
      <c r="EH788" s="2"/>
      <c r="EI788" s="2"/>
      <c r="EJ788" s="2"/>
      <c r="EK788" s="2"/>
    </row>
    <row r="789" spans="1:141" ht="12.7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c r="BS789" s="2"/>
      <c r="BT789" s="2"/>
      <c r="BU789" s="2"/>
      <c r="BV789" s="2"/>
      <c r="BW789" s="2"/>
      <c r="BX789" s="2"/>
      <c r="BY789" s="2"/>
      <c r="BZ789" s="2"/>
      <c r="CA789" s="2"/>
      <c r="CB789" s="2"/>
      <c r="CC789" s="2"/>
      <c r="CD789" s="2"/>
      <c r="CE789" s="2"/>
      <c r="CF789" s="2"/>
      <c r="CG789" s="2"/>
      <c r="CH789" s="2"/>
      <c r="CI789" s="2"/>
      <c r="CJ789" s="2"/>
      <c r="CK789" s="2"/>
      <c r="CL789" s="2"/>
      <c r="CM789" s="2"/>
      <c r="CN789" s="2"/>
      <c r="CO789" s="2"/>
      <c r="CP789" s="2"/>
      <c r="CQ789" s="2"/>
      <c r="CR789" s="2"/>
      <c r="CS789" s="2"/>
      <c r="CT789" s="2"/>
      <c r="CU789" s="2"/>
      <c r="CV789" s="2"/>
      <c r="CW789" s="2"/>
      <c r="CX789" s="2"/>
      <c r="CY789" s="2"/>
      <c r="CZ789" s="2"/>
      <c r="DA789" s="2"/>
      <c r="DB789" s="2"/>
      <c r="DC789" s="2"/>
      <c r="DD789" s="2"/>
      <c r="DE789" s="2"/>
      <c r="DF789" s="2"/>
      <c r="DG789" s="2"/>
      <c r="DH789" s="2"/>
      <c r="DI789" s="2"/>
      <c r="DJ789" s="2"/>
      <c r="DK789" s="2"/>
      <c r="DL789" s="2"/>
      <c r="DM789" s="2"/>
      <c r="DN789" s="2"/>
      <c r="DO789" s="2"/>
      <c r="DP789" s="2"/>
      <c r="DQ789" s="2"/>
      <c r="DR789" s="2"/>
      <c r="DS789" s="2"/>
      <c r="DT789" s="2"/>
      <c r="DU789" s="2"/>
      <c r="DV789" s="2"/>
      <c r="DW789" s="2"/>
      <c r="DX789" s="2"/>
      <c r="DY789" s="2"/>
      <c r="DZ789" s="2"/>
      <c r="EA789" s="2"/>
      <c r="EB789" s="2"/>
      <c r="EC789" s="2"/>
      <c r="ED789" s="2"/>
      <c r="EE789" s="2"/>
      <c r="EF789" s="2"/>
      <c r="EG789" s="2"/>
      <c r="EH789" s="2"/>
      <c r="EI789" s="2"/>
      <c r="EJ789" s="2"/>
      <c r="EK789" s="2"/>
    </row>
    <row r="790" spans="1:141" ht="12.7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c r="BS790" s="2"/>
      <c r="BT790" s="2"/>
      <c r="BU790" s="2"/>
      <c r="BV790" s="2"/>
      <c r="BW790" s="2"/>
      <c r="BX790" s="2"/>
      <c r="BY790" s="2"/>
      <c r="BZ790" s="2"/>
      <c r="CA790" s="2"/>
      <c r="CB790" s="2"/>
      <c r="CC790" s="2"/>
      <c r="CD790" s="2"/>
      <c r="CE790" s="2"/>
      <c r="CF790" s="2"/>
      <c r="CG790" s="2"/>
      <c r="CH790" s="2"/>
      <c r="CI790" s="2"/>
      <c r="CJ790" s="2"/>
      <c r="CK790" s="2"/>
      <c r="CL790" s="2"/>
      <c r="CM790" s="2"/>
      <c r="CN790" s="2"/>
      <c r="CO790" s="2"/>
      <c r="CP790" s="2"/>
      <c r="CQ790" s="2"/>
      <c r="CR790" s="2"/>
      <c r="CS790" s="2"/>
      <c r="CT790" s="2"/>
      <c r="CU790" s="2"/>
      <c r="CV790" s="2"/>
      <c r="CW790" s="2"/>
      <c r="CX790" s="2"/>
      <c r="CY790" s="2"/>
      <c r="CZ790" s="2"/>
      <c r="DA790" s="2"/>
      <c r="DB790" s="2"/>
      <c r="DC790" s="2"/>
      <c r="DD790" s="2"/>
      <c r="DE790" s="2"/>
      <c r="DF790" s="2"/>
      <c r="DG790" s="2"/>
      <c r="DH790" s="2"/>
      <c r="DI790" s="2"/>
      <c r="DJ790" s="2"/>
      <c r="DK790" s="2"/>
      <c r="DL790" s="2"/>
      <c r="DM790" s="2"/>
      <c r="DN790" s="2"/>
      <c r="DO790" s="2"/>
      <c r="DP790" s="2"/>
      <c r="DQ790" s="2"/>
      <c r="DR790" s="2"/>
      <c r="DS790" s="2"/>
      <c r="DT790" s="2"/>
      <c r="DU790" s="2"/>
      <c r="DV790" s="2"/>
      <c r="DW790" s="2"/>
      <c r="DX790" s="2"/>
      <c r="DY790" s="2"/>
      <c r="DZ790" s="2"/>
      <c r="EA790" s="2"/>
      <c r="EB790" s="2"/>
      <c r="EC790" s="2"/>
      <c r="ED790" s="2"/>
      <c r="EE790" s="2"/>
      <c r="EF790" s="2"/>
      <c r="EG790" s="2"/>
      <c r="EH790" s="2"/>
      <c r="EI790" s="2"/>
      <c r="EJ790" s="2"/>
      <c r="EK790" s="2"/>
    </row>
    <row r="791" spans="1:141" ht="12.7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c r="BS791" s="2"/>
      <c r="BT791" s="2"/>
      <c r="BU791" s="2"/>
      <c r="BV791" s="2"/>
      <c r="BW791" s="2"/>
      <c r="BX791" s="2"/>
      <c r="BY791" s="2"/>
      <c r="BZ791" s="2"/>
      <c r="CA791" s="2"/>
      <c r="CB791" s="2"/>
      <c r="CC791" s="2"/>
      <c r="CD791" s="2"/>
      <c r="CE791" s="2"/>
      <c r="CF791" s="2"/>
      <c r="CG791" s="2"/>
      <c r="CH791" s="2"/>
      <c r="CI791" s="2"/>
      <c r="CJ791" s="2"/>
      <c r="CK791" s="2"/>
      <c r="CL791" s="2"/>
      <c r="CM791" s="2"/>
      <c r="CN791" s="2"/>
      <c r="CO791" s="2"/>
      <c r="CP791" s="2"/>
      <c r="CQ791" s="2"/>
      <c r="CR791" s="2"/>
      <c r="CS791" s="2"/>
      <c r="CT791" s="2"/>
      <c r="CU791" s="2"/>
      <c r="CV791" s="2"/>
      <c r="CW791" s="2"/>
      <c r="CX791" s="2"/>
      <c r="CY791" s="2"/>
      <c r="CZ791" s="2"/>
      <c r="DA791" s="2"/>
      <c r="DB791" s="2"/>
      <c r="DC791" s="2"/>
      <c r="DD791" s="2"/>
      <c r="DE791" s="2"/>
      <c r="DF791" s="2"/>
      <c r="DG791" s="2"/>
      <c r="DH791" s="2"/>
      <c r="DI791" s="2"/>
      <c r="DJ791" s="2"/>
      <c r="DK791" s="2"/>
      <c r="DL791" s="2"/>
      <c r="DM791" s="2"/>
      <c r="DN791" s="2"/>
      <c r="DO791" s="2"/>
      <c r="DP791" s="2"/>
      <c r="DQ791" s="2"/>
      <c r="DR791" s="2"/>
      <c r="DS791" s="2"/>
      <c r="DT791" s="2"/>
      <c r="DU791" s="2"/>
      <c r="DV791" s="2"/>
      <c r="DW791" s="2"/>
      <c r="DX791" s="2"/>
      <c r="DY791" s="2"/>
      <c r="DZ791" s="2"/>
      <c r="EA791" s="2"/>
      <c r="EB791" s="2"/>
      <c r="EC791" s="2"/>
      <c r="ED791" s="2"/>
      <c r="EE791" s="2"/>
      <c r="EF791" s="2"/>
      <c r="EG791" s="2"/>
      <c r="EH791" s="2"/>
      <c r="EI791" s="2"/>
      <c r="EJ791" s="2"/>
      <c r="EK791" s="2"/>
    </row>
    <row r="792" spans="1:141" ht="12.7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c r="BS792" s="2"/>
      <c r="BT792" s="2"/>
      <c r="BU792" s="2"/>
      <c r="BV792" s="2"/>
      <c r="BW792" s="2"/>
      <c r="BX792" s="2"/>
      <c r="BY792" s="2"/>
      <c r="BZ792" s="2"/>
      <c r="CA792" s="2"/>
      <c r="CB792" s="2"/>
      <c r="CC792" s="2"/>
      <c r="CD792" s="2"/>
      <c r="CE792" s="2"/>
      <c r="CF792" s="2"/>
      <c r="CG792" s="2"/>
      <c r="CH792" s="2"/>
      <c r="CI792" s="2"/>
      <c r="CJ792" s="2"/>
      <c r="CK792" s="2"/>
      <c r="CL792" s="2"/>
      <c r="CM792" s="2"/>
      <c r="CN792" s="2"/>
      <c r="CO792" s="2"/>
      <c r="CP792" s="2"/>
      <c r="CQ792" s="2"/>
      <c r="CR792" s="2"/>
      <c r="CS792" s="2"/>
      <c r="CT792" s="2"/>
      <c r="CU792" s="2"/>
      <c r="CV792" s="2"/>
      <c r="CW792" s="2"/>
      <c r="CX792" s="2"/>
      <c r="CY792" s="2"/>
      <c r="CZ792" s="2"/>
      <c r="DA792" s="2"/>
      <c r="DB792" s="2"/>
      <c r="DC792" s="2"/>
      <c r="DD792" s="2"/>
      <c r="DE792" s="2"/>
      <c r="DF792" s="2"/>
      <c r="DG792" s="2"/>
      <c r="DH792" s="2"/>
      <c r="DI792" s="2"/>
      <c r="DJ792" s="2"/>
      <c r="DK792" s="2"/>
      <c r="DL792" s="2"/>
      <c r="DM792" s="2"/>
      <c r="DN792" s="2"/>
      <c r="DO792" s="2"/>
      <c r="DP792" s="2"/>
      <c r="DQ792" s="2"/>
      <c r="DR792" s="2"/>
      <c r="DS792" s="2"/>
      <c r="DT792" s="2"/>
      <c r="DU792" s="2"/>
      <c r="DV792" s="2"/>
      <c r="DW792" s="2"/>
      <c r="DX792" s="2"/>
      <c r="DY792" s="2"/>
      <c r="DZ792" s="2"/>
      <c r="EA792" s="2"/>
      <c r="EB792" s="2"/>
      <c r="EC792" s="2"/>
      <c r="ED792" s="2"/>
      <c r="EE792" s="2"/>
      <c r="EF792" s="2"/>
      <c r="EG792" s="2"/>
      <c r="EH792" s="2"/>
      <c r="EI792" s="2"/>
      <c r="EJ792" s="2"/>
      <c r="EK792" s="2"/>
    </row>
    <row r="793" spans="1:141" ht="12.7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c r="BS793" s="2"/>
      <c r="BT793" s="2"/>
      <c r="BU793" s="2"/>
      <c r="BV793" s="2"/>
      <c r="BW793" s="2"/>
      <c r="BX793" s="2"/>
      <c r="BY793" s="2"/>
      <c r="BZ793" s="2"/>
      <c r="CA793" s="2"/>
      <c r="CB793" s="2"/>
      <c r="CC793" s="2"/>
      <c r="CD793" s="2"/>
      <c r="CE793" s="2"/>
      <c r="CF793" s="2"/>
      <c r="CG793" s="2"/>
      <c r="CH793" s="2"/>
      <c r="CI793" s="2"/>
      <c r="CJ793" s="2"/>
      <c r="CK793" s="2"/>
      <c r="CL793" s="2"/>
      <c r="CM793" s="2"/>
      <c r="CN793" s="2"/>
      <c r="CO793" s="2"/>
      <c r="CP793" s="2"/>
      <c r="CQ793" s="2"/>
      <c r="CR793" s="2"/>
      <c r="CS793" s="2"/>
      <c r="CT793" s="2"/>
      <c r="CU793" s="2"/>
      <c r="CV793" s="2"/>
      <c r="CW793" s="2"/>
      <c r="CX793" s="2"/>
      <c r="CY793" s="2"/>
      <c r="CZ793" s="2"/>
      <c r="DA793" s="2"/>
      <c r="DB793" s="2"/>
      <c r="DC793" s="2"/>
      <c r="DD793" s="2"/>
      <c r="DE793" s="2"/>
      <c r="DF793" s="2"/>
      <c r="DG793" s="2"/>
      <c r="DH793" s="2"/>
      <c r="DI793" s="2"/>
      <c r="DJ793" s="2"/>
      <c r="DK793" s="2"/>
      <c r="DL793" s="2"/>
      <c r="DM793" s="2"/>
      <c r="DN793" s="2"/>
      <c r="DO793" s="2"/>
      <c r="DP793" s="2"/>
      <c r="DQ793" s="2"/>
      <c r="DR793" s="2"/>
      <c r="DS793" s="2"/>
      <c r="DT793" s="2"/>
      <c r="DU793" s="2"/>
      <c r="DV793" s="2"/>
      <c r="DW793" s="2"/>
      <c r="DX793" s="2"/>
      <c r="DY793" s="2"/>
      <c r="DZ793" s="2"/>
      <c r="EA793" s="2"/>
      <c r="EB793" s="2"/>
      <c r="EC793" s="2"/>
      <c r="ED793" s="2"/>
      <c r="EE793" s="2"/>
      <c r="EF793" s="2"/>
      <c r="EG793" s="2"/>
      <c r="EH793" s="2"/>
      <c r="EI793" s="2"/>
      <c r="EJ793" s="2"/>
      <c r="EK793" s="2"/>
    </row>
    <row r="794" spans="1:141" ht="12.7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c r="BS794" s="2"/>
      <c r="BT794" s="2"/>
      <c r="BU794" s="2"/>
      <c r="BV794" s="2"/>
      <c r="BW794" s="2"/>
      <c r="BX794" s="2"/>
      <c r="BY794" s="2"/>
      <c r="BZ794" s="2"/>
      <c r="CA794" s="2"/>
      <c r="CB794" s="2"/>
      <c r="CC794" s="2"/>
      <c r="CD794" s="2"/>
      <c r="CE794" s="2"/>
      <c r="CF794" s="2"/>
      <c r="CG794" s="2"/>
      <c r="CH794" s="2"/>
      <c r="CI794" s="2"/>
      <c r="CJ794" s="2"/>
      <c r="CK794" s="2"/>
      <c r="CL794" s="2"/>
      <c r="CM794" s="2"/>
      <c r="CN794" s="2"/>
      <c r="CO794" s="2"/>
      <c r="CP794" s="2"/>
      <c r="CQ794" s="2"/>
      <c r="CR794" s="2"/>
      <c r="CS794" s="2"/>
      <c r="CT794" s="2"/>
      <c r="CU794" s="2"/>
      <c r="CV794" s="2"/>
      <c r="CW794" s="2"/>
      <c r="CX794" s="2"/>
      <c r="CY794" s="2"/>
      <c r="CZ794" s="2"/>
      <c r="DA794" s="2"/>
      <c r="DB794" s="2"/>
      <c r="DC794" s="2"/>
      <c r="DD794" s="2"/>
      <c r="DE794" s="2"/>
      <c r="DF794" s="2"/>
      <c r="DG794" s="2"/>
      <c r="DH794" s="2"/>
      <c r="DI794" s="2"/>
      <c r="DJ794" s="2"/>
      <c r="DK794" s="2"/>
      <c r="DL794" s="2"/>
      <c r="DM794" s="2"/>
      <c r="DN794" s="2"/>
      <c r="DO794" s="2"/>
      <c r="DP794" s="2"/>
      <c r="DQ794" s="2"/>
      <c r="DR794" s="2"/>
      <c r="DS794" s="2"/>
      <c r="DT794" s="2"/>
      <c r="DU794" s="2"/>
      <c r="DV794" s="2"/>
      <c r="DW794" s="2"/>
      <c r="DX794" s="2"/>
      <c r="DY794" s="2"/>
      <c r="DZ794" s="2"/>
      <c r="EA794" s="2"/>
      <c r="EB794" s="2"/>
      <c r="EC794" s="2"/>
      <c r="ED794" s="2"/>
      <c r="EE794" s="2"/>
      <c r="EF794" s="2"/>
      <c r="EG794" s="2"/>
      <c r="EH794" s="2"/>
      <c r="EI794" s="2"/>
      <c r="EJ794" s="2"/>
      <c r="EK794" s="2"/>
    </row>
    <row r="795" spans="1:141" ht="12.7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c r="BS795" s="2"/>
      <c r="BT795" s="2"/>
      <c r="BU795" s="2"/>
      <c r="BV795" s="2"/>
      <c r="BW795" s="2"/>
      <c r="BX795" s="2"/>
      <c r="BY795" s="2"/>
      <c r="BZ795" s="2"/>
      <c r="CA795" s="2"/>
      <c r="CB795" s="2"/>
      <c r="CC795" s="2"/>
      <c r="CD795" s="2"/>
      <c r="CE795" s="2"/>
      <c r="CF795" s="2"/>
      <c r="CG795" s="2"/>
      <c r="CH795" s="2"/>
      <c r="CI795" s="2"/>
      <c r="CJ795" s="2"/>
      <c r="CK795" s="2"/>
      <c r="CL795" s="2"/>
      <c r="CM795" s="2"/>
      <c r="CN795" s="2"/>
      <c r="CO795" s="2"/>
      <c r="CP795" s="2"/>
      <c r="CQ795" s="2"/>
      <c r="CR795" s="2"/>
      <c r="CS795" s="2"/>
      <c r="CT795" s="2"/>
      <c r="CU795" s="2"/>
      <c r="CV795" s="2"/>
      <c r="CW795" s="2"/>
      <c r="CX795" s="2"/>
      <c r="CY795" s="2"/>
      <c r="CZ795" s="2"/>
      <c r="DA795" s="2"/>
      <c r="DB795" s="2"/>
      <c r="DC795" s="2"/>
      <c r="DD795" s="2"/>
      <c r="DE795" s="2"/>
      <c r="DF795" s="2"/>
      <c r="DG795" s="2"/>
      <c r="DH795" s="2"/>
      <c r="DI795" s="2"/>
      <c r="DJ795" s="2"/>
      <c r="DK795" s="2"/>
      <c r="DL795" s="2"/>
      <c r="DM795" s="2"/>
      <c r="DN795" s="2"/>
      <c r="DO795" s="2"/>
      <c r="DP795" s="2"/>
      <c r="DQ795" s="2"/>
      <c r="DR795" s="2"/>
      <c r="DS795" s="2"/>
      <c r="DT795" s="2"/>
      <c r="DU795" s="2"/>
      <c r="DV795" s="2"/>
      <c r="DW795" s="2"/>
      <c r="DX795" s="2"/>
      <c r="DY795" s="2"/>
      <c r="DZ795" s="2"/>
      <c r="EA795" s="2"/>
      <c r="EB795" s="2"/>
      <c r="EC795" s="2"/>
      <c r="ED795" s="2"/>
      <c r="EE795" s="2"/>
      <c r="EF795" s="2"/>
      <c r="EG795" s="2"/>
      <c r="EH795" s="2"/>
      <c r="EI795" s="2"/>
      <c r="EJ795" s="2"/>
      <c r="EK795" s="2"/>
    </row>
    <row r="796" spans="1:141" ht="12.7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c r="BV796" s="2"/>
      <c r="BW796" s="2"/>
      <c r="BX796" s="2"/>
      <c r="BY796" s="2"/>
      <c r="BZ796" s="2"/>
      <c r="CA796" s="2"/>
      <c r="CB796" s="2"/>
      <c r="CC796" s="2"/>
      <c r="CD796" s="2"/>
      <c r="CE796" s="2"/>
      <c r="CF796" s="2"/>
      <c r="CG796" s="2"/>
      <c r="CH796" s="2"/>
      <c r="CI796" s="2"/>
      <c r="CJ796" s="2"/>
      <c r="CK796" s="2"/>
      <c r="CL796" s="2"/>
      <c r="CM796" s="2"/>
      <c r="CN796" s="2"/>
      <c r="CO796" s="2"/>
      <c r="CP796" s="2"/>
      <c r="CQ796" s="2"/>
      <c r="CR796" s="2"/>
      <c r="CS796" s="2"/>
      <c r="CT796" s="2"/>
      <c r="CU796" s="2"/>
      <c r="CV796" s="2"/>
      <c r="CW796" s="2"/>
      <c r="CX796" s="2"/>
      <c r="CY796" s="2"/>
      <c r="CZ796" s="2"/>
      <c r="DA796" s="2"/>
      <c r="DB796" s="2"/>
      <c r="DC796" s="2"/>
      <c r="DD796" s="2"/>
      <c r="DE796" s="2"/>
      <c r="DF796" s="2"/>
      <c r="DG796" s="2"/>
      <c r="DH796" s="2"/>
      <c r="DI796" s="2"/>
      <c r="DJ796" s="2"/>
      <c r="DK796" s="2"/>
      <c r="DL796" s="2"/>
      <c r="DM796" s="2"/>
      <c r="DN796" s="2"/>
      <c r="DO796" s="2"/>
      <c r="DP796" s="2"/>
      <c r="DQ796" s="2"/>
      <c r="DR796" s="2"/>
      <c r="DS796" s="2"/>
      <c r="DT796" s="2"/>
      <c r="DU796" s="2"/>
      <c r="DV796" s="2"/>
      <c r="DW796" s="2"/>
      <c r="DX796" s="2"/>
      <c r="DY796" s="2"/>
      <c r="DZ796" s="2"/>
      <c r="EA796" s="2"/>
      <c r="EB796" s="2"/>
      <c r="EC796" s="2"/>
      <c r="ED796" s="2"/>
      <c r="EE796" s="2"/>
      <c r="EF796" s="2"/>
      <c r="EG796" s="2"/>
      <c r="EH796" s="2"/>
      <c r="EI796" s="2"/>
      <c r="EJ796" s="2"/>
      <c r="EK796" s="2"/>
    </row>
    <row r="797" spans="1:141" ht="12.7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c r="BS797" s="2"/>
      <c r="BT797" s="2"/>
      <c r="BU797" s="2"/>
      <c r="BV797" s="2"/>
      <c r="BW797" s="2"/>
      <c r="BX797" s="2"/>
      <c r="BY797" s="2"/>
      <c r="BZ797" s="2"/>
      <c r="CA797" s="2"/>
      <c r="CB797" s="2"/>
      <c r="CC797" s="2"/>
      <c r="CD797" s="2"/>
      <c r="CE797" s="2"/>
      <c r="CF797" s="2"/>
      <c r="CG797" s="2"/>
      <c r="CH797" s="2"/>
      <c r="CI797" s="2"/>
      <c r="CJ797" s="2"/>
      <c r="CK797" s="2"/>
      <c r="CL797" s="2"/>
      <c r="CM797" s="2"/>
      <c r="CN797" s="2"/>
      <c r="CO797" s="2"/>
      <c r="CP797" s="2"/>
      <c r="CQ797" s="2"/>
      <c r="CR797" s="2"/>
      <c r="CS797" s="2"/>
      <c r="CT797" s="2"/>
      <c r="CU797" s="2"/>
      <c r="CV797" s="2"/>
      <c r="CW797" s="2"/>
      <c r="CX797" s="2"/>
      <c r="CY797" s="2"/>
      <c r="CZ797" s="2"/>
      <c r="DA797" s="2"/>
      <c r="DB797" s="2"/>
      <c r="DC797" s="2"/>
      <c r="DD797" s="2"/>
      <c r="DE797" s="2"/>
      <c r="DF797" s="2"/>
      <c r="DG797" s="2"/>
      <c r="DH797" s="2"/>
      <c r="DI797" s="2"/>
      <c r="DJ797" s="2"/>
      <c r="DK797" s="2"/>
      <c r="DL797" s="2"/>
      <c r="DM797" s="2"/>
      <c r="DN797" s="2"/>
      <c r="DO797" s="2"/>
      <c r="DP797" s="2"/>
      <c r="DQ797" s="2"/>
      <c r="DR797" s="2"/>
      <c r="DS797" s="2"/>
      <c r="DT797" s="2"/>
      <c r="DU797" s="2"/>
      <c r="DV797" s="2"/>
      <c r="DW797" s="2"/>
      <c r="DX797" s="2"/>
      <c r="DY797" s="2"/>
      <c r="DZ797" s="2"/>
      <c r="EA797" s="2"/>
      <c r="EB797" s="2"/>
      <c r="EC797" s="2"/>
      <c r="ED797" s="2"/>
      <c r="EE797" s="2"/>
      <c r="EF797" s="2"/>
      <c r="EG797" s="2"/>
      <c r="EH797" s="2"/>
      <c r="EI797" s="2"/>
      <c r="EJ797" s="2"/>
      <c r="EK797" s="2"/>
    </row>
    <row r="798" spans="1:141" ht="12.7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c r="BR798" s="2"/>
      <c r="BS798" s="2"/>
      <c r="BT798" s="2"/>
      <c r="BU798" s="2"/>
      <c r="BV798" s="2"/>
      <c r="BW798" s="2"/>
      <c r="BX798" s="2"/>
      <c r="BY798" s="2"/>
      <c r="BZ798" s="2"/>
      <c r="CA798" s="2"/>
      <c r="CB798" s="2"/>
      <c r="CC798" s="2"/>
      <c r="CD798" s="2"/>
      <c r="CE798" s="2"/>
      <c r="CF798" s="2"/>
      <c r="CG798" s="2"/>
      <c r="CH798" s="2"/>
      <c r="CI798" s="2"/>
      <c r="CJ798" s="2"/>
      <c r="CK798" s="2"/>
      <c r="CL798" s="2"/>
      <c r="CM798" s="2"/>
      <c r="CN798" s="2"/>
      <c r="CO798" s="2"/>
      <c r="CP798" s="2"/>
      <c r="CQ798" s="2"/>
      <c r="CR798" s="2"/>
      <c r="CS798" s="2"/>
      <c r="CT798" s="2"/>
      <c r="CU798" s="2"/>
      <c r="CV798" s="2"/>
      <c r="CW798" s="2"/>
      <c r="CX798" s="2"/>
      <c r="CY798" s="2"/>
      <c r="CZ798" s="2"/>
      <c r="DA798" s="2"/>
      <c r="DB798" s="2"/>
      <c r="DC798" s="2"/>
      <c r="DD798" s="2"/>
      <c r="DE798" s="2"/>
      <c r="DF798" s="2"/>
      <c r="DG798" s="2"/>
      <c r="DH798" s="2"/>
      <c r="DI798" s="2"/>
      <c r="DJ798" s="2"/>
      <c r="DK798" s="2"/>
      <c r="DL798" s="2"/>
      <c r="DM798" s="2"/>
      <c r="DN798" s="2"/>
      <c r="DO798" s="2"/>
      <c r="DP798" s="2"/>
      <c r="DQ798" s="2"/>
      <c r="DR798" s="2"/>
      <c r="DS798" s="2"/>
      <c r="DT798" s="2"/>
      <c r="DU798" s="2"/>
      <c r="DV798" s="2"/>
      <c r="DW798" s="2"/>
      <c r="DX798" s="2"/>
      <c r="DY798" s="2"/>
      <c r="DZ798" s="2"/>
      <c r="EA798" s="2"/>
      <c r="EB798" s="2"/>
      <c r="EC798" s="2"/>
      <c r="ED798" s="2"/>
      <c r="EE798" s="2"/>
      <c r="EF798" s="2"/>
      <c r="EG798" s="2"/>
      <c r="EH798" s="2"/>
      <c r="EI798" s="2"/>
      <c r="EJ798" s="2"/>
      <c r="EK798" s="2"/>
    </row>
    <row r="799" spans="1:141" ht="12.7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c r="BS799" s="2"/>
      <c r="BT799" s="2"/>
      <c r="BU799" s="2"/>
      <c r="BV799" s="2"/>
      <c r="BW799" s="2"/>
      <c r="BX799" s="2"/>
      <c r="BY799" s="2"/>
      <c r="BZ799" s="2"/>
      <c r="CA799" s="2"/>
      <c r="CB799" s="2"/>
      <c r="CC799" s="2"/>
      <c r="CD799" s="2"/>
      <c r="CE799" s="2"/>
      <c r="CF799" s="2"/>
      <c r="CG799" s="2"/>
      <c r="CH799" s="2"/>
      <c r="CI799" s="2"/>
      <c r="CJ799" s="2"/>
      <c r="CK799" s="2"/>
      <c r="CL799" s="2"/>
      <c r="CM799" s="2"/>
      <c r="CN799" s="2"/>
      <c r="CO799" s="2"/>
      <c r="CP799" s="2"/>
      <c r="CQ799" s="2"/>
      <c r="CR799" s="2"/>
      <c r="CS799" s="2"/>
      <c r="CT799" s="2"/>
      <c r="CU799" s="2"/>
      <c r="CV799" s="2"/>
      <c r="CW799" s="2"/>
      <c r="CX799" s="2"/>
      <c r="CY799" s="2"/>
      <c r="CZ799" s="2"/>
      <c r="DA799" s="2"/>
      <c r="DB799" s="2"/>
      <c r="DC799" s="2"/>
      <c r="DD799" s="2"/>
      <c r="DE799" s="2"/>
      <c r="DF799" s="2"/>
      <c r="DG799" s="2"/>
      <c r="DH799" s="2"/>
      <c r="DI799" s="2"/>
      <c r="DJ799" s="2"/>
      <c r="DK799" s="2"/>
      <c r="DL799" s="2"/>
      <c r="DM799" s="2"/>
      <c r="DN799" s="2"/>
      <c r="DO799" s="2"/>
      <c r="DP799" s="2"/>
      <c r="DQ799" s="2"/>
      <c r="DR799" s="2"/>
      <c r="DS799" s="2"/>
      <c r="DT799" s="2"/>
      <c r="DU799" s="2"/>
      <c r="DV799" s="2"/>
      <c r="DW799" s="2"/>
      <c r="DX799" s="2"/>
      <c r="DY799" s="2"/>
      <c r="DZ799" s="2"/>
      <c r="EA799" s="2"/>
      <c r="EB799" s="2"/>
      <c r="EC799" s="2"/>
      <c r="ED799" s="2"/>
      <c r="EE799" s="2"/>
      <c r="EF799" s="2"/>
      <c r="EG799" s="2"/>
      <c r="EH799" s="2"/>
      <c r="EI799" s="2"/>
      <c r="EJ799" s="2"/>
      <c r="EK799" s="2"/>
    </row>
    <row r="800" spans="1:141" ht="12.7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2"/>
      <c r="BT800" s="2"/>
      <c r="BU800" s="2"/>
      <c r="BV800" s="2"/>
      <c r="BW800" s="2"/>
      <c r="BX800" s="2"/>
      <c r="BY800" s="2"/>
      <c r="BZ800" s="2"/>
      <c r="CA800" s="2"/>
      <c r="CB800" s="2"/>
      <c r="CC800" s="2"/>
      <c r="CD800" s="2"/>
      <c r="CE800" s="2"/>
      <c r="CF800" s="2"/>
      <c r="CG800" s="2"/>
      <c r="CH800" s="2"/>
      <c r="CI800" s="2"/>
      <c r="CJ800" s="2"/>
      <c r="CK800" s="2"/>
      <c r="CL800" s="2"/>
      <c r="CM800" s="2"/>
      <c r="CN800" s="2"/>
      <c r="CO800" s="2"/>
      <c r="CP800" s="2"/>
      <c r="CQ800" s="2"/>
      <c r="CR800" s="2"/>
      <c r="CS800" s="2"/>
      <c r="CT800" s="2"/>
      <c r="CU800" s="2"/>
      <c r="CV800" s="2"/>
      <c r="CW800" s="2"/>
      <c r="CX800" s="2"/>
      <c r="CY800" s="2"/>
      <c r="CZ800" s="2"/>
      <c r="DA800" s="2"/>
      <c r="DB800" s="2"/>
      <c r="DC800" s="2"/>
      <c r="DD800" s="2"/>
      <c r="DE800" s="2"/>
      <c r="DF800" s="2"/>
      <c r="DG800" s="2"/>
      <c r="DH800" s="2"/>
      <c r="DI800" s="2"/>
      <c r="DJ800" s="2"/>
      <c r="DK800" s="2"/>
      <c r="DL800" s="2"/>
      <c r="DM800" s="2"/>
      <c r="DN800" s="2"/>
      <c r="DO800" s="2"/>
      <c r="DP800" s="2"/>
      <c r="DQ800" s="2"/>
      <c r="DR800" s="2"/>
      <c r="DS800" s="2"/>
      <c r="DT800" s="2"/>
      <c r="DU800" s="2"/>
      <c r="DV800" s="2"/>
      <c r="DW800" s="2"/>
      <c r="DX800" s="2"/>
      <c r="DY800" s="2"/>
      <c r="DZ800" s="2"/>
      <c r="EA800" s="2"/>
      <c r="EB800" s="2"/>
      <c r="EC800" s="2"/>
      <c r="ED800" s="2"/>
      <c r="EE800" s="2"/>
      <c r="EF800" s="2"/>
      <c r="EG800" s="2"/>
      <c r="EH800" s="2"/>
      <c r="EI800" s="2"/>
      <c r="EJ800" s="2"/>
      <c r="EK800" s="2"/>
    </row>
    <row r="801" spans="1:141" ht="12.7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2"/>
      <c r="BT801" s="2"/>
      <c r="BU801" s="2"/>
      <c r="BV801" s="2"/>
      <c r="BW801" s="2"/>
      <c r="BX801" s="2"/>
      <c r="BY801" s="2"/>
      <c r="BZ801" s="2"/>
      <c r="CA801" s="2"/>
      <c r="CB801" s="2"/>
      <c r="CC801" s="2"/>
      <c r="CD801" s="2"/>
      <c r="CE801" s="2"/>
      <c r="CF801" s="2"/>
      <c r="CG801" s="2"/>
      <c r="CH801" s="2"/>
      <c r="CI801" s="2"/>
      <c r="CJ801" s="2"/>
      <c r="CK801" s="2"/>
      <c r="CL801" s="2"/>
      <c r="CM801" s="2"/>
      <c r="CN801" s="2"/>
      <c r="CO801" s="2"/>
      <c r="CP801" s="2"/>
      <c r="CQ801" s="2"/>
      <c r="CR801" s="2"/>
      <c r="CS801" s="2"/>
      <c r="CT801" s="2"/>
      <c r="CU801" s="2"/>
      <c r="CV801" s="2"/>
      <c r="CW801" s="2"/>
      <c r="CX801" s="2"/>
      <c r="CY801" s="2"/>
      <c r="CZ801" s="2"/>
      <c r="DA801" s="2"/>
      <c r="DB801" s="2"/>
      <c r="DC801" s="2"/>
      <c r="DD801" s="2"/>
      <c r="DE801" s="2"/>
      <c r="DF801" s="2"/>
      <c r="DG801" s="2"/>
      <c r="DH801" s="2"/>
      <c r="DI801" s="2"/>
      <c r="DJ801" s="2"/>
      <c r="DK801" s="2"/>
      <c r="DL801" s="2"/>
      <c r="DM801" s="2"/>
      <c r="DN801" s="2"/>
      <c r="DO801" s="2"/>
      <c r="DP801" s="2"/>
      <c r="DQ801" s="2"/>
      <c r="DR801" s="2"/>
      <c r="DS801" s="2"/>
      <c r="DT801" s="2"/>
      <c r="DU801" s="2"/>
      <c r="DV801" s="2"/>
      <c r="DW801" s="2"/>
      <c r="DX801" s="2"/>
      <c r="DY801" s="2"/>
      <c r="DZ801" s="2"/>
      <c r="EA801" s="2"/>
      <c r="EB801" s="2"/>
      <c r="EC801" s="2"/>
      <c r="ED801" s="2"/>
      <c r="EE801" s="2"/>
      <c r="EF801" s="2"/>
      <c r="EG801" s="2"/>
      <c r="EH801" s="2"/>
      <c r="EI801" s="2"/>
      <c r="EJ801" s="2"/>
      <c r="EK801" s="2"/>
    </row>
    <row r="802" spans="1:141" ht="12.7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c r="BS802" s="2"/>
      <c r="BT802" s="2"/>
      <c r="BU802" s="2"/>
      <c r="BV802" s="2"/>
      <c r="BW802" s="2"/>
      <c r="BX802" s="2"/>
      <c r="BY802" s="2"/>
      <c r="BZ802" s="2"/>
      <c r="CA802" s="2"/>
      <c r="CB802" s="2"/>
      <c r="CC802" s="2"/>
      <c r="CD802" s="2"/>
      <c r="CE802" s="2"/>
      <c r="CF802" s="2"/>
      <c r="CG802" s="2"/>
      <c r="CH802" s="2"/>
      <c r="CI802" s="2"/>
      <c r="CJ802" s="2"/>
      <c r="CK802" s="2"/>
      <c r="CL802" s="2"/>
      <c r="CM802" s="2"/>
      <c r="CN802" s="2"/>
      <c r="CO802" s="2"/>
      <c r="CP802" s="2"/>
      <c r="CQ802" s="2"/>
      <c r="CR802" s="2"/>
      <c r="CS802" s="2"/>
      <c r="CT802" s="2"/>
      <c r="CU802" s="2"/>
      <c r="CV802" s="2"/>
      <c r="CW802" s="2"/>
      <c r="CX802" s="2"/>
      <c r="CY802" s="2"/>
      <c r="CZ802" s="2"/>
      <c r="DA802" s="2"/>
      <c r="DB802" s="2"/>
      <c r="DC802" s="2"/>
      <c r="DD802" s="2"/>
      <c r="DE802" s="2"/>
      <c r="DF802" s="2"/>
      <c r="DG802" s="2"/>
      <c r="DH802" s="2"/>
      <c r="DI802" s="2"/>
      <c r="DJ802" s="2"/>
      <c r="DK802" s="2"/>
      <c r="DL802" s="2"/>
      <c r="DM802" s="2"/>
      <c r="DN802" s="2"/>
      <c r="DO802" s="2"/>
      <c r="DP802" s="2"/>
      <c r="DQ802" s="2"/>
      <c r="DR802" s="2"/>
      <c r="DS802" s="2"/>
      <c r="DT802" s="2"/>
      <c r="DU802" s="2"/>
      <c r="DV802" s="2"/>
      <c r="DW802" s="2"/>
      <c r="DX802" s="2"/>
      <c r="DY802" s="2"/>
      <c r="DZ802" s="2"/>
      <c r="EA802" s="2"/>
      <c r="EB802" s="2"/>
      <c r="EC802" s="2"/>
      <c r="ED802" s="2"/>
      <c r="EE802" s="2"/>
      <c r="EF802" s="2"/>
      <c r="EG802" s="2"/>
      <c r="EH802" s="2"/>
      <c r="EI802" s="2"/>
      <c r="EJ802" s="2"/>
      <c r="EK802" s="2"/>
    </row>
    <row r="803" spans="1:141" ht="12.7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c r="BS803" s="2"/>
      <c r="BT803" s="2"/>
      <c r="BU803" s="2"/>
      <c r="BV803" s="2"/>
      <c r="BW803" s="2"/>
      <c r="BX803" s="2"/>
      <c r="BY803" s="2"/>
      <c r="BZ803" s="2"/>
      <c r="CA803" s="2"/>
      <c r="CB803" s="2"/>
      <c r="CC803" s="2"/>
      <c r="CD803" s="2"/>
      <c r="CE803" s="2"/>
      <c r="CF803" s="2"/>
      <c r="CG803" s="2"/>
      <c r="CH803" s="2"/>
      <c r="CI803" s="2"/>
      <c r="CJ803" s="2"/>
      <c r="CK803" s="2"/>
      <c r="CL803" s="2"/>
      <c r="CM803" s="2"/>
      <c r="CN803" s="2"/>
      <c r="CO803" s="2"/>
      <c r="CP803" s="2"/>
      <c r="CQ803" s="2"/>
      <c r="CR803" s="2"/>
      <c r="CS803" s="2"/>
      <c r="CT803" s="2"/>
      <c r="CU803" s="2"/>
      <c r="CV803" s="2"/>
      <c r="CW803" s="2"/>
      <c r="CX803" s="2"/>
      <c r="CY803" s="2"/>
      <c r="CZ803" s="2"/>
      <c r="DA803" s="2"/>
      <c r="DB803" s="2"/>
      <c r="DC803" s="2"/>
      <c r="DD803" s="2"/>
      <c r="DE803" s="2"/>
      <c r="DF803" s="2"/>
      <c r="DG803" s="2"/>
      <c r="DH803" s="2"/>
      <c r="DI803" s="2"/>
      <c r="DJ803" s="2"/>
      <c r="DK803" s="2"/>
      <c r="DL803" s="2"/>
      <c r="DM803" s="2"/>
      <c r="DN803" s="2"/>
      <c r="DO803" s="2"/>
      <c r="DP803" s="2"/>
      <c r="DQ803" s="2"/>
      <c r="DR803" s="2"/>
      <c r="DS803" s="2"/>
      <c r="DT803" s="2"/>
      <c r="DU803" s="2"/>
      <c r="DV803" s="2"/>
      <c r="DW803" s="2"/>
      <c r="DX803" s="2"/>
      <c r="DY803" s="2"/>
      <c r="DZ803" s="2"/>
      <c r="EA803" s="2"/>
      <c r="EB803" s="2"/>
      <c r="EC803" s="2"/>
      <c r="ED803" s="2"/>
      <c r="EE803" s="2"/>
      <c r="EF803" s="2"/>
      <c r="EG803" s="2"/>
      <c r="EH803" s="2"/>
      <c r="EI803" s="2"/>
      <c r="EJ803" s="2"/>
      <c r="EK803" s="2"/>
    </row>
    <row r="804" spans="1:141" ht="12.7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c r="BV804" s="2"/>
      <c r="BW804" s="2"/>
      <c r="BX804" s="2"/>
      <c r="BY804" s="2"/>
      <c r="BZ804" s="2"/>
      <c r="CA804" s="2"/>
      <c r="CB804" s="2"/>
      <c r="CC804" s="2"/>
      <c r="CD804" s="2"/>
      <c r="CE804" s="2"/>
      <c r="CF804" s="2"/>
      <c r="CG804" s="2"/>
      <c r="CH804" s="2"/>
      <c r="CI804" s="2"/>
      <c r="CJ804" s="2"/>
      <c r="CK804" s="2"/>
      <c r="CL804" s="2"/>
      <c r="CM804" s="2"/>
      <c r="CN804" s="2"/>
      <c r="CO804" s="2"/>
      <c r="CP804" s="2"/>
      <c r="CQ804" s="2"/>
      <c r="CR804" s="2"/>
      <c r="CS804" s="2"/>
      <c r="CT804" s="2"/>
      <c r="CU804" s="2"/>
      <c r="CV804" s="2"/>
      <c r="CW804" s="2"/>
      <c r="CX804" s="2"/>
      <c r="CY804" s="2"/>
      <c r="CZ804" s="2"/>
      <c r="DA804" s="2"/>
      <c r="DB804" s="2"/>
      <c r="DC804" s="2"/>
      <c r="DD804" s="2"/>
      <c r="DE804" s="2"/>
      <c r="DF804" s="2"/>
      <c r="DG804" s="2"/>
      <c r="DH804" s="2"/>
      <c r="DI804" s="2"/>
      <c r="DJ804" s="2"/>
      <c r="DK804" s="2"/>
      <c r="DL804" s="2"/>
      <c r="DM804" s="2"/>
      <c r="DN804" s="2"/>
      <c r="DO804" s="2"/>
      <c r="DP804" s="2"/>
      <c r="DQ804" s="2"/>
      <c r="DR804" s="2"/>
      <c r="DS804" s="2"/>
      <c r="DT804" s="2"/>
      <c r="DU804" s="2"/>
      <c r="DV804" s="2"/>
      <c r="DW804" s="2"/>
      <c r="DX804" s="2"/>
      <c r="DY804" s="2"/>
      <c r="DZ804" s="2"/>
      <c r="EA804" s="2"/>
      <c r="EB804" s="2"/>
      <c r="EC804" s="2"/>
      <c r="ED804" s="2"/>
      <c r="EE804" s="2"/>
      <c r="EF804" s="2"/>
      <c r="EG804" s="2"/>
      <c r="EH804" s="2"/>
      <c r="EI804" s="2"/>
      <c r="EJ804" s="2"/>
      <c r="EK804" s="2"/>
    </row>
    <row r="805" spans="1:141" ht="12.7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2"/>
      <c r="BT805" s="2"/>
      <c r="BU805" s="2"/>
      <c r="BV805" s="2"/>
      <c r="BW805" s="2"/>
      <c r="BX805" s="2"/>
      <c r="BY805" s="2"/>
      <c r="BZ805" s="2"/>
      <c r="CA805" s="2"/>
      <c r="CB805" s="2"/>
      <c r="CC805" s="2"/>
      <c r="CD805" s="2"/>
      <c r="CE805" s="2"/>
      <c r="CF805" s="2"/>
      <c r="CG805" s="2"/>
      <c r="CH805" s="2"/>
      <c r="CI805" s="2"/>
      <c r="CJ805" s="2"/>
      <c r="CK805" s="2"/>
      <c r="CL805" s="2"/>
      <c r="CM805" s="2"/>
      <c r="CN805" s="2"/>
      <c r="CO805" s="2"/>
      <c r="CP805" s="2"/>
      <c r="CQ805" s="2"/>
      <c r="CR805" s="2"/>
      <c r="CS805" s="2"/>
      <c r="CT805" s="2"/>
      <c r="CU805" s="2"/>
      <c r="CV805" s="2"/>
      <c r="CW805" s="2"/>
      <c r="CX805" s="2"/>
      <c r="CY805" s="2"/>
      <c r="CZ805" s="2"/>
      <c r="DA805" s="2"/>
      <c r="DB805" s="2"/>
      <c r="DC805" s="2"/>
      <c r="DD805" s="2"/>
      <c r="DE805" s="2"/>
      <c r="DF805" s="2"/>
      <c r="DG805" s="2"/>
      <c r="DH805" s="2"/>
      <c r="DI805" s="2"/>
      <c r="DJ805" s="2"/>
      <c r="DK805" s="2"/>
      <c r="DL805" s="2"/>
      <c r="DM805" s="2"/>
      <c r="DN805" s="2"/>
      <c r="DO805" s="2"/>
      <c r="DP805" s="2"/>
      <c r="DQ805" s="2"/>
      <c r="DR805" s="2"/>
      <c r="DS805" s="2"/>
      <c r="DT805" s="2"/>
      <c r="DU805" s="2"/>
      <c r="DV805" s="2"/>
      <c r="DW805" s="2"/>
      <c r="DX805" s="2"/>
      <c r="DY805" s="2"/>
      <c r="DZ805" s="2"/>
      <c r="EA805" s="2"/>
      <c r="EB805" s="2"/>
      <c r="EC805" s="2"/>
      <c r="ED805" s="2"/>
      <c r="EE805" s="2"/>
      <c r="EF805" s="2"/>
      <c r="EG805" s="2"/>
      <c r="EH805" s="2"/>
      <c r="EI805" s="2"/>
      <c r="EJ805" s="2"/>
      <c r="EK805" s="2"/>
    </row>
    <row r="806" spans="1:141" ht="12.7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c r="BV806" s="2"/>
      <c r="BW806" s="2"/>
      <c r="BX806" s="2"/>
      <c r="BY806" s="2"/>
      <c r="BZ806" s="2"/>
      <c r="CA806" s="2"/>
      <c r="CB806" s="2"/>
      <c r="CC806" s="2"/>
      <c r="CD806" s="2"/>
      <c r="CE806" s="2"/>
      <c r="CF806" s="2"/>
      <c r="CG806" s="2"/>
      <c r="CH806" s="2"/>
      <c r="CI806" s="2"/>
      <c r="CJ806" s="2"/>
      <c r="CK806" s="2"/>
      <c r="CL806" s="2"/>
      <c r="CM806" s="2"/>
      <c r="CN806" s="2"/>
      <c r="CO806" s="2"/>
      <c r="CP806" s="2"/>
      <c r="CQ806" s="2"/>
      <c r="CR806" s="2"/>
      <c r="CS806" s="2"/>
      <c r="CT806" s="2"/>
      <c r="CU806" s="2"/>
      <c r="CV806" s="2"/>
      <c r="CW806" s="2"/>
      <c r="CX806" s="2"/>
      <c r="CY806" s="2"/>
      <c r="CZ806" s="2"/>
      <c r="DA806" s="2"/>
      <c r="DB806" s="2"/>
      <c r="DC806" s="2"/>
      <c r="DD806" s="2"/>
      <c r="DE806" s="2"/>
      <c r="DF806" s="2"/>
      <c r="DG806" s="2"/>
      <c r="DH806" s="2"/>
      <c r="DI806" s="2"/>
      <c r="DJ806" s="2"/>
      <c r="DK806" s="2"/>
      <c r="DL806" s="2"/>
      <c r="DM806" s="2"/>
      <c r="DN806" s="2"/>
      <c r="DO806" s="2"/>
      <c r="DP806" s="2"/>
      <c r="DQ806" s="2"/>
      <c r="DR806" s="2"/>
      <c r="DS806" s="2"/>
      <c r="DT806" s="2"/>
      <c r="DU806" s="2"/>
      <c r="DV806" s="2"/>
      <c r="DW806" s="2"/>
      <c r="DX806" s="2"/>
      <c r="DY806" s="2"/>
      <c r="DZ806" s="2"/>
      <c r="EA806" s="2"/>
      <c r="EB806" s="2"/>
      <c r="EC806" s="2"/>
      <c r="ED806" s="2"/>
      <c r="EE806" s="2"/>
      <c r="EF806" s="2"/>
      <c r="EG806" s="2"/>
      <c r="EH806" s="2"/>
      <c r="EI806" s="2"/>
      <c r="EJ806" s="2"/>
      <c r="EK806" s="2"/>
    </row>
    <row r="807" spans="1:141" ht="12.7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c r="BV807" s="2"/>
      <c r="BW807" s="2"/>
      <c r="BX807" s="2"/>
      <c r="BY807" s="2"/>
      <c r="BZ807" s="2"/>
      <c r="CA807" s="2"/>
      <c r="CB807" s="2"/>
      <c r="CC807" s="2"/>
      <c r="CD807" s="2"/>
      <c r="CE807" s="2"/>
      <c r="CF807" s="2"/>
      <c r="CG807" s="2"/>
      <c r="CH807" s="2"/>
      <c r="CI807" s="2"/>
      <c r="CJ807" s="2"/>
      <c r="CK807" s="2"/>
      <c r="CL807" s="2"/>
      <c r="CM807" s="2"/>
      <c r="CN807" s="2"/>
      <c r="CO807" s="2"/>
      <c r="CP807" s="2"/>
      <c r="CQ807" s="2"/>
      <c r="CR807" s="2"/>
      <c r="CS807" s="2"/>
      <c r="CT807" s="2"/>
      <c r="CU807" s="2"/>
      <c r="CV807" s="2"/>
      <c r="CW807" s="2"/>
      <c r="CX807" s="2"/>
      <c r="CY807" s="2"/>
      <c r="CZ807" s="2"/>
      <c r="DA807" s="2"/>
      <c r="DB807" s="2"/>
      <c r="DC807" s="2"/>
      <c r="DD807" s="2"/>
      <c r="DE807" s="2"/>
      <c r="DF807" s="2"/>
      <c r="DG807" s="2"/>
      <c r="DH807" s="2"/>
      <c r="DI807" s="2"/>
      <c r="DJ807" s="2"/>
      <c r="DK807" s="2"/>
      <c r="DL807" s="2"/>
      <c r="DM807" s="2"/>
      <c r="DN807" s="2"/>
      <c r="DO807" s="2"/>
      <c r="DP807" s="2"/>
      <c r="DQ807" s="2"/>
      <c r="DR807" s="2"/>
      <c r="DS807" s="2"/>
      <c r="DT807" s="2"/>
      <c r="DU807" s="2"/>
      <c r="DV807" s="2"/>
      <c r="DW807" s="2"/>
      <c r="DX807" s="2"/>
      <c r="DY807" s="2"/>
      <c r="DZ807" s="2"/>
      <c r="EA807" s="2"/>
      <c r="EB807" s="2"/>
      <c r="EC807" s="2"/>
      <c r="ED807" s="2"/>
      <c r="EE807" s="2"/>
      <c r="EF807" s="2"/>
      <c r="EG807" s="2"/>
      <c r="EH807" s="2"/>
      <c r="EI807" s="2"/>
      <c r="EJ807" s="2"/>
      <c r="EK807" s="2"/>
    </row>
    <row r="808" spans="1:141" ht="12.7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2"/>
      <c r="BT808" s="2"/>
      <c r="BU808" s="2"/>
      <c r="BV808" s="2"/>
      <c r="BW808" s="2"/>
      <c r="BX808" s="2"/>
      <c r="BY808" s="2"/>
      <c r="BZ808" s="2"/>
      <c r="CA808" s="2"/>
      <c r="CB808" s="2"/>
      <c r="CC808" s="2"/>
      <c r="CD808" s="2"/>
      <c r="CE808" s="2"/>
      <c r="CF808" s="2"/>
      <c r="CG808" s="2"/>
      <c r="CH808" s="2"/>
      <c r="CI808" s="2"/>
      <c r="CJ808" s="2"/>
      <c r="CK808" s="2"/>
      <c r="CL808" s="2"/>
      <c r="CM808" s="2"/>
      <c r="CN808" s="2"/>
      <c r="CO808" s="2"/>
      <c r="CP808" s="2"/>
      <c r="CQ808" s="2"/>
      <c r="CR808" s="2"/>
      <c r="CS808" s="2"/>
      <c r="CT808" s="2"/>
      <c r="CU808" s="2"/>
      <c r="CV808" s="2"/>
      <c r="CW808" s="2"/>
      <c r="CX808" s="2"/>
      <c r="CY808" s="2"/>
      <c r="CZ808" s="2"/>
      <c r="DA808" s="2"/>
      <c r="DB808" s="2"/>
      <c r="DC808" s="2"/>
      <c r="DD808" s="2"/>
      <c r="DE808" s="2"/>
      <c r="DF808" s="2"/>
      <c r="DG808" s="2"/>
      <c r="DH808" s="2"/>
      <c r="DI808" s="2"/>
      <c r="DJ808" s="2"/>
      <c r="DK808" s="2"/>
      <c r="DL808" s="2"/>
      <c r="DM808" s="2"/>
      <c r="DN808" s="2"/>
      <c r="DO808" s="2"/>
      <c r="DP808" s="2"/>
      <c r="DQ808" s="2"/>
      <c r="DR808" s="2"/>
      <c r="DS808" s="2"/>
      <c r="DT808" s="2"/>
      <c r="DU808" s="2"/>
      <c r="DV808" s="2"/>
      <c r="DW808" s="2"/>
      <c r="DX808" s="2"/>
      <c r="DY808" s="2"/>
      <c r="DZ808" s="2"/>
      <c r="EA808" s="2"/>
      <c r="EB808" s="2"/>
      <c r="EC808" s="2"/>
      <c r="ED808" s="2"/>
      <c r="EE808" s="2"/>
      <c r="EF808" s="2"/>
      <c r="EG808" s="2"/>
      <c r="EH808" s="2"/>
      <c r="EI808" s="2"/>
      <c r="EJ808" s="2"/>
      <c r="EK808" s="2"/>
    </row>
    <row r="809" spans="1:141" ht="12.7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c r="BS809" s="2"/>
      <c r="BT809" s="2"/>
      <c r="BU809" s="2"/>
      <c r="BV809" s="2"/>
      <c r="BW809" s="2"/>
      <c r="BX809" s="2"/>
      <c r="BY809" s="2"/>
      <c r="BZ809" s="2"/>
      <c r="CA809" s="2"/>
      <c r="CB809" s="2"/>
      <c r="CC809" s="2"/>
      <c r="CD809" s="2"/>
      <c r="CE809" s="2"/>
      <c r="CF809" s="2"/>
      <c r="CG809" s="2"/>
      <c r="CH809" s="2"/>
      <c r="CI809" s="2"/>
      <c r="CJ809" s="2"/>
      <c r="CK809" s="2"/>
      <c r="CL809" s="2"/>
      <c r="CM809" s="2"/>
      <c r="CN809" s="2"/>
      <c r="CO809" s="2"/>
      <c r="CP809" s="2"/>
      <c r="CQ809" s="2"/>
      <c r="CR809" s="2"/>
      <c r="CS809" s="2"/>
      <c r="CT809" s="2"/>
      <c r="CU809" s="2"/>
      <c r="CV809" s="2"/>
      <c r="CW809" s="2"/>
      <c r="CX809" s="2"/>
      <c r="CY809" s="2"/>
      <c r="CZ809" s="2"/>
      <c r="DA809" s="2"/>
      <c r="DB809" s="2"/>
      <c r="DC809" s="2"/>
      <c r="DD809" s="2"/>
      <c r="DE809" s="2"/>
      <c r="DF809" s="2"/>
      <c r="DG809" s="2"/>
      <c r="DH809" s="2"/>
      <c r="DI809" s="2"/>
      <c r="DJ809" s="2"/>
      <c r="DK809" s="2"/>
      <c r="DL809" s="2"/>
      <c r="DM809" s="2"/>
      <c r="DN809" s="2"/>
      <c r="DO809" s="2"/>
      <c r="DP809" s="2"/>
      <c r="DQ809" s="2"/>
      <c r="DR809" s="2"/>
      <c r="DS809" s="2"/>
      <c r="DT809" s="2"/>
      <c r="DU809" s="2"/>
      <c r="DV809" s="2"/>
      <c r="DW809" s="2"/>
      <c r="DX809" s="2"/>
      <c r="DY809" s="2"/>
      <c r="DZ809" s="2"/>
      <c r="EA809" s="2"/>
      <c r="EB809" s="2"/>
      <c r="EC809" s="2"/>
      <c r="ED809" s="2"/>
      <c r="EE809" s="2"/>
      <c r="EF809" s="2"/>
      <c r="EG809" s="2"/>
      <c r="EH809" s="2"/>
      <c r="EI809" s="2"/>
      <c r="EJ809" s="2"/>
      <c r="EK809" s="2"/>
    </row>
    <row r="810" spans="1:141" ht="12.7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2"/>
      <c r="BT810" s="2"/>
      <c r="BU810" s="2"/>
      <c r="BV810" s="2"/>
      <c r="BW810" s="2"/>
      <c r="BX810" s="2"/>
      <c r="BY810" s="2"/>
      <c r="BZ810" s="2"/>
      <c r="CA810" s="2"/>
      <c r="CB810" s="2"/>
      <c r="CC810" s="2"/>
      <c r="CD810" s="2"/>
      <c r="CE810" s="2"/>
      <c r="CF810" s="2"/>
      <c r="CG810" s="2"/>
      <c r="CH810" s="2"/>
      <c r="CI810" s="2"/>
      <c r="CJ810" s="2"/>
      <c r="CK810" s="2"/>
      <c r="CL810" s="2"/>
      <c r="CM810" s="2"/>
      <c r="CN810" s="2"/>
      <c r="CO810" s="2"/>
      <c r="CP810" s="2"/>
      <c r="CQ810" s="2"/>
      <c r="CR810" s="2"/>
      <c r="CS810" s="2"/>
      <c r="CT810" s="2"/>
      <c r="CU810" s="2"/>
      <c r="CV810" s="2"/>
      <c r="CW810" s="2"/>
      <c r="CX810" s="2"/>
      <c r="CY810" s="2"/>
      <c r="CZ810" s="2"/>
      <c r="DA810" s="2"/>
      <c r="DB810" s="2"/>
      <c r="DC810" s="2"/>
      <c r="DD810" s="2"/>
      <c r="DE810" s="2"/>
      <c r="DF810" s="2"/>
      <c r="DG810" s="2"/>
      <c r="DH810" s="2"/>
      <c r="DI810" s="2"/>
      <c r="DJ810" s="2"/>
      <c r="DK810" s="2"/>
      <c r="DL810" s="2"/>
      <c r="DM810" s="2"/>
      <c r="DN810" s="2"/>
      <c r="DO810" s="2"/>
      <c r="DP810" s="2"/>
      <c r="DQ810" s="2"/>
      <c r="DR810" s="2"/>
      <c r="DS810" s="2"/>
      <c r="DT810" s="2"/>
      <c r="DU810" s="2"/>
      <c r="DV810" s="2"/>
      <c r="DW810" s="2"/>
      <c r="DX810" s="2"/>
      <c r="DY810" s="2"/>
      <c r="DZ810" s="2"/>
      <c r="EA810" s="2"/>
      <c r="EB810" s="2"/>
      <c r="EC810" s="2"/>
      <c r="ED810" s="2"/>
      <c r="EE810" s="2"/>
      <c r="EF810" s="2"/>
      <c r="EG810" s="2"/>
      <c r="EH810" s="2"/>
      <c r="EI810" s="2"/>
      <c r="EJ810" s="2"/>
      <c r="EK810" s="2"/>
    </row>
    <row r="811" spans="1:141" ht="12.7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c r="BS811" s="2"/>
      <c r="BT811" s="2"/>
      <c r="BU811" s="2"/>
      <c r="BV811" s="2"/>
      <c r="BW811" s="2"/>
      <c r="BX811" s="2"/>
      <c r="BY811" s="2"/>
      <c r="BZ811" s="2"/>
      <c r="CA811" s="2"/>
      <c r="CB811" s="2"/>
      <c r="CC811" s="2"/>
      <c r="CD811" s="2"/>
      <c r="CE811" s="2"/>
      <c r="CF811" s="2"/>
      <c r="CG811" s="2"/>
      <c r="CH811" s="2"/>
      <c r="CI811" s="2"/>
      <c r="CJ811" s="2"/>
      <c r="CK811" s="2"/>
      <c r="CL811" s="2"/>
      <c r="CM811" s="2"/>
      <c r="CN811" s="2"/>
      <c r="CO811" s="2"/>
      <c r="CP811" s="2"/>
      <c r="CQ811" s="2"/>
      <c r="CR811" s="2"/>
      <c r="CS811" s="2"/>
      <c r="CT811" s="2"/>
      <c r="CU811" s="2"/>
      <c r="CV811" s="2"/>
      <c r="CW811" s="2"/>
      <c r="CX811" s="2"/>
      <c r="CY811" s="2"/>
      <c r="CZ811" s="2"/>
      <c r="DA811" s="2"/>
      <c r="DB811" s="2"/>
      <c r="DC811" s="2"/>
      <c r="DD811" s="2"/>
      <c r="DE811" s="2"/>
      <c r="DF811" s="2"/>
      <c r="DG811" s="2"/>
      <c r="DH811" s="2"/>
      <c r="DI811" s="2"/>
      <c r="DJ811" s="2"/>
      <c r="DK811" s="2"/>
      <c r="DL811" s="2"/>
      <c r="DM811" s="2"/>
      <c r="DN811" s="2"/>
      <c r="DO811" s="2"/>
      <c r="DP811" s="2"/>
      <c r="DQ811" s="2"/>
      <c r="DR811" s="2"/>
      <c r="DS811" s="2"/>
      <c r="DT811" s="2"/>
      <c r="DU811" s="2"/>
      <c r="DV811" s="2"/>
      <c r="DW811" s="2"/>
      <c r="DX811" s="2"/>
      <c r="DY811" s="2"/>
      <c r="DZ811" s="2"/>
      <c r="EA811" s="2"/>
      <c r="EB811" s="2"/>
      <c r="EC811" s="2"/>
      <c r="ED811" s="2"/>
      <c r="EE811" s="2"/>
      <c r="EF811" s="2"/>
      <c r="EG811" s="2"/>
      <c r="EH811" s="2"/>
      <c r="EI811" s="2"/>
      <c r="EJ811" s="2"/>
      <c r="EK811" s="2"/>
    </row>
    <row r="812" spans="1:141" ht="12.7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c r="BT812" s="2"/>
      <c r="BU812" s="2"/>
      <c r="BV812" s="2"/>
      <c r="BW812" s="2"/>
      <c r="BX812" s="2"/>
      <c r="BY812" s="2"/>
      <c r="BZ812" s="2"/>
      <c r="CA812" s="2"/>
      <c r="CB812" s="2"/>
      <c r="CC812" s="2"/>
      <c r="CD812" s="2"/>
      <c r="CE812" s="2"/>
      <c r="CF812" s="2"/>
      <c r="CG812" s="2"/>
      <c r="CH812" s="2"/>
      <c r="CI812" s="2"/>
      <c r="CJ812" s="2"/>
      <c r="CK812" s="2"/>
      <c r="CL812" s="2"/>
      <c r="CM812" s="2"/>
      <c r="CN812" s="2"/>
      <c r="CO812" s="2"/>
      <c r="CP812" s="2"/>
      <c r="CQ812" s="2"/>
      <c r="CR812" s="2"/>
      <c r="CS812" s="2"/>
      <c r="CT812" s="2"/>
      <c r="CU812" s="2"/>
      <c r="CV812" s="2"/>
      <c r="CW812" s="2"/>
      <c r="CX812" s="2"/>
      <c r="CY812" s="2"/>
      <c r="CZ812" s="2"/>
      <c r="DA812" s="2"/>
      <c r="DB812" s="2"/>
      <c r="DC812" s="2"/>
      <c r="DD812" s="2"/>
      <c r="DE812" s="2"/>
      <c r="DF812" s="2"/>
      <c r="DG812" s="2"/>
      <c r="DH812" s="2"/>
      <c r="DI812" s="2"/>
      <c r="DJ812" s="2"/>
      <c r="DK812" s="2"/>
      <c r="DL812" s="2"/>
      <c r="DM812" s="2"/>
      <c r="DN812" s="2"/>
      <c r="DO812" s="2"/>
      <c r="DP812" s="2"/>
      <c r="DQ812" s="2"/>
      <c r="DR812" s="2"/>
      <c r="DS812" s="2"/>
      <c r="DT812" s="2"/>
      <c r="DU812" s="2"/>
      <c r="DV812" s="2"/>
      <c r="DW812" s="2"/>
      <c r="DX812" s="2"/>
      <c r="DY812" s="2"/>
      <c r="DZ812" s="2"/>
      <c r="EA812" s="2"/>
      <c r="EB812" s="2"/>
      <c r="EC812" s="2"/>
      <c r="ED812" s="2"/>
      <c r="EE812" s="2"/>
      <c r="EF812" s="2"/>
      <c r="EG812" s="2"/>
      <c r="EH812" s="2"/>
      <c r="EI812" s="2"/>
      <c r="EJ812" s="2"/>
      <c r="EK812" s="2"/>
    </row>
    <row r="813" spans="1:141" ht="12.7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c r="BT813" s="2"/>
      <c r="BU813" s="2"/>
      <c r="BV813" s="2"/>
      <c r="BW813" s="2"/>
      <c r="BX813" s="2"/>
      <c r="BY813" s="2"/>
      <c r="BZ813" s="2"/>
      <c r="CA813" s="2"/>
      <c r="CB813" s="2"/>
      <c r="CC813" s="2"/>
      <c r="CD813" s="2"/>
      <c r="CE813" s="2"/>
      <c r="CF813" s="2"/>
      <c r="CG813" s="2"/>
      <c r="CH813" s="2"/>
      <c r="CI813" s="2"/>
      <c r="CJ813" s="2"/>
      <c r="CK813" s="2"/>
      <c r="CL813" s="2"/>
      <c r="CM813" s="2"/>
      <c r="CN813" s="2"/>
      <c r="CO813" s="2"/>
      <c r="CP813" s="2"/>
      <c r="CQ813" s="2"/>
      <c r="CR813" s="2"/>
      <c r="CS813" s="2"/>
      <c r="CT813" s="2"/>
      <c r="CU813" s="2"/>
      <c r="CV813" s="2"/>
      <c r="CW813" s="2"/>
      <c r="CX813" s="2"/>
      <c r="CY813" s="2"/>
      <c r="CZ813" s="2"/>
      <c r="DA813" s="2"/>
      <c r="DB813" s="2"/>
      <c r="DC813" s="2"/>
      <c r="DD813" s="2"/>
      <c r="DE813" s="2"/>
      <c r="DF813" s="2"/>
      <c r="DG813" s="2"/>
      <c r="DH813" s="2"/>
      <c r="DI813" s="2"/>
      <c r="DJ813" s="2"/>
      <c r="DK813" s="2"/>
      <c r="DL813" s="2"/>
      <c r="DM813" s="2"/>
      <c r="DN813" s="2"/>
      <c r="DO813" s="2"/>
      <c r="DP813" s="2"/>
      <c r="DQ813" s="2"/>
      <c r="DR813" s="2"/>
      <c r="DS813" s="2"/>
      <c r="DT813" s="2"/>
      <c r="DU813" s="2"/>
      <c r="DV813" s="2"/>
      <c r="DW813" s="2"/>
      <c r="DX813" s="2"/>
      <c r="DY813" s="2"/>
      <c r="DZ813" s="2"/>
      <c r="EA813" s="2"/>
      <c r="EB813" s="2"/>
      <c r="EC813" s="2"/>
      <c r="ED813" s="2"/>
      <c r="EE813" s="2"/>
      <c r="EF813" s="2"/>
      <c r="EG813" s="2"/>
      <c r="EH813" s="2"/>
      <c r="EI813" s="2"/>
      <c r="EJ813" s="2"/>
      <c r="EK813" s="2"/>
    </row>
    <row r="814" spans="1:141" ht="12.7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c r="BU814" s="2"/>
      <c r="BV814" s="2"/>
      <c r="BW814" s="2"/>
      <c r="BX814" s="2"/>
      <c r="BY814" s="2"/>
      <c r="BZ814" s="2"/>
      <c r="CA814" s="2"/>
      <c r="CB814" s="2"/>
      <c r="CC814" s="2"/>
      <c r="CD814" s="2"/>
      <c r="CE814" s="2"/>
      <c r="CF814" s="2"/>
      <c r="CG814" s="2"/>
      <c r="CH814" s="2"/>
      <c r="CI814" s="2"/>
      <c r="CJ814" s="2"/>
      <c r="CK814" s="2"/>
      <c r="CL814" s="2"/>
      <c r="CM814" s="2"/>
      <c r="CN814" s="2"/>
      <c r="CO814" s="2"/>
      <c r="CP814" s="2"/>
      <c r="CQ814" s="2"/>
      <c r="CR814" s="2"/>
      <c r="CS814" s="2"/>
      <c r="CT814" s="2"/>
      <c r="CU814" s="2"/>
      <c r="CV814" s="2"/>
      <c r="CW814" s="2"/>
      <c r="CX814" s="2"/>
      <c r="CY814" s="2"/>
      <c r="CZ814" s="2"/>
      <c r="DA814" s="2"/>
      <c r="DB814" s="2"/>
      <c r="DC814" s="2"/>
      <c r="DD814" s="2"/>
      <c r="DE814" s="2"/>
      <c r="DF814" s="2"/>
      <c r="DG814" s="2"/>
      <c r="DH814" s="2"/>
      <c r="DI814" s="2"/>
      <c r="DJ814" s="2"/>
      <c r="DK814" s="2"/>
      <c r="DL814" s="2"/>
      <c r="DM814" s="2"/>
      <c r="DN814" s="2"/>
      <c r="DO814" s="2"/>
      <c r="DP814" s="2"/>
      <c r="DQ814" s="2"/>
      <c r="DR814" s="2"/>
      <c r="DS814" s="2"/>
      <c r="DT814" s="2"/>
      <c r="DU814" s="2"/>
      <c r="DV814" s="2"/>
      <c r="DW814" s="2"/>
      <c r="DX814" s="2"/>
      <c r="DY814" s="2"/>
      <c r="DZ814" s="2"/>
      <c r="EA814" s="2"/>
      <c r="EB814" s="2"/>
      <c r="EC814" s="2"/>
      <c r="ED814" s="2"/>
      <c r="EE814" s="2"/>
      <c r="EF814" s="2"/>
      <c r="EG814" s="2"/>
      <c r="EH814" s="2"/>
      <c r="EI814" s="2"/>
      <c r="EJ814" s="2"/>
      <c r="EK814" s="2"/>
    </row>
    <row r="815" spans="1:141" ht="12.7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c r="BU815" s="2"/>
      <c r="BV815" s="2"/>
      <c r="BW815" s="2"/>
      <c r="BX815" s="2"/>
      <c r="BY815" s="2"/>
      <c r="BZ815" s="2"/>
      <c r="CA815" s="2"/>
      <c r="CB815" s="2"/>
      <c r="CC815" s="2"/>
      <c r="CD815" s="2"/>
      <c r="CE815" s="2"/>
      <c r="CF815" s="2"/>
      <c r="CG815" s="2"/>
      <c r="CH815" s="2"/>
      <c r="CI815" s="2"/>
      <c r="CJ815" s="2"/>
      <c r="CK815" s="2"/>
      <c r="CL815" s="2"/>
      <c r="CM815" s="2"/>
      <c r="CN815" s="2"/>
      <c r="CO815" s="2"/>
      <c r="CP815" s="2"/>
      <c r="CQ815" s="2"/>
      <c r="CR815" s="2"/>
      <c r="CS815" s="2"/>
      <c r="CT815" s="2"/>
      <c r="CU815" s="2"/>
      <c r="CV815" s="2"/>
      <c r="CW815" s="2"/>
      <c r="CX815" s="2"/>
      <c r="CY815" s="2"/>
      <c r="CZ815" s="2"/>
      <c r="DA815" s="2"/>
      <c r="DB815" s="2"/>
      <c r="DC815" s="2"/>
      <c r="DD815" s="2"/>
      <c r="DE815" s="2"/>
      <c r="DF815" s="2"/>
      <c r="DG815" s="2"/>
      <c r="DH815" s="2"/>
      <c r="DI815" s="2"/>
      <c r="DJ815" s="2"/>
      <c r="DK815" s="2"/>
      <c r="DL815" s="2"/>
      <c r="DM815" s="2"/>
      <c r="DN815" s="2"/>
      <c r="DO815" s="2"/>
      <c r="DP815" s="2"/>
      <c r="DQ815" s="2"/>
      <c r="DR815" s="2"/>
      <c r="DS815" s="2"/>
      <c r="DT815" s="2"/>
      <c r="DU815" s="2"/>
      <c r="DV815" s="2"/>
      <c r="DW815" s="2"/>
      <c r="DX815" s="2"/>
      <c r="DY815" s="2"/>
      <c r="DZ815" s="2"/>
      <c r="EA815" s="2"/>
      <c r="EB815" s="2"/>
      <c r="EC815" s="2"/>
      <c r="ED815" s="2"/>
      <c r="EE815" s="2"/>
      <c r="EF815" s="2"/>
      <c r="EG815" s="2"/>
      <c r="EH815" s="2"/>
      <c r="EI815" s="2"/>
      <c r="EJ815" s="2"/>
      <c r="EK815" s="2"/>
    </row>
    <row r="816" spans="1:141" ht="12.7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c r="BU816" s="2"/>
      <c r="BV816" s="2"/>
      <c r="BW816" s="2"/>
      <c r="BX816" s="2"/>
      <c r="BY816" s="2"/>
      <c r="BZ816" s="2"/>
      <c r="CA816" s="2"/>
      <c r="CB816" s="2"/>
      <c r="CC816" s="2"/>
      <c r="CD816" s="2"/>
      <c r="CE816" s="2"/>
      <c r="CF816" s="2"/>
      <c r="CG816" s="2"/>
      <c r="CH816" s="2"/>
      <c r="CI816" s="2"/>
      <c r="CJ816" s="2"/>
      <c r="CK816" s="2"/>
      <c r="CL816" s="2"/>
      <c r="CM816" s="2"/>
      <c r="CN816" s="2"/>
      <c r="CO816" s="2"/>
      <c r="CP816" s="2"/>
      <c r="CQ816" s="2"/>
      <c r="CR816" s="2"/>
      <c r="CS816" s="2"/>
      <c r="CT816" s="2"/>
      <c r="CU816" s="2"/>
      <c r="CV816" s="2"/>
      <c r="CW816" s="2"/>
      <c r="CX816" s="2"/>
      <c r="CY816" s="2"/>
      <c r="CZ816" s="2"/>
      <c r="DA816" s="2"/>
      <c r="DB816" s="2"/>
      <c r="DC816" s="2"/>
      <c r="DD816" s="2"/>
      <c r="DE816" s="2"/>
      <c r="DF816" s="2"/>
      <c r="DG816" s="2"/>
      <c r="DH816" s="2"/>
      <c r="DI816" s="2"/>
      <c r="DJ816" s="2"/>
      <c r="DK816" s="2"/>
      <c r="DL816" s="2"/>
      <c r="DM816" s="2"/>
      <c r="DN816" s="2"/>
      <c r="DO816" s="2"/>
      <c r="DP816" s="2"/>
      <c r="DQ816" s="2"/>
      <c r="DR816" s="2"/>
      <c r="DS816" s="2"/>
      <c r="DT816" s="2"/>
      <c r="DU816" s="2"/>
      <c r="DV816" s="2"/>
      <c r="DW816" s="2"/>
      <c r="DX816" s="2"/>
      <c r="DY816" s="2"/>
      <c r="DZ816" s="2"/>
      <c r="EA816" s="2"/>
      <c r="EB816" s="2"/>
      <c r="EC816" s="2"/>
      <c r="ED816" s="2"/>
      <c r="EE816" s="2"/>
      <c r="EF816" s="2"/>
      <c r="EG816" s="2"/>
      <c r="EH816" s="2"/>
      <c r="EI816" s="2"/>
      <c r="EJ816" s="2"/>
      <c r="EK816" s="2"/>
    </row>
    <row r="817" spans="1:141" ht="12.7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c r="BV817" s="2"/>
      <c r="BW817" s="2"/>
      <c r="BX817" s="2"/>
      <c r="BY817" s="2"/>
      <c r="BZ817" s="2"/>
      <c r="CA817" s="2"/>
      <c r="CB817" s="2"/>
      <c r="CC817" s="2"/>
      <c r="CD817" s="2"/>
      <c r="CE817" s="2"/>
      <c r="CF817" s="2"/>
      <c r="CG817" s="2"/>
      <c r="CH817" s="2"/>
      <c r="CI817" s="2"/>
      <c r="CJ817" s="2"/>
      <c r="CK817" s="2"/>
      <c r="CL817" s="2"/>
      <c r="CM817" s="2"/>
      <c r="CN817" s="2"/>
      <c r="CO817" s="2"/>
      <c r="CP817" s="2"/>
      <c r="CQ817" s="2"/>
      <c r="CR817" s="2"/>
      <c r="CS817" s="2"/>
      <c r="CT817" s="2"/>
      <c r="CU817" s="2"/>
      <c r="CV817" s="2"/>
      <c r="CW817" s="2"/>
      <c r="CX817" s="2"/>
      <c r="CY817" s="2"/>
      <c r="CZ817" s="2"/>
      <c r="DA817" s="2"/>
      <c r="DB817" s="2"/>
      <c r="DC817" s="2"/>
      <c r="DD817" s="2"/>
      <c r="DE817" s="2"/>
      <c r="DF817" s="2"/>
      <c r="DG817" s="2"/>
      <c r="DH817" s="2"/>
      <c r="DI817" s="2"/>
      <c r="DJ817" s="2"/>
      <c r="DK817" s="2"/>
      <c r="DL817" s="2"/>
      <c r="DM817" s="2"/>
      <c r="DN817" s="2"/>
      <c r="DO817" s="2"/>
      <c r="DP817" s="2"/>
      <c r="DQ817" s="2"/>
      <c r="DR817" s="2"/>
      <c r="DS817" s="2"/>
      <c r="DT817" s="2"/>
      <c r="DU817" s="2"/>
      <c r="DV817" s="2"/>
      <c r="DW817" s="2"/>
      <c r="DX817" s="2"/>
      <c r="DY817" s="2"/>
      <c r="DZ817" s="2"/>
      <c r="EA817" s="2"/>
      <c r="EB817" s="2"/>
      <c r="EC817" s="2"/>
      <c r="ED817" s="2"/>
      <c r="EE817" s="2"/>
      <c r="EF817" s="2"/>
      <c r="EG817" s="2"/>
      <c r="EH817" s="2"/>
      <c r="EI817" s="2"/>
      <c r="EJ817" s="2"/>
      <c r="EK817" s="2"/>
    </row>
    <row r="818" spans="1:141" ht="12.7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c r="BU818" s="2"/>
      <c r="BV818" s="2"/>
      <c r="BW818" s="2"/>
      <c r="BX818" s="2"/>
      <c r="BY818" s="2"/>
      <c r="BZ818" s="2"/>
      <c r="CA818" s="2"/>
      <c r="CB818" s="2"/>
      <c r="CC818" s="2"/>
      <c r="CD818" s="2"/>
      <c r="CE818" s="2"/>
      <c r="CF818" s="2"/>
      <c r="CG818" s="2"/>
      <c r="CH818" s="2"/>
      <c r="CI818" s="2"/>
      <c r="CJ818" s="2"/>
      <c r="CK818" s="2"/>
      <c r="CL818" s="2"/>
      <c r="CM818" s="2"/>
      <c r="CN818" s="2"/>
      <c r="CO818" s="2"/>
      <c r="CP818" s="2"/>
      <c r="CQ818" s="2"/>
      <c r="CR818" s="2"/>
      <c r="CS818" s="2"/>
      <c r="CT818" s="2"/>
      <c r="CU818" s="2"/>
      <c r="CV818" s="2"/>
      <c r="CW818" s="2"/>
      <c r="CX818" s="2"/>
      <c r="CY818" s="2"/>
      <c r="CZ818" s="2"/>
      <c r="DA818" s="2"/>
      <c r="DB818" s="2"/>
      <c r="DC818" s="2"/>
      <c r="DD818" s="2"/>
      <c r="DE818" s="2"/>
      <c r="DF818" s="2"/>
      <c r="DG818" s="2"/>
      <c r="DH818" s="2"/>
      <c r="DI818" s="2"/>
      <c r="DJ818" s="2"/>
      <c r="DK818" s="2"/>
      <c r="DL818" s="2"/>
      <c r="DM818" s="2"/>
      <c r="DN818" s="2"/>
      <c r="DO818" s="2"/>
      <c r="DP818" s="2"/>
      <c r="DQ818" s="2"/>
      <c r="DR818" s="2"/>
      <c r="DS818" s="2"/>
      <c r="DT818" s="2"/>
      <c r="DU818" s="2"/>
      <c r="DV818" s="2"/>
      <c r="DW818" s="2"/>
      <c r="DX818" s="2"/>
      <c r="DY818" s="2"/>
      <c r="DZ818" s="2"/>
      <c r="EA818" s="2"/>
      <c r="EB818" s="2"/>
      <c r="EC818" s="2"/>
      <c r="ED818" s="2"/>
      <c r="EE818" s="2"/>
      <c r="EF818" s="2"/>
      <c r="EG818" s="2"/>
      <c r="EH818" s="2"/>
      <c r="EI818" s="2"/>
      <c r="EJ818" s="2"/>
      <c r="EK818" s="2"/>
    </row>
    <row r="819" spans="1:141" ht="12.7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c r="BS819" s="2"/>
      <c r="BT819" s="2"/>
      <c r="BU819" s="2"/>
      <c r="BV819" s="2"/>
      <c r="BW819" s="2"/>
      <c r="BX819" s="2"/>
      <c r="BY819" s="2"/>
      <c r="BZ819" s="2"/>
      <c r="CA819" s="2"/>
      <c r="CB819" s="2"/>
      <c r="CC819" s="2"/>
      <c r="CD819" s="2"/>
      <c r="CE819" s="2"/>
      <c r="CF819" s="2"/>
      <c r="CG819" s="2"/>
      <c r="CH819" s="2"/>
      <c r="CI819" s="2"/>
      <c r="CJ819" s="2"/>
      <c r="CK819" s="2"/>
      <c r="CL819" s="2"/>
      <c r="CM819" s="2"/>
      <c r="CN819" s="2"/>
      <c r="CO819" s="2"/>
      <c r="CP819" s="2"/>
      <c r="CQ819" s="2"/>
      <c r="CR819" s="2"/>
      <c r="CS819" s="2"/>
      <c r="CT819" s="2"/>
      <c r="CU819" s="2"/>
      <c r="CV819" s="2"/>
      <c r="CW819" s="2"/>
      <c r="CX819" s="2"/>
      <c r="CY819" s="2"/>
      <c r="CZ819" s="2"/>
      <c r="DA819" s="2"/>
      <c r="DB819" s="2"/>
      <c r="DC819" s="2"/>
      <c r="DD819" s="2"/>
      <c r="DE819" s="2"/>
      <c r="DF819" s="2"/>
      <c r="DG819" s="2"/>
      <c r="DH819" s="2"/>
      <c r="DI819" s="2"/>
      <c r="DJ819" s="2"/>
      <c r="DK819" s="2"/>
      <c r="DL819" s="2"/>
      <c r="DM819" s="2"/>
      <c r="DN819" s="2"/>
      <c r="DO819" s="2"/>
      <c r="DP819" s="2"/>
      <c r="DQ819" s="2"/>
      <c r="DR819" s="2"/>
      <c r="DS819" s="2"/>
      <c r="DT819" s="2"/>
      <c r="DU819" s="2"/>
      <c r="DV819" s="2"/>
      <c r="DW819" s="2"/>
      <c r="DX819" s="2"/>
      <c r="DY819" s="2"/>
      <c r="DZ819" s="2"/>
      <c r="EA819" s="2"/>
      <c r="EB819" s="2"/>
      <c r="EC819" s="2"/>
      <c r="ED819" s="2"/>
      <c r="EE819" s="2"/>
      <c r="EF819" s="2"/>
      <c r="EG819" s="2"/>
      <c r="EH819" s="2"/>
      <c r="EI819" s="2"/>
      <c r="EJ819" s="2"/>
      <c r="EK819" s="2"/>
    </row>
    <row r="820" spans="1:141" ht="12.7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c r="BV820" s="2"/>
      <c r="BW820" s="2"/>
      <c r="BX820" s="2"/>
      <c r="BY820" s="2"/>
      <c r="BZ820" s="2"/>
      <c r="CA820" s="2"/>
      <c r="CB820" s="2"/>
      <c r="CC820" s="2"/>
      <c r="CD820" s="2"/>
      <c r="CE820" s="2"/>
      <c r="CF820" s="2"/>
      <c r="CG820" s="2"/>
      <c r="CH820" s="2"/>
      <c r="CI820" s="2"/>
      <c r="CJ820" s="2"/>
      <c r="CK820" s="2"/>
      <c r="CL820" s="2"/>
      <c r="CM820" s="2"/>
      <c r="CN820" s="2"/>
      <c r="CO820" s="2"/>
      <c r="CP820" s="2"/>
      <c r="CQ820" s="2"/>
      <c r="CR820" s="2"/>
      <c r="CS820" s="2"/>
      <c r="CT820" s="2"/>
      <c r="CU820" s="2"/>
      <c r="CV820" s="2"/>
      <c r="CW820" s="2"/>
      <c r="CX820" s="2"/>
      <c r="CY820" s="2"/>
      <c r="CZ820" s="2"/>
      <c r="DA820" s="2"/>
      <c r="DB820" s="2"/>
      <c r="DC820" s="2"/>
      <c r="DD820" s="2"/>
      <c r="DE820" s="2"/>
      <c r="DF820" s="2"/>
      <c r="DG820" s="2"/>
      <c r="DH820" s="2"/>
      <c r="DI820" s="2"/>
      <c r="DJ820" s="2"/>
      <c r="DK820" s="2"/>
      <c r="DL820" s="2"/>
      <c r="DM820" s="2"/>
      <c r="DN820" s="2"/>
      <c r="DO820" s="2"/>
      <c r="DP820" s="2"/>
      <c r="DQ820" s="2"/>
      <c r="DR820" s="2"/>
      <c r="DS820" s="2"/>
      <c r="DT820" s="2"/>
      <c r="DU820" s="2"/>
      <c r="DV820" s="2"/>
      <c r="DW820" s="2"/>
      <c r="DX820" s="2"/>
      <c r="DY820" s="2"/>
      <c r="DZ820" s="2"/>
      <c r="EA820" s="2"/>
      <c r="EB820" s="2"/>
      <c r="EC820" s="2"/>
      <c r="ED820" s="2"/>
      <c r="EE820" s="2"/>
      <c r="EF820" s="2"/>
      <c r="EG820" s="2"/>
      <c r="EH820" s="2"/>
      <c r="EI820" s="2"/>
      <c r="EJ820" s="2"/>
      <c r="EK820" s="2"/>
    </row>
    <row r="821" spans="1:141" ht="12.7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2"/>
      <c r="BT821" s="2"/>
      <c r="BU821" s="2"/>
      <c r="BV821" s="2"/>
      <c r="BW821" s="2"/>
      <c r="BX821" s="2"/>
      <c r="BY821" s="2"/>
      <c r="BZ821" s="2"/>
      <c r="CA821" s="2"/>
      <c r="CB821" s="2"/>
      <c r="CC821" s="2"/>
      <c r="CD821" s="2"/>
      <c r="CE821" s="2"/>
      <c r="CF821" s="2"/>
      <c r="CG821" s="2"/>
      <c r="CH821" s="2"/>
      <c r="CI821" s="2"/>
      <c r="CJ821" s="2"/>
      <c r="CK821" s="2"/>
      <c r="CL821" s="2"/>
      <c r="CM821" s="2"/>
      <c r="CN821" s="2"/>
      <c r="CO821" s="2"/>
      <c r="CP821" s="2"/>
      <c r="CQ821" s="2"/>
      <c r="CR821" s="2"/>
      <c r="CS821" s="2"/>
      <c r="CT821" s="2"/>
      <c r="CU821" s="2"/>
      <c r="CV821" s="2"/>
      <c r="CW821" s="2"/>
      <c r="CX821" s="2"/>
      <c r="CY821" s="2"/>
      <c r="CZ821" s="2"/>
      <c r="DA821" s="2"/>
      <c r="DB821" s="2"/>
      <c r="DC821" s="2"/>
      <c r="DD821" s="2"/>
      <c r="DE821" s="2"/>
      <c r="DF821" s="2"/>
      <c r="DG821" s="2"/>
      <c r="DH821" s="2"/>
      <c r="DI821" s="2"/>
      <c r="DJ821" s="2"/>
      <c r="DK821" s="2"/>
      <c r="DL821" s="2"/>
      <c r="DM821" s="2"/>
      <c r="DN821" s="2"/>
      <c r="DO821" s="2"/>
      <c r="DP821" s="2"/>
      <c r="DQ821" s="2"/>
      <c r="DR821" s="2"/>
      <c r="DS821" s="2"/>
      <c r="DT821" s="2"/>
      <c r="DU821" s="2"/>
      <c r="DV821" s="2"/>
      <c r="DW821" s="2"/>
      <c r="DX821" s="2"/>
      <c r="DY821" s="2"/>
      <c r="DZ821" s="2"/>
      <c r="EA821" s="2"/>
      <c r="EB821" s="2"/>
      <c r="EC821" s="2"/>
      <c r="ED821" s="2"/>
      <c r="EE821" s="2"/>
      <c r="EF821" s="2"/>
      <c r="EG821" s="2"/>
      <c r="EH821" s="2"/>
      <c r="EI821" s="2"/>
      <c r="EJ821" s="2"/>
      <c r="EK821" s="2"/>
    </row>
    <row r="822" spans="1:141" ht="12.7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c r="BS822" s="2"/>
      <c r="BT822" s="2"/>
      <c r="BU822" s="2"/>
      <c r="BV822" s="2"/>
      <c r="BW822" s="2"/>
      <c r="BX822" s="2"/>
      <c r="BY822" s="2"/>
      <c r="BZ822" s="2"/>
      <c r="CA822" s="2"/>
      <c r="CB822" s="2"/>
      <c r="CC822" s="2"/>
      <c r="CD822" s="2"/>
      <c r="CE822" s="2"/>
      <c r="CF822" s="2"/>
      <c r="CG822" s="2"/>
      <c r="CH822" s="2"/>
      <c r="CI822" s="2"/>
      <c r="CJ822" s="2"/>
      <c r="CK822" s="2"/>
      <c r="CL822" s="2"/>
      <c r="CM822" s="2"/>
      <c r="CN822" s="2"/>
      <c r="CO822" s="2"/>
      <c r="CP822" s="2"/>
      <c r="CQ822" s="2"/>
      <c r="CR822" s="2"/>
      <c r="CS822" s="2"/>
      <c r="CT822" s="2"/>
      <c r="CU822" s="2"/>
      <c r="CV822" s="2"/>
      <c r="CW822" s="2"/>
      <c r="CX822" s="2"/>
      <c r="CY822" s="2"/>
      <c r="CZ822" s="2"/>
      <c r="DA822" s="2"/>
      <c r="DB822" s="2"/>
      <c r="DC822" s="2"/>
      <c r="DD822" s="2"/>
      <c r="DE822" s="2"/>
      <c r="DF822" s="2"/>
      <c r="DG822" s="2"/>
      <c r="DH822" s="2"/>
      <c r="DI822" s="2"/>
      <c r="DJ822" s="2"/>
      <c r="DK822" s="2"/>
      <c r="DL822" s="2"/>
      <c r="DM822" s="2"/>
      <c r="DN822" s="2"/>
      <c r="DO822" s="2"/>
      <c r="DP822" s="2"/>
      <c r="DQ822" s="2"/>
      <c r="DR822" s="2"/>
      <c r="DS822" s="2"/>
      <c r="DT822" s="2"/>
      <c r="DU822" s="2"/>
      <c r="DV822" s="2"/>
      <c r="DW822" s="2"/>
      <c r="DX822" s="2"/>
      <c r="DY822" s="2"/>
      <c r="DZ822" s="2"/>
      <c r="EA822" s="2"/>
      <c r="EB822" s="2"/>
      <c r="EC822" s="2"/>
      <c r="ED822" s="2"/>
      <c r="EE822" s="2"/>
      <c r="EF822" s="2"/>
      <c r="EG822" s="2"/>
      <c r="EH822" s="2"/>
      <c r="EI822" s="2"/>
      <c r="EJ822" s="2"/>
      <c r="EK822" s="2"/>
    </row>
    <row r="823" spans="1:141" ht="12.7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c r="BS823" s="2"/>
      <c r="BT823" s="2"/>
      <c r="BU823" s="2"/>
      <c r="BV823" s="2"/>
      <c r="BW823" s="2"/>
      <c r="BX823" s="2"/>
      <c r="BY823" s="2"/>
      <c r="BZ823" s="2"/>
      <c r="CA823" s="2"/>
      <c r="CB823" s="2"/>
      <c r="CC823" s="2"/>
      <c r="CD823" s="2"/>
      <c r="CE823" s="2"/>
      <c r="CF823" s="2"/>
      <c r="CG823" s="2"/>
      <c r="CH823" s="2"/>
      <c r="CI823" s="2"/>
      <c r="CJ823" s="2"/>
      <c r="CK823" s="2"/>
      <c r="CL823" s="2"/>
      <c r="CM823" s="2"/>
      <c r="CN823" s="2"/>
      <c r="CO823" s="2"/>
      <c r="CP823" s="2"/>
      <c r="CQ823" s="2"/>
      <c r="CR823" s="2"/>
      <c r="CS823" s="2"/>
      <c r="CT823" s="2"/>
      <c r="CU823" s="2"/>
      <c r="CV823" s="2"/>
      <c r="CW823" s="2"/>
      <c r="CX823" s="2"/>
      <c r="CY823" s="2"/>
      <c r="CZ823" s="2"/>
      <c r="DA823" s="2"/>
      <c r="DB823" s="2"/>
      <c r="DC823" s="2"/>
      <c r="DD823" s="2"/>
      <c r="DE823" s="2"/>
      <c r="DF823" s="2"/>
      <c r="DG823" s="2"/>
      <c r="DH823" s="2"/>
      <c r="DI823" s="2"/>
      <c r="DJ823" s="2"/>
      <c r="DK823" s="2"/>
      <c r="DL823" s="2"/>
      <c r="DM823" s="2"/>
      <c r="DN823" s="2"/>
      <c r="DO823" s="2"/>
      <c r="DP823" s="2"/>
      <c r="DQ823" s="2"/>
      <c r="DR823" s="2"/>
      <c r="DS823" s="2"/>
      <c r="DT823" s="2"/>
      <c r="DU823" s="2"/>
      <c r="DV823" s="2"/>
      <c r="DW823" s="2"/>
      <c r="DX823" s="2"/>
      <c r="DY823" s="2"/>
      <c r="DZ823" s="2"/>
      <c r="EA823" s="2"/>
      <c r="EB823" s="2"/>
      <c r="EC823" s="2"/>
      <c r="ED823" s="2"/>
      <c r="EE823" s="2"/>
      <c r="EF823" s="2"/>
      <c r="EG823" s="2"/>
      <c r="EH823" s="2"/>
      <c r="EI823" s="2"/>
      <c r="EJ823" s="2"/>
      <c r="EK823" s="2"/>
    </row>
    <row r="824" spans="1:141" ht="12.7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c r="BS824" s="2"/>
      <c r="BT824" s="2"/>
      <c r="BU824" s="2"/>
      <c r="BV824" s="2"/>
      <c r="BW824" s="2"/>
      <c r="BX824" s="2"/>
      <c r="BY824" s="2"/>
      <c r="BZ824" s="2"/>
      <c r="CA824" s="2"/>
      <c r="CB824" s="2"/>
      <c r="CC824" s="2"/>
      <c r="CD824" s="2"/>
      <c r="CE824" s="2"/>
      <c r="CF824" s="2"/>
      <c r="CG824" s="2"/>
      <c r="CH824" s="2"/>
      <c r="CI824" s="2"/>
      <c r="CJ824" s="2"/>
      <c r="CK824" s="2"/>
      <c r="CL824" s="2"/>
      <c r="CM824" s="2"/>
      <c r="CN824" s="2"/>
      <c r="CO824" s="2"/>
      <c r="CP824" s="2"/>
      <c r="CQ824" s="2"/>
      <c r="CR824" s="2"/>
      <c r="CS824" s="2"/>
      <c r="CT824" s="2"/>
      <c r="CU824" s="2"/>
      <c r="CV824" s="2"/>
      <c r="CW824" s="2"/>
      <c r="CX824" s="2"/>
      <c r="CY824" s="2"/>
      <c r="CZ824" s="2"/>
      <c r="DA824" s="2"/>
      <c r="DB824" s="2"/>
      <c r="DC824" s="2"/>
      <c r="DD824" s="2"/>
      <c r="DE824" s="2"/>
      <c r="DF824" s="2"/>
      <c r="DG824" s="2"/>
      <c r="DH824" s="2"/>
      <c r="DI824" s="2"/>
      <c r="DJ824" s="2"/>
      <c r="DK824" s="2"/>
      <c r="DL824" s="2"/>
      <c r="DM824" s="2"/>
      <c r="DN824" s="2"/>
      <c r="DO824" s="2"/>
      <c r="DP824" s="2"/>
      <c r="DQ824" s="2"/>
      <c r="DR824" s="2"/>
      <c r="DS824" s="2"/>
      <c r="DT824" s="2"/>
      <c r="DU824" s="2"/>
      <c r="DV824" s="2"/>
      <c r="DW824" s="2"/>
      <c r="DX824" s="2"/>
      <c r="DY824" s="2"/>
      <c r="DZ824" s="2"/>
      <c r="EA824" s="2"/>
      <c r="EB824" s="2"/>
      <c r="EC824" s="2"/>
      <c r="ED824" s="2"/>
      <c r="EE824" s="2"/>
      <c r="EF824" s="2"/>
      <c r="EG824" s="2"/>
      <c r="EH824" s="2"/>
      <c r="EI824" s="2"/>
      <c r="EJ824" s="2"/>
      <c r="EK824" s="2"/>
    </row>
    <row r="825" spans="1:141" ht="12.7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c r="BS825" s="2"/>
      <c r="BT825" s="2"/>
      <c r="BU825" s="2"/>
      <c r="BV825" s="2"/>
      <c r="BW825" s="2"/>
      <c r="BX825" s="2"/>
      <c r="BY825" s="2"/>
      <c r="BZ825" s="2"/>
      <c r="CA825" s="2"/>
      <c r="CB825" s="2"/>
      <c r="CC825" s="2"/>
      <c r="CD825" s="2"/>
      <c r="CE825" s="2"/>
      <c r="CF825" s="2"/>
      <c r="CG825" s="2"/>
      <c r="CH825" s="2"/>
      <c r="CI825" s="2"/>
      <c r="CJ825" s="2"/>
      <c r="CK825" s="2"/>
      <c r="CL825" s="2"/>
      <c r="CM825" s="2"/>
      <c r="CN825" s="2"/>
      <c r="CO825" s="2"/>
      <c r="CP825" s="2"/>
      <c r="CQ825" s="2"/>
      <c r="CR825" s="2"/>
      <c r="CS825" s="2"/>
      <c r="CT825" s="2"/>
      <c r="CU825" s="2"/>
      <c r="CV825" s="2"/>
      <c r="CW825" s="2"/>
      <c r="CX825" s="2"/>
      <c r="CY825" s="2"/>
      <c r="CZ825" s="2"/>
      <c r="DA825" s="2"/>
      <c r="DB825" s="2"/>
      <c r="DC825" s="2"/>
      <c r="DD825" s="2"/>
      <c r="DE825" s="2"/>
      <c r="DF825" s="2"/>
      <c r="DG825" s="2"/>
      <c r="DH825" s="2"/>
      <c r="DI825" s="2"/>
      <c r="DJ825" s="2"/>
      <c r="DK825" s="2"/>
      <c r="DL825" s="2"/>
      <c r="DM825" s="2"/>
      <c r="DN825" s="2"/>
      <c r="DO825" s="2"/>
      <c r="DP825" s="2"/>
      <c r="DQ825" s="2"/>
      <c r="DR825" s="2"/>
      <c r="DS825" s="2"/>
      <c r="DT825" s="2"/>
      <c r="DU825" s="2"/>
      <c r="DV825" s="2"/>
      <c r="DW825" s="2"/>
      <c r="DX825" s="2"/>
      <c r="DY825" s="2"/>
      <c r="DZ825" s="2"/>
      <c r="EA825" s="2"/>
      <c r="EB825" s="2"/>
      <c r="EC825" s="2"/>
      <c r="ED825" s="2"/>
      <c r="EE825" s="2"/>
      <c r="EF825" s="2"/>
      <c r="EG825" s="2"/>
      <c r="EH825" s="2"/>
      <c r="EI825" s="2"/>
      <c r="EJ825" s="2"/>
      <c r="EK825" s="2"/>
    </row>
    <row r="826" spans="1:141" ht="12.7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c r="BS826" s="2"/>
      <c r="BT826" s="2"/>
      <c r="BU826" s="2"/>
      <c r="BV826" s="2"/>
      <c r="BW826" s="2"/>
      <c r="BX826" s="2"/>
      <c r="BY826" s="2"/>
      <c r="BZ826" s="2"/>
      <c r="CA826" s="2"/>
      <c r="CB826" s="2"/>
      <c r="CC826" s="2"/>
      <c r="CD826" s="2"/>
      <c r="CE826" s="2"/>
      <c r="CF826" s="2"/>
      <c r="CG826" s="2"/>
      <c r="CH826" s="2"/>
      <c r="CI826" s="2"/>
      <c r="CJ826" s="2"/>
      <c r="CK826" s="2"/>
      <c r="CL826" s="2"/>
      <c r="CM826" s="2"/>
      <c r="CN826" s="2"/>
      <c r="CO826" s="2"/>
      <c r="CP826" s="2"/>
      <c r="CQ826" s="2"/>
      <c r="CR826" s="2"/>
      <c r="CS826" s="2"/>
      <c r="CT826" s="2"/>
      <c r="CU826" s="2"/>
      <c r="CV826" s="2"/>
      <c r="CW826" s="2"/>
      <c r="CX826" s="2"/>
      <c r="CY826" s="2"/>
      <c r="CZ826" s="2"/>
      <c r="DA826" s="2"/>
      <c r="DB826" s="2"/>
      <c r="DC826" s="2"/>
      <c r="DD826" s="2"/>
      <c r="DE826" s="2"/>
      <c r="DF826" s="2"/>
      <c r="DG826" s="2"/>
      <c r="DH826" s="2"/>
      <c r="DI826" s="2"/>
      <c r="DJ826" s="2"/>
      <c r="DK826" s="2"/>
      <c r="DL826" s="2"/>
      <c r="DM826" s="2"/>
      <c r="DN826" s="2"/>
      <c r="DO826" s="2"/>
      <c r="DP826" s="2"/>
      <c r="DQ826" s="2"/>
      <c r="DR826" s="2"/>
      <c r="DS826" s="2"/>
      <c r="DT826" s="2"/>
      <c r="DU826" s="2"/>
      <c r="DV826" s="2"/>
      <c r="DW826" s="2"/>
      <c r="DX826" s="2"/>
      <c r="DY826" s="2"/>
      <c r="DZ826" s="2"/>
      <c r="EA826" s="2"/>
      <c r="EB826" s="2"/>
      <c r="EC826" s="2"/>
      <c r="ED826" s="2"/>
      <c r="EE826" s="2"/>
      <c r="EF826" s="2"/>
      <c r="EG826" s="2"/>
      <c r="EH826" s="2"/>
      <c r="EI826" s="2"/>
      <c r="EJ826" s="2"/>
      <c r="EK826" s="2"/>
    </row>
    <row r="827" spans="1:141" ht="12.7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c r="BS827" s="2"/>
      <c r="BT827" s="2"/>
      <c r="BU827" s="2"/>
      <c r="BV827" s="2"/>
      <c r="BW827" s="2"/>
      <c r="BX827" s="2"/>
      <c r="BY827" s="2"/>
      <c r="BZ827" s="2"/>
      <c r="CA827" s="2"/>
      <c r="CB827" s="2"/>
      <c r="CC827" s="2"/>
      <c r="CD827" s="2"/>
      <c r="CE827" s="2"/>
      <c r="CF827" s="2"/>
      <c r="CG827" s="2"/>
      <c r="CH827" s="2"/>
      <c r="CI827" s="2"/>
      <c r="CJ827" s="2"/>
      <c r="CK827" s="2"/>
      <c r="CL827" s="2"/>
      <c r="CM827" s="2"/>
      <c r="CN827" s="2"/>
      <c r="CO827" s="2"/>
      <c r="CP827" s="2"/>
      <c r="CQ827" s="2"/>
      <c r="CR827" s="2"/>
      <c r="CS827" s="2"/>
      <c r="CT827" s="2"/>
      <c r="CU827" s="2"/>
      <c r="CV827" s="2"/>
      <c r="CW827" s="2"/>
      <c r="CX827" s="2"/>
      <c r="CY827" s="2"/>
      <c r="CZ827" s="2"/>
      <c r="DA827" s="2"/>
      <c r="DB827" s="2"/>
      <c r="DC827" s="2"/>
      <c r="DD827" s="2"/>
      <c r="DE827" s="2"/>
      <c r="DF827" s="2"/>
      <c r="DG827" s="2"/>
      <c r="DH827" s="2"/>
      <c r="DI827" s="2"/>
      <c r="DJ827" s="2"/>
      <c r="DK827" s="2"/>
      <c r="DL827" s="2"/>
      <c r="DM827" s="2"/>
      <c r="DN827" s="2"/>
      <c r="DO827" s="2"/>
      <c r="DP827" s="2"/>
      <c r="DQ827" s="2"/>
      <c r="DR827" s="2"/>
      <c r="DS827" s="2"/>
      <c r="DT827" s="2"/>
      <c r="DU827" s="2"/>
      <c r="DV827" s="2"/>
      <c r="DW827" s="2"/>
      <c r="DX827" s="2"/>
      <c r="DY827" s="2"/>
      <c r="DZ827" s="2"/>
      <c r="EA827" s="2"/>
      <c r="EB827" s="2"/>
      <c r="EC827" s="2"/>
      <c r="ED827" s="2"/>
      <c r="EE827" s="2"/>
      <c r="EF827" s="2"/>
      <c r="EG827" s="2"/>
      <c r="EH827" s="2"/>
      <c r="EI827" s="2"/>
      <c r="EJ827" s="2"/>
      <c r="EK827" s="2"/>
    </row>
    <row r="828" spans="1:141" ht="12.7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2"/>
      <c r="BT828" s="2"/>
      <c r="BU828" s="2"/>
      <c r="BV828" s="2"/>
      <c r="BW828" s="2"/>
      <c r="BX828" s="2"/>
      <c r="BY828" s="2"/>
      <c r="BZ828" s="2"/>
      <c r="CA828" s="2"/>
      <c r="CB828" s="2"/>
      <c r="CC828" s="2"/>
      <c r="CD828" s="2"/>
      <c r="CE828" s="2"/>
      <c r="CF828" s="2"/>
      <c r="CG828" s="2"/>
      <c r="CH828" s="2"/>
      <c r="CI828" s="2"/>
      <c r="CJ828" s="2"/>
      <c r="CK828" s="2"/>
      <c r="CL828" s="2"/>
      <c r="CM828" s="2"/>
      <c r="CN828" s="2"/>
      <c r="CO828" s="2"/>
      <c r="CP828" s="2"/>
      <c r="CQ828" s="2"/>
      <c r="CR828" s="2"/>
      <c r="CS828" s="2"/>
      <c r="CT828" s="2"/>
      <c r="CU828" s="2"/>
      <c r="CV828" s="2"/>
      <c r="CW828" s="2"/>
      <c r="CX828" s="2"/>
      <c r="CY828" s="2"/>
      <c r="CZ828" s="2"/>
      <c r="DA828" s="2"/>
      <c r="DB828" s="2"/>
      <c r="DC828" s="2"/>
      <c r="DD828" s="2"/>
      <c r="DE828" s="2"/>
      <c r="DF828" s="2"/>
      <c r="DG828" s="2"/>
      <c r="DH828" s="2"/>
      <c r="DI828" s="2"/>
      <c r="DJ828" s="2"/>
      <c r="DK828" s="2"/>
      <c r="DL828" s="2"/>
      <c r="DM828" s="2"/>
      <c r="DN828" s="2"/>
      <c r="DO828" s="2"/>
      <c r="DP828" s="2"/>
      <c r="DQ828" s="2"/>
      <c r="DR828" s="2"/>
      <c r="DS828" s="2"/>
      <c r="DT828" s="2"/>
      <c r="DU828" s="2"/>
      <c r="DV828" s="2"/>
      <c r="DW828" s="2"/>
      <c r="DX828" s="2"/>
      <c r="DY828" s="2"/>
      <c r="DZ828" s="2"/>
      <c r="EA828" s="2"/>
      <c r="EB828" s="2"/>
      <c r="EC828" s="2"/>
      <c r="ED828" s="2"/>
      <c r="EE828" s="2"/>
      <c r="EF828" s="2"/>
      <c r="EG828" s="2"/>
      <c r="EH828" s="2"/>
      <c r="EI828" s="2"/>
      <c r="EJ828" s="2"/>
      <c r="EK828" s="2"/>
    </row>
    <row r="829" spans="1:141" ht="12.7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c r="BS829" s="2"/>
      <c r="BT829" s="2"/>
      <c r="BU829" s="2"/>
      <c r="BV829" s="2"/>
      <c r="BW829" s="2"/>
      <c r="BX829" s="2"/>
      <c r="BY829" s="2"/>
      <c r="BZ829" s="2"/>
      <c r="CA829" s="2"/>
      <c r="CB829" s="2"/>
      <c r="CC829" s="2"/>
      <c r="CD829" s="2"/>
      <c r="CE829" s="2"/>
      <c r="CF829" s="2"/>
      <c r="CG829" s="2"/>
      <c r="CH829" s="2"/>
      <c r="CI829" s="2"/>
      <c r="CJ829" s="2"/>
      <c r="CK829" s="2"/>
      <c r="CL829" s="2"/>
      <c r="CM829" s="2"/>
      <c r="CN829" s="2"/>
      <c r="CO829" s="2"/>
      <c r="CP829" s="2"/>
      <c r="CQ829" s="2"/>
      <c r="CR829" s="2"/>
      <c r="CS829" s="2"/>
      <c r="CT829" s="2"/>
      <c r="CU829" s="2"/>
      <c r="CV829" s="2"/>
      <c r="CW829" s="2"/>
      <c r="CX829" s="2"/>
      <c r="CY829" s="2"/>
      <c r="CZ829" s="2"/>
      <c r="DA829" s="2"/>
      <c r="DB829" s="2"/>
      <c r="DC829" s="2"/>
      <c r="DD829" s="2"/>
      <c r="DE829" s="2"/>
      <c r="DF829" s="2"/>
      <c r="DG829" s="2"/>
      <c r="DH829" s="2"/>
      <c r="DI829" s="2"/>
      <c r="DJ829" s="2"/>
      <c r="DK829" s="2"/>
      <c r="DL829" s="2"/>
      <c r="DM829" s="2"/>
      <c r="DN829" s="2"/>
      <c r="DO829" s="2"/>
      <c r="DP829" s="2"/>
      <c r="DQ829" s="2"/>
      <c r="DR829" s="2"/>
      <c r="DS829" s="2"/>
      <c r="DT829" s="2"/>
      <c r="DU829" s="2"/>
      <c r="DV829" s="2"/>
      <c r="DW829" s="2"/>
      <c r="DX829" s="2"/>
      <c r="DY829" s="2"/>
      <c r="DZ829" s="2"/>
      <c r="EA829" s="2"/>
      <c r="EB829" s="2"/>
      <c r="EC829" s="2"/>
      <c r="ED829" s="2"/>
      <c r="EE829" s="2"/>
      <c r="EF829" s="2"/>
      <c r="EG829" s="2"/>
      <c r="EH829" s="2"/>
      <c r="EI829" s="2"/>
      <c r="EJ829" s="2"/>
      <c r="EK829" s="2"/>
    </row>
    <row r="830" spans="1:141" ht="12.7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c r="BS830" s="2"/>
      <c r="BT830" s="2"/>
      <c r="BU830" s="2"/>
      <c r="BV830" s="2"/>
      <c r="BW830" s="2"/>
      <c r="BX830" s="2"/>
      <c r="BY830" s="2"/>
      <c r="BZ830" s="2"/>
      <c r="CA830" s="2"/>
      <c r="CB830" s="2"/>
      <c r="CC830" s="2"/>
      <c r="CD830" s="2"/>
      <c r="CE830" s="2"/>
      <c r="CF830" s="2"/>
      <c r="CG830" s="2"/>
      <c r="CH830" s="2"/>
      <c r="CI830" s="2"/>
      <c r="CJ830" s="2"/>
      <c r="CK830" s="2"/>
      <c r="CL830" s="2"/>
      <c r="CM830" s="2"/>
      <c r="CN830" s="2"/>
      <c r="CO830" s="2"/>
      <c r="CP830" s="2"/>
      <c r="CQ830" s="2"/>
      <c r="CR830" s="2"/>
      <c r="CS830" s="2"/>
      <c r="CT830" s="2"/>
      <c r="CU830" s="2"/>
      <c r="CV830" s="2"/>
      <c r="CW830" s="2"/>
      <c r="CX830" s="2"/>
      <c r="CY830" s="2"/>
      <c r="CZ830" s="2"/>
      <c r="DA830" s="2"/>
      <c r="DB830" s="2"/>
      <c r="DC830" s="2"/>
      <c r="DD830" s="2"/>
      <c r="DE830" s="2"/>
      <c r="DF830" s="2"/>
      <c r="DG830" s="2"/>
      <c r="DH830" s="2"/>
      <c r="DI830" s="2"/>
      <c r="DJ830" s="2"/>
      <c r="DK830" s="2"/>
      <c r="DL830" s="2"/>
      <c r="DM830" s="2"/>
      <c r="DN830" s="2"/>
      <c r="DO830" s="2"/>
      <c r="DP830" s="2"/>
      <c r="DQ830" s="2"/>
      <c r="DR830" s="2"/>
      <c r="DS830" s="2"/>
      <c r="DT830" s="2"/>
      <c r="DU830" s="2"/>
      <c r="DV830" s="2"/>
      <c r="DW830" s="2"/>
      <c r="DX830" s="2"/>
      <c r="DY830" s="2"/>
      <c r="DZ830" s="2"/>
      <c r="EA830" s="2"/>
      <c r="EB830" s="2"/>
      <c r="EC830" s="2"/>
      <c r="ED830" s="2"/>
      <c r="EE830" s="2"/>
      <c r="EF830" s="2"/>
      <c r="EG830" s="2"/>
      <c r="EH830" s="2"/>
      <c r="EI830" s="2"/>
      <c r="EJ830" s="2"/>
      <c r="EK830" s="2"/>
    </row>
    <row r="831" spans="1:141" ht="12.7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c r="BR831" s="2"/>
      <c r="BS831" s="2"/>
      <c r="BT831" s="2"/>
      <c r="BU831" s="2"/>
      <c r="BV831" s="2"/>
      <c r="BW831" s="2"/>
      <c r="BX831" s="2"/>
      <c r="BY831" s="2"/>
      <c r="BZ831" s="2"/>
      <c r="CA831" s="2"/>
      <c r="CB831" s="2"/>
      <c r="CC831" s="2"/>
      <c r="CD831" s="2"/>
      <c r="CE831" s="2"/>
      <c r="CF831" s="2"/>
      <c r="CG831" s="2"/>
      <c r="CH831" s="2"/>
      <c r="CI831" s="2"/>
      <c r="CJ831" s="2"/>
      <c r="CK831" s="2"/>
      <c r="CL831" s="2"/>
      <c r="CM831" s="2"/>
      <c r="CN831" s="2"/>
      <c r="CO831" s="2"/>
      <c r="CP831" s="2"/>
      <c r="CQ831" s="2"/>
      <c r="CR831" s="2"/>
      <c r="CS831" s="2"/>
      <c r="CT831" s="2"/>
      <c r="CU831" s="2"/>
      <c r="CV831" s="2"/>
      <c r="CW831" s="2"/>
      <c r="CX831" s="2"/>
      <c r="CY831" s="2"/>
      <c r="CZ831" s="2"/>
      <c r="DA831" s="2"/>
      <c r="DB831" s="2"/>
      <c r="DC831" s="2"/>
      <c r="DD831" s="2"/>
      <c r="DE831" s="2"/>
      <c r="DF831" s="2"/>
      <c r="DG831" s="2"/>
      <c r="DH831" s="2"/>
      <c r="DI831" s="2"/>
      <c r="DJ831" s="2"/>
      <c r="DK831" s="2"/>
      <c r="DL831" s="2"/>
      <c r="DM831" s="2"/>
      <c r="DN831" s="2"/>
      <c r="DO831" s="2"/>
      <c r="DP831" s="2"/>
      <c r="DQ831" s="2"/>
      <c r="DR831" s="2"/>
      <c r="DS831" s="2"/>
      <c r="DT831" s="2"/>
      <c r="DU831" s="2"/>
      <c r="DV831" s="2"/>
      <c r="DW831" s="2"/>
      <c r="DX831" s="2"/>
      <c r="DY831" s="2"/>
      <c r="DZ831" s="2"/>
      <c r="EA831" s="2"/>
      <c r="EB831" s="2"/>
      <c r="EC831" s="2"/>
      <c r="ED831" s="2"/>
      <c r="EE831" s="2"/>
      <c r="EF831" s="2"/>
      <c r="EG831" s="2"/>
      <c r="EH831" s="2"/>
      <c r="EI831" s="2"/>
      <c r="EJ831" s="2"/>
      <c r="EK831" s="2"/>
    </row>
    <row r="832" spans="1:141" ht="12.7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c r="BS832" s="2"/>
      <c r="BT832" s="2"/>
      <c r="BU832" s="2"/>
      <c r="BV832" s="2"/>
      <c r="BW832" s="2"/>
      <c r="BX832" s="2"/>
      <c r="BY832" s="2"/>
      <c r="BZ832" s="2"/>
      <c r="CA832" s="2"/>
      <c r="CB832" s="2"/>
      <c r="CC832" s="2"/>
      <c r="CD832" s="2"/>
      <c r="CE832" s="2"/>
      <c r="CF832" s="2"/>
      <c r="CG832" s="2"/>
      <c r="CH832" s="2"/>
      <c r="CI832" s="2"/>
      <c r="CJ832" s="2"/>
      <c r="CK832" s="2"/>
      <c r="CL832" s="2"/>
      <c r="CM832" s="2"/>
      <c r="CN832" s="2"/>
      <c r="CO832" s="2"/>
      <c r="CP832" s="2"/>
      <c r="CQ832" s="2"/>
      <c r="CR832" s="2"/>
      <c r="CS832" s="2"/>
      <c r="CT832" s="2"/>
      <c r="CU832" s="2"/>
      <c r="CV832" s="2"/>
      <c r="CW832" s="2"/>
      <c r="CX832" s="2"/>
      <c r="CY832" s="2"/>
      <c r="CZ832" s="2"/>
      <c r="DA832" s="2"/>
      <c r="DB832" s="2"/>
      <c r="DC832" s="2"/>
      <c r="DD832" s="2"/>
      <c r="DE832" s="2"/>
      <c r="DF832" s="2"/>
      <c r="DG832" s="2"/>
      <c r="DH832" s="2"/>
      <c r="DI832" s="2"/>
      <c r="DJ832" s="2"/>
      <c r="DK832" s="2"/>
      <c r="DL832" s="2"/>
      <c r="DM832" s="2"/>
      <c r="DN832" s="2"/>
      <c r="DO832" s="2"/>
      <c r="DP832" s="2"/>
      <c r="DQ832" s="2"/>
      <c r="DR832" s="2"/>
      <c r="DS832" s="2"/>
      <c r="DT832" s="2"/>
      <c r="DU832" s="2"/>
      <c r="DV832" s="2"/>
      <c r="DW832" s="2"/>
      <c r="DX832" s="2"/>
      <c r="DY832" s="2"/>
      <c r="DZ832" s="2"/>
      <c r="EA832" s="2"/>
      <c r="EB832" s="2"/>
      <c r="EC832" s="2"/>
      <c r="ED832" s="2"/>
      <c r="EE832" s="2"/>
      <c r="EF832" s="2"/>
      <c r="EG832" s="2"/>
      <c r="EH832" s="2"/>
      <c r="EI832" s="2"/>
      <c r="EJ832" s="2"/>
      <c r="EK832" s="2"/>
    </row>
    <row r="833" spans="1:141" ht="12.7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c r="BR833" s="2"/>
      <c r="BS833" s="2"/>
      <c r="BT833" s="2"/>
      <c r="BU833" s="2"/>
      <c r="BV833" s="2"/>
      <c r="BW833" s="2"/>
      <c r="BX833" s="2"/>
      <c r="BY833" s="2"/>
      <c r="BZ833" s="2"/>
      <c r="CA833" s="2"/>
      <c r="CB833" s="2"/>
      <c r="CC833" s="2"/>
      <c r="CD833" s="2"/>
      <c r="CE833" s="2"/>
      <c r="CF833" s="2"/>
      <c r="CG833" s="2"/>
      <c r="CH833" s="2"/>
      <c r="CI833" s="2"/>
      <c r="CJ833" s="2"/>
      <c r="CK833" s="2"/>
      <c r="CL833" s="2"/>
      <c r="CM833" s="2"/>
      <c r="CN833" s="2"/>
      <c r="CO833" s="2"/>
      <c r="CP833" s="2"/>
      <c r="CQ833" s="2"/>
      <c r="CR833" s="2"/>
      <c r="CS833" s="2"/>
      <c r="CT833" s="2"/>
      <c r="CU833" s="2"/>
      <c r="CV833" s="2"/>
      <c r="CW833" s="2"/>
      <c r="CX833" s="2"/>
      <c r="CY833" s="2"/>
      <c r="CZ833" s="2"/>
      <c r="DA833" s="2"/>
      <c r="DB833" s="2"/>
      <c r="DC833" s="2"/>
      <c r="DD833" s="2"/>
      <c r="DE833" s="2"/>
      <c r="DF833" s="2"/>
      <c r="DG833" s="2"/>
      <c r="DH833" s="2"/>
      <c r="DI833" s="2"/>
      <c r="DJ833" s="2"/>
      <c r="DK833" s="2"/>
      <c r="DL833" s="2"/>
      <c r="DM833" s="2"/>
      <c r="DN833" s="2"/>
      <c r="DO833" s="2"/>
      <c r="DP833" s="2"/>
      <c r="DQ833" s="2"/>
      <c r="DR833" s="2"/>
      <c r="DS833" s="2"/>
      <c r="DT833" s="2"/>
      <c r="DU833" s="2"/>
      <c r="DV833" s="2"/>
      <c r="DW833" s="2"/>
      <c r="DX833" s="2"/>
      <c r="DY833" s="2"/>
      <c r="DZ833" s="2"/>
      <c r="EA833" s="2"/>
      <c r="EB833" s="2"/>
      <c r="EC833" s="2"/>
      <c r="ED833" s="2"/>
      <c r="EE833" s="2"/>
      <c r="EF833" s="2"/>
      <c r="EG833" s="2"/>
      <c r="EH833" s="2"/>
      <c r="EI833" s="2"/>
      <c r="EJ833" s="2"/>
      <c r="EK833" s="2"/>
    </row>
    <row r="834" spans="1:141" ht="12.7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c r="BS834" s="2"/>
      <c r="BT834" s="2"/>
      <c r="BU834" s="2"/>
      <c r="BV834" s="2"/>
      <c r="BW834" s="2"/>
      <c r="BX834" s="2"/>
      <c r="BY834" s="2"/>
      <c r="BZ834" s="2"/>
      <c r="CA834" s="2"/>
      <c r="CB834" s="2"/>
      <c r="CC834" s="2"/>
      <c r="CD834" s="2"/>
      <c r="CE834" s="2"/>
      <c r="CF834" s="2"/>
      <c r="CG834" s="2"/>
      <c r="CH834" s="2"/>
      <c r="CI834" s="2"/>
      <c r="CJ834" s="2"/>
      <c r="CK834" s="2"/>
      <c r="CL834" s="2"/>
      <c r="CM834" s="2"/>
      <c r="CN834" s="2"/>
      <c r="CO834" s="2"/>
      <c r="CP834" s="2"/>
      <c r="CQ834" s="2"/>
      <c r="CR834" s="2"/>
      <c r="CS834" s="2"/>
      <c r="CT834" s="2"/>
      <c r="CU834" s="2"/>
      <c r="CV834" s="2"/>
      <c r="CW834" s="2"/>
      <c r="CX834" s="2"/>
      <c r="CY834" s="2"/>
      <c r="CZ834" s="2"/>
      <c r="DA834" s="2"/>
      <c r="DB834" s="2"/>
      <c r="DC834" s="2"/>
      <c r="DD834" s="2"/>
      <c r="DE834" s="2"/>
      <c r="DF834" s="2"/>
      <c r="DG834" s="2"/>
      <c r="DH834" s="2"/>
      <c r="DI834" s="2"/>
      <c r="DJ834" s="2"/>
      <c r="DK834" s="2"/>
      <c r="DL834" s="2"/>
      <c r="DM834" s="2"/>
      <c r="DN834" s="2"/>
      <c r="DO834" s="2"/>
      <c r="DP834" s="2"/>
      <c r="DQ834" s="2"/>
      <c r="DR834" s="2"/>
      <c r="DS834" s="2"/>
      <c r="DT834" s="2"/>
      <c r="DU834" s="2"/>
      <c r="DV834" s="2"/>
      <c r="DW834" s="2"/>
      <c r="DX834" s="2"/>
      <c r="DY834" s="2"/>
      <c r="DZ834" s="2"/>
      <c r="EA834" s="2"/>
      <c r="EB834" s="2"/>
      <c r="EC834" s="2"/>
      <c r="ED834" s="2"/>
      <c r="EE834" s="2"/>
      <c r="EF834" s="2"/>
      <c r="EG834" s="2"/>
      <c r="EH834" s="2"/>
      <c r="EI834" s="2"/>
      <c r="EJ834" s="2"/>
      <c r="EK834" s="2"/>
    </row>
    <row r="835" spans="1:141" ht="12.7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c r="BS835" s="2"/>
      <c r="BT835" s="2"/>
      <c r="BU835" s="2"/>
      <c r="BV835" s="2"/>
      <c r="BW835" s="2"/>
      <c r="BX835" s="2"/>
      <c r="BY835" s="2"/>
      <c r="BZ835" s="2"/>
      <c r="CA835" s="2"/>
      <c r="CB835" s="2"/>
      <c r="CC835" s="2"/>
      <c r="CD835" s="2"/>
      <c r="CE835" s="2"/>
      <c r="CF835" s="2"/>
      <c r="CG835" s="2"/>
      <c r="CH835" s="2"/>
      <c r="CI835" s="2"/>
      <c r="CJ835" s="2"/>
      <c r="CK835" s="2"/>
      <c r="CL835" s="2"/>
      <c r="CM835" s="2"/>
      <c r="CN835" s="2"/>
      <c r="CO835" s="2"/>
      <c r="CP835" s="2"/>
      <c r="CQ835" s="2"/>
      <c r="CR835" s="2"/>
      <c r="CS835" s="2"/>
      <c r="CT835" s="2"/>
      <c r="CU835" s="2"/>
      <c r="CV835" s="2"/>
      <c r="CW835" s="2"/>
      <c r="CX835" s="2"/>
      <c r="CY835" s="2"/>
      <c r="CZ835" s="2"/>
      <c r="DA835" s="2"/>
      <c r="DB835" s="2"/>
      <c r="DC835" s="2"/>
      <c r="DD835" s="2"/>
      <c r="DE835" s="2"/>
      <c r="DF835" s="2"/>
      <c r="DG835" s="2"/>
      <c r="DH835" s="2"/>
      <c r="DI835" s="2"/>
      <c r="DJ835" s="2"/>
      <c r="DK835" s="2"/>
      <c r="DL835" s="2"/>
      <c r="DM835" s="2"/>
      <c r="DN835" s="2"/>
      <c r="DO835" s="2"/>
      <c r="DP835" s="2"/>
      <c r="DQ835" s="2"/>
      <c r="DR835" s="2"/>
      <c r="DS835" s="2"/>
      <c r="DT835" s="2"/>
      <c r="DU835" s="2"/>
      <c r="DV835" s="2"/>
      <c r="DW835" s="2"/>
      <c r="DX835" s="2"/>
      <c r="DY835" s="2"/>
      <c r="DZ835" s="2"/>
      <c r="EA835" s="2"/>
      <c r="EB835" s="2"/>
      <c r="EC835" s="2"/>
      <c r="ED835" s="2"/>
      <c r="EE835" s="2"/>
      <c r="EF835" s="2"/>
      <c r="EG835" s="2"/>
      <c r="EH835" s="2"/>
      <c r="EI835" s="2"/>
      <c r="EJ835" s="2"/>
      <c r="EK835" s="2"/>
    </row>
    <row r="836" spans="1:141" ht="12.7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c r="BS836" s="2"/>
      <c r="BT836" s="2"/>
      <c r="BU836" s="2"/>
      <c r="BV836" s="2"/>
      <c r="BW836" s="2"/>
      <c r="BX836" s="2"/>
      <c r="BY836" s="2"/>
      <c r="BZ836" s="2"/>
      <c r="CA836" s="2"/>
      <c r="CB836" s="2"/>
      <c r="CC836" s="2"/>
      <c r="CD836" s="2"/>
      <c r="CE836" s="2"/>
      <c r="CF836" s="2"/>
      <c r="CG836" s="2"/>
      <c r="CH836" s="2"/>
      <c r="CI836" s="2"/>
      <c r="CJ836" s="2"/>
      <c r="CK836" s="2"/>
      <c r="CL836" s="2"/>
      <c r="CM836" s="2"/>
      <c r="CN836" s="2"/>
      <c r="CO836" s="2"/>
      <c r="CP836" s="2"/>
      <c r="CQ836" s="2"/>
      <c r="CR836" s="2"/>
      <c r="CS836" s="2"/>
      <c r="CT836" s="2"/>
      <c r="CU836" s="2"/>
      <c r="CV836" s="2"/>
      <c r="CW836" s="2"/>
      <c r="CX836" s="2"/>
      <c r="CY836" s="2"/>
      <c r="CZ836" s="2"/>
      <c r="DA836" s="2"/>
      <c r="DB836" s="2"/>
      <c r="DC836" s="2"/>
      <c r="DD836" s="2"/>
      <c r="DE836" s="2"/>
      <c r="DF836" s="2"/>
      <c r="DG836" s="2"/>
      <c r="DH836" s="2"/>
      <c r="DI836" s="2"/>
      <c r="DJ836" s="2"/>
      <c r="DK836" s="2"/>
      <c r="DL836" s="2"/>
      <c r="DM836" s="2"/>
      <c r="DN836" s="2"/>
      <c r="DO836" s="2"/>
      <c r="DP836" s="2"/>
      <c r="DQ836" s="2"/>
      <c r="DR836" s="2"/>
      <c r="DS836" s="2"/>
      <c r="DT836" s="2"/>
      <c r="DU836" s="2"/>
      <c r="DV836" s="2"/>
      <c r="DW836" s="2"/>
      <c r="DX836" s="2"/>
      <c r="DY836" s="2"/>
      <c r="DZ836" s="2"/>
      <c r="EA836" s="2"/>
      <c r="EB836" s="2"/>
      <c r="EC836" s="2"/>
      <c r="ED836" s="2"/>
      <c r="EE836" s="2"/>
      <c r="EF836" s="2"/>
      <c r="EG836" s="2"/>
      <c r="EH836" s="2"/>
      <c r="EI836" s="2"/>
      <c r="EJ836" s="2"/>
      <c r="EK836" s="2"/>
    </row>
    <row r="837" spans="1:141" ht="12.7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c r="BR837" s="2"/>
      <c r="BS837" s="2"/>
      <c r="BT837" s="2"/>
      <c r="BU837" s="2"/>
      <c r="BV837" s="2"/>
      <c r="BW837" s="2"/>
      <c r="BX837" s="2"/>
      <c r="BY837" s="2"/>
      <c r="BZ837" s="2"/>
      <c r="CA837" s="2"/>
      <c r="CB837" s="2"/>
      <c r="CC837" s="2"/>
      <c r="CD837" s="2"/>
      <c r="CE837" s="2"/>
      <c r="CF837" s="2"/>
      <c r="CG837" s="2"/>
      <c r="CH837" s="2"/>
      <c r="CI837" s="2"/>
      <c r="CJ837" s="2"/>
      <c r="CK837" s="2"/>
      <c r="CL837" s="2"/>
      <c r="CM837" s="2"/>
      <c r="CN837" s="2"/>
      <c r="CO837" s="2"/>
      <c r="CP837" s="2"/>
      <c r="CQ837" s="2"/>
      <c r="CR837" s="2"/>
      <c r="CS837" s="2"/>
      <c r="CT837" s="2"/>
      <c r="CU837" s="2"/>
      <c r="CV837" s="2"/>
      <c r="CW837" s="2"/>
      <c r="CX837" s="2"/>
      <c r="CY837" s="2"/>
      <c r="CZ837" s="2"/>
      <c r="DA837" s="2"/>
      <c r="DB837" s="2"/>
      <c r="DC837" s="2"/>
      <c r="DD837" s="2"/>
      <c r="DE837" s="2"/>
      <c r="DF837" s="2"/>
      <c r="DG837" s="2"/>
      <c r="DH837" s="2"/>
      <c r="DI837" s="2"/>
      <c r="DJ837" s="2"/>
      <c r="DK837" s="2"/>
      <c r="DL837" s="2"/>
      <c r="DM837" s="2"/>
      <c r="DN837" s="2"/>
      <c r="DO837" s="2"/>
      <c r="DP837" s="2"/>
      <c r="DQ837" s="2"/>
      <c r="DR837" s="2"/>
      <c r="DS837" s="2"/>
      <c r="DT837" s="2"/>
      <c r="DU837" s="2"/>
      <c r="DV837" s="2"/>
      <c r="DW837" s="2"/>
      <c r="DX837" s="2"/>
      <c r="DY837" s="2"/>
      <c r="DZ837" s="2"/>
      <c r="EA837" s="2"/>
      <c r="EB837" s="2"/>
      <c r="EC837" s="2"/>
      <c r="ED837" s="2"/>
      <c r="EE837" s="2"/>
      <c r="EF837" s="2"/>
      <c r="EG837" s="2"/>
      <c r="EH837" s="2"/>
      <c r="EI837" s="2"/>
      <c r="EJ837" s="2"/>
      <c r="EK837" s="2"/>
    </row>
    <row r="838" spans="1:141" ht="12.7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c r="BS838" s="2"/>
      <c r="BT838" s="2"/>
      <c r="BU838" s="2"/>
      <c r="BV838" s="2"/>
      <c r="BW838" s="2"/>
      <c r="BX838" s="2"/>
      <c r="BY838" s="2"/>
      <c r="BZ838" s="2"/>
      <c r="CA838" s="2"/>
      <c r="CB838" s="2"/>
      <c r="CC838" s="2"/>
      <c r="CD838" s="2"/>
      <c r="CE838" s="2"/>
      <c r="CF838" s="2"/>
      <c r="CG838" s="2"/>
      <c r="CH838" s="2"/>
      <c r="CI838" s="2"/>
      <c r="CJ838" s="2"/>
      <c r="CK838" s="2"/>
      <c r="CL838" s="2"/>
      <c r="CM838" s="2"/>
      <c r="CN838" s="2"/>
      <c r="CO838" s="2"/>
      <c r="CP838" s="2"/>
      <c r="CQ838" s="2"/>
      <c r="CR838" s="2"/>
      <c r="CS838" s="2"/>
      <c r="CT838" s="2"/>
      <c r="CU838" s="2"/>
      <c r="CV838" s="2"/>
      <c r="CW838" s="2"/>
      <c r="CX838" s="2"/>
      <c r="CY838" s="2"/>
      <c r="CZ838" s="2"/>
      <c r="DA838" s="2"/>
      <c r="DB838" s="2"/>
      <c r="DC838" s="2"/>
      <c r="DD838" s="2"/>
      <c r="DE838" s="2"/>
      <c r="DF838" s="2"/>
      <c r="DG838" s="2"/>
      <c r="DH838" s="2"/>
      <c r="DI838" s="2"/>
      <c r="DJ838" s="2"/>
      <c r="DK838" s="2"/>
      <c r="DL838" s="2"/>
      <c r="DM838" s="2"/>
      <c r="DN838" s="2"/>
      <c r="DO838" s="2"/>
      <c r="DP838" s="2"/>
      <c r="DQ838" s="2"/>
      <c r="DR838" s="2"/>
      <c r="DS838" s="2"/>
      <c r="DT838" s="2"/>
      <c r="DU838" s="2"/>
      <c r="DV838" s="2"/>
      <c r="DW838" s="2"/>
      <c r="DX838" s="2"/>
      <c r="DY838" s="2"/>
      <c r="DZ838" s="2"/>
      <c r="EA838" s="2"/>
      <c r="EB838" s="2"/>
      <c r="EC838" s="2"/>
      <c r="ED838" s="2"/>
      <c r="EE838" s="2"/>
      <c r="EF838" s="2"/>
      <c r="EG838" s="2"/>
      <c r="EH838" s="2"/>
      <c r="EI838" s="2"/>
      <c r="EJ838" s="2"/>
      <c r="EK838" s="2"/>
    </row>
    <row r="839" spans="1:141" ht="12.7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c r="BR839" s="2"/>
      <c r="BS839" s="2"/>
      <c r="BT839" s="2"/>
      <c r="BU839" s="2"/>
      <c r="BV839" s="2"/>
      <c r="BW839" s="2"/>
      <c r="BX839" s="2"/>
      <c r="BY839" s="2"/>
      <c r="BZ839" s="2"/>
      <c r="CA839" s="2"/>
      <c r="CB839" s="2"/>
      <c r="CC839" s="2"/>
      <c r="CD839" s="2"/>
      <c r="CE839" s="2"/>
      <c r="CF839" s="2"/>
      <c r="CG839" s="2"/>
      <c r="CH839" s="2"/>
      <c r="CI839" s="2"/>
      <c r="CJ839" s="2"/>
      <c r="CK839" s="2"/>
      <c r="CL839" s="2"/>
      <c r="CM839" s="2"/>
      <c r="CN839" s="2"/>
      <c r="CO839" s="2"/>
      <c r="CP839" s="2"/>
      <c r="CQ839" s="2"/>
      <c r="CR839" s="2"/>
      <c r="CS839" s="2"/>
      <c r="CT839" s="2"/>
      <c r="CU839" s="2"/>
      <c r="CV839" s="2"/>
      <c r="CW839" s="2"/>
      <c r="CX839" s="2"/>
      <c r="CY839" s="2"/>
      <c r="CZ839" s="2"/>
      <c r="DA839" s="2"/>
      <c r="DB839" s="2"/>
      <c r="DC839" s="2"/>
      <c r="DD839" s="2"/>
      <c r="DE839" s="2"/>
      <c r="DF839" s="2"/>
      <c r="DG839" s="2"/>
      <c r="DH839" s="2"/>
      <c r="DI839" s="2"/>
      <c r="DJ839" s="2"/>
      <c r="DK839" s="2"/>
      <c r="DL839" s="2"/>
      <c r="DM839" s="2"/>
      <c r="DN839" s="2"/>
      <c r="DO839" s="2"/>
      <c r="DP839" s="2"/>
      <c r="DQ839" s="2"/>
      <c r="DR839" s="2"/>
      <c r="DS839" s="2"/>
      <c r="DT839" s="2"/>
      <c r="DU839" s="2"/>
      <c r="DV839" s="2"/>
      <c r="DW839" s="2"/>
      <c r="DX839" s="2"/>
      <c r="DY839" s="2"/>
      <c r="DZ839" s="2"/>
      <c r="EA839" s="2"/>
      <c r="EB839" s="2"/>
      <c r="EC839" s="2"/>
      <c r="ED839" s="2"/>
      <c r="EE839" s="2"/>
      <c r="EF839" s="2"/>
      <c r="EG839" s="2"/>
      <c r="EH839" s="2"/>
      <c r="EI839" s="2"/>
      <c r="EJ839" s="2"/>
      <c r="EK839" s="2"/>
    </row>
    <row r="840" spans="1:141" ht="12.7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c r="BR840" s="2"/>
      <c r="BS840" s="2"/>
      <c r="BT840" s="2"/>
      <c r="BU840" s="2"/>
      <c r="BV840" s="2"/>
      <c r="BW840" s="2"/>
      <c r="BX840" s="2"/>
      <c r="BY840" s="2"/>
      <c r="BZ840" s="2"/>
      <c r="CA840" s="2"/>
      <c r="CB840" s="2"/>
      <c r="CC840" s="2"/>
      <c r="CD840" s="2"/>
      <c r="CE840" s="2"/>
      <c r="CF840" s="2"/>
      <c r="CG840" s="2"/>
      <c r="CH840" s="2"/>
      <c r="CI840" s="2"/>
      <c r="CJ840" s="2"/>
      <c r="CK840" s="2"/>
      <c r="CL840" s="2"/>
      <c r="CM840" s="2"/>
      <c r="CN840" s="2"/>
      <c r="CO840" s="2"/>
      <c r="CP840" s="2"/>
      <c r="CQ840" s="2"/>
      <c r="CR840" s="2"/>
      <c r="CS840" s="2"/>
      <c r="CT840" s="2"/>
      <c r="CU840" s="2"/>
      <c r="CV840" s="2"/>
      <c r="CW840" s="2"/>
      <c r="CX840" s="2"/>
      <c r="CY840" s="2"/>
      <c r="CZ840" s="2"/>
      <c r="DA840" s="2"/>
      <c r="DB840" s="2"/>
      <c r="DC840" s="2"/>
      <c r="DD840" s="2"/>
      <c r="DE840" s="2"/>
      <c r="DF840" s="2"/>
      <c r="DG840" s="2"/>
      <c r="DH840" s="2"/>
      <c r="DI840" s="2"/>
      <c r="DJ840" s="2"/>
      <c r="DK840" s="2"/>
      <c r="DL840" s="2"/>
      <c r="DM840" s="2"/>
      <c r="DN840" s="2"/>
      <c r="DO840" s="2"/>
      <c r="DP840" s="2"/>
      <c r="DQ840" s="2"/>
      <c r="DR840" s="2"/>
      <c r="DS840" s="2"/>
      <c r="DT840" s="2"/>
      <c r="DU840" s="2"/>
      <c r="DV840" s="2"/>
      <c r="DW840" s="2"/>
      <c r="DX840" s="2"/>
      <c r="DY840" s="2"/>
      <c r="DZ840" s="2"/>
      <c r="EA840" s="2"/>
      <c r="EB840" s="2"/>
      <c r="EC840" s="2"/>
      <c r="ED840" s="2"/>
      <c r="EE840" s="2"/>
      <c r="EF840" s="2"/>
      <c r="EG840" s="2"/>
      <c r="EH840" s="2"/>
      <c r="EI840" s="2"/>
      <c r="EJ840" s="2"/>
      <c r="EK840" s="2"/>
    </row>
    <row r="841" spans="1:141" ht="12.7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c r="BR841" s="2"/>
      <c r="BS841" s="2"/>
      <c r="BT841" s="2"/>
      <c r="BU841" s="2"/>
      <c r="BV841" s="2"/>
      <c r="BW841" s="2"/>
      <c r="BX841" s="2"/>
      <c r="BY841" s="2"/>
      <c r="BZ841" s="2"/>
      <c r="CA841" s="2"/>
      <c r="CB841" s="2"/>
      <c r="CC841" s="2"/>
      <c r="CD841" s="2"/>
      <c r="CE841" s="2"/>
      <c r="CF841" s="2"/>
      <c r="CG841" s="2"/>
      <c r="CH841" s="2"/>
      <c r="CI841" s="2"/>
      <c r="CJ841" s="2"/>
      <c r="CK841" s="2"/>
      <c r="CL841" s="2"/>
      <c r="CM841" s="2"/>
      <c r="CN841" s="2"/>
      <c r="CO841" s="2"/>
      <c r="CP841" s="2"/>
      <c r="CQ841" s="2"/>
      <c r="CR841" s="2"/>
      <c r="CS841" s="2"/>
      <c r="CT841" s="2"/>
      <c r="CU841" s="2"/>
      <c r="CV841" s="2"/>
      <c r="CW841" s="2"/>
      <c r="CX841" s="2"/>
      <c r="CY841" s="2"/>
      <c r="CZ841" s="2"/>
      <c r="DA841" s="2"/>
      <c r="DB841" s="2"/>
      <c r="DC841" s="2"/>
      <c r="DD841" s="2"/>
      <c r="DE841" s="2"/>
      <c r="DF841" s="2"/>
      <c r="DG841" s="2"/>
      <c r="DH841" s="2"/>
      <c r="DI841" s="2"/>
      <c r="DJ841" s="2"/>
      <c r="DK841" s="2"/>
      <c r="DL841" s="2"/>
      <c r="DM841" s="2"/>
      <c r="DN841" s="2"/>
      <c r="DO841" s="2"/>
      <c r="DP841" s="2"/>
      <c r="DQ841" s="2"/>
      <c r="DR841" s="2"/>
      <c r="DS841" s="2"/>
      <c r="DT841" s="2"/>
      <c r="DU841" s="2"/>
      <c r="DV841" s="2"/>
      <c r="DW841" s="2"/>
      <c r="DX841" s="2"/>
      <c r="DY841" s="2"/>
      <c r="DZ841" s="2"/>
      <c r="EA841" s="2"/>
      <c r="EB841" s="2"/>
      <c r="EC841" s="2"/>
      <c r="ED841" s="2"/>
      <c r="EE841" s="2"/>
      <c r="EF841" s="2"/>
      <c r="EG841" s="2"/>
      <c r="EH841" s="2"/>
      <c r="EI841" s="2"/>
      <c r="EJ841" s="2"/>
      <c r="EK841" s="2"/>
    </row>
    <row r="842" spans="1:141" ht="12.7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c r="BS842" s="2"/>
      <c r="BT842" s="2"/>
      <c r="BU842" s="2"/>
      <c r="BV842" s="2"/>
      <c r="BW842" s="2"/>
      <c r="BX842" s="2"/>
      <c r="BY842" s="2"/>
      <c r="BZ842" s="2"/>
      <c r="CA842" s="2"/>
      <c r="CB842" s="2"/>
      <c r="CC842" s="2"/>
      <c r="CD842" s="2"/>
      <c r="CE842" s="2"/>
      <c r="CF842" s="2"/>
      <c r="CG842" s="2"/>
      <c r="CH842" s="2"/>
      <c r="CI842" s="2"/>
      <c r="CJ842" s="2"/>
      <c r="CK842" s="2"/>
      <c r="CL842" s="2"/>
      <c r="CM842" s="2"/>
      <c r="CN842" s="2"/>
      <c r="CO842" s="2"/>
      <c r="CP842" s="2"/>
      <c r="CQ842" s="2"/>
      <c r="CR842" s="2"/>
      <c r="CS842" s="2"/>
      <c r="CT842" s="2"/>
      <c r="CU842" s="2"/>
      <c r="CV842" s="2"/>
      <c r="CW842" s="2"/>
      <c r="CX842" s="2"/>
      <c r="CY842" s="2"/>
      <c r="CZ842" s="2"/>
      <c r="DA842" s="2"/>
      <c r="DB842" s="2"/>
      <c r="DC842" s="2"/>
      <c r="DD842" s="2"/>
      <c r="DE842" s="2"/>
      <c r="DF842" s="2"/>
      <c r="DG842" s="2"/>
      <c r="DH842" s="2"/>
      <c r="DI842" s="2"/>
      <c r="DJ842" s="2"/>
      <c r="DK842" s="2"/>
      <c r="DL842" s="2"/>
      <c r="DM842" s="2"/>
      <c r="DN842" s="2"/>
      <c r="DO842" s="2"/>
      <c r="DP842" s="2"/>
      <c r="DQ842" s="2"/>
      <c r="DR842" s="2"/>
      <c r="DS842" s="2"/>
      <c r="DT842" s="2"/>
      <c r="DU842" s="2"/>
      <c r="DV842" s="2"/>
      <c r="DW842" s="2"/>
      <c r="DX842" s="2"/>
      <c r="DY842" s="2"/>
      <c r="DZ842" s="2"/>
      <c r="EA842" s="2"/>
      <c r="EB842" s="2"/>
      <c r="EC842" s="2"/>
      <c r="ED842" s="2"/>
      <c r="EE842" s="2"/>
      <c r="EF842" s="2"/>
      <c r="EG842" s="2"/>
      <c r="EH842" s="2"/>
      <c r="EI842" s="2"/>
      <c r="EJ842" s="2"/>
      <c r="EK842" s="2"/>
    </row>
    <row r="843" spans="1:141" ht="12.7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c r="BR843" s="2"/>
      <c r="BS843" s="2"/>
      <c r="BT843" s="2"/>
      <c r="BU843" s="2"/>
      <c r="BV843" s="2"/>
      <c r="BW843" s="2"/>
      <c r="BX843" s="2"/>
      <c r="BY843" s="2"/>
      <c r="BZ843" s="2"/>
      <c r="CA843" s="2"/>
      <c r="CB843" s="2"/>
      <c r="CC843" s="2"/>
      <c r="CD843" s="2"/>
      <c r="CE843" s="2"/>
      <c r="CF843" s="2"/>
      <c r="CG843" s="2"/>
      <c r="CH843" s="2"/>
      <c r="CI843" s="2"/>
      <c r="CJ843" s="2"/>
      <c r="CK843" s="2"/>
      <c r="CL843" s="2"/>
      <c r="CM843" s="2"/>
      <c r="CN843" s="2"/>
      <c r="CO843" s="2"/>
      <c r="CP843" s="2"/>
      <c r="CQ843" s="2"/>
      <c r="CR843" s="2"/>
      <c r="CS843" s="2"/>
      <c r="CT843" s="2"/>
      <c r="CU843" s="2"/>
      <c r="CV843" s="2"/>
      <c r="CW843" s="2"/>
      <c r="CX843" s="2"/>
      <c r="CY843" s="2"/>
      <c r="CZ843" s="2"/>
      <c r="DA843" s="2"/>
      <c r="DB843" s="2"/>
      <c r="DC843" s="2"/>
      <c r="DD843" s="2"/>
      <c r="DE843" s="2"/>
      <c r="DF843" s="2"/>
      <c r="DG843" s="2"/>
      <c r="DH843" s="2"/>
      <c r="DI843" s="2"/>
      <c r="DJ843" s="2"/>
      <c r="DK843" s="2"/>
      <c r="DL843" s="2"/>
      <c r="DM843" s="2"/>
      <c r="DN843" s="2"/>
      <c r="DO843" s="2"/>
      <c r="DP843" s="2"/>
      <c r="DQ843" s="2"/>
      <c r="DR843" s="2"/>
      <c r="DS843" s="2"/>
      <c r="DT843" s="2"/>
      <c r="DU843" s="2"/>
      <c r="DV843" s="2"/>
      <c r="DW843" s="2"/>
      <c r="DX843" s="2"/>
      <c r="DY843" s="2"/>
      <c r="DZ843" s="2"/>
      <c r="EA843" s="2"/>
      <c r="EB843" s="2"/>
      <c r="EC843" s="2"/>
      <c r="ED843" s="2"/>
      <c r="EE843" s="2"/>
      <c r="EF843" s="2"/>
      <c r="EG843" s="2"/>
      <c r="EH843" s="2"/>
      <c r="EI843" s="2"/>
      <c r="EJ843" s="2"/>
      <c r="EK843" s="2"/>
    </row>
    <row r="844" spans="1:141" ht="12.7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c r="BS844" s="2"/>
      <c r="BT844" s="2"/>
      <c r="BU844" s="2"/>
      <c r="BV844" s="2"/>
      <c r="BW844" s="2"/>
      <c r="BX844" s="2"/>
      <c r="BY844" s="2"/>
      <c r="BZ844" s="2"/>
      <c r="CA844" s="2"/>
      <c r="CB844" s="2"/>
      <c r="CC844" s="2"/>
      <c r="CD844" s="2"/>
      <c r="CE844" s="2"/>
      <c r="CF844" s="2"/>
      <c r="CG844" s="2"/>
      <c r="CH844" s="2"/>
      <c r="CI844" s="2"/>
      <c r="CJ844" s="2"/>
      <c r="CK844" s="2"/>
      <c r="CL844" s="2"/>
      <c r="CM844" s="2"/>
      <c r="CN844" s="2"/>
      <c r="CO844" s="2"/>
      <c r="CP844" s="2"/>
      <c r="CQ844" s="2"/>
      <c r="CR844" s="2"/>
      <c r="CS844" s="2"/>
      <c r="CT844" s="2"/>
      <c r="CU844" s="2"/>
      <c r="CV844" s="2"/>
      <c r="CW844" s="2"/>
      <c r="CX844" s="2"/>
      <c r="CY844" s="2"/>
      <c r="CZ844" s="2"/>
      <c r="DA844" s="2"/>
      <c r="DB844" s="2"/>
      <c r="DC844" s="2"/>
      <c r="DD844" s="2"/>
      <c r="DE844" s="2"/>
      <c r="DF844" s="2"/>
      <c r="DG844" s="2"/>
      <c r="DH844" s="2"/>
      <c r="DI844" s="2"/>
      <c r="DJ844" s="2"/>
      <c r="DK844" s="2"/>
      <c r="DL844" s="2"/>
      <c r="DM844" s="2"/>
      <c r="DN844" s="2"/>
      <c r="DO844" s="2"/>
      <c r="DP844" s="2"/>
      <c r="DQ844" s="2"/>
      <c r="DR844" s="2"/>
      <c r="DS844" s="2"/>
      <c r="DT844" s="2"/>
      <c r="DU844" s="2"/>
      <c r="DV844" s="2"/>
      <c r="DW844" s="2"/>
      <c r="DX844" s="2"/>
      <c r="DY844" s="2"/>
      <c r="DZ844" s="2"/>
      <c r="EA844" s="2"/>
      <c r="EB844" s="2"/>
      <c r="EC844" s="2"/>
      <c r="ED844" s="2"/>
      <c r="EE844" s="2"/>
      <c r="EF844" s="2"/>
      <c r="EG844" s="2"/>
      <c r="EH844" s="2"/>
      <c r="EI844" s="2"/>
      <c r="EJ844" s="2"/>
      <c r="EK844" s="2"/>
    </row>
    <row r="845" spans="1:141" ht="12.7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c r="BS845" s="2"/>
      <c r="BT845" s="2"/>
      <c r="BU845" s="2"/>
      <c r="BV845" s="2"/>
      <c r="BW845" s="2"/>
      <c r="BX845" s="2"/>
      <c r="BY845" s="2"/>
      <c r="BZ845" s="2"/>
      <c r="CA845" s="2"/>
      <c r="CB845" s="2"/>
      <c r="CC845" s="2"/>
      <c r="CD845" s="2"/>
      <c r="CE845" s="2"/>
      <c r="CF845" s="2"/>
      <c r="CG845" s="2"/>
      <c r="CH845" s="2"/>
      <c r="CI845" s="2"/>
      <c r="CJ845" s="2"/>
      <c r="CK845" s="2"/>
      <c r="CL845" s="2"/>
      <c r="CM845" s="2"/>
      <c r="CN845" s="2"/>
      <c r="CO845" s="2"/>
      <c r="CP845" s="2"/>
      <c r="CQ845" s="2"/>
      <c r="CR845" s="2"/>
      <c r="CS845" s="2"/>
      <c r="CT845" s="2"/>
      <c r="CU845" s="2"/>
      <c r="CV845" s="2"/>
      <c r="CW845" s="2"/>
      <c r="CX845" s="2"/>
      <c r="CY845" s="2"/>
      <c r="CZ845" s="2"/>
      <c r="DA845" s="2"/>
      <c r="DB845" s="2"/>
      <c r="DC845" s="2"/>
      <c r="DD845" s="2"/>
      <c r="DE845" s="2"/>
      <c r="DF845" s="2"/>
      <c r="DG845" s="2"/>
      <c r="DH845" s="2"/>
      <c r="DI845" s="2"/>
      <c r="DJ845" s="2"/>
      <c r="DK845" s="2"/>
      <c r="DL845" s="2"/>
      <c r="DM845" s="2"/>
      <c r="DN845" s="2"/>
      <c r="DO845" s="2"/>
      <c r="DP845" s="2"/>
      <c r="DQ845" s="2"/>
      <c r="DR845" s="2"/>
      <c r="DS845" s="2"/>
      <c r="DT845" s="2"/>
      <c r="DU845" s="2"/>
      <c r="DV845" s="2"/>
      <c r="DW845" s="2"/>
      <c r="DX845" s="2"/>
      <c r="DY845" s="2"/>
      <c r="DZ845" s="2"/>
      <c r="EA845" s="2"/>
      <c r="EB845" s="2"/>
      <c r="EC845" s="2"/>
      <c r="ED845" s="2"/>
      <c r="EE845" s="2"/>
      <c r="EF845" s="2"/>
      <c r="EG845" s="2"/>
      <c r="EH845" s="2"/>
      <c r="EI845" s="2"/>
      <c r="EJ845" s="2"/>
      <c r="EK845" s="2"/>
    </row>
    <row r="846" spans="1:141" ht="12.7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c r="BS846" s="2"/>
      <c r="BT846" s="2"/>
      <c r="BU846" s="2"/>
      <c r="BV846" s="2"/>
      <c r="BW846" s="2"/>
      <c r="BX846" s="2"/>
      <c r="BY846" s="2"/>
      <c r="BZ846" s="2"/>
      <c r="CA846" s="2"/>
      <c r="CB846" s="2"/>
      <c r="CC846" s="2"/>
      <c r="CD846" s="2"/>
      <c r="CE846" s="2"/>
      <c r="CF846" s="2"/>
      <c r="CG846" s="2"/>
      <c r="CH846" s="2"/>
      <c r="CI846" s="2"/>
      <c r="CJ846" s="2"/>
      <c r="CK846" s="2"/>
      <c r="CL846" s="2"/>
      <c r="CM846" s="2"/>
      <c r="CN846" s="2"/>
      <c r="CO846" s="2"/>
      <c r="CP846" s="2"/>
      <c r="CQ846" s="2"/>
      <c r="CR846" s="2"/>
      <c r="CS846" s="2"/>
      <c r="CT846" s="2"/>
      <c r="CU846" s="2"/>
      <c r="CV846" s="2"/>
      <c r="CW846" s="2"/>
      <c r="CX846" s="2"/>
      <c r="CY846" s="2"/>
      <c r="CZ846" s="2"/>
      <c r="DA846" s="2"/>
      <c r="DB846" s="2"/>
      <c r="DC846" s="2"/>
      <c r="DD846" s="2"/>
      <c r="DE846" s="2"/>
      <c r="DF846" s="2"/>
      <c r="DG846" s="2"/>
      <c r="DH846" s="2"/>
      <c r="DI846" s="2"/>
      <c r="DJ846" s="2"/>
      <c r="DK846" s="2"/>
      <c r="DL846" s="2"/>
      <c r="DM846" s="2"/>
      <c r="DN846" s="2"/>
      <c r="DO846" s="2"/>
      <c r="DP846" s="2"/>
      <c r="DQ846" s="2"/>
      <c r="DR846" s="2"/>
      <c r="DS846" s="2"/>
      <c r="DT846" s="2"/>
      <c r="DU846" s="2"/>
      <c r="DV846" s="2"/>
      <c r="DW846" s="2"/>
      <c r="DX846" s="2"/>
      <c r="DY846" s="2"/>
      <c r="DZ846" s="2"/>
      <c r="EA846" s="2"/>
      <c r="EB846" s="2"/>
      <c r="EC846" s="2"/>
      <c r="ED846" s="2"/>
      <c r="EE846" s="2"/>
      <c r="EF846" s="2"/>
      <c r="EG846" s="2"/>
      <c r="EH846" s="2"/>
      <c r="EI846" s="2"/>
      <c r="EJ846" s="2"/>
      <c r="EK846" s="2"/>
    </row>
    <row r="847" spans="1:141" ht="12.7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c r="BR847" s="2"/>
      <c r="BS847" s="2"/>
      <c r="BT847" s="2"/>
      <c r="BU847" s="2"/>
      <c r="BV847" s="2"/>
      <c r="BW847" s="2"/>
      <c r="BX847" s="2"/>
      <c r="BY847" s="2"/>
      <c r="BZ847" s="2"/>
      <c r="CA847" s="2"/>
      <c r="CB847" s="2"/>
      <c r="CC847" s="2"/>
      <c r="CD847" s="2"/>
      <c r="CE847" s="2"/>
      <c r="CF847" s="2"/>
      <c r="CG847" s="2"/>
      <c r="CH847" s="2"/>
      <c r="CI847" s="2"/>
      <c r="CJ847" s="2"/>
      <c r="CK847" s="2"/>
      <c r="CL847" s="2"/>
      <c r="CM847" s="2"/>
      <c r="CN847" s="2"/>
      <c r="CO847" s="2"/>
      <c r="CP847" s="2"/>
      <c r="CQ847" s="2"/>
      <c r="CR847" s="2"/>
      <c r="CS847" s="2"/>
      <c r="CT847" s="2"/>
      <c r="CU847" s="2"/>
      <c r="CV847" s="2"/>
      <c r="CW847" s="2"/>
      <c r="CX847" s="2"/>
      <c r="CY847" s="2"/>
      <c r="CZ847" s="2"/>
      <c r="DA847" s="2"/>
      <c r="DB847" s="2"/>
      <c r="DC847" s="2"/>
      <c r="DD847" s="2"/>
      <c r="DE847" s="2"/>
      <c r="DF847" s="2"/>
      <c r="DG847" s="2"/>
      <c r="DH847" s="2"/>
      <c r="DI847" s="2"/>
      <c r="DJ847" s="2"/>
      <c r="DK847" s="2"/>
      <c r="DL847" s="2"/>
      <c r="DM847" s="2"/>
      <c r="DN847" s="2"/>
      <c r="DO847" s="2"/>
      <c r="DP847" s="2"/>
      <c r="DQ847" s="2"/>
      <c r="DR847" s="2"/>
      <c r="DS847" s="2"/>
      <c r="DT847" s="2"/>
      <c r="DU847" s="2"/>
      <c r="DV847" s="2"/>
      <c r="DW847" s="2"/>
      <c r="DX847" s="2"/>
      <c r="DY847" s="2"/>
      <c r="DZ847" s="2"/>
      <c r="EA847" s="2"/>
      <c r="EB847" s="2"/>
      <c r="EC847" s="2"/>
      <c r="ED847" s="2"/>
      <c r="EE847" s="2"/>
      <c r="EF847" s="2"/>
      <c r="EG847" s="2"/>
      <c r="EH847" s="2"/>
      <c r="EI847" s="2"/>
      <c r="EJ847" s="2"/>
      <c r="EK847" s="2"/>
    </row>
    <row r="848" spans="1:141" ht="12.7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c r="BS848" s="2"/>
      <c r="BT848" s="2"/>
      <c r="BU848" s="2"/>
      <c r="BV848" s="2"/>
      <c r="BW848" s="2"/>
      <c r="BX848" s="2"/>
      <c r="BY848" s="2"/>
      <c r="BZ848" s="2"/>
      <c r="CA848" s="2"/>
      <c r="CB848" s="2"/>
      <c r="CC848" s="2"/>
      <c r="CD848" s="2"/>
      <c r="CE848" s="2"/>
      <c r="CF848" s="2"/>
      <c r="CG848" s="2"/>
      <c r="CH848" s="2"/>
      <c r="CI848" s="2"/>
      <c r="CJ848" s="2"/>
      <c r="CK848" s="2"/>
      <c r="CL848" s="2"/>
      <c r="CM848" s="2"/>
      <c r="CN848" s="2"/>
      <c r="CO848" s="2"/>
      <c r="CP848" s="2"/>
      <c r="CQ848" s="2"/>
      <c r="CR848" s="2"/>
      <c r="CS848" s="2"/>
      <c r="CT848" s="2"/>
      <c r="CU848" s="2"/>
      <c r="CV848" s="2"/>
      <c r="CW848" s="2"/>
      <c r="CX848" s="2"/>
      <c r="CY848" s="2"/>
      <c r="CZ848" s="2"/>
      <c r="DA848" s="2"/>
      <c r="DB848" s="2"/>
      <c r="DC848" s="2"/>
      <c r="DD848" s="2"/>
      <c r="DE848" s="2"/>
      <c r="DF848" s="2"/>
      <c r="DG848" s="2"/>
      <c r="DH848" s="2"/>
      <c r="DI848" s="2"/>
      <c r="DJ848" s="2"/>
      <c r="DK848" s="2"/>
      <c r="DL848" s="2"/>
      <c r="DM848" s="2"/>
      <c r="DN848" s="2"/>
      <c r="DO848" s="2"/>
      <c r="DP848" s="2"/>
      <c r="DQ848" s="2"/>
      <c r="DR848" s="2"/>
      <c r="DS848" s="2"/>
      <c r="DT848" s="2"/>
      <c r="DU848" s="2"/>
      <c r="DV848" s="2"/>
      <c r="DW848" s="2"/>
      <c r="DX848" s="2"/>
      <c r="DY848" s="2"/>
      <c r="DZ848" s="2"/>
      <c r="EA848" s="2"/>
      <c r="EB848" s="2"/>
      <c r="EC848" s="2"/>
      <c r="ED848" s="2"/>
      <c r="EE848" s="2"/>
      <c r="EF848" s="2"/>
      <c r="EG848" s="2"/>
      <c r="EH848" s="2"/>
      <c r="EI848" s="2"/>
      <c r="EJ848" s="2"/>
      <c r="EK848" s="2"/>
    </row>
    <row r="849" spans="1:141" ht="12.7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c r="BR849" s="2"/>
      <c r="BS849" s="2"/>
      <c r="BT849" s="2"/>
      <c r="BU849" s="2"/>
      <c r="BV849" s="2"/>
      <c r="BW849" s="2"/>
      <c r="BX849" s="2"/>
      <c r="BY849" s="2"/>
      <c r="BZ849" s="2"/>
      <c r="CA849" s="2"/>
      <c r="CB849" s="2"/>
      <c r="CC849" s="2"/>
      <c r="CD849" s="2"/>
      <c r="CE849" s="2"/>
      <c r="CF849" s="2"/>
      <c r="CG849" s="2"/>
      <c r="CH849" s="2"/>
      <c r="CI849" s="2"/>
      <c r="CJ849" s="2"/>
      <c r="CK849" s="2"/>
      <c r="CL849" s="2"/>
      <c r="CM849" s="2"/>
      <c r="CN849" s="2"/>
      <c r="CO849" s="2"/>
      <c r="CP849" s="2"/>
      <c r="CQ849" s="2"/>
      <c r="CR849" s="2"/>
      <c r="CS849" s="2"/>
      <c r="CT849" s="2"/>
      <c r="CU849" s="2"/>
      <c r="CV849" s="2"/>
      <c r="CW849" s="2"/>
      <c r="CX849" s="2"/>
      <c r="CY849" s="2"/>
      <c r="CZ849" s="2"/>
      <c r="DA849" s="2"/>
      <c r="DB849" s="2"/>
      <c r="DC849" s="2"/>
      <c r="DD849" s="2"/>
      <c r="DE849" s="2"/>
      <c r="DF849" s="2"/>
      <c r="DG849" s="2"/>
      <c r="DH849" s="2"/>
      <c r="DI849" s="2"/>
      <c r="DJ849" s="2"/>
      <c r="DK849" s="2"/>
      <c r="DL849" s="2"/>
      <c r="DM849" s="2"/>
      <c r="DN849" s="2"/>
      <c r="DO849" s="2"/>
      <c r="DP849" s="2"/>
      <c r="DQ849" s="2"/>
      <c r="DR849" s="2"/>
      <c r="DS849" s="2"/>
      <c r="DT849" s="2"/>
      <c r="DU849" s="2"/>
      <c r="DV849" s="2"/>
      <c r="DW849" s="2"/>
      <c r="DX849" s="2"/>
      <c r="DY849" s="2"/>
      <c r="DZ849" s="2"/>
      <c r="EA849" s="2"/>
      <c r="EB849" s="2"/>
      <c r="EC849" s="2"/>
      <c r="ED849" s="2"/>
      <c r="EE849" s="2"/>
      <c r="EF849" s="2"/>
      <c r="EG849" s="2"/>
      <c r="EH849" s="2"/>
      <c r="EI849" s="2"/>
      <c r="EJ849" s="2"/>
      <c r="EK849" s="2"/>
    </row>
    <row r="850" spans="1:141" ht="12.7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c r="BS850" s="2"/>
      <c r="BT850" s="2"/>
      <c r="BU850" s="2"/>
      <c r="BV850" s="2"/>
      <c r="BW850" s="2"/>
      <c r="BX850" s="2"/>
      <c r="BY850" s="2"/>
      <c r="BZ850" s="2"/>
      <c r="CA850" s="2"/>
      <c r="CB850" s="2"/>
      <c r="CC850" s="2"/>
      <c r="CD850" s="2"/>
      <c r="CE850" s="2"/>
      <c r="CF850" s="2"/>
      <c r="CG850" s="2"/>
      <c r="CH850" s="2"/>
      <c r="CI850" s="2"/>
      <c r="CJ850" s="2"/>
      <c r="CK850" s="2"/>
      <c r="CL850" s="2"/>
      <c r="CM850" s="2"/>
      <c r="CN850" s="2"/>
      <c r="CO850" s="2"/>
      <c r="CP850" s="2"/>
      <c r="CQ850" s="2"/>
      <c r="CR850" s="2"/>
      <c r="CS850" s="2"/>
      <c r="CT850" s="2"/>
      <c r="CU850" s="2"/>
      <c r="CV850" s="2"/>
      <c r="CW850" s="2"/>
      <c r="CX850" s="2"/>
      <c r="CY850" s="2"/>
      <c r="CZ850" s="2"/>
      <c r="DA850" s="2"/>
      <c r="DB850" s="2"/>
      <c r="DC850" s="2"/>
      <c r="DD850" s="2"/>
      <c r="DE850" s="2"/>
      <c r="DF850" s="2"/>
      <c r="DG850" s="2"/>
      <c r="DH850" s="2"/>
      <c r="DI850" s="2"/>
      <c r="DJ850" s="2"/>
      <c r="DK850" s="2"/>
      <c r="DL850" s="2"/>
      <c r="DM850" s="2"/>
      <c r="DN850" s="2"/>
      <c r="DO850" s="2"/>
      <c r="DP850" s="2"/>
      <c r="DQ850" s="2"/>
      <c r="DR850" s="2"/>
      <c r="DS850" s="2"/>
      <c r="DT850" s="2"/>
      <c r="DU850" s="2"/>
      <c r="DV850" s="2"/>
      <c r="DW850" s="2"/>
      <c r="DX850" s="2"/>
      <c r="DY850" s="2"/>
      <c r="DZ850" s="2"/>
      <c r="EA850" s="2"/>
      <c r="EB850" s="2"/>
      <c r="EC850" s="2"/>
      <c r="ED850" s="2"/>
      <c r="EE850" s="2"/>
      <c r="EF850" s="2"/>
      <c r="EG850" s="2"/>
      <c r="EH850" s="2"/>
      <c r="EI850" s="2"/>
      <c r="EJ850" s="2"/>
      <c r="EK850" s="2"/>
    </row>
    <row r="851" spans="1:141" ht="12.7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c r="BS851" s="2"/>
      <c r="BT851" s="2"/>
      <c r="BU851" s="2"/>
      <c r="BV851" s="2"/>
      <c r="BW851" s="2"/>
      <c r="BX851" s="2"/>
      <c r="BY851" s="2"/>
      <c r="BZ851" s="2"/>
      <c r="CA851" s="2"/>
      <c r="CB851" s="2"/>
      <c r="CC851" s="2"/>
      <c r="CD851" s="2"/>
      <c r="CE851" s="2"/>
      <c r="CF851" s="2"/>
      <c r="CG851" s="2"/>
      <c r="CH851" s="2"/>
      <c r="CI851" s="2"/>
      <c r="CJ851" s="2"/>
      <c r="CK851" s="2"/>
      <c r="CL851" s="2"/>
      <c r="CM851" s="2"/>
      <c r="CN851" s="2"/>
      <c r="CO851" s="2"/>
      <c r="CP851" s="2"/>
      <c r="CQ851" s="2"/>
      <c r="CR851" s="2"/>
      <c r="CS851" s="2"/>
      <c r="CT851" s="2"/>
      <c r="CU851" s="2"/>
      <c r="CV851" s="2"/>
      <c r="CW851" s="2"/>
      <c r="CX851" s="2"/>
      <c r="CY851" s="2"/>
      <c r="CZ851" s="2"/>
      <c r="DA851" s="2"/>
      <c r="DB851" s="2"/>
      <c r="DC851" s="2"/>
      <c r="DD851" s="2"/>
      <c r="DE851" s="2"/>
      <c r="DF851" s="2"/>
      <c r="DG851" s="2"/>
      <c r="DH851" s="2"/>
      <c r="DI851" s="2"/>
      <c r="DJ851" s="2"/>
      <c r="DK851" s="2"/>
      <c r="DL851" s="2"/>
      <c r="DM851" s="2"/>
      <c r="DN851" s="2"/>
      <c r="DO851" s="2"/>
      <c r="DP851" s="2"/>
      <c r="DQ851" s="2"/>
      <c r="DR851" s="2"/>
      <c r="DS851" s="2"/>
      <c r="DT851" s="2"/>
      <c r="DU851" s="2"/>
      <c r="DV851" s="2"/>
      <c r="DW851" s="2"/>
      <c r="DX851" s="2"/>
      <c r="DY851" s="2"/>
      <c r="DZ851" s="2"/>
      <c r="EA851" s="2"/>
      <c r="EB851" s="2"/>
      <c r="EC851" s="2"/>
      <c r="ED851" s="2"/>
      <c r="EE851" s="2"/>
      <c r="EF851" s="2"/>
      <c r="EG851" s="2"/>
      <c r="EH851" s="2"/>
      <c r="EI851" s="2"/>
      <c r="EJ851" s="2"/>
      <c r="EK851" s="2"/>
    </row>
    <row r="852" spans="1:141" ht="12.7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c r="BS852" s="2"/>
      <c r="BT852" s="2"/>
      <c r="BU852" s="2"/>
      <c r="BV852" s="2"/>
      <c r="BW852" s="2"/>
      <c r="BX852" s="2"/>
      <c r="BY852" s="2"/>
      <c r="BZ852" s="2"/>
      <c r="CA852" s="2"/>
      <c r="CB852" s="2"/>
      <c r="CC852" s="2"/>
      <c r="CD852" s="2"/>
      <c r="CE852" s="2"/>
      <c r="CF852" s="2"/>
      <c r="CG852" s="2"/>
      <c r="CH852" s="2"/>
      <c r="CI852" s="2"/>
      <c r="CJ852" s="2"/>
      <c r="CK852" s="2"/>
      <c r="CL852" s="2"/>
      <c r="CM852" s="2"/>
      <c r="CN852" s="2"/>
      <c r="CO852" s="2"/>
      <c r="CP852" s="2"/>
      <c r="CQ852" s="2"/>
      <c r="CR852" s="2"/>
      <c r="CS852" s="2"/>
      <c r="CT852" s="2"/>
      <c r="CU852" s="2"/>
      <c r="CV852" s="2"/>
      <c r="CW852" s="2"/>
      <c r="CX852" s="2"/>
      <c r="CY852" s="2"/>
      <c r="CZ852" s="2"/>
      <c r="DA852" s="2"/>
      <c r="DB852" s="2"/>
      <c r="DC852" s="2"/>
      <c r="DD852" s="2"/>
      <c r="DE852" s="2"/>
      <c r="DF852" s="2"/>
      <c r="DG852" s="2"/>
      <c r="DH852" s="2"/>
      <c r="DI852" s="2"/>
      <c r="DJ852" s="2"/>
      <c r="DK852" s="2"/>
      <c r="DL852" s="2"/>
      <c r="DM852" s="2"/>
      <c r="DN852" s="2"/>
      <c r="DO852" s="2"/>
      <c r="DP852" s="2"/>
      <c r="DQ852" s="2"/>
      <c r="DR852" s="2"/>
      <c r="DS852" s="2"/>
      <c r="DT852" s="2"/>
      <c r="DU852" s="2"/>
      <c r="DV852" s="2"/>
      <c r="DW852" s="2"/>
      <c r="DX852" s="2"/>
      <c r="DY852" s="2"/>
      <c r="DZ852" s="2"/>
      <c r="EA852" s="2"/>
      <c r="EB852" s="2"/>
      <c r="EC852" s="2"/>
      <c r="ED852" s="2"/>
      <c r="EE852" s="2"/>
      <c r="EF852" s="2"/>
      <c r="EG852" s="2"/>
      <c r="EH852" s="2"/>
      <c r="EI852" s="2"/>
      <c r="EJ852" s="2"/>
      <c r="EK852" s="2"/>
    </row>
    <row r="853" spans="1:141" ht="12.7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c r="BS853" s="2"/>
      <c r="BT853" s="2"/>
      <c r="BU853" s="2"/>
      <c r="BV853" s="2"/>
      <c r="BW853" s="2"/>
      <c r="BX853" s="2"/>
      <c r="BY853" s="2"/>
      <c r="BZ853" s="2"/>
      <c r="CA853" s="2"/>
      <c r="CB853" s="2"/>
      <c r="CC853" s="2"/>
      <c r="CD853" s="2"/>
      <c r="CE853" s="2"/>
      <c r="CF853" s="2"/>
      <c r="CG853" s="2"/>
      <c r="CH853" s="2"/>
      <c r="CI853" s="2"/>
      <c r="CJ853" s="2"/>
      <c r="CK853" s="2"/>
      <c r="CL853" s="2"/>
      <c r="CM853" s="2"/>
      <c r="CN853" s="2"/>
      <c r="CO853" s="2"/>
      <c r="CP853" s="2"/>
      <c r="CQ853" s="2"/>
      <c r="CR853" s="2"/>
      <c r="CS853" s="2"/>
      <c r="CT853" s="2"/>
      <c r="CU853" s="2"/>
      <c r="CV853" s="2"/>
      <c r="CW853" s="2"/>
      <c r="CX853" s="2"/>
      <c r="CY853" s="2"/>
      <c r="CZ853" s="2"/>
      <c r="DA853" s="2"/>
      <c r="DB853" s="2"/>
      <c r="DC853" s="2"/>
      <c r="DD853" s="2"/>
      <c r="DE853" s="2"/>
      <c r="DF853" s="2"/>
      <c r="DG853" s="2"/>
      <c r="DH853" s="2"/>
      <c r="DI853" s="2"/>
      <c r="DJ853" s="2"/>
      <c r="DK853" s="2"/>
      <c r="DL853" s="2"/>
      <c r="DM853" s="2"/>
      <c r="DN853" s="2"/>
      <c r="DO853" s="2"/>
      <c r="DP853" s="2"/>
      <c r="DQ853" s="2"/>
      <c r="DR853" s="2"/>
      <c r="DS853" s="2"/>
      <c r="DT853" s="2"/>
      <c r="DU853" s="2"/>
      <c r="DV853" s="2"/>
      <c r="DW853" s="2"/>
      <c r="DX853" s="2"/>
      <c r="DY853" s="2"/>
      <c r="DZ853" s="2"/>
      <c r="EA853" s="2"/>
      <c r="EB853" s="2"/>
      <c r="EC853" s="2"/>
      <c r="ED853" s="2"/>
      <c r="EE853" s="2"/>
      <c r="EF853" s="2"/>
      <c r="EG853" s="2"/>
      <c r="EH853" s="2"/>
      <c r="EI853" s="2"/>
      <c r="EJ853" s="2"/>
      <c r="EK853" s="2"/>
    </row>
    <row r="854" spans="1:141" ht="12.7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c r="BS854" s="2"/>
      <c r="BT854" s="2"/>
      <c r="BU854" s="2"/>
      <c r="BV854" s="2"/>
      <c r="BW854" s="2"/>
      <c r="BX854" s="2"/>
      <c r="BY854" s="2"/>
      <c r="BZ854" s="2"/>
      <c r="CA854" s="2"/>
      <c r="CB854" s="2"/>
      <c r="CC854" s="2"/>
      <c r="CD854" s="2"/>
      <c r="CE854" s="2"/>
      <c r="CF854" s="2"/>
      <c r="CG854" s="2"/>
      <c r="CH854" s="2"/>
      <c r="CI854" s="2"/>
      <c r="CJ854" s="2"/>
      <c r="CK854" s="2"/>
      <c r="CL854" s="2"/>
      <c r="CM854" s="2"/>
      <c r="CN854" s="2"/>
      <c r="CO854" s="2"/>
      <c r="CP854" s="2"/>
      <c r="CQ854" s="2"/>
      <c r="CR854" s="2"/>
      <c r="CS854" s="2"/>
      <c r="CT854" s="2"/>
      <c r="CU854" s="2"/>
      <c r="CV854" s="2"/>
      <c r="CW854" s="2"/>
      <c r="CX854" s="2"/>
      <c r="CY854" s="2"/>
      <c r="CZ854" s="2"/>
      <c r="DA854" s="2"/>
      <c r="DB854" s="2"/>
      <c r="DC854" s="2"/>
      <c r="DD854" s="2"/>
      <c r="DE854" s="2"/>
      <c r="DF854" s="2"/>
      <c r="DG854" s="2"/>
      <c r="DH854" s="2"/>
      <c r="DI854" s="2"/>
      <c r="DJ854" s="2"/>
      <c r="DK854" s="2"/>
      <c r="DL854" s="2"/>
      <c r="DM854" s="2"/>
      <c r="DN854" s="2"/>
      <c r="DO854" s="2"/>
      <c r="DP854" s="2"/>
      <c r="DQ854" s="2"/>
      <c r="DR854" s="2"/>
      <c r="DS854" s="2"/>
      <c r="DT854" s="2"/>
      <c r="DU854" s="2"/>
      <c r="DV854" s="2"/>
      <c r="DW854" s="2"/>
      <c r="DX854" s="2"/>
      <c r="DY854" s="2"/>
      <c r="DZ854" s="2"/>
      <c r="EA854" s="2"/>
      <c r="EB854" s="2"/>
      <c r="EC854" s="2"/>
      <c r="ED854" s="2"/>
      <c r="EE854" s="2"/>
      <c r="EF854" s="2"/>
      <c r="EG854" s="2"/>
      <c r="EH854" s="2"/>
      <c r="EI854" s="2"/>
      <c r="EJ854" s="2"/>
      <c r="EK854" s="2"/>
    </row>
    <row r="855" spans="1:141" ht="12.7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c r="BS855" s="2"/>
      <c r="BT855" s="2"/>
      <c r="BU855" s="2"/>
      <c r="BV855" s="2"/>
      <c r="BW855" s="2"/>
      <c r="BX855" s="2"/>
      <c r="BY855" s="2"/>
      <c r="BZ855" s="2"/>
      <c r="CA855" s="2"/>
      <c r="CB855" s="2"/>
      <c r="CC855" s="2"/>
      <c r="CD855" s="2"/>
      <c r="CE855" s="2"/>
      <c r="CF855" s="2"/>
      <c r="CG855" s="2"/>
      <c r="CH855" s="2"/>
      <c r="CI855" s="2"/>
      <c r="CJ855" s="2"/>
      <c r="CK855" s="2"/>
      <c r="CL855" s="2"/>
      <c r="CM855" s="2"/>
      <c r="CN855" s="2"/>
      <c r="CO855" s="2"/>
      <c r="CP855" s="2"/>
      <c r="CQ855" s="2"/>
      <c r="CR855" s="2"/>
      <c r="CS855" s="2"/>
      <c r="CT855" s="2"/>
      <c r="CU855" s="2"/>
      <c r="CV855" s="2"/>
      <c r="CW855" s="2"/>
      <c r="CX855" s="2"/>
      <c r="CY855" s="2"/>
      <c r="CZ855" s="2"/>
      <c r="DA855" s="2"/>
      <c r="DB855" s="2"/>
      <c r="DC855" s="2"/>
      <c r="DD855" s="2"/>
      <c r="DE855" s="2"/>
      <c r="DF855" s="2"/>
      <c r="DG855" s="2"/>
      <c r="DH855" s="2"/>
      <c r="DI855" s="2"/>
      <c r="DJ855" s="2"/>
      <c r="DK855" s="2"/>
      <c r="DL855" s="2"/>
      <c r="DM855" s="2"/>
      <c r="DN855" s="2"/>
      <c r="DO855" s="2"/>
      <c r="DP855" s="2"/>
      <c r="DQ855" s="2"/>
      <c r="DR855" s="2"/>
      <c r="DS855" s="2"/>
      <c r="DT855" s="2"/>
      <c r="DU855" s="2"/>
      <c r="DV855" s="2"/>
      <c r="DW855" s="2"/>
      <c r="DX855" s="2"/>
      <c r="DY855" s="2"/>
      <c r="DZ855" s="2"/>
      <c r="EA855" s="2"/>
      <c r="EB855" s="2"/>
      <c r="EC855" s="2"/>
      <c r="ED855" s="2"/>
      <c r="EE855" s="2"/>
      <c r="EF855" s="2"/>
      <c r="EG855" s="2"/>
      <c r="EH855" s="2"/>
      <c r="EI855" s="2"/>
      <c r="EJ855" s="2"/>
      <c r="EK855" s="2"/>
    </row>
    <row r="856" spans="1:141" ht="12.7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c r="BS856" s="2"/>
      <c r="BT856" s="2"/>
      <c r="BU856" s="2"/>
      <c r="BV856" s="2"/>
      <c r="BW856" s="2"/>
      <c r="BX856" s="2"/>
      <c r="BY856" s="2"/>
      <c r="BZ856" s="2"/>
      <c r="CA856" s="2"/>
      <c r="CB856" s="2"/>
      <c r="CC856" s="2"/>
      <c r="CD856" s="2"/>
      <c r="CE856" s="2"/>
      <c r="CF856" s="2"/>
      <c r="CG856" s="2"/>
      <c r="CH856" s="2"/>
      <c r="CI856" s="2"/>
      <c r="CJ856" s="2"/>
      <c r="CK856" s="2"/>
      <c r="CL856" s="2"/>
      <c r="CM856" s="2"/>
      <c r="CN856" s="2"/>
      <c r="CO856" s="2"/>
      <c r="CP856" s="2"/>
      <c r="CQ856" s="2"/>
      <c r="CR856" s="2"/>
      <c r="CS856" s="2"/>
      <c r="CT856" s="2"/>
      <c r="CU856" s="2"/>
      <c r="CV856" s="2"/>
      <c r="CW856" s="2"/>
      <c r="CX856" s="2"/>
      <c r="CY856" s="2"/>
      <c r="CZ856" s="2"/>
      <c r="DA856" s="2"/>
      <c r="DB856" s="2"/>
      <c r="DC856" s="2"/>
      <c r="DD856" s="2"/>
      <c r="DE856" s="2"/>
      <c r="DF856" s="2"/>
      <c r="DG856" s="2"/>
      <c r="DH856" s="2"/>
      <c r="DI856" s="2"/>
      <c r="DJ856" s="2"/>
      <c r="DK856" s="2"/>
      <c r="DL856" s="2"/>
      <c r="DM856" s="2"/>
      <c r="DN856" s="2"/>
      <c r="DO856" s="2"/>
      <c r="DP856" s="2"/>
      <c r="DQ856" s="2"/>
      <c r="DR856" s="2"/>
      <c r="DS856" s="2"/>
      <c r="DT856" s="2"/>
      <c r="DU856" s="2"/>
      <c r="DV856" s="2"/>
      <c r="DW856" s="2"/>
      <c r="DX856" s="2"/>
      <c r="DY856" s="2"/>
      <c r="DZ856" s="2"/>
      <c r="EA856" s="2"/>
      <c r="EB856" s="2"/>
      <c r="EC856" s="2"/>
      <c r="ED856" s="2"/>
      <c r="EE856" s="2"/>
      <c r="EF856" s="2"/>
      <c r="EG856" s="2"/>
      <c r="EH856" s="2"/>
      <c r="EI856" s="2"/>
      <c r="EJ856" s="2"/>
      <c r="EK856" s="2"/>
    </row>
    <row r="857" spans="1:141" ht="12.7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c r="BR857" s="2"/>
      <c r="BS857" s="2"/>
      <c r="BT857" s="2"/>
      <c r="BU857" s="2"/>
      <c r="BV857" s="2"/>
      <c r="BW857" s="2"/>
      <c r="BX857" s="2"/>
      <c r="BY857" s="2"/>
      <c r="BZ857" s="2"/>
      <c r="CA857" s="2"/>
      <c r="CB857" s="2"/>
      <c r="CC857" s="2"/>
      <c r="CD857" s="2"/>
      <c r="CE857" s="2"/>
      <c r="CF857" s="2"/>
      <c r="CG857" s="2"/>
      <c r="CH857" s="2"/>
      <c r="CI857" s="2"/>
      <c r="CJ857" s="2"/>
      <c r="CK857" s="2"/>
      <c r="CL857" s="2"/>
      <c r="CM857" s="2"/>
      <c r="CN857" s="2"/>
      <c r="CO857" s="2"/>
      <c r="CP857" s="2"/>
      <c r="CQ857" s="2"/>
      <c r="CR857" s="2"/>
      <c r="CS857" s="2"/>
      <c r="CT857" s="2"/>
      <c r="CU857" s="2"/>
      <c r="CV857" s="2"/>
      <c r="CW857" s="2"/>
      <c r="CX857" s="2"/>
      <c r="CY857" s="2"/>
      <c r="CZ857" s="2"/>
      <c r="DA857" s="2"/>
      <c r="DB857" s="2"/>
      <c r="DC857" s="2"/>
      <c r="DD857" s="2"/>
      <c r="DE857" s="2"/>
      <c r="DF857" s="2"/>
      <c r="DG857" s="2"/>
      <c r="DH857" s="2"/>
      <c r="DI857" s="2"/>
      <c r="DJ857" s="2"/>
      <c r="DK857" s="2"/>
      <c r="DL857" s="2"/>
      <c r="DM857" s="2"/>
      <c r="DN857" s="2"/>
      <c r="DO857" s="2"/>
      <c r="DP857" s="2"/>
      <c r="DQ857" s="2"/>
      <c r="DR857" s="2"/>
      <c r="DS857" s="2"/>
      <c r="DT857" s="2"/>
      <c r="DU857" s="2"/>
      <c r="DV857" s="2"/>
      <c r="DW857" s="2"/>
      <c r="DX857" s="2"/>
      <c r="DY857" s="2"/>
      <c r="DZ857" s="2"/>
      <c r="EA857" s="2"/>
      <c r="EB857" s="2"/>
      <c r="EC857" s="2"/>
      <c r="ED857" s="2"/>
      <c r="EE857" s="2"/>
      <c r="EF857" s="2"/>
      <c r="EG857" s="2"/>
      <c r="EH857" s="2"/>
      <c r="EI857" s="2"/>
      <c r="EJ857" s="2"/>
      <c r="EK857" s="2"/>
    </row>
    <row r="858" spans="1:141" ht="12.7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c r="BS858" s="2"/>
      <c r="BT858" s="2"/>
      <c r="BU858" s="2"/>
      <c r="BV858" s="2"/>
      <c r="BW858" s="2"/>
      <c r="BX858" s="2"/>
      <c r="BY858" s="2"/>
      <c r="BZ858" s="2"/>
      <c r="CA858" s="2"/>
      <c r="CB858" s="2"/>
      <c r="CC858" s="2"/>
      <c r="CD858" s="2"/>
      <c r="CE858" s="2"/>
      <c r="CF858" s="2"/>
      <c r="CG858" s="2"/>
      <c r="CH858" s="2"/>
      <c r="CI858" s="2"/>
      <c r="CJ858" s="2"/>
      <c r="CK858" s="2"/>
      <c r="CL858" s="2"/>
      <c r="CM858" s="2"/>
      <c r="CN858" s="2"/>
      <c r="CO858" s="2"/>
      <c r="CP858" s="2"/>
      <c r="CQ858" s="2"/>
      <c r="CR858" s="2"/>
      <c r="CS858" s="2"/>
      <c r="CT858" s="2"/>
      <c r="CU858" s="2"/>
      <c r="CV858" s="2"/>
      <c r="CW858" s="2"/>
      <c r="CX858" s="2"/>
      <c r="CY858" s="2"/>
      <c r="CZ858" s="2"/>
      <c r="DA858" s="2"/>
      <c r="DB858" s="2"/>
      <c r="DC858" s="2"/>
      <c r="DD858" s="2"/>
      <c r="DE858" s="2"/>
      <c r="DF858" s="2"/>
      <c r="DG858" s="2"/>
      <c r="DH858" s="2"/>
      <c r="DI858" s="2"/>
      <c r="DJ858" s="2"/>
      <c r="DK858" s="2"/>
      <c r="DL858" s="2"/>
      <c r="DM858" s="2"/>
      <c r="DN858" s="2"/>
      <c r="DO858" s="2"/>
      <c r="DP858" s="2"/>
      <c r="DQ858" s="2"/>
      <c r="DR858" s="2"/>
      <c r="DS858" s="2"/>
      <c r="DT858" s="2"/>
      <c r="DU858" s="2"/>
      <c r="DV858" s="2"/>
      <c r="DW858" s="2"/>
      <c r="DX858" s="2"/>
      <c r="DY858" s="2"/>
      <c r="DZ858" s="2"/>
      <c r="EA858" s="2"/>
      <c r="EB858" s="2"/>
      <c r="EC858" s="2"/>
      <c r="ED858" s="2"/>
      <c r="EE858" s="2"/>
      <c r="EF858" s="2"/>
      <c r="EG858" s="2"/>
      <c r="EH858" s="2"/>
      <c r="EI858" s="2"/>
      <c r="EJ858" s="2"/>
      <c r="EK858" s="2"/>
    </row>
    <row r="859" spans="1:141" ht="12.7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c r="BS859" s="2"/>
      <c r="BT859" s="2"/>
      <c r="BU859" s="2"/>
      <c r="BV859" s="2"/>
      <c r="BW859" s="2"/>
      <c r="BX859" s="2"/>
      <c r="BY859" s="2"/>
      <c r="BZ859" s="2"/>
      <c r="CA859" s="2"/>
      <c r="CB859" s="2"/>
      <c r="CC859" s="2"/>
      <c r="CD859" s="2"/>
      <c r="CE859" s="2"/>
      <c r="CF859" s="2"/>
      <c r="CG859" s="2"/>
      <c r="CH859" s="2"/>
      <c r="CI859" s="2"/>
      <c r="CJ859" s="2"/>
      <c r="CK859" s="2"/>
      <c r="CL859" s="2"/>
      <c r="CM859" s="2"/>
      <c r="CN859" s="2"/>
      <c r="CO859" s="2"/>
      <c r="CP859" s="2"/>
      <c r="CQ859" s="2"/>
      <c r="CR859" s="2"/>
      <c r="CS859" s="2"/>
      <c r="CT859" s="2"/>
      <c r="CU859" s="2"/>
      <c r="CV859" s="2"/>
      <c r="CW859" s="2"/>
      <c r="CX859" s="2"/>
      <c r="CY859" s="2"/>
      <c r="CZ859" s="2"/>
      <c r="DA859" s="2"/>
      <c r="DB859" s="2"/>
      <c r="DC859" s="2"/>
      <c r="DD859" s="2"/>
      <c r="DE859" s="2"/>
      <c r="DF859" s="2"/>
      <c r="DG859" s="2"/>
      <c r="DH859" s="2"/>
      <c r="DI859" s="2"/>
      <c r="DJ859" s="2"/>
      <c r="DK859" s="2"/>
      <c r="DL859" s="2"/>
      <c r="DM859" s="2"/>
      <c r="DN859" s="2"/>
      <c r="DO859" s="2"/>
      <c r="DP859" s="2"/>
      <c r="DQ859" s="2"/>
      <c r="DR859" s="2"/>
      <c r="DS859" s="2"/>
      <c r="DT859" s="2"/>
      <c r="DU859" s="2"/>
      <c r="DV859" s="2"/>
      <c r="DW859" s="2"/>
      <c r="DX859" s="2"/>
      <c r="DY859" s="2"/>
      <c r="DZ859" s="2"/>
      <c r="EA859" s="2"/>
      <c r="EB859" s="2"/>
      <c r="EC859" s="2"/>
      <c r="ED859" s="2"/>
      <c r="EE859" s="2"/>
      <c r="EF859" s="2"/>
      <c r="EG859" s="2"/>
      <c r="EH859" s="2"/>
      <c r="EI859" s="2"/>
      <c r="EJ859" s="2"/>
      <c r="EK859" s="2"/>
    </row>
    <row r="860" spans="1:141" ht="12.7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c r="BS860" s="2"/>
      <c r="BT860" s="2"/>
      <c r="BU860" s="2"/>
      <c r="BV860" s="2"/>
      <c r="BW860" s="2"/>
      <c r="BX860" s="2"/>
      <c r="BY860" s="2"/>
      <c r="BZ860" s="2"/>
      <c r="CA860" s="2"/>
      <c r="CB860" s="2"/>
      <c r="CC860" s="2"/>
      <c r="CD860" s="2"/>
      <c r="CE860" s="2"/>
      <c r="CF860" s="2"/>
      <c r="CG860" s="2"/>
      <c r="CH860" s="2"/>
      <c r="CI860" s="2"/>
      <c r="CJ860" s="2"/>
      <c r="CK860" s="2"/>
      <c r="CL860" s="2"/>
      <c r="CM860" s="2"/>
      <c r="CN860" s="2"/>
      <c r="CO860" s="2"/>
      <c r="CP860" s="2"/>
      <c r="CQ860" s="2"/>
      <c r="CR860" s="2"/>
      <c r="CS860" s="2"/>
      <c r="CT860" s="2"/>
      <c r="CU860" s="2"/>
      <c r="CV860" s="2"/>
      <c r="CW860" s="2"/>
      <c r="CX860" s="2"/>
      <c r="CY860" s="2"/>
      <c r="CZ860" s="2"/>
      <c r="DA860" s="2"/>
      <c r="DB860" s="2"/>
      <c r="DC860" s="2"/>
      <c r="DD860" s="2"/>
      <c r="DE860" s="2"/>
      <c r="DF860" s="2"/>
      <c r="DG860" s="2"/>
      <c r="DH860" s="2"/>
      <c r="DI860" s="2"/>
      <c r="DJ860" s="2"/>
      <c r="DK860" s="2"/>
      <c r="DL860" s="2"/>
      <c r="DM860" s="2"/>
      <c r="DN860" s="2"/>
      <c r="DO860" s="2"/>
      <c r="DP860" s="2"/>
      <c r="DQ860" s="2"/>
      <c r="DR860" s="2"/>
      <c r="DS860" s="2"/>
      <c r="DT860" s="2"/>
      <c r="DU860" s="2"/>
      <c r="DV860" s="2"/>
      <c r="DW860" s="2"/>
      <c r="DX860" s="2"/>
      <c r="DY860" s="2"/>
      <c r="DZ860" s="2"/>
      <c r="EA860" s="2"/>
      <c r="EB860" s="2"/>
      <c r="EC860" s="2"/>
      <c r="ED860" s="2"/>
      <c r="EE860" s="2"/>
      <c r="EF860" s="2"/>
      <c r="EG860" s="2"/>
      <c r="EH860" s="2"/>
      <c r="EI860" s="2"/>
      <c r="EJ860" s="2"/>
      <c r="EK860" s="2"/>
    </row>
    <row r="861" spans="1:141" ht="12.7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c r="BR861" s="2"/>
      <c r="BS861" s="2"/>
      <c r="BT861" s="2"/>
      <c r="BU861" s="2"/>
      <c r="BV861" s="2"/>
      <c r="BW861" s="2"/>
      <c r="BX861" s="2"/>
      <c r="BY861" s="2"/>
      <c r="BZ861" s="2"/>
      <c r="CA861" s="2"/>
      <c r="CB861" s="2"/>
      <c r="CC861" s="2"/>
      <c r="CD861" s="2"/>
      <c r="CE861" s="2"/>
      <c r="CF861" s="2"/>
      <c r="CG861" s="2"/>
      <c r="CH861" s="2"/>
      <c r="CI861" s="2"/>
      <c r="CJ861" s="2"/>
      <c r="CK861" s="2"/>
      <c r="CL861" s="2"/>
      <c r="CM861" s="2"/>
      <c r="CN861" s="2"/>
      <c r="CO861" s="2"/>
      <c r="CP861" s="2"/>
      <c r="CQ861" s="2"/>
      <c r="CR861" s="2"/>
      <c r="CS861" s="2"/>
      <c r="CT861" s="2"/>
      <c r="CU861" s="2"/>
      <c r="CV861" s="2"/>
      <c r="CW861" s="2"/>
      <c r="CX861" s="2"/>
      <c r="CY861" s="2"/>
      <c r="CZ861" s="2"/>
      <c r="DA861" s="2"/>
      <c r="DB861" s="2"/>
      <c r="DC861" s="2"/>
      <c r="DD861" s="2"/>
      <c r="DE861" s="2"/>
      <c r="DF861" s="2"/>
      <c r="DG861" s="2"/>
      <c r="DH861" s="2"/>
      <c r="DI861" s="2"/>
      <c r="DJ861" s="2"/>
      <c r="DK861" s="2"/>
      <c r="DL861" s="2"/>
      <c r="DM861" s="2"/>
      <c r="DN861" s="2"/>
      <c r="DO861" s="2"/>
      <c r="DP861" s="2"/>
      <c r="DQ861" s="2"/>
      <c r="DR861" s="2"/>
      <c r="DS861" s="2"/>
      <c r="DT861" s="2"/>
      <c r="DU861" s="2"/>
      <c r="DV861" s="2"/>
      <c r="DW861" s="2"/>
      <c r="DX861" s="2"/>
      <c r="DY861" s="2"/>
      <c r="DZ861" s="2"/>
      <c r="EA861" s="2"/>
      <c r="EB861" s="2"/>
      <c r="EC861" s="2"/>
      <c r="ED861" s="2"/>
      <c r="EE861" s="2"/>
      <c r="EF861" s="2"/>
      <c r="EG861" s="2"/>
      <c r="EH861" s="2"/>
      <c r="EI861" s="2"/>
      <c r="EJ861" s="2"/>
      <c r="EK861" s="2"/>
    </row>
    <row r="862" spans="1:141" ht="12.7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c r="BS862" s="2"/>
      <c r="BT862" s="2"/>
      <c r="BU862" s="2"/>
      <c r="BV862" s="2"/>
      <c r="BW862" s="2"/>
      <c r="BX862" s="2"/>
      <c r="BY862" s="2"/>
      <c r="BZ862" s="2"/>
      <c r="CA862" s="2"/>
      <c r="CB862" s="2"/>
      <c r="CC862" s="2"/>
      <c r="CD862" s="2"/>
      <c r="CE862" s="2"/>
      <c r="CF862" s="2"/>
      <c r="CG862" s="2"/>
      <c r="CH862" s="2"/>
      <c r="CI862" s="2"/>
      <c r="CJ862" s="2"/>
      <c r="CK862" s="2"/>
      <c r="CL862" s="2"/>
      <c r="CM862" s="2"/>
      <c r="CN862" s="2"/>
      <c r="CO862" s="2"/>
      <c r="CP862" s="2"/>
      <c r="CQ862" s="2"/>
      <c r="CR862" s="2"/>
      <c r="CS862" s="2"/>
      <c r="CT862" s="2"/>
      <c r="CU862" s="2"/>
      <c r="CV862" s="2"/>
      <c r="CW862" s="2"/>
      <c r="CX862" s="2"/>
      <c r="CY862" s="2"/>
      <c r="CZ862" s="2"/>
      <c r="DA862" s="2"/>
      <c r="DB862" s="2"/>
      <c r="DC862" s="2"/>
      <c r="DD862" s="2"/>
      <c r="DE862" s="2"/>
      <c r="DF862" s="2"/>
      <c r="DG862" s="2"/>
      <c r="DH862" s="2"/>
      <c r="DI862" s="2"/>
      <c r="DJ862" s="2"/>
      <c r="DK862" s="2"/>
      <c r="DL862" s="2"/>
      <c r="DM862" s="2"/>
      <c r="DN862" s="2"/>
      <c r="DO862" s="2"/>
      <c r="DP862" s="2"/>
      <c r="DQ862" s="2"/>
      <c r="DR862" s="2"/>
      <c r="DS862" s="2"/>
      <c r="DT862" s="2"/>
      <c r="DU862" s="2"/>
      <c r="DV862" s="2"/>
      <c r="DW862" s="2"/>
      <c r="DX862" s="2"/>
      <c r="DY862" s="2"/>
      <c r="DZ862" s="2"/>
      <c r="EA862" s="2"/>
      <c r="EB862" s="2"/>
      <c r="EC862" s="2"/>
      <c r="ED862" s="2"/>
      <c r="EE862" s="2"/>
      <c r="EF862" s="2"/>
      <c r="EG862" s="2"/>
      <c r="EH862" s="2"/>
      <c r="EI862" s="2"/>
      <c r="EJ862" s="2"/>
      <c r="EK862" s="2"/>
    </row>
    <row r="863" spans="1:141" ht="12.7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c r="BR863" s="2"/>
      <c r="BS863" s="2"/>
      <c r="BT863" s="2"/>
      <c r="BU863" s="2"/>
      <c r="BV863" s="2"/>
      <c r="BW863" s="2"/>
      <c r="BX863" s="2"/>
      <c r="BY863" s="2"/>
      <c r="BZ863" s="2"/>
      <c r="CA863" s="2"/>
      <c r="CB863" s="2"/>
      <c r="CC863" s="2"/>
      <c r="CD863" s="2"/>
      <c r="CE863" s="2"/>
      <c r="CF863" s="2"/>
      <c r="CG863" s="2"/>
      <c r="CH863" s="2"/>
      <c r="CI863" s="2"/>
      <c r="CJ863" s="2"/>
      <c r="CK863" s="2"/>
      <c r="CL863" s="2"/>
      <c r="CM863" s="2"/>
      <c r="CN863" s="2"/>
      <c r="CO863" s="2"/>
      <c r="CP863" s="2"/>
      <c r="CQ863" s="2"/>
      <c r="CR863" s="2"/>
      <c r="CS863" s="2"/>
      <c r="CT863" s="2"/>
      <c r="CU863" s="2"/>
      <c r="CV863" s="2"/>
      <c r="CW863" s="2"/>
      <c r="CX863" s="2"/>
      <c r="CY863" s="2"/>
      <c r="CZ863" s="2"/>
      <c r="DA863" s="2"/>
      <c r="DB863" s="2"/>
      <c r="DC863" s="2"/>
      <c r="DD863" s="2"/>
      <c r="DE863" s="2"/>
      <c r="DF863" s="2"/>
      <c r="DG863" s="2"/>
      <c r="DH863" s="2"/>
      <c r="DI863" s="2"/>
      <c r="DJ863" s="2"/>
      <c r="DK863" s="2"/>
      <c r="DL863" s="2"/>
      <c r="DM863" s="2"/>
      <c r="DN863" s="2"/>
      <c r="DO863" s="2"/>
      <c r="DP863" s="2"/>
      <c r="DQ863" s="2"/>
      <c r="DR863" s="2"/>
      <c r="DS863" s="2"/>
      <c r="DT863" s="2"/>
      <c r="DU863" s="2"/>
      <c r="DV863" s="2"/>
      <c r="DW863" s="2"/>
      <c r="DX863" s="2"/>
      <c r="DY863" s="2"/>
      <c r="DZ863" s="2"/>
      <c r="EA863" s="2"/>
      <c r="EB863" s="2"/>
      <c r="EC863" s="2"/>
      <c r="ED863" s="2"/>
      <c r="EE863" s="2"/>
      <c r="EF863" s="2"/>
      <c r="EG863" s="2"/>
      <c r="EH863" s="2"/>
      <c r="EI863" s="2"/>
      <c r="EJ863" s="2"/>
      <c r="EK863" s="2"/>
    </row>
    <row r="864" spans="1:141" ht="12.7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c r="BS864" s="2"/>
      <c r="BT864" s="2"/>
      <c r="BU864" s="2"/>
      <c r="BV864" s="2"/>
      <c r="BW864" s="2"/>
      <c r="BX864" s="2"/>
      <c r="BY864" s="2"/>
      <c r="BZ864" s="2"/>
      <c r="CA864" s="2"/>
      <c r="CB864" s="2"/>
      <c r="CC864" s="2"/>
      <c r="CD864" s="2"/>
      <c r="CE864" s="2"/>
      <c r="CF864" s="2"/>
      <c r="CG864" s="2"/>
      <c r="CH864" s="2"/>
      <c r="CI864" s="2"/>
      <c r="CJ864" s="2"/>
      <c r="CK864" s="2"/>
      <c r="CL864" s="2"/>
      <c r="CM864" s="2"/>
      <c r="CN864" s="2"/>
      <c r="CO864" s="2"/>
      <c r="CP864" s="2"/>
      <c r="CQ864" s="2"/>
      <c r="CR864" s="2"/>
      <c r="CS864" s="2"/>
      <c r="CT864" s="2"/>
      <c r="CU864" s="2"/>
      <c r="CV864" s="2"/>
      <c r="CW864" s="2"/>
      <c r="CX864" s="2"/>
      <c r="CY864" s="2"/>
      <c r="CZ864" s="2"/>
      <c r="DA864" s="2"/>
      <c r="DB864" s="2"/>
      <c r="DC864" s="2"/>
      <c r="DD864" s="2"/>
      <c r="DE864" s="2"/>
      <c r="DF864" s="2"/>
      <c r="DG864" s="2"/>
      <c r="DH864" s="2"/>
      <c r="DI864" s="2"/>
      <c r="DJ864" s="2"/>
      <c r="DK864" s="2"/>
      <c r="DL864" s="2"/>
      <c r="DM864" s="2"/>
      <c r="DN864" s="2"/>
      <c r="DO864" s="2"/>
      <c r="DP864" s="2"/>
      <c r="DQ864" s="2"/>
      <c r="DR864" s="2"/>
      <c r="DS864" s="2"/>
      <c r="DT864" s="2"/>
      <c r="DU864" s="2"/>
      <c r="DV864" s="2"/>
      <c r="DW864" s="2"/>
      <c r="DX864" s="2"/>
      <c r="DY864" s="2"/>
      <c r="DZ864" s="2"/>
      <c r="EA864" s="2"/>
      <c r="EB864" s="2"/>
      <c r="EC864" s="2"/>
      <c r="ED864" s="2"/>
      <c r="EE864" s="2"/>
      <c r="EF864" s="2"/>
      <c r="EG864" s="2"/>
      <c r="EH864" s="2"/>
      <c r="EI864" s="2"/>
      <c r="EJ864" s="2"/>
      <c r="EK864" s="2"/>
    </row>
    <row r="865" spans="1:141" ht="12.7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c r="BR865" s="2"/>
      <c r="BS865" s="2"/>
      <c r="BT865" s="2"/>
      <c r="BU865" s="2"/>
      <c r="BV865" s="2"/>
      <c r="BW865" s="2"/>
      <c r="BX865" s="2"/>
      <c r="BY865" s="2"/>
      <c r="BZ865" s="2"/>
      <c r="CA865" s="2"/>
      <c r="CB865" s="2"/>
      <c r="CC865" s="2"/>
      <c r="CD865" s="2"/>
      <c r="CE865" s="2"/>
      <c r="CF865" s="2"/>
      <c r="CG865" s="2"/>
      <c r="CH865" s="2"/>
      <c r="CI865" s="2"/>
      <c r="CJ865" s="2"/>
      <c r="CK865" s="2"/>
      <c r="CL865" s="2"/>
      <c r="CM865" s="2"/>
      <c r="CN865" s="2"/>
      <c r="CO865" s="2"/>
      <c r="CP865" s="2"/>
      <c r="CQ865" s="2"/>
      <c r="CR865" s="2"/>
      <c r="CS865" s="2"/>
      <c r="CT865" s="2"/>
      <c r="CU865" s="2"/>
      <c r="CV865" s="2"/>
      <c r="CW865" s="2"/>
      <c r="CX865" s="2"/>
      <c r="CY865" s="2"/>
      <c r="CZ865" s="2"/>
      <c r="DA865" s="2"/>
      <c r="DB865" s="2"/>
      <c r="DC865" s="2"/>
      <c r="DD865" s="2"/>
      <c r="DE865" s="2"/>
      <c r="DF865" s="2"/>
      <c r="DG865" s="2"/>
      <c r="DH865" s="2"/>
      <c r="DI865" s="2"/>
      <c r="DJ865" s="2"/>
      <c r="DK865" s="2"/>
      <c r="DL865" s="2"/>
      <c r="DM865" s="2"/>
      <c r="DN865" s="2"/>
      <c r="DO865" s="2"/>
      <c r="DP865" s="2"/>
      <c r="DQ865" s="2"/>
      <c r="DR865" s="2"/>
      <c r="DS865" s="2"/>
      <c r="DT865" s="2"/>
      <c r="DU865" s="2"/>
      <c r="DV865" s="2"/>
      <c r="DW865" s="2"/>
      <c r="DX865" s="2"/>
      <c r="DY865" s="2"/>
      <c r="DZ865" s="2"/>
      <c r="EA865" s="2"/>
      <c r="EB865" s="2"/>
      <c r="EC865" s="2"/>
      <c r="ED865" s="2"/>
      <c r="EE865" s="2"/>
      <c r="EF865" s="2"/>
      <c r="EG865" s="2"/>
      <c r="EH865" s="2"/>
      <c r="EI865" s="2"/>
      <c r="EJ865" s="2"/>
      <c r="EK865" s="2"/>
    </row>
    <row r="866" spans="1:141" ht="12.7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c r="BS866" s="2"/>
      <c r="BT866" s="2"/>
      <c r="BU866" s="2"/>
      <c r="BV866" s="2"/>
      <c r="BW866" s="2"/>
      <c r="BX866" s="2"/>
      <c r="BY866" s="2"/>
      <c r="BZ866" s="2"/>
      <c r="CA866" s="2"/>
      <c r="CB866" s="2"/>
      <c r="CC866" s="2"/>
      <c r="CD866" s="2"/>
      <c r="CE866" s="2"/>
      <c r="CF866" s="2"/>
      <c r="CG866" s="2"/>
      <c r="CH866" s="2"/>
      <c r="CI866" s="2"/>
      <c r="CJ866" s="2"/>
      <c r="CK866" s="2"/>
      <c r="CL866" s="2"/>
      <c r="CM866" s="2"/>
      <c r="CN866" s="2"/>
      <c r="CO866" s="2"/>
      <c r="CP866" s="2"/>
      <c r="CQ866" s="2"/>
      <c r="CR866" s="2"/>
      <c r="CS866" s="2"/>
      <c r="CT866" s="2"/>
      <c r="CU866" s="2"/>
      <c r="CV866" s="2"/>
      <c r="CW866" s="2"/>
      <c r="CX866" s="2"/>
      <c r="CY866" s="2"/>
      <c r="CZ866" s="2"/>
      <c r="DA866" s="2"/>
      <c r="DB866" s="2"/>
      <c r="DC866" s="2"/>
      <c r="DD866" s="2"/>
      <c r="DE866" s="2"/>
      <c r="DF866" s="2"/>
      <c r="DG866" s="2"/>
      <c r="DH866" s="2"/>
      <c r="DI866" s="2"/>
      <c r="DJ866" s="2"/>
      <c r="DK866" s="2"/>
      <c r="DL866" s="2"/>
      <c r="DM866" s="2"/>
      <c r="DN866" s="2"/>
      <c r="DO866" s="2"/>
      <c r="DP866" s="2"/>
      <c r="DQ866" s="2"/>
      <c r="DR866" s="2"/>
      <c r="DS866" s="2"/>
      <c r="DT866" s="2"/>
      <c r="DU866" s="2"/>
      <c r="DV866" s="2"/>
      <c r="DW866" s="2"/>
      <c r="DX866" s="2"/>
      <c r="DY866" s="2"/>
      <c r="DZ866" s="2"/>
      <c r="EA866" s="2"/>
      <c r="EB866" s="2"/>
      <c r="EC866" s="2"/>
      <c r="ED866" s="2"/>
      <c r="EE866" s="2"/>
      <c r="EF866" s="2"/>
      <c r="EG866" s="2"/>
      <c r="EH866" s="2"/>
      <c r="EI866" s="2"/>
      <c r="EJ866" s="2"/>
      <c r="EK866" s="2"/>
    </row>
    <row r="867" spans="1:141" ht="12.7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c r="BS867" s="2"/>
      <c r="BT867" s="2"/>
      <c r="BU867" s="2"/>
      <c r="BV867" s="2"/>
      <c r="BW867" s="2"/>
      <c r="BX867" s="2"/>
      <c r="BY867" s="2"/>
      <c r="BZ867" s="2"/>
      <c r="CA867" s="2"/>
      <c r="CB867" s="2"/>
      <c r="CC867" s="2"/>
      <c r="CD867" s="2"/>
      <c r="CE867" s="2"/>
      <c r="CF867" s="2"/>
      <c r="CG867" s="2"/>
      <c r="CH867" s="2"/>
      <c r="CI867" s="2"/>
      <c r="CJ867" s="2"/>
      <c r="CK867" s="2"/>
      <c r="CL867" s="2"/>
      <c r="CM867" s="2"/>
      <c r="CN867" s="2"/>
      <c r="CO867" s="2"/>
      <c r="CP867" s="2"/>
      <c r="CQ867" s="2"/>
      <c r="CR867" s="2"/>
      <c r="CS867" s="2"/>
      <c r="CT867" s="2"/>
      <c r="CU867" s="2"/>
      <c r="CV867" s="2"/>
      <c r="CW867" s="2"/>
      <c r="CX867" s="2"/>
      <c r="CY867" s="2"/>
      <c r="CZ867" s="2"/>
      <c r="DA867" s="2"/>
      <c r="DB867" s="2"/>
      <c r="DC867" s="2"/>
      <c r="DD867" s="2"/>
      <c r="DE867" s="2"/>
      <c r="DF867" s="2"/>
      <c r="DG867" s="2"/>
      <c r="DH867" s="2"/>
      <c r="DI867" s="2"/>
      <c r="DJ867" s="2"/>
      <c r="DK867" s="2"/>
      <c r="DL867" s="2"/>
      <c r="DM867" s="2"/>
      <c r="DN867" s="2"/>
      <c r="DO867" s="2"/>
      <c r="DP867" s="2"/>
      <c r="DQ867" s="2"/>
      <c r="DR867" s="2"/>
      <c r="DS867" s="2"/>
      <c r="DT867" s="2"/>
      <c r="DU867" s="2"/>
      <c r="DV867" s="2"/>
      <c r="DW867" s="2"/>
      <c r="DX867" s="2"/>
      <c r="DY867" s="2"/>
      <c r="DZ867" s="2"/>
      <c r="EA867" s="2"/>
      <c r="EB867" s="2"/>
      <c r="EC867" s="2"/>
      <c r="ED867" s="2"/>
      <c r="EE867" s="2"/>
      <c r="EF867" s="2"/>
      <c r="EG867" s="2"/>
      <c r="EH867" s="2"/>
      <c r="EI867" s="2"/>
      <c r="EJ867" s="2"/>
      <c r="EK867" s="2"/>
    </row>
    <row r="868" spans="1:141" ht="12.7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c r="BS868" s="2"/>
      <c r="BT868" s="2"/>
      <c r="BU868" s="2"/>
      <c r="BV868" s="2"/>
      <c r="BW868" s="2"/>
      <c r="BX868" s="2"/>
      <c r="BY868" s="2"/>
      <c r="BZ868" s="2"/>
      <c r="CA868" s="2"/>
      <c r="CB868" s="2"/>
      <c r="CC868" s="2"/>
      <c r="CD868" s="2"/>
      <c r="CE868" s="2"/>
      <c r="CF868" s="2"/>
      <c r="CG868" s="2"/>
      <c r="CH868" s="2"/>
      <c r="CI868" s="2"/>
      <c r="CJ868" s="2"/>
      <c r="CK868" s="2"/>
      <c r="CL868" s="2"/>
      <c r="CM868" s="2"/>
      <c r="CN868" s="2"/>
      <c r="CO868" s="2"/>
      <c r="CP868" s="2"/>
      <c r="CQ868" s="2"/>
      <c r="CR868" s="2"/>
      <c r="CS868" s="2"/>
      <c r="CT868" s="2"/>
      <c r="CU868" s="2"/>
      <c r="CV868" s="2"/>
      <c r="CW868" s="2"/>
      <c r="CX868" s="2"/>
      <c r="CY868" s="2"/>
      <c r="CZ868" s="2"/>
      <c r="DA868" s="2"/>
      <c r="DB868" s="2"/>
      <c r="DC868" s="2"/>
      <c r="DD868" s="2"/>
      <c r="DE868" s="2"/>
      <c r="DF868" s="2"/>
      <c r="DG868" s="2"/>
      <c r="DH868" s="2"/>
      <c r="DI868" s="2"/>
      <c r="DJ868" s="2"/>
      <c r="DK868" s="2"/>
      <c r="DL868" s="2"/>
      <c r="DM868" s="2"/>
      <c r="DN868" s="2"/>
      <c r="DO868" s="2"/>
      <c r="DP868" s="2"/>
      <c r="DQ868" s="2"/>
      <c r="DR868" s="2"/>
      <c r="DS868" s="2"/>
      <c r="DT868" s="2"/>
      <c r="DU868" s="2"/>
      <c r="DV868" s="2"/>
      <c r="DW868" s="2"/>
      <c r="DX868" s="2"/>
      <c r="DY868" s="2"/>
      <c r="DZ868" s="2"/>
      <c r="EA868" s="2"/>
      <c r="EB868" s="2"/>
      <c r="EC868" s="2"/>
      <c r="ED868" s="2"/>
      <c r="EE868" s="2"/>
      <c r="EF868" s="2"/>
      <c r="EG868" s="2"/>
      <c r="EH868" s="2"/>
      <c r="EI868" s="2"/>
      <c r="EJ868" s="2"/>
      <c r="EK868" s="2"/>
    </row>
    <row r="869" spans="1:141" ht="12.7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c r="BR869" s="2"/>
      <c r="BS869" s="2"/>
      <c r="BT869" s="2"/>
      <c r="BU869" s="2"/>
      <c r="BV869" s="2"/>
      <c r="BW869" s="2"/>
      <c r="BX869" s="2"/>
      <c r="BY869" s="2"/>
      <c r="BZ869" s="2"/>
      <c r="CA869" s="2"/>
      <c r="CB869" s="2"/>
      <c r="CC869" s="2"/>
      <c r="CD869" s="2"/>
      <c r="CE869" s="2"/>
      <c r="CF869" s="2"/>
      <c r="CG869" s="2"/>
      <c r="CH869" s="2"/>
      <c r="CI869" s="2"/>
      <c r="CJ869" s="2"/>
      <c r="CK869" s="2"/>
      <c r="CL869" s="2"/>
      <c r="CM869" s="2"/>
      <c r="CN869" s="2"/>
      <c r="CO869" s="2"/>
      <c r="CP869" s="2"/>
      <c r="CQ869" s="2"/>
      <c r="CR869" s="2"/>
      <c r="CS869" s="2"/>
      <c r="CT869" s="2"/>
      <c r="CU869" s="2"/>
      <c r="CV869" s="2"/>
      <c r="CW869" s="2"/>
      <c r="CX869" s="2"/>
      <c r="CY869" s="2"/>
      <c r="CZ869" s="2"/>
      <c r="DA869" s="2"/>
      <c r="DB869" s="2"/>
      <c r="DC869" s="2"/>
      <c r="DD869" s="2"/>
      <c r="DE869" s="2"/>
      <c r="DF869" s="2"/>
      <c r="DG869" s="2"/>
      <c r="DH869" s="2"/>
      <c r="DI869" s="2"/>
      <c r="DJ869" s="2"/>
      <c r="DK869" s="2"/>
      <c r="DL869" s="2"/>
      <c r="DM869" s="2"/>
      <c r="DN869" s="2"/>
      <c r="DO869" s="2"/>
      <c r="DP869" s="2"/>
      <c r="DQ869" s="2"/>
      <c r="DR869" s="2"/>
      <c r="DS869" s="2"/>
      <c r="DT869" s="2"/>
      <c r="DU869" s="2"/>
      <c r="DV869" s="2"/>
      <c r="DW869" s="2"/>
      <c r="DX869" s="2"/>
      <c r="DY869" s="2"/>
      <c r="DZ869" s="2"/>
      <c r="EA869" s="2"/>
      <c r="EB869" s="2"/>
      <c r="EC869" s="2"/>
      <c r="ED869" s="2"/>
      <c r="EE869" s="2"/>
      <c r="EF869" s="2"/>
      <c r="EG869" s="2"/>
      <c r="EH869" s="2"/>
      <c r="EI869" s="2"/>
      <c r="EJ869" s="2"/>
      <c r="EK869" s="2"/>
    </row>
    <row r="870" spans="1:141" ht="12.7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2"/>
      <c r="BT870" s="2"/>
      <c r="BU870" s="2"/>
      <c r="BV870" s="2"/>
      <c r="BW870" s="2"/>
      <c r="BX870" s="2"/>
      <c r="BY870" s="2"/>
      <c r="BZ870" s="2"/>
      <c r="CA870" s="2"/>
      <c r="CB870" s="2"/>
      <c r="CC870" s="2"/>
      <c r="CD870" s="2"/>
      <c r="CE870" s="2"/>
      <c r="CF870" s="2"/>
      <c r="CG870" s="2"/>
      <c r="CH870" s="2"/>
      <c r="CI870" s="2"/>
      <c r="CJ870" s="2"/>
      <c r="CK870" s="2"/>
      <c r="CL870" s="2"/>
      <c r="CM870" s="2"/>
      <c r="CN870" s="2"/>
      <c r="CO870" s="2"/>
      <c r="CP870" s="2"/>
      <c r="CQ870" s="2"/>
      <c r="CR870" s="2"/>
      <c r="CS870" s="2"/>
      <c r="CT870" s="2"/>
      <c r="CU870" s="2"/>
      <c r="CV870" s="2"/>
      <c r="CW870" s="2"/>
      <c r="CX870" s="2"/>
      <c r="CY870" s="2"/>
      <c r="CZ870" s="2"/>
      <c r="DA870" s="2"/>
      <c r="DB870" s="2"/>
      <c r="DC870" s="2"/>
      <c r="DD870" s="2"/>
      <c r="DE870" s="2"/>
      <c r="DF870" s="2"/>
      <c r="DG870" s="2"/>
      <c r="DH870" s="2"/>
      <c r="DI870" s="2"/>
      <c r="DJ870" s="2"/>
      <c r="DK870" s="2"/>
      <c r="DL870" s="2"/>
      <c r="DM870" s="2"/>
      <c r="DN870" s="2"/>
      <c r="DO870" s="2"/>
      <c r="DP870" s="2"/>
      <c r="DQ870" s="2"/>
      <c r="DR870" s="2"/>
      <c r="DS870" s="2"/>
      <c r="DT870" s="2"/>
      <c r="DU870" s="2"/>
      <c r="DV870" s="2"/>
      <c r="DW870" s="2"/>
      <c r="DX870" s="2"/>
      <c r="DY870" s="2"/>
      <c r="DZ870" s="2"/>
      <c r="EA870" s="2"/>
      <c r="EB870" s="2"/>
      <c r="EC870" s="2"/>
      <c r="ED870" s="2"/>
      <c r="EE870" s="2"/>
      <c r="EF870" s="2"/>
      <c r="EG870" s="2"/>
      <c r="EH870" s="2"/>
      <c r="EI870" s="2"/>
      <c r="EJ870" s="2"/>
      <c r="EK870" s="2"/>
    </row>
    <row r="871" spans="1:141" ht="12.7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c r="BS871" s="2"/>
      <c r="BT871" s="2"/>
      <c r="BU871" s="2"/>
      <c r="BV871" s="2"/>
      <c r="BW871" s="2"/>
      <c r="BX871" s="2"/>
      <c r="BY871" s="2"/>
      <c r="BZ871" s="2"/>
      <c r="CA871" s="2"/>
      <c r="CB871" s="2"/>
      <c r="CC871" s="2"/>
      <c r="CD871" s="2"/>
      <c r="CE871" s="2"/>
      <c r="CF871" s="2"/>
      <c r="CG871" s="2"/>
      <c r="CH871" s="2"/>
      <c r="CI871" s="2"/>
      <c r="CJ871" s="2"/>
      <c r="CK871" s="2"/>
      <c r="CL871" s="2"/>
      <c r="CM871" s="2"/>
      <c r="CN871" s="2"/>
      <c r="CO871" s="2"/>
      <c r="CP871" s="2"/>
      <c r="CQ871" s="2"/>
      <c r="CR871" s="2"/>
      <c r="CS871" s="2"/>
      <c r="CT871" s="2"/>
      <c r="CU871" s="2"/>
      <c r="CV871" s="2"/>
      <c r="CW871" s="2"/>
      <c r="CX871" s="2"/>
      <c r="CY871" s="2"/>
      <c r="CZ871" s="2"/>
      <c r="DA871" s="2"/>
      <c r="DB871" s="2"/>
      <c r="DC871" s="2"/>
      <c r="DD871" s="2"/>
      <c r="DE871" s="2"/>
      <c r="DF871" s="2"/>
      <c r="DG871" s="2"/>
      <c r="DH871" s="2"/>
      <c r="DI871" s="2"/>
      <c r="DJ871" s="2"/>
      <c r="DK871" s="2"/>
      <c r="DL871" s="2"/>
      <c r="DM871" s="2"/>
      <c r="DN871" s="2"/>
      <c r="DO871" s="2"/>
      <c r="DP871" s="2"/>
      <c r="DQ871" s="2"/>
      <c r="DR871" s="2"/>
      <c r="DS871" s="2"/>
      <c r="DT871" s="2"/>
      <c r="DU871" s="2"/>
      <c r="DV871" s="2"/>
      <c r="DW871" s="2"/>
      <c r="DX871" s="2"/>
      <c r="DY871" s="2"/>
      <c r="DZ871" s="2"/>
      <c r="EA871" s="2"/>
      <c r="EB871" s="2"/>
      <c r="EC871" s="2"/>
      <c r="ED871" s="2"/>
      <c r="EE871" s="2"/>
      <c r="EF871" s="2"/>
      <c r="EG871" s="2"/>
      <c r="EH871" s="2"/>
      <c r="EI871" s="2"/>
      <c r="EJ871" s="2"/>
      <c r="EK871" s="2"/>
    </row>
    <row r="872" spans="1:141" ht="12.7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c r="BS872" s="2"/>
      <c r="BT872" s="2"/>
      <c r="BU872" s="2"/>
      <c r="BV872" s="2"/>
      <c r="BW872" s="2"/>
      <c r="BX872" s="2"/>
      <c r="BY872" s="2"/>
      <c r="BZ872" s="2"/>
      <c r="CA872" s="2"/>
      <c r="CB872" s="2"/>
      <c r="CC872" s="2"/>
      <c r="CD872" s="2"/>
      <c r="CE872" s="2"/>
      <c r="CF872" s="2"/>
      <c r="CG872" s="2"/>
      <c r="CH872" s="2"/>
      <c r="CI872" s="2"/>
      <c r="CJ872" s="2"/>
      <c r="CK872" s="2"/>
      <c r="CL872" s="2"/>
      <c r="CM872" s="2"/>
      <c r="CN872" s="2"/>
      <c r="CO872" s="2"/>
      <c r="CP872" s="2"/>
      <c r="CQ872" s="2"/>
      <c r="CR872" s="2"/>
      <c r="CS872" s="2"/>
      <c r="CT872" s="2"/>
      <c r="CU872" s="2"/>
      <c r="CV872" s="2"/>
      <c r="CW872" s="2"/>
      <c r="CX872" s="2"/>
      <c r="CY872" s="2"/>
      <c r="CZ872" s="2"/>
      <c r="DA872" s="2"/>
      <c r="DB872" s="2"/>
      <c r="DC872" s="2"/>
      <c r="DD872" s="2"/>
      <c r="DE872" s="2"/>
      <c r="DF872" s="2"/>
      <c r="DG872" s="2"/>
      <c r="DH872" s="2"/>
      <c r="DI872" s="2"/>
      <c r="DJ872" s="2"/>
      <c r="DK872" s="2"/>
      <c r="DL872" s="2"/>
      <c r="DM872" s="2"/>
      <c r="DN872" s="2"/>
      <c r="DO872" s="2"/>
      <c r="DP872" s="2"/>
      <c r="DQ872" s="2"/>
      <c r="DR872" s="2"/>
      <c r="DS872" s="2"/>
      <c r="DT872" s="2"/>
      <c r="DU872" s="2"/>
      <c r="DV872" s="2"/>
      <c r="DW872" s="2"/>
      <c r="DX872" s="2"/>
      <c r="DY872" s="2"/>
      <c r="DZ872" s="2"/>
      <c r="EA872" s="2"/>
      <c r="EB872" s="2"/>
      <c r="EC872" s="2"/>
      <c r="ED872" s="2"/>
      <c r="EE872" s="2"/>
      <c r="EF872" s="2"/>
      <c r="EG872" s="2"/>
      <c r="EH872" s="2"/>
      <c r="EI872" s="2"/>
      <c r="EJ872" s="2"/>
      <c r="EK872" s="2"/>
    </row>
    <row r="873" spans="1:141" ht="12.7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c r="BR873" s="2"/>
      <c r="BS873" s="2"/>
      <c r="BT873" s="2"/>
      <c r="BU873" s="2"/>
      <c r="BV873" s="2"/>
      <c r="BW873" s="2"/>
      <c r="BX873" s="2"/>
      <c r="BY873" s="2"/>
      <c r="BZ873" s="2"/>
      <c r="CA873" s="2"/>
      <c r="CB873" s="2"/>
      <c r="CC873" s="2"/>
      <c r="CD873" s="2"/>
      <c r="CE873" s="2"/>
      <c r="CF873" s="2"/>
      <c r="CG873" s="2"/>
      <c r="CH873" s="2"/>
      <c r="CI873" s="2"/>
      <c r="CJ873" s="2"/>
      <c r="CK873" s="2"/>
      <c r="CL873" s="2"/>
      <c r="CM873" s="2"/>
      <c r="CN873" s="2"/>
      <c r="CO873" s="2"/>
      <c r="CP873" s="2"/>
      <c r="CQ873" s="2"/>
      <c r="CR873" s="2"/>
      <c r="CS873" s="2"/>
      <c r="CT873" s="2"/>
      <c r="CU873" s="2"/>
      <c r="CV873" s="2"/>
      <c r="CW873" s="2"/>
      <c r="CX873" s="2"/>
      <c r="CY873" s="2"/>
      <c r="CZ873" s="2"/>
      <c r="DA873" s="2"/>
      <c r="DB873" s="2"/>
      <c r="DC873" s="2"/>
      <c r="DD873" s="2"/>
      <c r="DE873" s="2"/>
      <c r="DF873" s="2"/>
      <c r="DG873" s="2"/>
      <c r="DH873" s="2"/>
      <c r="DI873" s="2"/>
      <c r="DJ873" s="2"/>
      <c r="DK873" s="2"/>
      <c r="DL873" s="2"/>
      <c r="DM873" s="2"/>
      <c r="DN873" s="2"/>
      <c r="DO873" s="2"/>
      <c r="DP873" s="2"/>
      <c r="DQ873" s="2"/>
      <c r="DR873" s="2"/>
      <c r="DS873" s="2"/>
      <c r="DT873" s="2"/>
      <c r="DU873" s="2"/>
      <c r="DV873" s="2"/>
      <c r="DW873" s="2"/>
      <c r="DX873" s="2"/>
      <c r="DY873" s="2"/>
      <c r="DZ873" s="2"/>
      <c r="EA873" s="2"/>
      <c r="EB873" s="2"/>
      <c r="EC873" s="2"/>
      <c r="ED873" s="2"/>
      <c r="EE873" s="2"/>
      <c r="EF873" s="2"/>
      <c r="EG873" s="2"/>
      <c r="EH873" s="2"/>
      <c r="EI873" s="2"/>
      <c r="EJ873" s="2"/>
      <c r="EK873" s="2"/>
    </row>
    <row r="874" spans="1:141" ht="12.7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c r="BS874" s="2"/>
      <c r="BT874" s="2"/>
      <c r="BU874" s="2"/>
      <c r="BV874" s="2"/>
      <c r="BW874" s="2"/>
      <c r="BX874" s="2"/>
      <c r="BY874" s="2"/>
      <c r="BZ874" s="2"/>
      <c r="CA874" s="2"/>
      <c r="CB874" s="2"/>
      <c r="CC874" s="2"/>
      <c r="CD874" s="2"/>
      <c r="CE874" s="2"/>
      <c r="CF874" s="2"/>
      <c r="CG874" s="2"/>
      <c r="CH874" s="2"/>
      <c r="CI874" s="2"/>
      <c r="CJ874" s="2"/>
      <c r="CK874" s="2"/>
      <c r="CL874" s="2"/>
      <c r="CM874" s="2"/>
      <c r="CN874" s="2"/>
      <c r="CO874" s="2"/>
      <c r="CP874" s="2"/>
      <c r="CQ874" s="2"/>
      <c r="CR874" s="2"/>
      <c r="CS874" s="2"/>
      <c r="CT874" s="2"/>
      <c r="CU874" s="2"/>
      <c r="CV874" s="2"/>
      <c r="CW874" s="2"/>
      <c r="CX874" s="2"/>
      <c r="CY874" s="2"/>
      <c r="CZ874" s="2"/>
      <c r="DA874" s="2"/>
      <c r="DB874" s="2"/>
      <c r="DC874" s="2"/>
      <c r="DD874" s="2"/>
      <c r="DE874" s="2"/>
      <c r="DF874" s="2"/>
      <c r="DG874" s="2"/>
      <c r="DH874" s="2"/>
      <c r="DI874" s="2"/>
      <c r="DJ874" s="2"/>
      <c r="DK874" s="2"/>
      <c r="DL874" s="2"/>
      <c r="DM874" s="2"/>
      <c r="DN874" s="2"/>
      <c r="DO874" s="2"/>
      <c r="DP874" s="2"/>
      <c r="DQ874" s="2"/>
      <c r="DR874" s="2"/>
      <c r="DS874" s="2"/>
      <c r="DT874" s="2"/>
      <c r="DU874" s="2"/>
      <c r="DV874" s="2"/>
      <c r="DW874" s="2"/>
      <c r="DX874" s="2"/>
      <c r="DY874" s="2"/>
      <c r="DZ874" s="2"/>
      <c r="EA874" s="2"/>
      <c r="EB874" s="2"/>
      <c r="EC874" s="2"/>
      <c r="ED874" s="2"/>
      <c r="EE874" s="2"/>
      <c r="EF874" s="2"/>
      <c r="EG874" s="2"/>
      <c r="EH874" s="2"/>
      <c r="EI874" s="2"/>
      <c r="EJ874" s="2"/>
      <c r="EK874" s="2"/>
    </row>
    <row r="875" spans="1:141" ht="12.7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c r="BR875" s="2"/>
      <c r="BS875" s="2"/>
      <c r="BT875" s="2"/>
      <c r="BU875" s="2"/>
      <c r="BV875" s="2"/>
      <c r="BW875" s="2"/>
      <c r="BX875" s="2"/>
      <c r="BY875" s="2"/>
      <c r="BZ875" s="2"/>
      <c r="CA875" s="2"/>
      <c r="CB875" s="2"/>
      <c r="CC875" s="2"/>
      <c r="CD875" s="2"/>
      <c r="CE875" s="2"/>
      <c r="CF875" s="2"/>
      <c r="CG875" s="2"/>
      <c r="CH875" s="2"/>
      <c r="CI875" s="2"/>
      <c r="CJ875" s="2"/>
      <c r="CK875" s="2"/>
      <c r="CL875" s="2"/>
      <c r="CM875" s="2"/>
      <c r="CN875" s="2"/>
      <c r="CO875" s="2"/>
      <c r="CP875" s="2"/>
      <c r="CQ875" s="2"/>
      <c r="CR875" s="2"/>
      <c r="CS875" s="2"/>
      <c r="CT875" s="2"/>
      <c r="CU875" s="2"/>
      <c r="CV875" s="2"/>
      <c r="CW875" s="2"/>
      <c r="CX875" s="2"/>
      <c r="CY875" s="2"/>
      <c r="CZ875" s="2"/>
      <c r="DA875" s="2"/>
      <c r="DB875" s="2"/>
      <c r="DC875" s="2"/>
      <c r="DD875" s="2"/>
      <c r="DE875" s="2"/>
      <c r="DF875" s="2"/>
      <c r="DG875" s="2"/>
      <c r="DH875" s="2"/>
      <c r="DI875" s="2"/>
      <c r="DJ875" s="2"/>
      <c r="DK875" s="2"/>
      <c r="DL875" s="2"/>
      <c r="DM875" s="2"/>
      <c r="DN875" s="2"/>
      <c r="DO875" s="2"/>
      <c r="DP875" s="2"/>
      <c r="DQ875" s="2"/>
      <c r="DR875" s="2"/>
      <c r="DS875" s="2"/>
      <c r="DT875" s="2"/>
      <c r="DU875" s="2"/>
      <c r="DV875" s="2"/>
      <c r="DW875" s="2"/>
      <c r="DX875" s="2"/>
      <c r="DY875" s="2"/>
      <c r="DZ875" s="2"/>
      <c r="EA875" s="2"/>
      <c r="EB875" s="2"/>
      <c r="EC875" s="2"/>
      <c r="ED875" s="2"/>
      <c r="EE875" s="2"/>
      <c r="EF875" s="2"/>
      <c r="EG875" s="2"/>
      <c r="EH875" s="2"/>
      <c r="EI875" s="2"/>
      <c r="EJ875" s="2"/>
      <c r="EK875" s="2"/>
    </row>
    <row r="876" spans="1:141" ht="12.7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c r="BR876" s="2"/>
      <c r="BS876" s="2"/>
      <c r="BT876" s="2"/>
      <c r="BU876" s="2"/>
      <c r="BV876" s="2"/>
      <c r="BW876" s="2"/>
      <c r="BX876" s="2"/>
      <c r="BY876" s="2"/>
      <c r="BZ876" s="2"/>
      <c r="CA876" s="2"/>
      <c r="CB876" s="2"/>
      <c r="CC876" s="2"/>
      <c r="CD876" s="2"/>
      <c r="CE876" s="2"/>
      <c r="CF876" s="2"/>
      <c r="CG876" s="2"/>
      <c r="CH876" s="2"/>
      <c r="CI876" s="2"/>
      <c r="CJ876" s="2"/>
      <c r="CK876" s="2"/>
      <c r="CL876" s="2"/>
      <c r="CM876" s="2"/>
      <c r="CN876" s="2"/>
      <c r="CO876" s="2"/>
      <c r="CP876" s="2"/>
      <c r="CQ876" s="2"/>
      <c r="CR876" s="2"/>
      <c r="CS876" s="2"/>
      <c r="CT876" s="2"/>
      <c r="CU876" s="2"/>
      <c r="CV876" s="2"/>
      <c r="CW876" s="2"/>
      <c r="CX876" s="2"/>
      <c r="CY876" s="2"/>
      <c r="CZ876" s="2"/>
      <c r="DA876" s="2"/>
      <c r="DB876" s="2"/>
      <c r="DC876" s="2"/>
      <c r="DD876" s="2"/>
      <c r="DE876" s="2"/>
      <c r="DF876" s="2"/>
      <c r="DG876" s="2"/>
      <c r="DH876" s="2"/>
      <c r="DI876" s="2"/>
      <c r="DJ876" s="2"/>
      <c r="DK876" s="2"/>
      <c r="DL876" s="2"/>
      <c r="DM876" s="2"/>
      <c r="DN876" s="2"/>
      <c r="DO876" s="2"/>
      <c r="DP876" s="2"/>
      <c r="DQ876" s="2"/>
      <c r="DR876" s="2"/>
      <c r="DS876" s="2"/>
      <c r="DT876" s="2"/>
      <c r="DU876" s="2"/>
      <c r="DV876" s="2"/>
      <c r="DW876" s="2"/>
      <c r="DX876" s="2"/>
      <c r="DY876" s="2"/>
      <c r="DZ876" s="2"/>
      <c r="EA876" s="2"/>
      <c r="EB876" s="2"/>
      <c r="EC876" s="2"/>
      <c r="ED876" s="2"/>
      <c r="EE876" s="2"/>
      <c r="EF876" s="2"/>
      <c r="EG876" s="2"/>
      <c r="EH876" s="2"/>
      <c r="EI876" s="2"/>
      <c r="EJ876" s="2"/>
      <c r="EK876" s="2"/>
    </row>
    <row r="877" spans="1:141" ht="12.7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c r="BR877" s="2"/>
      <c r="BS877" s="2"/>
      <c r="BT877" s="2"/>
      <c r="BU877" s="2"/>
      <c r="BV877" s="2"/>
      <c r="BW877" s="2"/>
      <c r="BX877" s="2"/>
      <c r="BY877" s="2"/>
      <c r="BZ877" s="2"/>
      <c r="CA877" s="2"/>
      <c r="CB877" s="2"/>
      <c r="CC877" s="2"/>
      <c r="CD877" s="2"/>
      <c r="CE877" s="2"/>
      <c r="CF877" s="2"/>
      <c r="CG877" s="2"/>
      <c r="CH877" s="2"/>
      <c r="CI877" s="2"/>
      <c r="CJ877" s="2"/>
      <c r="CK877" s="2"/>
      <c r="CL877" s="2"/>
      <c r="CM877" s="2"/>
      <c r="CN877" s="2"/>
      <c r="CO877" s="2"/>
      <c r="CP877" s="2"/>
      <c r="CQ877" s="2"/>
      <c r="CR877" s="2"/>
      <c r="CS877" s="2"/>
      <c r="CT877" s="2"/>
      <c r="CU877" s="2"/>
      <c r="CV877" s="2"/>
      <c r="CW877" s="2"/>
      <c r="CX877" s="2"/>
      <c r="CY877" s="2"/>
      <c r="CZ877" s="2"/>
      <c r="DA877" s="2"/>
      <c r="DB877" s="2"/>
      <c r="DC877" s="2"/>
      <c r="DD877" s="2"/>
      <c r="DE877" s="2"/>
      <c r="DF877" s="2"/>
      <c r="DG877" s="2"/>
      <c r="DH877" s="2"/>
      <c r="DI877" s="2"/>
      <c r="DJ877" s="2"/>
      <c r="DK877" s="2"/>
      <c r="DL877" s="2"/>
      <c r="DM877" s="2"/>
      <c r="DN877" s="2"/>
      <c r="DO877" s="2"/>
      <c r="DP877" s="2"/>
      <c r="DQ877" s="2"/>
      <c r="DR877" s="2"/>
      <c r="DS877" s="2"/>
      <c r="DT877" s="2"/>
      <c r="DU877" s="2"/>
      <c r="DV877" s="2"/>
      <c r="DW877" s="2"/>
      <c r="DX877" s="2"/>
      <c r="DY877" s="2"/>
      <c r="DZ877" s="2"/>
      <c r="EA877" s="2"/>
      <c r="EB877" s="2"/>
      <c r="EC877" s="2"/>
      <c r="ED877" s="2"/>
      <c r="EE877" s="2"/>
      <c r="EF877" s="2"/>
      <c r="EG877" s="2"/>
      <c r="EH877" s="2"/>
      <c r="EI877" s="2"/>
      <c r="EJ877" s="2"/>
      <c r="EK877" s="2"/>
    </row>
    <row r="878" spans="1:141" ht="12.7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c r="BR878" s="2"/>
      <c r="BS878" s="2"/>
      <c r="BT878" s="2"/>
      <c r="BU878" s="2"/>
      <c r="BV878" s="2"/>
      <c r="BW878" s="2"/>
      <c r="BX878" s="2"/>
      <c r="BY878" s="2"/>
      <c r="BZ878" s="2"/>
      <c r="CA878" s="2"/>
      <c r="CB878" s="2"/>
      <c r="CC878" s="2"/>
      <c r="CD878" s="2"/>
      <c r="CE878" s="2"/>
      <c r="CF878" s="2"/>
      <c r="CG878" s="2"/>
      <c r="CH878" s="2"/>
      <c r="CI878" s="2"/>
      <c r="CJ878" s="2"/>
      <c r="CK878" s="2"/>
      <c r="CL878" s="2"/>
      <c r="CM878" s="2"/>
      <c r="CN878" s="2"/>
      <c r="CO878" s="2"/>
      <c r="CP878" s="2"/>
      <c r="CQ878" s="2"/>
      <c r="CR878" s="2"/>
      <c r="CS878" s="2"/>
      <c r="CT878" s="2"/>
      <c r="CU878" s="2"/>
      <c r="CV878" s="2"/>
      <c r="CW878" s="2"/>
      <c r="CX878" s="2"/>
      <c r="CY878" s="2"/>
      <c r="CZ878" s="2"/>
      <c r="DA878" s="2"/>
      <c r="DB878" s="2"/>
      <c r="DC878" s="2"/>
      <c r="DD878" s="2"/>
      <c r="DE878" s="2"/>
      <c r="DF878" s="2"/>
      <c r="DG878" s="2"/>
      <c r="DH878" s="2"/>
      <c r="DI878" s="2"/>
      <c r="DJ878" s="2"/>
      <c r="DK878" s="2"/>
      <c r="DL878" s="2"/>
      <c r="DM878" s="2"/>
      <c r="DN878" s="2"/>
      <c r="DO878" s="2"/>
      <c r="DP878" s="2"/>
      <c r="DQ878" s="2"/>
      <c r="DR878" s="2"/>
      <c r="DS878" s="2"/>
      <c r="DT878" s="2"/>
      <c r="DU878" s="2"/>
      <c r="DV878" s="2"/>
      <c r="DW878" s="2"/>
      <c r="DX878" s="2"/>
      <c r="DY878" s="2"/>
      <c r="DZ878" s="2"/>
      <c r="EA878" s="2"/>
      <c r="EB878" s="2"/>
      <c r="EC878" s="2"/>
      <c r="ED878" s="2"/>
      <c r="EE878" s="2"/>
      <c r="EF878" s="2"/>
      <c r="EG878" s="2"/>
      <c r="EH878" s="2"/>
      <c r="EI878" s="2"/>
      <c r="EJ878" s="2"/>
      <c r="EK878" s="2"/>
    </row>
    <row r="879" spans="1:141" ht="12.7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c r="BR879" s="2"/>
      <c r="BS879" s="2"/>
      <c r="BT879" s="2"/>
      <c r="BU879" s="2"/>
      <c r="BV879" s="2"/>
      <c r="BW879" s="2"/>
      <c r="BX879" s="2"/>
      <c r="BY879" s="2"/>
      <c r="BZ879" s="2"/>
      <c r="CA879" s="2"/>
      <c r="CB879" s="2"/>
      <c r="CC879" s="2"/>
      <c r="CD879" s="2"/>
      <c r="CE879" s="2"/>
      <c r="CF879" s="2"/>
      <c r="CG879" s="2"/>
      <c r="CH879" s="2"/>
      <c r="CI879" s="2"/>
      <c r="CJ879" s="2"/>
      <c r="CK879" s="2"/>
      <c r="CL879" s="2"/>
      <c r="CM879" s="2"/>
      <c r="CN879" s="2"/>
      <c r="CO879" s="2"/>
      <c r="CP879" s="2"/>
      <c r="CQ879" s="2"/>
      <c r="CR879" s="2"/>
      <c r="CS879" s="2"/>
      <c r="CT879" s="2"/>
      <c r="CU879" s="2"/>
      <c r="CV879" s="2"/>
      <c r="CW879" s="2"/>
      <c r="CX879" s="2"/>
      <c r="CY879" s="2"/>
      <c r="CZ879" s="2"/>
      <c r="DA879" s="2"/>
      <c r="DB879" s="2"/>
      <c r="DC879" s="2"/>
      <c r="DD879" s="2"/>
      <c r="DE879" s="2"/>
      <c r="DF879" s="2"/>
      <c r="DG879" s="2"/>
      <c r="DH879" s="2"/>
      <c r="DI879" s="2"/>
      <c r="DJ879" s="2"/>
      <c r="DK879" s="2"/>
      <c r="DL879" s="2"/>
      <c r="DM879" s="2"/>
      <c r="DN879" s="2"/>
      <c r="DO879" s="2"/>
      <c r="DP879" s="2"/>
      <c r="DQ879" s="2"/>
      <c r="DR879" s="2"/>
      <c r="DS879" s="2"/>
      <c r="DT879" s="2"/>
      <c r="DU879" s="2"/>
      <c r="DV879" s="2"/>
      <c r="DW879" s="2"/>
      <c r="DX879" s="2"/>
      <c r="DY879" s="2"/>
      <c r="DZ879" s="2"/>
      <c r="EA879" s="2"/>
      <c r="EB879" s="2"/>
      <c r="EC879" s="2"/>
      <c r="ED879" s="2"/>
      <c r="EE879" s="2"/>
      <c r="EF879" s="2"/>
      <c r="EG879" s="2"/>
      <c r="EH879" s="2"/>
      <c r="EI879" s="2"/>
      <c r="EJ879" s="2"/>
      <c r="EK879" s="2"/>
    </row>
    <row r="880" spans="1:141" ht="12.7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c r="BR880" s="2"/>
      <c r="BS880" s="2"/>
      <c r="BT880" s="2"/>
      <c r="BU880" s="2"/>
      <c r="BV880" s="2"/>
      <c r="BW880" s="2"/>
      <c r="BX880" s="2"/>
      <c r="BY880" s="2"/>
      <c r="BZ880" s="2"/>
      <c r="CA880" s="2"/>
      <c r="CB880" s="2"/>
      <c r="CC880" s="2"/>
      <c r="CD880" s="2"/>
      <c r="CE880" s="2"/>
      <c r="CF880" s="2"/>
      <c r="CG880" s="2"/>
      <c r="CH880" s="2"/>
      <c r="CI880" s="2"/>
      <c r="CJ880" s="2"/>
      <c r="CK880" s="2"/>
      <c r="CL880" s="2"/>
      <c r="CM880" s="2"/>
      <c r="CN880" s="2"/>
      <c r="CO880" s="2"/>
      <c r="CP880" s="2"/>
      <c r="CQ880" s="2"/>
      <c r="CR880" s="2"/>
      <c r="CS880" s="2"/>
      <c r="CT880" s="2"/>
      <c r="CU880" s="2"/>
      <c r="CV880" s="2"/>
      <c r="CW880" s="2"/>
      <c r="CX880" s="2"/>
      <c r="CY880" s="2"/>
      <c r="CZ880" s="2"/>
      <c r="DA880" s="2"/>
      <c r="DB880" s="2"/>
      <c r="DC880" s="2"/>
      <c r="DD880" s="2"/>
      <c r="DE880" s="2"/>
      <c r="DF880" s="2"/>
      <c r="DG880" s="2"/>
      <c r="DH880" s="2"/>
      <c r="DI880" s="2"/>
      <c r="DJ880" s="2"/>
      <c r="DK880" s="2"/>
      <c r="DL880" s="2"/>
      <c r="DM880" s="2"/>
      <c r="DN880" s="2"/>
      <c r="DO880" s="2"/>
      <c r="DP880" s="2"/>
      <c r="DQ880" s="2"/>
      <c r="DR880" s="2"/>
      <c r="DS880" s="2"/>
      <c r="DT880" s="2"/>
      <c r="DU880" s="2"/>
      <c r="DV880" s="2"/>
      <c r="DW880" s="2"/>
      <c r="DX880" s="2"/>
      <c r="DY880" s="2"/>
      <c r="DZ880" s="2"/>
      <c r="EA880" s="2"/>
      <c r="EB880" s="2"/>
      <c r="EC880" s="2"/>
      <c r="ED880" s="2"/>
      <c r="EE880" s="2"/>
      <c r="EF880" s="2"/>
      <c r="EG880" s="2"/>
      <c r="EH880" s="2"/>
      <c r="EI880" s="2"/>
      <c r="EJ880" s="2"/>
      <c r="EK880" s="2"/>
    </row>
    <row r="881" spans="1:141" ht="12.7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c r="BR881" s="2"/>
      <c r="BS881" s="2"/>
      <c r="BT881" s="2"/>
      <c r="BU881" s="2"/>
      <c r="BV881" s="2"/>
      <c r="BW881" s="2"/>
      <c r="BX881" s="2"/>
      <c r="BY881" s="2"/>
      <c r="BZ881" s="2"/>
      <c r="CA881" s="2"/>
      <c r="CB881" s="2"/>
      <c r="CC881" s="2"/>
      <c r="CD881" s="2"/>
      <c r="CE881" s="2"/>
      <c r="CF881" s="2"/>
      <c r="CG881" s="2"/>
      <c r="CH881" s="2"/>
      <c r="CI881" s="2"/>
      <c r="CJ881" s="2"/>
      <c r="CK881" s="2"/>
      <c r="CL881" s="2"/>
      <c r="CM881" s="2"/>
      <c r="CN881" s="2"/>
      <c r="CO881" s="2"/>
      <c r="CP881" s="2"/>
      <c r="CQ881" s="2"/>
      <c r="CR881" s="2"/>
      <c r="CS881" s="2"/>
      <c r="CT881" s="2"/>
      <c r="CU881" s="2"/>
      <c r="CV881" s="2"/>
      <c r="CW881" s="2"/>
      <c r="CX881" s="2"/>
      <c r="CY881" s="2"/>
      <c r="CZ881" s="2"/>
      <c r="DA881" s="2"/>
      <c r="DB881" s="2"/>
      <c r="DC881" s="2"/>
      <c r="DD881" s="2"/>
      <c r="DE881" s="2"/>
      <c r="DF881" s="2"/>
      <c r="DG881" s="2"/>
      <c r="DH881" s="2"/>
      <c r="DI881" s="2"/>
      <c r="DJ881" s="2"/>
      <c r="DK881" s="2"/>
      <c r="DL881" s="2"/>
      <c r="DM881" s="2"/>
      <c r="DN881" s="2"/>
      <c r="DO881" s="2"/>
      <c r="DP881" s="2"/>
      <c r="DQ881" s="2"/>
      <c r="DR881" s="2"/>
      <c r="DS881" s="2"/>
      <c r="DT881" s="2"/>
      <c r="DU881" s="2"/>
      <c r="DV881" s="2"/>
      <c r="DW881" s="2"/>
      <c r="DX881" s="2"/>
      <c r="DY881" s="2"/>
      <c r="DZ881" s="2"/>
      <c r="EA881" s="2"/>
      <c r="EB881" s="2"/>
      <c r="EC881" s="2"/>
      <c r="ED881" s="2"/>
      <c r="EE881" s="2"/>
      <c r="EF881" s="2"/>
      <c r="EG881" s="2"/>
      <c r="EH881" s="2"/>
      <c r="EI881" s="2"/>
      <c r="EJ881" s="2"/>
      <c r="EK881" s="2"/>
    </row>
    <row r="882" spans="1:141" ht="12.7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c r="BR882" s="2"/>
      <c r="BS882" s="2"/>
      <c r="BT882" s="2"/>
      <c r="BU882" s="2"/>
      <c r="BV882" s="2"/>
      <c r="BW882" s="2"/>
      <c r="BX882" s="2"/>
      <c r="BY882" s="2"/>
      <c r="BZ882" s="2"/>
      <c r="CA882" s="2"/>
      <c r="CB882" s="2"/>
      <c r="CC882" s="2"/>
      <c r="CD882" s="2"/>
      <c r="CE882" s="2"/>
      <c r="CF882" s="2"/>
      <c r="CG882" s="2"/>
      <c r="CH882" s="2"/>
      <c r="CI882" s="2"/>
      <c r="CJ882" s="2"/>
      <c r="CK882" s="2"/>
      <c r="CL882" s="2"/>
      <c r="CM882" s="2"/>
      <c r="CN882" s="2"/>
      <c r="CO882" s="2"/>
      <c r="CP882" s="2"/>
      <c r="CQ882" s="2"/>
      <c r="CR882" s="2"/>
      <c r="CS882" s="2"/>
      <c r="CT882" s="2"/>
      <c r="CU882" s="2"/>
      <c r="CV882" s="2"/>
      <c r="CW882" s="2"/>
      <c r="CX882" s="2"/>
      <c r="CY882" s="2"/>
      <c r="CZ882" s="2"/>
      <c r="DA882" s="2"/>
      <c r="DB882" s="2"/>
      <c r="DC882" s="2"/>
      <c r="DD882" s="2"/>
      <c r="DE882" s="2"/>
      <c r="DF882" s="2"/>
      <c r="DG882" s="2"/>
      <c r="DH882" s="2"/>
      <c r="DI882" s="2"/>
      <c r="DJ882" s="2"/>
      <c r="DK882" s="2"/>
      <c r="DL882" s="2"/>
      <c r="DM882" s="2"/>
      <c r="DN882" s="2"/>
      <c r="DO882" s="2"/>
      <c r="DP882" s="2"/>
      <c r="DQ882" s="2"/>
      <c r="DR882" s="2"/>
      <c r="DS882" s="2"/>
      <c r="DT882" s="2"/>
      <c r="DU882" s="2"/>
      <c r="DV882" s="2"/>
      <c r="DW882" s="2"/>
      <c r="DX882" s="2"/>
      <c r="DY882" s="2"/>
      <c r="DZ882" s="2"/>
      <c r="EA882" s="2"/>
      <c r="EB882" s="2"/>
      <c r="EC882" s="2"/>
      <c r="ED882" s="2"/>
      <c r="EE882" s="2"/>
      <c r="EF882" s="2"/>
      <c r="EG882" s="2"/>
      <c r="EH882" s="2"/>
      <c r="EI882" s="2"/>
      <c r="EJ882" s="2"/>
      <c r="EK882" s="2"/>
    </row>
    <row r="883" spans="1:141" ht="12.7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c r="BR883" s="2"/>
      <c r="BS883" s="2"/>
      <c r="BT883" s="2"/>
      <c r="BU883" s="2"/>
      <c r="BV883" s="2"/>
      <c r="BW883" s="2"/>
      <c r="BX883" s="2"/>
      <c r="BY883" s="2"/>
      <c r="BZ883" s="2"/>
      <c r="CA883" s="2"/>
      <c r="CB883" s="2"/>
      <c r="CC883" s="2"/>
      <c r="CD883" s="2"/>
      <c r="CE883" s="2"/>
      <c r="CF883" s="2"/>
      <c r="CG883" s="2"/>
      <c r="CH883" s="2"/>
      <c r="CI883" s="2"/>
      <c r="CJ883" s="2"/>
      <c r="CK883" s="2"/>
      <c r="CL883" s="2"/>
      <c r="CM883" s="2"/>
      <c r="CN883" s="2"/>
      <c r="CO883" s="2"/>
      <c r="CP883" s="2"/>
      <c r="CQ883" s="2"/>
      <c r="CR883" s="2"/>
      <c r="CS883" s="2"/>
      <c r="CT883" s="2"/>
      <c r="CU883" s="2"/>
      <c r="CV883" s="2"/>
      <c r="CW883" s="2"/>
      <c r="CX883" s="2"/>
      <c r="CY883" s="2"/>
      <c r="CZ883" s="2"/>
      <c r="DA883" s="2"/>
      <c r="DB883" s="2"/>
      <c r="DC883" s="2"/>
      <c r="DD883" s="2"/>
      <c r="DE883" s="2"/>
      <c r="DF883" s="2"/>
      <c r="DG883" s="2"/>
      <c r="DH883" s="2"/>
      <c r="DI883" s="2"/>
      <c r="DJ883" s="2"/>
      <c r="DK883" s="2"/>
      <c r="DL883" s="2"/>
      <c r="DM883" s="2"/>
      <c r="DN883" s="2"/>
      <c r="DO883" s="2"/>
      <c r="DP883" s="2"/>
      <c r="DQ883" s="2"/>
      <c r="DR883" s="2"/>
      <c r="DS883" s="2"/>
      <c r="DT883" s="2"/>
      <c r="DU883" s="2"/>
      <c r="DV883" s="2"/>
      <c r="DW883" s="2"/>
      <c r="DX883" s="2"/>
      <c r="DY883" s="2"/>
      <c r="DZ883" s="2"/>
      <c r="EA883" s="2"/>
      <c r="EB883" s="2"/>
      <c r="EC883" s="2"/>
      <c r="ED883" s="2"/>
      <c r="EE883" s="2"/>
      <c r="EF883" s="2"/>
      <c r="EG883" s="2"/>
      <c r="EH883" s="2"/>
      <c r="EI883" s="2"/>
      <c r="EJ883" s="2"/>
      <c r="EK883" s="2"/>
    </row>
    <row r="884" spans="1:141" ht="12.7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c r="BR884" s="2"/>
      <c r="BS884" s="2"/>
      <c r="BT884" s="2"/>
      <c r="BU884" s="2"/>
      <c r="BV884" s="2"/>
      <c r="BW884" s="2"/>
      <c r="BX884" s="2"/>
      <c r="BY884" s="2"/>
      <c r="BZ884" s="2"/>
      <c r="CA884" s="2"/>
      <c r="CB884" s="2"/>
      <c r="CC884" s="2"/>
      <c r="CD884" s="2"/>
      <c r="CE884" s="2"/>
      <c r="CF884" s="2"/>
      <c r="CG884" s="2"/>
      <c r="CH884" s="2"/>
      <c r="CI884" s="2"/>
      <c r="CJ884" s="2"/>
      <c r="CK884" s="2"/>
      <c r="CL884" s="2"/>
      <c r="CM884" s="2"/>
      <c r="CN884" s="2"/>
      <c r="CO884" s="2"/>
      <c r="CP884" s="2"/>
      <c r="CQ884" s="2"/>
      <c r="CR884" s="2"/>
      <c r="CS884" s="2"/>
      <c r="CT884" s="2"/>
      <c r="CU884" s="2"/>
      <c r="CV884" s="2"/>
      <c r="CW884" s="2"/>
      <c r="CX884" s="2"/>
      <c r="CY884" s="2"/>
      <c r="CZ884" s="2"/>
      <c r="DA884" s="2"/>
      <c r="DB884" s="2"/>
      <c r="DC884" s="2"/>
      <c r="DD884" s="2"/>
      <c r="DE884" s="2"/>
      <c r="DF884" s="2"/>
      <c r="DG884" s="2"/>
      <c r="DH884" s="2"/>
      <c r="DI884" s="2"/>
      <c r="DJ884" s="2"/>
      <c r="DK884" s="2"/>
      <c r="DL884" s="2"/>
      <c r="DM884" s="2"/>
      <c r="DN884" s="2"/>
      <c r="DO884" s="2"/>
      <c r="DP884" s="2"/>
      <c r="DQ884" s="2"/>
      <c r="DR884" s="2"/>
      <c r="DS884" s="2"/>
      <c r="DT884" s="2"/>
      <c r="DU884" s="2"/>
      <c r="DV884" s="2"/>
      <c r="DW884" s="2"/>
      <c r="DX884" s="2"/>
      <c r="DY884" s="2"/>
      <c r="DZ884" s="2"/>
      <c r="EA884" s="2"/>
      <c r="EB884" s="2"/>
      <c r="EC884" s="2"/>
      <c r="ED884" s="2"/>
      <c r="EE884" s="2"/>
      <c r="EF884" s="2"/>
      <c r="EG884" s="2"/>
      <c r="EH884" s="2"/>
      <c r="EI884" s="2"/>
      <c r="EJ884" s="2"/>
      <c r="EK884" s="2"/>
    </row>
    <row r="885" spans="1:141" ht="12.7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c r="BR885" s="2"/>
      <c r="BS885" s="2"/>
      <c r="BT885" s="2"/>
      <c r="BU885" s="2"/>
      <c r="BV885" s="2"/>
      <c r="BW885" s="2"/>
      <c r="BX885" s="2"/>
      <c r="BY885" s="2"/>
      <c r="BZ885" s="2"/>
      <c r="CA885" s="2"/>
      <c r="CB885" s="2"/>
      <c r="CC885" s="2"/>
      <c r="CD885" s="2"/>
      <c r="CE885" s="2"/>
      <c r="CF885" s="2"/>
      <c r="CG885" s="2"/>
      <c r="CH885" s="2"/>
      <c r="CI885" s="2"/>
      <c r="CJ885" s="2"/>
      <c r="CK885" s="2"/>
      <c r="CL885" s="2"/>
      <c r="CM885" s="2"/>
      <c r="CN885" s="2"/>
      <c r="CO885" s="2"/>
      <c r="CP885" s="2"/>
      <c r="CQ885" s="2"/>
      <c r="CR885" s="2"/>
      <c r="CS885" s="2"/>
      <c r="CT885" s="2"/>
      <c r="CU885" s="2"/>
      <c r="CV885" s="2"/>
      <c r="CW885" s="2"/>
      <c r="CX885" s="2"/>
      <c r="CY885" s="2"/>
      <c r="CZ885" s="2"/>
      <c r="DA885" s="2"/>
      <c r="DB885" s="2"/>
      <c r="DC885" s="2"/>
      <c r="DD885" s="2"/>
      <c r="DE885" s="2"/>
      <c r="DF885" s="2"/>
      <c r="DG885" s="2"/>
      <c r="DH885" s="2"/>
      <c r="DI885" s="2"/>
      <c r="DJ885" s="2"/>
      <c r="DK885" s="2"/>
      <c r="DL885" s="2"/>
      <c r="DM885" s="2"/>
      <c r="DN885" s="2"/>
      <c r="DO885" s="2"/>
      <c r="DP885" s="2"/>
      <c r="DQ885" s="2"/>
      <c r="DR885" s="2"/>
      <c r="DS885" s="2"/>
      <c r="DT885" s="2"/>
      <c r="DU885" s="2"/>
      <c r="DV885" s="2"/>
      <c r="DW885" s="2"/>
      <c r="DX885" s="2"/>
      <c r="DY885" s="2"/>
      <c r="DZ885" s="2"/>
      <c r="EA885" s="2"/>
      <c r="EB885" s="2"/>
      <c r="EC885" s="2"/>
      <c r="ED885" s="2"/>
      <c r="EE885" s="2"/>
      <c r="EF885" s="2"/>
      <c r="EG885" s="2"/>
      <c r="EH885" s="2"/>
      <c r="EI885" s="2"/>
      <c r="EJ885" s="2"/>
      <c r="EK885" s="2"/>
    </row>
    <row r="886" spans="1:141" ht="12.7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c r="BR886" s="2"/>
      <c r="BS886" s="2"/>
      <c r="BT886" s="2"/>
      <c r="BU886" s="2"/>
      <c r="BV886" s="2"/>
      <c r="BW886" s="2"/>
      <c r="BX886" s="2"/>
      <c r="BY886" s="2"/>
      <c r="BZ886" s="2"/>
      <c r="CA886" s="2"/>
      <c r="CB886" s="2"/>
      <c r="CC886" s="2"/>
      <c r="CD886" s="2"/>
      <c r="CE886" s="2"/>
      <c r="CF886" s="2"/>
      <c r="CG886" s="2"/>
      <c r="CH886" s="2"/>
      <c r="CI886" s="2"/>
      <c r="CJ886" s="2"/>
      <c r="CK886" s="2"/>
      <c r="CL886" s="2"/>
      <c r="CM886" s="2"/>
      <c r="CN886" s="2"/>
      <c r="CO886" s="2"/>
      <c r="CP886" s="2"/>
      <c r="CQ886" s="2"/>
      <c r="CR886" s="2"/>
      <c r="CS886" s="2"/>
      <c r="CT886" s="2"/>
      <c r="CU886" s="2"/>
      <c r="CV886" s="2"/>
      <c r="CW886" s="2"/>
      <c r="CX886" s="2"/>
      <c r="CY886" s="2"/>
      <c r="CZ886" s="2"/>
      <c r="DA886" s="2"/>
      <c r="DB886" s="2"/>
      <c r="DC886" s="2"/>
      <c r="DD886" s="2"/>
      <c r="DE886" s="2"/>
      <c r="DF886" s="2"/>
      <c r="DG886" s="2"/>
      <c r="DH886" s="2"/>
      <c r="DI886" s="2"/>
      <c r="DJ886" s="2"/>
      <c r="DK886" s="2"/>
      <c r="DL886" s="2"/>
      <c r="DM886" s="2"/>
      <c r="DN886" s="2"/>
      <c r="DO886" s="2"/>
      <c r="DP886" s="2"/>
      <c r="DQ886" s="2"/>
      <c r="DR886" s="2"/>
      <c r="DS886" s="2"/>
      <c r="DT886" s="2"/>
      <c r="DU886" s="2"/>
      <c r="DV886" s="2"/>
      <c r="DW886" s="2"/>
      <c r="DX886" s="2"/>
      <c r="DY886" s="2"/>
      <c r="DZ886" s="2"/>
      <c r="EA886" s="2"/>
      <c r="EB886" s="2"/>
      <c r="EC886" s="2"/>
      <c r="ED886" s="2"/>
      <c r="EE886" s="2"/>
      <c r="EF886" s="2"/>
      <c r="EG886" s="2"/>
      <c r="EH886" s="2"/>
      <c r="EI886" s="2"/>
      <c r="EJ886" s="2"/>
      <c r="EK886" s="2"/>
    </row>
    <row r="887" spans="1:141" ht="12.7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c r="BR887" s="2"/>
      <c r="BS887" s="2"/>
      <c r="BT887" s="2"/>
      <c r="BU887" s="2"/>
      <c r="BV887" s="2"/>
      <c r="BW887" s="2"/>
      <c r="BX887" s="2"/>
      <c r="BY887" s="2"/>
      <c r="BZ887" s="2"/>
      <c r="CA887" s="2"/>
      <c r="CB887" s="2"/>
      <c r="CC887" s="2"/>
      <c r="CD887" s="2"/>
      <c r="CE887" s="2"/>
      <c r="CF887" s="2"/>
      <c r="CG887" s="2"/>
      <c r="CH887" s="2"/>
      <c r="CI887" s="2"/>
      <c r="CJ887" s="2"/>
      <c r="CK887" s="2"/>
      <c r="CL887" s="2"/>
      <c r="CM887" s="2"/>
      <c r="CN887" s="2"/>
      <c r="CO887" s="2"/>
      <c r="CP887" s="2"/>
      <c r="CQ887" s="2"/>
      <c r="CR887" s="2"/>
      <c r="CS887" s="2"/>
      <c r="CT887" s="2"/>
      <c r="CU887" s="2"/>
      <c r="CV887" s="2"/>
      <c r="CW887" s="2"/>
      <c r="CX887" s="2"/>
      <c r="CY887" s="2"/>
      <c r="CZ887" s="2"/>
      <c r="DA887" s="2"/>
      <c r="DB887" s="2"/>
      <c r="DC887" s="2"/>
      <c r="DD887" s="2"/>
      <c r="DE887" s="2"/>
      <c r="DF887" s="2"/>
      <c r="DG887" s="2"/>
      <c r="DH887" s="2"/>
      <c r="DI887" s="2"/>
      <c r="DJ887" s="2"/>
      <c r="DK887" s="2"/>
      <c r="DL887" s="2"/>
      <c r="DM887" s="2"/>
      <c r="DN887" s="2"/>
      <c r="DO887" s="2"/>
      <c r="DP887" s="2"/>
      <c r="DQ887" s="2"/>
      <c r="DR887" s="2"/>
      <c r="DS887" s="2"/>
      <c r="DT887" s="2"/>
      <c r="DU887" s="2"/>
      <c r="DV887" s="2"/>
      <c r="DW887" s="2"/>
      <c r="DX887" s="2"/>
      <c r="DY887" s="2"/>
      <c r="DZ887" s="2"/>
      <c r="EA887" s="2"/>
      <c r="EB887" s="2"/>
      <c r="EC887" s="2"/>
      <c r="ED887" s="2"/>
      <c r="EE887" s="2"/>
      <c r="EF887" s="2"/>
      <c r="EG887" s="2"/>
      <c r="EH887" s="2"/>
      <c r="EI887" s="2"/>
      <c r="EJ887" s="2"/>
      <c r="EK887" s="2"/>
    </row>
    <row r="888" spans="1:141" ht="12.7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c r="BR888" s="2"/>
      <c r="BS888" s="2"/>
      <c r="BT888" s="2"/>
      <c r="BU888" s="2"/>
      <c r="BV888" s="2"/>
      <c r="BW888" s="2"/>
      <c r="BX888" s="2"/>
      <c r="BY888" s="2"/>
      <c r="BZ888" s="2"/>
      <c r="CA888" s="2"/>
      <c r="CB888" s="2"/>
      <c r="CC888" s="2"/>
      <c r="CD888" s="2"/>
      <c r="CE888" s="2"/>
      <c r="CF888" s="2"/>
      <c r="CG888" s="2"/>
      <c r="CH888" s="2"/>
      <c r="CI888" s="2"/>
      <c r="CJ888" s="2"/>
      <c r="CK888" s="2"/>
      <c r="CL888" s="2"/>
      <c r="CM888" s="2"/>
      <c r="CN888" s="2"/>
      <c r="CO888" s="2"/>
      <c r="CP888" s="2"/>
      <c r="CQ888" s="2"/>
      <c r="CR888" s="2"/>
      <c r="CS888" s="2"/>
      <c r="CT888" s="2"/>
      <c r="CU888" s="2"/>
      <c r="CV888" s="2"/>
      <c r="CW888" s="2"/>
      <c r="CX888" s="2"/>
      <c r="CY888" s="2"/>
      <c r="CZ888" s="2"/>
      <c r="DA888" s="2"/>
      <c r="DB888" s="2"/>
      <c r="DC888" s="2"/>
      <c r="DD888" s="2"/>
      <c r="DE888" s="2"/>
      <c r="DF888" s="2"/>
      <c r="DG888" s="2"/>
      <c r="DH888" s="2"/>
      <c r="DI888" s="2"/>
      <c r="DJ888" s="2"/>
      <c r="DK888" s="2"/>
      <c r="DL888" s="2"/>
      <c r="DM888" s="2"/>
      <c r="DN888" s="2"/>
      <c r="DO888" s="2"/>
      <c r="DP888" s="2"/>
      <c r="DQ888" s="2"/>
      <c r="DR888" s="2"/>
      <c r="DS888" s="2"/>
      <c r="DT888" s="2"/>
      <c r="DU888" s="2"/>
      <c r="DV888" s="2"/>
      <c r="DW888" s="2"/>
      <c r="DX888" s="2"/>
      <c r="DY888" s="2"/>
      <c r="DZ888" s="2"/>
      <c r="EA888" s="2"/>
      <c r="EB888" s="2"/>
      <c r="EC888" s="2"/>
      <c r="ED888" s="2"/>
      <c r="EE888" s="2"/>
      <c r="EF888" s="2"/>
      <c r="EG888" s="2"/>
      <c r="EH888" s="2"/>
      <c r="EI888" s="2"/>
      <c r="EJ888" s="2"/>
      <c r="EK888" s="2"/>
    </row>
    <row r="889" spans="1:141" ht="12.7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c r="BR889" s="2"/>
      <c r="BS889" s="2"/>
      <c r="BT889" s="2"/>
      <c r="BU889" s="2"/>
      <c r="BV889" s="2"/>
      <c r="BW889" s="2"/>
      <c r="BX889" s="2"/>
      <c r="BY889" s="2"/>
      <c r="BZ889" s="2"/>
      <c r="CA889" s="2"/>
      <c r="CB889" s="2"/>
      <c r="CC889" s="2"/>
      <c r="CD889" s="2"/>
      <c r="CE889" s="2"/>
      <c r="CF889" s="2"/>
      <c r="CG889" s="2"/>
      <c r="CH889" s="2"/>
      <c r="CI889" s="2"/>
      <c r="CJ889" s="2"/>
      <c r="CK889" s="2"/>
      <c r="CL889" s="2"/>
      <c r="CM889" s="2"/>
      <c r="CN889" s="2"/>
      <c r="CO889" s="2"/>
      <c r="CP889" s="2"/>
      <c r="CQ889" s="2"/>
      <c r="CR889" s="2"/>
      <c r="CS889" s="2"/>
      <c r="CT889" s="2"/>
      <c r="CU889" s="2"/>
      <c r="CV889" s="2"/>
      <c r="CW889" s="2"/>
      <c r="CX889" s="2"/>
      <c r="CY889" s="2"/>
      <c r="CZ889" s="2"/>
      <c r="DA889" s="2"/>
      <c r="DB889" s="2"/>
      <c r="DC889" s="2"/>
      <c r="DD889" s="2"/>
      <c r="DE889" s="2"/>
      <c r="DF889" s="2"/>
      <c r="DG889" s="2"/>
      <c r="DH889" s="2"/>
      <c r="DI889" s="2"/>
      <c r="DJ889" s="2"/>
      <c r="DK889" s="2"/>
      <c r="DL889" s="2"/>
      <c r="DM889" s="2"/>
      <c r="DN889" s="2"/>
      <c r="DO889" s="2"/>
      <c r="DP889" s="2"/>
      <c r="DQ889" s="2"/>
      <c r="DR889" s="2"/>
      <c r="DS889" s="2"/>
      <c r="DT889" s="2"/>
      <c r="DU889" s="2"/>
      <c r="DV889" s="2"/>
      <c r="DW889" s="2"/>
      <c r="DX889" s="2"/>
      <c r="DY889" s="2"/>
      <c r="DZ889" s="2"/>
      <c r="EA889" s="2"/>
      <c r="EB889" s="2"/>
      <c r="EC889" s="2"/>
      <c r="ED889" s="2"/>
      <c r="EE889" s="2"/>
      <c r="EF889" s="2"/>
      <c r="EG889" s="2"/>
      <c r="EH889" s="2"/>
      <c r="EI889" s="2"/>
      <c r="EJ889" s="2"/>
      <c r="EK889" s="2"/>
    </row>
    <row r="890" spans="1:141" ht="12.7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c r="BR890" s="2"/>
      <c r="BS890" s="2"/>
      <c r="BT890" s="2"/>
      <c r="BU890" s="2"/>
      <c r="BV890" s="2"/>
      <c r="BW890" s="2"/>
      <c r="BX890" s="2"/>
      <c r="BY890" s="2"/>
      <c r="BZ890" s="2"/>
      <c r="CA890" s="2"/>
      <c r="CB890" s="2"/>
      <c r="CC890" s="2"/>
      <c r="CD890" s="2"/>
      <c r="CE890" s="2"/>
      <c r="CF890" s="2"/>
      <c r="CG890" s="2"/>
      <c r="CH890" s="2"/>
      <c r="CI890" s="2"/>
      <c r="CJ890" s="2"/>
      <c r="CK890" s="2"/>
      <c r="CL890" s="2"/>
      <c r="CM890" s="2"/>
      <c r="CN890" s="2"/>
      <c r="CO890" s="2"/>
      <c r="CP890" s="2"/>
      <c r="CQ890" s="2"/>
      <c r="CR890" s="2"/>
      <c r="CS890" s="2"/>
      <c r="CT890" s="2"/>
      <c r="CU890" s="2"/>
      <c r="CV890" s="2"/>
      <c r="CW890" s="2"/>
      <c r="CX890" s="2"/>
      <c r="CY890" s="2"/>
      <c r="CZ890" s="2"/>
      <c r="DA890" s="2"/>
      <c r="DB890" s="2"/>
      <c r="DC890" s="2"/>
      <c r="DD890" s="2"/>
      <c r="DE890" s="2"/>
      <c r="DF890" s="2"/>
      <c r="DG890" s="2"/>
      <c r="DH890" s="2"/>
      <c r="DI890" s="2"/>
      <c r="DJ890" s="2"/>
      <c r="DK890" s="2"/>
      <c r="DL890" s="2"/>
      <c r="DM890" s="2"/>
      <c r="DN890" s="2"/>
      <c r="DO890" s="2"/>
      <c r="DP890" s="2"/>
      <c r="DQ890" s="2"/>
      <c r="DR890" s="2"/>
      <c r="DS890" s="2"/>
      <c r="DT890" s="2"/>
      <c r="DU890" s="2"/>
      <c r="DV890" s="2"/>
      <c r="DW890" s="2"/>
      <c r="DX890" s="2"/>
      <c r="DY890" s="2"/>
      <c r="DZ890" s="2"/>
      <c r="EA890" s="2"/>
      <c r="EB890" s="2"/>
      <c r="EC890" s="2"/>
      <c r="ED890" s="2"/>
      <c r="EE890" s="2"/>
      <c r="EF890" s="2"/>
      <c r="EG890" s="2"/>
      <c r="EH890" s="2"/>
      <c r="EI890" s="2"/>
      <c r="EJ890" s="2"/>
      <c r="EK890" s="2"/>
    </row>
    <row r="891" spans="1:141" ht="12.7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c r="BR891" s="2"/>
      <c r="BS891" s="2"/>
      <c r="BT891" s="2"/>
      <c r="BU891" s="2"/>
      <c r="BV891" s="2"/>
      <c r="BW891" s="2"/>
      <c r="BX891" s="2"/>
      <c r="BY891" s="2"/>
      <c r="BZ891" s="2"/>
      <c r="CA891" s="2"/>
      <c r="CB891" s="2"/>
      <c r="CC891" s="2"/>
      <c r="CD891" s="2"/>
      <c r="CE891" s="2"/>
      <c r="CF891" s="2"/>
      <c r="CG891" s="2"/>
      <c r="CH891" s="2"/>
      <c r="CI891" s="2"/>
      <c r="CJ891" s="2"/>
      <c r="CK891" s="2"/>
      <c r="CL891" s="2"/>
      <c r="CM891" s="2"/>
      <c r="CN891" s="2"/>
      <c r="CO891" s="2"/>
      <c r="CP891" s="2"/>
      <c r="CQ891" s="2"/>
      <c r="CR891" s="2"/>
      <c r="CS891" s="2"/>
      <c r="CT891" s="2"/>
      <c r="CU891" s="2"/>
      <c r="CV891" s="2"/>
      <c r="CW891" s="2"/>
      <c r="CX891" s="2"/>
      <c r="CY891" s="2"/>
      <c r="CZ891" s="2"/>
      <c r="DA891" s="2"/>
      <c r="DB891" s="2"/>
      <c r="DC891" s="2"/>
      <c r="DD891" s="2"/>
      <c r="DE891" s="2"/>
      <c r="DF891" s="2"/>
      <c r="DG891" s="2"/>
      <c r="DH891" s="2"/>
      <c r="DI891" s="2"/>
      <c r="DJ891" s="2"/>
      <c r="DK891" s="2"/>
      <c r="DL891" s="2"/>
      <c r="DM891" s="2"/>
      <c r="DN891" s="2"/>
      <c r="DO891" s="2"/>
      <c r="DP891" s="2"/>
      <c r="DQ891" s="2"/>
      <c r="DR891" s="2"/>
      <c r="DS891" s="2"/>
      <c r="DT891" s="2"/>
      <c r="DU891" s="2"/>
      <c r="DV891" s="2"/>
      <c r="DW891" s="2"/>
      <c r="DX891" s="2"/>
      <c r="DY891" s="2"/>
      <c r="DZ891" s="2"/>
      <c r="EA891" s="2"/>
      <c r="EB891" s="2"/>
      <c r="EC891" s="2"/>
      <c r="ED891" s="2"/>
      <c r="EE891" s="2"/>
      <c r="EF891" s="2"/>
      <c r="EG891" s="2"/>
      <c r="EH891" s="2"/>
      <c r="EI891" s="2"/>
      <c r="EJ891" s="2"/>
      <c r="EK891" s="2"/>
    </row>
    <row r="892" spans="1:141" ht="12.7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c r="BR892" s="2"/>
      <c r="BS892" s="2"/>
      <c r="BT892" s="2"/>
      <c r="BU892" s="2"/>
      <c r="BV892" s="2"/>
      <c r="BW892" s="2"/>
      <c r="BX892" s="2"/>
      <c r="BY892" s="2"/>
      <c r="BZ892" s="2"/>
      <c r="CA892" s="2"/>
      <c r="CB892" s="2"/>
      <c r="CC892" s="2"/>
      <c r="CD892" s="2"/>
      <c r="CE892" s="2"/>
      <c r="CF892" s="2"/>
      <c r="CG892" s="2"/>
      <c r="CH892" s="2"/>
      <c r="CI892" s="2"/>
      <c r="CJ892" s="2"/>
      <c r="CK892" s="2"/>
      <c r="CL892" s="2"/>
      <c r="CM892" s="2"/>
      <c r="CN892" s="2"/>
      <c r="CO892" s="2"/>
      <c r="CP892" s="2"/>
      <c r="CQ892" s="2"/>
      <c r="CR892" s="2"/>
      <c r="CS892" s="2"/>
      <c r="CT892" s="2"/>
      <c r="CU892" s="2"/>
      <c r="CV892" s="2"/>
      <c r="CW892" s="2"/>
      <c r="CX892" s="2"/>
      <c r="CY892" s="2"/>
      <c r="CZ892" s="2"/>
      <c r="DA892" s="2"/>
      <c r="DB892" s="2"/>
      <c r="DC892" s="2"/>
      <c r="DD892" s="2"/>
      <c r="DE892" s="2"/>
      <c r="DF892" s="2"/>
      <c r="DG892" s="2"/>
      <c r="DH892" s="2"/>
      <c r="DI892" s="2"/>
      <c r="DJ892" s="2"/>
      <c r="DK892" s="2"/>
      <c r="DL892" s="2"/>
      <c r="DM892" s="2"/>
      <c r="DN892" s="2"/>
      <c r="DO892" s="2"/>
      <c r="DP892" s="2"/>
      <c r="DQ892" s="2"/>
      <c r="DR892" s="2"/>
      <c r="DS892" s="2"/>
      <c r="DT892" s="2"/>
      <c r="DU892" s="2"/>
      <c r="DV892" s="2"/>
      <c r="DW892" s="2"/>
      <c r="DX892" s="2"/>
      <c r="DY892" s="2"/>
      <c r="DZ892" s="2"/>
      <c r="EA892" s="2"/>
      <c r="EB892" s="2"/>
      <c r="EC892" s="2"/>
      <c r="ED892" s="2"/>
      <c r="EE892" s="2"/>
      <c r="EF892" s="2"/>
      <c r="EG892" s="2"/>
      <c r="EH892" s="2"/>
      <c r="EI892" s="2"/>
      <c r="EJ892" s="2"/>
      <c r="EK892" s="2"/>
    </row>
    <row r="893" spans="1:141" ht="12.7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c r="BR893" s="2"/>
      <c r="BS893" s="2"/>
      <c r="BT893" s="2"/>
      <c r="BU893" s="2"/>
      <c r="BV893" s="2"/>
      <c r="BW893" s="2"/>
      <c r="BX893" s="2"/>
      <c r="BY893" s="2"/>
      <c r="BZ893" s="2"/>
      <c r="CA893" s="2"/>
      <c r="CB893" s="2"/>
      <c r="CC893" s="2"/>
      <c r="CD893" s="2"/>
      <c r="CE893" s="2"/>
      <c r="CF893" s="2"/>
      <c r="CG893" s="2"/>
      <c r="CH893" s="2"/>
      <c r="CI893" s="2"/>
      <c r="CJ893" s="2"/>
      <c r="CK893" s="2"/>
      <c r="CL893" s="2"/>
      <c r="CM893" s="2"/>
      <c r="CN893" s="2"/>
      <c r="CO893" s="2"/>
      <c r="CP893" s="2"/>
      <c r="CQ893" s="2"/>
      <c r="CR893" s="2"/>
      <c r="CS893" s="2"/>
      <c r="CT893" s="2"/>
      <c r="CU893" s="2"/>
      <c r="CV893" s="2"/>
      <c r="CW893" s="2"/>
      <c r="CX893" s="2"/>
      <c r="CY893" s="2"/>
      <c r="CZ893" s="2"/>
      <c r="DA893" s="2"/>
      <c r="DB893" s="2"/>
      <c r="DC893" s="2"/>
      <c r="DD893" s="2"/>
      <c r="DE893" s="2"/>
      <c r="DF893" s="2"/>
      <c r="DG893" s="2"/>
      <c r="DH893" s="2"/>
      <c r="DI893" s="2"/>
      <c r="DJ893" s="2"/>
      <c r="DK893" s="2"/>
      <c r="DL893" s="2"/>
      <c r="DM893" s="2"/>
      <c r="DN893" s="2"/>
      <c r="DO893" s="2"/>
      <c r="DP893" s="2"/>
      <c r="DQ893" s="2"/>
      <c r="DR893" s="2"/>
      <c r="DS893" s="2"/>
      <c r="DT893" s="2"/>
      <c r="DU893" s="2"/>
      <c r="DV893" s="2"/>
      <c r="DW893" s="2"/>
      <c r="DX893" s="2"/>
      <c r="DY893" s="2"/>
      <c r="DZ893" s="2"/>
      <c r="EA893" s="2"/>
      <c r="EB893" s="2"/>
      <c r="EC893" s="2"/>
      <c r="ED893" s="2"/>
      <c r="EE893" s="2"/>
      <c r="EF893" s="2"/>
      <c r="EG893" s="2"/>
      <c r="EH893" s="2"/>
      <c r="EI893" s="2"/>
      <c r="EJ893" s="2"/>
      <c r="EK893" s="2"/>
    </row>
    <row r="894" spans="1:141" ht="12.7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c r="BR894" s="2"/>
      <c r="BS894" s="2"/>
      <c r="BT894" s="2"/>
      <c r="BU894" s="2"/>
      <c r="BV894" s="2"/>
      <c r="BW894" s="2"/>
      <c r="BX894" s="2"/>
      <c r="BY894" s="2"/>
      <c r="BZ894" s="2"/>
      <c r="CA894" s="2"/>
      <c r="CB894" s="2"/>
      <c r="CC894" s="2"/>
      <c r="CD894" s="2"/>
      <c r="CE894" s="2"/>
      <c r="CF894" s="2"/>
      <c r="CG894" s="2"/>
      <c r="CH894" s="2"/>
      <c r="CI894" s="2"/>
      <c r="CJ894" s="2"/>
      <c r="CK894" s="2"/>
      <c r="CL894" s="2"/>
      <c r="CM894" s="2"/>
      <c r="CN894" s="2"/>
      <c r="CO894" s="2"/>
      <c r="CP894" s="2"/>
      <c r="CQ894" s="2"/>
      <c r="CR894" s="2"/>
      <c r="CS894" s="2"/>
      <c r="CT894" s="2"/>
      <c r="CU894" s="2"/>
      <c r="CV894" s="2"/>
      <c r="CW894" s="2"/>
      <c r="CX894" s="2"/>
      <c r="CY894" s="2"/>
      <c r="CZ894" s="2"/>
      <c r="DA894" s="2"/>
      <c r="DB894" s="2"/>
      <c r="DC894" s="2"/>
      <c r="DD894" s="2"/>
      <c r="DE894" s="2"/>
      <c r="DF894" s="2"/>
      <c r="DG894" s="2"/>
      <c r="DH894" s="2"/>
      <c r="DI894" s="2"/>
      <c r="DJ894" s="2"/>
      <c r="DK894" s="2"/>
      <c r="DL894" s="2"/>
      <c r="DM894" s="2"/>
      <c r="DN894" s="2"/>
      <c r="DO894" s="2"/>
      <c r="DP894" s="2"/>
      <c r="DQ894" s="2"/>
      <c r="DR894" s="2"/>
      <c r="DS894" s="2"/>
      <c r="DT894" s="2"/>
      <c r="DU894" s="2"/>
      <c r="DV894" s="2"/>
      <c r="DW894" s="2"/>
      <c r="DX894" s="2"/>
      <c r="DY894" s="2"/>
      <c r="DZ894" s="2"/>
      <c r="EA894" s="2"/>
      <c r="EB894" s="2"/>
      <c r="EC894" s="2"/>
      <c r="ED894" s="2"/>
      <c r="EE894" s="2"/>
      <c r="EF894" s="2"/>
      <c r="EG894" s="2"/>
      <c r="EH894" s="2"/>
      <c r="EI894" s="2"/>
      <c r="EJ894" s="2"/>
      <c r="EK894" s="2"/>
    </row>
    <row r="895" spans="1:141" ht="12.7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c r="BR895" s="2"/>
      <c r="BS895" s="2"/>
      <c r="BT895" s="2"/>
      <c r="BU895" s="2"/>
      <c r="BV895" s="2"/>
      <c r="BW895" s="2"/>
      <c r="BX895" s="2"/>
      <c r="BY895" s="2"/>
      <c r="BZ895" s="2"/>
      <c r="CA895" s="2"/>
      <c r="CB895" s="2"/>
      <c r="CC895" s="2"/>
      <c r="CD895" s="2"/>
      <c r="CE895" s="2"/>
      <c r="CF895" s="2"/>
      <c r="CG895" s="2"/>
      <c r="CH895" s="2"/>
      <c r="CI895" s="2"/>
      <c r="CJ895" s="2"/>
      <c r="CK895" s="2"/>
      <c r="CL895" s="2"/>
      <c r="CM895" s="2"/>
      <c r="CN895" s="2"/>
      <c r="CO895" s="2"/>
      <c r="CP895" s="2"/>
      <c r="CQ895" s="2"/>
      <c r="CR895" s="2"/>
      <c r="CS895" s="2"/>
      <c r="CT895" s="2"/>
      <c r="CU895" s="2"/>
      <c r="CV895" s="2"/>
      <c r="CW895" s="2"/>
      <c r="CX895" s="2"/>
      <c r="CY895" s="2"/>
      <c r="CZ895" s="2"/>
      <c r="DA895" s="2"/>
      <c r="DB895" s="2"/>
      <c r="DC895" s="2"/>
      <c r="DD895" s="2"/>
      <c r="DE895" s="2"/>
      <c r="DF895" s="2"/>
      <c r="DG895" s="2"/>
      <c r="DH895" s="2"/>
      <c r="DI895" s="2"/>
      <c r="DJ895" s="2"/>
      <c r="DK895" s="2"/>
      <c r="DL895" s="2"/>
      <c r="DM895" s="2"/>
      <c r="DN895" s="2"/>
      <c r="DO895" s="2"/>
      <c r="DP895" s="2"/>
      <c r="DQ895" s="2"/>
      <c r="DR895" s="2"/>
      <c r="DS895" s="2"/>
      <c r="DT895" s="2"/>
      <c r="DU895" s="2"/>
      <c r="DV895" s="2"/>
      <c r="DW895" s="2"/>
      <c r="DX895" s="2"/>
      <c r="DY895" s="2"/>
      <c r="DZ895" s="2"/>
      <c r="EA895" s="2"/>
      <c r="EB895" s="2"/>
      <c r="EC895" s="2"/>
      <c r="ED895" s="2"/>
      <c r="EE895" s="2"/>
      <c r="EF895" s="2"/>
      <c r="EG895" s="2"/>
      <c r="EH895" s="2"/>
      <c r="EI895" s="2"/>
      <c r="EJ895" s="2"/>
      <c r="EK895" s="2"/>
    </row>
    <row r="896" spans="1:141" ht="12.7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c r="BR896" s="2"/>
      <c r="BS896" s="2"/>
      <c r="BT896" s="2"/>
      <c r="BU896" s="2"/>
      <c r="BV896" s="2"/>
      <c r="BW896" s="2"/>
      <c r="BX896" s="2"/>
      <c r="BY896" s="2"/>
      <c r="BZ896" s="2"/>
      <c r="CA896" s="2"/>
      <c r="CB896" s="2"/>
      <c r="CC896" s="2"/>
      <c r="CD896" s="2"/>
      <c r="CE896" s="2"/>
      <c r="CF896" s="2"/>
      <c r="CG896" s="2"/>
      <c r="CH896" s="2"/>
      <c r="CI896" s="2"/>
      <c r="CJ896" s="2"/>
      <c r="CK896" s="2"/>
      <c r="CL896" s="2"/>
      <c r="CM896" s="2"/>
      <c r="CN896" s="2"/>
      <c r="CO896" s="2"/>
      <c r="CP896" s="2"/>
      <c r="CQ896" s="2"/>
      <c r="CR896" s="2"/>
      <c r="CS896" s="2"/>
      <c r="CT896" s="2"/>
      <c r="CU896" s="2"/>
      <c r="CV896" s="2"/>
      <c r="CW896" s="2"/>
      <c r="CX896" s="2"/>
      <c r="CY896" s="2"/>
      <c r="CZ896" s="2"/>
      <c r="DA896" s="2"/>
      <c r="DB896" s="2"/>
      <c r="DC896" s="2"/>
      <c r="DD896" s="2"/>
      <c r="DE896" s="2"/>
      <c r="DF896" s="2"/>
      <c r="DG896" s="2"/>
      <c r="DH896" s="2"/>
      <c r="DI896" s="2"/>
      <c r="DJ896" s="2"/>
      <c r="DK896" s="2"/>
      <c r="DL896" s="2"/>
      <c r="DM896" s="2"/>
      <c r="DN896" s="2"/>
      <c r="DO896" s="2"/>
      <c r="DP896" s="2"/>
      <c r="DQ896" s="2"/>
      <c r="DR896" s="2"/>
      <c r="DS896" s="2"/>
      <c r="DT896" s="2"/>
      <c r="DU896" s="2"/>
      <c r="DV896" s="2"/>
      <c r="DW896" s="2"/>
      <c r="DX896" s="2"/>
      <c r="DY896" s="2"/>
      <c r="DZ896" s="2"/>
      <c r="EA896" s="2"/>
      <c r="EB896" s="2"/>
      <c r="EC896" s="2"/>
      <c r="ED896" s="2"/>
      <c r="EE896" s="2"/>
      <c r="EF896" s="2"/>
      <c r="EG896" s="2"/>
      <c r="EH896" s="2"/>
      <c r="EI896" s="2"/>
      <c r="EJ896" s="2"/>
      <c r="EK896" s="2"/>
    </row>
    <row r="897" spans="1:141" ht="12.7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c r="BR897" s="2"/>
      <c r="BS897" s="2"/>
      <c r="BT897" s="2"/>
      <c r="BU897" s="2"/>
      <c r="BV897" s="2"/>
      <c r="BW897" s="2"/>
      <c r="BX897" s="2"/>
      <c r="BY897" s="2"/>
      <c r="BZ897" s="2"/>
      <c r="CA897" s="2"/>
      <c r="CB897" s="2"/>
      <c r="CC897" s="2"/>
      <c r="CD897" s="2"/>
      <c r="CE897" s="2"/>
      <c r="CF897" s="2"/>
      <c r="CG897" s="2"/>
      <c r="CH897" s="2"/>
      <c r="CI897" s="2"/>
      <c r="CJ897" s="2"/>
      <c r="CK897" s="2"/>
      <c r="CL897" s="2"/>
      <c r="CM897" s="2"/>
      <c r="CN897" s="2"/>
      <c r="CO897" s="2"/>
      <c r="CP897" s="2"/>
      <c r="CQ897" s="2"/>
      <c r="CR897" s="2"/>
      <c r="CS897" s="2"/>
      <c r="CT897" s="2"/>
      <c r="CU897" s="2"/>
      <c r="CV897" s="2"/>
      <c r="CW897" s="2"/>
      <c r="CX897" s="2"/>
      <c r="CY897" s="2"/>
      <c r="CZ897" s="2"/>
      <c r="DA897" s="2"/>
      <c r="DB897" s="2"/>
      <c r="DC897" s="2"/>
      <c r="DD897" s="2"/>
      <c r="DE897" s="2"/>
      <c r="DF897" s="2"/>
      <c r="DG897" s="2"/>
      <c r="DH897" s="2"/>
      <c r="DI897" s="2"/>
      <c r="DJ897" s="2"/>
      <c r="DK897" s="2"/>
      <c r="DL897" s="2"/>
      <c r="DM897" s="2"/>
      <c r="DN897" s="2"/>
      <c r="DO897" s="2"/>
      <c r="DP897" s="2"/>
      <c r="DQ897" s="2"/>
      <c r="DR897" s="2"/>
      <c r="DS897" s="2"/>
      <c r="DT897" s="2"/>
      <c r="DU897" s="2"/>
      <c r="DV897" s="2"/>
      <c r="DW897" s="2"/>
      <c r="DX897" s="2"/>
      <c r="DY897" s="2"/>
      <c r="DZ897" s="2"/>
      <c r="EA897" s="2"/>
      <c r="EB897" s="2"/>
      <c r="EC897" s="2"/>
      <c r="ED897" s="2"/>
      <c r="EE897" s="2"/>
      <c r="EF897" s="2"/>
      <c r="EG897" s="2"/>
      <c r="EH897" s="2"/>
      <c r="EI897" s="2"/>
      <c r="EJ897" s="2"/>
      <c r="EK897" s="2"/>
    </row>
    <row r="898" spans="1:141" ht="12.7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c r="BS898" s="2"/>
      <c r="BT898" s="2"/>
      <c r="BU898" s="2"/>
      <c r="BV898" s="2"/>
      <c r="BW898" s="2"/>
      <c r="BX898" s="2"/>
      <c r="BY898" s="2"/>
      <c r="BZ898" s="2"/>
      <c r="CA898" s="2"/>
      <c r="CB898" s="2"/>
      <c r="CC898" s="2"/>
      <c r="CD898" s="2"/>
      <c r="CE898" s="2"/>
      <c r="CF898" s="2"/>
      <c r="CG898" s="2"/>
      <c r="CH898" s="2"/>
      <c r="CI898" s="2"/>
      <c r="CJ898" s="2"/>
      <c r="CK898" s="2"/>
      <c r="CL898" s="2"/>
      <c r="CM898" s="2"/>
      <c r="CN898" s="2"/>
      <c r="CO898" s="2"/>
      <c r="CP898" s="2"/>
      <c r="CQ898" s="2"/>
      <c r="CR898" s="2"/>
      <c r="CS898" s="2"/>
      <c r="CT898" s="2"/>
      <c r="CU898" s="2"/>
      <c r="CV898" s="2"/>
      <c r="CW898" s="2"/>
      <c r="CX898" s="2"/>
      <c r="CY898" s="2"/>
      <c r="CZ898" s="2"/>
      <c r="DA898" s="2"/>
      <c r="DB898" s="2"/>
      <c r="DC898" s="2"/>
      <c r="DD898" s="2"/>
      <c r="DE898" s="2"/>
      <c r="DF898" s="2"/>
      <c r="DG898" s="2"/>
      <c r="DH898" s="2"/>
      <c r="DI898" s="2"/>
      <c r="DJ898" s="2"/>
      <c r="DK898" s="2"/>
      <c r="DL898" s="2"/>
      <c r="DM898" s="2"/>
      <c r="DN898" s="2"/>
      <c r="DO898" s="2"/>
      <c r="DP898" s="2"/>
      <c r="DQ898" s="2"/>
      <c r="DR898" s="2"/>
      <c r="DS898" s="2"/>
      <c r="DT898" s="2"/>
      <c r="DU898" s="2"/>
      <c r="DV898" s="2"/>
      <c r="DW898" s="2"/>
      <c r="DX898" s="2"/>
      <c r="DY898" s="2"/>
      <c r="DZ898" s="2"/>
      <c r="EA898" s="2"/>
      <c r="EB898" s="2"/>
      <c r="EC898" s="2"/>
      <c r="ED898" s="2"/>
      <c r="EE898" s="2"/>
      <c r="EF898" s="2"/>
      <c r="EG898" s="2"/>
      <c r="EH898" s="2"/>
      <c r="EI898" s="2"/>
      <c r="EJ898" s="2"/>
      <c r="EK898" s="2"/>
    </row>
    <row r="899" spans="1:141" ht="12.7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c r="BR899" s="2"/>
      <c r="BS899" s="2"/>
      <c r="BT899" s="2"/>
      <c r="BU899" s="2"/>
      <c r="BV899" s="2"/>
      <c r="BW899" s="2"/>
      <c r="BX899" s="2"/>
      <c r="BY899" s="2"/>
      <c r="BZ899" s="2"/>
      <c r="CA899" s="2"/>
      <c r="CB899" s="2"/>
      <c r="CC899" s="2"/>
      <c r="CD899" s="2"/>
      <c r="CE899" s="2"/>
      <c r="CF899" s="2"/>
      <c r="CG899" s="2"/>
      <c r="CH899" s="2"/>
      <c r="CI899" s="2"/>
      <c r="CJ899" s="2"/>
      <c r="CK899" s="2"/>
      <c r="CL899" s="2"/>
      <c r="CM899" s="2"/>
      <c r="CN899" s="2"/>
      <c r="CO899" s="2"/>
      <c r="CP899" s="2"/>
      <c r="CQ899" s="2"/>
      <c r="CR899" s="2"/>
      <c r="CS899" s="2"/>
      <c r="CT899" s="2"/>
      <c r="CU899" s="2"/>
      <c r="CV899" s="2"/>
      <c r="CW899" s="2"/>
      <c r="CX899" s="2"/>
      <c r="CY899" s="2"/>
      <c r="CZ899" s="2"/>
      <c r="DA899" s="2"/>
      <c r="DB899" s="2"/>
      <c r="DC899" s="2"/>
      <c r="DD899" s="2"/>
      <c r="DE899" s="2"/>
      <c r="DF899" s="2"/>
      <c r="DG899" s="2"/>
      <c r="DH899" s="2"/>
      <c r="DI899" s="2"/>
      <c r="DJ899" s="2"/>
      <c r="DK899" s="2"/>
      <c r="DL899" s="2"/>
      <c r="DM899" s="2"/>
      <c r="DN899" s="2"/>
      <c r="DO899" s="2"/>
      <c r="DP899" s="2"/>
      <c r="DQ899" s="2"/>
      <c r="DR899" s="2"/>
      <c r="DS899" s="2"/>
      <c r="DT899" s="2"/>
      <c r="DU899" s="2"/>
      <c r="DV899" s="2"/>
      <c r="DW899" s="2"/>
      <c r="DX899" s="2"/>
      <c r="DY899" s="2"/>
      <c r="DZ899" s="2"/>
      <c r="EA899" s="2"/>
      <c r="EB899" s="2"/>
      <c r="EC899" s="2"/>
      <c r="ED899" s="2"/>
      <c r="EE899" s="2"/>
      <c r="EF899" s="2"/>
      <c r="EG899" s="2"/>
      <c r="EH899" s="2"/>
      <c r="EI899" s="2"/>
      <c r="EJ899" s="2"/>
      <c r="EK899" s="2"/>
    </row>
    <row r="900" spans="1:141" ht="12.7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c r="BS900" s="2"/>
      <c r="BT900" s="2"/>
      <c r="BU900" s="2"/>
      <c r="BV900" s="2"/>
      <c r="BW900" s="2"/>
      <c r="BX900" s="2"/>
      <c r="BY900" s="2"/>
      <c r="BZ900" s="2"/>
      <c r="CA900" s="2"/>
      <c r="CB900" s="2"/>
      <c r="CC900" s="2"/>
      <c r="CD900" s="2"/>
      <c r="CE900" s="2"/>
      <c r="CF900" s="2"/>
      <c r="CG900" s="2"/>
      <c r="CH900" s="2"/>
      <c r="CI900" s="2"/>
      <c r="CJ900" s="2"/>
      <c r="CK900" s="2"/>
      <c r="CL900" s="2"/>
      <c r="CM900" s="2"/>
      <c r="CN900" s="2"/>
      <c r="CO900" s="2"/>
      <c r="CP900" s="2"/>
      <c r="CQ900" s="2"/>
      <c r="CR900" s="2"/>
      <c r="CS900" s="2"/>
      <c r="CT900" s="2"/>
      <c r="CU900" s="2"/>
      <c r="CV900" s="2"/>
      <c r="CW900" s="2"/>
      <c r="CX900" s="2"/>
      <c r="CY900" s="2"/>
      <c r="CZ900" s="2"/>
      <c r="DA900" s="2"/>
      <c r="DB900" s="2"/>
      <c r="DC900" s="2"/>
      <c r="DD900" s="2"/>
      <c r="DE900" s="2"/>
      <c r="DF900" s="2"/>
      <c r="DG900" s="2"/>
      <c r="DH900" s="2"/>
      <c r="DI900" s="2"/>
      <c r="DJ900" s="2"/>
      <c r="DK900" s="2"/>
      <c r="DL900" s="2"/>
      <c r="DM900" s="2"/>
      <c r="DN900" s="2"/>
      <c r="DO900" s="2"/>
      <c r="DP900" s="2"/>
      <c r="DQ900" s="2"/>
      <c r="DR900" s="2"/>
      <c r="DS900" s="2"/>
      <c r="DT900" s="2"/>
      <c r="DU900" s="2"/>
      <c r="DV900" s="2"/>
      <c r="DW900" s="2"/>
      <c r="DX900" s="2"/>
      <c r="DY900" s="2"/>
      <c r="DZ900" s="2"/>
      <c r="EA900" s="2"/>
      <c r="EB900" s="2"/>
      <c r="EC900" s="2"/>
      <c r="ED900" s="2"/>
      <c r="EE900" s="2"/>
      <c r="EF900" s="2"/>
      <c r="EG900" s="2"/>
      <c r="EH900" s="2"/>
      <c r="EI900" s="2"/>
      <c r="EJ900" s="2"/>
      <c r="EK900" s="2"/>
    </row>
    <row r="901" spans="1:141" ht="12.7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c r="BS901" s="2"/>
      <c r="BT901" s="2"/>
      <c r="BU901" s="2"/>
      <c r="BV901" s="2"/>
      <c r="BW901" s="2"/>
      <c r="BX901" s="2"/>
      <c r="BY901" s="2"/>
      <c r="BZ901" s="2"/>
      <c r="CA901" s="2"/>
      <c r="CB901" s="2"/>
      <c r="CC901" s="2"/>
      <c r="CD901" s="2"/>
      <c r="CE901" s="2"/>
      <c r="CF901" s="2"/>
      <c r="CG901" s="2"/>
      <c r="CH901" s="2"/>
      <c r="CI901" s="2"/>
      <c r="CJ901" s="2"/>
      <c r="CK901" s="2"/>
      <c r="CL901" s="2"/>
      <c r="CM901" s="2"/>
      <c r="CN901" s="2"/>
      <c r="CO901" s="2"/>
      <c r="CP901" s="2"/>
      <c r="CQ901" s="2"/>
      <c r="CR901" s="2"/>
      <c r="CS901" s="2"/>
      <c r="CT901" s="2"/>
      <c r="CU901" s="2"/>
      <c r="CV901" s="2"/>
      <c r="CW901" s="2"/>
      <c r="CX901" s="2"/>
      <c r="CY901" s="2"/>
      <c r="CZ901" s="2"/>
      <c r="DA901" s="2"/>
      <c r="DB901" s="2"/>
      <c r="DC901" s="2"/>
      <c r="DD901" s="2"/>
      <c r="DE901" s="2"/>
      <c r="DF901" s="2"/>
      <c r="DG901" s="2"/>
      <c r="DH901" s="2"/>
      <c r="DI901" s="2"/>
      <c r="DJ901" s="2"/>
      <c r="DK901" s="2"/>
      <c r="DL901" s="2"/>
      <c r="DM901" s="2"/>
      <c r="DN901" s="2"/>
      <c r="DO901" s="2"/>
      <c r="DP901" s="2"/>
      <c r="DQ901" s="2"/>
      <c r="DR901" s="2"/>
      <c r="DS901" s="2"/>
      <c r="DT901" s="2"/>
      <c r="DU901" s="2"/>
      <c r="DV901" s="2"/>
      <c r="DW901" s="2"/>
      <c r="DX901" s="2"/>
      <c r="DY901" s="2"/>
      <c r="DZ901" s="2"/>
      <c r="EA901" s="2"/>
      <c r="EB901" s="2"/>
      <c r="EC901" s="2"/>
      <c r="ED901" s="2"/>
      <c r="EE901" s="2"/>
      <c r="EF901" s="2"/>
      <c r="EG901" s="2"/>
      <c r="EH901" s="2"/>
      <c r="EI901" s="2"/>
      <c r="EJ901" s="2"/>
      <c r="EK901" s="2"/>
    </row>
    <row r="902" spans="1:141" ht="12.7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c r="BS902" s="2"/>
      <c r="BT902" s="2"/>
      <c r="BU902" s="2"/>
      <c r="BV902" s="2"/>
      <c r="BW902" s="2"/>
      <c r="BX902" s="2"/>
      <c r="BY902" s="2"/>
      <c r="BZ902" s="2"/>
      <c r="CA902" s="2"/>
      <c r="CB902" s="2"/>
      <c r="CC902" s="2"/>
      <c r="CD902" s="2"/>
      <c r="CE902" s="2"/>
      <c r="CF902" s="2"/>
      <c r="CG902" s="2"/>
      <c r="CH902" s="2"/>
      <c r="CI902" s="2"/>
      <c r="CJ902" s="2"/>
      <c r="CK902" s="2"/>
      <c r="CL902" s="2"/>
      <c r="CM902" s="2"/>
      <c r="CN902" s="2"/>
      <c r="CO902" s="2"/>
      <c r="CP902" s="2"/>
      <c r="CQ902" s="2"/>
      <c r="CR902" s="2"/>
      <c r="CS902" s="2"/>
      <c r="CT902" s="2"/>
      <c r="CU902" s="2"/>
      <c r="CV902" s="2"/>
      <c r="CW902" s="2"/>
      <c r="CX902" s="2"/>
      <c r="CY902" s="2"/>
      <c r="CZ902" s="2"/>
      <c r="DA902" s="2"/>
      <c r="DB902" s="2"/>
      <c r="DC902" s="2"/>
      <c r="DD902" s="2"/>
      <c r="DE902" s="2"/>
      <c r="DF902" s="2"/>
      <c r="DG902" s="2"/>
      <c r="DH902" s="2"/>
      <c r="DI902" s="2"/>
      <c r="DJ902" s="2"/>
      <c r="DK902" s="2"/>
      <c r="DL902" s="2"/>
      <c r="DM902" s="2"/>
      <c r="DN902" s="2"/>
      <c r="DO902" s="2"/>
      <c r="DP902" s="2"/>
      <c r="DQ902" s="2"/>
      <c r="DR902" s="2"/>
      <c r="DS902" s="2"/>
      <c r="DT902" s="2"/>
      <c r="DU902" s="2"/>
      <c r="DV902" s="2"/>
      <c r="DW902" s="2"/>
      <c r="DX902" s="2"/>
      <c r="DY902" s="2"/>
      <c r="DZ902" s="2"/>
      <c r="EA902" s="2"/>
      <c r="EB902" s="2"/>
      <c r="EC902" s="2"/>
      <c r="ED902" s="2"/>
      <c r="EE902" s="2"/>
      <c r="EF902" s="2"/>
      <c r="EG902" s="2"/>
      <c r="EH902" s="2"/>
      <c r="EI902" s="2"/>
      <c r="EJ902" s="2"/>
      <c r="EK902" s="2"/>
    </row>
    <row r="903" spans="1:141" ht="12.7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c r="BR903" s="2"/>
      <c r="BS903" s="2"/>
      <c r="BT903" s="2"/>
      <c r="BU903" s="2"/>
      <c r="BV903" s="2"/>
      <c r="BW903" s="2"/>
      <c r="BX903" s="2"/>
      <c r="BY903" s="2"/>
      <c r="BZ903" s="2"/>
      <c r="CA903" s="2"/>
      <c r="CB903" s="2"/>
      <c r="CC903" s="2"/>
      <c r="CD903" s="2"/>
      <c r="CE903" s="2"/>
      <c r="CF903" s="2"/>
      <c r="CG903" s="2"/>
      <c r="CH903" s="2"/>
      <c r="CI903" s="2"/>
      <c r="CJ903" s="2"/>
      <c r="CK903" s="2"/>
      <c r="CL903" s="2"/>
      <c r="CM903" s="2"/>
      <c r="CN903" s="2"/>
      <c r="CO903" s="2"/>
      <c r="CP903" s="2"/>
      <c r="CQ903" s="2"/>
      <c r="CR903" s="2"/>
      <c r="CS903" s="2"/>
      <c r="CT903" s="2"/>
      <c r="CU903" s="2"/>
      <c r="CV903" s="2"/>
      <c r="CW903" s="2"/>
      <c r="CX903" s="2"/>
      <c r="CY903" s="2"/>
      <c r="CZ903" s="2"/>
      <c r="DA903" s="2"/>
      <c r="DB903" s="2"/>
      <c r="DC903" s="2"/>
      <c r="DD903" s="2"/>
      <c r="DE903" s="2"/>
      <c r="DF903" s="2"/>
      <c r="DG903" s="2"/>
      <c r="DH903" s="2"/>
      <c r="DI903" s="2"/>
      <c r="DJ903" s="2"/>
      <c r="DK903" s="2"/>
      <c r="DL903" s="2"/>
      <c r="DM903" s="2"/>
      <c r="DN903" s="2"/>
      <c r="DO903" s="2"/>
      <c r="DP903" s="2"/>
      <c r="DQ903" s="2"/>
      <c r="DR903" s="2"/>
      <c r="DS903" s="2"/>
      <c r="DT903" s="2"/>
      <c r="DU903" s="2"/>
      <c r="DV903" s="2"/>
      <c r="DW903" s="2"/>
      <c r="DX903" s="2"/>
      <c r="DY903" s="2"/>
      <c r="DZ903" s="2"/>
      <c r="EA903" s="2"/>
      <c r="EB903" s="2"/>
      <c r="EC903" s="2"/>
      <c r="ED903" s="2"/>
      <c r="EE903" s="2"/>
      <c r="EF903" s="2"/>
      <c r="EG903" s="2"/>
      <c r="EH903" s="2"/>
      <c r="EI903" s="2"/>
      <c r="EJ903" s="2"/>
      <c r="EK903" s="2"/>
    </row>
    <row r="904" spans="1:141" ht="12.7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c r="BS904" s="2"/>
      <c r="BT904" s="2"/>
      <c r="BU904" s="2"/>
      <c r="BV904" s="2"/>
      <c r="BW904" s="2"/>
      <c r="BX904" s="2"/>
      <c r="BY904" s="2"/>
      <c r="BZ904" s="2"/>
      <c r="CA904" s="2"/>
      <c r="CB904" s="2"/>
      <c r="CC904" s="2"/>
      <c r="CD904" s="2"/>
      <c r="CE904" s="2"/>
      <c r="CF904" s="2"/>
      <c r="CG904" s="2"/>
      <c r="CH904" s="2"/>
      <c r="CI904" s="2"/>
      <c r="CJ904" s="2"/>
      <c r="CK904" s="2"/>
      <c r="CL904" s="2"/>
      <c r="CM904" s="2"/>
      <c r="CN904" s="2"/>
      <c r="CO904" s="2"/>
      <c r="CP904" s="2"/>
      <c r="CQ904" s="2"/>
      <c r="CR904" s="2"/>
      <c r="CS904" s="2"/>
      <c r="CT904" s="2"/>
      <c r="CU904" s="2"/>
      <c r="CV904" s="2"/>
      <c r="CW904" s="2"/>
      <c r="CX904" s="2"/>
      <c r="CY904" s="2"/>
      <c r="CZ904" s="2"/>
      <c r="DA904" s="2"/>
      <c r="DB904" s="2"/>
      <c r="DC904" s="2"/>
      <c r="DD904" s="2"/>
      <c r="DE904" s="2"/>
      <c r="DF904" s="2"/>
      <c r="DG904" s="2"/>
      <c r="DH904" s="2"/>
      <c r="DI904" s="2"/>
      <c r="DJ904" s="2"/>
      <c r="DK904" s="2"/>
      <c r="DL904" s="2"/>
      <c r="DM904" s="2"/>
      <c r="DN904" s="2"/>
      <c r="DO904" s="2"/>
      <c r="DP904" s="2"/>
      <c r="DQ904" s="2"/>
      <c r="DR904" s="2"/>
      <c r="DS904" s="2"/>
      <c r="DT904" s="2"/>
      <c r="DU904" s="2"/>
      <c r="DV904" s="2"/>
      <c r="DW904" s="2"/>
      <c r="DX904" s="2"/>
      <c r="DY904" s="2"/>
      <c r="DZ904" s="2"/>
      <c r="EA904" s="2"/>
      <c r="EB904" s="2"/>
      <c r="EC904" s="2"/>
      <c r="ED904" s="2"/>
      <c r="EE904" s="2"/>
      <c r="EF904" s="2"/>
      <c r="EG904" s="2"/>
      <c r="EH904" s="2"/>
      <c r="EI904" s="2"/>
      <c r="EJ904" s="2"/>
      <c r="EK904" s="2"/>
    </row>
    <row r="905" spans="1:141" ht="12.7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c r="BR905" s="2"/>
      <c r="BS905" s="2"/>
      <c r="BT905" s="2"/>
      <c r="BU905" s="2"/>
      <c r="BV905" s="2"/>
      <c r="BW905" s="2"/>
      <c r="BX905" s="2"/>
      <c r="BY905" s="2"/>
      <c r="BZ905" s="2"/>
      <c r="CA905" s="2"/>
      <c r="CB905" s="2"/>
      <c r="CC905" s="2"/>
      <c r="CD905" s="2"/>
      <c r="CE905" s="2"/>
      <c r="CF905" s="2"/>
      <c r="CG905" s="2"/>
      <c r="CH905" s="2"/>
      <c r="CI905" s="2"/>
      <c r="CJ905" s="2"/>
      <c r="CK905" s="2"/>
      <c r="CL905" s="2"/>
      <c r="CM905" s="2"/>
      <c r="CN905" s="2"/>
      <c r="CO905" s="2"/>
      <c r="CP905" s="2"/>
      <c r="CQ905" s="2"/>
      <c r="CR905" s="2"/>
      <c r="CS905" s="2"/>
      <c r="CT905" s="2"/>
      <c r="CU905" s="2"/>
      <c r="CV905" s="2"/>
      <c r="CW905" s="2"/>
      <c r="CX905" s="2"/>
      <c r="CY905" s="2"/>
      <c r="CZ905" s="2"/>
      <c r="DA905" s="2"/>
      <c r="DB905" s="2"/>
      <c r="DC905" s="2"/>
      <c r="DD905" s="2"/>
      <c r="DE905" s="2"/>
      <c r="DF905" s="2"/>
      <c r="DG905" s="2"/>
      <c r="DH905" s="2"/>
      <c r="DI905" s="2"/>
      <c r="DJ905" s="2"/>
      <c r="DK905" s="2"/>
      <c r="DL905" s="2"/>
      <c r="DM905" s="2"/>
      <c r="DN905" s="2"/>
      <c r="DO905" s="2"/>
      <c r="DP905" s="2"/>
      <c r="DQ905" s="2"/>
      <c r="DR905" s="2"/>
      <c r="DS905" s="2"/>
      <c r="DT905" s="2"/>
      <c r="DU905" s="2"/>
      <c r="DV905" s="2"/>
      <c r="DW905" s="2"/>
      <c r="DX905" s="2"/>
      <c r="DY905" s="2"/>
      <c r="DZ905" s="2"/>
      <c r="EA905" s="2"/>
      <c r="EB905" s="2"/>
      <c r="EC905" s="2"/>
      <c r="ED905" s="2"/>
      <c r="EE905" s="2"/>
      <c r="EF905" s="2"/>
      <c r="EG905" s="2"/>
      <c r="EH905" s="2"/>
      <c r="EI905" s="2"/>
      <c r="EJ905" s="2"/>
      <c r="EK905" s="2"/>
    </row>
    <row r="906" spans="1:141" ht="12.7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c r="BR906" s="2"/>
      <c r="BS906" s="2"/>
      <c r="BT906" s="2"/>
      <c r="BU906" s="2"/>
      <c r="BV906" s="2"/>
      <c r="BW906" s="2"/>
      <c r="BX906" s="2"/>
      <c r="BY906" s="2"/>
      <c r="BZ906" s="2"/>
      <c r="CA906" s="2"/>
      <c r="CB906" s="2"/>
      <c r="CC906" s="2"/>
      <c r="CD906" s="2"/>
      <c r="CE906" s="2"/>
      <c r="CF906" s="2"/>
      <c r="CG906" s="2"/>
      <c r="CH906" s="2"/>
      <c r="CI906" s="2"/>
      <c r="CJ906" s="2"/>
      <c r="CK906" s="2"/>
      <c r="CL906" s="2"/>
      <c r="CM906" s="2"/>
      <c r="CN906" s="2"/>
      <c r="CO906" s="2"/>
      <c r="CP906" s="2"/>
      <c r="CQ906" s="2"/>
      <c r="CR906" s="2"/>
      <c r="CS906" s="2"/>
      <c r="CT906" s="2"/>
      <c r="CU906" s="2"/>
      <c r="CV906" s="2"/>
      <c r="CW906" s="2"/>
      <c r="CX906" s="2"/>
      <c r="CY906" s="2"/>
      <c r="CZ906" s="2"/>
      <c r="DA906" s="2"/>
      <c r="DB906" s="2"/>
      <c r="DC906" s="2"/>
      <c r="DD906" s="2"/>
      <c r="DE906" s="2"/>
      <c r="DF906" s="2"/>
      <c r="DG906" s="2"/>
      <c r="DH906" s="2"/>
      <c r="DI906" s="2"/>
      <c r="DJ906" s="2"/>
      <c r="DK906" s="2"/>
      <c r="DL906" s="2"/>
      <c r="DM906" s="2"/>
      <c r="DN906" s="2"/>
      <c r="DO906" s="2"/>
      <c r="DP906" s="2"/>
      <c r="DQ906" s="2"/>
      <c r="DR906" s="2"/>
      <c r="DS906" s="2"/>
      <c r="DT906" s="2"/>
      <c r="DU906" s="2"/>
      <c r="DV906" s="2"/>
      <c r="DW906" s="2"/>
      <c r="DX906" s="2"/>
      <c r="DY906" s="2"/>
      <c r="DZ906" s="2"/>
      <c r="EA906" s="2"/>
      <c r="EB906" s="2"/>
      <c r="EC906" s="2"/>
      <c r="ED906" s="2"/>
      <c r="EE906" s="2"/>
      <c r="EF906" s="2"/>
      <c r="EG906" s="2"/>
      <c r="EH906" s="2"/>
      <c r="EI906" s="2"/>
      <c r="EJ906" s="2"/>
      <c r="EK906" s="2"/>
    </row>
    <row r="907" spans="1:141" ht="12.7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c r="BS907" s="2"/>
      <c r="BT907" s="2"/>
      <c r="BU907" s="2"/>
      <c r="BV907" s="2"/>
      <c r="BW907" s="2"/>
      <c r="BX907" s="2"/>
      <c r="BY907" s="2"/>
      <c r="BZ907" s="2"/>
      <c r="CA907" s="2"/>
      <c r="CB907" s="2"/>
      <c r="CC907" s="2"/>
      <c r="CD907" s="2"/>
      <c r="CE907" s="2"/>
      <c r="CF907" s="2"/>
      <c r="CG907" s="2"/>
      <c r="CH907" s="2"/>
      <c r="CI907" s="2"/>
      <c r="CJ907" s="2"/>
      <c r="CK907" s="2"/>
      <c r="CL907" s="2"/>
      <c r="CM907" s="2"/>
      <c r="CN907" s="2"/>
      <c r="CO907" s="2"/>
      <c r="CP907" s="2"/>
      <c r="CQ907" s="2"/>
      <c r="CR907" s="2"/>
      <c r="CS907" s="2"/>
      <c r="CT907" s="2"/>
      <c r="CU907" s="2"/>
      <c r="CV907" s="2"/>
      <c r="CW907" s="2"/>
      <c r="CX907" s="2"/>
      <c r="CY907" s="2"/>
      <c r="CZ907" s="2"/>
      <c r="DA907" s="2"/>
      <c r="DB907" s="2"/>
      <c r="DC907" s="2"/>
      <c r="DD907" s="2"/>
      <c r="DE907" s="2"/>
      <c r="DF907" s="2"/>
      <c r="DG907" s="2"/>
      <c r="DH907" s="2"/>
      <c r="DI907" s="2"/>
      <c r="DJ907" s="2"/>
      <c r="DK907" s="2"/>
      <c r="DL907" s="2"/>
      <c r="DM907" s="2"/>
      <c r="DN907" s="2"/>
      <c r="DO907" s="2"/>
      <c r="DP907" s="2"/>
      <c r="DQ907" s="2"/>
      <c r="DR907" s="2"/>
      <c r="DS907" s="2"/>
      <c r="DT907" s="2"/>
      <c r="DU907" s="2"/>
      <c r="DV907" s="2"/>
      <c r="DW907" s="2"/>
      <c r="DX907" s="2"/>
      <c r="DY907" s="2"/>
      <c r="DZ907" s="2"/>
      <c r="EA907" s="2"/>
      <c r="EB907" s="2"/>
      <c r="EC907" s="2"/>
      <c r="ED907" s="2"/>
      <c r="EE907" s="2"/>
      <c r="EF907" s="2"/>
      <c r="EG907" s="2"/>
      <c r="EH907" s="2"/>
      <c r="EI907" s="2"/>
      <c r="EJ907" s="2"/>
      <c r="EK907" s="2"/>
    </row>
    <row r="908" spans="1:141" ht="12.7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c r="BS908" s="2"/>
      <c r="BT908" s="2"/>
      <c r="BU908" s="2"/>
      <c r="BV908" s="2"/>
      <c r="BW908" s="2"/>
      <c r="BX908" s="2"/>
      <c r="BY908" s="2"/>
      <c r="BZ908" s="2"/>
      <c r="CA908" s="2"/>
      <c r="CB908" s="2"/>
      <c r="CC908" s="2"/>
      <c r="CD908" s="2"/>
      <c r="CE908" s="2"/>
      <c r="CF908" s="2"/>
      <c r="CG908" s="2"/>
      <c r="CH908" s="2"/>
      <c r="CI908" s="2"/>
      <c r="CJ908" s="2"/>
      <c r="CK908" s="2"/>
      <c r="CL908" s="2"/>
      <c r="CM908" s="2"/>
      <c r="CN908" s="2"/>
      <c r="CO908" s="2"/>
      <c r="CP908" s="2"/>
      <c r="CQ908" s="2"/>
      <c r="CR908" s="2"/>
      <c r="CS908" s="2"/>
      <c r="CT908" s="2"/>
      <c r="CU908" s="2"/>
      <c r="CV908" s="2"/>
      <c r="CW908" s="2"/>
      <c r="CX908" s="2"/>
      <c r="CY908" s="2"/>
      <c r="CZ908" s="2"/>
      <c r="DA908" s="2"/>
      <c r="DB908" s="2"/>
      <c r="DC908" s="2"/>
      <c r="DD908" s="2"/>
      <c r="DE908" s="2"/>
      <c r="DF908" s="2"/>
      <c r="DG908" s="2"/>
      <c r="DH908" s="2"/>
      <c r="DI908" s="2"/>
      <c r="DJ908" s="2"/>
      <c r="DK908" s="2"/>
      <c r="DL908" s="2"/>
      <c r="DM908" s="2"/>
      <c r="DN908" s="2"/>
      <c r="DO908" s="2"/>
      <c r="DP908" s="2"/>
      <c r="DQ908" s="2"/>
      <c r="DR908" s="2"/>
      <c r="DS908" s="2"/>
      <c r="DT908" s="2"/>
      <c r="DU908" s="2"/>
      <c r="DV908" s="2"/>
      <c r="DW908" s="2"/>
      <c r="DX908" s="2"/>
      <c r="DY908" s="2"/>
      <c r="DZ908" s="2"/>
      <c r="EA908" s="2"/>
      <c r="EB908" s="2"/>
      <c r="EC908" s="2"/>
      <c r="ED908" s="2"/>
      <c r="EE908" s="2"/>
      <c r="EF908" s="2"/>
      <c r="EG908" s="2"/>
      <c r="EH908" s="2"/>
      <c r="EI908" s="2"/>
      <c r="EJ908" s="2"/>
      <c r="EK908" s="2"/>
    </row>
    <row r="909" spans="1:141" ht="12.7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c r="BR909" s="2"/>
      <c r="BS909" s="2"/>
      <c r="BT909" s="2"/>
      <c r="BU909" s="2"/>
      <c r="BV909" s="2"/>
      <c r="BW909" s="2"/>
      <c r="BX909" s="2"/>
      <c r="BY909" s="2"/>
      <c r="BZ909" s="2"/>
      <c r="CA909" s="2"/>
      <c r="CB909" s="2"/>
      <c r="CC909" s="2"/>
      <c r="CD909" s="2"/>
      <c r="CE909" s="2"/>
      <c r="CF909" s="2"/>
      <c r="CG909" s="2"/>
      <c r="CH909" s="2"/>
      <c r="CI909" s="2"/>
      <c r="CJ909" s="2"/>
      <c r="CK909" s="2"/>
      <c r="CL909" s="2"/>
      <c r="CM909" s="2"/>
      <c r="CN909" s="2"/>
      <c r="CO909" s="2"/>
      <c r="CP909" s="2"/>
      <c r="CQ909" s="2"/>
      <c r="CR909" s="2"/>
      <c r="CS909" s="2"/>
      <c r="CT909" s="2"/>
      <c r="CU909" s="2"/>
      <c r="CV909" s="2"/>
      <c r="CW909" s="2"/>
      <c r="CX909" s="2"/>
      <c r="CY909" s="2"/>
      <c r="CZ909" s="2"/>
      <c r="DA909" s="2"/>
      <c r="DB909" s="2"/>
      <c r="DC909" s="2"/>
      <c r="DD909" s="2"/>
      <c r="DE909" s="2"/>
      <c r="DF909" s="2"/>
      <c r="DG909" s="2"/>
      <c r="DH909" s="2"/>
      <c r="DI909" s="2"/>
      <c r="DJ909" s="2"/>
      <c r="DK909" s="2"/>
      <c r="DL909" s="2"/>
      <c r="DM909" s="2"/>
      <c r="DN909" s="2"/>
      <c r="DO909" s="2"/>
      <c r="DP909" s="2"/>
      <c r="DQ909" s="2"/>
      <c r="DR909" s="2"/>
      <c r="DS909" s="2"/>
      <c r="DT909" s="2"/>
      <c r="DU909" s="2"/>
      <c r="DV909" s="2"/>
      <c r="DW909" s="2"/>
      <c r="DX909" s="2"/>
      <c r="DY909" s="2"/>
      <c r="DZ909" s="2"/>
      <c r="EA909" s="2"/>
      <c r="EB909" s="2"/>
      <c r="EC909" s="2"/>
      <c r="ED909" s="2"/>
      <c r="EE909" s="2"/>
      <c r="EF909" s="2"/>
      <c r="EG909" s="2"/>
      <c r="EH909" s="2"/>
      <c r="EI909" s="2"/>
      <c r="EJ909" s="2"/>
      <c r="EK909" s="2"/>
    </row>
    <row r="910" spans="1:141" ht="12.7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c r="BR910" s="2"/>
      <c r="BS910" s="2"/>
      <c r="BT910" s="2"/>
      <c r="BU910" s="2"/>
      <c r="BV910" s="2"/>
      <c r="BW910" s="2"/>
      <c r="BX910" s="2"/>
      <c r="BY910" s="2"/>
      <c r="BZ910" s="2"/>
      <c r="CA910" s="2"/>
      <c r="CB910" s="2"/>
      <c r="CC910" s="2"/>
      <c r="CD910" s="2"/>
      <c r="CE910" s="2"/>
      <c r="CF910" s="2"/>
      <c r="CG910" s="2"/>
      <c r="CH910" s="2"/>
      <c r="CI910" s="2"/>
      <c r="CJ910" s="2"/>
      <c r="CK910" s="2"/>
      <c r="CL910" s="2"/>
      <c r="CM910" s="2"/>
      <c r="CN910" s="2"/>
      <c r="CO910" s="2"/>
      <c r="CP910" s="2"/>
      <c r="CQ910" s="2"/>
      <c r="CR910" s="2"/>
      <c r="CS910" s="2"/>
      <c r="CT910" s="2"/>
      <c r="CU910" s="2"/>
      <c r="CV910" s="2"/>
      <c r="CW910" s="2"/>
      <c r="CX910" s="2"/>
      <c r="CY910" s="2"/>
      <c r="CZ910" s="2"/>
      <c r="DA910" s="2"/>
      <c r="DB910" s="2"/>
      <c r="DC910" s="2"/>
      <c r="DD910" s="2"/>
      <c r="DE910" s="2"/>
      <c r="DF910" s="2"/>
      <c r="DG910" s="2"/>
      <c r="DH910" s="2"/>
      <c r="DI910" s="2"/>
      <c r="DJ910" s="2"/>
      <c r="DK910" s="2"/>
      <c r="DL910" s="2"/>
      <c r="DM910" s="2"/>
      <c r="DN910" s="2"/>
      <c r="DO910" s="2"/>
      <c r="DP910" s="2"/>
      <c r="DQ910" s="2"/>
      <c r="DR910" s="2"/>
      <c r="DS910" s="2"/>
      <c r="DT910" s="2"/>
      <c r="DU910" s="2"/>
      <c r="DV910" s="2"/>
      <c r="DW910" s="2"/>
      <c r="DX910" s="2"/>
      <c r="DY910" s="2"/>
      <c r="DZ910" s="2"/>
      <c r="EA910" s="2"/>
      <c r="EB910" s="2"/>
      <c r="EC910" s="2"/>
      <c r="ED910" s="2"/>
      <c r="EE910" s="2"/>
      <c r="EF910" s="2"/>
      <c r="EG910" s="2"/>
      <c r="EH910" s="2"/>
      <c r="EI910" s="2"/>
      <c r="EJ910" s="2"/>
      <c r="EK910" s="2"/>
    </row>
    <row r="911" spans="1:141" ht="12.7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c r="BR911" s="2"/>
      <c r="BS911" s="2"/>
      <c r="BT911" s="2"/>
      <c r="BU911" s="2"/>
      <c r="BV911" s="2"/>
      <c r="BW911" s="2"/>
      <c r="BX911" s="2"/>
      <c r="BY911" s="2"/>
      <c r="BZ911" s="2"/>
      <c r="CA911" s="2"/>
      <c r="CB911" s="2"/>
      <c r="CC911" s="2"/>
      <c r="CD911" s="2"/>
      <c r="CE911" s="2"/>
      <c r="CF911" s="2"/>
      <c r="CG911" s="2"/>
      <c r="CH911" s="2"/>
      <c r="CI911" s="2"/>
      <c r="CJ911" s="2"/>
      <c r="CK911" s="2"/>
      <c r="CL911" s="2"/>
      <c r="CM911" s="2"/>
      <c r="CN911" s="2"/>
      <c r="CO911" s="2"/>
      <c r="CP911" s="2"/>
      <c r="CQ911" s="2"/>
      <c r="CR911" s="2"/>
      <c r="CS911" s="2"/>
      <c r="CT911" s="2"/>
      <c r="CU911" s="2"/>
      <c r="CV911" s="2"/>
      <c r="CW911" s="2"/>
      <c r="CX911" s="2"/>
      <c r="CY911" s="2"/>
      <c r="CZ911" s="2"/>
      <c r="DA911" s="2"/>
      <c r="DB911" s="2"/>
      <c r="DC911" s="2"/>
      <c r="DD911" s="2"/>
      <c r="DE911" s="2"/>
      <c r="DF911" s="2"/>
      <c r="DG911" s="2"/>
      <c r="DH911" s="2"/>
      <c r="DI911" s="2"/>
      <c r="DJ911" s="2"/>
      <c r="DK911" s="2"/>
      <c r="DL911" s="2"/>
      <c r="DM911" s="2"/>
      <c r="DN911" s="2"/>
      <c r="DO911" s="2"/>
      <c r="DP911" s="2"/>
      <c r="DQ911" s="2"/>
      <c r="DR911" s="2"/>
      <c r="DS911" s="2"/>
      <c r="DT911" s="2"/>
      <c r="DU911" s="2"/>
      <c r="DV911" s="2"/>
      <c r="DW911" s="2"/>
      <c r="DX911" s="2"/>
      <c r="DY911" s="2"/>
      <c r="DZ911" s="2"/>
      <c r="EA911" s="2"/>
      <c r="EB911" s="2"/>
      <c r="EC911" s="2"/>
      <c r="ED911" s="2"/>
      <c r="EE911" s="2"/>
      <c r="EF911" s="2"/>
      <c r="EG911" s="2"/>
      <c r="EH911" s="2"/>
      <c r="EI911" s="2"/>
      <c r="EJ911" s="2"/>
      <c r="EK911" s="2"/>
    </row>
    <row r="912" spans="1:141" ht="12.7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2"/>
      <c r="BT912" s="2"/>
      <c r="BU912" s="2"/>
      <c r="BV912" s="2"/>
      <c r="BW912" s="2"/>
      <c r="BX912" s="2"/>
      <c r="BY912" s="2"/>
      <c r="BZ912" s="2"/>
      <c r="CA912" s="2"/>
      <c r="CB912" s="2"/>
      <c r="CC912" s="2"/>
      <c r="CD912" s="2"/>
      <c r="CE912" s="2"/>
      <c r="CF912" s="2"/>
      <c r="CG912" s="2"/>
      <c r="CH912" s="2"/>
      <c r="CI912" s="2"/>
      <c r="CJ912" s="2"/>
      <c r="CK912" s="2"/>
      <c r="CL912" s="2"/>
      <c r="CM912" s="2"/>
      <c r="CN912" s="2"/>
      <c r="CO912" s="2"/>
      <c r="CP912" s="2"/>
      <c r="CQ912" s="2"/>
      <c r="CR912" s="2"/>
      <c r="CS912" s="2"/>
      <c r="CT912" s="2"/>
      <c r="CU912" s="2"/>
      <c r="CV912" s="2"/>
      <c r="CW912" s="2"/>
      <c r="CX912" s="2"/>
      <c r="CY912" s="2"/>
      <c r="CZ912" s="2"/>
      <c r="DA912" s="2"/>
      <c r="DB912" s="2"/>
      <c r="DC912" s="2"/>
      <c r="DD912" s="2"/>
      <c r="DE912" s="2"/>
      <c r="DF912" s="2"/>
      <c r="DG912" s="2"/>
      <c r="DH912" s="2"/>
      <c r="DI912" s="2"/>
      <c r="DJ912" s="2"/>
      <c r="DK912" s="2"/>
      <c r="DL912" s="2"/>
      <c r="DM912" s="2"/>
      <c r="DN912" s="2"/>
      <c r="DO912" s="2"/>
      <c r="DP912" s="2"/>
      <c r="DQ912" s="2"/>
      <c r="DR912" s="2"/>
      <c r="DS912" s="2"/>
      <c r="DT912" s="2"/>
      <c r="DU912" s="2"/>
      <c r="DV912" s="2"/>
      <c r="DW912" s="2"/>
      <c r="DX912" s="2"/>
      <c r="DY912" s="2"/>
      <c r="DZ912" s="2"/>
      <c r="EA912" s="2"/>
      <c r="EB912" s="2"/>
      <c r="EC912" s="2"/>
      <c r="ED912" s="2"/>
      <c r="EE912" s="2"/>
      <c r="EF912" s="2"/>
      <c r="EG912" s="2"/>
      <c r="EH912" s="2"/>
      <c r="EI912" s="2"/>
      <c r="EJ912" s="2"/>
      <c r="EK912" s="2"/>
    </row>
    <row r="913" spans="1:141" ht="12.7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c r="BS913" s="2"/>
      <c r="BT913" s="2"/>
      <c r="BU913" s="2"/>
      <c r="BV913" s="2"/>
      <c r="BW913" s="2"/>
      <c r="BX913" s="2"/>
      <c r="BY913" s="2"/>
      <c r="BZ913" s="2"/>
      <c r="CA913" s="2"/>
      <c r="CB913" s="2"/>
      <c r="CC913" s="2"/>
      <c r="CD913" s="2"/>
      <c r="CE913" s="2"/>
      <c r="CF913" s="2"/>
      <c r="CG913" s="2"/>
      <c r="CH913" s="2"/>
      <c r="CI913" s="2"/>
      <c r="CJ913" s="2"/>
      <c r="CK913" s="2"/>
      <c r="CL913" s="2"/>
      <c r="CM913" s="2"/>
      <c r="CN913" s="2"/>
      <c r="CO913" s="2"/>
      <c r="CP913" s="2"/>
      <c r="CQ913" s="2"/>
      <c r="CR913" s="2"/>
      <c r="CS913" s="2"/>
      <c r="CT913" s="2"/>
      <c r="CU913" s="2"/>
      <c r="CV913" s="2"/>
      <c r="CW913" s="2"/>
      <c r="CX913" s="2"/>
      <c r="CY913" s="2"/>
      <c r="CZ913" s="2"/>
      <c r="DA913" s="2"/>
      <c r="DB913" s="2"/>
      <c r="DC913" s="2"/>
      <c r="DD913" s="2"/>
      <c r="DE913" s="2"/>
      <c r="DF913" s="2"/>
      <c r="DG913" s="2"/>
      <c r="DH913" s="2"/>
      <c r="DI913" s="2"/>
      <c r="DJ913" s="2"/>
      <c r="DK913" s="2"/>
      <c r="DL913" s="2"/>
      <c r="DM913" s="2"/>
      <c r="DN913" s="2"/>
      <c r="DO913" s="2"/>
      <c r="DP913" s="2"/>
      <c r="DQ913" s="2"/>
      <c r="DR913" s="2"/>
      <c r="DS913" s="2"/>
      <c r="DT913" s="2"/>
      <c r="DU913" s="2"/>
      <c r="DV913" s="2"/>
      <c r="DW913" s="2"/>
      <c r="DX913" s="2"/>
      <c r="DY913" s="2"/>
      <c r="DZ913" s="2"/>
      <c r="EA913" s="2"/>
      <c r="EB913" s="2"/>
      <c r="EC913" s="2"/>
      <c r="ED913" s="2"/>
      <c r="EE913" s="2"/>
      <c r="EF913" s="2"/>
      <c r="EG913" s="2"/>
      <c r="EH913" s="2"/>
      <c r="EI913" s="2"/>
      <c r="EJ913" s="2"/>
      <c r="EK913" s="2"/>
    </row>
    <row r="914" spans="1:141" ht="12.7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c r="BV914" s="2"/>
      <c r="BW914" s="2"/>
      <c r="BX914" s="2"/>
      <c r="BY914" s="2"/>
      <c r="BZ914" s="2"/>
      <c r="CA914" s="2"/>
      <c r="CB914" s="2"/>
      <c r="CC914" s="2"/>
      <c r="CD914" s="2"/>
      <c r="CE914" s="2"/>
      <c r="CF914" s="2"/>
      <c r="CG914" s="2"/>
      <c r="CH914" s="2"/>
      <c r="CI914" s="2"/>
      <c r="CJ914" s="2"/>
      <c r="CK914" s="2"/>
      <c r="CL914" s="2"/>
      <c r="CM914" s="2"/>
      <c r="CN914" s="2"/>
      <c r="CO914" s="2"/>
      <c r="CP914" s="2"/>
      <c r="CQ914" s="2"/>
      <c r="CR914" s="2"/>
      <c r="CS914" s="2"/>
      <c r="CT914" s="2"/>
      <c r="CU914" s="2"/>
      <c r="CV914" s="2"/>
      <c r="CW914" s="2"/>
      <c r="CX914" s="2"/>
      <c r="CY914" s="2"/>
      <c r="CZ914" s="2"/>
      <c r="DA914" s="2"/>
      <c r="DB914" s="2"/>
      <c r="DC914" s="2"/>
      <c r="DD914" s="2"/>
      <c r="DE914" s="2"/>
      <c r="DF914" s="2"/>
      <c r="DG914" s="2"/>
      <c r="DH914" s="2"/>
      <c r="DI914" s="2"/>
      <c r="DJ914" s="2"/>
      <c r="DK914" s="2"/>
      <c r="DL914" s="2"/>
      <c r="DM914" s="2"/>
      <c r="DN914" s="2"/>
      <c r="DO914" s="2"/>
      <c r="DP914" s="2"/>
      <c r="DQ914" s="2"/>
      <c r="DR914" s="2"/>
      <c r="DS914" s="2"/>
      <c r="DT914" s="2"/>
      <c r="DU914" s="2"/>
      <c r="DV914" s="2"/>
      <c r="DW914" s="2"/>
      <c r="DX914" s="2"/>
      <c r="DY914" s="2"/>
      <c r="DZ914" s="2"/>
      <c r="EA914" s="2"/>
      <c r="EB914" s="2"/>
      <c r="EC914" s="2"/>
      <c r="ED914" s="2"/>
      <c r="EE914" s="2"/>
      <c r="EF914" s="2"/>
      <c r="EG914" s="2"/>
      <c r="EH914" s="2"/>
      <c r="EI914" s="2"/>
      <c r="EJ914" s="2"/>
      <c r="EK914" s="2"/>
    </row>
    <row r="915" spans="1:141" ht="12.7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c r="BS915" s="2"/>
      <c r="BT915" s="2"/>
      <c r="BU915" s="2"/>
      <c r="BV915" s="2"/>
      <c r="BW915" s="2"/>
      <c r="BX915" s="2"/>
      <c r="BY915" s="2"/>
      <c r="BZ915" s="2"/>
      <c r="CA915" s="2"/>
      <c r="CB915" s="2"/>
      <c r="CC915" s="2"/>
      <c r="CD915" s="2"/>
      <c r="CE915" s="2"/>
      <c r="CF915" s="2"/>
      <c r="CG915" s="2"/>
      <c r="CH915" s="2"/>
      <c r="CI915" s="2"/>
      <c r="CJ915" s="2"/>
      <c r="CK915" s="2"/>
      <c r="CL915" s="2"/>
      <c r="CM915" s="2"/>
      <c r="CN915" s="2"/>
      <c r="CO915" s="2"/>
      <c r="CP915" s="2"/>
      <c r="CQ915" s="2"/>
      <c r="CR915" s="2"/>
      <c r="CS915" s="2"/>
      <c r="CT915" s="2"/>
      <c r="CU915" s="2"/>
      <c r="CV915" s="2"/>
      <c r="CW915" s="2"/>
      <c r="CX915" s="2"/>
      <c r="CY915" s="2"/>
      <c r="CZ915" s="2"/>
      <c r="DA915" s="2"/>
      <c r="DB915" s="2"/>
      <c r="DC915" s="2"/>
      <c r="DD915" s="2"/>
      <c r="DE915" s="2"/>
      <c r="DF915" s="2"/>
      <c r="DG915" s="2"/>
      <c r="DH915" s="2"/>
      <c r="DI915" s="2"/>
      <c r="DJ915" s="2"/>
      <c r="DK915" s="2"/>
      <c r="DL915" s="2"/>
      <c r="DM915" s="2"/>
      <c r="DN915" s="2"/>
      <c r="DO915" s="2"/>
      <c r="DP915" s="2"/>
      <c r="DQ915" s="2"/>
      <c r="DR915" s="2"/>
      <c r="DS915" s="2"/>
      <c r="DT915" s="2"/>
      <c r="DU915" s="2"/>
      <c r="DV915" s="2"/>
      <c r="DW915" s="2"/>
      <c r="DX915" s="2"/>
      <c r="DY915" s="2"/>
      <c r="DZ915" s="2"/>
      <c r="EA915" s="2"/>
      <c r="EB915" s="2"/>
      <c r="EC915" s="2"/>
      <c r="ED915" s="2"/>
      <c r="EE915" s="2"/>
      <c r="EF915" s="2"/>
      <c r="EG915" s="2"/>
      <c r="EH915" s="2"/>
      <c r="EI915" s="2"/>
      <c r="EJ915" s="2"/>
      <c r="EK915" s="2"/>
    </row>
    <row r="916" spans="1:141" ht="12.7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2"/>
      <c r="BT916" s="2"/>
      <c r="BU916" s="2"/>
      <c r="BV916" s="2"/>
      <c r="BW916" s="2"/>
      <c r="BX916" s="2"/>
      <c r="BY916" s="2"/>
      <c r="BZ916" s="2"/>
      <c r="CA916" s="2"/>
      <c r="CB916" s="2"/>
      <c r="CC916" s="2"/>
      <c r="CD916" s="2"/>
      <c r="CE916" s="2"/>
      <c r="CF916" s="2"/>
      <c r="CG916" s="2"/>
      <c r="CH916" s="2"/>
      <c r="CI916" s="2"/>
      <c r="CJ916" s="2"/>
      <c r="CK916" s="2"/>
      <c r="CL916" s="2"/>
      <c r="CM916" s="2"/>
      <c r="CN916" s="2"/>
      <c r="CO916" s="2"/>
      <c r="CP916" s="2"/>
      <c r="CQ916" s="2"/>
      <c r="CR916" s="2"/>
      <c r="CS916" s="2"/>
      <c r="CT916" s="2"/>
      <c r="CU916" s="2"/>
      <c r="CV916" s="2"/>
      <c r="CW916" s="2"/>
      <c r="CX916" s="2"/>
      <c r="CY916" s="2"/>
      <c r="CZ916" s="2"/>
      <c r="DA916" s="2"/>
      <c r="DB916" s="2"/>
      <c r="DC916" s="2"/>
      <c r="DD916" s="2"/>
      <c r="DE916" s="2"/>
      <c r="DF916" s="2"/>
      <c r="DG916" s="2"/>
      <c r="DH916" s="2"/>
      <c r="DI916" s="2"/>
      <c r="DJ916" s="2"/>
      <c r="DK916" s="2"/>
      <c r="DL916" s="2"/>
      <c r="DM916" s="2"/>
      <c r="DN916" s="2"/>
      <c r="DO916" s="2"/>
      <c r="DP916" s="2"/>
      <c r="DQ916" s="2"/>
      <c r="DR916" s="2"/>
      <c r="DS916" s="2"/>
      <c r="DT916" s="2"/>
      <c r="DU916" s="2"/>
      <c r="DV916" s="2"/>
      <c r="DW916" s="2"/>
      <c r="DX916" s="2"/>
      <c r="DY916" s="2"/>
      <c r="DZ916" s="2"/>
      <c r="EA916" s="2"/>
      <c r="EB916" s="2"/>
      <c r="EC916" s="2"/>
      <c r="ED916" s="2"/>
      <c r="EE916" s="2"/>
      <c r="EF916" s="2"/>
      <c r="EG916" s="2"/>
      <c r="EH916" s="2"/>
      <c r="EI916" s="2"/>
      <c r="EJ916" s="2"/>
      <c r="EK916" s="2"/>
    </row>
    <row r="917" spans="1:141" ht="12.7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c r="BS917" s="2"/>
      <c r="BT917" s="2"/>
      <c r="BU917" s="2"/>
      <c r="BV917" s="2"/>
      <c r="BW917" s="2"/>
      <c r="BX917" s="2"/>
      <c r="BY917" s="2"/>
      <c r="BZ917" s="2"/>
      <c r="CA917" s="2"/>
      <c r="CB917" s="2"/>
      <c r="CC917" s="2"/>
      <c r="CD917" s="2"/>
      <c r="CE917" s="2"/>
      <c r="CF917" s="2"/>
      <c r="CG917" s="2"/>
      <c r="CH917" s="2"/>
      <c r="CI917" s="2"/>
      <c r="CJ917" s="2"/>
      <c r="CK917" s="2"/>
      <c r="CL917" s="2"/>
      <c r="CM917" s="2"/>
      <c r="CN917" s="2"/>
      <c r="CO917" s="2"/>
      <c r="CP917" s="2"/>
      <c r="CQ917" s="2"/>
      <c r="CR917" s="2"/>
      <c r="CS917" s="2"/>
      <c r="CT917" s="2"/>
      <c r="CU917" s="2"/>
      <c r="CV917" s="2"/>
      <c r="CW917" s="2"/>
      <c r="CX917" s="2"/>
      <c r="CY917" s="2"/>
      <c r="CZ917" s="2"/>
      <c r="DA917" s="2"/>
      <c r="DB917" s="2"/>
      <c r="DC917" s="2"/>
      <c r="DD917" s="2"/>
      <c r="DE917" s="2"/>
      <c r="DF917" s="2"/>
      <c r="DG917" s="2"/>
      <c r="DH917" s="2"/>
      <c r="DI917" s="2"/>
      <c r="DJ917" s="2"/>
      <c r="DK917" s="2"/>
      <c r="DL917" s="2"/>
      <c r="DM917" s="2"/>
      <c r="DN917" s="2"/>
      <c r="DO917" s="2"/>
      <c r="DP917" s="2"/>
      <c r="DQ917" s="2"/>
      <c r="DR917" s="2"/>
      <c r="DS917" s="2"/>
      <c r="DT917" s="2"/>
      <c r="DU917" s="2"/>
      <c r="DV917" s="2"/>
      <c r="DW917" s="2"/>
      <c r="DX917" s="2"/>
      <c r="DY917" s="2"/>
      <c r="DZ917" s="2"/>
      <c r="EA917" s="2"/>
      <c r="EB917" s="2"/>
      <c r="EC917" s="2"/>
      <c r="ED917" s="2"/>
      <c r="EE917" s="2"/>
      <c r="EF917" s="2"/>
      <c r="EG917" s="2"/>
      <c r="EH917" s="2"/>
      <c r="EI917" s="2"/>
      <c r="EJ917" s="2"/>
      <c r="EK917" s="2"/>
    </row>
    <row r="918" spans="1:141" ht="12.7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c r="BS918" s="2"/>
      <c r="BT918" s="2"/>
      <c r="BU918" s="2"/>
      <c r="BV918" s="2"/>
      <c r="BW918" s="2"/>
      <c r="BX918" s="2"/>
      <c r="BY918" s="2"/>
      <c r="BZ918" s="2"/>
      <c r="CA918" s="2"/>
      <c r="CB918" s="2"/>
      <c r="CC918" s="2"/>
      <c r="CD918" s="2"/>
      <c r="CE918" s="2"/>
      <c r="CF918" s="2"/>
      <c r="CG918" s="2"/>
      <c r="CH918" s="2"/>
      <c r="CI918" s="2"/>
      <c r="CJ918" s="2"/>
      <c r="CK918" s="2"/>
      <c r="CL918" s="2"/>
      <c r="CM918" s="2"/>
      <c r="CN918" s="2"/>
      <c r="CO918" s="2"/>
      <c r="CP918" s="2"/>
      <c r="CQ918" s="2"/>
      <c r="CR918" s="2"/>
      <c r="CS918" s="2"/>
      <c r="CT918" s="2"/>
      <c r="CU918" s="2"/>
      <c r="CV918" s="2"/>
      <c r="CW918" s="2"/>
      <c r="CX918" s="2"/>
      <c r="CY918" s="2"/>
      <c r="CZ918" s="2"/>
      <c r="DA918" s="2"/>
      <c r="DB918" s="2"/>
      <c r="DC918" s="2"/>
      <c r="DD918" s="2"/>
      <c r="DE918" s="2"/>
      <c r="DF918" s="2"/>
      <c r="DG918" s="2"/>
      <c r="DH918" s="2"/>
      <c r="DI918" s="2"/>
      <c r="DJ918" s="2"/>
      <c r="DK918" s="2"/>
      <c r="DL918" s="2"/>
      <c r="DM918" s="2"/>
      <c r="DN918" s="2"/>
      <c r="DO918" s="2"/>
      <c r="DP918" s="2"/>
      <c r="DQ918" s="2"/>
      <c r="DR918" s="2"/>
      <c r="DS918" s="2"/>
      <c r="DT918" s="2"/>
      <c r="DU918" s="2"/>
      <c r="DV918" s="2"/>
      <c r="DW918" s="2"/>
      <c r="DX918" s="2"/>
      <c r="DY918" s="2"/>
      <c r="DZ918" s="2"/>
      <c r="EA918" s="2"/>
      <c r="EB918" s="2"/>
      <c r="EC918" s="2"/>
      <c r="ED918" s="2"/>
      <c r="EE918" s="2"/>
      <c r="EF918" s="2"/>
      <c r="EG918" s="2"/>
      <c r="EH918" s="2"/>
      <c r="EI918" s="2"/>
      <c r="EJ918" s="2"/>
      <c r="EK918" s="2"/>
    </row>
    <row r="919" spans="1:141" ht="12.7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c r="BS919" s="2"/>
      <c r="BT919" s="2"/>
      <c r="BU919" s="2"/>
      <c r="BV919" s="2"/>
      <c r="BW919" s="2"/>
      <c r="BX919" s="2"/>
      <c r="BY919" s="2"/>
      <c r="BZ919" s="2"/>
      <c r="CA919" s="2"/>
      <c r="CB919" s="2"/>
      <c r="CC919" s="2"/>
      <c r="CD919" s="2"/>
      <c r="CE919" s="2"/>
      <c r="CF919" s="2"/>
      <c r="CG919" s="2"/>
      <c r="CH919" s="2"/>
      <c r="CI919" s="2"/>
      <c r="CJ919" s="2"/>
      <c r="CK919" s="2"/>
      <c r="CL919" s="2"/>
      <c r="CM919" s="2"/>
      <c r="CN919" s="2"/>
      <c r="CO919" s="2"/>
      <c r="CP919" s="2"/>
      <c r="CQ919" s="2"/>
      <c r="CR919" s="2"/>
      <c r="CS919" s="2"/>
      <c r="CT919" s="2"/>
      <c r="CU919" s="2"/>
      <c r="CV919" s="2"/>
      <c r="CW919" s="2"/>
      <c r="CX919" s="2"/>
      <c r="CY919" s="2"/>
      <c r="CZ919" s="2"/>
      <c r="DA919" s="2"/>
      <c r="DB919" s="2"/>
      <c r="DC919" s="2"/>
      <c r="DD919" s="2"/>
      <c r="DE919" s="2"/>
      <c r="DF919" s="2"/>
      <c r="DG919" s="2"/>
      <c r="DH919" s="2"/>
      <c r="DI919" s="2"/>
      <c r="DJ919" s="2"/>
      <c r="DK919" s="2"/>
      <c r="DL919" s="2"/>
      <c r="DM919" s="2"/>
      <c r="DN919" s="2"/>
      <c r="DO919" s="2"/>
      <c r="DP919" s="2"/>
      <c r="DQ919" s="2"/>
      <c r="DR919" s="2"/>
      <c r="DS919" s="2"/>
      <c r="DT919" s="2"/>
      <c r="DU919" s="2"/>
      <c r="DV919" s="2"/>
      <c r="DW919" s="2"/>
      <c r="DX919" s="2"/>
      <c r="DY919" s="2"/>
      <c r="DZ919" s="2"/>
      <c r="EA919" s="2"/>
      <c r="EB919" s="2"/>
      <c r="EC919" s="2"/>
      <c r="ED919" s="2"/>
      <c r="EE919" s="2"/>
      <c r="EF919" s="2"/>
      <c r="EG919" s="2"/>
      <c r="EH919" s="2"/>
      <c r="EI919" s="2"/>
      <c r="EJ919" s="2"/>
      <c r="EK919" s="2"/>
    </row>
    <row r="920" spans="1:141" ht="12.7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c r="BS920" s="2"/>
      <c r="BT920" s="2"/>
      <c r="BU920" s="2"/>
      <c r="BV920" s="2"/>
      <c r="BW920" s="2"/>
      <c r="BX920" s="2"/>
      <c r="BY920" s="2"/>
      <c r="BZ920" s="2"/>
      <c r="CA920" s="2"/>
      <c r="CB920" s="2"/>
      <c r="CC920" s="2"/>
      <c r="CD920" s="2"/>
      <c r="CE920" s="2"/>
      <c r="CF920" s="2"/>
      <c r="CG920" s="2"/>
      <c r="CH920" s="2"/>
      <c r="CI920" s="2"/>
      <c r="CJ920" s="2"/>
      <c r="CK920" s="2"/>
      <c r="CL920" s="2"/>
      <c r="CM920" s="2"/>
      <c r="CN920" s="2"/>
      <c r="CO920" s="2"/>
      <c r="CP920" s="2"/>
      <c r="CQ920" s="2"/>
      <c r="CR920" s="2"/>
      <c r="CS920" s="2"/>
      <c r="CT920" s="2"/>
      <c r="CU920" s="2"/>
      <c r="CV920" s="2"/>
      <c r="CW920" s="2"/>
      <c r="CX920" s="2"/>
      <c r="CY920" s="2"/>
      <c r="CZ920" s="2"/>
      <c r="DA920" s="2"/>
      <c r="DB920" s="2"/>
      <c r="DC920" s="2"/>
      <c r="DD920" s="2"/>
      <c r="DE920" s="2"/>
      <c r="DF920" s="2"/>
      <c r="DG920" s="2"/>
      <c r="DH920" s="2"/>
      <c r="DI920" s="2"/>
      <c r="DJ920" s="2"/>
      <c r="DK920" s="2"/>
      <c r="DL920" s="2"/>
      <c r="DM920" s="2"/>
      <c r="DN920" s="2"/>
      <c r="DO920" s="2"/>
      <c r="DP920" s="2"/>
      <c r="DQ920" s="2"/>
      <c r="DR920" s="2"/>
      <c r="DS920" s="2"/>
      <c r="DT920" s="2"/>
      <c r="DU920" s="2"/>
      <c r="DV920" s="2"/>
      <c r="DW920" s="2"/>
      <c r="DX920" s="2"/>
      <c r="DY920" s="2"/>
      <c r="DZ920" s="2"/>
      <c r="EA920" s="2"/>
      <c r="EB920" s="2"/>
      <c r="EC920" s="2"/>
      <c r="ED920" s="2"/>
      <c r="EE920" s="2"/>
      <c r="EF920" s="2"/>
      <c r="EG920" s="2"/>
      <c r="EH920" s="2"/>
      <c r="EI920" s="2"/>
      <c r="EJ920" s="2"/>
      <c r="EK920" s="2"/>
    </row>
    <row r="921" spans="1:141" ht="12.7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c r="BS921" s="2"/>
      <c r="BT921" s="2"/>
      <c r="BU921" s="2"/>
      <c r="BV921" s="2"/>
      <c r="BW921" s="2"/>
      <c r="BX921" s="2"/>
      <c r="BY921" s="2"/>
      <c r="BZ921" s="2"/>
      <c r="CA921" s="2"/>
      <c r="CB921" s="2"/>
      <c r="CC921" s="2"/>
      <c r="CD921" s="2"/>
      <c r="CE921" s="2"/>
      <c r="CF921" s="2"/>
      <c r="CG921" s="2"/>
      <c r="CH921" s="2"/>
      <c r="CI921" s="2"/>
      <c r="CJ921" s="2"/>
      <c r="CK921" s="2"/>
      <c r="CL921" s="2"/>
      <c r="CM921" s="2"/>
      <c r="CN921" s="2"/>
      <c r="CO921" s="2"/>
      <c r="CP921" s="2"/>
      <c r="CQ921" s="2"/>
      <c r="CR921" s="2"/>
      <c r="CS921" s="2"/>
      <c r="CT921" s="2"/>
      <c r="CU921" s="2"/>
      <c r="CV921" s="2"/>
      <c r="CW921" s="2"/>
      <c r="CX921" s="2"/>
      <c r="CY921" s="2"/>
      <c r="CZ921" s="2"/>
      <c r="DA921" s="2"/>
      <c r="DB921" s="2"/>
      <c r="DC921" s="2"/>
      <c r="DD921" s="2"/>
      <c r="DE921" s="2"/>
      <c r="DF921" s="2"/>
      <c r="DG921" s="2"/>
      <c r="DH921" s="2"/>
      <c r="DI921" s="2"/>
      <c r="DJ921" s="2"/>
      <c r="DK921" s="2"/>
      <c r="DL921" s="2"/>
      <c r="DM921" s="2"/>
      <c r="DN921" s="2"/>
      <c r="DO921" s="2"/>
      <c r="DP921" s="2"/>
      <c r="DQ921" s="2"/>
      <c r="DR921" s="2"/>
      <c r="DS921" s="2"/>
      <c r="DT921" s="2"/>
      <c r="DU921" s="2"/>
      <c r="DV921" s="2"/>
      <c r="DW921" s="2"/>
      <c r="DX921" s="2"/>
      <c r="DY921" s="2"/>
      <c r="DZ921" s="2"/>
      <c r="EA921" s="2"/>
      <c r="EB921" s="2"/>
      <c r="EC921" s="2"/>
      <c r="ED921" s="2"/>
      <c r="EE921" s="2"/>
      <c r="EF921" s="2"/>
      <c r="EG921" s="2"/>
      <c r="EH921" s="2"/>
      <c r="EI921" s="2"/>
      <c r="EJ921" s="2"/>
      <c r="EK921" s="2"/>
    </row>
    <row r="922" spans="1:141" ht="12.7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c r="BS922" s="2"/>
      <c r="BT922" s="2"/>
      <c r="BU922" s="2"/>
      <c r="BV922" s="2"/>
      <c r="BW922" s="2"/>
      <c r="BX922" s="2"/>
      <c r="BY922" s="2"/>
      <c r="BZ922" s="2"/>
      <c r="CA922" s="2"/>
      <c r="CB922" s="2"/>
      <c r="CC922" s="2"/>
      <c r="CD922" s="2"/>
      <c r="CE922" s="2"/>
      <c r="CF922" s="2"/>
      <c r="CG922" s="2"/>
      <c r="CH922" s="2"/>
      <c r="CI922" s="2"/>
      <c r="CJ922" s="2"/>
      <c r="CK922" s="2"/>
      <c r="CL922" s="2"/>
      <c r="CM922" s="2"/>
      <c r="CN922" s="2"/>
      <c r="CO922" s="2"/>
      <c r="CP922" s="2"/>
      <c r="CQ922" s="2"/>
      <c r="CR922" s="2"/>
      <c r="CS922" s="2"/>
      <c r="CT922" s="2"/>
      <c r="CU922" s="2"/>
      <c r="CV922" s="2"/>
      <c r="CW922" s="2"/>
      <c r="CX922" s="2"/>
      <c r="CY922" s="2"/>
      <c r="CZ922" s="2"/>
      <c r="DA922" s="2"/>
      <c r="DB922" s="2"/>
      <c r="DC922" s="2"/>
      <c r="DD922" s="2"/>
      <c r="DE922" s="2"/>
      <c r="DF922" s="2"/>
      <c r="DG922" s="2"/>
      <c r="DH922" s="2"/>
      <c r="DI922" s="2"/>
      <c r="DJ922" s="2"/>
      <c r="DK922" s="2"/>
      <c r="DL922" s="2"/>
      <c r="DM922" s="2"/>
      <c r="DN922" s="2"/>
      <c r="DO922" s="2"/>
      <c r="DP922" s="2"/>
      <c r="DQ922" s="2"/>
      <c r="DR922" s="2"/>
      <c r="DS922" s="2"/>
      <c r="DT922" s="2"/>
      <c r="DU922" s="2"/>
      <c r="DV922" s="2"/>
      <c r="DW922" s="2"/>
      <c r="DX922" s="2"/>
      <c r="DY922" s="2"/>
      <c r="DZ922" s="2"/>
      <c r="EA922" s="2"/>
      <c r="EB922" s="2"/>
      <c r="EC922" s="2"/>
      <c r="ED922" s="2"/>
      <c r="EE922" s="2"/>
      <c r="EF922" s="2"/>
      <c r="EG922" s="2"/>
      <c r="EH922" s="2"/>
      <c r="EI922" s="2"/>
      <c r="EJ922" s="2"/>
      <c r="EK922" s="2"/>
    </row>
    <row r="923" spans="1:141" ht="12.7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c r="BR923" s="2"/>
      <c r="BS923" s="2"/>
      <c r="BT923" s="2"/>
      <c r="BU923" s="2"/>
      <c r="BV923" s="2"/>
      <c r="BW923" s="2"/>
      <c r="BX923" s="2"/>
      <c r="BY923" s="2"/>
      <c r="BZ923" s="2"/>
      <c r="CA923" s="2"/>
      <c r="CB923" s="2"/>
      <c r="CC923" s="2"/>
      <c r="CD923" s="2"/>
      <c r="CE923" s="2"/>
      <c r="CF923" s="2"/>
      <c r="CG923" s="2"/>
      <c r="CH923" s="2"/>
      <c r="CI923" s="2"/>
      <c r="CJ923" s="2"/>
      <c r="CK923" s="2"/>
      <c r="CL923" s="2"/>
      <c r="CM923" s="2"/>
      <c r="CN923" s="2"/>
      <c r="CO923" s="2"/>
      <c r="CP923" s="2"/>
      <c r="CQ923" s="2"/>
      <c r="CR923" s="2"/>
      <c r="CS923" s="2"/>
      <c r="CT923" s="2"/>
      <c r="CU923" s="2"/>
      <c r="CV923" s="2"/>
      <c r="CW923" s="2"/>
      <c r="CX923" s="2"/>
      <c r="CY923" s="2"/>
      <c r="CZ923" s="2"/>
      <c r="DA923" s="2"/>
      <c r="DB923" s="2"/>
      <c r="DC923" s="2"/>
      <c r="DD923" s="2"/>
      <c r="DE923" s="2"/>
      <c r="DF923" s="2"/>
      <c r="DG923" s="2"/>
      <c r="DH923" s="2"/>
      <c r="DI923" s="2"/>
      <c r="DJ923" s="2"/>
      <c r="DK923" s="2"/>
      <c r="DL923" s="2"/>
      <c r="DM923" s="2"/>
      <c r="DN923" s="2"/>
      <c r="DO923" s="2"/>
      <c r="DP923" s="2"/>
      <c r="DQ923" s="2"/>
      <c r="DR923" s="2"/>
      <c r="DS923" s="2"/>
      <c r="DT923" s="2"/>
      <c r="DU923" s="2"/>
      <c r="DV923" s="2"/>
      <c r="DW923" s="2"/>
      <c r="DX923" s="2"/>
      <c r="DY923" s="2"/>
      <c r="DZ923" s="2"/>
      <c r="EA923" s="2"/>
      <c r="EB923" s="2"/>
      <c r="EC923" s="2"/>
      <c r="ED923" s="2"/>
      <c r="EE923" s="2"/>
      <c r="EF923" s="2"/>
      <c r="EG923" s="2"/>
      <c r="EH923" s="2"/>
      <c r="EI923" s="2"/>
      <c r="EJ923" s="2"/>
      <c r="EK923" s="2"/>
    </row>
    <row r="924" spans="1:141" ht="12.7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c r="BS924" s="2"/>
      <c r="BT924" s="2"/>
      <c r="BU924" s="2"/>
      <c r="BV924" s="2"/>
      <c r="BW924" s="2"/>
      <c r="BX924" s="2"/>
      <c r="BY924" s="2"/>
      <c r="BZ924" s="2"/>
      <c r="CA924" s="2"/>
      <c r="CB924" s="2"/>
      <c r="CC924" s="2"/>
      <c r="CD924" s="2"/>
      <c r="CE924" s="2"/>
      <c r="CF924" s="2"/>
      <c r="CG924" s="2"/>
      <c r="CH924" s="2"/>
      <c r="CI924" s="2"/>
      <c r="CJ924" s="2"/>
      <c r="CK924" s="2"/>
      <c r="CL924" s="2"/>
      <c r="CM924" s="2"/>
      <c r="CN924" s="2"/>
      <c r="CO924" s="2"/>
      <c r="CP924" s="2"/>
      <c r="CQ924" s="2"/>
      <c r="CR924" s="2"/>
      <c r="CS924" s="2"/>
      <c r="CT924" s="2"/>
      <c r="CU924" s="2"/>
      <c r="CV924" s="2"/>
      <c r="CW924" s="2"/>
      <c r="CX924" s="2"/>
      <c r="CY924" s="2"/>
      <c r="CZ924" s="2"/>
      <c r="DA924" s="2"/>
      <c r="DB924" s="2"/>
      <c r="DC924" s="2"/>
      <c r="DD924" s="2"/>
      <c r="DE924" s="2"/>
      <c r="DF924" s="2"/>
      <c r="DG924" s="2"/>
      <c r="DH924" s="2"/>
      <c r="DI924" s="2"/>
      <c r="DJ924" s="2"/>
      <c r="DK924" s="2"/>
      <c r="DL924" s="2"/>
      <c r="DM924" s="2"/>
      <c r="DN924" s="2"/>
      <c r="DO924" s="2"/>
      <c r="DP924" s="2"/>
      <c r="DQ924" s="2"/>
      <c r="DR924" s="2"/>
      <c r="DS924" s="2"/>
      <c r="DT924" s="2"/>
      <c r="DU924" s="2"/>
      <c r="DV924" s="2"/>
      <c r="DW924" s="2"/>
      <c r="DX924" s="2"/>
      <c r="DY924" s="2"/>
      <c r="DZ924" s="2"/>
      <c r="EA924" s="2"/>
      <c r="EB924" s="2"/>
      <c r="EC924" s="2"/>
      <c r="ED924" s="2"/>
      <c r="EE924" s="2"/>
      <c r="EF924" s="2"/>
      <c r="EG924" s="2"/>
      <c r="EH924" s="2"/>
      <c r="EI924" s="2"/>
      <c r="EJ924" s="2"/>
      <c r="EK924" s="2"/>
    </row>
    <row r="925" spans="1:141" ht="12.7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c r="BR925" s="2"/>
      <c r="BS925" s="2"/>
      <c r="BT925" s="2"/>
      <c r="BU925" s="2"/>
      <c r="BV925" s="2"/>
      <c r="BW925" s="2"/>
      <c r="BX925" s="2"/>
      <c r="BY925" s="2"/>
      <c r="BZ925" s="2"/>
      <c r="CA925" s="2"/>
      <c r="CB925" s="2"/>
      <c r="CC925" s="2"/>
      <c r="CD925" s="2"/>
      <c r="CE925" s="2"/>
      <c r="CF925" s="2"/>
      <c r="CG925" s="2"/>
      <c r="CH925" s="2"/>
      <c r="CI925" s="2"/>
      <c r="CJ925" s="2"/>
      <c r="CK925" s="2"/>
      <c r="CL925" s="2"/>
      <c r="CM925" s="2"/>
      <c r="CN925" s="2"/>
      <c r="CO925" s="2"/>
      <c r="CP925" s="2"/>
      <c r="CQ925" s="2"/>
      <c r="CR925" s="2"/>
      <c r="CS925" s="2"/>
      <c r="CT925" s="2"/>
      <c r="CU925" s="2"/>
      <c r="CV925" s="2"/>
      <c r="CW925" s="2"/>
      <c r="CX925" s="2"/>
      <c r="CY925" s="2"/>
      <c r="CZ925" s="2"/>
      <c r="DA925" s="2"/>
      <c r="DB925" s="2"/>
      <c r="DC925" s="2"/>
      <c r="DD925" s="2"/>
      <c r="DE925" s="2"/>
      <c r="DF925" s="2"/>
      <c r="DG925" s="2"/>
      <c r="DH925" s="2"/>
      <c r="DI925" s="2"/>
      <c r="DJ925" s="2"/>
      <c r="DK925" s="2"/>
      <c r="DL925" s="2"/>
      <c r="DM925" s="2"/>
      <c r="DN925" s="2"/>
      <c r="DO925" s="2"/>
      <c r="DP925" s="2"/>
      <c r="DQ925" s="2"/>
      <c r="DR925" s="2"/>
      <c r="DS925" s="2"/>
      <c r="DT925" s="2"/>
      <c r="DU925" s="2"/>
      <c r="DV925" s="2"/>
      <c r="DW925" s="2"/>
      <c r="DX925" s="2"/>
      <c r="DY925" s="2"/>
      <c r="DZ925" s="2"/>
      <c r="EA925" s="2"/>
      <c r="EB925" s="2"/>
      <c r="EC925" s="2"/>
      <c r="ED925" s="2"/>
      <c r="EE925" s="2"/>
      <c r="EF925" s="2"/>
      <c r="EG925" s="2"/>
      <c r="EH925" s="2"/>
      <c r="EI925" s="2"/>
      <c r="EJ925" s="2"/>
      <c r="EK925" s="2"/>
    </row>
    <row r="926" spans="1:141" ht="12.7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c r="BS926" s="2"/>
      <c r="BT926" s="2"/>
      <c r="BU926" s="2"/>
      <c r="BV926" s="2"/>
      <c r="BW926" s="2"/>
      <c r="BX926" s="2"/>
      <c r="BY926" s="2"/>
      <c r="BZ926" s="2"/>
      <c r="CA926" s="2"/>
      <c r="CB926" s="2"/>
      <c r="CC926" s="2"/>
      <c r="CD926" s="2"/>
      <c r="CE926" s="2"/>
      <c r="CF926" s="2"/>
      <c r="CG926" s="2"/>
      <c r="CH926" s="2"/>
      <c r="CI926" s="2"/>
      <c r="CJ926" s="2"/>
      <c r="CK926" s="2"/>
      <c r="CL926" s="2"/>
      <c r="CM926" s="2"/>
      <c r="CN926" s="2"/>
      <c r="CO926" s="2"/>
      <c r="CP926" s="2"/>
      <c r="CQ926" s="2"/>
      <c r="CR926" s="2"/>
      <c r="CS926" s="2"/>
      <c r="CT926" s="2"/>
      <c r="CU926" s="2"/>
      <c r="CV926" s="2"/>
      <c r="CW926" s="2"/>
      <c r="CX926" s="2"/>
      <c r="CY926" s="2"/>
      <c r="CZ926" s="2"/>
      <c r="DA926" s="2"/>
      <c r="DB926" s="2"/>
      <c r="DC926" s="2"/>
      <c r="DD926" s="2"/>
      <c r="DE926" s="2"/>
      <c r="DF926" s="2"/>
      <c r="DG926" s="2"/>
      <c r="DH926" s="2"/>
      <c r="DI926" s="2"/>
      <c r="DJ926" s="2"/>
      <c r="DK926" s="2"/>
      <c r="DL926" s="2"/>
      <c r="DM926" s="2"/>
      <c r="DN926" s="2"/>
      <c r="DO926" s="2"/>
      <c r="DP926" s="2"/>
      <c r="DQ926" s="2"/>
      <c r="DR926" s="2"/>
      <c r="DS926" s="2"/>
      <c r="DT926" s="2"/>
      <c r="DU926" s="2"/>
      <c r="DV926" s="2"/>
      <c r="DW926" s="2"/>
      <c r="DX926" s="2"/>
      <c r="DY926" s="2"/>
      <c r="DZ926" s="2"/>
      <c r="EA926" s="2"/>
      <c r="EB926" s="2"/>
      <c r="EC926" s="2"/>
      <c r="ED926" s="2"/>
      <c r="EE926" s="2"/>
      <c r="EF926" s="2"/>
      <c r="EG926" s="2"/>
      <c r="EH926" s="2"/>
      <c r="EI926" s="2"/>
      <c r="EJ926" s="2"/>
      <c r="EK926" s="2"/>
    </row>
    <row r="927" spans="1:141" ht="12.7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c r="BR927" s="2"/>
      <c r="BS927" s="2"/>
      <c r="BT927" s="2"/>
      <c r="BU927" s="2"/>
      <c r="BV927" s="2"/>
      <c r="BW927" s="2"/>
      <c r="BX927" s="2"/>
      <c r="BY927" s="2"/>
      <c r="BZ927" s="2"/>
      <c r="CA927" s="2"/>
      <c r="CB927" s="2"/>
      <c r="CC927" s="2"/>
      <c r="CD927" s="2"/>
      <c r="CE927" s="2"/>
      <c r="CF927" s="2"/>
      <c r="CG927" s="2"/>
      <c r="CH927" s="2"/>
      <c r="CI927" s="2"/>
      <c r="CJ927" s="2"/>
      <c r="CK927" s="2"/>
      <c r="CL927" s="2"/>
      <c r="CM927" s="2"/>
      <c r="CN927" s="2"/>
      <c r="CO927" s="2"/>
      <c r="CP927" s="2"/>
      <c r="CQ927" s="2"/>
      <c r="CR927" s="2"/>
      <c r="CS927" s="2"/>
      <c r="CT927" s="2"/>
      <c r="CU927" s="2"/>
      <c r="CV927" s="2"/>
      <c r="CW927" s="2"/>
      <c r="CX927" s="2"/>
      <c r="CY927" s="2"/>
      <c r="CZ927" s="2"/>
      <c r="DA927" s="2"/>
      <c r="DB927" s="2"/>
      <c r="DC927" s="2"/>
      <c r="DD927" s="2"/>
      <c r="DE927" s="2"/>
      <c r="DF927" s="2"/>
      <c r="DG927" s="2"/>
      <c r="DH927" s="2"/>
      <c r="DI927" s="2"/>
      <c r="DJ927" s="2"/>
      <c r="DK927" s="2"/>
      <c r="DL927" s="2"/>
      <c r="DM927" s="2"/>
      <c r="DN927" s="2"/>
      <c r="DO927" s="2"/>
      <c r="DP927" s="2"/>
      <c r="DQ927" s="2"/>
      <c r="DR927" s="2"/>
      <c r="DS927" s="2"/>
      <c r="DT927" s="2"/>
      <c r="DU927" s="2"/>
      <c r="DV927" s="2"/>
      <c r="DW927" s="2"/>
      <c r="DX927" s="2"/>
      <c r="DY927" s="2"/>
      <c r="DZ927" s="2"/>
      <c r="EA927" s="2"/>
      <c r="EB927" s="2"/>
      <c r="EC927" s="2"/>
      <c r="ED927" s="2"/>
      <c r="EE927" s="2"/>
      <c r="EF927" s="2"/>
      <c r="EG927" s="2"/>
      <c r="EH927" s="2"/>
      <c r="EI927" s="2"/>
      <c r="EJ927" s="2"/>
      <c r="EK927" s="2"/>
    </row>
    <row r="928" spans="1:141" ht="12.7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c r="BR928" s="2"/>
      <c r="BS928" s="2"/>
      <c r="BT928" s="2"/>
      <c r="BU928" s="2"/>
      <c r="BV928" s="2"/>
      <c r="BW928" s="2"/>
      <c r="BX928" s="2"/>
      <c r="BY928" s="2"/>
      <c r="BZ928" s="2"/>
      <c r="CA928" s="2"/>
      <c r="CB928" s="2"/>
      <c r="CC928" s="2"/>
      <c r="CD928" s="2"/>
      <c r="CE928" s="2"/>
      <c r="CF928" s="2"/>
      <c r="CG928" s="2"/>
      <c r="CH928" s="2"/>
      <c r="CI928" s="2"/>
      <c r="CJ928" s="2"/>
      <c r="CK928" s="2"/>
      <c r="CL928" s="2"/>
      <c r="CM928" s="2"/>
      <c r="CN928" s="2"/>
      <c r="CO928" s="2"/>
      <c r="CP928" s="2"/>
      <c r="CQ928" s="2"/>
      <c r="CR928" s="2"/>
      <c r="CS928" s="2"/>
      <c r="CT928" s="2"/>
      <c r="CU928" s="2"/>
      <c r="CV928" s="2"/>
      <c r="CW928" s="2"/>
      <c r="CX928" s="2"/>
      <c r="CY928" s="2"/>
      <c r="CZ928" s="2"/>
      <c r="DA928" s="2"/>
      <c r="DB928" s="2"/>
      <c r="DC928" s="2"/>
      <c r="DD928" s="2"/>
      <c r="DE928" s="2"/>
      <c r="DF928" s="2"/>
      <c r="DG928" s="2"/>
      <c r="DH928" s="2"/>
      <c r="DI928" s="2"/>
      <c r="DJ928" s="2"/>
      <c r="DK928" s="2"/>
      <c r="DL928" s="2"/>
      <c r="DM928" s="2"/>
      <c r="DN928" s="2"/>
      <c r="DO928" s="2"/>
      <c r="DP928" s="2"/>
      <c r="DQ928" s="2"/>
      <c r="DR928" s="2"/>
      <c r="DS928" s="2"/>
      <c r="DT928" s="2"/>
      <c r="DU928" s="2"/>
      <c r="DV928" s="2"/>
      <c r="DW928" s="2"/>
      <c r="DX928" s="2"/>
      <c r="DY928" s="2"/>
      <c r="DZ928" s="2"/>
      <c r="EA928" s="2"/>
      <c r="EB928" s="2"/>
      <c r="EC928" s="2"/>
      <c r="ED928" s="2"/>
      <c r="EE928" s="2"/>
      <c r="EF928" s="2"/>
      <c r="EG928" s="2"/>
      <c r="EH928" s="2"/>
      <c r="EI928" s="2"/>
      <c r="EJ928" s="2"/>
      <c r="EK928" s="2"/>
    </row>
    <row r="929" spans="1:141" ht="12.7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c r="BP929" s="2"/>
      <c r="BQ929" s="2"/>
      <c r="BR929" s="2"/>
      <c r="BS929" s="2"/>
      <c r="BT929" s="2"/>
      <c r="BU929" s="2"/>
      <c r="BV929" s="2"/>
      <c r="BW929" s="2"/>
      <c r="BX929" s="2"/>
      <c r="BY929" s="2"/>
      <c r="BZ929" s="2"/>
      <c r="CA929" s="2"/>
      <c r="CB929" s="2"/>
      <c r="CC929" s="2"/>
      <c r="CD929" s="2"/>
      <c r="CE929" s="2"/>
      <c r="CF929" s="2"/>
      <c r="CG929" s="2"/>
      <c r="CH929" s="2"/>
      <c r="CI929" s="2"/>
      <c r="CJ929" s="2"/>
      <c r="CK929" s="2"/>
      <c r="CL929" s="2"/>
      <c r="CM929" s="2"/>
      <c r="CN929" s="2"/>
      <c r="CO929" s="2"/>
      <c r="CP929" s="2"/>
      <c r="CQ929" s="2"/>
      <c r="CR929" s="2"/>
      <c r="CS929" s="2"/>
      <c r="CT929" s="2"/>
      <c r="CU929" s="2"/>
      <c r="CV929" s="2"/>
      <c r="CW929" s="2"/>
      <c r="CX929" s="2"/>
      <c r="CY929" s="2"/>
      <c r="CZ929" s="2"/>
      <c r="DA929" s="2"/>
      <c r="DB929" s="2"/>
      <c r="DC929" s="2"/>
      <c r="DD929" s="2"/>
      <c r="DE929" s="2"/>
      <c r="DF929" s="2"/>
      <c r="DG929" s="2"/>
      <c r="DH929" s="2"/>
      <c r="DI929" s="2"/>
      <c r="DJ929" s="2"/>
      <c r="DK929" s="2"/>
      <c r="DL929" s="2"/>
      <c r="DM929" s="2"/>
      <c r="DN929" s="2"/>
      <c r="DO929" s="2"/>
      <c r="DP929" s="2"/>
      <c r="DQ929" s="2"/>
      <c r="DR929" s="2"/>
      <c r="DS929" s="2"/>
      <c r="DT929" s="2"/>
      <c r="DU929" s="2"/>
      <c r="DV929" s="2"/>
      <c r="DW929" s="2"/>
      <c r="DX929" s="2"/>
      <c r="DY929" s="2"/>
      <c r="DZ929" s="2"/>
      <c r="EA929" s="2"/>
      <c r="EB929" s="2"/>
      <c r="EC929" s="2"/>
      <c r="ED929" s="2"/>
      <c r="EE929" s="2"/>
      <c r="EF929" s="2"/>
      <c r="EG929" s="2"/>
      <c r="EH929" s="2"/>
      <c r="EI929" s="2"/>
      <c r="EJ929" s="2"/>
      <c r="EK929" s="2"/>
    </row>
    <row r="930" spans="1:141" ht="12.7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c r="BR930" s="2"/>
      <c r="BS930" s="2"/>
      <c r="BT930" s="2"/>
      <c r="BU930" s="2"/>
      <c r="BV930" s="2"/>
      <c r="BW930" s="2"/>
      <c r="BX930" s="2"/>
      <c r="BY930" s="2"/>
      <c r="BZ930" s="2"/>
      <c r="CA930" s="2"/>
      <c r="CB930" s="2"/>
      <c r="CC930" s="2"/>
      <c r="CD930" s="2"/>
      <c r="CE930" s="2"/>
      <c r="CF930" s="2"/>
      <c r="CG930" s="2"/>
      <c r="CH930" s="2"/>
      <c r="CI930" s="2"/>
      <c r="CJ930" s="2"/>
      <c r="CK930" s="2"/>
      <c r="CL930" s="2"/>
      <c r="CM930" s="2"/>
      <c r="CN930" s="2"/>
      <c r="CO930" s="2"/>
      <c r="CP930" s="2"/>
      <c r="CQ930" s="2"/>
      <c r="CR930" s="2"/>
      <c r="CS930" s="2"/>
      <c r="CT930" s="2"/>
      <c r="CU930" s="2"/>
      <c r="CV930" s="2"/>
      <c r="CW930" s="2"/>
      <c r="CX930" s="2"/>
      <c r="CY930" s="2"/>
      <c r="CZ930" s="2"/>
      <c r="DA930" s="2"/>
      <c r="DB930" s="2"/>
      <c r="DC930" s="2"/>
      <c r="DD930" s="2"/>
      <c r="DE930" s="2"/>
      <c r="DF930" s="2"/>
      <c r="DG930" s="2"/>
      <c r="DH930" s="2"/>
      <c r="DI930" s="2"/>
      <c r="DJ930" s="2"/>
      <c r="DK930" s="2"/>
      <c r="DL930" s="2"/>
      <c r="DM930" s="2"/>
      <c r="DN930" s="2"/>
      <c r="DO930" s="2"/>
      <c r="DP930" s="2"/>
      <c r="DQ930" s="2"/>
      <c r="DR930" s="2"/>
      <c r="DS930" s="2"/>
      <c r="DT930" s="2"/>
      <c r="DU930" s="2"/>
      <c r="DV930" s="2"/>
      <c r="DW930" s="2"/>
      <c r="DX930" s="2"/>
      <c r="DY930" s="2"/>
      <c r="DZ930" s="2"/>
      <c r="EA930" s="2"/>
      <c r="EB930" s="2"/>
      <c r="EC930" s="2"/>
      <c r="ED930" s="2"/>
      <c r="EE930" s="2"/>
      <c r="EF930" s="2"/>
      <c r="EG930" s="2"/>
      <c r="EH930" s="2"/>
      <c r="EI930" s="2"/>
      <c r="EJ930" s="2"/>
      <c r="EK930" s="2"/>
    </row>
    <row r="931" spans="1:141" ht="12.7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c r="BP931" s="2"/>
      <c r="BQ931" s="2"/>
      <c r="BR931" s="2"/>
      <c r="BS931" s="2"/>
      <c r="BT931" s="2"/>
      <c r="BU931" s="2"/>
      <c r="BV931" s="2"/>
      <c r="BW931" s="2"/>
      <c r="BX931" s="2"/>
      <c r="BY931" s="2"/>
      <c r="BZ931" s="2"/>
      <c r="CA931" s="2"/>
      <c r="CB931" s="2"/>
      <c r="CC931" s="2"/>
      <c r="CD931" s="2"/>
      <c r="CE931" s="2"/>
      <c r="CF931" s="2"/>
      <c r="CG931" s="2"/>
      <c r="CH931" s="2"/>
      <c r="CI931" s="2"/>
      <c r="CJ931" s="2"/>
      <c r="CK931" s="2"/>
      <c r="CL931" s="2"/>
      <c r="CM931" s="2"/>
      <c r="CN931" s="2"/>
      <c r="CO931" s="2"/>
      <c r="CP931" s="2"/>
      <c r="CQ931" s="2"/>
      <c r="CR931" s="2"/>
      <c r="CS931" s="2"/>
      <c r="CT931" s="2"/>
      <c r="CU931" s="2"/>
      <c r="CV931" s="2"/>
      <c r="CW931" s="2"/>
      <c r="CX931" s="2"/>
      <c r="CY931" s="2"/>
      <c r="CZ931" s="2"/>
      <c r="DA931" s="2"/>
      <c r="DB931" s="2"/>
      <c r="DC931" s="2"/>
      <c r="DD931" s="2"/>
      <c r="DE931" s="2"/>
      <c r="DF931" s="2"/>
      <c r="DG931" s="2"/>
      <c r="DH931" s="2"/>
      <c r="DI931" s="2"/>
      <c r="DJ931" s="2"/>
      <c r="DK931" s="2"/>
      <c r="DL931" s="2"/>
      <c r="DM931" s="2"/>
      <c r="DN931" s="2"/>
      <c r="DO931" s="2"/>
      <c r="DP931" s="2"/>
      <c r="DQ931" s="2"/>
      <c r="DR931" s="2"/>
      <c r="DS931" s="2"/>
      <c r="DT931" s="2"/>
      <c r="DU931" s="2"/>
      <c r="DV931" s="2"/>
      <c r="DW931" s="2"/>
      <c r="DX931" s="2"/>
      <c r="DY931" s="2"/>
      <c r="DZ931" s="2"/>
      <c r="EA931" s="2"/>
      <c r="EB931" s="2"/>
      <c r="EC931" s="2"/>
      <c r="ED931" s="2"/>
      <c r="EE931" s="2"/>
      <c r="EF931" s="2"/>
      <c r="EG931" s="2"/>
      <c r="EH931" s="2"/>
      <c r="EI931" s="2"/>
      <c r="EJ931" s="2"/>
      <c r="EK931" s="2"/>
    </row>
    <row r="932" spans="1:141" ht="12.7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
      <c r="BR932" s="2"/>
      <c r="BS932" s="2"/>
      <c r="BT932" s="2"/>
      <c r="BU932" s="2"/>
      <c r="BV932" s="2"/>
      <c r="BW932" s="2"/>
      <c r="BX932" s="2"/>
      <c r="BY932" s="2"/>
      <c r="BZ932" s="2"/>
      <c r="CA932" s="2"/>
      <c r="CB932" s="2"/>
      <c r="CC932" s="2"/>
      <c r="CD932" s="2"/>
      <c r="CE932" s="2"/>
      <c r="CF932" s="2"/>
      <c r="CG932" s="2"/>
      <c r="CH932" s="2"/>
      <c r="CI932" s="2"/>
      <c r="CJ932" s="2"/>
      <c r="CK932" s="2"/>
      <c r="CL932" s="2"/>
      <c r="CM932" s="2"/>
      <c r="CN932" s="2"/>
      <c r="CO932" s="2"/>
      <c r="CP932" s="2"/>
      <c r="CQ932" s="2"/>
      <c r="CR932" s="2"/>
      <c r="CS932" s="2"/>
      <c r="CT932" s="2"/>
      <c r="CU932" s="2"/>
      <c r="CV932" s="2"/>
      <c r="CW932" s="2"/>
      <c r="CX932" s="2"/>
      <c r="CY932" s="2"/>
      <c r="CZ932" s="2"/>
      <c r="DA932" s="2"/>
      <c r="DB932" s="2"/>
      <c r="DC932" s="2"/>
      <c r="DD932" s="2"/>
      <c r="DE932" s="2"/>
      <c r="DF932" s="2"/>
      <c r="DG932" s="2"/>
      <c r="DH932" s="2"/>
      <c r="DI932" s="2"/>
      <c r="DJ932" s="2"/>
      <c r="DK932" s="2"/>
      <c r="DL932" s="2"/>
      <c r="DM932" s="2"/>
      <c r="DN932" s="2"/>
      <c r="DO932" s="2"/>
      <c r="DP932" s="2"/>
      <c r="DQ932" s="2"/>
      <c r="DR932" s="2"/>
      <c r="DS932" s="2"/>
      <c r="DT932" s="2"/>
      <c r="DU932" s="2"/>
      <c r="DV932" s="2"/>
      <c r="DW932" s="2"/>
      <c r="DX932" s="2"/>
      <c r="DY932" s="2"/>
      <c r="DZ932" s="2"/>
      <c r="EA932" s="2"/>
      <c r="EB932" s="2"/>
      <c r="EC932" s="2"/>
      <c r="ED932" s="2"/>
      <c r="EE932" s="2"/>
      <c r="EF932" s="2"/>
      <c r="EG932" s="2"/>
      <c r="EH932" s="2"/>
      <c r="EI932" s="2"/>
      <c r="EJ932" s="2"/>
      <c r="EK932" s="2"/>
    </row>
    <row r="933" spans="1:141" ht="12.7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c r="BP933" s="2"/>
      <c r="BQ933" s="2"/>
      <c r="BR933" s="2"/>
      <c r="BS933" s="2"/>
      <c r="BT933" s="2"/>
      <c r="BU933" s="2"/>
      <c r="BV933" s="2"/>
      <c r="BW933" s="2"/>
      <c r="BX933" s="2"/>
      <c r="BY933" s="2"/>
      <c r="BZ933" s="2"/>
      <c r="CA933" s="2"/>
      <c r="CB933" s="2"/>
      <c r="CC933" s="2"/>
      <c r="CD933" s="2"/>
      <c r="CE933" s="2"/>
      <c r="CF933" s="2"/>
      <c r="CG933" s="2"/>
      <c r="CH933" s="2"/>
      <c r="CI933" s="2"/>
      <c r="CJ933" s="2"/>
      <c r="CK933" s="2"/>
      <c r="CL933" s="2"/>
      <c r="CM933" s="2"/>
      <c r="CN933" s="2"/>
      <c r="CO933" s="2"/>
      <c r="CP933" s="2"/>
      <c r="CQ933" s="2"/>
      <c r="CR933" s="2"/>
      <c r="CS933" s="2"/>
      <c r="CT933" s="2"/>
      <c r="CU933" s="2"/>
      <c r="CV933" s="2"/>
      <c r="CW933" s="2"/>
      <c r="CX933" s="2"/>
      <c r="CY933" s="2"/>
      <c r="CZ933" s="2"/>
      <c r="DA933" s="2"/>
      <c r="DB933" s="2"/>
      <c r="DC933" s="2"/>
      <c r="DD933" s="2"/>
      <c r="DE933" s="2"/>
      <c r="DF933" s="2"/>
      <c r="DG933" s="2"/>
      <c r="DH933" s="2"/>
      <c r="DI933" s="2"/>
      <c r="DJ933" s="2"/>
      <c r="DK933" s="2"/>
      <c r="DL933" s="2"/>
      <c r="DM933" s="2"/>
      <c r="DN933" s="2"/>
      <c r="DO933" s="2"/>
      <c r="DP933" s="2"/>
      <c r="DQ933" s="2"/>
      <c r="DR933" s="2"/>
      <c r="DS933" s="2"/>
      <c r="DT933" s="2"/>
      <c r="DU933" s="2"/>
      <c r="DV933" s="2"/>
      <c r="DW933" s="2"/>
      <c r="DX933" s="2"/>
      <c r="DY933" s="2"/>
      <c r="DZ933" s="2"/>
      <c r="EA933" s="2"/>
      <c r="EB933" s="2"/>
      <c r="EC933" s="2"/>
      <c r="ED933" s="2"/>
      <c r="EE933" s="2"/>
      <c r="EF933" s="2"/>
      <c r="EG933" s="2"/>
      <c r="EH933" s="2"/>
      <c r="EI933" s="2"/>
      <c r="EJ933" s="2"/>
      <c r="EK933" s="2"/>
    </row>
    <row r="934" spans="1:141" ht="12.7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c r="BR934" s="2"/>
      <c r="BS934" s="2"/>
      <c r="BT934" s="2"/>
      <c r="BU934" s="2"/>
      <c r="BV934" s="2"/>
      <c r="BW934" s="2"/>
      <c r="BX934" s="2"/>
      <c r="BY934" s="2"/>
      <c r="BZ934" s="2"/>
      <c r="CA934" s="2"/>
      <c r="CB934" s="2"/>
      <c r="CC934" s="2"/>
      <c r="CD934" s="2"/>
      <c r="CE934" s="2"/>
      <c r="CF934" s="2"/>
      <c r="CG934" s="2"/>
      <c r="CH934" s="2"/>
      <c r="CI934" s="2"/>
      <c r="CJ934" s="2"/>
      <c r="CK934" s="2"/>
      <c r="CL934" s="2"/>
      <c r="CM934" s="2"/>
      <c r="CN934" s="2"/>
      <c r="CO934" s="2"/>
      <c r="CP934" s="2"/>
      <c r="CQ934" s="2"/>
      <c r="CR934" s="2"/>
      <c r="CS934" s="2"/>
      <c r="CT934" s="2"/>
      <c r="CU934" s="2"/>
      <c r="CV934" s="2"/>
      <c r="CW934" s="2"/>
      <c r="CX934" s="2"/>
      <c r="CY934" s="2"/>
      <c r="CZ934" s="2"/>
      <c r="DA934" s="2"/>
      <c r="DB934" s="2"/>
      <c r="DC934" s="2"/>
      <c r="DD934" s="2"/>
      <c r="DE934" s="2"/>
      <c r="DF934" s="2"/>
      <c r="DG934" s="2"/>
      <c r="DH934" s="2"/>
      <c r="DI934" s="2"/>
      <c r="DJ934" s="2"/>
      <c r="DK934" s="2"/>
      <c r="DL934" s="2"/>
      <c r="DM934" s="2"/>
      <c r="DN934" s="2"/>
      <c r="DO934" s="2"/>
      <c r="DP934" s="2"/>
      <c r="DQ934" s="2"/>
      <c r="DR934" s="2"/>
      <c r="DS934" s="2"/>
      <c r="DT934" s="2"/>
      <c r="DU934" s="2"/>
      <c r="DV934" s="2"/>
      <c r="DW934" s="2"/>
      <c r="DX934" s="2"/>
      <c r="DY934" s="2"/>
      <c r="DZ934" s="2"/>
      <c r="EA934" s="2"/>
      <c r="EB934" s="2"/>
      <c r="EC934" s="2"/>
      <c r="ED934" s="2"/>
      <c r="EE934" s="2"/>
      <c r="EF934" s="2"/>
      <c r="EG934" s="2"/>
      <c r="EH934" s="2"/>
      <c r="EI934" s="2"/>
      <c r="EJ934" s="2"/>
      <c r="EK934" s="2"/>
    </row>
    <row r="935" spans="1:141" ht="12.7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c r="BP935" s="2"/>
      <c r="BQ935" s="2"/>
      <c r="BR935" s="2"/>
      <c r="BS935" s="2"/>
      <c r="BT935" s="2"/>
      <c r="BU935" s="2"/>
      <c r="BV935" s="2"/>
      <c r="BW935" s="2"/>
      <c r="BX935" s="2"/>
      <c r="BY935" s="2"/>
      <c r="BZ935" s="2"/>
      <c r="CA935" s="2"/>
      <c r="CB935" s="2"/>
      <c r="CC935" s="2"/>
      <c r="CD935" s="2"/>
      <c r="CE935" s="2"/>
      <c r="CF935" s="2"/>
      <c r="CG935" s="2"/>
      <c r="CH935" s="2"/>
      <c r="CI935" s="2"/>
      <c r="CJ935" s="2"/>
      <c r="CK935" s="2"/>
      <c r="CL935" s="2"/>
      <c r="CM935" s="2"/>
      <c r="CN935" s="2"/>
      <c r="CO935" s="2"/>
      <c r="CP935" s="2"/>
      <c r="CQ935" s="2"/>
      <c r="CR935" s="2"/>
      <c r="CS935" s="2"/>
      <c r="CT935" s="2"/>
      <c r="CU935" s="2"/>
      <c r="CV935" s="2"/>
      <c r="CW935" s="2"/>
      <c r="CX935" s="2"/>
      <c r="CY935" s="2"/>
      <c r="CZ935" s="2"/>
      <c r="DA935" s="2"/>
      <c r="DB935" s="2"/>
      <c r="DC935" s="2"/>
      <c r="DD935" s="2"/>
      <c r="DE935" s="2"/>
      <c r="DF935" s="2"/>
      <c r="DG935" s="2"/>
      <c r="DH935" s="2"/>
      <c r="DI935" s="2"/>
      <c r="DJ935" s="2"/>
      <c r="DK935" s="2"/>
      <c r="DL935" s="2"/>
      <c r="DM935" s="2"/>
      <c r="DN935" s="2"/>
      <c r="DO935" s="2"/>
      <c r="DP935" s="2"/>
      <c r="DQ935" s="2"/>
      <c r="DR935" s="2"/>
      <c r="DS935" s="2"/>
      <c r="DT935" s="2"/>
      <c r="DU935" s="2"/>
      <c r="DV935" s="2"/>
      <c r="DW935" s="2"/>
      <c r="DX935" s="2"/>
      <c r="DY935" s="2"/>
      <c r="DZ935" s="2"/>
      <c r="EA935" s="2"/>
      <c r="EB935" s="2"/>
      <c r="EC935" s="2"/>
      <c r="ED935" s="2"/>
      <c r="EE935" s="2"/>
      <c r="EF935" s="2"/>
      <c r="EG935" s="2"/>
      <c r="EH935" s="2"/>
      <c r="EI935" s="2"/>
      <c r="EJ935" s="2"/>
      <c r="EK935" s="2"/>
    </row>
    <row r="936" spans="1:141" ht="12.7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
      <c r="BR936" s="2"/>
      <c r="BS936" s="2"/>
      <c r="BT936" s="2"/>
      <c r="BU936" s="2"/>
      <c r="BV936" s="2"/>
      <c r="BW936" s="2"/>
      <c r="BX936" s="2"/>
      <c r="BY936" s="2"/>
      <c r="BZ936" s="2"/>
      <c r="CA936" s="2"/>
      <c r="CB936" s="2"/>
      <c r="CC936" s="2"/>
      <c r="CD936" s="2"/>
      <c r="CE936" s="2"/>
      <c r="CF936" s="2"/>
      <c r="CG936" s="2"/>
      <c r="CH936" s="2"/>
      <c r="CI936" s="2"/>
      <c r="CJ936" s="2"/>
      <c r="CK936" s="2"/>
      <c r="CL936" s="2"/>
      <c r="CM936" s="2"/>
      <c r="CN936" s="2"/>
      <c r="CO936" s="2"/>
      <c r="CP936" s="2"/>
      <c r="CQ936" s="2"/>
      <c r="CR936" s="2"/>
      <c r="CS936" s="2"/>
      <c r="CT936" s="2"/>
      <c r="CU936" s="2"/>
      <c r="CV936" s="2"/>
      <c r="CW936" s="2"/>
      <c r="CX936" s="2"/>
      <c r="CY936" s="2"/>
      <c r="CZ936" s="2"/>
      <c r="DA936" s="2"/>
      <c r="DB936" s="2"/>
      <c r="DC936" s="2"/>
      <c r="DD936" s="2"/>
      <c r="DE936" s="2"/>
      <c r="DF936" s="2"/>
      <c r="DG936" s="2"/>
      <c r="DH936" s="2"/>
      <c r="DI936" s="2"/>
      <c r="DJ936" s="2"/>
      <c r="DK936" s="2"/>
      <c r="DL936" s="2"/>
      <c r="DM936" s="2"/>
      <c r="DN936" s="2"/>
      <c r="DO936" s="2"/>
      <c r="DP936" s="2"/>
      <c r="DQ936" s="2"/>
      <c r="DR936" s="2"/>
      <c r="DS936" s="2"/>
      <c r="DT936" s="2"/>
      <c r="DU936" s="2"/>
      <c r="DV936" s="2"/>
      <c r="DW936" s="2"/>
      <c r="DX936" s="2"/>
      <c r="DY936" s="2"/>
      <c r="DZ936" s="2"/>
      <c r="EA936" s="2"/>
      <c r="EB936" s="2"/>
      <c r="EC936" s="2"/>
      <c r="ED936" s="2"/>
      <c r="EE936" s="2"/>
      <c r="EF936" s="2"/>
      <c r="EG936" s="2"/>
      <c r="EH936" s="2"/>
      <c r="EI936" s="2"/>
      <c r="EJ936" s="2"/>
      <c r="EK936" s="2"/>
    </row>
    <row r="937" spans="1:141" ht="12.7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c r="BP937" s="2"/>
      <c r="BQ937" s="2"/>
      <c r="BR937" s="2"/>
      <c r="BS937" s="2"/>
      <c r="BT937" s="2"/>
      <c r="BU937" s="2"/>
      <c r="BV937" s="2"/>
      <c r="BW937" s="2"/>
      <c r="BX937" s="2"/>
      <c r="BY937" s="2"/>
      <c r="BZ937" s="2"/>
      <c r="CA937" s="2"/>
      <c r="CB937" s="2"/>
      <c r="CC937" s="2"/>
      <c r="CD937" s="2"/>
      <c r="CE937" s="2"/>
      <c r="CF937" s="2"/>
      <c r="CG937" s="2"/>
      <c r="CH937" s="2"/>
      <c r="CI937" s="2"/>
      <c r="CJ937" s="2"/>
      <c r="CK937" s="2"/>
      <c r="CL937" s="2"/>
      <c r="CM937" s="2"/>
      <c r="CN937" s="2"/>
      <c r="CO937" s="2"/>
      <c r="CP937" s="2"/>
      <c r="CQ937" s="2"/>
      <c r="CR937" s="2"/>
      <c r="CS937" s="2"/>
      <c r="CT937" s="2"/>
      <c r="CU937" s="2"/>
      <c r="CV937" s="2"/>
      <c r="CW937" s="2"/>
      <c r="CX937" s="2"/>
      <c r="CY937" s="2"/>
      <c r="CZ937" s="2"/>
      <c r="DA937" s="2"/>
      <c r="DB937" s="2"/>
      <c r="DC937" s="2"/>
      <c r="DD937" s="2"/>
      <c r="DE937" s="2"/>
      <c r="DF937" s="2"/>
      <c r="DG937" s="2"/>
      <c r="DH937" s="2"/>
      <c r="DI937" s="2"/>
      <c r="DJ937" s="2"/>
      <c r="DK937" s="2"/>
      <c r="DL937" s="2"/>
      <c r="DM937" s="2"/>
      <c r="DN937" s="2"/>
      <c r="DO937" s="2"/>
      <c r="DP937" s="2"/>
      <c r="DQ937" s="2"/>
      <c r="DR937" s="2"/>
      <c r="DS937" s="2"/>
      <c r="DT937" s="2"/>
      <c r="DU937" s="2"/>
      <c r="DV937" s="2"/>
      <c r="DW937" s="2"/>
      <c r="DX937" s="2"/>
      <c r="DY937" s="2"/>
      <c r="DZ937" s="2"/>
      <c r="EA937" s="2"/>
      <c r="EB937" s="2"/>
      <c r="EC937" s="2"/>
      <c r="ED937" s="2"/>
      <c r="EE937" s="2"/>
      <c r="EF937" s="2"/>
      <c r="EG937" s="2"/>
      <c r="EH937" s="2"/>
      <c r="EI937" s="2"/>
      <c r="EJ937" s="2"/>
      <c r="EK937" s="2"/>
    </row>
    <row r="938" spans="1:141" ht="12.7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c r="BP938" s="2"/>
      <c r="BQ938" s="2"/>
      <c r="BR938" s="2"/>
      <c r="BS938" s="2"/>
      <c r="BT938" s="2"/>
      <c r="BU938" s="2"/>
      <c r="BV938" s="2"/>
      <c r="BW938" s="2"/>
      <c r="BX938" s="2"/>
      <c r="BY938" s="2"/>
      <c r="BZ938" s="2"/>
      <c r="CA938" s="2"/>
      <c r="CB938" s="2"/>
      <c r="CC938" s="2"/>
      <c r="CD938" s="2"/>
      <c r="CE938" s="2"/>
      <c r="CF938" s="2"/>
      <c r="CG938" s="2"/>
      <c r="CH938" s="2"/>
      <c r="CI938" s="2"/>
      <c r="CJ938" s="2"/>
      <c r="CK938" s="2"/>
      <c r="CL938" s="2"/>
      <c r="CM938" s="2"/>
      <c r="CN938" s="2"/>
      <c r="CO938" s="2"/>
      <c r="CP938" s="2"/>
      <c r="CQ938" s="2"/>
      <c r="CR938" s="2"/>
      <c r="CS938" s="2"/>
      <c r="CT938" s="2"/>
      <c r="CU938" s="2"/>
      <c r="CV938" s="2"/>
      <c r="CW938" s="2"/>
      <c r="CX938" s="2"/>
      <c r="CY938" s="2"/>
      <c r="CZ938" s="2"/>
      <c r="DA938" s="2"/>
      <c r="DB938" s="2"/>
      <c r="DC938" s="2"/>
      <c r="DD938" s="2"/>
      <c r="DE938" s="2"/>
      <c r="DF938" s="2"/>
      <c r="DG938" s="2"/>
      <c r="DH938" s="2"/>
      <c r="DI938" s="2"/>
      <c r="DJ938" s="2"/>
      <c r="DK938" s="2"/>
      <c r="DL938" s="2"/>
      <c r="DM938" s="2"/>
      <c r="DN938" s="2"/>
      <c r="DO938" s="2"/>
      <c r="DP938" s="2"/>
      <c r="DQ938" s="2"/>
      <c r="DR938" s="2"/>
      <c r="DS938" s="2"/>
      <c r="DT938" s="2"/>
      <c r="DU938" s="2"/>
      <c r="DV938" s="2"/>
      <c r="DW938" s="2"/>
      <c r="DX938" s="2"/>
      <c r="DY938" s="2"/>
      <c r="DZ938" s="2"/>
      <c r="EA938" s="2"/>
      <c r="EB938" s="2"/>
      <c r="EC938" s="2"/>
      <c r="ED938" s="2"/>
      <c r="EE938" s="2"/>
      <c r="EF938" s="2"/>
      <c r="EG938" s="2"/>
      <c r="EH938" s="2"/>
      <c r="EI938" s="2"/>
      <c r="EJ938" s="2"/>
      <c r="EK938" s="2"/>
    </row>
    <row r="939" spans="1:141" ht="12.7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c r="BP939" s="2"/>
      <c r="BQ939" s="2"/>
      <c r="BR939" s="2"/>
      <c r="BS939" s="2"/>
      <c r="BT939" s="2"/>
      <c r="BU939" s="2"/>
      <c r="BV939" s="2"/>
      <c r="BW939" s="2"/>
      <c r="BX939" s="2"/>
      <c r="BY939" s="2"/>
      <c r="BZ939" s="2"/>
      <c r="CA939" s="2"/>
      <c r="CB939" s="2"/>
      <c r="CC939" s="2"/>
      <c r="CD939" s="2"/>
      <c r="CE939" s="2"/>
      <c r="CF939" s="2"/>
      <c r="CG939" s="2"/>
      <c r="CH939" s="2"/>
      <c r="CI939" s="2"/>
      <c r="CJ939" s="2"/>
      <c r="CK939" s="2"/>
      <c r="CL939" s="2"/>
      <c r="CM939" s="2"/>
      <c r="CN939" s="2"/>
      <c r="CO939" s="2"/>
      <c r="CP939" s="2"/>
      <c r="CQ939" s="2"/>
      <c r="CR939" s="2"/>
      <c r="CS939" s="2"/>
      <c r="CT939" s="2"/>
      <c r="CU939" s="2"/>
      <c r="CV939" s="2"/>
      <c r="CW939" s="2"/>
      <c r="CX939" s="2"/>
      <c r="CY939" s="2"/>
      <c r="CZ939" s="2"/>
      <c r="DA939" s="2"/>
      <c r="DB939" s="2"/>
      <c r="DC939" s="2"/>
      <c r="DD939" s="2"/>
      <c r="DE939" s="2"/>
      <c r="DF939" s="2"/>
      <c r="DG939" s="2"/>
      <c r="DH939" s="2"/>
      <c r="DI939" s="2"/>
      <c r="DJ939" s="2"/>
      <c r="DK939" s="2"/>
      <c r="DL939" s="2"/>
      <c r="DM939" s="2"/>
      <c r="DN939" s="2"/>
      <c r="DO939" s="2"/>
      <c r="DP939" s="2"/>
      <c r="DQ939" s="2"/>
      <c r="DR939" s="2"/>
      <c r="DS939" s="2"/>
      <c r="DT939" s="2"/>
      <c r="DU939" s="2"/>
      <c r="DV939" s="2"/>
      <c r="DW939" s="2"/>
      <c r="DX939" s="2"/>
      <c r="DY939" s="2"/>
      <c r="DZ939" s="2"/>
      <c r="EA939" s="2"/>
      <c r="EB939" s="2"/>
      <c r="EC939" s="2"/>
      <c r="ED939" s="2"/>
      <c r="EE939" s="2"/>
      <c r="EF939" s="2"/>
      <c r="EG939" s="2"/>
      <c r="EH939" s="2"/>
      <c r="EI939" s="2"/>
      <c r="EJ939" s="2"/>
      <c r="EK939" s="2"/>
    </row>
    <row r="940" spans="1:141" ht="12.7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c r="BP940" s="2"/>
      <c r="BQ940" s="2"/>
      <c r="BR940" s="2"/>
      <c r="BS940" s="2"/>
      <c r="BT940" s="2"/>
      <c r="BU940" s="2"/>
      <c r="BV940" s="2"/>
      <c r="BW940" s="2"/>
      <c r="BX940" s="2"/>
      <c r="BY940" s="2"/>
      <c r="BZ940" s="2"/>
      <c r="CA940" s="2"/>
      <c r="CB940" s="2"/>
      <c r="CC940" s="2"/>
      <c r="CD940" s="2"/>
      <c r="CE940" s="2"/>
      <c r="CF940" s="2"/>
      <c r="CG940" s="2"/>
      <c r="CH940" s="2"/>
      <c r="CI940" s="2"/>
      <c r="CJ940" s="2"/>
      <c r="CK940" s="2"/>
      <c r="CL940" s="2"/>
      <c r="CM940" s="2"/>
      <c r="CN940" s="2"/>
      <c r="CO940" s="2"/>
      <c r="CP940" s="2"/>
      <c r="CQ940" s="2"/>
      <c r="CR940" s="2"/>
      <c r="CS940" s="2"/>
      <c r="CT940" s="2"/>
      <c r="CU940" s="2"/>
      <c r="CV940" s="2"/>
      <c r="CW940" s="2"/>
      <c r="CX940" s="2"/>
      <c r="CY940" s="2"/>
      <c r="CZ940" s="2"/>
      <c r="DA940" s="2"/>
      <c r="DB940" s="2"/>
      <c r="DC940" s="2"/>
      <c r="DD940" s="2"/>
      <c r="DE940" s="2"/>
      <c r="DF940" s="2"/>
      <c r="DG940" s="2"/>
      <c r="DH940" s="2"/>
      <c r="DI940" s="2"/>
      <c r="DJ940" s="2"/>
      <c r="DK940" s="2"/>
      <c r="DL940" s="2"/>
      <c r="DM940" s="2"/>
      <c r="DN940" s="2"/>
      <c r="DO940" s="2"/>
      <c r="DP940" s="2"/>
      <c r="DQ940" s="2"/>
      <c r="DR940" s="2"/>
      <c r="DS940" s="2"/>
      <c r="DT940" s="2"/>
      <c r="DU940" s="2"/>
      <c r="DV940" s="2"/>
      <c r="DW940" s="2"/>
      <c r="DX940" s="2"/>
      <c r="DY940" s="2"/>
      <c r="DZ940" s="2"/>
      <c r="EA940" s="2"/>
      <c r="EB940" s="2"/>
      <c r="EC940" s="2"/>
      <c r="ED940" s="2"/>
      <c r="EE940" s="2"/>
      <c r="EF940" s="2"/>
      <c r="EG940" s="2"/>
      <c r="EH940" s="2"/>
      <c r="EI940" s="2"/>
      <c r="EJ940" s="2"/>
      <c r="EK940" s="2"/>
    </row>
    <row r="941" spans="1:141" ht="12.7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c r="BP941" s="2"/>
      <c r="BQ941" s="2"/>
      <c r="BR941" s="2"/>
      <c r="BS941" s="2"/>
      <c r="BT941" s="2"/>
      <c r="BU941" s="2"/>
      <c r="BV941" s="2"/>
      <c r="BW941" s="2"/>
      <c r="BX941" s="2"/>
      <c r="BY941" s="2"/>
      <c r="BZ941" s="2"/>
      <c r="CA941" s="2"/>
      <c r="CB941" s="2"/>
      <c r="CC941" s="2"/>
      <c r="CD941" s="2"/>
      <c r="CE941" s="2"/>
      <c r="CF941" s="2"/>
      <c r="CG941" s="2"/>
      <c r="CH941" s="2"/>
      <c r="CI941" s="2"/>
      <c r="CJ941" s="2"/>
      <c r="CK941" s="2"/>
      <c r="CL941" s="2"/>
      <c r="CM941" s="2"/>
      <c r="CN941" s="2"/>
      <c r="CO941" s="2"/>
      <c r="CP941" s="2"/>
      <c r="CQ941" s="2"/>
      <c r="CR941" s="2"/>
      <c r="CS941" s="2"/>
      <c r="CT941" s="2"/>
      <c r="CU941" s="2"/>
      <c r="CV941" s="2"/>
      <c r="CW941" s="2"/>
      <c r="CX941" s="2"/>
      <c r="CY941" s="2"/>
      <c r="CZ941" s="2"/>
      <c r="DA941" s="2"/>
      <c r="DB941" s="2"/>
      <c r="DC941" s="2"/>
      <c r="DD941" s="2"/>
      <c r="DE941" s="2"/>
      <c r="DF941" s="2"/>
      <c r="DG941" s="2"/>
      <c r="DH941" s="2"/>
      <c r="DI941" s="2"/>
      <c r="DJ941" s="2"/>
      <c r="DK941" s="2"/>
      <c r="DL941" s="2"/>
      <c r="DM941" s="2"/>
      <c r="DN941" s="2"/>
      <c r="DO941" s="2"/>
      <c r="DP941" s="2"/>
      <c r="DQ941" s="2"/>
      <c r="DR941" s="2"/>
      <c r="DS941" s="2"/>
      <c r="DT941" s="2"/>
      <c r="DU941" s="2"/>
      <c r="DV941" s="2"/>
      <c r="DW941" s="2"/>
      <c r="DX941" s="2"/>
      <c r="DY941" s="2"/>
      <c r="DZ941" s="2"/>
      <c r="EA941" s="2"/>
      <c r="EB941" s="2"/>
      <c r="EC941" s="2"/>
      <c r="ED941" s="2"/>
      <c r="EE941" s="2"/>
      <c r="EF941" s="2"/>
      <c r="EG941" s="2"/>
      <c r="EH941" s="2"/>
      <c r="EI941" s="2"/>
      <c r="EJ941" s="2"/>
      <c r="EK941" s="2"/>
    </row>
    <row r="942" spans="1:141" ht="12.7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c r="BP942" s="2"/>
      <c r="BQ942" s="2"/>
      <c r="BR942" s="2"/>
      <c r="BS942" s="2"/>
      <c r="BT942" s="2"/>
      <c r="BU942" s="2"/>
      <c r="BV942" s="2"/>
      <c r="BW942" s="2"/>
      <c r="BX942" s="2"/>
      <c r="BY942" s="2"/>
      <c r="BZ942" s="2"/>
      <c r="CA942" s="2"/>
      <c r="CB942" s="2"/>
      <c r="CC942" s="2"/>
      <c r="CD942" s="2"/>
      <c r="CE942" s="2"/>
      <c r="CF942" s="2"/>
      <c r="CG942" s="2"/>
      <c r="CH942" s="2"/>
      <c r="CI942" s="2"/>
      <c r="CJ942" s="2"/>
      <c r="CK942" s="2"/>
      <c r="CL942" s="2"/>
      <c r="CM942" s="2"/>
      <c r="CN942" s="2"/>
      <c r="CO942" s="2"/>
      <c r="CP942" s="2"/>
      <c r="CQ942" s="2"/>
      <c r="CR942" s="2"/>
      <c r="CS942" s="2"/>
      <c r="CT942" s="2"/>
      <c r="CU942" s="2"/>
      <c r="CV942" s="2"/>
      <c r="CW942" s="2"/>
      <c r="CX942" s="2"/>
      <c r="CY942" s="2"/>
      <c r="CZ942" s="2"/>
      <c r="DA942" s="2"/>
      <c r="DB942" s="2"/>
      <c r="DC942" s="2"/>
      <c r="DD942" s="2"/>
      <c r="DE942" s="2"/>
      <c r="DF942" s="2"/>
      <c r="DG942" s="2"/>
      <c r="DH942" s="2"/>
      <c r="DI942" s="2"/>
      <c r="DJ942" s="2"/>
      <c r="DK942" s="2"/>
      <c r="DL942" s="2"/>
      <c r="DM942" s="2"/>
      <c r="DN942" s="2"/>
      <c r="DO942" s="2"/>
      <c r="DP942" s="2"/>
      <c r="DQ942" s="2"/>
      <c r="DR942" s="2"/>
      <c r="DS942" s="2"/>
      <c r="DT942" s="2"/>
      <c r="DU942" s="2"/>
      <c r="DV942" s="2"/>
      <c r="DW942" s="2"/>
      <c r="DX942" s="2"/>
      <c r="DY942" s="2"/>
      <c r="DZ942" s="2"/>
      <c r="EA942" s="2"/>
      <c r="EB942" s="2"/>
      <c r="EC942" s="2"/>
      <c r="ED942" s="2"/>
      <c r="EE942" s="2"/>
      <c r="EF942" s="2"/>
      <c r="EG942" s="2"/>
      <c r="EH942" s="2"/>
      <c r="EI942" s="2"/>
      <c r="EJ942" s="2"/>
      <c r="EK942" s="2"/>
    </row>
    <row r="943" spans="1:141" ht="12.7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c r="BP943" s="2"/>
      <c r="BQ943" s="2"/>
      <c r="BR943" s="2"/>
      <c r="BS943" s="2"/>
      <c r="BT943" s="2"/>
      <c r="BU943" s="2"/>
      <c r="BV943" s="2"/>
      <c r="BW943" s="2"/>
      <c r="BX943" s="2"/>
      <c r="BY943" s="2"/>
      <c r="BZ943" s="2"/>
      <c r="CA943" s="2"/>
      <c r="CB943" s="2"/>
      <c r="CC943" s="2"/>
      <c r="CD943" s="2"/>
      <c r="CE943" s="2"/>
      <c r="CF943" s="2"/>
      <c r="CG943" s="2"/>
      <c r="CH943" s="2"/>
      <c r="CI943" s="2"/>
      <c r="CJ943" s="2"/>
      <c r="CK943" s="2"/>
      <c r="CL943" s="2"/>
      <c r="CM943" s="2"/>
      <c r="CN943" s="2"/>
      <c r="CO943" s="2"/>
      <c r="CP943" s="2"/>
      <c r="CQ943" s="2"/>
      <c r="CR943" s="2"/>
      <c r="CS943" s="2"/>
      <c r="CT943" s="2"/>
      <c r="CU943" s="2"/>
      <c r="CV943" s="2"/>
      <c r="CW943" s="2"/>
      <c r="CX943" s="2"/>
      <c r="CY943" s="2"/>
      <c r="CZ943" s="2"/>
      <c r="DA943" s="2"/>
      <c r="DB943" s="2"/>
      <c r="DC943" s="2"/>
      <c r="DD943" s="2"/>
      <c r="DE943" s="2"/>
      <c r="DF943" s="2"/>
      <c r="DG943" s="2"/>
      <c r="DH943" s="2"/>
      <c r="DI943" s="2"/>
      <c r="DJ943" s="2"/>
      <c r="DK943" s="2"/>
      <c r="DL943" s="2"/>
      <c r="DM943" s="2"/>
      <c r="DN943" s="2"/>
      <c r="DO943" s="2"/>
      <c r="DP943" s="2"/>
      <c r="DQ943" s="2"/>
      <c r="DR943" s="2"/>
      <c r="DS943" s="2"/>
      <c r="DT943" s="2"/>
      <c r="DU943" s="2"/>
      <c r="DV943" s="2"/>
      <c r="DW943" s="2"/>
      <c r="DX943" s="2"/>
      <c r="DY943" s="2"/>
      <c r="DZ943" s="2"/>
      <c r="EA943" s="2"/>
      <c r="EB943" s="2"/>
      <c r="EC943" s="2"/>
      <c r="ED943" s="2"/>
      <c r="EE943" s="2"/>
      <c r="EF943" s="2"/>
      <c r="EG943" s="2"/>
      <c r="EH943" s="2"/>
      <c r="EI943" s="2"/>
      <c r="EJ943" s="2"/>
      <c r="EK943" s="2"/>
    </row>
    <row r="944" spans="1:141" ht="12.7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c r="BR944" s="2"/>
      <c r="BS944" s="2"/>
      <c r="BT944" s="2"/>
      <c r="BU944" s="2"/>
      <c r="BV944" s="2"/>
      <c r="BW944" s="2"/>
      <c r="BX944" s="2"/>
      <c r="BY944" s="2"/>
      <c r="BZ944" s="2"/>
      <c r="CA944" s="2"/>
      <c r="CB944" s="2"/>
      <c r="CC944" s="2"/>
      <c r="CD944" s="2"/>
      <c r="CE944" s="2"/>
      <c r="CF944" s="2"/>
      <c r="CG944" s="2"/>
      <c r="CH944" s="2"/>
      <c r="CI944" s="2"/>
      <c r="CJ944" s="2"/>
      <c r="CK944" s="2"/>
      <c r="CL944" s="2"/>
      <c r="CM944" s="2"/>
      <c r="CN944" s="2"/>
      <c r="CO944" s="2"/>
      <c r="CP944" s="2"/>
      <c r="CQ944" s="2"/>
      <c r="CR944" s="2"/>
      <c r="CS944" s="2"/>
      <c r="CT944" s="2"/>
      <c r="CU944" s="2"/>
      <c r="CV944" s="2"/>
      <c r="CW944" s="2"/>
      <c r="CX944" s="2"/>
      <c r="CY944" s="2"/>
      <c r="CZ944" s="2"/>
      <c r="DA944" s="2"/>
      <c r="DB944" s="2"/>
      <c r="DC944" s="2"/>
      <c r="DD944" s="2"/>
      <c r="DE944" s="2"/>
      <c r="DF944" s="2"/>
      <c r="DG944" s="2"/>
      <c r="DH944" s="2"/>
      <c r="DI944" s="2"/>
      <c r="DJ944" s="2"/>
      <c r="DK944" s="2"/>
      <c r="DL944" s="2"/>
      <c r="DM944" s="2"/>
      <c r="DN944" s="2"/>
      <c r="DO944" s="2"/>
      <c r="DP944" s="2"/>
      <c r="DQ944" s="2"/>
      <c r="DR944" s="2"/>
      <c r="DS944" s="2"/>
      <c r="DT944" s="2"/>
      <c r="DU944" s="2"/>
      <c r="DV944" s="2"/>
      <c r="DW944" s="2"/>
      <c r="DX944" s="2"/>
      <c r="DY944" s="2"/>
      <c r="DZ944" s="2"/>
      <c r="EA944" s="2"/>
      <c r="EB944" s="2"/>
      <c r="EC944" s="2"/>
      <c r="ED944" s="2"/>
      <c r="EE944" s="2"/>
      <c r="EF944" s="2"/>
      <c r="EG944" s="2"/>
      <c r="EH944" s="2"/>
      <c r="EI944" s="2"/>
      <c r="EJ944" s="2"/>
      <c r="EK944" s="2"/>
    </row>
    <row r="945" spans="1:141" ht="12.7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c r="BR945" s="2"/>
      <c r="BS945" s="2"/>
      <c r="BT945" s="2"/>
      <c r="BU945" s="2"/>
      <c r="BV945" s="2"/>
      <c r="BW945" s="2"/>
      <c r="BX945" s="2"/>
      <c r="BY945" s="2"/>
      <c r="BZ945" s="2"/>
      <c r="CA945" s="2"/>
      <c r="CB945" s="2"/>
      <c r="CC945" s="2"/>
      <c r="CD945" s="2"/>
      <c r="CE945" s="2"/>
      <c r="CF945" s="2"/>
      <c r="CG945" s="2"/>
      <c r="CH945" s="2"/>
      <c r="CI945" s="2"/>
      <c r="CJ945" s="2"/>
      <c r="CK945" s="2"/>
      <c r="CL945" s="2"/>
      <c r="CM945" s="2"/>
      <c r="CN945" s="2"/>
      <c r="CO945" s="2"/>
      <c r="CP945" s="2"/>
      <c r="CQ945" s="2"/>
      <c r="CR945" s="2"/>
      <c r="CS945" s="2"/>
      <c r="CT945" s="2"/>
      <c r="CU945" s="2"/>
      <c r="CV945" s="2"/>
      <c r="CW945" s="2"/>
      <c r="CX945" s="2"/>
      <c r="CY945" s="2"/>
      <c r="CZ945" s="2"/>
      <c r="DA945" s="2"/>
      <c r="DB945" s="2"/>
      <c r="DC945" s="2"/>
      <c r="DD945" s="2"/>
      <c r="DE945" s="2"/>
      <c r="DF945" s="2"/>
      <c r="DG945" s="2"/>
      <c r="DH945" s="2"/>
      <c r="DI945" s="2"/>
      <c r="DJ945" s="2"/>
      <c r="DK945" s="2"/>
      <c r="DL945" s="2"/>
      <c r="DM945" s="2"/>
      <c r="DN945" s="2"/>
      <c r="DO945" s="2"/>
      <c r="DP945" s="2"/>
      <c r="DQ945" s="2"/>
      <c r="DR945" s="2"/>
      <c r="DS945" s="2"/>
      <c r="DT945" s="2"/>
      <c r="DU945" s="2"/>
      <c r="DV945" s="2"/>
      <c r="DW945" s="2"/>
      <c r="DX945" s="2"/>
      <c r="DY945" s="2"/>
      <c r="DZ945" s="2"/>
      <c r="EA945" s="2"/>
      <c r="EB945" s="2"/>
      <c r="EC945" s="2"/>
      <c r="ED945" s="2"/>
      <c r="EE945" s="2"/>
      <c r="EF945" s="2"/>
      <c r="EG945" s="2"/>
      <c r="EH945" s="2"/>
      <c r="EI945" s="2"/>
      <c r="EJ945" s="2"/>
      <c r="EK945" s="2"/>
    </row>
    <row r="946" spans="1:141" ht="12.7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c r="BR946" s="2"/>
      <c r="BS946" s="2"/>
      <c r="BT946" s="2"/>
      <c r="BU946" s="2"/>
      <c r="BV946" s="2"/>
      <c r="BW946" s="2"/>
      <c r="BX946" s="2"/>
      <c r="BY946" s="2"/>
      <c r="BZ946" s="2"/>
      <c r="CA946" s="2"/>
      <c r="CB946" s="2"/>
      <c r="CC946" s="2"/>
      <c r="CD946" s="2"/>
      <c r="CE946" s="2"/>
      <c r="CF946" s="2"/>
      <c r="CG946" s="2"/>
      <c r="CH946" s="2"/>
      <c r="CI946" s="2"/>
      <c r="CJ946" s="2"/>
      <c r="CK946" s="2"/>
      <c r="CL946" s="2"/>
      <c r="CM946" s="2"/>
      <c r="CN946" s="2"/>
      <c r="CO946" s="2"/>
      <c r="CP946" s="2"/>
      <c r="CQ946" s="2"/>
      <c r="CR946" s="2"/>
      <c r="CS946" s="2"/>
      <c r="CT946" s="2"/>
      <c r="CU946" s="2"/>
      <c r="CV946" s="2"/>
      <c r="CW946" s="2"/>
      <c r="CX946" s="2"/>
      <c r="CY946" s="2"/>
      <c r="CZ946" s="2"/>
      <c r="DA946" s="2"/>
      <c r="DB946" s="2"/>
      <c r="DC946" s="2"/>
      <c r="DD946" s="2"/>
      <c r="DE946" s="2"/>
      <c r="DF946" s="2"/>
      <c r="DG946" s="2"/>
      <c r="DH946" s="2"/>
      <c r="DI946" s="2"/>
      <c r="DJ946" s="2"/>
      <c r="DK946" s="2"/>
      <c r="DL946" s="2"/>
      <c r="DM946" s="2"/>
      <c r="DN946" s="2"/>
      <c r="DO946" s="2"/>
      <c r="DP946" s="2"/>
      <c r="DQ946" s="2"/>
      <c r="DR946" s="2"/>
      <c r="DS946" s="2"/>
      <c r="DT946" s="2"/>
      <c r="DU946" s="2"/>
      <c r="DV946" s="2"/>
      <c r="DW946" s="2"/>
      <c r="DX946" s="2"/>
      <c r="DY946" s="2"/>
      <c r="DZ946" s="2"/>
      <c r="EA946" s="2"/>
      <c r="EB946" s="2"/>
      <c r="EC946" s="2"/>
      <c r="ED946" s="2"/>
      <c r="EE946" s="2"/>
      <c r="EF946" s="2"/>
      <c r="EG946" s="2"/>
      <c r="EH946" s="2"/>
      <c r="EI946" s="2"/>
      <c r="EJ946" s="2"/>
      <c r="EK946" s="2"/>
    </row>
    <row r="947" spans="1:141" ht="12.7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
      <c r="BR947" s="2"/>
      <c r="BS947" s="2"/>
      <c r="BT947" s="2"/>
      <c r="BU947" s="2"/>
      <c r="BV947" s="2"/>
      <c r="BW947" s="2"/>
      <c r="BX947" s="2"/>
      <c r="BY947" s="2"/>
      <c r="BZ947" s="2"/>
      <c r="CA947" s="2"/>
      <c r="CB947" s="2"/>
      <c r="CC947" s="2"/>
      <c r="CD947" s="2"/>
      <c r="CE947" s="2"/>
      <c r="CF947" s="2"/>
      <c r="CG947" s="2"/>
      <c r="CH947" s="2"/>
      <c r="CI947" s="2"/>
      <c r="CJ947" s="2"/>
      <c r="CK947" s="2"/>
      <c r="CL947" s="2"/>
      <c r="CM947" s="2"/>
      <c r="CN947" s="2"/>
      <c r="CO947" s="2"/>
      <c r="CP947" s="2"/>
      <c r="CQ947" s="2"/>
      <c r="CR947" s="2"/>
      <c r="CS947" s="2"/>
      <c r="CT947" s="2"/>
      <c r="CU947" s="2"/>
      <c r="CV947" s="2"/>
      <c r="CW947" s="2"/>
      <c r="CX947" s="2"/>
      <c r="CY947" s="2"/>
      <c r="CZ947" s="2"/>
      <c r="DA947" s="2"/>
      <c r="DB947" s="2"/>
      <c r="DC947" s="2"/>
      <c r="DD947" s="2"/>
      <c r="DE947" s="2"/>
      <c r="DF947" s="2"/>
      <c r="DG947" s="2"/>
      <c r="DH947" s="2"/>
      <c r="DI947" s="2"/>
      <c r="DJ947" s="2"/>
      <c r="DK947" s="2"/>
      <c r="DL947" s="2"/>
      <c r="DM947" s="2"/>
      <c r="DN947" s="2"/>
      <c r="DO947" s="2"/>
      <c r="DP947" s="2"/>
      <c r="DQ947" s="2"/>
      <c r="DR947" s="2"/>
      <c r="DS947" s="2"/>
      <c r="DT947" s="2"/>
      <c r="DU947" s="2"/>
      <c r="DV947" s="2"/>
      <c r="DW947" s="2"/>
      <c r="DX947" s="2"/>
      <c r="DY947" s="2"/>
      <c r="DZ947" s="2"/>
      <c r="EA947" s="2"/>
      <c r="EB947" s="2"/>
      <c r="EC947" s="2"/>
      <c r="ED947" s="2"/>
      <c r="EE947" s="2"/>
      <c r="EF947" s="2"/>
      <c r="EG947" s="2"/>
      <c r="EH947" s="2"/>
      <c r="EI947" s="2"/>
      <c r="EJ947" s="2"/>
      <c r="EK947" s="2"/>
    </row>
    <row r="948" spans="1:141" ht="12.7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c r="BR948" s="2"/>
      <c r="BS948" s="2"/>
      <c r="BT948" s="2"/>
      <c r="BU948" s="2"/>
      <c r="BV948" s="2"/>
      <c r="BW948" s="2"/>
      <c r="BX948" s="2"/>
      <c r="BY948" s="2"/>
      <c r="BZ948" s="2"/>
      <c r="CA948" s="2"/>
      <c r="CB948" s="2"/>
      <c r="CC948" s="2"/>
      <c r="CD948" s="2"/>
      <c r="CE948" s="2"/>
      <c r="CF948" s="2"/>
      <c r="CG948" s="2"/>
      <c r="CH948" s="2"/>
      <c r="CI948" s="2"/>
      <c r="CJ948" s="2"/>
      <c r="CK948" s="2"/>
      <c r="CL948" s="2"/>
      <c r="CM948" s="2"/>
      <c r="CN948" s="2"/>
      <c r="CO948" s="2"/>
      <c r="CP948" s="2"/>
      <c r="CQ948" s="2"/>
      <c r="CR948" s="2"/>
      <c r="CS948" s="2"/>
      <c r="CT948" s="2"/>
      <c r="CU948" s="2"/>
      <c r="CV948" s="2"/>
      <c r="CW948" s="2"/>
      <c r="CX948" s="2"/>
      <c r="CY948" s="2"/>
      <c r="CZ948" s="2"/>
      <c r="DA948" s="2"/>
      <c r="DB948" s="2"/>
      <c r="DC948" s="2"/>
      <c r="DD948" s="2"/>
      <c r="DE948" s="2"/>
      <c r="DF948" s="2"/>
      <c r="DG948" s="2"/>
      <c r="DH948" s="2"/>
      <c r="DI948" s="2"/>
      <c r="DJ948" s="2"/>
      <c r="DK948" s="2"/>
      <c r="DL948" s="2"/>
      <c r="DM948" s="2"/>
      <c r="DN948" s="2"/>
      <c r="DO948" s="2"/>
      <c r="DP948" s="2"/>
      <c r="DQ948" s="2"/>
      <c r="DR948" s="2"/>
      <c r="DS948" s="2"/>
      <c r="DT948" s="2"/>
      <c r="DU948" s="2"/>
      <c r="DV948" s="2"/>
      <c r="DW948" s="2"/>
      <c r="DX948" s="2"/>
      <c r="DY948" s="2"/>
      <c r="DZ948" s="2"/>
      <c r="EA948" s="2"/>
      <c r="EB948" s="2"/>
      <c r="EC948" s="2"/>
      <c r="ED948" s="2"/>
      <c r="EE948" s="2"/>
      <c r="EF948" s="2"/>
      <c r="EG948" s="2"/>
      <c r="EH948" s="2"/>
      <c r="EI948" s="2"/>
      <c r="EJ948" s="2"/>
      <c r="EK948" s="2"/>
    </row>
    <row r="949" spans="1:141" ht="12.7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c r="BR949" s="2"/>
      <c r="BS949" s="2"/>
      <c r="BT949" s="2"/>
      <c r="BU949" s="2"/>
      <c r="BV949" s="2"/>
      <c r="BW949" s="2"/>
      <c r="BX949" s="2"/>
      <c r="BY949" s="2"/>
      <c r="BZ949" s="2"/>
      <c r="CA949" s="2"/>
      <c r="CB949" s="2"/>
      <c r="CC949" s="2"/>
      <c r="CD949" s="2"/>
      <c r="CE949" s="2"/>
      <c r="CF949" s="2"/>
      <c r="CG949" s="2"/>
      <c r="CH949" s="2"/>
      <c r="CI949" s="2"/>
      <c r="CJ949" s="2"/>
      <c r="CK949" s="2"/>
      <c r="CL949" s="2"/>
      <c r="CM949" s="2"/>
      <c r="CN949" s="2"/>
      <c r="CO949" s="2"/>
      <c r="CP949" s="2"/>
      <c r="CQ949" s="2"/>
      <c r="CR949" s="2"/>
      <c r="CS949" s="2"/>
      <c r="CT949" s="2"/>
      <c r="CU949" s="2"/>
      <c r="CV949" s="2"/>
      <c r="CW949" s="2"/>
      <c r="CX949" s="2"/>
      <c r="CY949" s="2"/>
      <c r="CZ949" s="2"/>
      <c r="DA949" s="2"/>
      <c r="DB949" s="2"/>
      <c r="DC949" s="2"/>
      <c r="DD949" s="2"/>
      <c r="DE949" s="2"/>
      <c r="DF949" s="2"/>
      <c r="DG949" s="2"/>
      <c r="DH949" s="2"/>
      <c r="DI949" s="2"/>
      <c r="DJ949" s="2"/>
      <c r="DK949" s="2"/>
      <c r="DL949" s="2"/>
      <c r="DM949" s="2"/>
      <c r="DN949" s="2"/>
      <c r="DO949" s="2"/>
      <c r="DP949" s="2"/>
      <c r="DQ949" s="2"/>
      <c r="DR949" s="2"/>
      <c r="DS949" s="2"/>
      <c r="DT949" s="2"/>
      <c r="DU949" s="2"/>
      <c r="DV949" s="2"/>
      <c r="DW949" s="2"/>
      <c r="DX949" s="2"/>
      <c r="DY949" s="2"/>
      <c r="DZ949" s="2"/>
      <c r="EA949" s="2"/>
      <c r="EB949" s="2"/>
      <c r="EC949" s="2"/>
      <c r="ED949" s="2"/>
      <c r="EE949" s="2"/>
      <c r="EF949" s="2"/>
      <c r="EG949" s="2"/>
      <c r="EH949" s="2"/>
      <c r="EI949" s="2"/>
      <c r="EJ949" s="2"/>
      <c r="EK949" s="2"/>
    </row>
    <row r="950" spans="1:141" ht="12.7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c r="BS950" s="2"/>
      <c r="BT950" s="2"/>
      <c r="BU950" s="2"/>
      <c r="BV950" s="2"/>
      <c r="BW950" s="2"/>
      <c r="BX950" s="2"/>
      <c r="BY950" s="2"/>
      <c r="BZ950" s="2"/>
      <c r="CA950" s="2"/>
      <c r="CB950" s="2"/>
      <c r="CC950" s="2"/>
      <c r="CD950" s="2"/>
      <c r="CE950" s="2"/>
      <c r="CF950" s="2"/>
      <c r="CG950" s="2"/>
      <c r="CH950" s="2"/>
      <c r="CI950" s="2"/>
      <c r="CJ950" s="2"/>
      <c r="CK950" s="2"/>
      <c r="CL950" s="2"/>
      <c r="CM950" s="2"/>
      <c r="CN950" s="2"/>
      <c r="CO950" s="2"/>
      <c r="CP950" s="2"/>
      <c r="CQ950" s="2"/>
      <c r="CR950" s="2"/>
      <c r="CS950" s="2"/>
      <c r="CT950" s="2"/>
      <c r="CU950" s="2"/>
      <c r="CV950" s="2"/>
      <c r="CW950" s="2"/>
      <c r="CX950" s="2"/>
      <c r="CY950" s="2"/>
      <c r="CZ950" s="2"/>
      <c r="DA950" s="2"/>
      <c r="DB950" s="2"/>
      <c r="DC950" s="2"/>
      <c r="DD950" s="2"/>
      <c r="DE950" s="2"/>
      <c r="DF950" s="2"/>
      <c r="DG950" s="2"/>
      <c r="DH950" s="2"/>
      <c r="DI950" s="2"/>
      <c r="DJ950" s="2"/>
      <c r="DK950" s="2"/>
      <c r="DL950" s="2"/>
      <c r="DM950" s="2"/>
      <c r="DN950" s="2"/>
      <c r="DO950" s="2"/>
      <c r="DP950" s="2"/>
      <c r="DQ950" s="2"/>
      <c r="DR950" s="2"/>
      <c r="DS950" s="2"/>
      <c r="DT950" s="2"/>
      <c r="DU950" s="2"/>
      <c r="DV950" s="2"/>
      <c r="DW950" s="2"/>
      <c r="DX950" s="2"/>
      <c r="DY950" s="2"/>
      <c r="DZ950" s="2"/>
      <c r="EA950" s="2"/>
      <c r="EB950" s="2"/>
      <c r="EC950" s="2"/>
      <c r="ED950" s="2"/>
      <c r="EE950" s="2"/>
      <c r="EF950" s="2"/>
      <c r="EG950" s="2"/>
      <c r="EH950" s="2"/>
      <c r="EI950" s="2"/>
      <c r="EJ950" s="2"/>
      <c r="EK950" s="2"/>
    </row>
    <row r="951" spans="1:141" ht="12.7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c r="BR951" s="2"/>
      <c r="BS951" s="2"/>
      <c r="BT951" s="2"/>
      <c r="BU951" s="2"/>
      <c r="BV951" s="2"/>
      <c r="BW951" s="2"/>
      <c r="BX951" s="2"/>
      <c r="BY951" s="2"/>
      <c r="BZ951" s="2"/>
      <c r="CA951" s="2"/>
      <c r="CB951" s="2"/>
      <c r="CC951" s="2"/>
      <c r="CD951" s="2"/>
      <c r="CE951" s="2"/>
      <c r="CF951" s="2"/>
      <c r="CG951" s="2"/>
      <c r="CH951" s="2"/>
      <c r="CI951" s="2"/>
      <c r="CJ951" s="2"/>
      <c r="CK951" s="2"/>
      <c r="CL951" s="2"/>
      <c r="CM951" s="2"/>
      <c r="CN951" s="2"/>
      <c r="CO951" s="2"/>
      <c r="CP951" s="2"/>
      <c r="CQ951" s="2"/>
      <c r="CR951" s="2"/>
      <c r="CS951" s="2"/>
      <c r="CT951" s="2"/>
      <c r="CU951" s="2"/>
      <c r="CV951" s="2"/>
      <c r="CW951" s="2"/>
      <c r="CX951" s="2"/>
      <c r="CY951" s="2"/>
      <c r="CZ951" s="2"/>
      <c r="DA951" s="2"/>
      <c r="DB951" s="2"/>
      <c r="DC951" s="2"/>
      <c r="DD951" s="2"/>
      <c r="DE951" s="2"/>
      <c r="DF951" s="2"/>
      <c r="DG951" s="2"/>
      <c r="DH951" s="2"/>
      <c r="DI951" s="2"/>
      <c r="DJ951" s="2"/>
      <c r="DK951" s="2"/>
      <c r="DL951" s="2"/>
      <c r="DM951" s="2"/>
      <c r="DN951" s="2"/>
      <c r="DO951" s="2"/>
      <c r="DP951" s="2"/>
      <c r="DQ951" s="2"/>
      <c r="DR951" s="2"/>
      <c r="DS951" s="2"/>
      <c r="DT951" s="2"/>
      <c r="DU951" s="2"/>
      <c r="DV951" s="2"/>
      <c r="DW951" s="2"/>
      <c r="DX951" s="2"/>
      <c r="DY951" s="2"/>
      <c r="DZ951" s="2"/>
      <c r="EA951" s="2"/>
      <c r="EB951" s="2"/>
      <c r="EC951" s="2"/>
      <c r="ED951" s="2"/>
      <c r="EE951" s="2"/>
      <c r="EF951" s="2"/>
      <c r="EG951" s="2"/>
      <c r="EH951" s="2"/>
      <c r="EI951" s="2"/>
      <c r="EJ951" s="2"/>
      <c r="EK951" s="2"/>
    </row>
    <row r="952" spans="1:141" ht="12.7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c r="BR952" s="2"/>
      <c r="BS952" s="2"/>
      <c r="BT952" s="2"/>
      <c r="BU952" s="2"/>
      <c r="BV952" s="2"/>
      <c r="BW952" s="2"/>
      <c r="BX952" s="2"/>
      <c r="BY952" s="2"/>
      <c r="BZ952" s="2"/>
      <c r="CA952" s="2"/>
      <c r="CB952" s="2"/>
      <c r="CC952" s="2"/>
      <c r="CD952" s="2"/>
      <c r="CE952" s="2"/>
      <c r="CF952" s="2"/>
      <c r="CG952" s="2"/>
      <c r="CH952" s="2"/>
      <c r="CI952" s="2"/>
      <c r="CJ952" s="2"/>
      <c r="CK952" s="2"/>
      <c r="CL952" s="2"/>
      <c r="CM952" s="2"/>
      <c r="CN952" s="2"/>
      <c r="CO952" s="2"/>
      <c r="CP952" s="2"/>
      <c r="CQ952" s="2"/>
      <c r="CR952" s="2"/>
      <c r="CS952" s="2"/>
      <c r="CT952" s="2"/>
      <c r="CU952" s="2"/>
      <c r="CV952" s="2"/>
      <c r="CW952" s="2"/>
      <c r="CX952" s="2"/>
      <c r="CY952" s="2"/>
      <c r="CZ952" s="2"/>
      <c r="DA952" s="2"/>
      <c r="DB952" s="2"/>
      <c r="DC952" s="2"/>
      <c r="DD952" s="2"/>
      <c r="DE952" s="2"/>
      <c r="DF952" s="2"/>
      <c r="DG952" s="2"/>
      <c r="DH952" s="2"/>
      <c r="DI952" s="2"/>
      <c r="DJ952" s="2"/>
      <c r="DK952" s="2"/>
      <c r="DL952" s="2"/>
      <c r="DM952" s="2"/>
      <c r="DN952" s="2"/>
      <c r="DO952" s="2"/>
      <c r="DP952" s="2"/>
      <c r="DQ952" s="2"/>
      <c r="DR952" s="2"/>
      <c r="DS952" s="2"/>
      <c r="DT952" s="2"/>
      <c r="DU952" s="2"/>
      <c r="DV952" s="2"/>
      <c r="DW952" s="2"/>
      <c r="DX952" s="2"/>
      <c r="DY952" s="2"/>
      <c r="DZ952" s="2"/>
      <c r="EA952" s="2"/>
      <c r="EB952" s="2"/>
      <c r="EC952" s="2"/>
      <c r="ED952" s="2"/>
      <c r="EE952" s="2"/>
      <c r="EF952" s="2"/>
      <c r="EG952" s="2"/>
      <c r="EH952" s="2"/>
      <c r="EI952" s="2"/>
      <c r="EJ952" s="2"/>
      <c r="EK952" s="2"/>
    </row>
    <row r="953" spans="1:141" ht="12.7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c r="BR953" s="2"/>
      <c r="BS953" s="2"/>
      <c r="BT953" s="2"/>
      <c r="BU953" s="2"/>
      <c r="BV953" s="2"/>
      <c r="BW953" s="2"/>
      <c r="BX953" s="2"/>
      <c r="BY953" s="2"/>
      <c r="BZ953" s="2"/>
      <c r="CA953" s="2"/>
      <c r="CB953" s="2"/>
      <c r="CC953" s="2"/>
      <c r="CD953" s="2"/>
      <c r="CE953" s="2"/>
      <c r="CF953" s="2"/>
      <c r="CG953" s="2"/>
      <c r="CH953" s="2"/>
      <c r="CI953" s="2"/>
      <c r="CJ953" s="2"/>
      <c r="CK953" s="2"/>
      <c r="CL953" s="2"/>
      <c r="CM953" s="2"/>
      <c r="CN953" s="2"/>
      <c r="CO953" s="2"/>
      <c r="CP953" s="2"/>
      <c r="CQ953" s="2"/>
      <c r="CR953" s="2"/>
      <c r="CS953" s="2"/>
      <c r="CT953" s="2"/>
      <c r="CU953" s="2"/>
      <c r="CV953" s="2"/>
      <c r="CW953" s="2"/>
      <c r="CX953" s="2"/>
      <c r="CY953" s="2"/>
      <c r="CZ953" s="2"/>
      <c r="DA953" s="2"/>
      <c r="DB953" s="2"/>
      <c r="DC953" s="2"/>
      <c r="DD953" s="2"/>
      <c r="DE953" s="2"/>
      <c r="DF953" s="2"/>
      <c r="DG953" s="2"/>
      <c r="DH953" s="2"/>
      <c r="DI953" s="2"/>
      <c r="DJ953" s="2"/>
      <c r="DK953" s="2"/>
      <c r="DL953" s="2"/>
      <c r="DM953" s="2"/>
      <c r="DN953" s="2"/>
      <c r="DO953" s="2"/>
      <c r="DP953" s="2"/>
      <c r="DQ953" s="2"/>
      <c r="DR953" s="2"/>
      <c r="DS953" s="2"/>
      <c r="DT953" s="2"/>
      <c r="DU953" s="2"/>
      <c r="DV953" s="2"/>
      <c r="DW953" s="2"/>
      <c r="DX953" s="2"/>
      <c r="DY953" s="2"/>
      <c r="DZ953" s="2"/>
      <c r="EA953" s="2"/>
      <c r="EB953" s="2"/>
      <c r="EC953" s="2"/>
      <c r="ED953" s="2"/>
      <c r="EE953" s="2"/>
      <c r="EF953" s="2"/>
      <c r="EG953" s="2"/>
      <c r="EH953" s="2"/>
      <c r="EI953" s="2"/>
      <c r="EJ953" s="2"/>
      <c r="EK953" s="2"/>
    </row>
    <row r="954" spans="1:141" ht="12.7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c r="BS954" s="2"/>
      <c r="BT954" s="2"/>
      <c r="BU954" s="2"/>
      <c r="BV954" s="2"/>
      <c r="BW954" s="2"/>
      <c r="BX954" s="2"/>
      <c r="BY954" s="2"/>
      <c r="BZ954" s="2"/>
      <c r="CA954" s="2"/>
      <c r="CB954" s="2"/>
      <c r="CC954" s="2"/>
      <c r="CD954" s="2"/>
      <c r="CE954" s="2"/>
      <c r="CF954" s="2"/>
      <c r="CG954" s="2"/>
      <c r="CH954" s="2"/>
      <c r="CI954" s="2"/>
      <c r="CJ954" s="2"/>
      <c r="CK954" s="2"/>
      <c r="CL954" s="2"/>
      <c r="CM954" s="2"/>
      <c r="CN954" s="2"/>
      <c r="CO954" s="2"/>
      <c r="CP954" s="2"/>
      <c r="CQ954" s="2"/>
      <c r="CR954" s="2"/>
      <c r="CS954" s="2"/>
      <c r="CT954" s="2"/>
      <c r="CU954" s="2"/>
      <c r="CV954" s="2"/>
      <c r="CW954" s="2"/>
      <c r="CX954" s="2"/>
      <c r="CY954" s="2"/>
      <c r="CZ954" s="2"/>
      <c r="DA954" s="2"/>
      <c r="DB954" s="2"/>
      <c r="DC954" s="2"/>
      <c r="DD954" s="2"/>
      <c r="DE954" s="2"/>
      <c r="DF954" s="2"/>
      <c r="DG954" s="2"/>
      <c r="DH954" s="2"/>
      <c r="DI954" s="2"/>
      <c r="DJ954" s="2"/>
      <c r="DK954" s="2"/>
      <c r="DL954" s="2"/>
      <c r="DM954" s="2"/>
      <c r="DN954" s="2"/>
      <c r="DO954" s="2"/>
      <c r="DP954" s="2"/>
      <c r="DQ954" s="2"/>
      <c r="DR954" s="2"/>
      <c r="DS954" s="2"/>
      <c r="DT954" s="2"/>
      <c r="DU954" s="2"/>
      <c r="DV954" s="2"/>
      <c r="DW954" s="2"/>
      <c r="DX954" s="2"/>
      <c r="DY954" s="2"/>
      <c r="DZ954" s="2"/>
      <c r="EA954" s="2"/>
      <c r="EB954" s="2"/>
      <c r="EC954" s="2"/>
      <c r="ED954" s="2"/>
      <c r="EE954" s="2"/>
      <c r="EF954" s="2"/>
      <c r="EG954" s="2"/>
      <c r="EH954" s="2"/>
      <c r="EI954" s="2"/>
      <c r="EJ954" s="2"/>
      <c r="EK954" s="2"/>
    </row>
    <row r="955" spans="1:141" ht="12.7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c r="BR955" s="2"/>
      <c r="BS955" s="2"/>
      <c r="BT955" s="2"/>
      <c r="BU955" s="2"/>
      <c r="BV955" s="2"/>
      <c r="BW955" s="2"/>
      <c r="BX955" s="2"/>
      <c r="BY955" s="2"/>
      <c r="BZ955" s="2"/>
      <c r="CA955" s="2"/>
      <c r="CB955" s="2"/>
      <c r="CC955" s="2"/>
      <c r="CD955" s="2"/>
      <c r="CE955" s="2"/>
      <c r="CF955" s="2"/>
      <c r="CG955" s="2"/>
      <c r="CH955" s="2"/>
      <c r="CI955" s="2"/>
      <c r="CJ955" s="2"/>
      <c r="CK955" s="2"/>
      <c r="CL955" s="2"/>
      <c r="CM955" s="2"/>
      <c r="CN955" s="2"/>
      <c r="CO955" s="2"/>
      <c r="CP955" s="2"/>
      <c r="CQ955" s="2"/>
      <c r="CR955" s="2"/>
      <c r="CS955" s="2"/>
      <c r="CT955" s="2"/>
      <c r="CU955" s="2"/>
      <c r="CV955" s="2"/>
      <c r="CW955" s="2"/>
      <c r="CX955" s="2"/>
      <c r="CY955" s="2"/>
      <c r="CZ955" s="2"/>
      <c r="DA955" s="2"/>
      <c r="DB955" s="2"/>
      <c r="DC955" s="2"/>
      <c r="DD955" s="2"/>
      <c r="DE955" s="2"/>
      <c r="DF955" s="2"/>
      <c r="DG955" s="2"/>
      <c r="DH955" s="2"/>
      <c r="DI955" s="2"/>
      <c r="DJ955" s="2"/>
      <c r="DK955" s="2"/>
      <c r="DL955" s="2"/>
      <c r="DM955" s="2"/>
      <c r="DN955" s="2"/>
      <c r="DO955" s="2"/>
      <c r="DP955" s="2"/>
      <c r="DQ955" s="2"/>
      <c r="DR955" s="2"/>
      <c r="DS955" s="2"/>
      <c r="DT955" s="2"/>
      <c r="DU955" s="2"/>
      <c r="DV955" s="2"/>
      <c r="DW955" s="2"/>
      <c r="DX955" s="2"/>
      <c r="DY955" s="2"/>
      <c r="DZ955" s="2"/>
      <c r="EA955" s="2"/>
      <c r="EB955" s="2"/>
      <c r="EC955" s="2"/>
      <c r="ED955" s="2"/>
      <c r="EE955" s="2"/>
      <c r="EF955" s="2"/>
      <c r="EG955" s="2"/>
      <c r="EH955" s="2"/>
      <c r="EI955" s="2"/>
      <c r="EJ955" s="2"/>
      <c r="EK955" s="2"/>
    </row>
    <row r="956" spans="1:141" ht="12.7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c r="BS956" s="2"/>
      <c r="BT956" s="2"/>
      <c r="BU956" s="2"/>
      <c r="BV956" s="2"/>
      <c r="BW956" s="2"/>
      <c r="BX956" s="2"/>
      <c r="BY956" s="2"/>
      <c r="BZ956" s="2"/>
      <c r="CA956" s="2"/>
      <c r="CB956" s="2"/>
      <c r="CC956" s="2"/>
      <c r="CD956" s="2"/>
      <c r="CE956" s="2"/>
      <c r="CF956" s="2"/>
      <c r="CG956" s="2"/>
      <c r="CH956" s="2"/>
      <c r="CI956" s="2"/>
      <c r="CJ956" s="2"/>
      <c r="CK956" s="2"/>
      <c r="CL956" s="2"/>
      <c r="CM956" s="2"/>
      <c r="CN956" s="2"/>
      <c r="CO956" s="2"/>
      <c r="CP956" s="2"/>
      <c r="CQ956" s="2"/>
      <c r="CR956" s="2"/>
      <c r="CS956" s="2"/>
      <c r="CT956" s="2"/>
      <c r="CU956" s="2"/>
      <c r="CV956" s="2"/>
      <c r="CW956" s="2"/>
      <c r="CX956" s="2"/>
      <c r="CY956" s="2"/>
      <c r="CZ956" s="2"/>
      <c r="DA956" s="2"/>
      <c r="DB956" s="2"/>
      <c r="DC956" s="2"/>
      <c r="DD956" s="2"/>
      <c r="DE956" s="2"/>
      <c r="DF956" s="2"/>
      <c r="DG956" s="2"/>
      <c r="DH956" s="2"/>
      <c r="DI956" s="2"/>
      <c r="DJ956" s="2"/>
      <c r="DK956" s="2"/>
      <c r="DL956" s="2"/>
      <c r="DM956" s="2"/>
      <c r="DN956" s="2"/>
      <c r="DO956" s="2"/>
      <c r="DP956" s="2"/>
      <c r="DQ956" s="2"/>
      <c r="DR956" s="2"/>
      <c r="DS956" s="2"/>
      <c r="DT956" s="2"/>
      <c r="DU956" s="2"/>
      <c r="DV956" s="2"/>
      <c r="DW956" s="2"/>
      <c r="DX956" s="2"/>
      <c r="DY956" s="2"/>
      <c r="DZ956" s="2"/>
      <c r="EA956" s="2"/>
      <c r="EB956" s="2"/>
      <c r="EC956" s="2"/>
      <c r="ED956" s="2"/>
      <c r="EE956" s="2"/>
      <c r="EF956" s="2"/>
      <c r="EG956" s="2"/>
      <c r="EH956" s="2"/>
      <c r="EI956" s="2"/>
      <c r="EJ956" s="2"/>
      <c r="EK956" s="2"/>
    </row>
    <row r="957" spans="1:141" ht="12.7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c r="BR957" s="2"/>
      <c r="BS957" s="2"/>
      <c r="BT957" s="2"/>
      <c r="BU957" s="2"/>
      <c r="BV957" s="2"/>
      <c r="BW957" s="2"/>
      <c r="BX957" s="2"/>
      <c r="BY957" s="2"/>
      <c r="BZ957" s="2"/>
      <c r="CA957" s="2"/>
      <c r="CB957" s="2"/>
      <c r="CC957" s="2"/>
      <c r="CD957" s="2"/>
      <c r="CE957" s="2"/>
      <c r="CF957" s="2"/>
      <c r="CG957" s="2"/>
      <c r="CH957" s="2"/>
      <c r="CI957" s="2"/>
      <c r="CJ957" s="2"/>
      <c r="CK957" s="2"/>
      <c r="CL957" s="2"/>
      <c r="CM957" s="2"/>
      <c r="CN957" s="2"/>
      <c r="CO957" s="2"/>
      <c r="CP957" s="2"/>
      <c r="CQ957" s="2"/>
      <c r="CR957" s="2"/>
      <c r="CS957" s="2"/>
      <c r="CT957" s="2"/>
      <c r="CU957" s="2"/>
      <c r="CV957" s="2"/>
      <c r="CW957" s="2"/>
      <c r="CX957" s="2"/>
      <c r="CY957" s="2"/>
      <c r="CZ957" s="2"/>
      <c r="DA957" s="2"/>
      <c r="DB957" s="2"/>
      <c r="DC957" s="2"/>
      <c r="DD957" s="2"/>
      <c r="DE957" s="2"/>
      <c r="DF957" s="2"/>
      <c r="DG957" s="2"/>
      <c r="DH957" s="2"/>
      <c r="DI957" s="2"/>
      <c r="DJ957" s="2"/>
      <c r="DK957" s="2"/>
      <c r="DL957" s="2"/>
      <c r="DM957" s="2"/>
      <c r="DN957" s="2"/>
      <c r="DO957" s="2"/>
      <c r="DP957" s="2"/>
      <c r="DQ957" s="2"/>
      <c r="DR957" s="2"/>
      <c r="DS957" s="2"/>
      <c r="DT957" s="2"/>
      <c r="DU957" s="2"/>
      <c r="DV957" s="2"/>
      <c r="DW957" s="2"/>
      <c r="DX957" s="2"/>
      <c r="DY957" s="2"/>
      <c r="DZ957" s="2"/>
      <c r="EA957" s="2"/>
      <c r="EB957" s="2"/>
      <c r="EC957" s="2"/>
      <c r="ED957" s="2"/>
      <c r="EE957" s="2"/>
      <c r="EF957" s="2"/>
      <c r="EG957" s="2"/>
      <c r="EH957" s="2"/>
      <c r="EI957" s="2"/>
      <c r="EJ957" s="2"/>
      <c r="EK957" s="2"/>
    </row>
    <row r="958" spans="1:141" ht="12.7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c r="BS958" s="2"/>
      <c r="BT958" s="2"/>
      <c r="BU958" s="2"/>
      <c r="BV958" s="2"/>
      <c r="BW958" s="2"/>
      <c r="BX958" s="2"/>
      <c r="BY958" s="2"/>
      <c r="BZ958" s="2"/>
      <c r="CA958" s="2"/>
      <c r="CB958" s="2"/>
      <c r="CC958" s="2"/>
      <c r="CD958" s="2"/>
      <c r="CE958" s="2"/>
      <c r="CF958" s="2"/>
      <c r="CG958" s="2"/>
      <c r="CH958" s="2"/>
      <c r="CI958" s="2"/>
      <c r="CJ958" s="2"/>
      <c r="CK958" s="2"/>
      <c r="CL958" s="2"/>
      <c r="CM958" s="2"/>
      <c r="CN958" s="2"/>
      <c r="CO958" s="2"/>
      <c r="CP958" s="2"/>
      <c r="CQ958" s="2"/>
      <c r="CR958" s="2"/>
      <c r="CS958" s="2"/>
      <c r="CT958" s="2"/>
      <c r="CU958" s="2"/>
      <c r="CV958" s="2"/>
      <c r="CW958" s="2"/>
      <c r="CX958" s="2"/>
      <c r="CY958" s="2"/>
      <c r="CZ958" s="2"/>
      <c r="DA958" s="2"/>
      <c r="DB958" s="2"/>
      <c r="DC958" s="2"/>
      <c r="DD958" s="2"/>
      <c r="DE958" s="2"/>
      <c r="DF958" s="2"/>
      <c r="DG958" s="2"/>
      <c r="DH958" s="2"/>
      <c r="DI958" s="2"/>
      <c r="DJ958" s="2"/>
      <c r="DK958" s="2"/>
      <c r="DL958" s="2"/>
      <c r="DM958" s="2"/>
      <c r="DN958" s="2"/>
      <c r="DO958" s="2"/>
      <c r="DP958" s="2"/>
      <c r="DQ958" s="2"/>
      <c r="DR958" s="2"/>
      <c r="DS958" s="2"/>
      <c r="DT958" s="2"/>
      <c r="DU958" s="2"/>
      <c r="DV958" s="2"/>
      <c r="DW958" s="2"/>
      <c r="DX958" s="2"/>
      <c r="DY958" s="2"/>
      <c r="DZ958" s="2"/>
      <c r="EA958" s="2"/>
      <c r="EB958" s="2"/>
      <c r="EC958" s="2"/>
      <c r="ED958" s="2"/>
      <c r="EE958" s="2"/>
      <c r="EF958" s="2"/>
      <c r="EG958" s="2"/>
      <c r="EH958" s="2"/>
      <c r="EI958" s="2"/>
      <c r="EJ958" s="2"/>
      <c r="EK958" s="2"/>
    </row>
    <row r="959" spans="1:141" ht="12.7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c r="BR959" s="2"/>
      <c r="BS959" s="2"/>
      <c r="BT959" s="2"/>
      <c r="BU959" s="2"/>
      <c r="BV959" s="2"/>
      <c r="BW959" s="2"/>
      <c r="BX959" s="2"/>
      <c r="BY959" s="2"/>
      <c r="BZ959" s="2"/>
      <c r="CA959" s="2"/>
      <c r="CB959" s="2"/>
      <c r="CC959" s="2"/>
      <c r="CD959" s="2"/>
      <c r="CE959" s="2"/>
      <c r="CF959" s="2"/>
      <c r="CG959" s="2"/>
      <c r="CH959" s="2"/>
      <c r="CI959" s="2"/>
      <c r="CJ959" s="2"/>
      <c r="CK959" s="2"/>
      <c r="CL959" s="2"/>
      <c r="CM959" s="2"/>
      <c r="CN959" s="2"/>
      <c r="CO959" s="2"/>
      <c r="CP959" s="2"/>
      <c r="CQ959" s="2"/>
      <c r="CR959" s="2"/>
      <c r="CS959" s="2"/>
      <c r="CT959" s="2"/>
      <c r="CU959" s="2"/>
      <c r="CV959" s="2"/>
      <c r="CW959" s="2"/>
      <c r="CX959" s="2"/>
      <c r="CY959" s="2"/>
      <c r="CZ959" s="2"/>
      <c r="DA959" s="2"/>
      <c r="DB959" s="2"/>
      <c r="DC959" s="2"/>
      <c r="DD959" s="2"/>
      <c r="DE959" s="2"/>
      <c r="DF959" s="2"/>
      <c r="DG959" s="2"/>
      <c r="DH959" s="2"/>
      <c r="DI959" s="2"/>
      <c r="DJ959" s="2"/>
      <c r="DK959" s="2"/>
      <c r="DL959" s="2"/>
      <c r="DM959" s="2"/>
      <c r="DN959" s="2"/>
      <c r="DO959" s="2"/>
      <c r="DP959" s="2"/>
      <c r="DQ959" s="2"/>
      <c r="DR959" s="2"/>
      <c r="DS959" s="2"/>
      <c r="DT959" s="2"/>
      <c r="DU959" s="2"/>
      <c r="DV959" s="2"/>
      <c r="DW959" s="2"/>
      <c r="DX959" s="2"/>
      <c r="DY959" s="2"/>
      <c r="DZ959" s="2"/>
      <c r="EA959" s="2"/>
      <c r="EB959" s="2"/>
      <c r="EC959" s="2"/>
      <c r="ED959" s="2"/>
      <c r="EE959" s="2"/>
      <c r="EF959" s="2"/>
      <c r="EG959" s="2"/>
      <c r="EH959" s="2"/>
      <c r="EI959" s="2"/>
      <c r="EJ959" s="2"/>
      <c r="EK959" s="2"/>
    </row>
    <row r="960" spans="1:141" ht="12.7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c r="BR960" s="2"/>
      <c r="BS960" s="2"/>
      <c r="BT960" s="2"/>
      <c r="BU960" s="2"/>
      <c r="BV960" s="2"/>
      <c r="BW960" s="2"/>
      <c r="BX960" s="2"/>
      <c r="BY960" s="2"/>
      <c r="BZ960" s="2"/>
      <c r="CA960" s="2"/>
      <c r="CB960" s="2"/>
      <c r="CC960" s="2"/>
      <c r="CD960" s="2"/>
      <c r="CE960" s="2"/>
      <c r="CF960" s="2"/>
      <c r="CG960" s="2"/>
      <c r="CH960" s="2"/>
      <c r="CI960" s="2"/>
      <c r="CJ960" s="2"/>
      <c r="CK960" s="2"/>
      <c r="CL960" s="2"/>
      <c r="CM960" s="2"/>
      <c r="CN960" s="2"/>
      <c r="CO960" s="2"/>
      <c r="CP960" s="2"/>
      <c r="CQ960" s="2"/>
      <c r="CR960" s="2"/>
      <c r="CS960" s="2"/>
      <c r="CT960" s="2"/>
      <c r="CU960" s="2"/>
      <c r="CV960" s="2"/>
      <c r="CW960" s="2"/>
      <c r="CX960" s="2"/>
      <c r="CY960" s="2"/>
      <c r="CZ960" s="2"/>
      <c r="DA960" s="2"/>
      <c r="DB960" s="2"/>
      <c r="DC960" s="2"/>
      <c r="DD960" s="2"/>
      <c r="DE960" s="2"/>
      <c r="DF960" s="2"/>
      <c r="DG960" s="2"/>
      <c r="DH960" s="2"/>
      <c r="DI960" s="2"/>
      <c r="DJ960" s="2"/>
      <c r="DK960" s="2"/>
      <c r="DL960" s="2"/>
      <c r="DM960" s="2"/>
      <c r="DN960" s="2"/>
      <c r="DO960" s="2"/>
      <c r="DP960" s="2"/>
      <c r="DQ960" s="2"/>
      <c r="DR960" s="2"/>
      <c r="DS960" s="2"/>
      <c r="DT960" s="2"/>
      <c r="DU960" s="2"/>
      <c r="DV960" s="2"/>
      <c r="DW960" s="2"/>
      <c r="DX960" s="2"/>
      <c r="DY960" s="2"/>
      <c r="DZ960" s="2"/>
      <c r="EA960" s="2"/>
      <c r="EB960" s="2"/>
      <c r="EC960" s="2"/>
      <c r="ED960" s="2"/>
      <c r="EE960" s="2"/>
      <c r="EF960" s="2"/>
      <c r="EG960" s="2"/>
      <c r="EH960" s="2"/>
      <c r="EI960" s="2"/>
      <c r="EJ960" s="2"/>
      <c r="EK960" s="2"/>
    </row>
    <row r="961" spans="1:141" ht="12.7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c r="BR961" s="2"/>
      <c r="BS961" s="2"/>
      <c r="BT961" s="2"/>
      <c r="BU961" s="2"/>
      <c r="BV961" s="2"/>
      <c r="BW961" s="2"/>
      <c r="BX961" s="2"/>
      <c r="BY961" s="2"/>
      <c r="BZ961" s="2"/>
      <c r="CA961" s="2"/>
      <c r="CB961" s="2"/>
      <c r="CC961" s="2"/>
      <c r="CD961" s="2"/>
      <c r="CE961" s="2"/>
      <c r="CF961" s="2"/>
      <c r="CG961" s="2"/>
      <c r="CH961" s="2"/>
      <c r="CI961" s="2"/>
      <c r="CJ961" s="2"/>
      <c r="CK961" s="2"/>
      <c r="CL961" s="2"/>
      <c r="CM961" s="2"/>
      <c r="CN961" s="2"/>
      <c r="CO961" s="2"/>
      <c r="CP961" s="2"/>
      <c r="CQ961" s="2"/>
      <c r="CR961" s="2"/>
      <c r="CS961" s="2"/>
      <c r="CT961" s="2"/>
      <c r="CU961" s="2"/>
      <c r="CV961" s="2"/>
      <c r="CW961" s="2"/>
      <c r="CX961" s="2"/>
      <c r="CY961" s="2"/>
      <c r="CZ961" s="2"/>
      <c r="DA961" s="2"/>
      <c r="DB961" s="2"/>
      <c r="DC961" s="2"/>
      <c r="DD961" s="2"/>
      <c r="DE961" s="2"/>
      <c r="DF961" s="2"/>
      <c r="DG961" s="2"/>
      <c r="DH961" s="2"/>
      <c r="DI961" s="2"/>
      <c r="DJ961" s="2"/>
      <c r="DK961" s="2"/>
      <c r="DL961" s="2"/>
      <c r="DM961" s="2"/>
      <c r="DN961" s="2"/>
      <c r="DO961" s="2"/>
      <c r="DP961" s="2"/>
      <c r="DQ961" s="2"/>
      <c r="DR961" s="2"/>
      <c r="DS961" s="2"/>
      <c r="DT961" s="2"/>
      <c r="DU961" s="2"/>
      <c r="DV961" s="2"/>
      <c r="DW961" s="2"/>
      <c r="DX961" s="2"/>
      <c r="DY961" s="2"/>
      <c r="DZ961" s="2"/>
      <c r="EA961" s="2"/>
      <c r="EB961" s="2"/>
      <c r="EC961" s="2"/>
      <c r="ED961" s="2"/>
      <c r="EE961" s="2"/>
      <c r="EF961" s="2"/>
      <c r="EG961" s="2"/>
      <c r="EH961" s="2"/>
      <c r="EI961" s="2"/>
      <c r="EJ961" s="2"/>
      <c r="EK961" s="2"/>
    </row>
    <row r="962" spans="1:141" ht="12.7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c r="BR962" s="2"/>
      <c r="BS962" s="2"/>
      <c r="BT962" s="2"/>
      <c r="BU962" s="2"/>
      <c r="BV962" s="2"/>
      <c r="BW962" s="2"/>
      <c r="BX962" s="2"/>
      <c r="BY962" s="2"/>
      <c r="BZ962" s="2"/>
      <c r="CA962" s="2"/>
      <c r="CB962" s="2"/>
      <c r="CC962" s="2"/>
      <c r="CD962" s="2"/>
      <c r="CE962" s="2"/>
      <c r="CF962" s="2"/>
      <c r="CG962" s="2"/>
      <c r="CH962" s="2"/>
      <c r="CI962" s="2"/>
      <c r="CJ962" s="2"/>
      <c r="CK962" s="2"/>
      <c r="CL962" s="2"/>
      <c r="CM962" s="2"/>
      <c r="CN962" s="2"/>
      <c r="CO962" s="2"/>
      <c r="CP962" s="2"/>
      <c r="CQ962" s="2"/>
      <c r="CR962" s="2"/>
      <c r="CS962" s="2"/>
      <c r="CT962" s="2"/>
      <c r="CU962" s="2"/>
      <c r="CV962" s="2"/>
      <c r="CW962" s="2"/>
      <c r="CX962" s="2"/>
      <c r="CY962" s="2"/>
      <c r="CZ962" s="2"/>
      <c r="DA962" s="2"/>
      <c r="DB962" s="2"/>
      <c r="DC962" s="2"/>
      <c r="DD962" s="2"/>
      <c r="DE962" s="2"/>
      <c r="DF962" s="2"/>
      <c r="DG962" s="2"/>
      <c r="DH962" s="2"/>
      <c r="DI962" s="2"/>
      <c r="DJ962" s="2"/>
      <c r="DK962" s="2"/>
      <c r="DL962" s="2"/>
      <c r="DM962" s="2"/>
      <c r="DN962" s="2"/>
      <c r="DO962" s="2"/>
      <c r="DP962" s="2"/>
      <c r="DQ962" s="2"/>
      <c r="DR962" s="2"/>
      <c r="DS962" s="2"/>
      <c r="DT962" s="2"/>
      <c r="DU962" s="2"/>
      <c r="DV962" s="2"/>
      <c r="DW962" s="2"/>
      <c r="DX962" s="2"/>
      <c r="DY962" s="2"/>
      <c r="DZ962" s="2"/>
      <c r="EA962" s="2"/>
      <c r="EB962" s="2"/>
      <c r="EC962" s="2"/>
      <c r="ED962" s="2"/>
      <c r="EE962" s="2"/>
      <c r="EF962" s="2"/>
      <c r="EG962" s="2"/>
      <c r="EH962" s="2"/>
      <c r="EI962" s="2"/>
      <c r="EJ962" s="2"/>
      <c r="EK962" s="2"/>
    </row>
    <row r="963" spans="1:141" ht="12.7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c r="BR963" s="2"/>
      <c r="BS963" s="2"/>
      <c r="BT963" s="2"/>
      <c r="BU963" s="2"/>
      <c r="BV963" s="2"/>
      <c r="BW963" s="2"/>
      <c r="BX963" s="2"/>
      <c r="BY963" s="2"/>
      <c r="BZ963" s="2"/>
      <c r="CA963" s="2"/>
      <c r="CB963" s="2"/>
      <c r="CC963" s="2"/>
      <c r="CD963" s="2"/>
      <c r="CE963" s="2"/>
      <c r="CF963" s="2"/>
      <c r="CG963" s="2"/>
      <c r="CH963" s="2"/>
      <c r="CI963" s="2"/>
      <c r="CJ963" s="2"/>
      <c r="CK963" s="2"/>
      <c r="CL963" s="2"/>
      <c r="CM963" s="2"/>
      <c r="CN963" s="2"/>
      <c r="CO963" s="2"/>
      <c r="CP963" s="2"/>
      <c r="CQ963" s="2"/>
      <c r="CR963" s="2"/>
      <c r="CS963" s="2"/>
      <c r="CT963" s="2"/>
      <c r="CU963" s="2"/>
      <c r="CV963" s="2"/>
      <c r="CW963" s="2"/>
      <c r="CX963" s="2"/>
      <c r="CY963" s="2"/>
      <c r="CZ963" s="2"/>
      <c r="DA963" s="2"/>
      <c r="DB963" s="2"/>
      <c r="DC963" s="2"/>
      <c r="DD963" s="2"/>
      <c r="DE963" s="2"/>
      <c r="DF963" s="2"/>
      <c r="DG963" s="2"/>
      <c r="DH963" s="2"/>
      <c r="DI963" s="2"/>
      <c r="DJ963" s="2"/>
      <c r="DK963" s="2"/>
      <c r="DL963" s="2"/>
      <c r="DM963" s="2"/>
      <c r="DN963" s="2"/>
      <c r="DO963" s="2"/>
      <c r="DP963" s="2"/>
      <c r="DQ963" s="2"/>
      <c r="DR963" s="2"/>
      <c r="DS963" s="2"/>
      <c r="DT963" s="2"/>
      <c r="DU963" s="2"/>
      <c r="DV963" s="2"/>
      <c r="DW963" s="2"/>
      <c r="DX963" s="2"/>
      <c r="DY963" s="2"/>
      <c r="DZ963" s="2"/>
      <c r="EA963" s="2"/>
      <c r="EB963" s="2"/>
      <c r="EC963" s="2"/>
      <c r="ED963" s="2"/>
      <c r="EE963" s="2"/>
      <c r="EF963" s="2"/>
      <c r="EG963" s="2"/>
      <c r="EH963" s="2"/>
      <c r="EI963" s="2"/>
      <c r="EJ963" s="2"/>
      <c r="EK963" s="2"/>
    </row>
    <row r="964" spans="1:141" ht="12.7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c r="BS964" s="2"/>
      <c r="BT964" s="2"/>
      <c r="BU964" s="2"/>
      <c r="BV964" s="2"/>
      <c r="BW964" s="2"/>
      <c r="BX964" s="2"/>
      <c r="BY964" s="2"/>
      <c r="BZ964" s="2"/>
      <c r="CA964" s="2"/>
      <c r="CB964" s="2"/>
      <c r="CC964" s="2"/>
      <c r="CD964" s="2"/>
      <c r="CE964" s="2"/>
      <c r="CF964" s="2"/>
      <c r="CG964" s="2"/>
      <c r="CH964" s="2"/>
      <c r="CI964" s="2"/>
      <c r="CJ964" s="2"/>
      <c r="CK964" s="2"/>
      <c r="CL964" s="2"/>
      <c r="CM964" s="2"/>
      <c r="CN964" s="2"/>
      <c r="CO964" s="2"/>
      <c r="CP964" s="2"/>
      <c r="CQ964" s="2"/>
      <c r="CR964" s="2"/>
      <c r="CS964" s="2"/>
      <c r="CT964" s="2"/>
      <c r="CU964" s="2"/>
      <c r="CV964" s="2"/>
      <c r="CW964" s="2"/>
      <c r="CX964" s="2"/>
      <c r="CY964" s="2"/>
      <c r="CZ964" s="2"/>
      <c r="DA964" s="2"/>
      <c r="DB964" s="2"/>
      <c r="DC964" s="2"/>
      <c r="DD964" s="2"/>
      <c r="DE964" s="2"/>
      <c r="DF964" s="2"/>
      <c r="DG964" s="2"/>
      <c r="DH964" s="2"/>
      <c r="DI964" s="2"/>
      <c r="DJ964" s="2"/>
      <c r="DK964" s="2"/>
      <c r="DL964" s="2"/>
      <c r="DM964" s="2"/>
      <c r="DN964" s="2"/>
      <c r="DO964" s="2"/>
      <c r="DP964" s="2"/>
      <c r="DQ964" s="2"/>
      <c r="DR964" s="2"/>
      <c r="DS964" s="2"/>
      <c r="DT964" s="2"/>
      <c r="DU964" s="2"/>
      <c r="DV964" s="2"/>
      <c r="DW964" s="2"/>
      <c r="DX964" s="2"/>
      <c r="DY964" s="2"/>
      <c r="DZ964" s="2"/>
      <c r="EA964" s="2"/>
      <c r="EB964" s="2"/>
      <c r="EC964" s="2"/>
      <c r="ED964" s="2"/>
      <c r="EE964" s="2"/>
      <c r="EF964" s="2"/>
      <c r="EG964" s="2"/>
      <c r="EH964" s="2"/>
      <c r="EI964" s="2"/>
      <c r="EJ964" s="2"/>
      <c r="EK964" s="2"/>
    </row>
    <row r="965" spans="1:141" ht="12.7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c r="BR965" s="2"/>
      <c r="BS965" s="2"/>
      <c r="BT965" s="2"/>
      <c r="BU965" s="2"/>
      <c r="BV965" s="2"/>
      <c r="BW965" s="2"/>
      <c r="BX965" s="2"/>
      <c r="BY965" s="2"/>
      <c r="BZ965" s="2"/>
      <c r="CA965" s="2"/>
      <c r="CB965" s="2"/>
      <c r="CC965" s="2"/>
      <c r="CD965" s="2"/>
      <c r="CE965" s="2"/>
      <c r="CF965" s="2"/>
      <c r="CG965" s="2"/>
      <c r="CH965" s="2"/>
      <c r="CI965" s="2"/>
      <c r="CJ965" s="2"/>
      <c r="CK965" s="2"/>
      <c r="CL965" s="2"/>
      <c r="CM965" s="2"/>
      <c r="CN965" s="2"/>
      <c r="CO965" s="2"/>
      <c r="CP965" s="2"/>
      <c r="CQ965" s="2"/>
      <c r="CR965" s="2"/>
      <c r="CS965" s="2"/>
      <c r="CT965" s="2"/>
      <c r="CU965" s="2"/>
      <c r="CV965" s="2"/>
      <c r="CW965" s="2"/>
      <c r="CX965" s="2"/>
      <c r="CY965" s="2"/>
      <c r="CZ965" s="2"/>
      <c r="DA965" s="2"/>
      <c r="DB965" s="2"/>
      <c r="DC965" s="2"/>
      <c r="DD965" s="2"/>
      <c r="DE965" s="2"/>
      <c r="DF965" s="2"/>
      <c r="DG965" s="2"/>
      <c r="DH965" s="2"/>
      <c r="DI965" s="2"/>
      <c r="DJ965" s="2"/>
      <c r="DK965" s="2"/>
      <c r="DL965" s="2"/>
      <c r="DM965" s="2"/>
      <c r="DN965" s="2"/>
      <c r="DO965" s="2"/>
      <c r="DP965" s="2"/>
      <c r="DQ965" s="2"/>
      <c r="DR965" s="2"/>
      <c r="DS965" s="2"/>
      <c r="DT965" s="2"/>
      <c r="DU965" s="2"/>
      <c r="DV965" s="2"/>
      <c r="DW965" s="2"/>
      <c r="DX965" s="2"/>
      <c r="DY965" s="2"/>
      <c r="DZ965" s="2"/>
      <c r="EA965" s="2"/>
      <c r="EB965" s="2"/>
      <c r="EC965" s="2"/>
      <c r="ED965" s="2"/>
      <c r="EE965" s="2"/>
      <c r="EF965" s="2"/>
      <c r="EG965" s="2"/>
      <c r="EH965" s="2"/>
      <c r="EI965" s="2"/>
      <c r="EJ965" s="2"/>
      <c r="EK965" s="2"/>
    </row>
    <row r="966" spans="1:141" ht="12.7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c r="BS966" s="2"/>
      <c r="BT966" s="2"/>
      <c r="BU966" s="2"/>
      <c r="BV966" s="2"/>
      <c r="BW966" s="2"/>
      <c r="BX966" s="2"/>
      <c r="BY966" s="2"/>
      <c r="BZ966" s="2"/>
      <c r="CA966" s="2"/>
      <c r="CB966" s="2"/>
      <c r="CC966" s="2"/>
      <c r="CD966" s="2"/>
      <c r="CE966" s="2"/>
      <c r="CF966" s="2"/>
      <c r="CG966" s="2"/>
      <c r="CH966" s="2"/>
      <c r="CI966" s="2"/>
      <c r="CJ966" s="2"/>
      <c r="CK966" s="2"/>
      <c r="CL966" s="2"/>
      <c r="CM966" s="2"/>
      <c r="CN966" s="2"/>
      <c r="CO966" s="2"/>
      <c r="CP966" s="2"/>
      <c r="CQ966" s="2"/>
      <c r="CR966" s="2"/>
      <c r="CS966" s="2"/>
      <c r="CT966" s="2"/>
      <c r="CU966" s="2"/>
      <c r="CV966" s="2"/>
      <c r="CW966" s="2"/>
      <c r="CX966" s="2"/>
      <c r="CY966" s="2"/>
      <c r="CZ966" s="2"/>
      <c r="DA966" s="2"/>
      <c r="DB966" s="2"/>
      <c r="DC966" s="2"/>
      <c r="DD966" s="2"/>
      <c r="DE966" s="2"/>
      <c r="DF966" s="2"/>
      <c r="DG966" s="2"/>
      <c r="DH966" s="2"/>
      <c r="DI966" s="2"/>
      <c r="DJ966" s="2"/>
      <c r="DK966" s="2"/>
      <c r="DL966" s="2"/>
      <c r="DM966" s="2"/>
      <c r="DN966" s="2"/>
      <c r="DO966" s="2"/>
      <c r="DP966" s="2"/>
      <c r="DQ966" s="2"/>
      <c r="DR966" s="2"/>
      <c r="DS966" s="2"/>
      <c r="DT966" s="2"/>
      <c r="DU966" s="2"/>
      <c r="DV966" s="2"/>
      <c r="DW966" s="2"/>
      <c r="DX966" s="2"/>
      <c r="DY966" s="2"/>
      <c r="DZ966" s="2"/>
      <c r="EA966" s="2"/>
      <c r="EB966" s="2"/>
      <c r="EC966" s="2"/>
      <c r="ED966" s="2"/>
      <c r="EE966" s="2"/>
      <c r="EF966" s="2"/>
      <c r="EG966" s="2"/>
      <c r="EH966" s="2"/>
      <c r="EI966" s="2"/>
      <c r="EJ966" s="2"/>
      <c r="EK966" s="2"/>
    </row>
    <row r="967" spans="1:141" ht="12.7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c r="BR967" s="2"/>
      <c r="BS967" s="2"/>
      <c r="BT967" s="2"/>
      <c r="BU967" s="2"/>
      <c r="BV967" s="2"/>
      <c r="BW967" s="2"/>
      <c r="BX967" s="2"/>
      <c r="BY967" s="2"/>
      <c r="BZ967" s="2"/>
      <c r="CA967" s="2"/>
      <c r="CB967" s="2"/>
      <c r="CC967" s="2"/>
      <c r="CD967" s="2"/>
      <c r="CE967" s="2"/>
      <c r="CF967" s="2"/>
      <c r="CG967" s="2"/>
      <c r="CH967" s="2"/>
      <c r="CI967" s="2"/>
      <c r="CJ967" s="2"/>
      <c r="CK967" s="2"/>
      <c r="CL967" s="2"/>
      <c r="CM967" s="2"/>
      <c r="CN967" s="2"/>
      <c r="CO967" s="2"/>
      <c r="CP967" s="2"/>
      <c r="CQ967" s="2"/>
      <c r="CR967" s="2"/>
      <c r="CS967" s="2"/>
      <c r="CT967" s="2"/>
      <c r="CU967" s="2"/>
      <c r="CV967" s="2"/>
      <c r="CW967" s="2"/>
      <c r="CX967" s="2"/>
      <c r="CY967" s="2"/>
      <c r="CZ967" s="2"/>
      <c r="DA967" s="2"/>
      <c r="DB967" s="2"/>
      <c r="DC967" s="2"/>
      <c r="DD967" s="2"/>
      <c r="DE967" s="2"/>
      <c r="DF967" s="2"/>
      <c r="DG967" s="2"/>
      <c r="DH967" s="2"/>
      <c r="DI967" s="2"/>
      <c r="DJ967" s="2"/>
      <c r="DK967" s="2"/>
      <c r="DL967" s="2"/>
      <c r="DM967" s="2"/>
      <c r="DN967" s="2"/>
      <c r="DO967" s="2"/>
      <c r="DP967" s="2"/>
      <c r="DQ967" s="2"/>
      <c r="DR967" s="2"/>
      <c r="DS967" s="2"/>
      <c r="DT967" s="2"/>
      <c r="DU967" s="2"/>
      <c r="DV967" s="2"/>
      <c r="DW967" s="2"/>
      <c r="DX967" s="2"/>
      <c r="DY967" s="2"/>
      <c r="DZ967" s="2"/>
      <c r="EA967" s="2"/>
      <c r="EB967" s="2"/>
      <c r="EC967" s="2"/>
      <c r="ED967" s="2"/>
      <c r="EE967" s="2"/>
      <c r="EF967" s="2"/>
      <c r="EG967" s="2"/>
      <c r="EH967" s="2"/>
      <c r="EI967" s="2"/>
      <c r="EJ967" s="2"/>
      <c r="EK967" s="2"/>
    </row>
    <row r="968" spans="1:141" ht="12.7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c r="BS968" s="2"/>
      <c r="BT968" s="2"/>
      <c r="BU968" s="2"/>
      <c r="BV968" s="2"/>
      <c r="BW968" s="2"/>
      <c r="BX968" s="2"/>
      <c r="BY968" s="2"/>
      <c r="BZ968" s="2"/>
      <c r="CA968" s="2"/>
      <c r="CB968" s="2"/>
      <c r="CC968" s="2"/>
      <c r="CD968" s="2"/>
      <c r="CE968" s="2"/>
      <c r="CF968" s="2"/>
      <c r="CG968" s="2"/>
      <c r="CH968" s="2"/>
      <c r="CI968" s="2"/>
      <c r="CJ968" s="2"/>
      <c r="CK968" s="2"/>
      <c r="CL968" s="2"/>
      <c r="CM968" s="2"/>
      <c r="CN968" s="2"/>
      <c r="CO968" s="2"/>
      <c r="CP968" s="2"/>
      <c r="CQ968" s="2"/>
      <c r="CR968" s="2"/>
      <c r="CS968" s="2"/>
      <c r="CT968" s="2"/>
      <c r="CU968" s="2"/>
      <c r="CV968" s="2"/>
      <c r="CW968" s="2"/>
      <c r="CX968" s="2"/>
      <c r="CY968" s="2"/>
      <c r="CZ968" s="2"/>
      <c r="DA968" s="2"/>
      <c r="DB968" s="2"/>
      <c r="DC968" s="2"/>
      <c r="DD968" s="2"/>
      <c r="DE968" s="2"/>
      <c r="DF968" s="2"/>
      <c r="DG968" s="2"/>
      <c r="DH968" s="2"/>
      <c r="DI968" s="2"/>
      <c r="DJ968" s="2"/>
      <c r="DK968" s="2"/>
      <c r="DL968" s="2"/>
      <c r="DM968" s="2"/>
      <c r="DN968" s="2"/>
      <c r="DO968" s="2"/>
      <c r="DP968" s="2"/>
      <c r="DQ968" s="2"/>
      <c r="DR968" s="2"/>
      <c r="DS968" s="2"/>
      <c r="DT968" s="2"/>
      <c r="DU968" s="2"/>
      <c r="DV968" s="2"/>
      <c r="DW968" s="2"/>
      <c r="DX968" s="2"/>
      <c r="DY968" s="2"/>
      <c r="DZ968" s="2"/>
      <c r="EA968" s="2"/>
      <c r="EB968" s="2"/>
      <c r="EC968" s="2"/>
      <c r="ED968" s="2"/>
      <c r="EE968" s="2"/>
      <c r="EF968" s="2"/>
      <c r="EG968" s="2"/>
      <c r="EH968" s="2"/>
      <c r="EI968" s="2"/>
      <c r="EJ968" s="2"/>
      <c r="EK968" s="2"/>
    </row>
    <row r="969" spans="1:141" ht="12.7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c r="BR969" s="2"/>
      <c r="BS969" s="2"/>
      <c r="BT969" s="2"/>
      <c r="BU969" s="2"/>
      <c r="BV969" s="2"/>
      <c r="BW969" s="2"/>
      <c r="BX969" s="2"/>
      <c r="BY969" s="2"/>
      <c r="BZ969" s="2"/>
      <c r="CA969" s="2"/>
      <c r="CB969" s="2"/>
      <c r="CC969" s="2"/>
      <c r="CD969" s="2"/>
      <c r="CE969" s="2"/>
      <c r="CF969" s="2"/>
      <c r="CG969" s="2"/>
      <c r="CH969" s="2"/>
      <c r="CI969" s="2"/>
      <c r="CJ969" s="2"/>
      <c r="CK969" s="2"/>
      <c r="CL969" s="2"/>
      <c r="CM969" s="2"/>
      <c r="CN969" s="2"/>
      <c r="CO969" s="2"/>
      <c r="CP969" s="2"/>
      <c r="CQ969" s="2"/>
      <c r="CR969" s="2"/>
      <c r="CS969" s="2"/>
      <c r="CT969" s="2"/>
      <c r="CU969" s="2"/>
      <c r="CV969" s="2"/>
      <c r="CW969" s="2"/>
      <c r="CX969" s="2"/>
      <c r="CY969" s="2"/>
      <c r="CZ969" s="2"/>
      <c r="DA969" s="2"/>
      <c r="DB969" s="2"/>
      <c r="DC969" s="2"/>
      <c r="DD969" s="2"/>
      <c r="DE969" s="2"/>
      <c r="DF969" s="2"/>
      <c r="DG969" s="2"/>
      <c r="DH969" s="2"/>
      <c r="DI969" s="2"/>
      <c r="DJ969" s="2"/>
      <c r="DK969" s="2"/>
      <c r="DL969" s="2"/>
      <c r="DM969" s="2"/>
      <c r="DN969" s="2"/>
      <c r="DO969" s="2"/>
      <c r="DP969" s="2"/>
      <c r="DQ969" s="2"/>
      <c r="DR969" s="2"/>
      <c r="DS969" s="2"/>
      <c r="DT969" s="2"/>
      <c r="DU969" s="2"/>
      <c r="DV969" s="2"/>
      <c r="DW969" s="2"/>
      <c r="DX969" s="2"/>
      <c r="DY969" s="2"/>
      <c r="DZ969" s="2"/>
      <c r="EA969" s="2"/>
      <c r="EB969" s="2"/>
      <c r="EC969" s="2"/>
      <c r="ED969" s="2"/>
      <c r="EE969" s="2"/>
      <c r="EF969" s="2"/>
      <c r="EG969" s="2"/>
      <c r="EH969" s="2"/>
      <c r="EI969" s="2"/>
      <c r="EJ969" s="2"/>
      <c r="EK969" s="2"/>
    </row>
    <row r="970" spans="1:141" ht="12.7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c r="BS970" s="2"/>
      <c r="BT970" s="2"/>
      <c r="BU970" s="2"/>
      <c r="BV970" s="2"/>
      <c r="BW970" s="2"/>
      <c r="BX970" s="2"/>
      <c r="BY970" s="2"/>
      <c r="BZ970" s="2"/>
      <c r="CA970" s="2"/>
      <c r="CB970" s="2"/>
      <c r="CC970" s="2"/>
      <c r="CD970" s="2"/>
      <c r="CE970" s="2"/>
      <c r="CF970" s="2"/>
      <c r="CG970" s="2"/>
      <c r="CH970" s="2"/>
      <c r="CI970" s="2"/>
      <c r="CJ970" s="2"/>
      <c r="CK970" s="2"/>
      <c r="CL970" s="2"/>
      <c r="CM970" s="2"/>
      <c r="CN970" s="2"/>
      <c r="CO970" s="2"/>
      <c r="CP970" s="2"/>
      <c r="CQ970" s="2"/>
      <c r="CR970" s="2"/>
      <c r="CS970" s="2"/>
      <c r="CT970" s="2"/>
      <c r="CU970" s="2"/>
      <c r="CV970" s="2"/>
      <c r="CW970" s="2"/>
      <c r="CX970" s="2"/>
      <c r="CY970" s="2"/>
      <c r="CZ970" s="2"/>
      <c r="DA970" s="2"/>
      <c r="DB970" s="2"/>
      <c r="DC970" s="2"/>
      <c r="DD970" s="2"/>
      <c r="DE970" s="2"/>
      <c r="DF970" s="2"/>
      <c r="DG970" s="2"/>
      <c r="DH970" s="2"/>
      <c r="DI970" s="2"/>
      <c r="DJ970" s="2"/>
      <c r="DK970" s="2"/>
      <c r="DL970" s="2"/>
      <c r="DM970" s="2"/>
      <c r="DN970" s="2"/>
      <c r="DO970" s="2"/>
      <c r="DP970" s="2"/>
      <c r="DQ970" s="2"/>
      <c r="DR970" s="2"/>
      <c r="DS970" s="2"/>
      <c r="DT970" s="2"/>
      <c r="DU970" s="2"/>
      <c r="DV970" s="2"/>
      <c r="DW970" s="2"/>
      <c r="DX970" s="2"/>
      <c r="DY970" s="2"/>
      <c r="DZ970" s="2"/>
      <c r="EA970" s="2"/>
      <c r="EB970" s="2"/>
      <c r="EC970" s="2"/>
      <c r="ED970" s="2"/>
      <c r="EE970" s="2"/>
      <c r="EF970" s="2"/>
      <c r="EG970" s="2"/>
      <c r="EH970" s="2"/>
      <c r="EI970" s="2"/>
      <c r="EJ970" s="2"/>
      <c r="EK970" s="2"/>
    </row>
    <row r="971" spans="1:141" ht="12.7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c r="BR971" s="2"/>
      <c r="BS971" s="2"/>
      <c r="BT971" s="2"/>
      <c r="BU971" s="2"/>
      <c r="BV971" s="2"/>
      <c r="BW971" s="2"/>
      <c r="BX971" s="2"/>
      <c r="BY971" s="2"/>
      <c r="BZ971" s="2"/>
      <c r="CA971" s="2"/>
      <c r="CB971" s="2"/>
      <c r="CC971" s="2"/>
      <c r="CD971" s="2"/>
      <c r="CE971" s="2"/>
      <c r="CF971" s="2"/>
      <c r="CG971" s="2"/>
      <c r="CH971" s="2"/>
      <c r="CI971" s="2"/>
      <c r="CJ971" s="2"/>
      <c r="CK971" s="2"/>
      <c r="CL971" s="2"/>
      <c r="CM971" s="2"/>
      <c r="CN971" s="2"/>
      <c r="CO971" s="2"/>
      <c r="CP971" s="2"/>
      <c r="CQ971" s="2"/>
      <c r="CR971" s="2"/>
      <c r="CS971" s="2"/>
      <c r="CT971" s="2"/>
      <c r="CU971" s="2"/>
      <c r="CV971" s="2"/>
      <c r="CW971" s="2"/>
      <c r="CX971" s="2"/>
      <c r="CY971" s="2"/>
      <c r="CZ971" s="2"/>
      <c r="DA971" s="2"/>
      <c r="DB971" s="2"/>
      <c r="DC971" s="2"/>
      <c r="DD971" s="2"/>
      <c r="DE971" s="2"/>
      <c r="DF971" s="2"/>
      <c r="DG971" s="2"/>
      <c r="DH971" s="2"/>
      <c r="DI971" s="2"/>
      <c r="DJ971" s="2"/>
      <c r="DK971" s="2"/>
      <c r="DL971" s="2"/>
      <c r="DM971" s="2"/>
      <c r="DN971" s="2"/>
      <c r="DO971" s="2"/>
      <c r="DP971" s="2"/>
      <c r="DQ971" s="2"/>
      <c r="DR971" s="2"/>
      <c r="DS971" s="2"/>
      <c r="DT971" s="2"/>
      <c r="DU971" s="2"/>
      <c r="DV971" s="2"/>
      <c r="DW971" s="2"/>
      <c r="DX971" s="2"/>
      <c r="DY971" s="2"/>
      <c r="DZ971" s="2"/>
      <c r="EA971" s="2"/>
      <c r="EB971" s="2"/>
      <c r="EC971" s="2"/>
      <c r="ED971" s="2"/>
      <c r="EE971" s="2"/>
      <c r="EF971" s="2"/>
      <c r="EG971" s="2"/>
      <c r="EH971" s="2"/>
      <c r="EI971" s="2"/>
      <c r="EJ971" s="2"/>
      <c r="EK971" s="2"/>
    </row>
    <row r="972" spans="1:141" ht="12.7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c r="BS972" s="2"/>
      <c r="BT972" s="2"/>
      <c r="BU972" s="2"/>
      <c r="BV972" s="2"/>
      <c r="BW972" s="2"/>
      <c r="BX972" s="2"/>
      <c r="BY972" s="2"/>
      <c r="BZ972" s="2"/>
      <c r="CA972" s="2"/>
      <c r="CB972" s="2"/>
      <c r="CC972" s="2"/>
      <c r="CD972" s="2"/>
      <c r="CE972" s="2"/>
      <c r="CF972" s="2"/>
      <c r="CG972" s="2"/>
      <c r="CH972" s="2"/>
      <c r="CI972" s="2"/>
      <c r="CJ972" s="2"/>
      <c r="CK972" s="2"/>
      <c r="CL972" s="2"/>
      <c r="CM972" s="2"/>
      <c r="CN972" s="2"/>
      <c r="CO972" s="2"/>
      <c r="CP972" s="2"/>
      <c r="CQ972" s="2"/>
      <c r="CR972" s="2"/>
      <c r="CS972" s="2"/>
      <c r="CT972" s="2"/>
      <c r="CU972" s="2"/>
      <c r="CV972" s="2"/>
      <c r="CW972" s="2"/>
      <c r="CX972" s="2"/>
      <c r="CY972" s="2"/>
      <c r="CZ972" s="2"/>
      <c r="DA972" s="2"/>
      <c r="DB972" s="2"/>
      <c r="DC972" s="2"/>
      <c r="DD972" s="2"/>
      <c r="DE972" s="2"/>
      <c r="DF972" s="2"/>
      <c r="DG972" s="2"/>
      <c r="DH972" s="2"/>
      <c r="DI972" s="2"/>
      <c r="DJ972" s="2"/>
      <c r="DK972" s="2"/>
      <c r="DL972" s="2"/>
      <c r="DM972" s="2"/>
      <c r="DN972" s="2"/>
      <c r="DO972" s="2"/>
      <c r="DP972" s="2"/>
      <c r="DQ972" s="2"/>
      <c r="DR972" s="2"/>
      <c r="DS972" s="2"/>
      <c r="DT972" s="2"/>
      <c r="DU972" s="2"/>
      <c r="DV972" s="2"/>
      <c r="DW972" s="2"/>
      <c r="DX972" s="2"/>
      <c r="DY972" s="2"/>
      <c r="DZ972" s="2"/>
      <c r="EA972" s="2"/>
      <c r="EB972" s="2"/>
      <c r="EC972" s="2"/>
      <c r="ED972" s="2"/>
      <c r="EE972" s="2"/>
      <c r="EF972" s="2"/>
      <c r="EG972" s="2"/>
      <c r="EH972" s="2"/>
      <c r="EI972" s="2"/>
      <c r="EJ972" s="2"/>
      <c r="EK972" s="2"/>
    </row>
    <row r="973" spans="1:141" ht="12.7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c r="BR973" s="2"/>
      <c r="BS973" s="2"/>
      <c r="BT973" s="2"/>
      <c r="BU973" s="2"/>
      <c r="BV973" s="2"/>
      <c r="BW973" s="2"/>
      <c r="BX973" s="2"/>
      <c r="BY973" s="2"/>
      <c r="BZ973" s="2"/>
      <c r="CA973" s="2"/>
      <c r="CB973" s="2"/>
      <c r="CC973" s="2"/>
      <c r="CD973" s="2"/>
      <c r="CE973" s="2"/>
      <c r="CF973" s="2"/>
      <c r="CG973" s="2"/>
      <c r="CH973" s="2"/>
      <c r="CI973" s="2"/>
      <c r="CJ973" s="2"/>
      <c r="CK973" s="2"/>
      <c r="CL973" s="2"/>
      <c r="CM973" s="2"/>
      <c r="CN973" s="2"/>
      <c r="CO973" s="2"/>
      <c r="CP973" s="2"/>
      <c r="CQ973" s="2"/>
      <c r="CR973" s="2"/>
      <c r="CS973" s="2"/>
      <c r="CT973" s="2"/>
      <c r="CU973" s="2"/>
      <c r="CV973" s="2"/>
      <c r="CW973" s="2"/>
      <c r="CX973" s="2"/>
      <c r="CY973" s="2"/>
      <c r="CZ973" s="2"/>
      <c r="DA973" s="2"/>
      <c r="DB973" s="2"/>
      <c r="DC973" s="2"/>
      <c r="DD973" s="2"/>
      <c r="DE973" s="2"/>
      <c r="DF973" s="2"/>
      <c r="DG973" s="2"/>
      <c r="DH973" s="2"/>
      <c r="DI973" s="2"/>
      <c r="DJ973" s="2"/>
      <c r="DK973" s="2"/>
      <c r="DL973" s="2"/>
      <c r="DM973" s="2"/>
      <c r="DN973" s="2"/>
      <c r="DO973" s="2"/>
      <c r="DP973" s="2"/>
      <c r="DQ973" s="2"/>
      <c r="DR973" s="2"/>
      <c r="DS973" s="2"/>
      <c r="DT973" s="2"/>
      <c r="DU973" s="2"/>
      <c r="DV973" s="2"/>
      <c r="DW973" s="2"/>
      <c r="DX973" s="2"/>
      <c r="DY973" s="2"/>
      <c r="DZ973" s="2"/>
      <c r="EA973" s="2"/>
      <c r="EB973" s="2"/>
      <c r="EC973" s="2"/>
      <c r="ED973" s="2"/>
      <c r="EE973" s="2"/>
      <c r="EF973" s="2"/>
      <c r="EG973" s="2"/>
      <c r="EH973" s="2"/>
      <c r="EI973" s="2"/>
      <c r="EJ973" s="2"/>
      <c r="EK973" s="2"/>
    </row>
    <row r="974" spans="1:141" ht="12.7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c r="BR974" s="2"/>
      <c r="BS974" s="2"/>
      <c r="BT974" s="2"/>
      <c r="BU974" s="2"/>
      <c r="BV974" s="2"/>
      <c r="BW974" s="2"/>
      <c r="BX974" s="2"/>
      <c r="BY974" s="2"/>
      <c r="BZ974" s="2"/>
      <c r="CA974" s="2"/>
      <c r="CB974" s="2"/>
      <c r="CC974" s="2"/>
      <c r="CD974" s="2"/>
      <c r="CE974" s="2"/>
      <c r="CF974" s="2"/>
      <c r="CG974" s="2"/>
      <c r="CH974" s="2"/>
      <c r="CI974" s="2"/>
      <c r="CJ974" s="2"/>
      <c r="CK974" s="2"/>
      <c r="CL974" s="2"/>
      <c r="CM974" s="2"/>
      <c r="CN974" s="2"/>
      <c r="CO974" s="2"/>
      <c r="CP974" s="2"/>
      <c r="CQ974" s="2"/>
      <c r="CR974" s="2"/>
      <c r="CS974" s="2"/>
      <c r="CT974" s="2"/>
      <c r="CU974" s="2"/>
      <c r="CV974" s="2"/>
      <c r="CW974" s="2"/>
      <c r="CX974" s="2"/>
      <c r="CY974" s="2"/>
      <c r="CZ974" s="2"/>
      <c r="DA974" s="2"/>
      <c r="DB974" s="2"/>
      <c r="DC974" s="2"/>
      <c r="DD974" s="2"/>
      <c r="DE974" s="2"/>
      <c r="DF974" s="2"/>
      <c r="DG974" s="2"/>
      <c r="DH974" s="2"/>
      <c r="DI974" s="2"/>
      <c r="DJ974" s="2"/>
      <c r="DK974" s="2"/>
      <c r="DL974" s="2"/>
      <c r="DM974" s="2"/>
      <c r="DN974" s="2"/>
      <c r="DO974" s="2"/>
      <c r="DP974" s="2"/>
      <c r="DQ974" s="2"/>
      <c r="DR974" s="2"/>
      <c r="DS974" s="2"/>
      <c r="DT974" s="2"/>
      <c r="DU974" s="2"/>
      <c r="DV974" s="2"/>
      <c r="DW974" s="2"/>
      <c r="DX974" s="2"/>
      <c r="DY974" s="2"/>
      <c r="DZ974" s="2"/>
      <c r="EA974" s="2"/>
      <c r="EB974" s="2"/>
      <c r="EC974" s="2"/>
      <c r="ED974" s="2"/>
      <c r="EE974" s="2"/>
      <c r="EF974" s="2"/>
      <c r="EG974" s="2"/>
      <c r="EH974" s="2"/>
      <c r="EI974" s="2"/>
      <c r="EJ974" s="2"/>
      <c r="EK974" s="2"/>
    </row>
    <row r="975" spans="1:141" ht="12.7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c r="BR975" s="2"/>
      <c r="BS975" s="2"/>
      <c r="BT975" s="2"/>
      <c r="BU975" s="2"/>
      <c r="BV975" s="2"/>
      <c r="BW975" s="2"/>
      <c r="BX975" s="2"/>
      <c r="BY975" s="2"/>
      <c r="BZ975" s="2"/>
      <c r="CA975" s="2"/>
      <c r="CB975" s="2"/>
      <c r="CC975" s="2"/>
      <c r="CD975" s="2"/>
      <c r="CE975" s="2"/>
      <c r="CF975" s="2"/>
      <c r="CG975" s="2"/>
      <c r="CH975" s="2"/>
      <c r="CI975" s="2"/>
      <c r="CJ975" s="2"/>
      <c r="CK975" s="2"/>
      <c r="CL975" s="2"/>
      <c r="CM975" s="2"/>
      <c r="CN975" s="2"/>
      <c r="CO975" s="2"/>
      <c r="CP975" s="2"/>
      <c r="CQ975" s="2"/>
      <c r="CR975" s="2"/>
      <c r="CS975" s="2"/>
      <c r="CT975" s="2"/>
      <c r="CU975" s="2"/>
      <c r="CV975" s="2"/>
      <c r="CW975" s="2"/>
      <c r="CX975" s="2"/>
      <c r="CY975" s="2"/>
      <c r="CZ975" s="2"/>
      <c r="DA975" s="2"/>
      <c r="DB975" s="2"/>
      <c r="DC975" s="2"/>
      <c r="DD975" s="2"/>
      <c r="DE975" s="2"/>
      <c r="DF975" s="2"/>
      <c r="DG975" s="2"/>
      <c r="DH975" s="2"/>
      <c r="DI975" s="2"/>
      <c r="DJ975" s="2"/>
      <c r="DK975" s="2"/>
      <c r="DL975" s="2"/>
      <c r="DM975" s="2"/>
      <c r="DN975" s="2"/>
      <c r="DO975" s="2"/>
      <c r="DP975" s="2"/>
      <c r="DQ975" s="2"/>
      <c r="DR975" s="2"/>
      <c r="DS975" s="2"/>
      <c r="DT975" s="2"/>
      <c r="DU975" s="2"/>
      <c r="DV975" s="2"/>
      <c r="DW975" s="2"/>
      <c r="DX975" s="2"/>
      <c r="DY975" s="2"/>
      <c r="DZ975" s="2"/>
      <c r="EA975" s="2"/>
      <c r="EB975" s="2"/>
      <c r="EC975" s="2"/>
      <c r="ED975" s="2"/>
      <c r="EE975" s="2"/>
      <c r="EF975" s="2"/>
      <c r="EG975" s="2"/>
      <c r="EH975" s="2"/>
      <c r="EI975" s="2"/>
      <c r="EJ975" s="2"/>
      <c r="EK975" s="2"/>
    </row>
    <row r="976" spans="1:141" ht="12.7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c r="BR976" s="2"/>
      <c r="BS976" s="2"/>
      <c r="BT976" s="2"/>
      <c r="BU976" s="2"/>
      <c r="BV976" s="2"/>
      <c r="BW976" s="2"/>
      <c r="BX976" s="2"/>
      <c r="BY976" s="2"/>
      <c r="BZ976" s="2"/>
      <c r="CA976" s="2"/>
      <c r="CB976" s="2"/>
      <c r="CC976" s="2"/>
      <c r="CD976" s="2"/>
      <c r="CE976" s="2"/>
      <c r="CF976" s="2"/>
      <c r="CG976" s="2"/>
      <c r="CH976" s="2"/>
      <c r="CI976" s="2"/>
      <c r="CJ976" s="2"/>
      <c r="CK976" s="2"/>
      <c r="CL976" s="2"/>
      <c r="CM976" s="2"/>
      <c r="CN976" s="2"/>
      <c r="CO976" s="2"/>
      <c r="CP976" s="2"/>
      <c r="CQ976" s="2"/>
      <c r="CR976" s="2"/>
      <c r="CS976" s="2"/>
      <c r="CT976" s="2"/>
      <c r="CU976" s="2"/>
      <c r="CV976" s="2"/>
      <c r="CW976" s="2"/>
      <c r="CX976" s="2"/>
      <c r="CY976" s="2"/>
      <c r="CZ976" s="2"/>
      <c r="DA976" s="2"/>
      <c r="DB976" s="2"/>
      <c r="DC976" s="2"/>
      <c r="DD976" s="2"/>
      <c r="DE976" s="2"/>
      <c r="DF976" s="2"/>
      <c r="DG976" s="2"/>
      <c r="DH976" s="2"/>
      <c r="DI976" s="2"/>
      <c r="DJ976" s="2"/>
      <c r="DK976" s="2"/>
      <c r="DL976" s="2"/>
      <c r="DM976" s="2"/>
      <c r="DN976" s="2"/>
      <c r="DO976" s="2"/>
      <c r="DP976" s="2"/>
      <c r="DQ976" s="2"/>
      <c r="DR976" s="2"/>
      <c r="DS976" s="2"/>
      <c r="DT976" s="2"/>
      <c r="DU976" s="2"/>
      <c r="DV976" s="2"/>
      <c r="DW976" s="2"/>
      <c r="DX976" s="2"/>
      <c r="DY976" s="2"/>
      <c r="DZ976" s="2"/>
      <c r="EA976" s="2"/>
      <c r="EB976" s="2"/>
      <c r="EC976" s="2"/>
      <c r="ED976" s="2"/>
      <c r="EE976" s="2"/>
      <c r="EF976" s="2"/>
      <c r="EG976" s="2"/>
      <c r="EH976" s="2"/>
      <c r="EI976" s="2"/>
      <c r="EJ976" s="2"/>
      <c r="EK976" s="2"/>
    </row>
    <row r="977" spans="1:141" ht="12.7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c r="BR977" s="2"/>
      <c r="BS977" s="2"/>
      <c r="BT977" s="2"/>
      <c r="BU977" s="2"/>
      <c r="BV977" s="2"/>
      <c r="BW977" s="2"/>
      <c r="BX977" s="2"/>
      <c r="BY977" s="2"/>
      <c r="BZ977" s="2"/>
      <c r="CA977" s="2"/>
      <c r="CB977" s="2"/>
      <c r="CC977" s="2"/>
      <c r="CD977" s="2"/>
      <c r="CE977" s="2"/>
      <c r="CF977" s="2"/>
      <c r="CG977" s="2"/>
      <c r="CH977" s="2"/>
      <c r="CI977" s="2"/>
      <c r="CJ977" s="2"/>
      <c r="CK977" s="2"/>
      <c r="CL977" s="2"/>
      <c r="CM977" s="2"/>
      <c r="CN977" s="2"/>
      <c r="CO977" s="2"/>
      <c r="CP977" s="2"/>
      <c r="CQ977" s="2"/>
      <c r="CR977" s="2"/>
      <c r="CS977" s="2"/>
      <c r="CT977" s="2"/>
      <c r="CU977" s="2"/>
      <c r="CV977" s="2"/>
      <c r="CW977" s="2"/>
      <c r="CX977" s="2"/>
      <c r="CY977" s="2"/>
      <c r="CZ977" s="2"/>
      <c r="DA977" s="2"/>
      <c r="DB977" s="2"/>
      <c r="DC977" s="2"/>
      <c r="DD977" s="2"/>
      <c r="DE977" s="2"/>
      <c r="DF977" s="2"/>
      <c r="DG977" s="2"/>
      <c r="DH977" s="2"/>
      <c r="DI977" s="2"/>
      <c r="DJ977" s="2"/>
      <c r="DK977" s="2"/>
      <c r="DL977" s="2"/>
      <c r="DM977" s="2"/>
      <c r="DN977" s="2"/>
      <c r="DO977" s="2"/>
      <c r="DP977" s="2"/>
      <c r="DQ977" s="2"/>
      <c r="DR977" s="2"/>
      <c r="DS977" s="2"/>
      <c r="DT977" s="2"/>
      <c r="DU977" s="2"/>
      <c r="DV977" s="2"/>
      <c r="DW977" s="2"/>
      <c r="DX977" s="2"/>
      <c r="DY977" s="2"/>
      <c r="DZ977" s="2"/>
      <c r="EA977" s="2"/>
      <c r="EB977" s="2"/>
      <c r="EC977" s="2"/>
      <c r="ED977" s="2"/>
      <c r="EE977" s="2"/>
      <c r="EF977" s="2"/>
      <c r="EG977" s="2"/>
      <c r="EH977" s="2"/>
      <c r="EI977" s="2"/>
      <c r="EJ977" s="2"/>
      <c r="EK977" s="2"/>
    </row>
    <row r="978" spans="1:141" ht="12.7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c r="BR978" s="2"/>
      <c r="BS978" s="2"/>
      <c r="BT978" s="2"/>
      <c r="BU978" s="2"/>
      <c r="BV978" s="2"/>
      <c r="BW978" s="2"/>
      <c r="BX978" s="2"/>
      <c r="BY978" s="2"/>
      <c r="BZ978" s="2"/>
      <c r="CA978" s="2"/>
      <c r="CB978" s="2"/>
      <c r="CC978" s="2"/>
      <c r="CD978" s="2"/>
      <c r="CE978" s="2"/>
      <c r="CF978" s="2"/>
      <c r="CG978" s="2"/>
      <c r="CH978" s="2"/>
      <c r="CI978" s="2"/>
      <c r="CJ978" s="2"/>
      <c r="CK978" s="2"/>
      <c r="CL978" s="2"/>
      <c r="CM978" s="2"/>
      <c r="CN978" s="2"/>
      <c r="CO978" s="2"/>
      <c r="CP978" s="2"/>
      <c r="CQ978" s="2"/>
      <c r="CR978" s="2"/>
      <c r="CS978" s="2"/>
      <c r="CT978" s="2"/>
      <c r="CU978" s="2"/>
      <c r="CV978" s="2"/>
      <c r="CW978" s="2"/>
      <c r="CX978" s="2"/>
      <c r="CY978" s="2"/>
      <c r="CZ978" s="2"/>
      <c r="DA978" s="2"/>
      <c r="DB978" s="2"/>
      <c r="DC978" s="2"/>
      <c r="DD978" s="2"/>
      <c r="DE978" s="2"/>
      <c r="DF978" s="2"/>
      <c r="DG978" s="2"/>
      <c r="DH978" s="2"/>
      <c r="DI978" s="2"/>
      <c r="DJ978" s="2"/>
      <c r="DK978" s="2"/>
      <c r="DL978" s="2"/>
      <c r="DM978" s="2"/>
      <c r="DN978" s="2"/>
      <c r="DO978" s="2"/>
      <c r="DP978" s="2"/>
      <c r="DQ978" s="2"/>
      <c r="DR978" s="2"/>
      <c r="DS978" s="2"/>
      <c r="DT978" s="2"/>
      <c r="DU978" s="2"/>
      <c r="DV978" s="2"/>
      <c r="DW978" s="2"/>
      <c r="DX978" s="2"/>
      <c r="DY978" s="2"/>
      <c r="DZ978" s="2"/>
      <c r="EA978" s="2"/>
      <c r="EB978" s="2"/>
      <c r="EC978" s="2"/>
      <c r="ED978" s="2"/>
      <c r="EE978" s="2"/>
      <c r="EF978" s="2"/>
      <c r="EG978" s="2"/>
      <c r="EH978" s="2"/>
      <c r="EI978" s="2"/>
      <c r="EJ978" s="2"/>
      <c r="EK978" s="2"/>
    </row>
    <row r="979" spans="1:141" ht="12.7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c r="BP979" s="2"/>
      <c r="BQ979" s="2"/>
      <c r="BR979" s="2"/>
      <c r="BS979" s="2"/>
      <c r="BT979" s="2"/>
      <c r="BU979" s="2"/>
      <c r="BV979" s="2"/>
      <c r="BW979" s="2"/>
      <c r="BX979" s="2"/>
      <c r="BY979" s="2"/>
      <c r="BZ979" s="2"/>
      <c r="CA979" s="2"/>
      <c r="CB979" s="2"/>
      <c r="CC979" s="2"/>
      <c r="CD979" s="2"/>
      <c r="CE979" s="2"/>
      <c r="CF979" s="2"/>
      <c r="CG979" s="2"/>
      <c r="CH979" s="2"/>
      <c r="CI979" s="2"/>
      <c r="CJ979" s="2"/>
      <c r="CK979" s="2"/>
      <c r="CL979" s="2"/>
      <c r="CM979" s="2"/>
      <c r="CN979" s="2"/>
      <c r="CO979" s="2"/>
      <c r="CP979" s="2"/>
      <c r="CQ979" s="2"/>
      <c r="CR979" s="2"/>
      <c r="CS979" s="2"/>
      <c r="CT979" s="2"/>
      <c r="CU979" s="2"/>
      <c r="CV979" s="2"/>
      <c r="CW979" s="2"/>
      <c r="CX979" s="2"/>
      <c r="CY979" s="2"/>
      <c r="CZ979" s="2"/>
      <c r="DA979" s="2"/>
      <c r="DB979" s="2"/>
      <c r="DC979" s="2"/>
      <c r="DD979" s="2"/>
      <c r="DE979" s="2"/>
      <c r="DF979" s="2"/>
      <c r="DG979" s="2"/>
      <c r="DH979" s="2"/>
      <c r="DI979" s="2"/>
      <c r="DJ979" s="2"/>
      <c r="DK979" s="2"/>
      <c r="DL979" s="2"/>
      <c r="DM979" s="2"/>
      <c r="DN979" s="2"/>
      <c r="DO979" s="2"/>
      <c r="DP979" s="2"/>
      <c r="DQ979" s="2"/>
      <c r="DR979" s="2"/>
      <c r="DS979" s="2"/>
      <c r="DT979" s="2"/>
      <c r="DU979" s="2"/>
      <c r="DV979" s="2"/>
      <c r="DW979" s="2"/>
      <c r="DX979" s="2"/>
      <c r="DY979" s="2"/>
      <c r="DZ979" s="2"/>
      <c r="EA979" s="2"/>
      <c r="EB979" s="2"/>
      <c r="EC979" s="2"/>
      <c r="ED979" s="2"/>
      <c r="EE979" s="2"/>
      <c r="EF979" s="2"/>
      <c r="EG979" s="2"/>
      <c r="EH979" s="2"/>
      <c r="EI979" s="2"/>
      <c r="EJ979" s="2"/>
      <c r="EK979" s="2"/>
    </row>
    <row r="980" spans="1:141" ht="12.7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c r="BP980" s="2"/>
      <c r="BQ980" s="2"/>
      <c r="BR980" s="2"/>
      <c r="BS980" s="2"/>
      <c r="BT980" s="2"/>
      <c r="BU980" s="2"/>
      <c r="BV980" s="2"/>
      <c r="BW980" s="2"/>
      <c r="BX980" s="2"/>
      <c r="BY980" s="2"/>
      <c r="BZ980" s="2"/>
      <c r="CA980" s="2"/>
      <c r="CB980" s="2"/>
      <c r="CC980" s="2"/>
      <c r="CD980" s="2"/>
      <c r="CE980" s="2"/>
      <c r="CF980" s="2"/>
      <c r="CG980" s="2"/>
      <c r="CH980" s="2"/>
      <c r="CI980" s="2"/>
      <c r="CJ980" s="2"/>
      <c r="CK980" s="2"/>
      <c r="CL980" s="2"/>
      <c r="CM980" s="2"/>
      <c r="CN980" s="2"/>
      <c r="CO980" s="2"/>
      <c r="CP980" s="2"/>
      <c r="CQ980" s="2"/>
      <c r="CR980" s="2"/>
      <c r="CS980" s="2"/>
      <c r="CT980" s="2"/>
      <c r="CU980" s="2"/>
      <c r="CV980" s="2"/>
      <c r="CW980" s="2"/>
      <c r="CX980" s="2"/>
      <c r="CY980" s="2"/>
      <c r="CZ980" s="2"/>
      <c r="DA980" s="2"/>
      <c r="DB980" s="2"/>
      <c r="DC980" s="2"/>
      <c r="DD980" s="2"/>
      <c r="DE980" s="2"/>
      <c r="DF980" s="2"/>
      <c r="DG980" s="2"/>
      <c r="DH980" s="2"/>
      <c r="DI980" s="2"/>
      <c r="DJ980" s="2"/>
      <c r="DK980" s="2"/>
      <c r="DL980" s="2"/>
      <c r="DM980" s="2"/>
      <c r="DN980" s="2"/>
      <c r="DO980" s="2"/>
      <c r="DP980" s="2"/>
      <c r="DQ980" s="2"/>
      <c r="DR980" s="2"/>
      <c r="DS980" s="2"/>
      <c r="DT980" s="2"/>
      <c r="DU980" s="2"/>
      <c r="DV980" s="2"/>
      <c r="DW980" s="2"/>
      <c r="DX980" s="2"/>
      <c r="DY980" s="2"/>
      <c r="DZ980" s="2"/>
      <c r="EA980" s="2"/>
      <c r="EB980" s="2"/>
      <c r="EC980" s="2"/>
      <c r="ED980" s="2"/>
      <c r="EE980" s="2"/>
      <c r="EF980" s="2"/>
      <c r="EG980" s="2"/>
      <c r="EH980" s="2"/>
      <c r="EI980" s="2"/>
      <c r="EJ980" s="2"/>
      <c r="EK980" s="2"/>
    </row>
    <row r="981" spans="1:141" ht="12.7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c r="BO981" s="2"/>
      <c r="BP981" s="2"/>
      <c r="BQ981" s="2"/>
      <c r="BR981" s="2"/>
      <c r="BS981" s="2"/>
      <c r="BT981" s="2"/>
      <c r="BU981" s="2"/>
      <c r="BV981" s="2"/>
      <c r="BW981" s="2"/>
      <c r="BX981" s="2"/>
      <c r="BY981" s="2"/>
      <c r="BZ981" s="2"/>
      <c r="CA981" s="2"/>
      <c r="CB981" s="2"/>
      <c r="CC981" s="2"/>
      <c r="CD981" s="2"/>
      <c r="CE981" s="2"/>
      <c r="CF981" s="2"/>
      <c r="CG981" s="2"/>
      <c r="CH981" s="2"/>
      <c r="CI981" s="2"/>
      <c r="CJ981" s="2"/>
      <c r="CK981" s="2"/>
      <c r="CL981" s="2"/>
      <c r="CM981" s="2"/>
      <c r="CN981" s="2"/>
      <c r="CO981" s="2"/>
      <c r="CP981" s="2"/>
      <c r="CQ981" s="2"/>
      <c r="CR981" s="2"/>
      <c r="CS981" s="2"/>
      <c r="CT981" s="2"/>
      <c r="CU981" s="2"/>
      <c r="CV981" s="2"/>
      <c r="CW981" s="2"/>
      <c r="CX981" s="2"/>
      <c r="CY981" s="2"/>
      <c r="CZ981" s="2"/>
      <c r="DA981" s="2"/>
      <c r="DB981" s="2"/>
      <c r="DC981" s="2"/>
      <c r="DD981" s="2"/>
      <c r="DE981" s="2"/>
      <c r="DF981" s="2"/>
      <c r="DG981" s="2"/>
      <c r="DH981" s="2"/>
      <c r="DI981" s="2"/>
      <c r="DJ981" s="2"/>
      <c r="DK981" s="2"/>
      <c r="DL981" s="2"/>
      <c r="DM981" s="2"/>
      <c r="DN981" s="2"/>
      <c r="DO981" s="2"/>
      <c r="DP981" s="2"/>
      <c r="DQ981" s="2"/>
      <c r="DR981" s="2"/>
      <c r="DS981" s="2"/>
      <c r="DT981" s="2"/>
      <c r="DU981" s="2"/>
      <c r="DV981" s="2"/>
      <c r="DW981" s="2"/>
      <c r="DX981" s="2"/>
      <c r="DY981" s="2"/>
      <c r="DZ981" s="2"/>
      <c r="EA981" s="2"/>
      <c r="EB981" s="2"/>
      <c r="EC981" s="2"/>
      <c r="ED981" s="2"/>
      <c r="EE981" s="2"/>
      <c r="EF981" s="2"/>
      <c r="EG981" s="2"/>
      <c r="EH981" s="2"/>
      <c r="EI981" s="2"/>
      <c r="EJ981" s="2"/>
      <c r="EK981" s="2"/>
    </row>
    <row r="982" spans="1:141" ht="12.7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c r="BP982" s="2"/>
      <c r="BQ982" s="2"/>
      <c r="BR982" s="2"/>
      <c r="BS982" s="2"/>
      <c r="BT982" s="2"/>
      <c r="BU982" s="2"/>
      <c r="BV982" s="2"/>
      <c r="BW982" s="2"/>
      <c r="BX982" s="2"/>
      <c r="BY982" s="2"/>
      <c r="BZ982" s="2"/>
      <c r="CA982" s="2"/>
      <c r="CB982" s="2"/>
      <c r="CC982" s="2"/>
      <c r="CD982" s="2"/>
      <c r="CE982" s="2"/>
      <c r="CF982" s="2"/>
      <c r="CG982" s="2"/>
      <c r="CH982" s="2"/>
      <c r="CI982" s="2"/>
      <c r="CJ982" s="2"/>
      <c r="CK982" s="2"/>
      <c r="CL982" s="2"/>
      <c r="CM982" s="2"/>
      <c r="CN982" s="2"/>
      <c r="CO982" s="2"/>
      <c r="CP982" s="2"/>
      <c r="CQ982" s="2"/>
      <c r="CR982" s="2"/>
      <c r="CS982" s="2"/>
      <c r="CT982" s="2"/>
      <c r="CU982" s="2"/>
      <c r="CV982" s="2"/>
      <c r="CW982" s="2"/>
      <c r="CX982" s="2"/>
      <c r="CY982" s="2"/>
      <c r="CZ982" s="2"/>
      <c r="DA982" s="2"/>
      <c r="DB982" s="2"/>
      <c r="DC982" s="2"/>
      <c r="DD982" s="2"/>
      <c r="DE982" s="2"/>
      <c r="DF982" s="2"/>
      <c r="DG982" s="2"/>
      <c r="DH982" s="2"/>
      <c r="DI982" s="2"/>
      <c r="DJ982" s="2"/>
      <c r="DK982" s="2"/>
      <c r="DL982" s="2"/>
      <c r="DM982" s="2"/>
      <c r="DN982" s="2"/>
      <c r="DO982" s="2"/>
      <c r="DP982" s="2"/>
      <c r="DQ982" s="2"/>
      <c r="DR982" s="2"/>
      <c r="DS982" s="2"/>
      <c r="DT982" s="2"/>
      <c r="DU982" s="2"/>
      <c r="DV982" s="2"/>
      <c r="DW982" s="2"/>
      <c r="DX982" s="2"/>
      <c r="DY982" s="2"/>
      <c r="DZ982" s="2"/>
      <c r="EA982" s="2"/>
      <c r="EB982" s="2"/>
      <c r="EC982" s="2"/>
      <c r="ED982" s="2"/>
      <c r="EE982" s="2"/>
      <c r="EF982" s="2"/>
      <c r="EG982" s="2"/>
      <c r="EH982" s="2"/>
      <c r="EI982" s="2"/>
      <c r="EJ982" s="2"/>
      <c r="EK982" s="2"/>
    </row>
    <row r="983" spans="1:141" ht="12.7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c r="BO983" s="2"/>
      <c r="BP983" s="2"/>
      <c r="BQ983" s="2"/>
      <c r="BR983" s="2"/>
      <c r="BS983" s="2"/>
      <c r="BT983" s="2"/>
      <c r="BU983" s="2"/>
      <c r="BV983" s="2"/>
      <c r="BW983" s="2"/>
      <c r="BX983" s="2"/>
      <c r="BY983" s="2"/>
      <c r="BZ983" s="2"/>
      <c r="CA983" s="2"/>
      <c r="CB983" s="2"/>
      <c r="CC983" s="2"/>
      <c r="CD983" s="2"/>
      <c r="CE983" s="2"/>
      <c r="CF983" s="2"/>
      <c r="CG983" s="2"/>
      <c r="CH983" s="2"/>
      <c r="CI983" s="2"/>
      <c r="CJ983" s="2"/>
      <c r="CK983" s="2"/>
      <c r="CL983" s="2"/>
      <c r="CM983" s="2"/>
      <c r="CN983" s="2"/>
      <c r="CO983" s="2"/>
      <c r="CP983" s="2"/>
      <c r="CQ983" s="2"/>
      <c r="CR983" s="2"/>
      <c r="CS983" s="2"/>
      <c r="CT983" s="2"/>
      <c r="CU983" s="2"/>
      <c r="CV983" s="2"/>
      <c r="CW983" s="2"/>
      <c r="CX983" s="2"/>
      <c r="CY983" s="2"/>
      <c r="CZ983" s="2"/>
      <c r="DA983" s="2"/>
      <c r="DB983" s="2"/>
      <c r="DC983" s="2"/>
      <c r="DD983" s="2"/>
      <c r="DE983" s="2"/>
      <c r="DF983" s="2"/>
      <c r="DG983" s="2"/>
      <c r="DH983" s="2"/>
      <c r="DI983" s="2"/>
      <c r="DJ983" s="2"/>
      <c r="DK983" s="2"/>
      <c r="DL983" s="2"/>
      <c r="DM983" s="2"/>
      <c r="DN983" s="2"/>
      <c r="DO983" s="2"/>
      <c r="DP983" s="2"/>
      <c r="DQ983" s="2"/>
      <c r="DR983" s="2"/>
      <c r="DS983" s="2"/>
      <c r="DT983" s="2"/>
      <c r="DU983" s="2"/>
      <c r="DV983" s="2"/>
      <c r="DW983" s="2"/>
      <c r="DX983" s="2"/>
      <c r="DY983" s="2"/>
      <c r="DZ983" s="2"/>
      <c r="EA983" s="2"/>
      <c r="EB983" s="2"/>
      <c r="EC983" s="2"/>
      <c r="ED983" s="2"/>
      <c r="EE983" s="2"/>
      <c r="EF983" s="2"/>
      <c r="EG983" s="2"/>
      <c r="EH983" s="2"/>
      <c r="EI983" s="2"/>
      <c r="EJ983" s="2"/>
      <c r="EK983" s="2"/>
    </row>
    <row r="984" spans="1:141" ht="12.7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c r="BP984" s="2"/>
      <c r="BQ984" s="2"/>
      <c r="BR984" s="2"/>
      <c r="BS984" s="2"/>
      <c r="BT984" s="2"/>
      <c r="BU984" s="2"/>
      <c r="BV984" s="2"/>
      <c r="BW984" s="2"/>
      <c r="BX984" s="2"/>
      <c r="BY984" s="2"/>
      <c r="BZ984" s="2"/>
      <c r="CA984" s="2"/>
      <c r="CB984" s="2"/>
      <c r="CC984" s="2"/>
      <c r="CD984" s="2"/>
      <c r="CE984" s="2"/>
      <c r="CF984" s="2"/>
      <c r="CG984" s="2"/>
      <c r="CH984" s="2"/>
      <c r="CI984" s="2"/>
      <c r="CJ984" s="2"/>
      <c r="CK984" s="2"/>
      <c r="CL984" s="2"/>
      <c r="CM984" s="2"/>
      <c r="CN984" s="2"/>
      <c r="CO984" s="2"/>
      <c r="CP984" s="2"/>
      <c r="CQ984" s="2"/>
      <c r="CR984" s="2"/>
      <c r="CS984" s="2"/>
      <c r="CT984" s="2"/>
      <c r="CU984" s="2"/>
      <c r="CV984" s="2"/>
      <c r="CW984" s="2"/>
      <c r="CX984" s="2"/>
      <c r="CY984" s="2"/>
      <c r="CZ984" s="2"/>
      <c r="DA984" s="2"/>
      <c r="DB984" s="2"/>
      <c r="DC984" s="2"/>
      <c r="DD984" s="2"/>
      <c r="DE984" s="2"/>
      <c r="DF984" s="2"/>
      <c r="DG984" s="2"/>
      <c r="DH984" s="2"/>
      <c r="DI984" s="2"/>
      <c r="DJ984" s="2"/>
      <c r="DK984" s="2"/>
      <c r="DL984" s="2"/>
      <c r="DM984" s="2"/>
      <c r="DN984" s="2"/>
      <c r="DO984" s="2"/>
      <c r="DP984" s="2"/>
      <c r="DQ984" s="2"/>
      <c r="DR984" s="2"/>
      <c r="DS984" s="2"/>
      <c r="DT984" s="2"/>
      <c r="DU984" s="2"/>
      <c r="DV984" s="2"/>
      <c r="DW984" s="2"/>
      <c r="DX984" s="2"/>
      <c r="DY984" s="2"/>
      <c r="DZ984" s="2"/>
      <c r="EA984" s="2"/>
      <c r="EB984" s="2"/>
      <c r="EC984" s="2"/>
      <c r="ED984" s="2"/>
      <c r="EE984" s="2"/>
      <c r="EF984" s="2"/>
      <c r="EG984" s="2"/>
      <c r="EH984" s="2"/>
      <c r="EI984" s="2"/>
      <c r="EJ984" s="2"/>
      <c r="EK984" s="2"/>
    </row>
    <row r="985" spans="1:141" ht="12.7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c r="BO985" s="2"/>
      <c r="BP985" s="2"/>
      <c r="BQ985" s="2"/>
      <c r="BR985" s="2"/>
      <c r="BS985" s="2"/>
      <c r="BT985" s="2"/>
      <c r="BU985" s="2"/>
      <c r="BV985" s="2"/>
      <c r="BW985" s="2"/>
      <c r="BX985" s="2"/>
      <c r="BY985" s="2"/>
      <c r="BZ985" s="2"/>
      <c r="CA985" s="2"/>
      <c r="CB985" s="2"/>
      <c r="CC985" s="2"/>
      <c r="CD985" s="2"/>
      <c r="CE985" s="2"/>
      <c r="CF985" s="2"/>
      <c r="CG985" s="2"/>
      <c r="CH985" s="2"/>
      <c r="CI985" s="2"/>
      <c r="CJ985" s="2"/>
      <c r="CK985" s="2"/>
      <c r="CL985" s="2"/>
      <c r="CM985" s="2"/>
      <c r="CN985" s="2"/>
      <c r="CO985" s="2"/>
      <c r="CP985" s="2"/>
      <c r="CQ985" s="2"/>
      <c r="CR985" s="2"/>
      <c r="CS985" s="2"/>
      <c r="CT985" s="2"/>
      <c r="CU985" s="2"/>
      <c r="CV985" s="2"/>
      <c r="CW985" s="2"/>
      <c r="CX985" s="2"/>
      <c r="CY985" s="2"/>
      <c r="CZ985" s="2"/>
      <c r="DA985" s="2"/>
      <c r="DB985" s="2"/>
      <c r="DC985" s="2"/>
      <c r="DD985" s="2"/>
      <c r="DE985" s="2"/>
      <c r="DF985" s="2"/>
      <c r="DG985" s="2"/>
      <c r="DH985" s="2"/>
      <c r="DI985" s="2"/>
      <c r="DJ985" s="2"/>
      <c r="DK985" s="2"/>
      <c r="DL985" s="2"/>
      <c r="DM985" s="2"/>
      <c r="DN985" s="2"/>
      <c r="DO985" s="2"/>
      <c r="DP985" s="2"/>
      <c r="DQ985" s="2"/>
      <c r="DR985" s="2"/>
      <c r="DS985" s="2"/>
      <c r="DT985" s="2"/>
      <c r="DU985" s="2"/>
      <c r="DV985" s="2"/>
      <c r="DW985" s="2"/>
      <c r="DX985" s="2"/>
      <c r="DY985" s="2"/>
      <c r="DZ985" s="2"/>
      <c r="EA985" s="2"/>
      <c r="EB985" s="2"/>
      <c r="EC985" s="2"/>
      <c r="ED985" s="2"/>
      <c r="EE985" s="2"/>
      <c r="EF985" s="2"/>
      <c r="EG985" s="2"/>
      <c r="EH985" s="2"/>
      <c r="EI985" s="2"/>
      <c r="EJ985" s="2"/>
      <c r="EK985" s="2"/>
    </row>
    <row r="986" spans="1:141" ht="12.7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c r="BO986" s="2"/>
      <c r="BP986" s="2"/>
      <c r="BQ986" s="2"/>
      <c r="BR986" s="2"/>
      <c r="BS986" s="2"/>
      <c r="BT986" s="2"/>
      <c r="BU986" s="2"/>
      <c r="BV986" s="2"/>
      <c r="BW986" s="2"/>
      <c r="BX986" s="2"/>
      <c r="BY986" s="2"/>
      <c r="BZ986" s="2"/>
      <c r="CA986" s="2"/>
      <c r="CB986" s="2"/>
      <c r="CC986" s="2"/>
      <c r="CD986" s="2"/>
      <c r="CE986" s="2"/>
      <c r="CF986" s="2"/>
      <c r="CG986" s="2"/>
      <c r="CH986" s="2"/>
      <c r="CI986" s="2"/>
      <c r="CJ986" s="2"/>
      <c r="CK986" s="2"/>
      <c r="CL986" s="2"/>
      <c r="CM986" s="2"/>
      <c r="CN986" s="2"/>
      <c r="CO986" s="2"/>
      <c r="CP986" s="2"/>
      <c r="CQ986" s="2"/>
      <c r="CR986" s="2"/>
      <c r="CS986" s="2"/>
      <c r="CT986" s="2"/>
      <c r="CU986" s="2"/>
      <c r="CV986" s="2"/>
      <c r="CW986" s="2"/>
      <c r="CX986" s="2"/>
      <c r="CY986" s="2"/>
      <c r="CZ986" s="2"/>
      <c r="DA986" s="2"/>
      <c r="DB986" s="2"/>
      <c r="DC986" s="2"/>
      <c r="DD986" s="2"/>
      <c r="DE986" s="2"/>
      <c r="DF986" s="2"/>
      <c r="DG986" s="2"/>
      <c r="DH986" s="2"/>
      <c r="DI986" s="2"/>
      <c r="DJ986" s="2"/>
      <c r="DK986" s="2"/>
      <c r="DL986" s="2"/>
      <c r="DM986" s="2"/>
      <c r="DN986" s="2"/>
      <c r="DO986" s="2"/>
      <c r="DP986" s="2"/>
      <c r="DQ986" s="2"/>
      <c r="DR986" s="2"/>
      <c r="DS986" s="2"/>
      <c r="DT986" s="2"/>
      <c r="DU986" s="2"/>
      <c r="DV986" s="2"/>
      <c r="DW986" s="2"/>
      <c r="DX986" s="2"/>
      <c r="DY986" s="2"/>
      <c r="DZ986" s="2"/>
      <c r="EA986" s="2"/>
      <c r="EB986" s="2"/>
      <c r="EC986" s="2"/>
      <c r="ED986" s="2"/>
      <c r="EE986" s="2"/>
      <c r="EF986" s="2"/>
      <c r="EG986" s="2"/>
      <c r="EH986" s="2"/>
      <c r="EI986" s="2"/>
      <c r="EJ986" s="2"/>
      <c r="EK986" s="2"/>
    </row>
    <row r="987" spans="1:141" ht="12.7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c r="BN987" s="2"/>
      <c r="BO987" s="2"/>
      <c r="BP987" s="2"/>
      <c r="BQ987" s="2"/>
      <c r="BR987" s="2"/>
      <c r="BS987" s="2"/>
      <c r="BT987" s="2"/>
      <c r="BU987" s="2"/>
      <c r="BV987" s="2"/>
      <c r="BW987" s="2"/>
      <c r="BX987" s="2"/>
      <c r="BY987" s="2"/>
      <c r="BZ987" s="2"/>
      <c r="CA987" s="2"/>
      <c r="CB987" s="2"/>
      <c r="CC987" s="2"/>
      <c r="CD987" s="2"/>
      <c r="CE987" s="2"/>
      <c r="CF987" s="2"/>
      <c r="CG987" s="2"/>
      <c r="CH987" s="2"/>
      <c r="CI987" s="2"/>
      <c r="CJ987" s="2"/>
      <c r="CK987" s="2"/>
      <c r="CL987" s="2"/>
      <c r="CM987" s="2"/>
      <c r="CN987" s="2"/>
      <c r="CO987" s="2"/>
      <c r="CP987" s="2"/>
      <c r="CQ987" s="2"/>
      <c r="CR987" s="2"/>
      <c r="CS987" s="2"/>
      <c r="CT987" s="2"/>
      <c r="CU987" s="2"/>
      <c r="CV987" s="2"/>
      <c r="CW987" s="2"/>
      <c r="CX987" s="2"/>
      <c r="CY987" s="2"/>
      <c r="CZ987" s="2"/>
      <c r="DA987" s="2"/>
      <c r="DB987" s="2"/>
      <c r="DC987" s="2"/>
      <c r="DD987" s="2"/>
      <c r="DE987" s="2"/>
      <c r="DF987" s="2"/>
      <c r="DG987" s="2"/>
      <c r="DH987" s="2"/>
      <c r="DI987" s="2"/>
      <c r="DJ987" s="2"/>
      <c r="DK987" s="2"/>
      <c r="DL987" s="2"/>
      <c r="DM987" s="2"/>
      <c r="DN987" s="2"/>
      <c r="DO987" s="2"/>
      <c r="DP987" s="2"/>
      <c r="DQ987" s="2"/>
      <c r="DR987" s="2"/>
      <c r="DS987" s="2"/>
      <c r="DT987" s="2"/>
      <c r="DU987" s="2"/>
      <c r="DV987" s="2"/>
      <c r="DW987" s="2"/>
      <c r="DX987" s="2"/>
      <c r="DY987" s="2"/>
      <c r="DZ987" s="2"/>
      <c r="EA987" s="2"/>
      <c r="EB987" s="2"/>
      <c r="EC987" s="2"/>
      <c r="ED987" s="2"/>
      <c r="EE987" s="2"/>
      <c r="EF987" s="2"/>
      <c r="EG987" s="2"/>
      <c r="EH987" s="2"/>
      <c r="EI987" s="2"/>
      <c r="EJ987" s="2"/>
      <c r="EK987" s="2"/>
    </row>
    <row r="988" spans="1:141" ht="12.7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c r="BN988" s="2"/>
      <c r="BO988" s="2"/>
      <c r="BP988" s="2"/>
      <c r="BQ988" s="2"/>
      <c r="BR988" s="2"/>
      <c r="BS988" s="2"/>
      <c r="BT988" s="2"/>
      <c r="BU988" s="2"/>
      <c r="BV988" s="2"/>
      <c r="BW988" s="2"/>
      <c r="BX988" s="2"/>
      <c r="BY988" s="2"/>
      <c r="BZ988" s="2"/>
      <c r="CA988" s="2"/>
      <c r="CB988" s="2"/>
      <c r="CC988" s="2"/>
      <c r="CD988" s="2"/>
      <c r="CE988" s="2"/>
      <c r="CF988" s="2"/>
      <c r="CG988" s="2"/>
      <c r="CH988" s="2"/>
      <c r="CI988" s="2"/>
      <c r="CJ988" s="2"/>
      <c r="CK988" s="2"/>
      <c r="CL988" s="2"/>
      <c r="CM988" s="2"/>
      <c r="CN988" s="2"/>
      <c r="CO988" s="2"/>
      <c r="CP988" s="2"/>
      <c r="CQ988" s="2"/>
      <c r="CR988" s="2"/>
      <c r="CS988" s="2"/>
      <c r="CT988" s="2"/>
      <c r="CU988" s="2"/>
      <c r="CV988" s="2"/>
      <c r="CW988" s="2"/>
      <c r="CX988" s="2"/>
      <c r="CY988" s="2"/>
      <c r="CZ988" s="2"/>
      <c r="DA988" s="2"/>
      <c r="DB988" s="2"/>
      <c r="DC988" s="2"/>
      <c r="DD988" s="2"/>
      <c r="DE988" s="2"/>
      <c r="DF988" s="2"/>
      <c r="DG988" s="2"/>
      <c r="DH988" s="2"/>
      <c r="DI988" s="2"/>
      <c r="DJ988" s="2"/>
      <c r="DK988" s="2"/>
      <c r="DL988" s="2"/>
      <c r="DM988" s="2"/>
      <c r="DN988" s="2"/>
      <c r="DO988" s="2"/>
      <c r="DP988" s="2"/>
      <c r="DQ988" s="2"/>
      <c r="DR988" s="2"/>
      <c r="DS988" s="2"/>
      <c r="DT988" s="2"/>
      <c r="DU988" s="2"/>
      <c r="DV988" s="2"/>
      <c r="DW988" s="2"/>
      <c r="DX988" s="2"/>
      <c r="DY988" s="2"/>
      <c r="DZ988" s="2"/>
      <c r="EA988" s="2"/>
      <c r="EB988" s="2"/>
      <c r="EC988" s="2"/>
      <c r="ED988" s="2"/>
      <c r="EE988" s="2"/>
      <c r="EF988" s="2"/>
      <c r="EG988" s="2"/>
      <c r="EH988" s="2"/>
      <c r="EI988" s="2"/>
      <c r="EJ988" s="2"/>
      <c r="EK988" s="2"/>
    </row>
    <row r="989" spans="1:141" ht="12.7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c r="BN989" s="2"/>
      <c r="BO989" s="2"/>
      <c r="BP989" s="2"/>
      <c r="BQ989" s="2"/>
      <c r="BR989" s="2"/>
      <c r="BS989" s="2"/>
      <c r="BT989" s="2"/>
      <c r="BU989" s="2"/>
      <c r="BV989" s="2"/>
      <c r="BW989" s="2"/>
      <c r="BX989" s="2"/>
      <c r="BY989" s="2"/>
      <c r="BZ989" s="2"/>
      <c r="CA989" s="2"/>
      <c r="CB989" s="2"/>
      <c r="CC989" s="2"/>
      <c r="CD989" s="2"/>
      <c r="CE989" s="2"/>
      <c r="CF989" s="2"/>
      <c r="CG989" s="2"/>
      <c r="CH989" s="2"/>
      <c r="CI989" s="2"/>
      <c r="CJ989" s="2"/>
      <c r="CK989" s="2"/>
      <c r="CL989" s="2"/>
      <c r="CM989" s="2"/>
      <c r="CN989" s="2"/>
      <c r="CO989" s="2"/>
      <c r="CP989" s="2"/>
      <c r="CQ989" s="2"/>
      <c r="CR989" s="2"/>
      <c r="CS989" s="2"/>
      <c r="CT989" s="2"/>
      <c r="CU989" s="2"/>
      <c r="CV989" s="2"/>
      <c r="CW989" s="2"/>
      <c r="CX989" s="2"/>
      <c r="CY989" s="2"/>
      <c r="CZ989" s="2"/>
      <c r="DA989" s="2"/>
      <c r="DB989" s="2"/>
      <c r="DC989" s="2"/>
      <c r="DD989" s="2"/>
      <c r="DE989" s="2"/>
      <c r="DF989" s="2"/>
      <c r="DG989" s="2"/>
      <c r="DH989" s="2"/>
      <c r="DI989" s="2"/>
      <c r="DJ989" s="2"/>
      <c r="DK989" s="2"/>
      <c r="DL989" s="2"/>
      <c r="DM989" s="2"/>
      <c r="DN989" s="2"/>
      <c r="DO989" s="2"/>
      <c r="DP989" s="2"/>
      <c r="DQ989" s="2"/>
      <c r="DR989" s="2"/>
      <c r="DS989" s="2"/>
      <c r="DT989" s="2"/>
      <c r="DU989" s="2"/>
      <c r="DV989" s="2"/>
      <c r="DW989" s="2"/>
      <c r="DX989" s="2"/>
      <c r="DY989" s="2"/>
      <c r="DZ989" s="2"/>
      <c r="EA989" s="2"/>
      <c r="EB989" s="2"/>
      <c r="EC989" s="2"/>
      <c r="ED989" s="2"/>
      <c r="EE989" s="2"/>
      <c r="EF989" s="2"/>
      <c r="EG989" s="2"/>
      <c r="EH989" s="2"/>
      <c r="EI989" s="2"/>
      <c r="EJ989" s="2"/>
      <c r="EK989" s="2"/>
    </row>
    <row r="990" spans="1:141" ht="12.7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c r="BN990" s="2"/>
      <c r="BO990" s="2"/>
      <c r="BP990" s="2"/>
      <c r="BQ990" s="2"/>
      <c r="BR990" s="2"/>
      <c r="BS990" s="2"/>
      <c r="BT990" s="2"/>
      <c r="BU990" s="2"/>
      <c r="BV990" s="2"/>
      <c r="BW990" s="2"/>
      <c r="BX990" s="2"/>
      <c r="BY990" s="2"/>
      <c r="BZ990" s="2"/>
      <c r="CA990" s="2"/>
      <c r="CB990" s="2"/>
      <c r="CC990" s="2"/>
      <c r="CD990" s="2"/>
      <c r="CE990" s="2"/>
      <c r="CF990" s="2"/>
      <c r="CG990" s="2"/>
      <c r="CH990" s="2"/>
      <c r="CI990" s="2"/>
      <c r="CJ990" s="2"/>
      <c r="CK990" s="2"/>
      <c r="CL990" s="2"/>
      <c r="CM990" s="2"/>
      <c r="CN990" s="2"/>
      <c r="CO990" s="2"/>
      <c r="CP990" s="2"/>
      <c r="CQ990" s="2"/>
      <c r="CR990" s="2"/>
      <c r="CS990" s="2"/>
      <c r="CT990" s="2"/>
      <c r="CU990" s="2"/>
      <c r="CV990" s="2"/>
      <c r="CW990" s="2"/>
      <c r="CX990" s="2"/>
      <c r="CY990" s="2"/>
      <c r="CZ990" s="2"/>
      <c r="DA990" s="2"/>
      <c r="DB990" s="2"/>
      <c r="DC990" s="2"/>
      <c r="DD990" s="2"/>
      <c r="DE990" s="2"/>
      <c r="DF990" s="2"/>
      <c r="DG990" s="2"/>
      <c r="DH990" s="2"/>
      <c r="DI990" s="2"/>
      <c r="DJ990" s="2"/>
      <c r="DK990" s="2"/>
      <c r="DL990" s="2"/>
      <c r="DM990" s="2"/>
      <c r="DN990" s="2"/>
      <c r="DO990" s="2"/>
      <c r="DP990" s="2"/>
      <c r="DQ990" s="2"/>
      <c r="DR990" s="2"/>
      <c r="DS990" s="2"/>
      <c r="DT990" s="2"/>
      <c r="DU990" s="2"/>
      <c r="DV990" s="2"/>
      <c r="DW990" s="2"/>
      <c r="DX990" s="2"/>
      <c r="DY990" s="2"/>
      <c r="DZ990" s="2"/>
      <c r="EA990" s="2"/>
      <c r="EB990" s="2"/>
      <c r="EC990" s="2"/>
      <c r="ED990" s="2"/>
      <c r="EE990" s="2"/>
      <c r="EF990" s="2"/>
      <c r="EG990" s="2"/>
      <c r="EH990" s="2"/>
      <c r="EI990" s="2"/>
      <c r="EJ990" s="2"/>
      <c r="EK990" s="2"/>
    </row>
    <row r="991" spans="1:141" ht="12.7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c r="BN991" s="2"/>
      <c r="BO991" s="2"/>
      <c r="BP991" s="2"/>
      <c r="BQ991" s="2"/>
      <c r="BR991" s="2"/>
      <c r="BS991" s="2"/>
      <c r="BT991" s="2"/>
      <c r="BU991" s="2"/>
      <c r="BV991" s="2"/>
      <c r="BW991" s="2"/>
      <c r="BX991" s="2"/>
      <c r="BY991" s="2"/>
      <c r="BZ991" s="2"/>
      <c r="CA991" s="2"/>
      <c r="CB991" s="2"/>
      <c r="CC991" s="2"/>
      <c r="CD991" s="2"/>
      <c r="CE991" s="2"/>
      <c r="CF991" s="2"/>
      <c r="CG991" s="2"/>
      <c r="CH991" s="2"/>
      <c r="CI991" s="2"/>
      <c r="CJ991" s="2"/>
      <c r="CK991" s="2"/>
      <c r="CL991" s="2"/>
      <c r="CM991" s="2"/>
      <c r="CN991" s="2"/>
      <c r="CO991" s="2"/>
      <c r="CP991" s="2"/>
      <c r="CQ991" s="2"/>
      <c r="CR991" s="2"/>
      <c r="CS991" s="2"/>
      <c r="CT991" s="2"/>
      <c r="CU991" s="2"/>
      <c r="CV991" s="2"/>
      <c r="CW991" s="2"/>
      <c r="CX991" s="2"/>
      <c r="CY991" s="2"/>
      <c r="CZ991" s="2"/>
      <c r="DA991" s="2"/>
      <c r="DB991" s="2"/>
      <c r="DC991" s="2"/>
      <c r="DD991" s="2"/>
      <c r="DE991" s="2"/>
      <c r="DF991" s="2"/>
      <c r="DG991" s="2"/>
      <c r="DH991" s="2"/>
      <c r="DI991" s="2"/>
      <c r="DJ991" s="2"/>
      <c r="DK991" s="2"/>
      <c r="DL991" s="2"/>
      <c r="DM991" s="2"/>
      <c r="DN991" s="2"/>
      <c r="DO991" s="2"/>
      <c r="DP991" s="2"/>
      <c r="DQ991" s="2"/>
      <c r="DR991" s="2"/>
      <c r="DS991" s="2"/>
      <c r="DT991" s="2"/>
      <c r="DU991" s="2"/>
      <c r="DV991" s="2"/>
      <c r="DW991" s="2"/>
      <c r="DX991" s="2"/>
      <c r="DY991" s="2"/>
      <c r="DZ991" s="2"/>
      <c r="EA991" s="2"/>
      <c r="EB991" s="2"/>
      <c r="EC991" s="2"/>
      <c r="ED991" s="2"/>
      <c r="EE991" s="2"/>
      <c r="EF991" s="2"/>
      <c r="EG991" s="2"/>
      <c r="EH991" s="2"/>
      <c r="EI991" s="2"/>
      <c r="EJ991" s="2"/>
      <c r="EK991" s="2"/>
    </row>
    <row r="992" spans="1:141" ht="12.7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
      <c r="BN992" s="2"/>
      <c r="BO992" s="2"/>
      <c r="BP992" s="2"/>
      <c r="BQ992" s="2"/>
      <c r="BR992" s="2"/>
      <c r="BS992" s="2"/>
      <c r="BT992" s="2"/>
      <c r="BU992" s="2"/>
      <c r="BV992" s="2"/>
      <c r="BW992" s="2"/>
      <c r="BX992" s="2"/>
      <c r="BY992" s="2"/>
      <c r="BZ992" s="2"/>
      <c r="CA992" s="2"/>
      <c r="CB992" s="2"/>
      <c r="CC992" s="2"/>
      <c r="CD992" s="2"/>
      <c r="CE992" s="2"/>
      <c r="CF992" s="2"/>
      <c r="CG992" s="2"/>
      <c r="CH992" s="2"/>
      <c r="CI992" s="2"/>
      <c r="CJ992" s="2"/>
      <c r="CK992" s="2"/>
      <c r="CL992" s="2"/>
      <c r="CM992" s="2"/>
      <c r="CN992" s="2"/>
      <c r="CO992" s="2"/>
      <c r="CP992" s="2"/>
      <c r="CQ992" s="2"/>
      <c r="CR992" s="2"/>
      <c r="CS992" s="2"/>
      <c r="CT992" s="2"/>
      <c r="CU992" s="2"/>
      <c r="CV992" s="2"/>
      <c r="CW992" s="2"/>
      <c r="CX992" s="2"/>
      <c r="CY992" s="2"/>
      <c r="CZ992" s="2"/>
      <c r="DA992" s="2"/>
      <c r="DB992" s="2"/>
      <c r="DC992" s="2"/>
      <c r="DD992" s="2"/>
      <c r="DE992" s="2"/>
      <c r="DF992" s="2"/>
      <c r="DG992" s="2"/>
      <c r="DH992" s="2"/>
      <c r="DI992" s="2"/>
      <c r="DJ992" s="2"/>
      <c r="DK992" s="2"/>
      <c r="DL992" s="2"/>
      <c r="DM992" s="2"/>
      <c r="DN992" s="2"/>
      <c r="DO992" s="2"/>
      <c r="DP992" s="2"/>
      <c r="DQ992" s="2"/>
      <c r="DR992" s="2"/>
      <c r="DS992" s="2"/>
      <c r="DT992" s="2"/>
      <c r="DU992" s="2"/>
      <c r="DV992" s="2"/>
      <c r="DW992" s="2"/>
      <c r="DX992" s="2"/>
      <c r="DY992" s="2"/>
      <c r="DZ992" s="2"/>
      <c r="EA992" s="2"/>
      <c r="EB992" s="2"/>
      <c r="EC992" s="2"/>
      <c r="ED992" s="2"/>
      <c r="EE992" s="2"/>
      <c r="EF992" s="2"/>
      <c r="EG992" s="2"/>
      <c r="EH992" s="2"/>
      <c r="EI992" s="2"/>
      <c r="EJ992" s="2"/>
      <c r="EK992" s="2"/>
    </row>
    <row r="993" spans="1:141" ht="12.7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c r="BI993" s="2"/>
      <c r="BJ993" s="2"/>
      <c r="BK993" s="2"/>
      <c r="BL993" s="2"/>
      <c r="BM993" s="2"/>
      <c r="BN993" s="2"/>
      <c r="BO993" s="2"/>
      <c r="BP993" s="2"/>
      <c r="BQ993" s="2"/>
      <c r="BR993" s="2"/>
      <c r="BS993" s="2"/>
      <c r="BT993" s="2"/>
      <c r="BU993" s="2"/>
      <c r="BV993" s="2"/>
      <c r="BW993" s="2"/>
      <c r="BX993" s="2"/>
      <c r="BY993" s="2"/>
      <c r="BZ993" s="2"/>
      <c r="CA993" s="2"/>
      <c r="CB993" s="2"/>
      <c r="CC993" s="2"/>
      <c r="CD993" s="2"/>
      <c r="CE993" s="2"/>
      <c r="CF993" s="2"/>
      <c r="CG993" s="2"/>
      <c r="CH993" s="2"/>
      <c r="CI993" s="2"/>
      <c r="CJ993" s="2"/>
      <c r="CK993" s="2"/>
      <c r="CL993" s="2"/>
      <c r="CM993" s="2"/>
      <c r="CN993" s="2"/>
      <c r="CO993" s="2"/>
      <c r="CP993" s="2"/>
      <c r="CQ993" s="2"/>
      <c r="CR993" s="2"/>
      <c r="CS993" s="2"/>
      <c r="CT993" s="2"/>
      <c r="CU993" s="2"/>
      <c r="CV993" s="2"/>
      <c r="CW993" s="2"/>
      <c r="CX993" s="2"/>
      <c r="CY993" s="2"/>
      <c r="CZ993" s="2"/>
      <c r="DA993" s="2"/>
      <c r="DB993" s="2"/>
      <c r="DC993" s="2"/>
      <c r="DD993" s="2"/>
      <c r="DE993" s="2"/>
      <c r="DF993" s="2"/>
      <c r="DG993" s="2"/>
      <c r="DH993" s="2"/>
      <c r="DI993" s="2"/>
      <c r="DJ993" s="2"/>
      <c r="DK993" s="2"/>
      <c r="DL993" s="2"/>
      <c r="DM993" s="2"/>
      <c r="DN993" s="2"/>
      <c r="DO993" s="2"/>
      <c r="DP993" s="2"/>
      <c r="DQ993" s="2"/>
      <c r="DR993" s="2"/>
      <c r="DS993" s="2"/>
      <c r="DT993" s="2"/>
      <c r="DU993" s="2"/>
      <c r="DV993" s="2"/>
      <c r="DW993" s="2"/>
      <c r="DX993" s="2"/>
      <c r="DY993" s="2"/>
      <c r="DZ993" s="2"/>
      <c r="EA993" s="2"/>
      <c r="EB993" s="2"/>
      <c r="EC993" s="2"/>
      <c r="ED993" s="2"/>
      <c r="EE993" s="2"/>
      <c r="EF993" s="2"/>
      <c r="EG993" s="2"/>
      <c r="EH993" s="2"/>
      <c r="EI993" s="2"/>
      <c r="EJ993" s="2"/>
      <c r="EK993" s="2"/>
    </row>
    <row r="994" spans="1:141" ht="12.7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2"/>
      <c r="BM994" s="2"/>
      <c r="BN994" s="2"/>
      <c r="BO994" s="2"/>
      <c r="BP994" s="2"/>
      <c r="BQ994" s="2"/>
      <c r="BR994" s="2"/>
      <c r="BS994" s="2"/>
      <c r="BT994" s="2"/>
      <c r="BU994" s="2"/>
      <c r="BV994" s="2"/>
      <c r="BW994" s="2"/>
      <c r="BX994" s="2"/>
      <c r="BY994" s="2"/>
      <c r="BZ994" s="2"/>
      <c r="CA994" s="2"/>
      <c r="CB994" s="2"/>
      <c r="CC994" s="2"/>
      <c r="CD994" s="2"/>
      <c r="CE994" s="2"/>
      <c r="CF994" s="2"/>
      <c r="CG994" s="2"/>
      <c r="CH994" s="2"/>
      <c r="CI994" s="2"/>
      <c r="CJ994" s="2"/>
      <c r="CK994" s="2"/>
      <c r="CL994" s="2"/>
      <c r="CM994" s="2"/>
      <c r="CN994" s="2"/>
      <c r="CO994" s="2"/>
      <c r="CP994" s="2"/>
      <c r="CQ994" s="2"/>
      <c r="CR994" s="2"/>
      <c r="CS994" s="2"/>
      <c r="CT994" s="2"/>
      <c r="CU994" s="2"/>
      <c r="CV994" s="2"/>
      <c r="CW994" s="2"/>
      <c r="CX994" s="2"/>
      <c r="CY994" s="2"/>
      <c r="CZ994" s="2"/>
      <c r="DA994" s="2"/>
      <c r="DB994" s="2"/>
      <c r="DC994" s="2"/>
      <c r="DD994" s="2"/>
      <c r="DE994" s="2"/>
      <c r="DF994" s="2"/>
      <c r="DG994" s="2"/>
      <c r="DH994" s="2"/>
      <c r="DI994" s="2"/>
      <c r="DJ994" s="2"/>
      <c r="DK994" s="2"/>
      <c r="DL994" s="2"/>
      <c r="DM994" s="2"/>
      <c r="DN994" s="2"/>
      <c r="DO994" s="2"/>
      <c r="DP994" s="2"/>
      <c r="DQ994" s="2"/>
      <c r="DR994" s="2"/>
      <c r="DS994" s="2"/>
      <c r="DT994" s="2"/>
      <c r="DU994" s="2"/>
      <c r="DV994" s="2"/>
      <c r="DW994" s="2"/>
      <c r="DX994" s="2"/>
      <c r="DY994" s="2"/>
      <c r="DZ994" s="2"/>
      <c r="EA994" s="2"/>
      <c r="EB994" s="2"/>
      <c r="EC994" s="2"/>
      <c r="ED994" s="2"/>
      <c r="EE994" s="2"/>
      <c r="EF994" s="2"/>
      <c r="EG994" s="2"/>
      <c r="EH994" s="2"/>
      <c r="EI994" s="2"/>
      <c r="EJ994" s="2"/>
      <c r="EK994" s="2"/>
    </row>
    <row r="995" spans="1:141" ht="12.7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
      <c r="BG995" s="2"/>
      <c r="BH995" s="2"/>
      <c r="BI995" s="2"/>
      <c r="BJ995" s="2"/>
      <c r="BK995" s="2"/>
      <c r="BL995" s="2"/>
      <c r="BM995" s="2"/>
      <c r="BN995" s="2"/>
      <c r="BO995" s="2"/>
      <c r="BP995" s="2"/>
      <c r="BQ995" s="2"/>
      <c r="BR995" s="2"/>
      <c r="BS995" s="2"/>
      <c r="BT995" s="2"/>
      <c r="BU995" s="2"/>
      <c r="BV995" s="2"/>
      <c r="BW995" s="2"/>
      <c r="BX995" s="2"/>
      <c r="BY995" s="2"/>
      <c r="BZ995" s="2"/>
      <c r="CA995" s="2"/>
      <c r="CB995" s="2"/>
      <c r="CC995" s="2"/>
      <c r="CD995" s="2"/>
      <c r="CE995" s="2"/>
      <c r="CF995" s="2"/>
      <c r="CG995" s="2"/>
      <c r="CH995" s="2"/>
      <c r="CI995" s="2"/>
      <c r="CJ995" s="2"/>
      <c r="CK995" s="2"/>
      <c r="CL995" s="2"/>
      <c r="CM995" s="2"/>
      <c r="CN995" s="2"/>
      <c r="CO995" s="2"/>
      <c r="CP995" s="2"/>
      <c r="CQ995" s="2"/>
      <c r="CR995" s="2"/>
      <c r="CS995" s="2"/>
      <c r="CT995" s="2"/>
      <c r="CU995" s="2"/>
      <c r="CV995" s="2"/>
      <c r="CW995" s="2"/>
      <c r="CX995" s="2"/>
      <c r="CY995" s="2"/>
      <c r="CZ995" s="2"/>
      <c r="DA995" s="2"/>
      <c r="DB995" s="2"/>
      <c r="DC995" s="2"/>
      <c r="DD995" s="2"/>
      <c r="DE995" s="2"/>
      <c r="DF995" s="2"/>
      <c r="DG995" s="2"/>
      <c r="DH995" s="2"/>
      <c r="DI995" s="2"/>
      <c r="DJ995" s="2"/>
      <c r="DK995" s="2"/>
      <c r="DL995" s="2"/>
      <c r="DM995" s="2"/>
      <c r="DN995" s="2"/>
      <c r="DO995" s="2"/>
      <c r="DP995" s="2"/>
      <c r="DQ995" s="2"/>
      <c r="DR995" s="2"/>
      <c r="DS995" s="2"/>
      <c r="DT995" s="2"/>
      <c r="DU995" s="2"/>
      <c r="DV995" s="2"/>
      <c r="DW995" s="2"/>
      <c r="DX995" s="2"/>
      <c r="DY995" s="2"/>
      <c r="DZ995" s="2"/>
      <c r="EA995" s="2"/>
      <c r="EB995" s="2"/>
      <c r="EC995" s="2"/>
      <c r="ED995" s="2"/>
      <c r="EE995" s="2"/>
      <c r="EF995" s="2"/>
      <c r="EG995" s="2"/>
      <c r="EH995" s="2"/>
      <c r="EI995" s="2"/>
      <c r="EJ995" s="2"/>
      <c r="EK995" s="2"/>
    </row>
    <row r="996" spans="1:141" ht="12.7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2"/>
      <c r="BI996" s="2"/>
      <c r="BJ996" s="2"/>
      <c r="BK996" s="2"/>
      <c r="BL996" s="2"/>
      <c r="BM996" s="2"/>
      <c r="BN996" s="2"/>
      <c r="BO996" s="2"/>
      <c r="BP996" s="2"/>
      <c r="BQ996" s="2"/>
      <c r="BR996" s="2"/>
      <c r="BS996" s="2"/>
      <c r="BT996" s="2"/>
      <c r="BU996" s="2"/>
      <c r="BV996" s="2"/>
      <c r="BW996" s="2"/>
      <c r="BX996" s="2"/>
      <c r="BY996" s="2"/>
      <c r="BZ996" s="2"/>
      <c r="CA996" s="2"/>
      <c r="CB996" s="2"/>
      <c r="CC996" s="2"/>
      <c r="CD996" s="2"/>
      <c r="CE996" s="2"/>
      <c r="CF996" s="2"/>
      <c r="CG996" s="2"/>
      <c r="CH996" s="2"/>
      <c r="CI996" s="2"/>
      <c r="CJ996" s="2"/>
      <c r="CK996" s="2"/>
      <c r="CL996" s="2"/>
      <c r="CM996" s="2"/>
      <c r="CN996" s="2"/>
      <c r="CO996" s="2"/>
      <c r="CP996" s="2"/>
      <c r="CQ996" s="2"/>
      <c r="CR996" s="2"/>
      <c r="CS996" s="2"/>
      <c r="CT996" s="2"/>
      <c r="CU996" s="2"/>
      <c r="CV996" s="2"/>
      <c r="CW996" s="2"/>
      <c r="CX996" s="2"/>
      <c r="CY996" s="2"/>
      <c r="CZ996" s="2"/>
      <c r="DA996" s="2"/>
      <c r="DB996" s="2"/>
      <c r="DC996" s="2"/>
      <c r="DD996" s="2"/>
      <c r="DE996" s="2"/>
      <c r="DF996" s="2"/>
      <c r="DG996" s="2"/>
      <c r="DH996" s="2"/>
      <c r="DI996" s="2"/>
      <c r="DJ996" s="2"/>
      <c r="DK996" s="2"/>
      <c r="DL996" s="2"/>
      <c r="DM996" s="2"/>
      <c r="DN996" s="2"/>
      <c r="DO996" s="2"/>
      <c r="DP996" s="2"/>
      <c r="DQ996" s="2"/>
      <c r="DR996" s="2"/>
      <c r="DS996" s="2"/>
      <c r="DT996" s="2"/>
      <c r="DU996" s="2"/>
      <c r="DV996" s="2"/>
      <c r="DW996" s="2"/>
      <c r="DX996" s="2"/>
      <c r="DY996" s="2"/>
      <c r="DZ996" s="2"/>
      <c r="EA996" s="2"/>
      <c r="EB996" s="2"/>
      <c r="EC996" s="2"/>
      <c r="ED996" s="2"/>
      <c r="EE996" s="2"/>
      <c r="EF996" s="2"/>
      <c r="EG996" s="2"/>
      <c r="EH996" s="2"/>
      <c r="EI996" s="2"/>
      <c r="EJ996" s="2"/>
      <c r="EK996" s="2"/>
    </row>
    <row r="997" spans="1:141" ht="12.7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c r="BB997" s="2"/>
      <c r="BC997" s="2"/>
      <c r="BD997" s="2"/>
      <c r="BE997" s="2"/>
      <c r="BF997" s="2"/>
      <c r="BG997" s="2"/>
      <c r="BH997" s="2"/>
      <c r="BI997" s="2"/>
      <c r="BJ997" s="2"/>
      <c r="BK997" s="2"/>
      <c r="BL997" s="2"/>
      <c r="BM997" s="2"/>
      <c r="BN997" s="2"/>
      <c r="BO997" s="2"/>
      <c r="BP997" s="2"/>
      <c r="BQ997" s="2"/>
      <c r="BR997" s="2"/>
      <c r="BS997" s="2"/>
      <c r="BT997" s="2"/>
      <c r="BU997" s="2"/>
      <c r="BV997" s="2"/>
      <c r="BW997" s="2"/>
      <c r="BX997" s="2"/>
      <c r="BY997" s="2"/>
      <c r="BZ997" s="2"/>
      <c r="CA997" s="2"/>
      <c r="CB997" s="2"/>
      <c r="CC997" s="2"/>
      <c r="CD997" s="2"/>
      <c r="CE997" s="2"/>
      <c r="CF997" s="2"/>
      <c r="CG997" s="2"/>
      <c r="CH997" s="2"/>
      <c r="CI997" s="2"/>
      <c r="CJ997" s="2"/>
      <c r="CK997" s="2"/>
      <c r="CL997" s="2"/>
      <c r="CM997" s="2"/>
      <c r="CN997" s="2"/>
      <c r="CO997" s="2"/>
      <c r="CP997" s="2"/>
      <c r="CQ997" s="2"/>
      <c r="CR997" s="2"/>
      <c r="CS997" s="2"/>
      <c r="CT997" s="2"/>
      <c r="CU997" s="2"/>
      <c r="CV997" s="2"/>
      <c r="CW997" s="2"/>
      <c r="CX997" s="2"/>
      <c r="CY997" s="2"/>
      <c r="CZ997" s="2"/>
      <c r="DA997" s="2"/>
      <c r="DB997" s="2"/>
      <c r="DC997" s="2"/>
      <c r="DD997" s="2"/>
      <c r="DE997" s="2"/>
      <c r="DF997" s="2"/>
      <c r="DG997" s="2"/>
      <c r="DH997" s="2"/>
      <c r="DI997" s="2"/>
      <c r="DJ997" s="2"/>
      <c r="DK997" s="2"/>
      <c r="DL997" s="2"/>
      <c r="DM997" s="2"/>
      <c r="DN997" s="2"/>
      <c r="DO997" s="2"/>
      <c r="DP997" s="2"/>
      <c r="DQ997" s="2"/>
      <c r="DR997" s="2"/>
      <c r="DS997" s="2"/>
      <c r="DT997" s="2"/>
      <c r="DU997" s="2"/>
      <c r="DV997" s="2"/>
      <c r="DW997" s="2"/>
      <c r="DX997" s="2"/>
      <c r="DY997" s="2"/>
      <c r="DZ997" s="2"/>
      <c r="EA997" s="2"/>
      <c r="EB997" s="2"/>
      <c r="EC997" s="2"/>
      <c r="ED997" s="2"/>
      <c r="EE997" s="2"/>
      <c r="EF997" s="2"/>
      <c r="EG997" s="2"/>
      <c r="EH997" s="2"/>
      <c r="EI997" s="2"/>
      <c r="EJ997" s="2"/>
      <c r="EK997" s="2"/>
    </row>
    <row r="998" spans="1:141" ht="12.7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c r="BE998" s="2"/>
      <c r="BF998" s="2"/>
      <c r="BG998" s="2"/>
      <c r="BH998" s="2"/>
      <c r="BI998" s="2"/>
      <c r="BJ998" s="2"/>
      <c r="BK998" s="2"/>
      <c r="BL998" s="2"/>
      <c r="BM998" s="2"/>
      <c r="BN998" s="2"/>
      <c r="BO998" s="2"/>
      <c r="BP998" s="2"/>
      <c r="BQ998" s="2"/>
      <c r="BR998" s="2"/>
      <c r="BS998" s="2"/>
      <c r="BT998" s="2"/>
      <c r="BU998" s="2"/>
      <c r="BV998" s="2"/>
      <c r="BW998" s="2"/>
      <c r="BX998" s="2"/>
      <c r="BY998" s="2"/>
      <c r="BZ998" s="2"/>
      <c r="CA998" s="2"/>
      <c r="CB998" s="2"/>
      <c r="CC998" s="2"/>
      <c r="CD998" s="2"/>
      <c r="CE998" s="2"/>
      <c r="CF998" s="2"/>
      <c r="CG998" s="2"/>
      <c r="CH998" s="2"/>
      <c r="CI998" s="2"/>
      <c r="CJ998" s="2"/>
      <c r="CK998" s="2"/>
      <c r="CL998" s="2"/>
      <c r="CM998" s="2"/>
      <c r="CN998" s="2"/>
      <c r="CO998" s="2"/>
      <c r="CP998" s="2"/>
      <c r="CQ998" s="2"/>
      <c r="CR998" s="2"/>
      <c r="CS998" s="2"/>
      <c r="CT998" s="2"/>
      <c r="CU998" s="2"/>
      <c r="CV998" s="2"/>
      <c r="CW998" s="2"/>
      <c r="CX998" s="2"/>
      <c r="CY998" s="2"/>
      <c r="CZ998" s="2"/>
      <c r="DA998" s="2"/>
      <c r="DB998" s="2"/>
      <c r="DC998" s="2"/>
      <c r="DD998" s="2"/>
      <c r="DE998" s="2"/>
      <c r="DF998" s="2"/>
      <c r="DG998" s="2"/>
      <c r="DH998" s="2"/>
      <c r="DI998" s="2"/>
      <c r="DJ998" s="2"/>
      <c r="DK998" s="2"/>
      <c r="DL998" s="2"/>
      <c r="DM998" s="2"/>
      <c r="DN998" s="2"/>
      <c r="DO998" s="2"/>
      <c r="DP998" s="2"/>
      <c r="DQ998" s="2"/>
      <c r="DR998" s="2"/>
      <c r="DS998" s="2"/>
      <c r="DT998" s="2"/>
      <c r="DU998" s="2"/>
      <c r="DV998" s="2"/>
      <c r="DW998" s="2"/>
      <c r="DX998" s="2"/>
      <c r="DY998" s="2"/>
      <c r="DZ998" s="2"/>
      <c r="EA998" s="2"/>
      <c r="EB998" s="2"/>
      <c r="EC998" s="2"/>
      <c r="ED998" s="2"/>
      <c r="EE998" s="2"/>
      <c r="EF998" s="2"/>
      <c r="EG998" s="2"/>
      <c r="EH998" s="2"/>
      <c r="EI998" s="2"/>
      <c r="EJ998" s="2"/>
      <c r="EK998" s="2"/>
    </row>
    <row r="999" spans="1:141" ht="12.75"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c r="BA999" s="2"/>
      <c r="BB999" s="2"/>
      <c r="BC999" s="2"/>
      <c r="BD999" s="2"/>
      <c r="BE999" s="2"/>
      <c r="BF999" s="2"/>
      <c r="BG999" s="2"/>
      <c r="BH999" s="2"/>
      <c r="BI999" s="2"/>
      <c r="BJ999" s="2"/>
      <c r="BK999" s="2"/>
      <c r="BL999" s="2"/>
      <c r="BM999" s="2"/>
      <c r="BN999" s="2"/>
      <c r="BO999" s="2"/>
      <c r="BP999" s="2"/>
      <c r="BQ999" s="2"/>
      <c r="BR999" s="2"/>
      <c r="BS999" s="2"/>
      <c r="BT999" s="2"/>
      <c r="BU999" s="2"/>
      <c r="BV999" s="2"/>
      <c r="BW999" s="2"/>
      <c r="BX999" s="2"/>
      <c r="BY999" s="2"/>
      <c r="BZ999" s="2"/>
      <c r="CA999" s="2"/>
      <c r="CB999" s="2"/>
      <c r="CC999" s="2"/>
      <c r="CD999" s="2"/>
      <c r="CE999" s="2"/>
      <c r="CF999" s="2"/>
      <c r="CG999" s="2"/>
      <c r="CH999" s="2"/>
      <c r="CI999" s="2"/>
      <c r="CJ999" s="2"/>
      <c r="CK999" s="2"/>
      <c r="CL999" s="2"/>
      <c r="CM999" s="2"/>
      <c r="CN999" s="2"/>
      <c r="CO999" s="2"/>
      <c r="CP999" s="2"/>
      <c r="CQ999" s="2"/>
      <c r="CR999" s="2"/>
      <c r="CS999" s="2"/>
      <c r="CT999" s="2"/>
      <c r="CU999" s="2"/>
      <c r="CV999" s="2"/>
      <c r="CW999" s="2"/>
      <c r="CX999" s="2"/>
      <c r="CY999" s="2"/>
      <c r="CZ999" s="2"/>
      <c r="DA999" s="2"/>
      <c r="DB999" s="2"/>
      <c r="DC999" s="2"/>
      <c r="DD999" s="2"/>
      <c r="DE999" s="2"/>
      <c r="DF999" s="2"/>
      <c r="DG999" s="2"/>
      <c r="DH999" s="2"/>
      <c r="DI999" s="2"/>
      <c r="DJ999" s="2"/>
      <c r="DK999" s="2"/>
      <c r="DL999" s="2"/>
      <c r="DM999" s="2"/>
      <c r="DN999" s="2"/>
      <c r="DO999" s="2"/>
      <c r="DP999" s="2"/>
      <c r="DQ999" s="2"/>
      <c r="DR999" s="2"/>
      <c r="DS999" s="2"/>
      <c r="DT999" s="2"/>
      <c r="DU999" s="2"/>
      <c r="DV999" s="2"/>
      <c r="DW999" s="2"/>
      <c r="DX999" s="2"/>
      <c r="DY999" s="2"/>
      <c r="DZ999" s="2"/>
      <c r="EA999" s="2"/>
      <c r="EB999" s="2"/>
      <c r="EC999" s="2"/>
      <c r="ED999" s="2"/>
      <c r="EE999" s="2"/>
      <c r="EF999" s="2"/>
      <c r="EG999" s="2"/>
      <c r="EH999" s="2"/>
      <c r="EI999" s="2"/>
      <c r="EJ999" s="2"/>
      <c r="EK999" s="2"/>
    </row>
    <row r="1000" spans="1:141" ht="12.75" customHeight="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c r="AZ1000" s="2"/>
      <c r="BA1000" s="2"/>
      <c r="BB1000" s="2"/>
      <c r="BC1000" s="2"/>
      <c r="BD1000" s="2"/>
      <c r="BE1000" s="2"/>
      <c r="BF1000" s="2"/>
      <c r="BG1000" s="2"/>
      <c r="BH1000" s="2"/>
      <c r="BI1000" s="2"/>
      <c r="BJ1000" s="2"/>
      <c r="BK1000" s="2"/>
      <c r="BL1000" s="2"/>
      <c r="BM1000" s="2"/>
      <c r="BN1000" s="2"/>
      <c r="BO1000" s="2"/>
      <c r="BP1000" s="2"/>
      <c r="BQ1000" s="2"/>
      <c r="BR1000" s="2"/>
      <c r="BS1000" s="2"/>
      <c r="BT1000" s="2"/>
      <c r="BU1000" s="2"/>
      <c r="BV1000" s="2"/>
      <c r="BW1000" s="2"/>
      <c r="BX1000" s="2"/>
      <c r="BY1000" s="2"/>
      <c r="BZ1000" s="2"/>
      <c r="CA1000" s="2"/>
      <c r="CB1000" s="2"/>
      <c r="CC1000" s="2"/>
      <c r="CD1000" s="2"/>
      <c r="CE1000" s="2"/>
      <c r="CF1000" s="2"/>
      <c r="CG1000" s="2"/>
      <c r="CH1000" s="2"/>
      <c r="CI1000" s="2"/>
      <c r="CJ1000" s="2"/>
      <c r="CK1000" s="2"/>
      <c r="CL1000" s="2"/>
      <c r="CM1000" s="2"/>
      <c r="CN1000" s="2"/>
      <c r="CO1000" s="2"/>
      <c r="CP1000" s="2"/>
      <c r="CQ1000" s="2"/>
      <c r="CR1000" s="2"/>
      <c r="CS1000" s="2"/>
      <c r="CT1000" s="2"/>
      <c r="CU1000" s="2"/>
      <c r="CV1000" s="2"/>
      <c r="CW1000" s="2"/>
      <c r="CX1000" s="2"/>
      <c r="CY1000" s="2"/>
      <c r="CZ1000" s="2"/>
      <c r="DA1000" s="2"/>
      <c r="DB1000" s="2"/>
      <c r="DC1000" s="2"/>
      <c r="DD1000" s="2"/>
      <c r="DE1000" s="2"/>
      <c r="DF1000" s="2"/>
      <c r="DG1000" s="2"/>
      <c r="DH1000" s="2"/>
      <c r="DI1000" s="2"/>
      <c r="DJ1000" s="2"/>
      <c r="DK1000" s="2"/>
      <c r="DL1000" s="2"/>
      <c r="DM1000" s="2"/>
      <c r="DN1000" s="2"/>
      <c r="DO1000" s="2"/>
      <c r="DP1000" s="2"/>
      <c r="DQ1000" s="2"/>
      <c r="DR1000" s="2"/>
      <c r="DS1000" s="2"/>
      <c r="DT1000" s="2"/>
      <c r="DU1000" s="2"/>
      <c r="DV1000" s="2"/>
      <c r="DW1000" s="2"/>
      <c r="DX1000" s="2"/>
      <c r="DY1000" s="2"/>
      <c r="DZ1000" s="2"/>
      <c r="EA1000" s="2"/>
      <c r="EB1000" s="2"/>
      <c r="EC1000" s="2"/>
      <c r="ED1000" s="2"/>
      <c r="EE1000" s="2"/>
      <c r="EF1000" s="2"/>
      <c r="EG1000" s="2"/>
      <c r="EH1000" s="2"/>
      <c r="EI1000" s="2"/>
      <c r="EJ1000" s="2"/>
      <c r="EK1000" s="2"/>
    </row>
  </sheetData>
  <mergeCells count="26">
    <mergeCell ref="CM6:CP6"/>
    <mergeCell ref="CQ6:CT6"/>
    <mergeCell ref="CU6:CX6"/>
    <mergeCell ref="CY6:DB6"/>
    <mergeCell ref="BG6:BJ6"/>
    <mergeCell ref="BK6:BN6"/>
    <mergeCell ref="BO6:BR6"/>
    <mergeCell ref="BS6:BV6"/>
    <mergeCell ref="BW6:BZ6"/>
    <mergeCell ref="CA6:CD6"/>
    <mergeCell ref="CE6:CH6"/>
    <mergeCell ref="AQ6:AT6"/>
    <mergeCell ref="AU6:AX6"/>
    <mergeCell ref="AY6:BB6"/>
    <mergeCell ref="BC6:BF6"/>
    <mergeCell ref="CI6:CL6"/>
    <mergeCell ref="W6:Z6"/>
    <mergeCell ref="AA6:AD6"/>
    <mergeCell ref="AE6:AH6"/>
    <mergeCell ref="AI6:AL6"/>
    <mergeCell ref="AM6:AP6"/>
    <mergeCell ref="C6:F6"/>
    <mergeCell ref="G6:J6"/>
    <mergeCell ref="K6:N6"/>
    <mergeCell ref="O6:R6"/>
    <mergeCell ref="S6:V6"/>
  </mergeCells>
  <pageMargins left="0.7" right="0.7" top="0.75" bottom="0.75" header="0" footer="0"/>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5"/>
  </sheetPr>
  <dimension ref="A1:CL1000"/>
  <sheetViews>
    <sheetView showGridLines="0" tabSelected="1" workbookViewId="0">
      <pane xSplit="2" ySplit="7" topLeftCell="C39" activePane="bottomRight" state="frozen"/>
      <selection pane="topRight" activeCell="C1" sqref="C1"/>
      <selection pane="bottomLeft" activeCell="A8" sqref="A8"/>
      <selection pane="bottomRight" activeCell="E53" sqref="E53"/>
    </sheetView>
  </sheetViews>
  <sheetFormatPr defaultColWidth="14.42578125" defaultRowHeight="15" customHeight="1" x14ac:dyDescent="0.25"/>
  <cols>
    <col min="1" max="1" width="2.28515625" customWidth="1"/>
    <col min="2" max="2" width="59.7109375" customWidth="1"/>
    <col min="3" max="11" width="11" customWidth="1"/>
    <col min="12" max="15" width="9.85546875" customWidth="1"/>
    <col min="16" max="54" width="11" customWidth="1"/>
    <col min="55" max="56" width="9.28515625" customWidth="1"/>
    <col min="57" max="57" width="59.28515625" customWidth="1"/>
    <col min="58" max="70" width="11" customWidth="1"/>
    <col min="71" max="78" width="9.28515625" customWidth="1"/>
    <col min="79" max="79" width="18.42578125" customWidth="1"/>
    <col min="80" max="80" width="7.42578125" customWidth="1"/>
    <col min="81" max="90" width="9.28515625" customWidth="1"/>
  </cols>
  <sheetData>
    <row r="1" spans="1:90" ht="12.75" customHeight="1" x14ac:dyDescent="0.25">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row>
    <row r="2" spans="1:90" ht="12.75" customHeight="1" x14ac:dyDescent="0.25">
      <c r="A2" s="5" t="s">
        <v>1</v>
      </c>
      <c r="B2" s="6" t="s">
        <v>1293</v>
      </c>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c r="AK2" s="100"/>
      <c r="AL2" s="100"/>
      <c r="AM2" s="100"/>
      <c r="AN2" s="100"/>
      <c r="AO2" s="100"/>
      <c r="AP2" s="100"/>
      <c r="AQ2" s="100"/>
      <c r="AR2" s="100"/>
      <c r="AS2" s="100"/>
      <c r="AT2" s="100"/>
      <c r="AU2" s="100"/>
      <c r="AV2" s="100"/>
      <c r="AW2" s="100"/>
      <c r="AX2" s="100"/>
      <c r="AY2" s="100"/>
      <c r="AZ2" s="100"/>
      <c r="BA2" s="100"/>
      <c r="BB2" s="100"/>
      <c r="BC2" s="100"/>
      <c r="BD2" s="100"/>
      <c r="BE2" s="100"/>
      <c r="BF2" s="100"/>
      <c r="BG2" s="100"/>
      <c r="BH2" s="100"/>
      <c r="BI2" s="100"/>
      <c r="BJ2" s="100"/>
      <c r="BK2" s="100"/>
      <c r="BL2" s="100"/>
      <c r="BM2" s="100"/>
      <c r="BN2" s="100"/>
      <c r="BO2" s="100"/>
      <c r="BP2" s="100"/>
      <c r="BQ2" s="100"/>
      <c r="BR2" s="100"/>
      <c r="BS2" s="100"/>
      <c r="BT2" s="100"/>
      <c r="BU2" s="100"/>
      <c r="BV2" s="100"/>
      <c r="BW2" s="100"/>
      <c r="BX2" s="100"/>
      <c r="BY2" s="100"/>
      <c r="BZ2" s="100"/>
      <c r="CA2" s="100"/>
      <c r="CB2" s="100"/>
      <c r="CC2" s="100"/>
      <c r="CD2" s="100"/>
      <c r="CE2" s="100"/>
      <c r="CF2" s="100"/>
      <c r="CG2" s="100"/>
      <c r="CH2" s="100"/>
      <c r="CI2" s="100"/>
      <c r="CJ2" s="100"/>
      <c r="CK2" s="100"/>
      <c r="CL2" s="100"/>
    </row>
    <row r="3" spans="1:90" ht="12.75" customHeight="1" x14ac:dyDescent="0.25">
      <c r="A3" s="7"/>
      <c r="B3" s="6" t="s">
        <v>10</v>
      </c>
      <c r="C3" s="100"/>
      <c r="D3" s="100"/>
      <c r="E3" s="100"/>
      <c r="F3" s="100"/>
      <c r="G3" s="100"/>
      <c r="H3" s="100"/>
      <c r="I3" s="100"/>
      <c r="J3" s="100"/>
      <c r="K3" s="100"/>
      <c r="L3" s="100"/>
      <c r="M3" s="100"/>
      <c r="N3" s="100"/>
      <c r="O3" s="100"/>
      <c r="P3" s="100"/>
      <c r="Q3" s="100"/>
      <c r="R3" s="100"/>
      <c r="S3" s="100"/>
      <c r="T3" s="100"/>
      <c r="U3" s="100"/>
      <c r="V3" s="100"/>
      <c r="W3" s="100"/>
      <c r="X3" s="100"/>
      <c r="Y3" s="100"/>
      <c r="Z3" s="100"/>
      <c r="AA3" s="100"/>
      <c r="AB3" s="215"/>
      <c r="AC3" s="100"/>
      <c r="AD3" s="100"/>
      <c r="AE3" s="100"/>
      <c r="AF3" s="100"/>
      <c r="AG3" s="100"/>
      <c r="AH3" s="100"/>
      <c r="AI3" s="100"/>
      <c r="AJ3" s="100"/>
      <c r="AK3" s="100"/>
      <c r="AL3" s="100"/>
      <c r="AM3" s="100"/>
      <c r="AN3" s="100"/>
      <c r="AO3" s="100"/>
      <c r="AP3" s="100"/>
      <c r="AQ3" s="100"/>
      <c r="AR3" s="100"/>
      <c r="AS3" s="100"/>
      <c r="AT3" s="100"/>
      <c r="AU3" s="100"/>
      <c r="AV3" s="100"/>
      <c r="AW3" s="100"/>
      <c r="AX3" s="100"/>
      <c r="AY3" s="100"/>
      <c r="AZ3" s="100"/>
      <c r="BA3" s="100"/>
      <c r="BB3" s="100"/>
      <c r="BC3" s="100"/>
      <c r="BD3" s="100"/>
      <c r="BE3" s="100"/>
      <c r="BF3" s="100"/>
      <c r="BG3" s="100"/>
      <c r="BH3" s="100"/>
      <c r="BI3" s="100"/>
      <c r="BJ3" s="100"/>
      <c r="BK3" s="100"/>
      <c r="BL3" s="100"/>
      <c r="BM3" s="100"/>
      <c r="BN3" s="100"/>
      <c r="BO3" s="100"/>
      <c r="BP3" s="100"/>
      <c r="BQ3" s="100"/>
      <c r="BR3" s="100"/>
      <c r="BS3" s="100"/>
      <c r="BT3" s="100"/>
      <c r="BU3" s="100"/>
      <c r="BV3" s="100"/>
      <c r="BW3" s="100"/>
      <c r="BX3" s="100"/>
      <c r="BY3" s="100"/>
      <c r="BZ3" s="100"/>
      <c r="CA3" s="100"/>
      <c r="CB3" s="100"/>
      <c r="CC3" s="100"/>
      <c r="CD3" s="100"/>
      <c r="CE3" s="100"/>
      <c r="CF3" s="100"/>
      <c r="CG3" s="100"/>
      <c r="CH3" s="100"/>
      <c r="CI3" s="100"/>
      <c r="CJ3" s="100"/>
      <c r="CK3" s="100"/>
      <c r="CL3" s="100"/>
    </row>
    <row r="4" spans="1:90" ht="12.75" customHeight="1" x14ac:dyDescent="0.25">
      <c r="A4" s="7"/>
      <c r="B4" s="6" t="s">
        <v>4</v>
      </c>
      <c r="C4" s="100"/>
      <c r="D4" s="100"/>
      <c r="E4" s="100"/>
      <c r="F4" s="100"/>
      <c r="G4" s="100"/>
      <c r="H4" s="100"/>
      <c r="I4" s="100"/>
      <c r="J4" s="100"/>
      <c r="K4" s="100"/>
      <c r="L4" s="100"/>
      <c r="M4" s="100"/>
      <c r="N4" s="100"/>
      <c r="O4" s="100"/>
      <c r="P4" s="100"/>
      <c r="Q4" s="100"/>
      <c r="R4" s="100"/>
      <c r="S4" s="100"/>
      <c r="T4" s="100"/>
      <c r="U4" s="100"/>
      <c r="V4" s="100"/>
      <c r="W4" s="100"/>
      <c r="X4" s="100"/>
      <c r="Y4" s="100"/>
      <c r="Z4" s="100"/>
      <c r="AA4" s="100"/>
      <c r="AB4" s="100"/>
      <c r="AC4" s="100"/>
      <c r="AD4" s="100"/>
      <c r="AE4" s="100"/>
      <c r="AF4" s="100"/>
      <c r="AG4" s="100"/>
      <c r="AH4" s="100"/>
      <c r="AI4" s="100"/>
      <c r="AJ4" s="100"/>
      <c r="AK4" s="100"/>
      <c r="AL4" s="100"/>
      <c r="AM4" s="100"/>
      <c r="AN4" s="100"/>
      <c r="AO4" s="100"/>
      <c r="AP4" s="100"/>
      <c r="AQ4" s="100"/>
      <c r="AR4" s="100"/>
      <c r="AS4" s="100"/>
      <c r="AT4" s="100"/>
      <c r="AU4" s="100"/>
      <c r="AV4" s="100"/>
      <c r="AW4" s="100"/>
      <c r="AX4" s="100"/>
      <c r="AY4" s="100"/>
      <c r="AZ4" s="100"/>
      <c r="BA4" s="100"/>
      <c r="BB4" s="100"/>
      <c r="BC4" s="100"/>
      <c r="BD4" s="100"/>
      <c r="BE4" s="100"/>
      <c r="BF4" s="100"/>
      <c r="BG4" s="100"/>
      <c r="BH4" s="100"/>
      <c r="BI4" s="100"/>
      <c r="BJ4" s="100"/>
      <c r="BK4" s="100"/>
      <c r="BL4" s="100"/>
      <c r="BM4" s="100"/>
      <c r="BN4" s="100"/>
      <c r="BO4" s="100"/>
      <c r="BP4" s="100"/>
      <c r="BQ4" s="100"/>
      <c r="BR4" s="100"/>
      <c r="BS4" s="100"/>
      <c r="BT4" s="100"/>
      <c r="BU4" s="100"/>
      <c r="BV4" s="100"/>
      <c r="BW4" s="100"/>
      <c r="BX4" s="100"/>
      <c r="BY4" s="100"/>
      <c r="BZ4" s="100"/>
      <c r="CA4" s="100"/>
      <c r="CB4" s="100"/>
      <c r="CC4" s="100"/>
      <c r="CD4" s="100"/>
      <c r="CE4" s="100"/>
      <c r="CF4" s="100"/>
      <c r="CG4" s="100"/>
      <c r="CH4" s="100"/>
      <c r="CI4" s="100"/>
      <c r="CJ4" s="100"/>
      <c r="CK4" s="100"/>
      <c r="CL4" s="100"/>
    </row>
    <row r="5" spans="1:90" ht="12.75" customHeight="1" x14ac:dyDescent="0.25">
      <c r="A5" s="7"/>
      <c r="B5" s="7"/>
      <c r="C5" s="101">
        <f>VALUE(LEFT(C6,4))</f>
        <v>2018</v>
      </c>
      <c r="D5" s="101">
        <f>VALUE(LEFT(C6,4))</f>
        <v>2018</v>
      </c>
      <c r="E5" s="101">
        <f>VALUE(LEFT(C6,4))</f>
        <v>2018</v>
      </c>
      <c r="F5" s="101">
        <f>VALUE(LEFT(C6,4))</f>
        <v>2018</v>
      </c>
      <c r="G5" s="101">
        <f>VALUE(LEFT(G6,4))</f>
        <v>2019</v>
      </c>
      <c r="H5" s="101">
        <f>VALUE(LEFT(G6,4))</f>
        <v>2019</v>
      </c>
      <c r="I5" s="101">
        <f>VALUE(LEFT(G6,4))</f>
        <v>2019</v>
      </c>
      <c r="J5" s="101">
        <f>VALUE(LEFT(G6,4))</f>
        <v>2019</v>
      </c>
      <c r="K5" s="101">
        <f>VALUE(LEFT(K6,4))</f>
        <v>2020</v>
      </c>
      <c r="L5" s="101">
        <f>VALUE(LEFT(K6,4))</f>
        <v>2020</v>
      </c>
      <c r="M5" s="101">
        <f>VALUE(LEFT(K6,4))</f>
        <v>2020</v>
      </c>
      <c r="N5" s="101">
        <f>VALUE(LEFT(K6,4))</f>
        <v>2020</v>
      </c>
      <c r="O5" s="101">
        <f>VALUE(LEFT(O6,4))</f>
        <v>2021</v>
      </c>
      <c r="P5" s="101">
        <f>VALUE(LEFT(O6,4))</f>
        <v>2021</v>
      </c>
      <c r="Q5" s="101">
        <f>VALUE(LEFT(O6,4))</f>
        <v>2021</v>
      </c>
      <c r="R5" s="101">
        <f>VALUE(LEFT(O6,4))</f>
        <v>2021</v>
      </c>
      <c r="S5" s="101">
        <f>VALUE(LEFT(S6,4))</f>
        <v>2022</v>
      </c>
      <c r="T5" s="101">
        <f>VALUE(LEFT(S6,4))</f>
        <v>2022</v>
      </c>
      <c r="U5" s="101">
        <f>VALUE(LEFT(S6,4))</f>
        <v>2022</v>
      </c>
      <c r="V5" s="101">
        <f>VALUE(LEFT(S6,4))</f>
        <v>2022</v>
      </c>
      <c r="W5" s="101">
        <f>VALUE(LEFT(W6,4))</f>
        <v>2023</v>
      </c>
      <c r="X5" s="101">
        <f>VALUE(LEFT(W6,4))</f>
        <v>2023</v>
      </c>
      <c r="Y5" s="101">
        <f>VALUE(LEFT(W6,4))</f>
        <v>2023</v>
      </c>
      <c r="Z5" s="101">
        <f>VALUE(LEFT(W6,4))</f>
        <v>2023</v>
      </c>
      <c r="AA5" s="101">
        <f>VALUE(LEFT(AA6,4))</f>
        <v>2024</v>
      </c>
      <c r="AB5" s="101">
        <f>VALUE(LEFT(AA6,4))</f>
        <v>2024</v>
      </c>
      <c r="AC5" s="101">
        <f>VALUE(LEFT(AA6,4))</f>
        <v>2024</v>
      </c>
      <c r="AD5" s="101">
        <f>VALUE(LEFT(AA6,4))</f>
        <v>2024</v>
      </c>
      <c r="AE5" s="101">
        <f>VALUE(LEFT(AE6,4))</f>
        <v>2025</v>
      </c>
      <c r="AF5" s="101">
        <f>VALUE(LEFT(AE6,4))</f>
        <v>2025</v>
      </c>
      <c r="AG5" s="101">
        <f>VALUE(LEFT(AE6,4))</f>
        <v>2025</v>
      </c>
      <c r="AH5" s="101">
        <f>VALUE(LEFT(AE6,4))</f>
        <v>2025</v>
      </c>
      <c r="AI5" s="101">
        <f>VALUE(LEFT(AI6,4))</f>
        <v>2026</v>
      </c>
      <c r="AJ5" s="101">
        <f>VALUE(LEFT(AI6,4))</f>
        <v>2026</v>
      </c>
      <c r="AK5" s="101">
        <f>VALUE(LEFT(AI6,4))</f>
        <v>2026</v>
      </c>
      <c r="AL5" s="101">
        <f>VALUE(LEFT(AI6,4))</f>
        <v>2026</v>
      </c>
      <c r="AM5" s="101">
        <f>VALUE(LEFT(AM6,4))</f>
        <v>2027</v>
      </c>
      <c r="AN5" s="101">
        <f>VALUE(LEFT(AM6,4))</f>
        <v>2027</v>
      </c>
      <c r="AO5" s="101">
        <f>VALUE(LEFT(AM6,4))</f>
        <v>2027</v>
      </c>
      <c r="AP5" s="101">
        <f>VALUE(LEFT(AM6,4))</f>
        <v>2027</v>
      </c>
      <c r="AQ5" s="101">
        <f>VALUE(LEFT(AQ6,4))</f>
        <v>2028</v>
      </c>
      <c r="AR5" s="101">
        <f>VALUE(LEFT(AQ6,4))</f>
        <v>2028</v>
      </c>
      <c r="AS5" s="101">
        <f>VALUE(LEFT(AQ6,4))</f>
        <v>2028</v>
      </c>
      <c r="AT5" s="101">
        <f>VALUE(LEFT(AQ6,4))</f>
        <v>2028</v>
      </c>
      <c r="AU5" s="101">
        <f>VALUE(LEFT(AU6,4))</f>
        <v>2029</v>
      </c>
      <c r="AV5" s="101">
        <f>VALUE(LEFT(AU6,4))</f>
        <v>2029</v>
      </c>
      <c r="AW5" s="101">
        <f>VALUE(LEFT(AU6,4))</f>
        <v>2029</v>
      </c>
      <c r="AX5" s="101">
        <f>VALUE(LEFT(AU6,4))</f>
        <v>2029</v>
      </c>
      <c r="AY5" s="101">
        <f>VALUE(LEFT(AY6,4))</f>
        <v>2030</v>
      </c>
      <c r="AZ5" s="101">
        <f>VALUE(LEFT(AY6,4))</f>
        <v>2030</v>
      </c>
      <c r="BA5" s="101">
        <f>VALUE(LEFT(AY6,4))</f>
        <v>2030</v>
      </c>
      <c r="BB5" s="101">
        <f>VALUE(LEFT(AY6,4))</f>
        <v>2030</v>
      </c>
      <c r="BC5" s="7"/>
      <c r="BD5" s="7"/>
      <c r="BE5" s="7"/>
      <c r="BF5" s="101">
        <f t="shared" ref="BF5:BR5" si="0">VALUE(LEFT(BF7,4))</f>
        <v>2018</v>
      </c>
      <c r="BG5" s="101">
        <f t="shared" si="0"/>
        <v>2019</v>
      </c>
      <c r="BH5" s="101">
        <f t="shared" si="0"/>
        <v>2020</v>
      </c>
      <c r="BI5" s="101">
        <f t="shared" si="0"/>
        <v>2021</v>
      </c>
      <c r="BJ5" s="101">
        <f t="shared" si="0"/>
        <v>2022</v>
      </c>
      <c r="BK5" s="101">
        <f t="shared" si="0"/>
        <v>2023</v>
      </c>
      <c r="BL5" s="101">
        <f t="shared" si="0"/>
        <v>2024</v>
      </c>
      <c r="BM5" s="101">
        <f t="shared" si="0"/>
        <v>2025</v>
      </c>
      <c r="BN5" s="101">
        <f t="shared" si="0"/>
        <v>2026</v>
      </c>
      <c r="BO5" s="101">
        <f t="shared" si="0"/>
        <v>2027</v>
      </c>
      <c r="BP5" s="101">
        <f t="shared" si="0"/>
        <v>2028</v>
      </c>
      <c r="BQ5" s="101">
        <f t="shared" si="0"/>
        <v>2029</v>
      </c>
      <c r="BR5" s="101">
        <f t="shared" si="0"/>
        <v>2030</v>
      </c>
      <c r="BS5" s="2"/>
      <c r="BT5" s="2"/>
      <c r="BU5" s="2"/>
      <c r="BV5" s="2"/>
      <c r="BW5" s="2"/>
      <c r="BX5" s="2"/>
      <c r="BY5" s="2"/>
      <c r="BZ5" s="2"/>
      <c r="CA5" s="2"/>
      <c r="CB5" s="2"/>
      <c r="CC5" s="2"/>
      <c r="CD5" s="2"/>
      <c r="CE5" s="2"/>
      <c r="CF5" s="2"/>
      <c r="CG5" s="2"/>
      <c r="CH5" s="2"/>
      <c r="CI5" s="2"/>
      <c r="CJ5" s="2"/>
      <c r="CK5" s="2"/>
      <c r="CL5" s="2"/>
    </row>
    <row r="6" spans="1:90" ht="12.75" customHeight="1" x14ac:dyDescent="0.25">
      <c r="A6" s="2"/>
      <c r="B6" s="102"/>
      <c r="C6" s="517">
        <v>2018</v>
      </c>
      <c r="D6" s="515"/>
      <c r="E6" s="515"/>
      <c r="F6" s="516"/>
      <c r="G6" s="517">
        <f>C6+1</f>
        <v>2019</v>
      </c>
      <c r="H6" s="515"/>
      <c r="I6" s="515"/>
      <c r="J6" s="516"/>
      <c r="K6" s="514">
        <f>G6+1</f>
        <v>2020</v>
      </c>
      <c r="L6" s="515"/>
      <c r="M6" s="515"/>
      <c r="N6" s="516"/>
      <c r="O6" s="514">
        <f>K6+1</f>
        <v>2021</v>
      </c>
      <c r="P6" s="515"/>
      <c r="Q6" s="515"/>
      <c r="R6" s="516"/>
      <c r="S6" s="514">
        <f>O6+1</f>
        <v>2022</v>
      </c>
      <c r="T6" s="515"/>
      <c r="U6" s="515"/>
      <c r="V6" s="516"/>
      <c r="W6" s="514">
        <f>S6+1</f>
        <v>2023</v>
      </c>
      <c r="X6" s="515"/>
      <c r="Y6" s="515"/>
      <c r="Z6" s="516"/>
      <c r="AA6" s="514">
        <f>W6+1</f>
        <v>2024</v>
      </c>
      <c r="AB6" s="515"/>
      <c r="AC6" s="515"/>
      <c r="AD6" s="516"/>
      <c r="AE6" s="514">
        <f>AA6+1</f>
        <v>2025</v>
      </c>
      <c r="AF6" s="515"/>
      <c r="AG6" s="515"/>
      <c r="AH6" s="516"/>
      <c r="AI6" s="514">
        <f>AE6+1</f>
        <v>2026</v>
      </c>
      <c r="AJ6" s="515"/>
      <c r="AK6" s="515"/>
      <c r="AL6" s="516"/>
      <c r="AM6" s="514">
        <f>AI6+1</f>
        <v>2027</v>
      </c>
      <c r="AN6" s="515"/>
      <c r="AO6" s="515"/>
      <c r="AP6" s="516"/>
      <c r="AQ6" s="514">
        <f>AM6+1</f>
        <v>2028</v>
      </c>
      <c r="AR6" s="515"/>
      <c r="AS6" s="515"/>
      <c r="AT6" s="516"/>
      <c r="AU6" s="514">
        <f>AQ6+1</f>
        <v>2029</v>
      </c>
      <c r="AV6" s="515"/>
      <c r="AW6" s="515"/>
      <c r="AX6" s="516"/>
      <c r="AY6" s="514">
        <f>AU6+1</f>
        <v>2030</v>
      </c>
      <c r="AZ6" s="515"/>
      <c r="BA6" s="515"/>
      <c r="BB6" s="516"/>
      <c r="BC6" s="2"/>
      <c r="BD6" s="2"/>
      <c r="BE6" s="102" t="s">
        <v>1455</v>
      </c>
      <c r="BF6" s="8"/>
      <c r="BG6" s="8"/>
      <c r="BH6" s="8"/>
      <c r="BI6" s="282"/>
      <c r="BJ6" s="8"/>
      <c r="BK6" s="8"/>
      <c r="BL6" s="8"/>
      <c r="BM6" s="8"/>
      <c r="BN6" s="8"/>
      <c r="BO6" s="8"/>
      <c r="BP6" s="8"/>
      <c r="BQ6" s="8"/>
      <c r="BR6" s="8"/>
      <c r="BS6" s="2"/>
      <c r="BT6" s="2"/>
      <c r="BU6" s="2"/>
      <c r="BV6" s="2"/>
      <c r="BW6" s="2"/>
      <c r="BX6" s="2"/>
      <c r="BY6" s="2"/>
      <c r="BZ6" s="2"/>
      <c r="CA6" s="2"/>
      <c r="CB6" s="2"/>
      <c r="CC6" s="2"/>
      <c r="CD6" s="2"/>
      <c r="CE6" s="2"/>
      <c r="CF6" s="2"/>
      <c r="CG6" s="2"/>
      <c r="CH6" s="2"/>
      <c r="CI6" s="2"/>
      <c r="CJ6" s="2"/>
      <c r="CK6" s="2"/>
      <c r="CL6" s="2"/>
    </row>
    <row r="7" spans="1:90" ht="12.75" customHeight="1" x14ac:dyDescent="0.25">
      <c r="A7" s="2"/>
      <c r="B7" s="103"/>
      <c r="C7" s="104" t="str">
        <f>"1Q"&amp;RIGHT(C6,2)</f>
        <v>1Q18</v>
      </c>
      <c r="D7" s="104" t="str">
        <f>"2Q"&amp;RIGHT(C6,2)</f>
        <v>2Q18</v>
      </c>
      <c r="E7" s="104" t="str">
        <f>"3Q"&amp;RIGHT(C6,2)</f>
        <v>3Q18</v>
      </c>
      <c r="F7" s="104" t="str">
        <f>"4Q"&amp;RIGHT(C6,2)</f>
        <v>4Q18</v>
      </c>
      <c r="G7" s="104" t="str">
        <f>"1Q"&amp;RIGHT(G6,2)</f>
        <v>1Q19</v>
      </c>
      <c r="H7" s="104" t="str">
        <f>"2Q"&amp;RIGHT(G6,2)</f>
        <v>2Q19</v>
      </c>
      <c r="I7" s="104" t="str">
        <f>"3Q"&amp;RIGHT(G6,2)</f>
        <v>3Q19</v>
      </c>
      <c r="J7" s="104" t="str">
        <f>"4Q"&amp;RIGHT(G6,2)</f>
        <v>4Q19</v>
      </c>
      <c r="K7" s="104" t="str">
        <f>"1Q"&amp;RIGHT(K6,2)</f>
        <v>1Q20</v>
      </c>
      <c r="L7" s="104" t="str">
        <f>"2Q"&amp;RIGHT(K6,2)</f>
        <v>2Q20</v>
      </c>
      <c r="M7" s="104" t="str">
        <f>"3Q"&amp;RIGHT(K6,2)</f>
        <v>3Q20</v>
      </c>
      <c r="N7" s="104" t="str">
        <f>"4Q"&amp;RIGHT(K6,2)</f>
        <v>4Q20</v>
      </c>
      <c r="O7" s="104" t="str">
        <f>"1Q"&amp;RIGHT(O6,2)</f>
        <v>1Q21</v>
      </c>
      <c r="P7" s="104" t="str">
        <f>"2Q"&amp;RIGHT(O6,2)</f>
        <v>2Q21</v>
      </c>
      <c r="Q7" s="104" t="str">
        <f>"3Q"&amp;RIGHT(O6,2)</f>
        <v>3Q21</v>
      </c>
      <c r="R7" s="104" t="str">
        <f>"4Q"&amp;RIGHT(O6,2)</f>
        <v>4Q21</v>
      </c>
      <c r="S7" s="104" t="str">
        <f>"1Q"&amp;RIGHT(S6,2)</f>
        <v>1Q22</v>
      </c>
      <c r="T7" s="104" t="str">
        <f>"2Q"&amp;RIGHT(S6,2)</f>
        <v>2Q22</v>
      </c>
      <c r="U7" s="104" t="str">
        <f>"3Q"&amp;RIGHT(S6,2)</f>
        <v>3Q22</v>
      </c>
      <c r="V7" s="104" t="str">
        <f>"4Q"&amp;RIGHT(S6,2)</f>
        <v>4Q22</v>
      </c>
      <c r="W7" s="104" t="str">
        <f>"1Q"&amp;RIGHT(W6,2)</f>
        <v>1Q23</v>
      </c>
      <c r="X7" s="104" t="str">
        <f>"2Q"&amp;RIGHT(W6,2)</f>
        <v>2Q23</v>
      </c>
      <c r="Y7" s="104" t="str">
        <f>"3Q"&amp;RIGHT(W6,2)</f>
        <v>3Q23</v>
      </c>
      <c r="Z7" s="104" t="str">
        <f>"4Q"&amp;RIGHT(W6,2)</f>
        <v>4Q23</v>
      </c>
      <c r="AA7" s="104" t="str">
        <f>"1Q"&amp;RIGHT(AA6,2)</f>
        <v>1Q24</v>
      </c>
      <c r="AB7" s="104" t="str">
        <f>"2Q"&amp;RIGHT(AA6,2)</f>
        <v>2Q24</v>
      </c>
      <c r="AC7" s="104" t="str">
        <f>"3Q"&amp;RIGHT(AA6,2)</f>
        <v>3Q24</v>
      </c>
      <c r="AD7" s="104" t="str">
        <f>"4Q"&amp;RIGHT(AA6,2)</f>
        <v>4Q24</v>
      </c>
      <c r="AE7" s="104" t="str">
        <f>"1Q"&amp;RIGHT(AE6,2)</f>
        <v>1Q25</v>
      </c>
      <c r="AF7" s="104" t="str">
        <f>"2Q"&amp;RIGHT(AE6,2)</f>
        <v>2Q25</v>
      </c>
      <c r="AG7" s="104" t="str">
        <f>"3Q"&amp;RIGHT(AE6,2)</f>
        <v>3Q25</v>
      </c>
      <c r="AH7" s="104" t="str">
        <f>"4Q"&amp;RIGHT(AE6,2)</f>
        <v>4Q25</v>
      </c>
      <c r="AI7" s="104" t="str">
        <f>"1Q"&amp;RIGHT(AI6,2)</f>
        <v>1Q26</v>
      </c>
      <c r="AJ7" s="104" t="str">
        <f>"2Q"&amp;RIGHT(AI6,2)</f>
        <v>2Q26</v>
      </c>
      <c r="AK7" s="104" t="str">
        <f>"3Q"&amp;RIGHT(AI6,2)</f>
        <v>3Q26</v>
      </c>
      <c r="AL7" s="104" t="str">
        <f>"4Q"&amp;RIGHT(AI6,2)</f>
        <v>4Q26</v>
      </c>
      <c r="AM7" s="104" t="str">
        <f>"1Q"&amp;RIGHT(AM6,2)</f>
        <v>1Q27</v>
      </c>
      <c r="AN7" s="104" t="str">
        <f>"2Q"&amp;RIGHT(AM6,2)</f>
        <v>2Q27</v>
      </c>
      <c r="AO7" s="104" t="str">
        <f>"3Q"&amp;RIGHT(AM6,2)</f>
        <v>3Q27</v>
      </c>
      <c r="AP7" s="104" t="str">
        <f>"4Q"&amp;RIGHT(AM6,2)</f>
        <v>4Q27</v>
      </c>
      <c r="AQ7" s="104" t="str">
        <f>"1Q"&amp;RIGHT(AQ6,2)</f>
        <v>1Q28</v>
      </c>
      <c r="AR7" s="104" t="str">
        <f>"2Q"&amp;RIGHT(AQ6,2)</f>
        <v>2Q28</v>
      </c>
      <c r="AS7" s="104" t="str">
        <f>"3Q"&amp;RIGHT(AQ6,2)</f>
        <v>3Q28</v>
      </c>
      <c r="AT7" s="104" t="str">
        <f>"4Q"&amp;RIGHT(AQ6,2)</f>
        <v>4Q28</v>
      </c>
      <c r="AU7" s="104" t="str">
        <f>"1Q"&amp;RIGHT(AU6,2)</f>
        <v>1Q29</v>
      </c>
      <c r="AV7" s="104" t="str">
        <f>"2Q"&amp;RIGHT(AU6,2)</f>
        <v>2Q29</v>
      </c>
      <c r="AW7" s="104" t="str">
        <f>"3Q"&amp;RIGHT(AU6,2)</f>
        <v>3Q29</v>
      </c>
      <c r="AX7" s="104" t="str">
        <f>"4Q"&amp;RIGHT(AU6,2)</f>
        <v>4Q29</v>
      </c>
      <c r="AY7" s="104" t="str">
        <f>"1Q"&amp;RIGHT(AY6,2)</f>
        <v>1Q30</v>
      </c>
      <c r="AZ7" s="104" t="str">
        <f>"2Q"&amp;RIGHT(AY6,2)</f>
        <v>2Q30</v>
      </c>
      <c r="BA7" s="104" t="str">
        <f>"3Q"&amp;RIGHT(AY6,2)</f>
        <v>3Q30</v>
      </c>
      <c r="BB7" s="104" t="str">
        <f>"4Q"&amp;RIGHT(AY6,2)</f>
        <v>4Q30</v>
      </c>
      <c r="BC7" s="2"/>
      <c r="BD7" s="2"/>
      <c r="BE7" s="103"/>
      <c r="BF7" s="9">
        <v>2018</v>
      </c>
      <c r="BG7" s="9">
        <f t="shared" ref="BG7:BR7" si="1">BF7+1</f>
        <v>2019</v>
      </c>
      <c r="BH7" s="9">
        <f t="shared" si="1"/>
        <v>2020</v>
      </c>
      <c r="BI7" s="9">
        <f t="shared" si="1"/>
        <v>2021</v>
      </c>
      <c r="BJ7" s="9">
        <f t="shared" si="1"/>
        <v>2022</v>
      </c>
      <c r="BK7" s="10">
        <f t="shared" si="1"/>
        <v>2023</v>
      </c>
      <c r="BL7" s="10">
        <f t="shared" si="1"/>
        <v>2024</v>
      </c>
      <c r="BM7" s="10">
        <f t="shared" si="1"/>
        <v>2025</v>
      </c>
      <c r="BN7" s="10">
        <f t="shared" si="1"/>
        <v>2026</v>
      </c>
      <c r="BO7" s="10">
        <f t="shared" si="1"/>
        <v>2027</v>
      </c>
      <c r="BP7" s="10">
        <f t="shared" si="1"/>
        <v>2028</v>
      </c>
      <c r="BQ7" s="10">
        <f t="shared" si="1"/>
        <v>2029</v>
      </c>
      <c r="BR7" s="10">
        <f t="shared" si="1"/>
        <v>2030</v>
      </c>
      <c r="BS7" s="2"/>
      <c r="BT7" s="2"/>
      <c r="BU7" s="2"/>
      <c r="BV7" s="2"/>
      <c r="BW7" s="2"/>
      <c r="BX7" s="2"/>
      <c r="BY7" s="2"/>
      <c r="BZ7" s="2"/>
      <c r="CA7" s="2"/>
      <c r="CB7" s="2"/>
      <c r="CC7" s="2"/>
      <c r="CD7" s="2"/>
      <c r="CE7" s="2"/>
      <c r="CF7" s="2"/>
      <c r="CG7" s="2"/>
      <c r="CH7" s="2"/>
      <c r="CI7" s="2"/>
      <c r="CJ7" s="2"/>
      <c r="CK7" s="2"/>
      <c r="CL7" s="2"/>
    </row>
    <row r="8" spans="1:90" ht="12.75" customHeight="1" x14ac:dyDescent="0.25">
      <c r="A8" s="2" t="s">
        <v>1</v>
      </c>
      <c r="B8" s="2"/>
      <c r="C8" s="2"/>
      <c r="D8" s="2"/>
      <c r="E8" s="2"/>
      <c r="F8" s="2"/>
      <c r="G8" s="5"/>
      <c r="H8" s="5"/>
      <c r="I8" s="5"/>
      <c r="J8" s="5"/>
      <c r="K8" s="5"/>
      <c r="L8" s="5"/>
      <c r="M8" s="5"/>
      <c r="N8" s="5"/>
      <c r="O8" s="5"/>
      <c r="P8" s="5"/>
      <c r="Q8" s="5"/>
      <c r="R8" s="5"/>
      <c r="S8" s="5"/>
      <c r="T8" s="5"/>
      <c r="U8" s="5"/>
      <c r="V8" s="48"/>
      <c r="W8" s="48"/>
      <c r="X8" s="48"/>
      <c r="Y8" s="48"/>
      <c r="Z8" s="48"/>
      <c r="AA8" s="48"/>
      <c r="AB8" s="48"/>
      <c r="AC8" s="48"/>
      <c r="AD8" s="48"/>
      <c r="AE8" s="48"/>
      <c r="AF8" s="48"/>
      <c r="AG8" s="48"/>
      <c r="AH8" s="48"/>
      <c r="AI8" s="48"/>
      <c r="AJ8" s="48"/>
      <c r="AK8" s="48"/>
      <c r="AL8" s="48"/>
      <c r="AM8" s="48"/>
      <c r="AN8" s="48"/>
      <c r="AO8" s="48"/>
      <c r="AP8" s="48"/>
      <c r="AQ8" s="48"/>
      <c r="AR8" s="48"/>
      <c r="AS8" s="48"/>
      <c r="AT8" s="48"/>
      <c r="AU8" s="48"/>
      <c r="AV8" s="48"/>
      <c r="AW8" s="48"/>
      <c r="AX8" s="48"/>
      <c r="AY8" s="48"/>
      <c r="AZ8" s="48"/>
      <c r="BA8" s="48"/>
      <c r="BB8" s="48"/>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row>
    <row r="9" spans="1:90" ht="12.75" customHeight="1" x14ac:dyDescent="0.25">
      <c r="A9" s="2"/>
      <c r="B9" s="81" t="s">
        <v>1295</v>
      </c>
      <c r="C9" s="283"/>
      <c r="D9" s="283"/>
      <c r="E9" s="283"/>
      <c r="F9" s="283"/>
      <c r="G9" s="284">
        <v>35.719751630000005</v>
      </c>
      <c r="H9" s="284">
        <v>34.815856059999994</v>
      </c>
      <c r="I9" s="284">
        <v>26.993722390000002</v>
      </c>
      <c r="J9" s="284">
        <v>21.712865749999999</v>
      </c>
      <c r="K9" s="284">
        <v>31.19627698</v>
      </c>
      <c r="L9" s="284">
        <v>7.4033680000000004</v>
      </c>
      <c r="M9" s="284">
        <v>18.895485120000004</v>
      </c>
      <c r="N9" s="284">
        <v>22.374471159999999</v>
      </c>
      <c r="O9" s="284">
        <v>26.05563897</v>
      </c>
      <c r="P9" s="284">
        <v>35.496580850000001</v>
      </c>
      <c r="Q9" s="284">
        <v>36.644769950000004</v>
      </c>
      <c r="R9" s="284">
        <v>44.32281124</v>
      </c>
      <c r="S9" s="284">
        <v>54.862801900000001</v>
      </c>
      <c r="T9" s="284">
        <v>112.53187994999999</v>
      </c>
      <c r="U9" s="285">
        <v>119.05213103</v>
      </c>
      <c r="V9" s="285">
        <v>121.88116384</v>
      </c>
      <c r="W9" s="285">
        <v>128.142</v>
      </c>
      <c r="X9" s="285">
        <v>125.21599999999999</v>
      </c>
      <c r="Y9" s="285">
        <v>114.773</v>
      </c>
      <c r="Z9" s="285">
        <v>99.988</v>
      </c>
      <c r="AA9" s="285">
        <v>113.432</v>
      </c>
      <c r="AB9" s="285">
        <v>128.21</v>
      </c>
      <c r="AC9" s="285">
        <v>145.34700000000001</v>
      </c>
      <c r="AD9" s="434">
        <v>128.44499999999999</v>
      </c>
      <c r="AE9" s="215">
        <f t="shared" ref="AE9:BB9" si="2">AE68</f>
        <v>123.05609861288498</v>
      </c>
      <c r="AF9" s="215">
        <f t="shared" si="2"/>
        <v>167.58420184786095</v>
      </c>
      <c r="AG9" s="215">
        <f t="shared" si="2"/>
        <v>168.92179039701972</v>
      </c>
      <c r="AH9" s="215">
        <f t="shared" si="2"/>
        <v>170.24599147794541</v>
      </c>
      <c r="AI9" s="215">
        <f t="shared" si="2"/>
        <v>166.02789363763725</v>
      </c>
      <c r="AJ9" s="215">
        <f t="shared" si="2"/>
        <v>169.7958080113348</v>
      </c>
      <c r="AK9" s="215">
        <f t="shared" si="2"/>
        <v>174.38490783096552</v>
      </c>
      <c r="AL9" s="215">
        <f t="shared" si="2"/>
        <v>177.26002733025791</v>
      </c>
      <c r="AM9" s="215">
        <f t="shared" si="2"/>
        <v>179.11886830605877</v>
      </c>
      <c r="AN9" s="215">
        <f t="shared" si="2"/>
        <v>181.00464900614656</v>
      </c>
      <c r="AO9" s="215">
        <f t="shared" si="2"/>
        <v>182.91775986130816</v>
      </c>
      <c r="AP9" s="215">
        <f t="shared" si="2"/>
        <v>184.47042954085953</v>
      </c>
      <c r="AQ9" s="215">
        <f t="shared" si="2"/>
        <v>185.72696685834001</v>
      </c>
      <c r="AR9" s="215">
        <f t="shared" si="2"/>
        <v>186.74152058343378</v>
      </c>
      <c r="AS9" s="215">
        <f t="shared" si="2"/>
        <v>187.55918618967982</v>
      </c>
      <c r="AT9" s="215">
        <f t="shared" si="2"/>
        <v>188.21720175679042</v>
      </c>
      <c r="AU9" s="215">
        <f t="shared" si="2"/>
        <v>188.74611413559234</v>
      </c>
      <c r="AV9" s="215">
        <f t="shared" si="2"/>
        <v>189.17085158885567</v>
      </c>
      <c r="AW9" s="215">
        <f t="shared" si="2"/>
        <v>189.51167429233539</v>
      </c>
      <c r="AX9" s="215">
        <f t="shared" si="2"/>
        <v>189.78499541814691</v>
      </c>
      <c r="AY9" s="215">
        <f t="shared" si="2"/>
        <v>190.00407764680213</v>
      </c>
      <c r="AZ9" s="215">
        <f t="shared" si="2"/>
        <v>190.22350079973529</v>
      </c>
      <c r="BA9" s="215">
        <f t="shared" si="2"/>
        <v>190.44326540747497</v>
      </c>
      <c r="BB9" s="215">
        <f t="shared" si="2"/>
        <v>190.66337200137517</v>
      </c>
      <c r="BC9" s="2"/>
      <c r="BD9" s="2"/>
      <c r="BE9" s="81" t="str">
        <f t="shared" ref="BE9:BE10" si="3">B9</f>
        <v>Product Revenue</v>
      </c>
      <c r="BF9" s="215">
        <f t="shared" ref="BF9:BR9" si="4">SUMIF($C$5:$BC$5,BF$5,$C9:$BC9)</f>
        <v>0</v>
      </c>
      <c r="BG9" s="215">
        <f t="shared" si="4"/>
        <v>119.24219583000001</v>
      </c>
      <c r="BH9" s="215">
        <f t="shared" si="4"/>
        <v>79.869601259999996</v>
      </c>
      <c r="BI9" s="215">
        <f t="shared" si="4"/>
        <v>142.51980101000001</v>
      </c>
      <c r="BJ9" s="215">
        <f t="shared" si="4"/>
        <v>408.32797671999998</v>
      </c>
      <c r="BK9" s="215">
        <f t="shared" si="4"/>
        <v>468.11899999999997</v>
      </c>
      <c r="BL9" s="215">
        <f t="shared" si="4"/>
        <v>515.43399999999997</v>
      </c>
      <c r="BM9" s="215">
        <f t="shared" si="4"/>
        <v>629.80808233571111</v>
      </c>
      <c r="BN9" s="215">
        <f t="shared" si="4"/>
        <v>687.46863681019545</v>
      </c>
      <c r="BO9" s="215">
        <f t="shared" si="4"/>
        <v>727.51170671437296</v>
      </c>
      <c r="BP9" s="215">
        <f t="shared" si="4"/>
        <v>748.24487538824405</v>
      </c>
      <c r="BQ9" s="215">
        <f t="shared" si="4"/>
        <v>757.21363543493032</v>
      </c>
      <c r="BR9" s="215">
        <f t="shared" si="4"/>
        <v>761.33421585538758</v>
      </c>
      <c r="BS9" s="2"/>
      <c r="BT9" s="2"/>
      <c r="BU9" s="2"/>
      <c r="BV9" s="2"/>
      <c r="BW9" s="2"/>
      <c r="BX9" s="2"/>
      <c r="BY9" s="2"/>
      <c r="BZ9" s="2"/>
      <c r="CA9" s="2"/>
      <c r="CB9" s="2"/>
      <c r="CC9" s="2"/>
      <c r="CD9" s="2"/>
      <c r="CE9" s="2"/>
      <c r="CF9" s="2"/>
      <c r="CG9" s="2"/>
      <c r="CH9" s="2"/>
      <c r="CI9" s="2"/>
      <c r="CJ9" s="2"/>
      <c r="CK9" s="2"/>
      <c r="CL9" s="2"/>
    </row>
    <row r="10" spans="1:90" ht="12.75" customHeight="1" x14ac:dyDescent="0.25">
      <c r="A10" s="2"/>
      <c r="B10" s="114" t="s">
        <v>1297</v>
      </c>
      <c r="C10" s="2"/>
      <c r="D10" s="2"/>
      <c r="E10" s="2"/>
      <c r="F10" s="2"/>
      <c r="G10" s="2"/>
      <c r="H10" s="2"/>
      <c r="I10" s="2"/>
      <c r="J10" s="2"/>
      <c r="K10" s="2"/>
      <c r="L10" s="115">
        <f t="shared" ref="L10:BB10" si="5">L9/K9-1</f>
        <v>-0.76268424579169125</v>
      </c>
      <c r="M10" s="115">
        <f t="shared" si="5"/>
        <v>1.5522823017848095</v>
      </c>
      <c r="N10" s="115">
        <f t="shared" si="5"/>
        <v>0.18411731786222574</v>
      </c>
      <c r="O10" s="115">
        <f t="shared" si="5"/>
        <v>0.1645253549760326</v>
      </c>
      <c r="P10" s="115">
        <f t="shared" si="5"/>
        <v>0.36233776077685653</v>
      </c>
      <c r="Q10" s="115">
        <f t="shared" si="5"/>
        <v>3.2346470350256284E-2</v>
      </c>
      <c r="R10" s="115">
        <f t="shared" si="5"/>
        <v>0.20952625164454042</v>
      </c>
      <c r="S10" s="115">
        <f t="shared" si="5"/>
        <v>0.2378005899248552</v>
      </c>
      <c r="T10" s="115">
        <f t="shared" si="5"/>
        <v>1.05115079895327</v>
      </c>
      <c r="U10" s="115">
        <f t="shared" si="5"/>
        <v>5.794136810739392E-2</v>
      </c>
      <c r="V10" s="115">
        <f t="shared" si="5"/>
        <v>2.3762974971755169E-2</v>
      </c>
      <c r="W10" s="115">
        <f t="shared" si="5"/>
        <v>5.1368365404017124E-2</v>
      </c>
      <c r="X10" s="115">
        <f t="shared" si="5"/>
        <v>-2.2834043483011102E-2</v>
      </c>
      <c r="Y10" s="115">
        <f t="shared" si="5"/>
        <v>-8.3399884998722196E-2</v>
      </c>
      <c r="Z10" s="115">
        <f t="shared" si="5"/>
        <v>-0.12881949587446517</v>
      </c>
      <c r="AA10" s="115">
        <f t="shared" si="5"/>
        <v>0.13445613473616835</v>
      </c>
      <c r="AB10" s="115">
        <f t="shared" si="5"/>
        <v>0.13028069680513443</v>
      </c>
      <c r="AC10" s="115">
        <f t="shared" si="5"/>
        <v>0.13366352078621002</v>
      </c>
      <c r="AD10" s="115">
        <f t="shared" si="5"/>
        <v>-0.11628722987058571</v>
      </c>
      <c r="AE10" s="115">
        <f t="shared" si="5"/>
        <v>-4.1954933139592976E-2</v>
      </c>
      <c r="AF10" s="115">
        <f t="shared" si="5"/>
        <v>0.36185206370839329</v>
      </c>
      <c r="AG10" s="115">
        <f t="shared" si="5"/>
        <v>7.9815909519507233E-3</v>
      </c>
      <c r="AH10" s="115">
        <f t="shared" si="5"/>
        <v>7.8391371404091803E-3</v>
      </c>
      <c r="AI10" s="115">
        <f t="shared" si="5"/>
        <v>-2.4776488442928124E-2</v>
      </c>
      <c r="AJ10" s="115">
        <f t="shared" si="5"/>
        <v>2.2694465918607465E-2</v>
      </c>
      <c r="AK10" s="115">
        <f t="shared" si="5"/>
        <v>2.702716794589155E-2</v>
      </c>
      <c r="AL10" s="115">
        <f t="shared" si="5"/>
        <v>1.6487203709619758E-2</v>
      </c>
      <c r="AM10" s="115">
        <f t="shared" si="5"/>
        <v>1.0486520868788984E-2</v>
      </c>
      <c r="AN10" s="115">
        <f t="shared" si="5"/>
        <v>1.0528096330228998E-2</v>
      </c>
      <c r="AO10" s="115">
        <f t="shared" si="5"/>
        <v>1.0569401756618024E-2</v>
      </c>
      <c r="AP10" s="115">
        <f t="shared" si="5"/>
        <v>8.4883484289806077E-3</v>
      </c>
      <c r="AQ10" s="115">
        <f t="shared" si="5"/>
        <v>6.811592083392215E-3</v>
      </c>
      <c r="AR10" s="115">
        <f t="shared" si="5"/>
        <v>5.4626085929008195E-3</v>
      </c>
      <c r="AS10" s="115">
        <f t="shared" si="5"/>
        <v>4.3785956314985608E-3</v>
      </c>
      <c r="AT10" s="115">
        <f t="shared" si="5"/>
        <v>3.5083089262561984E-3</v>
      </c>
      <c r="AU10" s="115">
        <f t="shared" si="5"/>
        <v>2.8101171086656329E-3</v>
      </c>
      <c r="AV10" s="115">
        <f t="shared" si="5"/>
        <v>2.2503109810154687E-3</v>
      </c>
      <c r="AW10" s="115">
        <f t="shared" si="5"/>
        <v>1.8016660633344284E-3</v>
      </c>
      <c r="AX10" s="115">
        <f t="shared" si="5"/>
        <v>1.4422389904586996E-3</v>
      </c>
      <c r="AY10" s="115">
        <f t="shared" si="5"/>
        <v>1.1543706507066709E-3</v>
      </c>
      <c r="AZ10" s="115">
        <f t="shared" si="5"/>
        <v>1.1548339154123788E-3</v>
      </c>
      <c r="BA10" s="115">
        <f t="shared" si="5"/>
        <v>1.1552968314416656E-3</v>
      </c>
      <c r="BB10" s="115">
        <f t="shared" si="5"/>
        <v>1.155759398628442E-3</v>
      </c>
      <c r="BC10" s="2"/>
      <c r="BD10" s="2"/>
      <c r="BE10" s="115" t="str">
        <f t="shared" si="3"/>
        <v>Sequential Change</v>
      </c>
      <c r="BF10" s="115"/>
      <c r="BG10" s="115" t="str">
        <f t="shared" ref="BG10:BR10" si="6">IFERROR(BG9/BF9-1,"")</f>
        <v/>
      </c>
      <c r="BH10" s="115">
        <f t="shared" si="6"/>
        <v>-0.33019011681177302</v>
      </c>
      <c r="BI10" s="115">
        <f t="shared" si="6"/>
        <v>0.78440606640885102</v>
      </c>
      <c r="BJ10" s="115">
        <f t="shared" si="6"/>
        <v>1.865061372709532</v>
      </c>
      <c r="BK10" s="115">
        <f t="shared" si="6"/>
        <v>0.14642891667694879</v>
      </c>
      <c r="BL10" s="115">
        <f t="shared" si="6"/>
        <v>0.10107472672546947</v>
      </c>
      <c r="BM10" s="115">
        <f t="shared" si="6"/>
        <v>0.22189859872594964</v>
      </c>
      <c r="BN10" s="115">
        <f t="shared" si="6"/>
        <v>9.1552579415373536E-2</v>
      </c>
      <c r="BO10" s="115">
        <f t="shared" si="6"/>
        <v>5.8247122501434268E-2</v>
      </c>
      <c r="BP10" s="115">
        <f t="shared" si="6"/>
        <v>2.8498742332968563E-2</v>
      </c>
      <c r="BQ10" s="115">
        <f t="shared" si="6"/>
        <v>1.1986396889163586E-2</v>
      </c>
      <c r="BR10" s="115">
        <f t="shared" si="6"/>
        <v>5.4417673264566258E-3</v>
      </c>
      <c r="BS10" s="2"/>
      <c r="BT10" s="2"/>
      <c r="BU10" s="2"/>
      <c r="BV10" s="2"/>
      <c r="BW10" s="2"/>
      <c r="BX10" s="2"/>
      <c r="BY10" s="2"/>
      <c r="BZ10" s="2"/>
      <c r="CA10" s="2"/>
      <c r="CB10" s="2"/>
      <c r="CC10" s="2"/>
      <c r="CD10" s="2"/>
      <c r="CE10" s="2"/>
      <c r="CF10" s="2"/>
      <c r="CG10" s="2"/>
      <c r="CH10" s="2"/>
      <c r="CI10" s="2"/>
      <c r="CJ10" s="2"/>
      <c r="CK10" s="2"/>
      <c r="CL10" s="2"/>
    </row>
    <row r="11" spans="1:90" ht="12.75" customHeight="1" x14ac:dyDescent="0.25">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row>
    <row r="12" spans="1:90" ht="12.75" customHeight="1" x14ac:dyDescent="0.25">
      <c r="A12" s="2"/>
      <c r="B12" s="2" t="s">
        <v>1456</v>
      </c>
      <c r="C12" s="2"/>
      <c r="D12" s="2"/>
      <c r="E12" s="2"/>
      <c r="F12" s="2"/>
      <c r="G12" s="125">
        <v>9</v>
      </c>
      <c r="H12" s="23">
        <f t="shared" ref="H12:Z12" si="7">G12</f>
        <v>9</v>
      </c>
      <c r="I12" s="23">
        <f t="shared" si="7"/>
        <v>9</v>
      </c>
      <c r="J12" s="23">
        <f t="shared" si="7"/>
        <v>9</v>
      </c>
      <c r="K12" s="23">
        <f t="shared" si="7"/>
        <v>9</v>
      </c>
      <c r="L12" s="23">
        <f t="shared" si="7"/>
        <v>9</v>
      </c>
      <c r="M12" s="23">
        <f t="shared" si="7"/>
        <v>9</v>
      </c>
      <c r="N12" s="23">
        <f t="shared" si="7"/>
        <v>9</v>
      </c>
      <c r="O12" s="23">
        <f t="shared" si="7"/>
        <v>9</v>
      </c>
      <c r="P12" s="23">
        <f t="shared" si="7"/>
        <v>9</v>
      </c>
      <c r="Q12" s="23">
        <f t="shared" si="7"/>
        <v>9</v>
      </c>
      <c r="R12" s="23">
        <f t="shared" si="7"/>
        <v>9</v>
      </c>
      <c r="S12" s="23">
        <f t="shared" si="7"/>
        <v>9</v>
      </c>
      <c r="T12" s="23">
        <f t="shared" si="7"/>
        <v>9</v>
      </c>
      <c r="U12" s="23">
        <f t="shared" si="7"/>
        <v>9</v>
      </c>
      <c r="V12" s="23">
        <f t="shared" si="7"/>
        <v>9</v>
      </c>
      <c r="W12" s="23">
        <f t="shared" si="7"/>
        <v>9</v>
      </c>
      <c r="X12" s="23">
        <f t="shared" si="7"/>
        <v>9</v>
      </c>
      <c r="Y12" s="23">
        <f t="shared" si="7"/>
        <v>9</v>
      </c>
      <c r="Z12" s="23">
        <f t="shared" si="7"/>
        <v>9</v>
      </c>
      <c r="AA12" s="23">
        <f t="shared" ref="AA12:AB12" si="8">Z12*1.02</f>
        <v>9.18</v>
      </c>
      <c r="AB12" s="23">
        <f t="shared" si="8"/>
        <v>9.3635999999999999</v>
      </c>
      <c r="AC12" s="23">
        <f t="shared" ref="AC12:BB12" si="9">AB12</f>
        <v>9.3635999999999999</v>
      </c>
      <c r="AD12" s="23">
        <f t="shared" si="9"/>
        <v>9.3635999999999999</v>
      </c>
      <c r="AE12" s="23">
        <f t="shared" si="9"/>
        <v>9.3635999999999999</v>
      </c>
      <c r="AF12" s="23">
        <f t="shared" si="9"/>
        <v>9.3635999999999999</v>
      </c>
      <c r="AG12" s="23">
        <f t="shared" si="9"/>
        <v>9.3635999999999999</v>
      </c>
      <c r="AH12" s="23">
        <f t="shared" si="9"/>
        <v>9.3635999999999999</v>
      </c>
      <c r="AI12" s="23">
        <f t="shared" si="9"/>
        <v>9.3635999999999999</v>
      </c>
      <c r="AJ12" s="23">
        <f t="shared" si="9"/>
        <v>9.3635999999999999</v>
      </c>
      <c r="AK12" s="23">
        <f t="shared" si="9"/>
        <v>9.3635999999999999</v>
      </c>
      <c r="AL12" s="23">
        <f t="shared" si="9"/>
        <v>9.3635999999999999</v>
      </c>
      <c r="AM12" s="23">
        <f t="shared" si="9"/>
        <v>9.3635999999999999</v>
      </c>
      <c r="AN12" s="23">
        <f t="shared" si="9"/>
        <v>9.3635999999999999</v>
      </c>
      <c r="AO12" s="23">
        <f t="shared" si="9"/>
        <v>9.3635999999999999</v>
      </c>
      <c r="AP12" s="23">
        <f t="shared" si="9"/>
        <v>9.3635999999999999</v>
      </c>
      <c r="AQ12" s="23">
        <f t="shared" si="9"/>
        <v>9.3635999999999999</v>
      </c>
      <c r="AR12" s="23">
        <f t="shared" si="9"/>
        <v>9.3635999999999999</v>
      </c>
      <c r="AS12" s="23">
        <f t="shared" si="9"/>
        <v>9.3635999999999999</v>
      </c>
      <c r="AT12" s="23">
        <f t="shared" si="9"/>
        <v>9.3635999999999999</v>
      </c>
      <c r="AU12" s="23">
        <f t="shared" si="9"/>
        <v>9.3635999999999999</v>
      </c>
      <c r="AV12" s="23">
        <f t="shared" si="9"/>
        <v>9.3635999999999999</v>
      </c>
      <c r="AW12" s="23">
        <f t="shared" si="9"/>
        <v>9.3635999999999999</v>
      </c>
      <c r="AX12" s="23">
        <f t="shared" si="9"/>
        <v>9.3635999999999999</v>
      </c>
      <c r="AY12" s="23">
        <f t="shared" si="9"/>
        <v>9.3635999999999999</v>
      </c>
      <c r="AZ12" s="23">
        <f t="shared" si="9"/>
        <v>9.3635999999999999</v>
      </c>
      <c r="BA12" s="23">
        <f t="shared" si="9"/>
        <v>9.3635999999999999</v>
      </c>
      <c r="BB12" s="23">
        <f t="shared" si="9"/>
        <v>9.3635999999999999</v>
      </c>
      <c r="BC12" s="2"/>
      <c r="BD12" s="2"/>
      <c r="BE12" s="2" t="str">
        <f t="shared" ref="BE12:BE16" si="10">B12</f>
        <v>Fixed Cost</v>
      </c>
      <c r="BF12" s="23">
        <f t="shared" ref="BF12:BR12" si="11">SUMIF($C$5:$BC$5,BF$5,$C12:$BC12)</f>
        <v>0</v>
      </c>
      <c r="BG12" s="23">
        <f t="shared" si="11"/>
        <v>36</v>
      </c>
      <c r="BH12" s="23">
        <f t="shared" si="11"/>
        <v>36</v>
      </c>
      <c r="BI12" s="23">
        <f t="shared" si="11"/>
        <v>36</v>
      </c>
      <c r="BJ12" s="23">
        <f t="shared" si="11"/>
        <v>36</v>
      </c>
      <c r="BK12" s="23">
        <f t="shared" si="11"/>
        <v>36</v>
      </c>
      <c r="BL12" s="23">
        <f t="shared" si="11"/>
        <v>37.270799999999994</v>
      </c>
      <c r="BM12" s="23">
        <f t="shared" si="11"/>
        <v>37.4544</v>
      </c>
      <c r="BN12" s="23">
        <f t="shared" si="11"/>
        <v>37.4544</v>
      </c>
      <c r="BO12" s="23">
        <f t="shared" si="11"/>
        <v>37.4544</v>
      </c>
      <c r="BP12" s="23">
        <f t="shared" si="11"/>
        <v>37.4544</v>
      </c>
      <c r="BQ12" s="23">
        <f t="shared" si="11"/>
        <v>37.4544</v>
      </c>
      <c r="BR12" s="23">
        <f t="shared" si="11"/>
        <v>37.4544</v>
      </c>
      <c r="BS12" s="2"/>
      <c r="BT12" s="2"/>
      <c r="BU12" s="2"/>
      <c r="BV12" s="2"/>
      <c r="BW12" s="2"/>
      <c r="BX12" s="2"/>
      <c r="BY12" s="2"/>
      <c r="BZ12" s="2"/>
      <c r="CA12" s="2"/>
      <c r="CB12" s="2"/>
      <c r="CC12" s="2"/>
      <c r="CD12" s="2"/>
      <c r="CE12" s="2"/>
      <c r="CF12" s="2"/>
      <c r="CG12" s="2"/>
      <c r="CH12" s="2"/>
      <c r="CI12" s="2"/>
      <c r="CJ12" s="2"/>
      <c r="CK12" s="2"/>
      <c r="CL12" s="2"/>
    </row>
    <row r="13" spans="1:90" ht="12.75" customHeight="1" x14ac:dyDescent="0.25">
      <c r="A13" s="2"/>
      <c r="B13" s="2" t="s">
        <v>1457</v>
      </c>
      <c r="C13" s="2"/>
      <c r="D13" s="2"/>
      <c r="E13" s="2"/>
      <c r="F13" s="2"/>
      <c r="G13" s="125">
        <v>1.141</v>
      </c>
      <c r="H13" s="125">
        <v>1.093</v>
      </c>
      <c r="I13" s="125">
        <v>0.82099999999999995</v>
      </c>
      <c r="J13" s="125">
        <v>0.65300000000000002</v>
      </c>
      <c r="K13" s="125">
        <v>0.9391575499999999</v>
      </c>
      <c r="L13" s="125">
        <v>0.22257091000000004</v>
      </c>
      <c r="M13" s="125">
        <v>0.56739216000000003</v>
      </c>
      <c r="N13" s="125">
        <v>0.6714909</v>
      </c>
      <c r="O13" s="125">
        <v>0.80567916999999989</v>
      </c>
      <c r="P13" s="125">
        <v>1.0660690299999998</v>
      </c>
      <c r="Q13" s="125">
        <v>1.09871455</v>
      </c>
      <c r="R13" s="125">
        <v>1.3357176100000001</v>
      </c>
      <c r="S13" s="125">
        <v>1.9975901999999999</v>
      </c>
      <c r="T13" s="125">
        <v>7.5044426500000005</v>
      </c>
      <c r="U13" s="125">
        <v>7.8743921299999995</v>
      </c>
      <c r="V13" s="125">
        <v>8.1886761999999997</v>
      </c>
      <c r="W13" s="23">
        <f t="shared" ref="W13:BB13" si="12">W81</f>
        <v>7.3007973925848937</v>
      </c>
      <c r="X13" s="23">
        <f t="shared" si="12"/>
        <v>4.3000217350819812</v>
      </c>
      <c r="Y13" s="23">
        <f t="shared" si="12"/>
        <v>3.5566468952697523</v>
      </c>
      <c r="Z13" s="23">
        <f t="shared" si="12"/>
        <v>2.579586041394379</v>
      </c>
      <c r="AA13" s="23">
        <f t="shared" si="12"/>
        <v>5.1129392000000005</v>
      </c>
      <c r="AB13" s="23">
        <f t="shared" si="12"/>
        <v>6.1951460000000012</v>
      </c>
      <c r="AC13" s="23">
        <f t="shared" si="12"/>
        <v>5.6924321999999998</v>
      </c>
      <c r="AD13" s="23">
        <f t="shared" si="12"/>
        <v>4.7306205971007431</v>
      </c>
      <c r="AE13" s="23">
        <f t="shared" si="12"/>
        <v>4.9772776036831292</v>
      </c>
      <c r="AF13" s="23">
        <f t="shared" si="12"/>
        <v>6.785118595023155</v>
      </c>
      <c r="AG13" s="23">
        <f t="shared" si="12"/>
        <v>6.8394246901190012</v>
      </c>
      <c r="AH13" s="23">
        <f t="shared" si="12"/>
        <v>6.893187254004582</v>
      </c>
      <c r="AI13" s="23">
        <f t="shared" si="12"/>
        <v>6.740732481688072</v>
      </c>
      <c r="AJ13" s="23">
        <f t="shared" si="12"/>
        <v>6.8937098052601913</v>
      </c>
      <c r="AK13" s="23">
        <f t="shared" si="12"/>
        <v>7.0800272579371999</v>
      </c>
      <c r="AL13" s="23">
        <f t="shared" si="12"/>
        <v>7.1967571096084697</v>
      </c>
      <c r="AM13" s="23">
        <f t="shared" si="12"/>
        <v>5.1944471808757049</v>
      </c>
      <c r="AN13" s="23">
        <f t="shared" si="12"/>
        <v>5.2491348211782514</v>
      </c>
      <c r="AO13" s="23">
        <f t="shared" si="12"/>
        <v>5.3046150359779363</v>
      </c>
      <c r="AP13" s="23">
        <f t="shared" si="12"/>
        <v>5.3496424566849257</v>
      </c>
      <c r="AQ13" s="23">
        <f t="shared" si="12"/>
        <v>5.3860820388918595</v>
      </c>
      <c r="AR13" s="23">
        <f t="shared" si="12"/>
        <v>5.4155040969195802</v>
      </c>
      <c r="AS13" s="23">
        <f t="shared" si="12"/>
        <v>5.4392163995007152</v>
      </c>
      <c r="AT13" s="23">
        <f t="shared" si="12"/>
        <v>5.4582988509469228</v>
      </c>
      <c r="AU13" s="23">
        <f t="shared" si="12"/>
        <v>5.4736373099321787</v>
      </c>
      <c r="AV13" s="23">
        <f t="shared" si="12"/>
        <v>5.4859546960768144</v>
      </c>
      <c r="AW13" s="23">
        <f t="shared" si="12"/>
        <v>5.495838554477726</v>
      </c>
      <c r="AX13" s="23">
        <f t="shared" si="12"/>
        <v>5.5037648671262609</v>
      </c>
      <c r="AY13" s="23">
        <f t="shared" si="12"/>
        <v>5.5101182517572624</v>
      </c>
      <c r="AZ13" s="23">
        <f t="shared" si="12"/>
        <v>5.5164815231923239</v>
      </c>
      <c r="BA13" s="23">
        <f t="shared" si="12"/>
        <v>5.5228546968167747</v>
      </c>
      <c r="BB13" s="23">
        <f t="shared" si="12"/>
        <v>5.5292377880398806</v>
      </c>
      <c r="BC13" s="2"/>
      <c r="BD13" s="2"/>
      <c r="BE13" s="2" t="str">
        <f t="shared" si="10"/>
        <v>Royalties</v>
      </c>
      <c r="BF13" s="23">
        <f t="shared" ref="BF13:BR13" si="13">SUMIF($C$5:$BC$5,BF$5,$C13:$BC13)</f>
        <v>0</v>
      </c>
      <c r="BG13" s="23">
        <f t="shared" si="13"/>
        <v>3.7079999999999997</v>
      </c>
      <c r="BH13" s="23">
        <f t="shared" si="13"/>
        <v>2.40061152</v>
      </c>
      <c r="BI13" s="23">
        <f t="shared" si="13"/>
        <v>4.306180359999999</v>
      </c>
      <c r="BJ13" s="23">
        <f t="shared" si="13"/>
        <v>25.565101179999999</v>
      </c>
      <c r="BK13" s="23">
        <f t="shared" si="13"/>
        <v>17.737052064331007</v>
      </c>
      <c r="BL13" s="23">
        <f t="shared" si="13"/>
        <v>21.731137997100742</v>
      </c>
      <c r="BM13" s="23">
        <f t="shared" si="13"/>
        <v>25.495008142829867</v>
      </c>
      <c r="BN13" s="23">
        <f t="shared" si="13"/>
        <v>27.911226654493934</v>
      </c>
      <c r="BO13" s="23">
        <f t="shared" si="13"/>
        <v>21.097839494716819</v>
      </c>
      <c r="BP13" s="23">
        <f t="shared" si="13"/>
        <v>21.69910138625908</v>
      </c>
      <c r="BQ13" s="23">
        <f t="shared" si="13"/>
        <v>21.959195427612979</v>
      </c>
      <c r="BR13" s="23">
        <f t="shared" si="13"/>
        <v>22.078692259806239</v>
      </c>
      <c r="BS13" s="2"/>
      <c r="BT13" s="2"/>
      <c r="BU13" s="2"/>
      <c r="BV13" s="2"/>
      <c r="BW13" s="2"/>
      <c r="BX13" s="2"/>
      <c r="BY13" s="2"/>
      <c r="BZ13" s="2"/>
      <c r="CA13" s="2"/>
      <c r="CB13" s="2"/>
      <c r="CC13" s="2"/>
      <c r="CD13" s="2"/>
      <c r="CE13" s="2"/>
      <c r="CF13" s="2"/>
      <c r="CG13" s="2"/>
      <c r="CH13" s="2"/>
      <c r="CI13" s="2"/>
      <c r="CJ13" s="2"/>
      <c r="CK13" s="2"/>
      <c r="CL13" s="2"/>
    </row>
    <row r="14" spans="1:90" ht="12.75" customHeight="1" x14ac:dyDescent="0.25">
      <c r="A14" s="2"/>
      <c r="B14" s="217" t="s">
        <v>1458</v>
      </c>
      <c r="C14" s="217"/>
      <c r="D14" s="217"/>
      <c r="E14" s="217"/>
      <c r="F14" s="217"/>
      <c r="G14" s="286">
        <f t="shared" ref="G14:V14" si="14">(G15-G13-G12)</f>
        <v>10.059000000000005</v>
      </c>
      <c r="H14" s="286">
        <f t="shared" si="14"/>
        <v>8.2070000000000007</v>
      </c>
      <c r="I14" s="286">
        <f t="shared" si="14"/>
        <v>7.7789999999999999</v>
      </c>
      <c r="J14" s="286">
        <f t="shared" si="14"/>
        <v>3.2469999999999981</v>
      </c>
      <c r="K14" s="286">
        <f t="shared" si="14"/>
        <v>5.5608424500000009</v>
      </c>
      <c r="L14" s="286">
        <f t="shared" si="14"/>
        <v>-3.1225709099999994</v>
      </c>
      <c r="M14" s="286">
        <f t="shared" si="14"/>
        <v>3.0326078399999989</v>
      </c>
      <c r="N14" s="286">
        <f t="shared" si="14"/>
        <v>3.2285090999999984</v>
      </c>
      <c r="O14" s="286">
        <f t="shared" si="14"/>
        <v>3.294320830000002</v>
      </c>
      <c r="P14" s="286">
        <f t="shared" si="14"/>
        <v>1.6339309699999998</v>
      </c>
      <c r="Q14" s="286">
        <f t="shared" si="14"/>
        <v>3.0012854499999992</v>
      </c>
      <c r="R14" s="286">
        <f t="shared" si="14"/>
        <v>6.3642823899999996</v>
      </c>
      <c r="S14" s="286">
        <f t="shared" si="14"/>
        <v>8.8024097999999995</v>
      </c>
      <c r="T14" s="286">
        <f t="shared" si="14"/>
        <v>13.495557349999999</v>
      </c>
      <c r="U14" s="286">
        <f t="shared" si="14"/>
        <v>22.820447309999995</v>
      </c>
      <c r="V14" s="286">
        <f t="shared" si="14"/>
        <v>24.674438289999998</v>
      </c>
      <c r="W14" s="286">
        <f>5.65*W41</f>
        <v>15.82</v>
      </c>
      <c r="X14" s="286">
        <f t="shared" ref="X14:AB14" si="15">(X15-X13-X12)</f>
        <v>18.299978264918021</v>
      </c>
      <c r="Y14" s="286">
        <f t="shared" si="15"/>
        <v>17.643353104730245</v>
      </c>
      <c r="Z14" s="286">
        <f t="shared" si="15"/>
        <v>18.720413958605622</v>
      </c>
      <c r="AA14" s="286">
        <f t="shared" si="15"/>
        <v>25.207060800000001</v>
      </c>
      <c r="AB14" s="286">
        <f t="shared" si="15"/>
        <v>52.441254000000001</v>
      </c>
      <c r="AC14" s="286">
        <f>(AC15-AC13-AC12)</f>
        <v>73.743967799999993</v>
      </c>
      <c r="AD14" s="287">
        <f t="shared" ref="AD14:BB14" si="16">AD42*AD41</f>
        <v>59.548253998499987</v>
      </c>
      <c r="AE14" s="287">
        <f t="shared" si="16"/>
        <v>56.570841298574997</v>
      </c>
      <c r="AF14" s="287">
        <f t="shared" si="16"/>
        <v>62.525666698424992</v>
      </c>
      <c r="AG14" s="287">
        <f t="shared" si="16"/>
        <v>59.399383363503745</v>
      </c>
      <c r="AH14" s="287">
        <f t="shared" si="16"/>
        <v>59.399383363503745</v>
      </c>
      <c r="AI14" s="287">
        <f t="shared" si="16"/>
        <v>54.513031121620493</v>
      </c>
      <c r="AJ14" s="287">
        <f t="shared" si="16"/>
        <v>55.230506933989339</v>
      </c>
      <c r="AK14" s="287">
        <f t="shared" si="16"/>
        <v>56.093968517535188</v>
      </c>
      <c r="AL14" s="287">
        <f t="shared" si="16"/>
        <v>56.429414195328562</v>
      </c>
      <c r="AM14" s="287">
        <f t="shared" si="16"/>
        <v>56.429414195328562</v>
      </c>
      <c r="AN14" s="287">
        <f t="shared" si="16"/>
        <v>56.429414195328562</v>
      </c>
      <c r="AO14" s="287">
        <f t="shared" si="16"/>
        <v>56.429414195328562</v>
      </c>
      <c r="AP14" s="287">
        <f t="shared" si="16"/>
        <v>56.429414195328562</v>
      </c>
      <c r="AQ14" s="287">
        <f t="shared" si="16"/>
        <v>56.429414195328562</v>
      </c>
      <c r="AR14" s="287">
        <f t="shared" si="16"/>
        <v>56.429414195328562</v>
      </c>
      <c r="AS14" s="287">
        <f t="shared" si="16"/>
        <v>56.429414195328562</v>
      </c>
      <c r="AT14" s="287">
        <f t="shared" si="16"/>
        <v>56.429414195328562</v>
      </c>
      <c r="AU14" s="287">
        <f t="shared" si="16"/>
        <v>56.429414195328562</v>
      </c>
      <c r="AV14" s="287">
        <f t="shared" si="16"/>
        <v>56.429414195328562</v>
      </c>
      <c r="AW14" s="287">
        <f t="shared" si="16"/>
        <v>56.429414195328562</v>
      </c>
      <c r="AX14" s="287">
        <f t="shared" si="16"/>
        <v>56.429414195328562</v>
      </c>
      <c r="AY14" s="287">
        <f t="shared" si="16"/>
        <v>56.429414195328562</v>
      </c>
      <c r="AZ14" s="287">
        <f t="shared" si="16"/>
        <v>56.429414195328562</v>
      </c>
      <c r="BA14" s="287">
        <f t="shared" si="16"/>
        <v>56.429414195328562</v>
      </c>
      <c r="BB14" s="287">
        <f t="shared" si="16"/>
        <v>56.429414195328562</v>
      </c>
      <c r="BC14" s="2"/>
      <c r="BD14" s="2"/>
      <c r="BE14" s="217" t="str">
        <f t="shared" si="10"/>
        <v>Variable Costs</v>
      </c>
      <c r="BF14" s="287">
        <f t="shared" ref="BF14:BR14" si="17">SUMIF($C$5:$BC$5,BF$5,$C14:$BC14)</f>
        <v>0</v>
      </c>
      <c r="BG14" s="287">
        <f t="shared" si="17"/>
        <v>29.292000000000002</v>
      </c>
      <c r="BH14" s="287">
        <f t="shared" si="17"/>
        <v>8.6993884799999996</v>
      </c>
      <c r="BI14" s="287">
        <f t="shared" si="17"/>
        <v>14.293819640000001</v>
      </c>
      <c r="BJ14" s="287">
        <f t="shared" si="17"/>
        <v>69.792852749999994</v>
      </c>
      <c r="BK14" s="287">
        <f t="shared" si="17"/>
        <v>70.483745328253889</v>
      </c>
      <c r="BL14" s="287">
        <f t="shared" si="17"/>
        <v>210.94053659849999</v>
      </c>
      <c r="BM14" s="287">
        <f t="shared" si="17"/>
        <v>237.89527472400746</v>
      </c>
      <c r="BN14" s="287">
        <f t="shared" si="17"/>
        <v>222.2669207684736</v>
      </c>
      <c r="BO14" s="287">
        <f t="shared" si="17"/>
        <v>225.71765678131425</v>
      </c>
      <c r="BP14" s="287">
        <f t="shared" si="17"/>
        <v>225.71765678131425</v>
      </c>
      <c r="BQ14" s="287">
        <f t="shared" si="17"/>
        <v>225.71765678131425</v>
      </c>
      <c r="BR14" s="287">
        <f t="shared" si="17"/>
        <v>225.71765678131425</v>
      </c>
      <c r="BS14" s="2"/>
      <c r="BT14" s="2"/>
      <c r="BU14" s="2"/>
      <c r="BV14" s="2"/>
      <c r="BW14" s="2"/>
      <c r="BX14" s="2"/>
      <c r="BY14" s="2"/>
      <c r="BZ14" s="2"/>
      <c r="CA14" s="2"/>
      <c r="CB14" s="2"/>
      <c r="CC14" s="2"/>
      <c r="CD14" s="2"/>
      <c r="CE14" s="2"/>
      <c r="CF14" s="2"/>
      <c r="CG14" s="2"/>
      <c r="CH14" s="2"/>
      <c r="CI14" s="2"/>
      <c r="CJ14" s="2"/>
      <c r="CK14" s="2"/>
      <c r="CL14" s="2"/>
    </row>
    <row r="15" spans="1:90" ht="12.75" customHeight="1" x14ac:dyDescent="0.25">
      <c r="A15" s="2"/>
      <c r="B15" s="288" t="s">
        <v>1300</v>
      </c>
      <c r="C15" s="288"/>
      <c r="D15" s="288"/>
      <c r="E15" s="288"/>
      <c r="F15" s="288"/>
      <c r="G15" s="289">
        <f>19.1+1.1</f>
        <v>20.200000000000003</v>
      </c>
      <c r="H15" s="289">
        <f>17.2+1.1</f>
        <v>18.3</v>
      </c>
      <c r="I15" s="289">
        <f>16.8+0.8</f>
        <v>17.600000000000001</v>
      </c>
      <c r="J15" s="289">
        <f>12.2+0.7</f>
        <v>12.899999999999999</v>
      </c>
      <c r="K15" s="289">
        <f>14.6+0.9</f>
        <v>15.5</v>
      </c>
      <c r="L15" s="289">
        <f>5.9+0.2</f>
        <v>6.1000000000000005</v>
      </c>
      <c r="M15" s="289">
        <f>12+0.6</f>
        <v>12.6</v>
      </c>
      <c r="N15" s="289">
        <f>12.2+0.7</f>
        <v>12.899999999999999</v>
      </c>
      <c r="O15" s="289">
        <f>12.3+0.8</f>
        <v>13.100000000000001</v>
      </c>
      <c r="P15" s="289">
        <f>10.6+1.1</f>
        <v>11.7</v>
      </c>
      <c r="Q15" s="289">
        <f>12+1.1</f>
        <v>13.1</v>
      </c>
      <c r="R15" s="289">
        <f>15.4+1.3</f>
        <v>16.7</v>
      </c>
      <c r="S15" s="289">
        <f>17.8+2</f>
        <v>19.8</v>
      </c>
      <c r="T15" s="289">
        <f>22.5+7.5</f>
        <v>30</v>
      </c>
      <c r="U15" s="290">
        <f>31.82044731+7.87439213</f>
        <v>39.694839439999996</v>
      </c>
      <c r="V15" s="290">
        <f>8.1886762+33.67443829</f>
        <v>41.863114490000001</v>
      </c>
      <c r="W15" s="291">
        <f>SUM(W12:W14)</f>
        <v>32.12079739258489</v>
      </c>
      <c r="X15" s="290">
        <v>31.6</v>
      </c>
      <c r="Y15" s="290">
        <v>30.2</v>
      </c>
      <c r="Z15" s="290">
        <v>30.3</v>
      </c>
      <c r="AA15" s="290">
        <v>39.5</v>
      </c>
      <c r="AB15" s="290">
        <v>68</v>
      </c>
      <c r="AC15" s="290">
        <v>88.8</v>
      </c>
      <c r="AD15" s="291">
        <f t="shared" ref="AD15:BB15" si="18">SUM(AD12:AD14)</f>
        <v>73.642474595600731</v>
      </c>
      <c r="AE15" s="291">
        <f t="shared" si="18"/>
        <v>70.91171890225813</v>
      </c>
      <c r="AF15" s="291">
        <f t="shared" si="18"/>
        <v>78.674385293448154</v>
      </c>
      <c r="AG15" s="291">
        <f t="shared" si="18"/>
        <v>75.602408053622753</v>
      </c>
      <c r="AH15" s="291">
        <f t="shared" si="18"/>
        <v>75.656170617508323</v>
      </c>
      <c r="AI15" s="291">
        <f t="shared" si="18"/>
        <v>70.617363603308561</v>
      </c>
      <c r="AJ15" s="291">
        <f t="shared" si="18"/>
        <v>71.487816739249524</v>
      </c>
      <c r="AK15" s="291">
        <f t="shared" si="18"/>
        <v>72.537595775472397</v>
      </c>
      <c r="AL15" s="291">
        <f t="shared" si="18"/>
        <v>72.989771304937022</v>
      </c>
      <c r="AM15" s="291">
        <f t="shared" si="18"/>
        <v>70.987461376204266</v>
      </c>
      <c r="AN15" s="291">
        <f t="shared" si="18"/>
        <v>71.042149016506812</v>
      </c>
      <c r="AO15" s="291">
        <f t="shared" si="18"/>
        <v>71.097629231306499</v>
      </c>
      <c r="AP15" s="291">
        <f t="shared" si="18"/>
        <v>71.142656652013486</v>
      </c>
      <c r="AQ15" s="291">
        <f t="shared" si="18"/>
        <v>71.179096234220424</v>
      </c>
      <c r="AR15" s="291">
        <f t="shared" si="18"/>
        <v>71.208518292248144</v>
      </c>
      <c r="AS15" s="291">
        <f t="shared" si="18"/>
        <v>71.232230594829275</v>
      </c>
      <c r="AT15" s="291">
        <f t="shared" si="18"/>
        <v>71.251313046275484</v>
      </c>
      <c r="AU15" s="291">
        <f t="shared" si="18"/>
        <v>71.266651505260739</v>
      </c>
      <c r="AV15" s="291">
        <f t="shared" si="18"/>
        <v>71.278968891405384</v>
      </c>
      <c r="AW15" s="291">
        <f t="shared" si="18"/>
        <v>71.288852749806296</v>
      </c>
      <c r="AX15" s="291">
        <f t="shared" si="18"/>
        <v>71.296779062454817</v>
      </c>
      <c r="AY15" s="291">
        <f t="shared" si="18"/>
        <v>71.303132447085829</v>
      </c>
      <c r="AZ15" s="291">
        <f t="shared" si="18"/>
        <v>71.309495718520878</v>
      </c>
      <c r="BA15" s="291">
        <f t="shared" si="18"/>
        <v>71.315868892145332</v>
      </c>
      <c r="BB15" s="291">
        <f t="shared" si="18"/>
        <v>71.322251983368446</v>
      </c>
      <c r="BC15" s="2"/>
      <c r="BD15" s="2"/>
      <c r="BE15" s="2" t="str">
        <f t="shared" si="10"/>
        <v>Cost of Sales</v>
      </c>
      <c r="BF15" s="215">
        <f t="shared" ref="BF15:BR15" si="19">SUMIF($C$5:$BC$5,BF$5,$C15:$BC15)</f>
        <v>0</v>
      </c>
      <c r="BG15" s="215">
        <f t="shared" si="19"/>
        <v>69</v>
      </c>
      <c r="BH15" s="215">
        <f t="shared" si="19"/>
        <v>47.1</v>
      </c>
      <c r="BI15" s="215">
        <f t="shared" si="19"/>
        <v>54.599999999999994</v>
      </c>
      <c r="BJ15" s="215">
        <f t="shared" si="19"/>
        <v>131.35795393000001</v>
      </c>
      <c r="BK15" s="215">
        <f t="shared" si="19"/>
        <v>124.22079739258488</v>
      </c>
      <c r="BL15" s="215">
        <f t="shared" si="19"/>
        <v>269.94247459560074</v>
      </c>
      <c r="BM15" s="215">
        <f t="shared" si="19"/>
        <v>300.84468286683739</v>
      </c>
      <c r="BN15" s="215">
        <f t="shared" si="19"/>
        <v>287.63254742296749</v>
      </c>
      <c r="BO15" s="215">
        <f t="shared" si="19"/>
        <v>284.26989627603109</v>
      </c>
      <c r="BP15" s="215">
        <f t="shared" si="19"/>
        <v>284.8711581675733</v>
      </c>
      <c r="BQ15" s="215">
        <f t="shared" si="19"/>
        <v>285.13125220892721</v>
      </c>
      <c r="BR15" s="215">
        <f t="shared" si="19"/>
        <v>285.25074904112051</v>
      </c>
      <c r="BS15" s="2"/>
      <c r="BT15" s="2"/>
      <c r="BU15" s="2"/>
      <c r="BV15" s="2"/>
      <c r="BW15" s="2"/>
      <c r="BX15" s="2"/>
      <c r="BY15" s="2"/>
      <c r="BZ15" s="2"/>
      <c r="CA15" s="2"/>
      <c r="CB15" s="2"/>
      <c r="CC15" s="2"/>
      <c r="CD15" s="2"/>
      <c r="CE15" s="2"/>
      <c r="CF15" s="2"/>
      <c r="CG15" s="2"/>
      <c r="CH15" s="2"/>
      <c r="CI15" s="2"/>
      <c r="CJ15" s="2"/>
      <c r="CK15" s="2"/>
      <c r="CL15" s="2"/>
    </row>
    <row r="16" spans="1:90" ht="12.75" customHeight="1" x14ac:dyDescent="0.25">
      <c r="A16" s="2"/>
      <c r="B16" s="114" t="s">
        <v>1459</v>
      </c>
      <c r="C16" s="2"/>
      <c r="D16" s="2"/>
      <c r="E16" s="2"/>
      <c r="F16" s="2"/>
      <c r="G16" s="2"/>
      <c r="H16" s="2"/>
      <c r="I16" s="2"/>
      <c r="J16" s="2"/>
      <c r="K16" s="115">
        <f t="shared" ref="K16:BB16" si="20">1-K15/K9</f>
        <v>0.50314583980847827</v>
      </c>
      <c r="L16" s="115">
        <f t="shared" si="20"/>
        <v>0.17605068395897649</v>
      </c>
      <c r="M16" s="115">
        <f t="shared" si="20"/>
        <v>0.33317404025454322</v>
      </c>
      <c r="N16" s="115">
        <f t="shared" si="20"/>
        <v>0.42345006021585896</v>
      </c>
      <c r="O16" s="115">
        <f t="shared" si="20"/>
        <v>0.49722975456164753</v>
      </c>
      <c r="P16" s="115">
        <f t="shared" si="20"/>
        <v>0.67039078920188455</v>
      </c>
      <c r="Q16" s="115">
        <f t="shared" si="20"/>
        <v>0.64251378797371883</v>
      </c>
      <c r="R16" s="115">
        <f t="shared" si="20"/>
        <v>0.62321884526745108</v>
      </c>
      <c r="S16" s="115">
        <f t="shared" si="20"/>
        <v>0.63909973034023992</v>
      </c>
      <c r="T16" s="115">
        <f t="shared" si="20"/>
        <v>0.73340887921423192</v>
      </c>
      <c r="U16" s="115">
        <f t="shared" si="20"/>
        <v>0.66657598569153476</v>
      </c>
      <c r="V16" s="115">
        <f t="shared" si="20"/>
        <v>0.65652514981760457</v>
      </c>
      <c r="W16" s="115">
        <f t="shared" si="20"/>
        <v>0.74933435257304482</v>
      </c>
      <c r="X16" s="115">
        <f t="shared" si="20"/>
        <v>0.74763608484538713</v>
      </c>
      <c r="Y16" s="115">
        <f t="shared" si="20"/>
        <v>0.73687191238357452</v>
      </c>
      <c r="Z16" s="115">
        <f t="shared" si="20"/>
        <v>0.69696363563627628</v>
      </c>
      <c r="AA16" s="115">
        <f t="shared" si="20"/>
        <v>0.65177374991184145</v>
      </c>
      <c r="AB16" s="115">
        <f t="shared" si="20"/>
        <v>0.46962015443413152</v>
      </c>
      <c r="AC16" s="115">
        <f t="shared" si="20"/>
        <v>0.38904827757022853</v>
      </c>
      <c r="AD16" s="115">
        <f t="shared" si="20"/>
        <v>0.42666141464750873</v>
      </c>
      <c r="AE16" s="115">
        <f t="shared" si="20"/>
        <v>0.42374478224492407</v>
      </c>
      <c r="AF16" s="115">
        <f t="shared" si="20"/>
        <v>0.53053817468503606</v>
      </c>
      <c r="AG16" s="115">
        <f t="shared" si="20"/>
        <v>0.5524413524392966</v>
      </c>
      <c r="AH16" s="115">
        <f t="shared" si="20"/>
        <v>0.55560674315606873</v>
      </c>
      <c r="AI16" s="115">
        <f t="shared" si="20"/>
        <v>0.57466566577400613</v>
      </c>
      <c r="AJ16" s="115">
        <f t="shared" si="20"/>
        <v>0.57897772874064524</v>
      </c>
      <c r="AK16" s="115">
        <f t="shared" si="20"/>
        <v>0.58403742228780242</v>
      </c>
      <c r="AL16" s="115">
        <f t="shared" si="20"/>
        <v>0.5882333292832691</v>
      </c>
      <c r="AM16" s="115">
        <f t="shared" si="20"/>
        <v>0.60368518376908997</v>
      </c>
      <c r="AN16" s="115">
        <f t="shared" si="20"/>
        <v>0.60751202023493689</v>
      </c>
      <c r="AO16" s="115">
        <f t="shared" si="20"/>
        <v>0.61131368935846297</v>
      </c>
      <c r="AP16" s="115">
        <f t="shared" si="20"/>
        <v>0.61434113408265445</v>
      </c>
      <c r="AQ16" s="115">
        <f t="shared" si="20"/>
        <v>0.61675411256508039</v>
      </c>
      <c r="AR16" s="115">
        <f t="shared" si="20"/>
        <v>0.61867870589372731</v>
      </c>
      <c r="AS16" s="115">
        <f t="shared" si="20"/>
        <v>0.62021465308133905</v>
      </c>
      <c r="AT16" s="115">
        <f t="shared" si="20"/>
        <v>0.62144101399220331</v>
      </c>
      <c r="AU16" s="115">
        <f t="shared" si="20"/>
        <v>0.62242056303175675</v>
      </c>
      <c r="AV16" s="115">
        <f t="shared" si="20"/>
        <v>0.62320321395854772</v>
      </c>
      <c r="AW16" s="115">
        <f t="shared" si="20"/>
        <v>0.6238287007066482</v>
      </c>
      <c r="AX16" s="115">
        <f t="shared" si="20"/>
        <v>0.62432868359603977</v>
      </c>
      <c r="AY16" s="115">
        <f t="shared" si="20"/>
        <v>0.624728409357451</v>
      </c>
      <c r="AZ16" s="115">
        <f t="shared" si="20"/>
        <v>0.62512783426483909</v>
      </c>
      <c r="BA16" s="115">
        <f t="shared" si="20"/>
        <v>0.62552695817540749</v>
      </c>
      <c r="BB16" s="115">
        <f t="shared" si="20"/>
        <v>0.625925780947302</v>
      </c>
      <c r="BC16" s="2"/>
      <c r="BD16" s="2"/>
      <c r="BE16" s="114" t="str">
        <f t="shared" si="10"/>
        <v>Gross Margin (%)</v>
      </c>
      <c r="BF16" s="115" t="str">
        <f t="shared" ref="BF16:BR16" si="21">IFERROR(1-BF15/BF9,"")</f>
        <v/>
      </c>
      <c r="BG16" s="115">
        <f t="shared" si="21"/>
        <v>0.42134577848288524</v>
      </c>
      <c r="BH16" s="115">
        <f t="shared" si="21"/>
        <v>0.41028877999935065</v>
      </c>
      <c r="BI16" s="115">
        <f t="shared" si="21"/>
        <v>0.61689533936292162</v>
      </c>
      <c r="BJ16" s="115">
        <f t="shared" si="21"/>
        <v>0.67830283150038673</v>
      </c>
      <c r="BK16" s="115">
        <f t="shared" si="21"/>
        <v>0.73463842016114511</v>
      </c>
      <c r="BL16" s="115">
        <f t="shared" si="21"/>
        <v>0.47628120264553608</v>
      </c>
      <c r="BM16" s="115">
        <f t="shared" si="21"/>
        <v>0.52232324210397163</v>
      </c>
      <c r="BN16" s="115">
        <f t="shared" si="21"/>
        <v>0.5816062987868631</v>
      </c>
      <c r="BO16" s="115">
        <f t="shared" si="21"/>
        <v>0.60925728939831647</v>
      </c>
      <c r="BP16" s="115">
        <f t="shared" si="21"/>
        <v>0.61928084302647401</v>
      </c>
      <c r="BQ16" s="115">
        <f t="shared" si="21"/>
        <v>0.6234467541710963</v>
      </c>
      <c r="BR16" s="115">
        <f t="shared" si="21"/>
        <v>0.62532782173643597</v>
      </c>
      <c r="BS16" s="2"/>
      <c r="BT16" s="2"/>
      <c r="BU16" s="2"/>
      <c r="BV16" s="2"/>
      <c r="BW16" s="2"/>
      <c r="BX16" s="2"/>
      <c r="BY16" s="2"/>
      <c r="BZ16" s="2"/>
      <c r="CA16" s="2"/>
      <c r="CB16" s="2"/>
      <c r="CC16" s="2"/>
      <c r="CD16" s="2"/>
      <c r="CE16" s="2"/>
      <c r="CF16" s="2"/>
      <c r="CG16" s="2"/>
      <c r="CH16" s="2"/>
      <c r="CI16" s="2"/>
      <c r="CJ16" s="2"/>
      <c r="CK16" s="2"/>
      <c r="CL16" s="2"/>
    </row>
    <row r="17" spans="1:90" ht="12.75" customHeight="1" x14ac:dyDescent="0.25">
      <c r="A17" s="2"/>
      <c r="B17" s="2"/>
      <c r="C17" s="2"/>
      <c r="D17" s="2"/>
      <c r="E17" s="2"/>
      <c r="F17" s="2"/>
      <c r="G17" s="245"/>
      <c r="H17" s="245"/>
      <c r="I17" s="245"/>
      <c r="J17" s="245"/>
      <c r="K17" s="245"/>
      <c r="L17" s="245"/>
      <c r="M17" s="245"/>
      <c r="N17" s="245"/>
      <c r="O17" s="245"/>
      <c r="P17" s="245"/>
      <c r="Q17" s="245"/>
      <c r="R17" s="245"/>
      <c r="S17" s="245"/>
      <c r="T17" s="245"/>
      <c r="U17" s="245"/>
      <c r="V17" s="2"/>
      <c r="W17" s="2"/>
      <c r="X17" s="2"/>
      <c r="Y17" s="2"/>
      <c r="Z17" s="2"/>
      <c r="AA17" s="23">
        <f t="shared" ref="AA17:AC17" si="22">+AA9-AA15</f>
        <v>73.932000000000002</v>
      </c>
      <c r="AB17" s="23">
        <f t="shared" si="22"/>
        <v>60.210000000000008</v>
      </c>
      <c r="AC17" s="23">
        <f t="shared" si="22"/>
        <v>56.547000000000011</v>
      </c>
      <c r="AD17" s="23">
        <f>+AD9-AD15</f>
        <v>54.802525404399262</v>
      </c>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row>
    <row r="18" spans="1:90" ht="12.75" customHeight="1" x14ac:dyDescent="0.25">
      <c r="A18" s="2"/>
      <c r="B18" s="2"/>
      <c r="C18" s="2"/>
      <c r="D18" s="2"/>
      <c r="E18" s="2"/>
      <c r="F18" s="2"/>
      <c r="G18" s="245"/>
      <c r="H18" s="245"/>
      <c r="I18" s="245"/>
      <c r="J18" s="245"/>
      <c r="K18" s="245"/>
      <c r="L18" s="245"/>
      <c r="M18" s="245"/>
      <c r="N18" s="245"/>
      <c r="O18" s="245"/>
      <c r="P18" s="245"/>
      <c r="Q18" s="245"/>
      <c r="R18" s="245"/>
      <c r="S18" s="245"/>
      <c r="T18" s="245"/>
      <c r="U18" s="245"/>
      <c r="V18" s="2"/>
      <c r="W18" s="2"/>
      <c r="X18" s="2"/>
      <c r="Y18" s="2"/>
      <c r="Z18" s="2"/>
      <c r="AA18" s="2"/>
      <c r="AB18" s="292"/>
      <c r="AC18" s="292"/>
      <c r="AD18" s="29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row>
    <row r="19" spans="1:90" ht="12.75" customHeight="1" x14ac:dyDescent="0.25">
      <c r="A19" s="2"/>
      <c r="B19" s="2" t="s">
        <v>1306</v>
      </c>
      <c r="C19" s="2"/>
      <c r="D19" s="2"/>
      <c r="E19" s="2"/>
      <c r="F19" s="2"/>
      <c r="G19" s="23">
        <f>-('Income Statement'!BG24-Logistics!G15)</f>
        <v>4.2434201700000012</v>
      </c>
      <c r="H19" s="23">
        <f>-('Income Statement'!BH24-Logistics!H15)</f>
        <v>4.5911024299999994</v>
      </c>
      <c r="I19" s="23">
        <f>-('Income Statement'!BI24-Logistics!I15)</f>
        <v>3.9203252200000001</v>
      </c>
      <c r="J19" s="23">
        <f>-('Income Statement'!BJ24-Logistics!J15)</f>
        <v>4.0146685700000004</v>
      </c>
      <c r="K19" s="23">
        <f>-('Income Statement'!BK24-Logistics!K15)</f>
        <v>4.0907364400000006</v>
      </c>
      <c r="L19" s="23">
        <f>-('Income Statement'!BL24-Logistics!L15)</f>
        <v>2.44307651</v>
      </c>
      <c r="M19" s="23">
        <f>-('Income Statement'!BM24-Logistics!M15)</f>
        <v>3.4044524899999993</v>
      </c>
      <c r="N19" s="23">
        <f>-('Income Statement'!BN24-Logistics!N15)</f>
        <v>4.5680523600000011</v>
      </c>
      <c r="O19" s="23">
        <f>-('Income Statement'!BO24-Logistics!O15)</f>
        <v>3.9740135099999994</v>
      </c>
      <c r="P19" s="23">
        <f>-('Income Statement'!BP24-Logistics!P15)</f>
        <v>3.7569652499999999</v>
      </c>
      <c r="Q19" s="23">
        <f>-('Income Statement'!BQ24-Logistics!Q15)</f>
        <v>3.5100978899999995</v>
      </c>
      <c r="R19" s="23">
        <f>-('Income Statement'!BR24-Logistics!R15)</f>
        <v>4.7780990199999938</v>
      </c>
      <c r="S19" s="23">
        <f>-('Income Statement'!BS24-Logistics!S15)</f>
        <v>4.7567287300000007</v>
      </c>
      <c r="T19" s="23">
        <f>-('Income Statement'!BT24-Logistics!T15)</f>
        <v>4.8435850200000008</v>
      </c>
      <c r="U19" s="23">
        <f>-('Income Statement'!BU24-Logistics!U15)</f>
        <v>5.451995300000001</v>
      </c>
      <c r="V19" s="23">
        <f>-('Income Statement'!BV24-Logistics!V15)</f>
        <v>7.4680798000000008</v>
      </c>
      <c r="W19" s="23">
        <f>-('Income Statement'!BW24-Logistics!W15)</f>
        <v>8.5039999999999996</v>
      </c>
      <c r="X19" s="23">
        <f>-('Income Statement'!BX24-Logistics!X15)</f>
        <v>12.183</v>
      </c>
      <c r="Y19" s="23">
        <f>-('Income Statement'!BY24-Logistics!Y15)</f>
        <v>14.301</v>
      </c>
      <c r="Z19" s="23">
        <f>-('Income Statement'!BZ24-Logistics!Z15)</f>
        <v>13.648</v>
      </c>
      <c r="AA19" s="23">
        <f>-('Income Statement'!CA24-Logistics!AA15)</f>
        <v>29.068999999999999</v>
      </c>
      <c r="AB19" s="23">
        <f>-('Income Statement'!CB24-Logistics!AB15)</f>
        <v>27.265999999999998</v>
      </c>
      <c r="AC19" s="23">
        <f>-('Income Statement'!CC24-Logistics!AC15)</f>
        <v>25.463000000000001</v>
      </c>
      <c r="AD19" s="23">
        <f>-('Income Statement'!CD24-Logistics!AD15)</f>
        <v>19.097764125826885</v>
      </c>
      <c r="AE19" s="23">
        <f>-('Income Statement'!CE24-Logistics!AE15)</f>
        <v>20.065484984706092</v>
      </c>
      <c r="AF19" s="23">
        <f>-('Income Statement'!CF24-Logistics!AF15)</f>
        <v>23.164469159078823</v>
      </c>
      <c r="AG19" s="23">
        <f>-('Income Statement'!CG24-Logistics!AG15)</f>
        <v>23.612158025529432</v>
      </c>
      <c r="AH19" s="23">
        <f>-('Income Statement'!CH24-Logistics!AH15)</f>
        <v>23.704852101194231</v>
      </c>
      <c r="AI19" s="23">
        <f>-('Income Statement'!CI24-Logistics!AI15)</f>
        <v>23.24690182923343</v>
      </c>
      <c r="AJ19" s="23">
        <f>-('Income Statement'!CJ24-Logistics!AJ15)</f>
        <v>23.591997546961871</v>
      </c>
      <c r="AK19" s="23">
        <f>-('Income Statement'!CK24-Logistics!AK15)</f>
        <v>23.994576245905641</v>
      </c>
      <c r="AL19" s="23">
        <f>-('Income Statement'!CL24-Logistics!AL15)</f>
        <v>24.195834610856107</v>
      </c>
      <c r="AM19" s="23">
        <f>-('Income Statement'!CM24-Logistics!AM15)</f>
        <v>24.361204235995462</v>
      </c>
      <c r="AN19" s="23">
        <f>-('Income Statement'!CN24-Logistics!AN15)</f>
        <v>24.576749865237581</v>
      </c>
      <c r="AO19" s="23">
        <f>-('Income Statement'!CO24-Logistics!AO15)</f>
        <v>24.794208605334873</v>
      </c>
      <c r="AP19" s="23">
        <f>-('Income Statement'!CP24-Logistics!AP15)</f>
        <v>24.902895482903467</v>
      </c>
      <c r="AQ19" s="23">
        <f>-('Income Statement'!CQ24-Logistics!AQ15)</f>
        <v>24.907312114891123</v>
      </c>
      <c r="AR19" s="23">
        <f>-('Income Statement'!CR24-Logistics!AR15)</f>
        <v>24.978330875647686</v>
      </c>
      <c r="AS19" s="23">
        <f>-('Income Statement'!CS24-Logistics!AS15)</f>
        <v>25.11910844832089</v>
      </c>
      <c r="AT19" s="23">
        <f>-('Income Statement'!CT24-Logistics!AT15)</f>
        <v>25.165169538018635</v>
      </c>
      <c r="AU19" s="23">
        <f>-('Income Statement'!CU24-Logistics!AU15)</f>
        <v>25.03511144406281</v>
      </c>
      <c r="AV19" s="23">
        <f>-('Income Statement'!CV24-Logistics!AV15)</f>
        <v>25.148384046027218</v>
      </c>
      <c r="AW19" s="23">
        <f>-('Income Statement'!CW24-Logistics!AW15)</f>
        <v>25.255782615506781</v>
      </c>
      <c r="AX19" s="23">
        <f>-('Income Statement'!CX24-Logistics!AX15)</f>
        <v>25.274915094313585</v>
      </c>
      <c r="AY19" s="23">
        <f>-('Income Statement'!CY24-Logistics!AY15)</f>
        <v>25.123168889847499</v>
      </c>
      <c r="AZ19" s="23">
        <f>-('Income Statement'!CZ24-Logistics!AZ15)</f>
        <v>25.222069490788794</v>
      </c>
      <c r="BA19" s="23">
        <f>-('Income Statement'!DA24-Logistics!BA15)</f>
        <v>25.32099399356655</v>
      </c>
      <c r="BB19" s="23">
        <f>-('Income Statement'!DB24-Logistics!BB15)</f>
        <v>25.336401455139566</v>
      </c>
      <c r="BC19" s="2"/>
      <c r="BD19" s="2"/>
      <c r="BE19" s="2" t="str">
        <f t="shared" ref="BE19:BE20" si="23">B19</f>
        <v>SG&amp;A</v>
      </c>
      <c r="BF19" s="23">
        <f t="shared" ref="BF19:BR19" si="24">SUMIF($C$5:$BC$5,BF$5,$C19:$BC19)</f>
        <v>0</v>
      </c>
      <c r="BG19" s="23">
        <f t="shared" si="24"/>
        <v>16.76951639</v>
      </c>
      <c r="BH19" s="23">
        <f t="shared" si="24"/>
        <v>14.506317800000001</v>
      </c>
      <c r="BI19" s="23">
        <f t="shared" si="24"/>
        <v>16.019175669999992</v>
      </c>
      <c r="BJ19" s="23">
        <f t="shared" si="24"/>
        <v>22.520388850000003</v>
      </c>
      <c r="BK19" s="23">
        <f t="shared" si="24"/>
        <v>48.635999999999996</v>
      </c>
      <c r="BL19" s="23">
        <f t="shared" si="24"/>
        <v>100.89576412582689</v>
      </c>
      <c r="BM19" s="23">
        <f t="shared" si="24"/>
        <v>90.546964270508582</v>
      </c>
      <c r="BN19" s="23">
        <f t="shared" si="24"/>
        <v>95.029310232957044</v>
      </c>
      <c r="BO19" s="23">
        <f t="shared" si="24"/>
        <v>98.63505818947138</v>
      </c>
      <c r="BP19" s="23">
        <f t="shared" si="24"/>
        <v>100.16992097687833</v>
      </c>
      <c r="BQ19" s="23">
        <f t="shared" si="24"/>
        <v>100.71419319991038</v>
      </c>
      <c r="BR19" s="23">
        <f t="shared" si="24"/>
        <v>101.0026338293424</v>
      </c>
      <c r="BS19" s="2"/>
      <c r="BT19" s="2"/>
      <c r="BU19" s="2"/>
      <c r="BV19" s="2"/>
      <c r="BW19" s="2"/>
      <c r="BX19" s="2"/>
      <c r="BY19" s="2"/>
      <c r="BZ19" s="2"/>
      <c r="CA19" s="2"/>
      <c r="CB19" s="2"/>
      <c r="CC19" s="2"/>
      <c r="CD19" s="2"/>
      <c r="CE19" s="2"/>
      <c r="CF19" s="2"/>
      <c r="CG19" s="2"/>
      <c r="CH19" s="2"/>
      <c r="CI19" s="2"/>
      <c r="CJ19" s="2"/>
      <c r="CK19" s="2"/>
      <c r="CL19" s="2"/>
    </row>
    <row r="20" spans="1:90" ht="12.75" customHeight="1" x14ac:dyDescent="0.25">
      <c r="A20" s="2"/>
      <c r="B20" s="114" t="s">
        <v>1307</v>
      </c>
      <c r="C20" s="2"/>
      <c r="D20" s="2"/>
      <c r="E20" s="2"/>
      <c r="F20" s="2"/>
      <c r="G20" s="2"/>
      <c r="H20" s="2"/>
      <c r="I20" s="2"/>
      <c r="J20" s="2"/>
      <c r="K20" s="115">
        <f t="shared" ref="K20:BB20" si="25">K19/K9</f>
        <v>0.13112899473942294</v>
      </c>
      <c r="L20" s="115">
        <f t="shared" si="25"/>
        <v>0.32999528187711319</v>
      </c>
      <c r="M20" s="115">
        <f t="shared" si="25"/>
        <v>0.18017280151206821</v>
      </c>
      <c r="N20" s="115">
        <f t="shared" si="25"/>
        <v>0.20416359016192279</v>
      </c>
      <c r="O20" s="115">
        <f t="shared" si="25"/>
        <v>0.15252028609145252</v>
      </c>
      <c r="P20" s="115">
        <f t="shared" si="25"/>
        <v>0.10584020094431151</v>
      </c>
      <c r="Q20" s="115">
        <f t="shared" si="25"/>
        <v>9.5787144926529941E-2</v>
      </c>
      <c r="R20" s="115">
        <f t="shared" si="25"/>
        <v>0.10780225546000348</v>
      </c>
      <c r="S20" s="115">
        <f t="shared" si="25"/>
        <v>8.6702256634107508E-2</v>
      </c>
      <c r="T20" s="115">
        <f t="shared" si="25"/>
        <v>4.304189197009857E-2</v>
      </c>
      <c r="U20" s="115">
        <f t="shared" si="25"/>
        <v>4.5795024858699511E-2</v>
      </c>
      <c r="V20" s="115">
        <f t="shared" si="25"/>
        <v>6.1273453294257624E-2</v>
      </c>
      <c r="W20" s="115">
        <f t="shared" si="25"/>
        <v>6.6363877573317104E-2</v>
      </c>
      <c r="X20" s="115">
        <f t="shared" si="25"/>
        <v>9.7295872731919253E-2</v>
      </c>
      <c r="Y20" s="115">
        <f t="shared" si="25"/>
        <v>0.12460247619213578</v>
      </c>
      <c r="Z20" s="115">
        <f t="shared" si="25"/>
        <v>0.13649637956554786</v>
      </c>
      <c r="AA20" s="115">
        <f t="shared" si="25"/>
        <v>0.25626807250158684</v>
      </c>
      <c r="AB20" s="115">
        <f t="shared" si="25"/>
        <v>0.21266671866469072</v>
      </c>
      <c r="AC20" s="115">
        <f t="shared" si="25"/>
        <v>0.17518765437195125</v>
      </c>
      <c r="AD20" s="115">
        <f t="shared" si="25"/>
        <v>0.14868437172195792</v>
      </c>
      <c r="AE20" s="115">
        <f t="shared" si="25"/>
        <v>0.16305965499384906</v>
      </c>
      <c r="AF20" s="115">
        <f t="shared" si="25"/>
        <v>0.13822585245898281</v>
      </c>
      <c r="AG20" s="115">
        <f t="shared" si="25"/>
        <v>0.13978159934270989</v>
      </c>
      <c r="AH20" s="115">
        <f t="shared" si="25"/>
        <v>0.13923882668488607</v>
      </c>
      <c r="AI20" s="115">
        <f t="shared" si="25"/>
        <v>0.14001804949697644</v>
      </c>
      <c r="AJ20" s="115">
        <f t="shared" si="25"/>
        <v>0.13894334508768894</v>
      </c>
      <c r="AK20" s="115">
        <f t="shared" si="25"/>
        <v>0.13759548658398824</v>
      </c>
      <c r="AL20" s="115">
        <f t="shared" si="25"/>
        <v>0.13649910233724719</v>
      </c>
      <c r="AM20" s="115">
        <f t="shared" si="25"/>
        <v>0.13600579585155537</v>
      </c>
      <c r="AN20" s="115">
        <f t="shared" si="25"/>
        <v>0.1357796609102731</v>
      </c>
      <c r="AO20" s="115">
        <f t="shared" si="25"/>
        <v>0.13554839412058364</v>
      </c>
      <c r="AP20" s="115">
        <f t="shared" si="25"/>
        <v>0.1349966796569288</v>
      </c>
      <c r="AQ20" s="115">
        <f t="shared" si="25"/>
        <v>0.13410713875432392</v>
      </c>
      <c r="AR20" s="115">
        <f t="shared" si="25"/>
        <v>0.13375884911726249</v>
      </c>
      <c r="AS20" s="115">
        <f t="shared" si="25"/>
        <v>0.13392630325724367</v>
      </c>
      <c r="AT20" s="115">
        <f t="shared" si="25"/>
        <v>0.13370281410588836</v>
      </c>
      <c r="AU20" s="115">
        <f t="shared" si="25"/>
        <v>0.13263908271021657</v>
      </c>
      <c r="AV20" s="115">
        <f t="shared" si="25"/>
        <v>0.13294005833776532</v>
      </c>
      <c r="AW20" s="115">
        <f t="shared" si="25"/>
        <v>0.13326768764940528</v>
      </c>
      <c r="AX20" s="115">
        <f t="shared" si="25"/>
        <v>0.13317657193407842</v>
      </c>
      <c r="AY20" s="115">
        <f t="shared" si="25"/>
        <v>0.13222436697673859</v>
      </c>
      <c r="AZ20" s="115">
        <f t="shared" si="25"/>
        <v>0.1325917638186159</v>
      </c>
      <c r="BA20" s="115">
        <f t="shared" si="25"/>
        <v>0.13295820117025095</v>
      </c>
      <c r="BB20" s="115">
        <f t="shared" si="25"/>
        <v>0.1328855206387351</v>
      </c>
      <c r="BC20" s="2"/>
      <c r="BD20" s="2"/>
      <c r="BE20" s="114" t="str">
        <f t="shared" si="23"/>
        <v>SG&amp;A as a % of Sales</v>
      </c>
      <c r="BF20" s="224" t="str">
        <f t="shared" ref="BF20:BR20" si="26">IFERROR(BF19/BF9,"")</f>
        <v/>
      </c>
      <c r="BG20" s="224">
        <f t="shared" si="26"/>
        <v>0.14063407901266589</v>
      </c>
      <c r="BH20" s="224">
        <f t="shared" si="26"/>
        <v>0.18162501841942966</v>
      </c>
      <c r="BI20" s="224">
        <f t="shared" si="26"/>
        <v>0.11239964942749249</v>
      </c>
      <c r="BJ20" s="224">
        <f t="shared" si="26"/>
        <v>5.5152696200002869E-2</v>
      </c>
      <c r="BK20" s="224">
        <f t="shared" si="26"/>
        <v>0.10389665875557283</v>
      </c>
      <c r="BL20" s="224">
        <f t="shared" si="26"/>
        <v>0.1957491436844036</v>
      </c>
      <c r="BM20" s="224">
        <f t="shared" si="26"/>
        <v>0.14376913667843927</v>
      </c>
      <c r="BN20" s="224">
        <f t="shared" si="26"/>
        <v>0.13823075722244749</v>
      </c>
      <c r="BO20" s="224">
        <f t="shared" si="26"/>
        <v>0.13557865430775304</v>
      </c>
      <c r="BP20" s="224">
        <f t="shared" si="26"/>
        <v>0.13387318012021515</v>
      </c>
      <c r="BQ20" s="224">
        <f t="shared" si="26"/>
        <v>0.13300631220416667</v>
      </c>
      <c r="BR20" s="224">
        <f t="shared" si="26"/>
        <v>0.13266530221009723</v>
      </c>
      <c r="BS20" s="2"/>
      <c r="BT20" s="2"/>
      <c r="BU20" s="2"/>
      <c r="BV20" s="2"/>
      <c r="BW20" s="2"/>
      <c r="BX20" s="2"/>
      <c r="BY20" s="2"/>
      <c r="BZ20" s="2"/>
      <c r="CA20" s="2"/>
      <c r="CB20" s="2"/>
      <c r="CC20" s="2"/>
      <c r="CD20" s="2"/>
      <c r="CE20" s="2"/>
      <c r="CF20" s="2"/>
      <c r="CG20" s="2"/>
      <c r="CH20" s="2"/>
      <c r="CI20" s="2"/>
      <c r="CJ20" s="2"/>
      <c r="CK20" s="2"/>
      <c r="CL20" s="2"/>
    </row>
    <row r="21" spans="1:90" ht="12.75" customHeight="1" x14ac:dyDescent="0.25">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t="s">
        <v>1848</v>
      </c>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row>
    <row r="22" spans="1:90" ht="12.75" customHeight="1" x14ac:dyDescent="0.25">
      <c r="A22" s="2" t="s">
        <v>1</v>
      </c>
      <c r="B22" s="14" t="s">
        <v>9</v>
      </c>
      <c r="C22" s="293"/>
      <c r="D22" s="293"/>
      <c r="E22" s="293"/>
      <c r="F22" s="293"/>
      <c r="G22" s="294">
        <f t="shared" ref="G22:BB22" si="27">G9-G15-G19</f>
        <v>11.276331460000002</v>
      </c>
      <c r="H22" s="294">
        <f t="shared" si="27"/>
        <v>11.924753629999994</v>
      </c>
      <c r="I22" s="294">
        <f t="shared" si="27"/>
        <v>5.4733971700000001</v>
      </c>
      <c r="J22" s="294">
        <f t="shared" si="27"/>
        <v>4.7981971799999998</v>
      </c>
      <c r="K22" s="294">
        <f t="shared" si="27"/>
        <v>11.60554054</v>
      </c>
      <c r="L22" s="294">
        <f t="shared" si="27"/>
        <v>-1.1397085100000002</v>
      </c>
      <c r="M22" s="294">
        <f t="shared" si="27"/>
        <v>2.8910326300000047</v>
      </c>
      <c r="N22" s="294">
        <f t="shared" si="27"/>
        <v>4.9064187999999991</v>
      </c>
      <c r="O22" s="294">
        <f t="shared" si="27"/>
        <v>8.9816254600000001</v>
      </c>
      <c r="P22" s="294">
        <f t="shared" si="27"/>
        <v>20.039615600000001</v>
      </c>
      <c r="Q22" s="294">
        <f t="shared" si="27"/>
        <v>20.034672060000002</v>
      </c>
      <c r="R22" s="294">
        <f t="shared" si="27"/>
        <v>22.844712220000005</v>
      </c>
      <c r="S22" s="294">
        <f t="shared" si="27"/>
        <v>30.306073169999998</v>
      </c>
      <c r="T22" s="294">
        <f t="shared" si="27"/>
        <v>77.688294929999984</v>
      </c>
      <c r="U22" s="294">
        <f t="shared" si="27"/>
        <v>73.905296289999995</v>
      </c>
      <c r="V22" s="294">
        <f t="shared" si="27"/>
        <v>72.54996955</v>
      </c>
      <c r="W22" s="294">
        <f t="shared" si="27"/>
        <v>87.517202607415101</v>
      </c>
      <c r="X22" s="294">
        <f t="shared" si="27"/>
        <v>81.432999999999993</v>
      </c>
      <c r="Y22" s="294">
        <f t="shared" si="27"/>
        <v>70.271999999999991</v>
      </c>
      <c r="Z22" s="294">
        <f t="shared" si="27"/>
        <v>56.040000000000006</v>
      </c>
      <c r="AA22" s="294">
        <f t="shared" si="27"/>
        <v>44.863</v>
      </c>
      <c r="AB22" s="294">
        <f t="shared" si="27"/>
        <v>32.94400000000001</v>
      </c>
      <c r="AC22" s="294">
        <f t="shared" si="27"/>
        <v>31.08400000000001</v>
      </c>
      <c r="AD22" s="294">
        <f t="shared" si="27"/>
        <v>35.704761278572377</v>
      </c>
      <c r="AE22" s="294">
        <f t="shared" si="27"/>
        <v>32.078894725920762</v>
      </c>
      <c r="AF22" s="294">
        <f t="shared" si="27"/>
        <v>65.74534739533398</v>
      </c>
      <c r="AG22" s="294">
        <f t="shared" si="27"/>
        <v>69.707224317867542</v>
      </c>
      <c r="AH22" s="294">
        <f t="shared" si="27"/>
        <v>70.884968759242852</v>
      </c>
      <c r="AI22" s="294">
        <f t="shared" si="27"/>
        <v>72.16362820509525</v>
      </c>
      <c r="AJ22" s="294">
        <f t="shared" si="27"/>
        <v>74.715993725123411</v>
      </c>
      <c r="AK22" s="294">
        <f t="shared" si="27"/>
        <v>77.852735809587472</v>
      </c>
      <c r="AL22" s="294">
        <f t="shared" si="27"/>
        <v>80.07442141446478</v>
      </c>
      <c r="AM22" s="294">
        <f t="shared" si="27"/>
        <v>83.770202693859048</v>
      </c>
      <c r="AN22" s="294">
        <f t="shared" si="27"/>
        <v>85.385750124402165</v>
      </c>
      <c r="AO22" s="294">
        <f t="shared" si="27"/>
        <v>87.025922024666784</v>
      </c>
      <c r="AP22" s="294">
        <f t="shared" si="27"/>
        <v>88.424877405942567</v>
      </c>
      <c r="AQ22" s="294">
        <f t="shared" si="27"/>
        <v>89.640558509228455</v>
      </c>
      <c r="AR22" s="294">
        <f t="shared" si="27"/>
        <v>90.554671415537953</v>
      </c>
      <c r="AS22" s="294">
        <f t="shared" si="27"/>
        <v>91.207847146529659</v>
      </c>
      <c r="AT22" s="294">
        <f t="shared" si="27"/>
        <v>91.800719172496301</v>
      </c>
      <c r="AU22" s="294">
        <f t="shared" si="27"/>
        <v>92.44435118626879</v>
      </c>
      <c r="AV22" s="294">
        <f t="shared" si="27"/>
        <v>92.743498651423067</v>
      </c>
      <c r="AW22" s="294">
        <f t="shared" si="27"/>
        <v>92.967038927022315</v>
      </c>
      <c r="AX22" s="294">
        <f t="shared" si="27"/>
        <v>93.213301261378504</v>
      </c>
      <c r="AY22" s="294">
        <f t="shared" si="27"/>
        <v>93.577776309868796</v>
      </c>
      <c r="AZ22" s="294">
        <f t="shared" si="27"/>
        <v>93.691935590425615</v>
      </c>
      <c r="BA22" s="294">
        <f t="shared" si="27"/>
        <v>93.80640252176309</v>
      </c>
      <c r="BB22" s="294">
        <f t="shared" si="27"/>
        <v>94.004718562867154</v>
      </c>
      <c r="BC22" s="2"/>
      <c r="BD22" s="2"/>
      <c r="BE22" s="14" t="s">
        <v>9</v>
      </c>
      <c r="BF22" s="14">
        <f t="shared" ref="BF22:BR22" si="28">SUMIF($C$5:$BC$5,BF$5,$C22:$BC22)</f>
        <v>0</v>
      </c>
      <c r="BG22" s="14">
        <f t="shared" si="28"/>
        <v>33.47267944</v>
      </c>
      <c r="BH22" s="14">
        <f t="shared" si="28"/>
        <v>18.263283460000004</v>
      </c>
      <c r="BI22" s="14">
        <f t="shared" si="28"/>
        <v>71.900625340000005</v>
      </c>
      <c r="BJ22" s="14">
        <f t="shared" si="28"/>
        <v>254.44963393999996</v>
      </c>
      <c r="BK22" s="14">
        <f t="shared" si="28"/>
        <v>295.26220260741508</v>
      </c>
      <c r="BL22" s="14">
        <f t="shared" si="28"/>
        <v>144.59576127857241</v>
      </c>
      <c r="BM22" s="14">
        <f t="shared" si="28"/>
        <v>238.41643519836515</v>
      </c>
      <c r="BN22" s="14">
        <f t="shared" si="28"/>
        <v>304.80677915427088</v>
      </c>
      <c r="BO22" s="14">
        <f t="shared" si="28"/>
        <v>344.60675224887052</v>
      </c>
      <c r="BP22" s="14">
        <f t="shared" si="28"/>
        <v>363.2037962437924</v>
      </c>
      <c r="BQ22" s="14">
        <f t="shared" si="28"/>
        <v>371.36819002609269</v>
      </c>
      <c r="BR22" s="14">
        <f t="shared" si="28"/>
        <v>375.0808329849246</v>
      </c>
      <c r="BS22" s="2"/>
      <c r="BT22" s="2"/>
      <c r="BU22" s="2"/>
      <c r="BV22" s="2"/>
      <c r="BW22" s="2"/>
      <c r="BX22" s="2"/>
      <c r="BY22" s="2"/>
      <c r="BZ22" s="2"/>
      <c r="CA22" s="2"/>
      <c r="CB22" s="2"/>
      <c r="CC22" s="2"/>
      <c r="CD22" s="2"/>
      <c r="CE22" s="2"/>
      <c r="CF22" s="2"/>
      <c r="CG22" s="2"/>
      <c r="CH22" s="2"/>
      <c r="CI22" s="2"/>
      <c r="CJ22" s="2"/>
      <c r="CK22" s="2"/>
      <c r="CL22" s="2"/>
    </row>
    <row r="23" spans="1:90" ht="12.75" customHeight="1" x14ac:dyDescent="0.25">
      <c r="A23" s="2"/>
      <c r="B23" s="2"/>
      <c r="C23" s="2"/>
      <c r="D23" s="2"/>
      <c r="E23" s="2"/>
      <c r="F23" s="2"/>
      <c r="G23" s="2"/>
      <c r="H23" s="2"/>
      <c r="I23" s="2"/>
      <c r="J23" s="2"/>
      <c r="K23" s="2"/>
      <c r="L23" s="2"/>
      <c r="M23" s="2"/>
      <c r="N23" s="2"/>
      <c r="O23" s="2"/>
      <c r="P23" s="2"/>
      <c r="Q23" s="2"/>
      <c r="R23" s="2"/>
      <c r="S23" s="42"/>
      <c r="T23" s="42"/>
      <c r="U23" s="42"/>
      <c r="V23" s="42"/>
      <c r="W23" s="42"/>
      <c r="X23" s="42"/>
      <c r="Y23" s="42"/>
      <c r="Z23" s="42"/>
      <c r="AA23" s="42"/>
      <c r="AB23" s="42"/>
      <c r="AC23" s="42"/>
      <c r="AD23" s="42"/>
      <c r="AE23" s="42"/>
      <c r="AF23" s="42"/>
      <c r="AG23" s="42"/>
      <c r="AH23" s="42"/>
      <c r="AI23" s="42"/>
      <c r="AJ23" s="42"/>
      <c r="AK23" s="42"/>
      <c r="AL23" s="42"/>
      <c r="AM23" s="42"/>
      <c r="AN23" s="42"/>
      <c r="AO23" s="42"/>
      <c r="AP23" s="42"/>
      <c r="AQ23" s="42"/>
      <c r="AR23" s="42"/>
      <c r="AS23" s="42"/>
      <c r="AT23" s="42"/>
      <c r="AU23" s="42"/>
      <c r="AV23" s="42"/>
      <c r="AW23" s="42"/>
      <c r="AX23" s="42"/>
      <c r="AY23" s="42"/>
      <c r="AZ23" s="42"/>
      <c r="BA23" s="42"/>
      <c r="BB23" s="4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row>
    <row r="24" spans="1:90" ht="12.75" customHeight="1" x14ac:dyDescent="0.25">
      <c r="A24" s="2"/>
      <c r="B24" s="81" t="s">
        <v>1460</v>
      </c>
      <c r="C24" s="22" t="str">
        <f t="shared" ref="C24:BB24" si="29">IFERROR(C22/C9,"")</f>
        <v/>
      </c>
      <c r="D24" s="22" t="str">
        <f t="shared" si="29"/>
        <v/>
      </c>
      <c r="E24" s="22" t="str">
        <f t="shared" si="29"/>
        <v/>
      </c>
      <c r="F24" s="22" t="str">
        <f t="shared" si="29"/>
        <v/>
      </c>
      <c r="G24" s="22">
        <f t="shared" si="29"/>
        <v>0.3156889660601484</v>
      </c>
      <c r="H24" s="22">
        <f t="shared" si="29"/>
        <v>0.34250927535572984</v>
      </c>
      <c r="I24" s="22">
        <f t="shared" si="29"/>
        <v>0.20276555752190945</v>
      </c>
      <c r="J24" s="22">
        <f t="shared" si="29"/>
        <v>0.22098405780453001</v>
      </c>
      <c r="K24" s="22">
        <f t="shared" si="29"/>
        <v>0.37201684506905541</v>
      </c>
      <c r="L24" s="22">
        <f t="shared" si="29"/>
        <v>-0.15394459791813672</v>
      </c>
      <c r="M24" s="22">
        <f t="shared" si="29"/>
        <v>0.15300123874247501</v>
      </c>
      <c r="N24" s="22">
        <f t="shared" si="29"/>
        <v>0.2192864700539362</v>
      </c>
      <c r="O24" s="22">
        <f t="shared" si="29"/>
        <v>0.34470946847019501</v>
      </c>
      <c r="P24" s="22">
        <f t="shared" si="29"/>
        <v>0.56455058825757298</v>
      </c>
      <c r="Q24" s="22">
        <f t="shared" si="29"/>
        <v>0.54672664304718877</v>
      </c>
      <c r="R24" s="22">
        <f t="shared" si="29"/>
        <v>0.51541658980744753</v>
      </c>
      <c r="S24" s="22">
        <f t="shared" si="29"/>
        <v>0.55239747370613235</v>
      </c>
      <c r="T24" s="22">
        <f t="shared" si="29"/>
        <v>0.69036698724413326</v>
      </c>
      <c r="U24" s="22">
        <f t="shared" si="29"/>
        <v>0.62078096083283518</v>
      </c>
      <c r="V24" s="22">
        <f t="shared" si="29"/>
        <v>0.59525169652334686</v>
      </c>
      <c r="W24" s="22">
        <f t="shared" si="29"/>
        <v>0.68297047499972763</v>
      </c>
      <c r="X24" s="22">
        <f t="shared" si="29"/>
        <v>0.65034021211346793</v>
      </c>
      <c r="Y24" s="22">
        <f t="shared" si="29"/>
        <v>0.6122694361914387</v>
      </c>
      <c r="Z24" s="22">
        <f t="shared" si="29"/>
        <v>0.56046725607072856</v>
      </c>
      <c r="AA24" s="22">
        <f t="shared" si="29"/>
        <v>0.39550567741025461</v>
      </c>
      <c r="AB24" s="22">
        <f t="shared" si="29"/>
        <v>0.2569534357694408</v>
      </c>
      <c r="AC24" s="22">
        <f t="shared" si="29"/>
        <v>0.21386062319827728</v>
      </c>
      <c r="AD24" s="22">
        <f t="shared" si="29"/>
        <v>0.27797704292555087</v>
      </c>
      <c r="AE24" s="22">
        <f t="shared" si="29"/>
        <v>0.26068512725107507</v>
      </c>
      <c r="AF24" s="22">
        <f t="shared" si="29"/>
        <v>0.39231232222605328</v>
      </c>
      <c r="AG24" s="22">
        <f t="shared" si="29"/>
        <v>0.41265975309658681</v>
      </c>
      <c r="AH24" s="22">
        <f t="shared" si="29"/>
        <v>0.41636791647118265</v>
      </c>
      <c r="AI24" s="22">
        <f t="shared" si="29"/>
        <v>0.43464761627702969</v>
      </c>
      <c r="AJ24" s="22">
        <f t="shared" si="29"/>
        <v>0.44003438365295633</v>
      </c>
      <c r="AK24" s="22">
        <f t="shared" si="29"/>
        <v>0.44644193570381419</v>
      </c>
      <c r="AL24" s="22">
        <f t="shared" si="29"/>
        <v>0.45173422694602194</v>
      </c>
      <c r="AM24" s="22">
        <f t="shared" si="29"/>
        <v>0.46767938791753455</v>
      </c>
      <c r="AN24" s="22">
        <f t="shared" si="29"/>
        <v>0.47173235932466373</v>
      </c>
      <c r="AO24" s="22">
        <f t="shared" si="29"/>
        <v>0.4757652952378793</v>
      </c>
      <c r="AP24" s="22">
        <f t="shared" si="29"/>
        <v>0.4793444544257256</v>
      </c>
      <c r="AQ24" s="22">
        <f t="shared" si="29"/>
        <v>0.48264697381075644</v>
      </c>
      <c r="AR24" s="22">
        <f t="shared" si="29"/>
        <v>0.48491985677646476</v>
      </c>
      <c r="AS24" s="22">
        <f t="shared" si="29"/>
        <v>0.48628834982409536</v>
      </c>
      <c r="AT24" s="22">
        <f t="shared" si="29"/>
        <v>0.48773819988631489</v>
      </c>
      <c r="AU24" s="22">
        <f t="shared" si="29"/>
        <v>0.48978148032154017</v>
      </c>
      <c r="AV24" s="22">
        <f t="shared" si="29"/>
        <v>0.49026315562078232</v>
      </c>
      <c r="AW24" s="22">
        <f t="shared" si="29"/>
        <v>0.49056101305724298</v>
      </c>
      <c r="AX24" s="22">
        <f t="shared" si="29"/>
        <v>0.49115211166196132</v>
      </c>
      <c r="AY24" s="22">
        <f t="shared" si="29"/>
        <v>0.49250404238071233</v>
      </c>
      <c r="AZ24" s="22">
        <f t="shared" si="29"/>
        <v>0.49253607044622322</v>
      </c>
      <c r="BA24" s="22">
        <f t="shared" si="29"/>
        <v>0.49256875700515662</v>
      </c>
      <c r="BB24" s="22">
        <f t="shared" si="29"/>
        <v>0.49304026030856701</v>
      </c>
      <c r="BC24" s="2"/>
      <c r="BD24" s="2"/>
      <c r="BE24" s="81" t="s">
        <v>1460</v>
      </c>
      <c r="BF24" s="22" t="str">
        <f t="shared" ref="BF24:BR24" si="30">IFERROR(BF22/BF9,"")</f>
        <v/>
      </c>
      <c r="BG24" s="22">
        <f t="shared" si="30"/>
        <v>0.28071169947021929</v>
      </c>
      <c r="BH24" s="22">
        <f t="shared" si="30"/>
        <v>0.22866376157992108</v>
      </c>
      <c r="BI24" s="22">
        <f t="shared" si="30"/>
        <v>0.50449568993542904</v>
      </c>
      <c r="BJ24" s="22">
        <f t="shared" si="30"/>
        <v>0.62315013530038377</v>
      </c>
      <c r="BK24" s="22">
        <f t="shared" si="30"/>
        <v>0.63074176140557225</v>
      </c>
      <c r="BL24" s="22">
        <f t="shared" si="30"/>
        <v>0.28053205896113259</v>
      </c>
      <c r="BM24" s="22">
        <f t="shared" si="30"/>
        <v>0.37855410542553236</v>
      </c>
      <c r="BN24" s="22">
        <f t="shared" si="30"/>
        <v>0.4433755415644155</v>
      </c>
      <c r="BO24" s="22">
        <f t="shared" si="30"/>
        <v>0.47367863509056352</v>
      </c>
      <c r="BP24" s="22">
        <f t="shared" si="30"/>
        <v>0.48540766290625881</v>
      </c>
      <c r="BQ24" s="22">
        <f t="shared" si="30"/>
        <v>0.49044044196692954</v>
      </c>
      <c r="BR24" s="22">
        <f t="shared" si="30"/>
        <v>0.49266251952633866</v>
      </c>
      <c r="BS24" s="2"/>
      <c r="BT24" s="2"/>
      <c r="BU24" s="2"/>
      <c r="BV24" s="2"/>
      <c r="BW24" s="2"/>
      <c r="BX24" s="2"/>
      <c r="BY24" s="2"/>
      <c r="BZ24" s="2"/>
      <c r="CA24" s="2"/>
      <c r="CB24" s="2"/>
      <c r="CC24" s="2"/>
      <c r="CD24" s="2"/>
      <c r="CE24" s="2"/>
      <c r="CF24" s="2"/>
      <c r="CG24" s="2"/>
      <c r="CH24" s="2"/>
      <c r="CI24" s="2"/>
      <c r="CJ24" s="2"/>
      <c r="CK24" s="2"/>
      <c r="CL24" s="2"/>
    </row>
    <row r="25" spans="1:90" ht="12.75" customHeight="1" x14ac:dyDescent="0.25">
      <c r="A25" s="2"/>
      <c r="B25" s="295" t="s">
        <v>1461</v>
      </c>
      <c r="C25" s="296"/>
      <c r="D25" s="297" t="str">
        <f t="shared" ref="D25:BB25" si="31">IFERROR((D22-C22)/(D9-C9),"")</f>
        <v/>
      </c>
      <c r="E25" s="297" t="str">
        <f t="shared" si="31"/>
        <v/>
      </c>
      <c r="F25" s="297" t="str">
        <f t="shared" si="31"/>
        <v/>
      </c>
      <c r="G25" s="297">
        <f t="shared" si="31"/>
        <v>0.3156889660601484</v>
      </c>
      <c r="H25" s="297">
        <f t="shared" si="31"/>
        <v>-0.71736403133382487</v>
      </c>
      <c r="I25" s="297">
        <f t="shared" si="31"/>
        <v>0.82475661145279311</v>
      </c>
      <c r="J25" s="297">
        <f t="shared" si="31"/>
        <v>0.12785804198615774</v>
      </c>
      <c r="K25" s="297">
        <f t="shared" si="31"/>
        <v>0.71781589924789113</v>
      </c>
      <c r="L25" s="297">
        <f t="shared" si="31"/>
        <v>0.53567426583750166</v>
      </c>
      <c r="M25" s="297">
        <f t="shared" si="31"/>
        <v>0.35073965031083881</v>
      </c>
      <c r="N25" s="297">
        <f t="shared" si="31"/>
        <v>0.57930274707282159</v>
      </c>
      <c r="O25" s="297">
        <f t="shared" si="31"/>
        <v>1.1070418058447598</v>
      </c>
      <c r="P25" s="297">
        <f t="shared" si="31"/>
        <v>1.1712803955954447</v>
      </c>
      <c r="Q25" s="297">
        <f t="shared" si="31"/>
        <v>-4.3055103031367295E-3</v>
      </c>
      <c r="R25" s="297">
        <f t="shared" si="31"/>
        <v>0.36598398652268838</v>
      </c>
      <c r="S25" s="297">
        <f t="shared" si="31"/>
        <v>0.70790963585161204</v>
      </c>
      <c r="T25" s="297">
        <f t="shared" si="31"/>
        <v>0.8216226678518922</v>
      </c>
      <c r="U25" s="297">
        <f t="shared" si="31"/>
        <v>-0.58019217259958389</v>
      </c>
      <c r="V25" s="297">
        <f t="shared" si="31"/>
        <v>-0.47907777358014975</v>
      </c>
      <c r="W25" s="297">
        <f t="shared" si="31"/>
        <v>2.3906124796939436</v>
      </c>
      <c r="X25" s="297">
        <f t="shared" si="31"/>
        <v>2.0793583757399534</v>
      </c>
      <c r="Y25" s="297">
        <f t="shared" si="31"/>
        <v>1.0687541894091739</v>
      </c>
      <c r="Z25" s="297">
        <f t="shared" si="31"/>
        <v>0.96259722691917404</v>
      </c>
      <c r="AA25" s="243">
        <f t="shared" si="31"/>
        <v>-0.83137459089556709</v>
      </c>
      <c r="AB25" s="243">
        <f t="shared" si="31"/>
        <v>-0.80653674380836282</v>
      </c>
      <c r="AC25" s="243">
        <f t="shared" si="31"/>
        <v>-0.10853708350353033</v>
      </c>
      <c r="AD25" s="243">
        <f t="shared" si="31"/>
        <v>-0.27338547382394762</v>
      </c>
      <c r="AE25" s="243">
        <f t="shared" si="31"/>
        <v>0.67283965546690938</v>
      </c>
      <c r="AF25" s="243">
        <f t="shared" si="31"/>
        <v>0.75607201348223751</v>
      </c>
      <c r="AG25" s="243">
        <f t="shared" si="31"/>
        <v>2.9619548739597521</v>
      </c>
      <c r="AH25" s="243">
        <f t="shared" si="31"/>
        <v>0.88940000000000141</v>
      </c>
      <c r="AI25" s="243">
        <f t="shared" si="31"/>
        <v>-0.30313650708466805</v>
      </c>
      <c r="AJ25" s="243">
        <f t="shared" si="31"/>
        <v>0.67739477782332391</v>
      </c>
      <c r="AK25" s="243">
        <f t="shared" si="31"/>
        <v>0.68352012546035057</v>
      </c>
      <c r="AL25" s="243">
        <f t="shared" si="31"/>
        <v>0.77272809197116643</v>
      </c>
      <c r="AM25" s="243">
        <f t="shared" si="31"/>
        <v>1.9882181033813204</v>
      </c>
      <c r="AN25" s="243">
        <f t="shared" si="31"/>
        <v>0.85669952527772986</v>
      </c>
      <c r="AO25" s="243">
        <f t="shared" si="31"/>
        <v>0.85733238920234012</v>
      </c>
      <c r="AP25" s="243">
        <f t="shared" si="31"/>
        <v>0.90099999999999847</v>
      </c>
      <c r="AQ25" s="243">
        <f t="shared" si="31"/>
        <v>0.96748507694422259</v>
      </c>
      <c r="AR25" s="243">
        <f t="shared" si="31"/>
        <v>0.90100000000000535</v>
      </c>
      <c r="AS25" s="243">
        <f t="shared" si="31"/>
        <v>0.79882989574489061</v>
      </c>
      <c r="AT25" s="243">
        <f t="shared" si="31"/>
        <v>0.90099999999999292</v>
      </c>
      <c r="AU25" s="243">
        <f t="shared" si="31"/>
        <v>1.2168972396343414</v>
      </c>
      <c r="AV25" s="243">
        <f t="shared" si="31"/>
        <v>0.70431148196579907</v>
      </c>
      <c r="AW25" s="243">
        <f t="shared" si="31"/>
        <v>0.65588434490119529</v>
      </c>
      <c r="AX25" s="243">
        <f t="shared" si="31"/>
        <v>0.90100000000003211</v>
      </c>
      <c r="AY25" s="243">
        <f t="shared" si="31"/>
        <v>1.6636449735221337</v>
      </c>
      <c r="AZ25" s="243">
        <f t="shared" si="31"/>
        <v>0.52026998532645341</v>
      </c>
      <c r="BA25" s="243">
        <f t="shared" si="31"/>
        <v>0.52086153687252124</v>
      </c>
      <c r="BB25" s="243">
        <f t="shared" si="31"/>
        <v>0.90099999999993674</v>
      </c>
      <c r="BC25" s="2"/>
      <c r="BD25" s="2"/>
      <c r="BE25" s="295" t="s">
        <v>1461</v>
      </c>
      <c r="BF25" s="2"/>
      <c r="BG25" s="19">
        <f t="shared" ref="BG25:BR25" si="32">(BG22-BF22)/(BG9-BF9)</f>
        <v>0.28071169947021929</v>
      </c>
      <c r="BH25" s="19">
        <f t="shared" si="32"/>
        <v>0.38629397290441225</v>
      </c>
      <c r="BI25" s="19">
        <f t="shared" si="32"/>
        <v>0.85613999786169859</v>
      </c>
      <c r="BJ25" s="19">
        <f t="shared" si="32"/>
        <v>0.68676972825381855</v>
      </c>
      <c r="BK25" s="19">
        <f t="shared" si="32"/>
        <v>0.68258689061551592</v>
      </c>
      <c r="BL25" s="19">
        <f t="shared" si="32"/>
        <v>-3.1843271970589173</v>
      </c>
      <c r="BM25" s="19">
        <f t="shared" si="32"/>
        <v>0.82029662668164649</v>
      </c>
      <c r="BN25" s="19">
        <f t="shared" si="32"/>
        <v>1.151399679746133</v>
      </c>
      <c r="BO25" s="19">
        <f t="shared" si="32"/>
        <v>0.99392911656974336</v>
      </c>
      <c r="BP25" s="19">
        <f t="shared" si="32"/>
        <v>0.89697066027146832</v>
      </c>
      <c r="BQ25" s="19">
        <f t="shared" si="32"/>
        <v>0.91031466332035837</v>
      </c>
      <c r="BR25" s="19">
        <f t="shared" si="32"/>
        <v>0.90099999999997982</v>
      </c>
      <c r="BS25" s="2"/>
      <c r="BT25" s="2"/>
      <c r="BU25" s="2"/>
      <c r="BV25" s="2"/>
      <c r="BW25" s="2"/>
      <c r="BX25" s="2"/>
      <c r="BY25" s="2"/>
      <c r="BZ25" s="2"/>
      <c r="CA25" s="2"/>
      <c r="CB25" s="2"/>
      <c r="CC25" s="2"/>
      <c r="CD25" s="2"/>
      <c r="CE25" s="2"/>
      <c r="CF25" s="2"/>
      <c r="CG25" s="2"/>
      <c r="CH25" s="2"/>
      <c r="CI25" s="2"/>
      <c r="CJ25" s="2"/>
      <c r="CK25" s="2"/>
      <c r="CL25" s="2"/>
    </row>
    <row r="26" spans="1:90" ht="12.75" customHeight="1" x14ac:dyDescent="0.25">
      <c r="A26" s="2"/>
      <c r="B26" s="2"/>
      <c r="C26" s="2"/>
      <c r="D26" s="2"/>
      <c r="E26" s="2"/>
      <c r="F26" s="2"/>
      <c r="G26" s="2"/>
      <c r="H26" s="2"/>
      <c r="I26" s="2"/>
      <c r="J26" s="2"/>
      <c r="K26" s="2"/>
      <c r="L26" s="2"/>
      <c r="M26" s="2"/>
      <c r="N26" s="2"/>
      <c r="O26" s="2"/>
      <c r="P26" s="2"/>
      <c r="Q26" s="2"/>
      <c r="R26" s="2"/>
      <c r="S26" s="2"/>
      <c r="T26" s="2"/>
      <c r="U26" s="2"/>
      <c r="V26" s="2"/>
      <c r="W26" s="1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row>
    <row r="27" spans="1:90" ht="12.75" customHeight="1" x14ac:dyDescent="0.25">
      <c r="A27" s="2"/>
      <c r="B27" s="2" t="s">
        <v>1349</v>
      </c>
      <c r="C27" s="2"/>
      <c r="D27" s="2"/>
      <c r="E27" s="2"/>
      <c r="F27" s="2"/>
      <c r="G27" s="2"/>
      <c r="H27" s="2"/>
      <c r="I27" s="2"/>
      <c r="J27" s="2"/>
      <c r="K27" s="2"/>
      <c r="L27" s="2"/>
      <c r="M27" s="2"/>
      <c r="N27" s="132"/>
      <c r="O27" s="12">
        <f t="shared" ref="O27:BB27" si="33">IFERROR(N27-N28+N29,"")</f>
        <v>-5.7231351900000016</v>
      </c>
      <c r="P27" s="12" t="str">
        <f t="shared" si="33"/>
        <v/>
      </c>
      <c r="Q27" s="12" t="str">
        <f t="shared" si="33"/>
        <v/>
      </c>
      <c r="R27" s="12" t="str">
        <f t="shared" si="33"/>
        <v/>
      </c>
      <c r="S27" s="132" t="str">
        <f t="shared" si="33"/>
        <v/>
      </c>
      <c r="T27" s="12" t="str">
        <f t="shared" si="33"/>
        <v/>
      </c>
      <c r="U27" s="12" t="str">
        <f t="shared" si="33"/>
        <v/>
      </c>
      <c r="V27" s="12" t="str">
        <f t="shared" si="33"/>
        <v/>
      </c>
      <c r="W27" s="12" t="str">
        <f t="shared" si="33"/>
        <v/>
      </c>
      <c r="X27" s="12" t="str">
        <f t="shared" si="33"/>
        <v/>
      </c>
      <c r="Y27" s="12" t="str">
        <f t="shared" si="33"/>
        <v/>
      </c>
      <c r="Z27" s="12" t="str">
        <f t="shared" si="33"/>
        <v/>
      </c>
      <c r="AA27" s="12" t="str">
        <f t="shared" si="33"/>
        <v/>
      </c>
      <c r="AB27" s="12" t="str">
        <f t="shared" si="33"/>
        <v/>
      </c>
      <c r="AC27" s="12" t="str">
        <f t="shared" si="33"/>
        <v/>
      </c>
      <c r="AD27" s="12" t="str">
        <f t="shared" si="33"/>
        <v/>
      </c>
      <c r="AE27" s="12" t="str">
        <f t="shared" si="33"/>
        <v/>
      </c>
      <c r="AF27" s="12" t="str">
        <f t="shared" si="33"/>
        <v/>
      </c>
      <c r="AG27" s="12" t="str">
        <f t="shared" si="33"/>
        <v/>
      </c>
      <c r="AH27" s="12" t="str">
        <f t="shared" si="33"/>
        <v/>
      </c>
      <c r="AI27" s="12" t="str">
        <f t="shared" si="33"/>
        <v/>
      </c>
      <c r="AJ27" s="12" t="str">
        <f t="shared" si="33"/>
        <v/>
      </c>
      <c r="AK27" s="12" t="str">
        <f t="shared" si="33"/>
        <v/>
      </c>
      <c r="AL27" s="12" t="str">
        <f t="shared" si="33"/>
        <v/>
      </c>
      <c r="AM27" s="12" t="str">
        <f t="shared" si="33"/>
        <v/>
      </c>
      <c r="AN27" s="12" t="str">
        <f t="shared" si="33"/>
        <v/>
      </c>
      <c r="AO27" s="12" t="str">
        <f t="shared" si="33"/>
        <v/>
      </c>
      <c r="AP27" s="12" t="str">
        <f t="shared" si="33"/>
        <v/>
      </c>
      <c r="AQ27" s="12" t="str">
        <f t="shared" si="33"/>
        <v/>
      </c>
      <c r="AR27" s="12" t="str">
        <f t="shared" si="33"/>
        <v/>
      </c>
      <c r="AS27" s="12" t="str">
        <f t="shared" si="33"/>
        <v/>
      </c>
      <c r="AT27" s="12" t="str">
        <f t="shared" si="33"/>
        <v/>
      </c>
      <c r="AU27" s="12" t="str">
        <f t="shared" si="33"/>
        <v/>
      </c>
      <c r="AV27" s="12" t="str">
        <f t="shared" si="33"/>
        <v/>
      </c>
      <c r="AW27" s="12" t="str">
        <f t="shared" si="33"/>
        <v/>
      </c>
      <c r="AX27" s="12" t="str">
        <f t="shared" si="33"/>
        <v/>
      </c>
      <c r="AY27" s="12" t="str">
        <f t="shared" si="33"/>
        <v/>
      </c>
      <c r="AZ27" s="12" t="str">
        <f t="shared" si="33"/>
        <v/>
      </c>
      <c r="BA27" s="12" t="str">
        <f t="shared" si="33"/>
        <v/>
      </c>
      <c r="BB27" s="12" t="str">
        <f t="shared" si="33"/>
        <v/>
      </c>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row>
    <row r="28" spans="1:90" ht="12.75" customHeight="1" x14ac:dyDescent="0.25">
      <c r="A28" s="2"/>
      <c r="B28" s="2" t="s">
        <v>1350</v>
      </c>
      <c r="C28" s="132"/>
      <c r="D28" s="132"/>
      <c r="E28" s="132"/>
      <c r="F28" s="132"/>
      <c r="G28" s="23">
        <f>-('Income Statement'!BG27-Logistics!G24)</f>
        <v>4.8212970400000001</v>
      </c>
      <c r="H28" s="23">
        <f>-('Income Statement'!BH27-Logistics!H24)</f>
        <v>5.1103270299999997</v>
      </c>
      <c r="I28" s="23">
        <f>-('Income Statement'!BI27-Logistics!I24)</f>
        <v>5.7429680400000001</v>
      </c>
      <c r="J28" s="23">
        <f>-('Income Statement'!BJ27-Logistics!J24)</f>
        <v>5.2334755500000005</v>
      </c>
      <c r="K28" s="23">
        <f>-('Income Statement'!BK27-Logistics!K24)</f>
        <v>5.6177017600000019</v>
      </c>
      <c r="L28" s="23">
        <f>-('Income Statement'!BL27-Logistics!L24)</f>
        <v>4.7066193900000002</v>
      </c>
      <c r="M28" s="23">
        <f>-('Income Statement'!BM27-Logistics!M24)</f>
        <v>5.4692376500000002</v>
      </c>
      <c r="N28" s="23">
        <f>-('Income Statement'!BN27-Logistics!N24)</f>
        <v>5.7231351900000016</v>
      </c>
      <c r="O28" s="23">
        <f>-('Income Statement'!BO27-Logistics!O24)</f>
        <v>5.6814658100000006</v>
      </c>
      <c r="P28" s="23">
        <f>-('Income Statement'!BP27-Logistics!P24)</f>
        <v>6.1653537599999995</v>
      </c>
      <c r="Q28" s="23">
        <f>-('Income Statement'!BQ27-Logistics!Q24)</f>
        <v>6.1750633300000004</v>
      </c>
      <c r="R28" s="23">
        <f>-('Income Statement'!BR27-Logistics!R24)</f>
        <v>6.5190106099999996</v>
      </c>
      <c r="S28" s="23">
        <f>-('Income Statement'!BS27-Logistics!S24)</f>
        <v>6.4644720599999994</v>
      </c>
      <c r="T28" s="23">
        <f>-('Income Statement'!BT27-Logistics!T24)</f>
        <v>6.7318501499999988</v>
      </c>
      <c r="U28" s="23">
        <f>-('Income Statement'!BU27-Logistics!U24)</f>
        <v>7.2806602899999993</v>
      </c>
      <c r="V28" s="23">
        <f>-('Income Statement'!BV27-Logistics!V24)</f>
        <v>7.9770084900000002</v>
      </c>
      <c r="W28" s="23">
        <f>-('Income Statement'!BW27-Logistics!W24)</f>
        <v>6.7944893000000022</v>
      </c>
      <c r="X28" s="23">
        <f>-('Income Statement'!BX27-Logistics!X24)</f>
        <v>7.7084893000000019</v>
      </c>
      <c r="Y28" s="23">
        <f>-('Income Statement'!BY27-Logistics!Y24)</f>
        <v>8.4964893000000021</v>
      </c>
      <c r="Z28" s="23">
        <f>-('Income Statement'!BZ27-Logistics!Z24)</f>
        <v>9.900489300000002</v>
      </c>
      <c r="AA28" s="23">
        <f>-('Income Statement'!CA27-Logistics!AA24)</f>
        <v>3.9976272568829891</v>
      </c>
      <c r="AB28" s="23">
        <f>-('Income Statement'!CB27-Logistics!AB24)</f>
        <v>11.849627256882989</v>
      </c>
      <c r="AC28" s="23">
        <f>-('Income Statement'!CC27-Logistics!AC24)</f>
        <v>12.891627256882987</v>
      </c>
      <c r="AD28" s="23">
        <f>-('Income Statement'!CD27-Logistics!AD24)</f>
        <v>13.021972256882986</v>
      </c>
      <c r="AE28" s="23">
        <f>-('Income Statement'!CE27-Logistics!AE24)</f>
        <v>-8.813873944817626</v>
      </c>
      <c r="AF28" s="23">
        <f>-('Income Statement'!CF27-Logistics!AF24)</f>
        <v>-8.813873944817626</v>
      </c>
      <c r="AG28" s="23">
        <f>-('Income Statement'!CG27-Logistics!AG24)</f>
        <v>-8.813873944817626</v>
      </c>
      <c r="AH28" s="23">
        <f>-('Income Statement'!CH27-Logistics!AH24)</f>
        <v>-8.813873944817626</v>
      </c>
      <c r="AI28" s="23">
        <f>-('Income Statement'!CI27-Logistics!AI24)</f>
        <v>-19.879440946271909</v>
      </c>
      <c r="AJ28" s="23">
        <f>-('Income Statement'!CJ27-Logistics!AJ24)</f>
        <v>-19.879440946271909</v>
      </c>
      <c r="AK28" s="23">
        <f>-('Income Statement'!CK27-Logistics!AK24)</f>
        <v>-19.879440946271909</v>
      </c>
      <c r="AL28" s="23">
        <f>-('Income Statement'!CL27-Logistics!AL24)</f>
        <v>-19.879440946271909</v>
      </c>
      <c r="AM28" s="23">
        <f>-('Income Statement'!CM27-Logistics!AM24)</f>
        <v>-19.879440946271909</v>
      </c>
      <c r="AN28" s="23">
        <f>-('Income Statement'!CN27-Logistics!AN24)</f>
        <v>-19.879440946271909</v>
      </c>
      <c r="AO28" s="23">
        <f>-('Income Statement'!CO27-Logistics!AO24)</f>
        <v>-19.879440946271909</v>
      </c>
      <c r="AP28" s="23">
        <f>-('Income Statement'!CP27-Logistics!AP24)</f>
        <v>-19.879440946271909</v>
      </c>
      <c r="AQ28" s="23">
        <f>-('Income Statement'!CQ27-Logistics!AQ24)</f>
        <v>-19.879440946271909</v>
      </c>
      <c r="AR28" s="23">
        <f>-('Income Statement'!CR27-Logistics!AR24)</f>
        <v>-19.879440946271909</v>
      </c>
      <c r="AS28" s="23">
        <f>-('Income Statement'!CS27-Logistics!AS24)</f>
        <v>-19.879440946271909</v>
      </c>
      <c r="AT28" s="23">
        <f>-('Income Statement'!CT27-Logistics!AT24)</f>
        <v>-19.879440946271909</v>
      </c>
      <c r="AU28" s="23">
        <f>-('Income Statement'!CU27-Logistics!AU24)</f>
        <v>-19.879440946271909</v>
      </c>
      <c r="AV28" s="23">
        <f>-('Income Statement'!CV27-Logistics!AV24)</f>
        <v>-19.879440946271909</v>
      </c>
      <c r="AW28" s="23">
        <f>-('Income Statement'!CW27-Logistics!AW24)</f>
        <v>-19.879440946271909</v>
      </c>
      <c r="AX28" s="23">
        <f>-('Income Statement'!CX27-Logistics!AX24)</f>
        <v>-19.879440946271909</v>
      </c>
      <c r="AY28" s="23">
        <f>-('Income Statement'!CY27-Logistics!AY24)</f>
        <v>-19.879440946271909</v>
      </c>
      <c r="AZ28" s="23">
        <f>-('Income Statement'!CZ27-Logistics!AZ24)</f>
        <v>-19.879440946271909</v>
      </c>
      <c r="BA28" s="23">
        <f>-('Income Statement'!DA27-Logistics!BA24)</f>
        <v>-19.879440946271909</v>
      </c>
      <c r="BB28" s="23">
        <f>-('Income Statement'!DB27-Logistics!BB24)</f>
        <v>-19.879440946271909</v>
      </c>
      <c r="BC28" s="2"/>
      <c r="BD28" s="2"/>
      <c r="BE28" s="2" t="s">
        <v>1350</v>
      </c>
      <c r="BF28" s="12">
        <f t="shared" ref="BF28:BR28" si="34">SUMIF($C$5:$BC$5,BF$5,$C28:$BC28)</f>
        <v>0</v>
      </c>
      <c r="BG28" s="12">
        <f t="shared" si="34"/>
        <v>20.90806766</v>
      </c>
      <c r="BH28" s="12">
        <f t="shared" si="34"/>
        <v>21.516693990000004</v>
      </c>
      <c r="BI28" s="12">
        <f t="shared" si="34"/>
        <v>24.54089351</v>
      </c>
      <c r="BJ28" s="12">
        <f t="shared" si="34"/>
        <v>28.453990989999998</v>
      </c>
      <c r="BK28" s="12">
        <f t="shared" si="34"/>
        <v>32.89995720000001</v>
      </c>
      <c r="BL28" s="12">
        <f t="shared" si="34"/>
        <v>41.760854027531948</v>
      </c>
      <c r="BM28" s="12">
        <f t="shared" si="34"/>
        <v>-35.255495779270504</v>
      </c>
      <c r="BN28" s="12">
        <f t="shared" si="34"/>
        <v>-79.517763785087638</v>
      </c>
      <c r="BO28" s="12">
        <f t="shared" si="34"/>
        <v>-79.517763785087638</v>
      </c>
      <c r="BP28" s="12">
        <f t="shared" si="34"/>
        <v>-79.517763785087638</v>
      </c>
      <c r="BQ28" s="12">
        <f t="shared" si="34"/>
        <v>-79.517763785087638</v>
      </c>
      <c r="BR28" s="12">
        <f t="shared" si="34"/>
        <v>-79.517763785087638</v>
      </c>
      <c r="BS28" s="2"/>
      <c r="BT28" s="2"/>
      <c r="BU28" s="2"/>
      <c r="BV28" s="2"/>
      <c r="BW28" s="2"/>
      <c r="BX28" s="2"/>
      <c r="BY28" s="2"/>
      <c r="BZ28" s="2"/>
      <c r="CA28" s="2"/>
      <c r="CB28" s="2"/>
      <c r="CC28" s="2"/>
      <c r="CD28" s="2"/>
      <c r="CE28" s="2"/>
      <c r="CF28" s="2"/>
      <c r="CG28" s="2"/>
      <c r="CH28" s="2"/>
      <c r="CI28" s="2"/>
      <c r="CJ28" s="2"/>
      <c r="CK28" s="2"/>
      <c r="CL28" s="2"/>
    </row>
    <row r="29" spans="1:90" ht="12.75" customHeight="1" x14ac:dyDescent="0.25">
      <c r="A29" s="2"/>
      <c r="B29" s="2" t="s">
        <v>1351</v>
      </c>
      <c r="C29" s="132"/>
      <c r="D29" s="132"/>
      <c r="E29" s="132"/>
      <c r="F29" s="132"/>
      <c r="G29" s="132"/>
      <c r="H29" s="132"/>
      <c r="I29" s="132"/>
      <c r="J29" s="132"/>
      <c r="K29" s="132"/>
      <c r="L29" s="132"/>
      <c r="M29" s="132"/>
      <c r="N29" s="132"/>
      <c r="O29" s="23" t="str">
        <f>IFERROR('Cash Flow'!BO28*AVERAGE(K29:N29)/AVERAGE('Cash Flow'!BK28:BN28),"")</f>
        <v/>
      </c>
      <c r="P29" s="23" t="str">
        <f>IFERROR('Cash Flow'!BP28*AVERAGE(L29:O29)/AVERAGE('Cash Flow'!BL28:BO28),"")</f>
        <v/>
      </c>
      <c r="Q29" s="23" t="str">
        <f>IFERROR('Cash Flow'!BQ28*AVERAGE(M29:P29)/AVERAGE('Cash Flow'!BM28:BP28),"")</f>
        <v/>
      </c>
      <c r="R29" s="23" t="str">
        <f>IFERROR('Cash Flow'!BR28*AVERAGE(N29:Q29)/AVERAGE('Cash Flow'!BN28:BQ28),"")</f>
        <v/>
      </c>
      <c r="S29" s="23" t="str">
        <f>IFERROR('Cash Flow'!BS28*AVERAGE(O29:R29)/AVERAGE('Cash Flow'!BO28:BR28),"")</f>
        <v/>
      </c>
      <c r="T29" s="23" t="str">
        <f>IFERROR('Cash Flow'!BT28*AVERAGE(P29:S29)/AVERAGE('Cash Flow'!BP28:BS28),"")</f>
        <v/>
      </c>
      <c r="U29" s="23" t="str">
        <f>IFERROR('Cash Flow'!BU28*AVERAGE(Q29:T29)/AVERAGE('Cash Flow'!BQ28:BT28),"")</f>
        <v/>
      </c>
      <c r="V29" s="23" t="str">
        <f>IFERROR('Cash Flow'!BV28*AVERAGE(R29:U29)/AVERAGE('Cash Flow'!BR28:BU28),"")</f>
        <v/>
      </c>
      <c r="W29" s="23" t="str">
        <f>IFERROR('Cash Flow'!BW28*AVERAGE(S29:V29)/AVERAGE('Cash Flow'!BS28:BV28),"")</f>
        <v/>
      </c>
      <c r="X29" s="23" t="str">
        <f>IFERROR('Cash Flow'!BX28*AVERAGE(T29:W29)/AVERAGE('Cash Flow'!BT28:BW28),"")</f>
        <v/>
      </c>
      <c r="Y29" s="23" t="str">
        <f>IFERROR('Cash Flow'!BY28*AVERAGE(U29:X29)/AVERAGE('Cash Flow'!BU28:BX28),"")</f>
        <v/>
      </c>
      <c r="Z29" s="23" t="str">
        <f>IFERROR('Cash Flow'!BZ28*AVERAGE(V29:Y29)/AVERAGE('Cash Flow'!BV28:BY28),"")</f>
        <v/>
      </c>
      <c r="AA29" s="23" t="str">
        <f>IFERROR('Cash Flow'!CA28*AVERAGE(W29:Z29)/AVERAGE('Cash Flow'!BW28:BZ28),"")</f>
        <v/>
      </c>
      <c r="AB29" s="23" t="str">
        <f>IFERROR('Cash Flow'!CB28*AVERAGE(X29:AA29)/AVERAGE('Cash Flow'!BX28:CA28),"")</f>
        <v/>
      </c>
      <c r="AC29" s="23" t="str">
        <f>IFERROR('Cash Flow'!CC28*AVERAGE(Y29:AB29)/AVERAGE('Cash Flow'!BY28:CB28),"")</f>
        <v/>
      </c>
      <c r="AD29" s="23" t="str">
        <f>IFERROR('Cash Flow'!CD28*AVERAGE(Z29:AC29)/AVERAGE('Cash Flow'!BZ28:CC28),"")</f>
        <v/>
      </c>
      <c r="AE29" s="23" t="str">
        <f>IFERROR('Cash Flow'!CE28*AVERAGE(AA29:AD29)/AVERAGE('Cash Flow'!CA28:CD28),"")</f>
        <v/>
      </c>
      <c r="AF29" s="23" t="str">
        <f>IFERROR('Cash Flow'!CF28*AVERAGE(AB29:AE29)/AVERAGE('Cash Flow'!CB28:CE28),"")</f>
        <v/>
      </c>
      <c r="AG29" s="23" t="str">
        <f>IFERROR('Cash Flow'!CG28*AVERAGE(AC29:AF29)/AVERAGE('Cash Flow'!CC28:CF28),"")</f>
        <v/>
      </c>
      <c r="AH29" s="23" t="str">
        <f>IFERROR('Cash Flow'!CH28*AVERAGE(AD29:AG29)/AVERAGE('Cash Flow'!CD28:CG28),"")</f>
        <v/>
      </c>
      <c r="AI29" s="23" t="str">
        <f>IFERROR('Cash Flow'!CI28*AVERAGE(AE29:AH29)/AVERAGE('Cash Flow'!CE28:CH28),"")</f>
        <v/>
      </c>
      <c r="AJ29" s="23" t="str">
        <f>IFERROR('Cash Flow'!CJ28*AVERAGE(AF29:AI29)/AVERAGE('Cash Flow'!CF28:CI28),"")</f>
        <v/>
      </c>
      <c r="AK29" s="23" t="str">
        <f>IFERROR('Cash Flow'!CK28*AVERAGE(AG29:AJ29)/AVERAGE('Cash Flow'!CG28:CJ28),"")</f>
        <v/>
      </c>
      <c r="AL29" s="23" t="str">
        <f>IFERROR('Cash Flow'!CL28*AVERAGE(AH29:AK29)/AVERAGE('Cash Flow'!CH28:CK28),"")</f>
        <v/>
      </c>
      <c r="AM29" s="23" t="str">
        <f>IFERROR('Cash Flow'!CM28*AVERAGE(AI29:AL29)/AVERAGE('Cash Flow'!CI28:CL28),"")</f>
        <v/>
      </c>
      <c r="AN29" s="23" t="str">
        <f>IFERROR('Cash Flow'!CN28*AVERAGE(AJ29:AM29)/AVERAGE('Cash Flow'!CJ28:CM28),"")</f>
        <v/>
      </c>
      <c r="AO29" s="23" t="str">
        <f>IFERROR('Cash Flow'!CO28*AVERAGE(AK29:AN29)/AVERAGE('Cash Flow'!CK28:CN28),"")</f>
        <v/>
      </c>
      <c r="AP29" s="23" t="str">
        <f>IFERROR('Cash Flow'!CP28*AVERAGE(AL29:AO29)/AVERAGE('Cash Flow'!CL28:CO28),"")</f>
        <v/>
      </c>
      <c r="AQ29" s="23" t="str">
        <f>IFERROR('Cash Flow'!CQ28*AVERAGE(AM29:AP29)/AVERAGE('Cash Flow'!CM28:CP28),"")</f>
        <v/>
      </c>
      <c r="AR29" s="23" t="str">
        <f>IFERROR('Cash Flow'!CR28*AVERAGE(AN29:AQ29)/AVERAGE('Cash Flow'!CN28:CQ28),"")</f>
        <v/>
      </c>
      <c r="AS29" s="23" t="str">
        <f>IFERROR('Cash Flow'!CS28*AVERAGE(AO29:AR29)/AVERAGE('Cash Flow'!CO28:CR28),"")</f>
        <v/>
      </c>
      <c r="AT29" s="23" t="str">
        <f>IFERROR('Cash Flow'!CT28*AVERAGE(AP29:AS29)/AVERAGE('Cash Flow'!CP28:CS28),"")</f>
        <v/>
      </c>
      <c r="AU29" s="23" t="str">
        <f>IFERROR('Cash Flow'!CU28*AVERAGE(AQ29:AT29)/AVERAGE('Cash Flow'!CQ28:CT28),"")</f>
        <v/>
      </c>
      <c r="AV29" s="23" t="str">
        <f>IFERROR('Cash Flow'!CV28*AVERAGE(AR29:AU29)/AVERAGE('Cash Flow'!CR28:CU28),"")</f>
        <v/>
      </c>
      <c r="AW29" s="23" t="str">
        <f>IFERROR('Cash Flow'!CW28*AVERAGE(AS29:AV29)/AVERAGE('Cash Flow'!CS28:CV28),"")</f>
        <v/>
      </c>
      <c r="AX29" s="23" t="str">
        <f>IFERROR('Cash Flow'!CX28*AVERAGE(AT29:AW29)/AVERAGE('Cash Flow'!CT28:CW28),"")</f>
        <v/>
      </c>
      <c r="AY29" s="23" t="str">
        <f>IFERROR('Cash Flow'!CY28*AVERAGE(AU29:AX29)/AVERAGE('Cash Flow'!CU28:CX28),"")</f>
        <v/>
      </c>
      <c r="AZ29" s="23" t="str">
        <f>IFERROR('Cash Flow'!CZ28*AVERAGE(AV29:AY29)/AVERAGE('Cash Flow'!CV28:CY28),"")</f>
        <v/>
      </c>
      <c r="BA29" s="23" t="str">
        <f>IFERROR('Cash Flow'!DA28*AVERAGE(AW29:AZ29)/AVERAGE('Cash Flow'!CW28:CZ28),"")</f>
        <v/>
      </c>
      <c r="BB29" s="23" t="str">
        <f>IFERROR('Cash Flow'!DB28*AVERAGE(AX29:BA29)/AVERAGE('Cash Flow'!CX28:DA28),"")</f>
        <v/>
      </c>
      <c r="BC29" s="2"/>
      <c r="BD29" s="2"/>
      <c r="BE29" s="2" t="s">
        <v>1351</v>
      </c>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row>
    <row r="30" spans="1:90" ht="12.75" customHeight="1" x14ac:dyDescent="0.25">
      <c r="A30" s="2"/>
      <c r="B30" s="2"/>
      <c r="C30" s="2"/>
      <c r="D30" s="2"/>
      <c r="E30" s="2"/>
      <c r="F30" s="2"/>
      <c r="G30" s="233"/>
      <c r="H30" s="233"/>
      <c r="I30" s="233"/>
      <c r="J30" s="233"/>
      <c r="K30" s="44"/>
      <c r="L30" s="44"/>
      <c r="M30" s="42"/>
      <c r="N30" s="42"/>
      <c r="O30" s="42"/>
      <c r="P30" s="42"/>
      <c r="Q30" s="42"/>
      <c r="R30" s="42"/>
      <c r="S30" s="42"/>
      <c r="T30" s="42"/>
      <c r="U30" s="42"/>
      <c r="V30" s="4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row>
    <row r="31" spans="1:90" ht="12.75" customHeight="1" x14ac:dyDescent="0.25">
      <c r="A31" s="2" t="s">
        <v>1</v>
      </c>
      <c r="B31" s="13" t="s">
        <v>21</v>
      </c>
      <c r="C31" s="291">
        <f t="shared" ref="C31:BB31" si="35">C22+C28</f>
        <v>0</v>
      </c>
      <c r="D31" s="291">
        <f t="shared" si="35"/>
        <v>0</v>
      </c>
      <c r="E31" s="291">
        <f t="shared" si="35"/>
        <v>0</v>
      </c>
      <c r="F31" s="291">
        <f t="shared" si="35"/>
        <v>0</v>
      </c>
      <c r="G31" s="291">
        <f t="shared" si="35"/>
        <v>16.097628500000003</v>
      </c>
      <c r="H31" s="291">
        <f t="shared" si="35"/>
        <v>17.035080659999995</v>
      </c>
      <c r="I31" s="291">
        <f t="shared" si="35"/>
        <v>11.216365209999999</v>
      </c>
      <c r="J31" s="291">
        <f t="shared" si="35"/>
        <v>10.03167273</v>
      </c>
      <c r="K31" s="291">
        <f t="shared" si="35"/>
        <v>17.223242300000003</v>
      </c>
      <c r="L31" s="291">
        <f t="shared" si="35"/>
        <v>3.56691088</v>
      </c>
      <c r="M31" s="291">
        <f t="shared" si="35"/>
        <v>8.3602702800000053</v>
      </c>
      <c r="N31" s="291">
        <f t="shared" si="35"/>
        <v>10.629553990000002</v>
      </c>
      <c r="O31" s="291">
        <f t="shared" si="35"/>
        <v>14.663091270000001</v>
      </c>
      <c r="P31" s="291">
        <f t="shared" si="35"/>
        <v>26.20496936</v>
      </c>
      <c r="Q31" s="291">
        <f t="shared" si="35"/>
        <v>26.209735390000002</v>
      </c>
      <c r="R31" s="291">
        <f t="shared" si="35"/>
        <v>29.363722830000004</v>
      </c>
      <c r="S31" s="291">
        <f t="shared" si="35"/>
        <v>36.770545229999996</v>
      </c>
      <c r="T31" s="291">
        <f t="shared" si="35"/>
        <v>84.420145079999983</v>
      </c>
      <c r="U31" s="291">
        <f t="shared" si="35"/>
        <v>81.185956579999996</v>
      </c>
      <c r="V31" s="291">
        <f t="shared" si="35"/>
        <v>80.526978040000003</v>
      </c>
      <c r="W31" s="291">
        <f t="shared" si="35"/>
        <v>94.31169190741511</v>
      </c>
      <c r="X31" s="291">
        <f t="shared" si="35"/>
        <v>89.141489299999989</v>
      </c>
      <c r="Y31" s="291">
        <f t="shared" si="35"/>
        <v>78.768489299999999</v>
      </c>
      <c r="Z31" s="291">
        <f t="shared" si="35"/>
        <v>65.94048930000001</v>
      </c>
      <c r="AA31" s="291">
        <f t="shared" si="35"/>
        <v>48.860627256882992</v>
      </c>
      <c r="AB31" s="291">
        <f t="shared" si="35"/>
        <v>44.793627256882999</v>
      </c>
      <c r="AC31" s="291">
        <f t="shared" si="35"/>
        <v>43.975627256883001</v>
      </c>
      <c r="AD31" s="291">
        <f t="shared" si="35"/>
        <v>48.726733535455367</v>
      </c>
      <c r="AE31" s="291">
        <f t="shared" si="35"/>
        <v>23.265020781103136</v>
      </c>
      <c r="AF31" s="291">
        <f t="shared" si="35"/>
        <v>56.93147345051635</v>
      </c>
      <c r="AG31" s="291">
        <f t="shared" si="35"/>
        <v>60.893350373049913</v>
      </c>
      <c r="AH31" s="291">
        <f t="shared" si="35"/>
        <v>62.071094814425223</v>
      </c>
      <c r="AI31" s="291">
        <f t="shared" si="35"/>
        <v>52.284187258823337</v>
      </c>
      <c r="AJ31" s="291">
        <f t="shared" si="35"/>
        <v>54.836552778851498</v>
      </c>
      <c r="AK31" s="291">
        <f t="shared" si="35"/>
        <v>57.973294863315559</v>
      </c>
      <c r="AL31" s="291">
        <f t="shared" si="35"/>
        <v>60.194980468192867</v>
      </c>
      <c r="AM31" s="291">
        <f t="shared" si="35"/>
        <v>63.890761747587135</v>
      </c>
      <c r="AN31" s="291">
        <f t="shared" si="35"/>
        <v>65.506309178130252</v>
      </c>
      <c r="AO31" s="291">
        <f t="shared" si="35"/>
        <v>67.146481078394871</v>
      </c>
      <c r="AP31" s="291">
        <f t="shared" si="35"/>
        <v>68.545436459670654</v>
      </c>
      <c r="AQ31" s="291">
        <f t="shared" si="35"/>
        <v>69.761117562956542</v>
      </c>
      <c r="AR31" s="291">
        <f t="shared" si="35"/>
        <v>70.67523046926604</v>
      </c>
      <c r="AS31" s="291">
        <f t="shared" si="35"/>
        <v>71.328406200257746</v>
      </c>
      <c r="AT31" s="291">
        <f t="shared" si="35"/>
        <v>71.921278226224388</v>
      </c>
      <c r="AU31" s="291">
        <f t="shared" si="35"/>
        <v>72.564910239996877</v>
      </c>
      <c r="AV31" s="291">
        <f t="shared" si="35"/>
        <v>72.864057705151154</v>
      </c>
      <c r="AW31" s="291">
        <f t="shared" si="35"/>
        <v>73.087597980750402</v>
      </c>
      <c r="AX31" s="291">
        <f t="shared" si="35"/>
        <v>73.333860315106591</v>
      </c>
      <c r="AY31" s="291">
        <f t="shared" si="35"/>
        <v>73.698335363596883</v>
      </c>
      <c r="AZ31" s="291">
        <f t="shared" si="35"/>
        <v>73.812494644153702</v>
      </c>
      <c r="BA31" s="291">
        <f t="shared" si="35"/>
        <v>73.926961575491177</v>
      </c>
      <c r="BB31" s="291">
        <f t="shared" si="35"/>
        <v>74.125277616595241</v>
      </c>
      <c r="BC31" s="2"/>
      <c r="BD31" s="2"/>
      <c r="BE31" s="13" t="s">
        <v>21</v>
      </c>
      <c r="BF31" s="14">
        <f t="shared" ref="BF31:BR31" si="36">SUMIF($C$5:$BC$5,BF$5,$C31:$BC31)</f>
        <v>0</v>
      </c>
      <c r="BG31" s="14">
        <f t="shared" si="36"/>
        <v>54.380747099999994</v>
      </c>
      <c r="BH31" s="14">
        <f t="shared" si="36"/>
        <v>39.779977450000011</v>
      </c>
      <c r="BI31" s="14">
        <f t="shared" si="36"/>
        <v>96.441518850000008</v>
      </c>
      <c r="BJ31" s="14">
        <f t="shared" si="36"/>
        <v>282.90362492999998</v>
      </c>
      <c r="BK31" s="14">
        <f t="shared" si="36"/>
        <v>328.16215980741509</v>
      </c>
      <c r="BL31" s="14">
        <f t="shared" si="36"/>
        <v>186.35661530610435</v>
      </c>
      <c r="BM31" s="14">
        <f t="shared" si="36"/>
        <v>203.16093941909463</v>
      </c>
      <c r="BN31" s="14">
        <f t="shared" si="36"/>
        <v>225.28901536918323</v>
      </c>
      <c r="BO31" s="14">
        <f t="shared" si="36"/>
        <v>265.08898846378293</v>
      </c>
      <c r="BP31" s="14">
        <f t="shared" si="36"/>
        <v>283.68603245870474</v>
      </c>
      <c r="BQ31" s="14">
        <f t="shared" si="36"/>
        <v>291.85042624100504</v>
      </c>
      <c r="BR31" s="14">
        <f t="shared" si="36"/>
        <v>295.56306919983706</v>
      </c>
      <c r="BS31" s="2"/>
      <c r="BT31" s="2"/>
      <c r="BU31" s="2"/>
      <c r="BV31" s="2"/>
      <c r="BW31" s="2"/>
      <c r="BX31" s="2"/>
      <c r="BY31" s="2"/>
      <c r="BZ31" s="2"/>
      <c r="CA31" s="2"/>
      <c r="CB31" s="2"/>
      <c r="CC31" s="2"/>
      <c r="CD31" s="2"/>
      <c r="CE31" s="2"/>
      <c r="CF31" s="2"/>
      <c r="CG31" s="2"/>
      <c r="CH31" s="2"/>
      <c r="CI31" s="2"/>
      <c r="CJ31" s="2"/>
      <c r="CK31" s="2"/>
      <c r="CL31" s="2"/>
    </row>
    <row r="32" spans="1:90" ht="12.75" customHeight="1" x14ac:dyDescent="0.25">
      <c r="A32" s="2"/>
      <c r="B32" s="3"/>
      <c r="C32" s="81"/>
      <c r="D32" s="81"/>
      <c r="E32" s="81"/>
      <c r="F32" s="81"/>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c r="AF32" s="81"/>
      <c r="AG32" s="81"/>
      <c r="AH32" s="81"/>
      <c r="AI32" s="81"/>
      <c r="AJ32" s="81"/>
      <c r="AK32" s="81"/>
      <c r="AL32" s="81"/>
      <c r="AM32" s="81"/>
      <c r="AN32" s="81"/>
      <c r="AO32" s="81"/>
      <c r="AP32" s="81"/>
      <c r="AQ32" s="81"/>
      <c r="AR32" s="81"/>
      <c r="AS32" s="81"/>
      <c r="AT32" s="81"/>
      <c r="AU32" s="81"/>
      <c r="AV32" s="81"/>
      <c r="AW32" s="81"/>
      <c r="AX32" s="81"/>
      <c r="AY32" s="81"/>
      <c r="AZ32" s="81"/>
      <c r="BA32" s="81"/>
      <c r="BB32" s="81"/>
      <c r="BC32" s="2"/>
      <c r="BD32" s="2"/>
      <c r="BE32" s="3"/>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row>
    <row r="33" spans="1:90" ht="12.75" customHeight="1" x14ac:dyDescent="0.25">
      <c r="A33" s="2" t="s">
        <v>1</v>
      </c>
      <c r="B33" s="14" t="s">
        <v>25</v>
      </c>
      <c r="C33" s="298" t="str">
        <f t="shared" ref="C33:BB33" si="37">IFERROR(C31/C9,"")</f>
        <v/>
      </c>
      <c r="D33" s="298" t="str">
        <f t="shared" si="37"/>
        <v/>
      </c>
      <c r="E33" s="298" t="str">
        <f t="shared" si="37"/>
        <v/>
      </c>
      <c r="F33" s="298" t="str">
        <f t="shared" si="37"/>
        <v/>
      </c>
      <c r="G33" s="298">
        <f t="shared" si="37"/>
        <v>0.45066462574392768</v>
      </c>
      <c r="H33" s="298">
        <f t="shared" si="37"/>
        <v>0.48929087455562043</v>
      </c>
      <c r="I33" s="298">
        <f t="shared" si="37"/>
        <v>0.41551754322535278</v>
      </c>
      <c r="J33" s="298">
        <f t="shared" si="37"/>
        <v>0.46201514095392965</v>
      </c>
      <c r="K33" s="298">
        <f t="shared" si="37"/>
        <v>0.552092876693006</v>
      </c>
      <c r="L33" s="298">
        <f t="shared" si="37"/>
        <v>0.48179570163201396</v>
      </c>
      <c r="M33" s="298">
        <f t="shared" si="37"/>
        <v>0.44244803596765253</v>
      </c>
      <c r="N33" s="298">
        <f t="shared" si="37"/>
        <v>0.47507509402068038</v>
      </c>
      <c r="O33" s="298">
        <f t="shared" si="37"/>
        <v>0.56276076310708878</v>
      </c>
      <c r="P33" s="298">
        <f t="shared" si="37"/>
        <v>0.73823925382379463</v>
      </c>
      <c r="Q33" s="298">
        <f t="shared" si="37"/>
        <v>0.71523809334215782</v>
      </c>
      <c r="R33" s="298">
        <f t="shared" si="37"/>
        <v>0.66249685000801872</v>
      </c>
      <c r="S33" s="298">
        <f t="shared" si="37"/>
        <v>0.67022725702239416</v>
      </c>
      <c r="T33" s="298">
        <f t="shared" si="37"/>
        <v>0.75018870312581132</v>
      </c>
      <c r="U33" s="298">
        <f t="shared" si="37"/>
        <v>0.68193618944579759</v>
      </c>
      <c r="V33" s="298">
        <f t="shared" si="37"/>
        <v>0.66070076378423925</v>
      </c>
      <c r="W33" s="298">
        <f t="shared" si="37"/>
        <v>0.73599360012654014</v>
      </c>
      <c r="X33" s="298">
        <f t="shared" si="37"/>
        <v>0.71190174817914642</v>
      </c>
      <c r="Y33" s="298">
        <f t="shared" si="37"/>
        <v>0.68629807794516129</v>
      </c>
      <c r="Z33" s="298">
        <f t="shared" si="37"/>
        <v>0.6594840310837301</v>
      </c>
      <c r="AA33" s="298">
        <f t="shared" si="37"/>
        <v>0.43074817738277549</v>
      </c>
      <c r="AB33" s="298">
        <f t="shared" si="37"/>
        <v>0.34937701627706885</v>
      </c>
      <c r="AC33" s="298">
        <f t="shared" si="37"/>
        <v>0.30255613983696256</v>
      </c>
      <c r="AD33" s="298">
        <f t="shared" si="37"/>
        <v>0.37935874137144593</v>
      </c>
      <c r="AE33" s="298">
        <f t="shared" si="37"/>
        <v>0.18906028261379559</v>
      </c>
      <c r="AF33" s="298">
        <f t="shared" si="37"/>
        <v>0.33971861800076369</v>
      </c>
      <c r="AG33" s="298">
        <f t="shared" si="37"/>
        <v>0.36048250631212969</v>
      </c>
      <c r="AH33" s="298">
        <f t="shared" si="37"/>
        <v>0.36459651281989947</v>
      </c>
      <c r="AI33" s="298">
        <f t="shared" si="37"/>
        <v>0.31491206756459694</v>
      </c>
      <c r="AJ33" s="298">
        <f t="shared" si="37"/>
        <v>0.32295586929443426</v>
      </c>
      <c r="AK33" s="298">
        <f t="shared" si="37"/>
        <v>0.33244445052269167</v>
      </c>
      <c r="AL33" s="298">
        <f t="shared" si="37"/>
        <v>0.33958575644379196</v>
      </c>
      <c r="AM33" s="298">
        <f t="shared" si="37"/>
        <v>0.35669476003174372</v>
      </c>
      <c r="AN33" s="298">
        <f t="shared" si="37"/>
        <v>0.3619040148295074</v>
      </c>
      <c r="AO33" s="298">
        <f t="shared" si="37"/>
        <v>0.3670856297896205</v>
      </c>
      <c r="AP33" s="298">
        <f t="shared" si="37"/>
        <v>0.37157953516061004</v>
      </c>
      <c r="AQ33" s="298">
        <f t="shared" si="37"/>
        <v>0.37561113899074017</v>
      </c>
      <c r="AR33" s="298">
        <f t="shared" si="37"/>
        <v>0.37846554022081674</v>
      </c>
      <c r="AS33" s="298">
        <f t="shared" si="37"/>
        <v>0.38029812161864929</v>
      </c>
      <c r="AT33" s="298">
        <f t="shared" si="37"/>
        <v>0.38211851815308184</v>
      </c>
      <c r="AU33" s="298">
        <f t="shared" si="37"/>
        <v>0.3844577705470924</v>
      </c>
      <c r="AV33" s="298">
        <f t="shared" si="37"/>
        <v>0.38517592479582452</v>
      </c>
      <c r="AW33" s="298">
        <f t="shared" si="37"/>
        <v>0.38566277383000441</v>
      </c>
      <c r="AX33" s="298">
        <f t="shared" si="37"/>
        <v>0.38640494288567206</v>
      </c>
      <c r="AY33" s="298">
        <f t="shared" si="37"/>
        <v>0.38787765123964574</v>
      </c>
      <c r="AZ33" s="298">
        <f t="shared" si="37"/>
        <v>0.38803036603696245</v>
      </c>
      <c r="BA33" s="298">
        <f t="shared" si="37"/>
        <v>0.38818364838113889</v>
      </c>
      <c r="BB33" s="298">
        <f t="shared" si="37"/>
        <v>0.38877565648036799</v>
      </c>
      <c r="BC33" s="2"/>
      <c r="BD33" s="2"/>
      <c r="BE33" s="14" t="s">
        <v>25</v>
      </c>
      <c r="BF33" s="20" t="e">
        <f t="shared" ref="BF33:BR33" si="38">BF31/BF9</f>
        <v>#DIV/0!</v>
      </c>
      <c r="BG33" s="20">
        <f t="shared" si="38"/>
        <v>0.45605288229955926</v>
      </c>
      <c r="BH33" s="20">
        <f t="shared" si="38"/>
        <v>0.49806155060802182</v>
      </c>
      <c r="BI33" s="20">
        <f t="shared" si="38"/>
        <v>0.67668855953028673</v>
      </c>
      <c r="BJ33" s="20">
        <f t="shared" si="38"/>
        <v>0.69283429267447327</v>
      </c>
      <c r="BK33" s="20">
        <f t="shared" si="38"/>
        <v>0.70102294460898851</v>
      </c>
      <c r="BL33" s="20">
        <f t="shared" si="38"/>
        <v>0.36155281821941193</v>
      </c>
      <c r="BM33" s="20">
        <f t="shared" si="38"/>
        <v>0.32257594832008252</v>
      </c>
      <c r="BN33" s="20">
        <f t="shared" si="38"/>
        <v>0.32770806303907607</v>
      </c>
      <c r="BO33" s="20">
        <f t="shared" si="38"/>
        <v>0.36437762584054062</v>
      </c>
      <c r="BP33" s="20">
        <f t="shared" si="38"/>
        <v>0.37913528283305348</v>
      </c>
      <c r="BQ33" s="20">
        <f t="shared" si="38"/>
        <v>0.38542679711964145</v>
      </c>
      <c r="BR33" s="20">
        <f t="shared" si="38"/>
        <v>0.38821724157998189</v>
      </c>
      <c r="BS33" s="2"/>
      <c r="BT33" s="2"/>
      <c r="BU33" s="2"/>
      <c r="BV33" s="2"/>
      <c r="BW33" s="2"/>
      <c r="BX33" s="2"/>
      <c r="BY33" s="2"/>
      <c r="BZ33" s="2"/>
      <c r="CA33" s="2"/>
      <c r="CB33" s="2"/>
      <c r="CC33" s="2"/>
      <c r="CD33" s="2"/>
      <c r="CE33" s="2"/>
      <c r="CF33" s="2"/>
      <c r="CG33" s="2"/>
      <c r="CH33" s="2"/>
      <c r="CI33" s="2"/>
      <c r="CJ33" s="2"/>
      <c r="CK33" s="2"/>
      <c r="CL33" s="2"/>
    </row>
    <row r="34" spans="1:90" ht="12.75" customHeight="1" x14ac:dyDescent="0.25">
      <c r="A34" s="2"/>
      <c r="B34" s="295" t="s">
        <v>1461</v>
      </c>
      <c r="C34" s="296"/>
      <c r="D34" s="297" t="e">
        <f t="shared" ref="D34:BB34" si="39">(D31-C31)/(D9-C9)</f>
        <v>#DIV/0!</v>
      </c>
      <c r="E34" s="297" t="e">
        <f t="shared" si="39"/>
        <v>#DIV/0!</v>
      </c>
      <c r="F34" s="297" t="e">
        <f t="shared" si="39"/>
        <v>#DIV/0!</v>
      </c>
      <c r="G34" s="297">
        <f t="shared" si="39"/>
        <v>0.45066462574392768</v>
      </c>
      <c r="H34" s="297">
        <f t="shared" si="39"/>
        <v>-1.037124410289987</v>
      </c>
      <c r="I34" s="297">
        <f t="shared" si="39"/>
        <v>0.74387829401539762</v>
      </c>
      <c r="J34" s="297">
        <f t="shared" si="39"/>
        <v>0.22433717874984735</v>
      </c>
      <c r="K34" s="297">
        <f t="shared" si="39"/>
        <v>0.75833151126569898</v>
      </c>
      <c r="L34" s="297">
        <f t="shared" si="39"/>
        <v>0.57396644653578643</v>
      </c>
      <c r="M34" s="297">
        <f t="shared" si="39"/>
        <v>0.41709976934171761</v>
      </c>
      <c r="N34" s="297">
        <f t="shared" si="39"/>
        <v>0.65228307440980693</v>
      </c>
      <c r="O34" s="297">
        <f t="shared" si="39"/>
        <v>1.095722196918808</v>
      </c>
      <c r="P34" s="297">
        <f t="shared" si="39"/>
        <v>1.2225345984229274</v>
      </c>
      <c r="Q34" s="297">
        <f t="shared" si="39"/>
        <v>4.1509103335003929E-3</v>
      </c>
      <c r="R34" s="297">
        <f t="shared" si="39"/>
        <v>0.41078021345206955</v>
      </c>
      <c r="S34" s="297">
        <f t="shared" si="39"/>
        <v>0.70273519578242127</v>
      </c>
      <c r="T34" s="297">
        <f t="shared" si="39"/>
        <v>0.82625908825327576</v>
      </c>
      <c r="U34" s="297">
        <f t="shared" si="39"/>
        <v>-0.49602207956690886</v>
      </c>
      <c r="V34" s="297">
        <f t="shared" si="39"/>
        <v>-0.23293421612879503</v>
      </c>
      <c r="W34" s="297">
        <f t="shared" si="39"/>
        <v>2.2017368790904621</v>
      </c>
      <c r="X34" s="297">
        <f t="shared" si="39"/>
        <v>1.7669865370523299</v>
      </c>
      <c r="Y34" s="297">
        <f t="shared" si="39"/>
        <v>0.99329694532222468</v>
      </c>
      <c r="Z34" s="297">
        <f t="shared" si="39"/>
        <v>0.86763611768684423</v>
      </c>
      <c r="AA34" s="297">
        <f t="shared" si="39"/>
        <v>-1.2704449600652346</v>
      </c>
      <c r="AB34" s="297">
        <f t="shared" si="39"/>
        <v>-0.27520638787386598</v>
      </c>
      <c r="AC34" s="297">
        <f t="shared" si="39"/>
        <v>-4.7732975433272908E-2</v>
      </c>
      <c r="AD34" s="297">
        <f t="shared" si="39"/>
        <v>-0.28109728307729032</v>
      </c>
      <c r="AE34" s="297">
        <f t="shared" si="39"/>
        <v>4.7248429550467881</v>
      </c>
      <c r="AF34" s="297">
        <f t="shared" si="39"/>
        <v>0.75607201348223751</v>
      </c>
      <c r="AG34" s="297">
        <f t="shared" si="39"/>
        <v>2.9619548739597521</v>
      </c>
      <c r="AH34" s="297">
        <f t="shared" si="39"/>
        <v>0.88940000000000141</v>
      </c>
      <c r="AI34" s="297">
        <f t="shared" si="39"/>
        <v>2.3202182419948052</v>
      </c>
      <c r="AJ34" s="297">
        <f t="shared" si="39"/>
        <v>0.67739477782332391</v>
      </c>
      <c r="AK34" s="297">
        <f t="shared" si="39"/>
        <v>0.68352012546035057</v>
      </c>
      <c r="AL34" s="297">
        <f t="shared" si="39"/>
        <v>0.77272809197116643</v>
      </c>
      <c r="AM34" s="297">
        <f t="shared" si="39"/>
        <v>1.9882181033813204</v>
      </c>
      <c r="AN34" s="297">
        <f t="shared" si="39"/>
        <v>0.85669952527772986</v>
      </c>
      <c r="AO34" s="297">
        <f t="shared" si="39"/>
        <v>0.85733238920234012</v>
      </c>
      <c r="AP34" s="297">
        <f t="shared" si="39"/>
        <v>0.90099999999999847</v>
      </c>
      <c r="AQ34" s="297">
        <f t="shared" si="39"/>
        <v>0.96748507694422259</v>
      </c>
      <c r="AR34" s="297">
        <f t="shared" si="39"/>
        <v>0.90100000000000535</v>
      </c>
      <c r="AS34" s="297">
        <f t="shared" si="39"/>
        <v>0.79882989574489061</v>
      </c>
      <c r="AT34" s="297">
        <f t="shared" si="39"/>
        <v>0.90099999999999292</v>
      </c>
      <c r="AU34" s="297">
        <f t="shared" si="39"/>
        <v>1.2168972396343414</v>
      </c>
      <c r="AV34" s="297">
        <f t="shared" si="39"/>
        <v>0.70431148196579907</v>
      </c>
      <c r="AW34" s="297">
        <f t="shared" si="39"/>
        <v>0.65588434490119529</v>
      </c>
      <c r="AX34" s="297">
        <f t="shared" si="39"/>
        <v>0.90100000000003211</v>
      </c>
      <c r="AY34" s="297">
        <f t="shared" si="39"/>
        <v>1.6636449735221337</v>
      </c>
      <c r="AZ34" s="297">
        <f t="shared" si="39"/>
        <v>0.52026998532645341</v>
      </c>
      <c r="BA34" s="297">
        <f t="shared" si="39"/>
        <v>0.52086153687252124</v>
      </c>
      <c r="BB34" s="297">
        <f t="shared" si="39"/>
        <v>0.90099999999993674</v>
      </c>
      <c r="BC34" s="2"/>
      <c r="BD34" s="2"/>
      <c r="BE34" s="295" t="s">
        <v>1461</v>
      </c>
      <c r="BF34" s="2"/>
      <c r="BG34" s="19">
        <f t="shared" ref="BG34:BR34" si="40">(BG31-BF31)/(BG9-BF9)</f>
        <v>0.45605288229955926</v>
      </c>
      <c r="BH34" s="19">
        <f t="shared" si="40"/>
        <v>0.37083585192846424</v>
      </c>
      <c r="BI34" s="19">
        <f t="shared" si="40"/>
        <v>0.90441118505771378</v>
      </c>
      <c r="BJ34" s="19">
        <f t="shared" si="40"/>
        <v>0.70149123736296359</v>
      </c>
      <c r="BK34" s="19">
        <f t="shared" si="40"/>
        <v>0.75694531377177532</v>
      </c>
      <c r="BL34" s="19">
        <f t="shared" si="40"/>
        <v>-2.9970526154773487</v>
      </c>
      <c r="BM34" s="19">
        <f t="shared" si="40"/>
        <v>0.14692423117036416</v>
      </c>
      <c r="BN34" s="19">
        <f t="shared" si="40"/>
        <v>0.38376453628937274</v>
      </c>
      <c r="BO34" s="19">
        <f t="shared" si="40"/>
        <v>0.99392911656974481</v>
      </c>
      <c r="BP34" s="19">
        <f t="shared" si="40"/>
        <v>0.89697066027146555</v>
      </c>
      <c r="BQ34" s="19">
        <f t="shared" si="40"/>
        <v>0.91031466332035837</v>
      </c>
      <c r="BR34" s="19">
        <f t="shared" si="40"/>
        <v>0.90100000000000746</v>
      </c>
      <c r="BS34" s="2"/>
      <c r="BT34" s="2"/>
      <c r="BU34" s="2"/>
      <c r="BV34" s="2"/>
      <c r="BW34" s="2"/>
      <c r="BX34" s="2"/>
      <c r="BY34" s="2"/>
      <c r="BZ34" s="2"/>
      <c r="CA34" s="2"/>
      <c r="CB34" s="2"/>
      <c r="CC34" s="2"/>
      <c r="CD34" s="2"/>
      <c r="CE34" s="2"/>
      <c r="CF34" s="2"/>
      <c r="CG34" s="2"/>
      <c r="CH34" s="2"/>
      <c r="CI34" s="2"/>
      <c r="CJ34" s="2"/>
      <c r="CK34" s="2"/>
      <c r="CL34" s="2"/>
    </row>
    <row r="35" spans="1:90" ht="12.75"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row>
    <row r="36" spans="1:90" ht="12.75" customHeight="1" x14ac:dyDescent="0.25">
      <c r="A36" s="2"/>
      <c r="B36" s="3" t="s">
        <v>1297</v>
      </c>
      <c r="C36" s="2"/>
      <c r="D36" s="2"/>
      <c r="E36" s="2"/>
      <c r="F36" s="2"/>
      <c r="G36" s="2"/>
      <c r="H36" s="2"/>
      <c r="I36" s="2"/>
      <c r="J36" s="2"/>
      <c r="K36" s="2"/>
      <c r="L36" s="2"/>
      <c r="M36" s="2"/>
      <c r="N36" s="2"/>
      <c r="O36" s="2"/>
      <c r="P36" s="2"/>
      <c r="Q36" s="66"/>
      <c r="R36" s="66"/>
      <c r="S36" s="66"/>
      <c r="T36" s="66"/>
      <c r="U36" s="66"/>
      <c r="V36" s="66"/>
      <c r="W36" s="66"/>
      <c r="X36" s="66"/>
      <c r="Y36" s="66"/>
      <c r="Z36" s="66"/>
      <c r="AA36" s="66"/>
      <c r="AB36" s="66"/>
      <c r="AC36" s="66"/>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3" t="s">
        <v>1297</v>
      </c>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row>
    <row r="37" spans="1:90" ht="12.75" customHeight="1" x14ac:dyDescent="0.25">
      <c r="A37" s="2"/>
      <c r="B37" s="29" t="s">
        <v>9</v>
      </c>
      <c r="C37" s="2"/>
      <c r="D37" s="52" t="str">
        <f t="shared" ref="D37:BB37" si="41">IFERROR(D22/C22-1,"")</f>
        <v/>
      </c>
      <c r="E37" s="52" t="str">
        <f t="shared" si="41"/>
        <v/>
      </c>
      <c r="F37" s="52" t="str">
        <f t="shared" si="41"/>
        <v/>
      </c>
      <c r="G37" s="52" t="str">
        <f t="shared" si="41"/>
        <v/>
      </c>
      <c r="H37" s="52">
        <f t="shared" si="41"/>
        <v>5.7502936331741417E-2</v>
      </c>
      <c r="I37" s="52">
        <f t="shared" si="41"/>
        <v>-0.54100542956039233</v>
      </c>
      <c r="J37" s="52">
        <f t="shared" si="41"/>
        <v>-0.12336031335361697</v>
      </c>
      <c r="K37" s="52">
        <f t="shared" si="41"/>
        <v>1.4187293903582345</v>
      </c>
      <c r="L37" s="52">
        <f t="shared" si="41"/>
        <v>-1.0982038282552931</v>
      </c>
      <c r="M37" s="52">
        <f t="shared" si="41"/>
        <v>-3.536642136681075</v>
      </c>
      <c r="N37" s="52">
        <f t="shared" si="41"/>
        <v>0.69711636910856689</v>
      </c>
      <c r="O37" s="52">
        <f t="shared" si="41"/>
        <v>0.83058679377308797</v>
      </c>
      <c r="P37" s="52">
        <f t="shared" si="41"/>
        <v>1.2311791656473727</v>
      </c>
      <c r="Q37" s="52">
        <f t="shared" si="41"/>
        <v>-2.4668836462105048E-4</v>
      </c>
      <c r="R37" s="52">
        <f t="shared" si="41"/>
        <v>0.14025885482849287</v>
      </c>
      <c r="S37" s="52">
        <f t="shared" si="41"/>
        <v>0.326612166445579</v>
      </c>
      <c r="T37" s="52">
        <f t="shared" si="41"/>
        <v>1.5634563242229507</v>
      </c>
      <c r="U37" s="52">
        <f t="shared" si="41"/>
        <v>-4.8694576749413909E-2</v>
      </c>
      <c r="V37" s="52">
        <f t="shared" si="41"/>
        <v>-1.8338695709733344E-2</v>
      </c>
      <c r="W37" s="52">
        <f t="shared" si="41"/>
        <v>0.2063024030230638</v>
      </c>
      <c r="X37" s="52">
        <f t="shared" si="41"/>
        <v>-6.9520076352390325E-2</v>
      </c>
      <c r="Y37" s="52">
        <f t="shared" si="41"/>
        <v>-0.13705745827858484</v>
      </c>
      <c r="Z37" s="52">
        <f t="shared" si="41"/>
        <v>-0.20252732240437143</v>
      </c>
      <c r="AA37" s="52">
        <f t="shared" si="41"/>
        <v>-0.19944682369735911</v>
      </c>
      <c r="AB37" s="52">
        <f t="shared" si="41"/>
        <v>-0.26567550096961834</v>
      </c>
      <c r="AC37" s="52">
        <f t="shared" si="41"/>
        <v>-5.6459446333171459E-2</v>
      </c>
      <c r="AD37" s="52">
        <f t="shared" si="41"/>
        <v>0.14865401102085851</v>
      </c>
      <c r="AE37" s="52">
        <f t="shared" si="41"/>
        <v>-0.10155134561360646</v>
      </c>
      <c r="AF37" s="52">
        <f t="shared" si="41"/>
        <v>1.0494891721506123</v>
      </c>
      <c r="AG37" s="52">
        <f t="shared" si="41"/>
        <v>6.0260947420512689E-2</v>
      </c>
      <c r="AH37" s="52">
        <f t="shared" si="41"/>
        <v>1.6895586546449737E-2</v>
      </c>
      <c r="AI37" s="52">
        <f t="shared" si="41"/>
        <v>1.8038513217030427E-2</v>
      </c>
      <c r="AJ37" s="52">
        <f t="shared" si="41"/>
        <v>3.5369140708586766E-2</v>
      </c>
      <c r="AK37" s="52">
        <f t="shared" si="41"/>
        <v>4.1982203917463545E-2</v>
      </c>
      <c r="AL37" s="52">
        <f t="shared" si="41"/>
        <v>2.8537026756659145E-2</v>
      </c>
      <c r="AM37" s="52">
        <f t="shared" si="41"/>
        <v>4.6154330110796948E-2</v>
      </c>
      <c r="AN37" s="52">
        <f t="shared" si="41"/>
        <v>1.9285466413961005E-2</v>
      </c>
      <c r="AO37" s="52">
        <f t="shared" si="41"/>
        <v>1.9208965171295889E-2</v>
      </c>
      <c r="AP37" s="52">
        <f t="shared" si="41"/>
        <v>1.6075157248885752E-2</v>
      </c>
      <c r="AQ37" s="52">
        <f t="shared" si="41"/>
        <v>1.3748179685959983E-2</v>
      </c>
      <c r="AR37" s="52">
        <f t="shared" si="41"/>
        <v>1.0197536935419693E-2</v>
      </c>
      <c r="AS37" s="52">
        <f t="shared" si="41"/>
        <v>7.213053957143778E-3</v>
      </c>
      <c r="AT37" s="52">
        <f t="shared" si="41"/>
        <v>6.5002304573000824E-3</v>
      </c>
      <c r="AU37" s="52">
        <f t="shared" si="41"/>
        <v>7.0111870535902732E-3</v>
      </c>
      <c r="AV37" s="52">
        <f t="shared" si="41"/>
        <v>3.235973440405493E-3</v>
      </c>
      <c r="AW37" s="52">
        <f t="shared" si="41"/>
        <v>2.4103066937277706E-3</v>
      </c>
      <c r="AX37" s="52">
        <f t="shared" si="41"/>
        <v>2.6489209207738451E-3</v>
      </c>
      <c r="AY37" s="52">
        <f t="shared" si="41"/>
        <v>3.9101184440220038E-3</v>
      </c>
      <c r="AZ37" s="52">
        <f t="shared" si="41"/>
        <v>1.2199400868300181E-3</v>
      </c>
      <c r="BA37" s="52">
        <f t="shared" si="41"/>
        <v>1.2217372884457678E-3</v>
      </c>
      <c r="BB37" s="52">
        <f t="shared" si="41"/>
        <v>2.1140992061607911E-3</v>
      </c>
      <c r="BC37" s="2"/>
      <c r="BD37" s="2"/>
      <c r="BE37" s="29" t="s">
        <v>9</v>
      </c>
      <c r="BF37" s="52"/>
      <c r="BG37" s="52" t="str">
        <f t="shared" ref="BG37:BR37" si="42">IFERROR(BG22/BF22-1,"")</f>
        <v/>
      </c>
      <c r="BH37" s="52">
        <f t="shared" si="42"/>
        <v>-0.45438238690341293</v>
      </c>
      <c r="BI37" s="52">
        <f t="shared" si="42"/>
        <v>2.9368947811315409</v>
      </c>
      <c r="BJ37" s="52">
        <f t="shared" si="42"/>
        <v>2.538907105978168</v>
      </c>
      <c r="BK37" s="52">
        <f t="shared" si="42"/>
        <v>0.16039547015830591</v>
      </c>
      <c r="BL37" s="52">
        <f t="shared" si="42"/>
        <v>-0.51028015099234003</v>
      </c>
      <c r="BM37" s="52">
        <f t="shared" si="42"/>
        <v>0.64884802355334315</v>
      </c>
      <c r="BN37" s="52">
        <f t="shared" si="42"/>
        <v>0.27846378921263648</v>
      </c>
      <c r="BO37" s="52">
        <f t="shared" si="42"/>
        <v>0.13057443540143776</v>
      </c>
      <c r="BP37" s="52">
        <f t="shared" si="42"/>
        <v>5.3965988401444065E-2</v>
      </c>
      <c r="BQ37" s="52">
        <f t="shared" si="42"/>
        <v>2.2478822817204591E-2</v>
      </c>
      <c r="BR37" s="52">
        <f t="shared" si="42"/>
        <v>9.9972023952052957E-3</v>
      </c>
      <c r="BS37" s="2"/>
      <c r="BT37" s="2"/>
      <c r="BU37" s="2"/>
      <c r="BV37" s="2"/>
      <c r="BW37" s="2"/>
      <c r="BX37" s="2"/>
      <c r="BY37" s="2"/>
      <c r="BZ37" s="2"/>
      <c r="CA37" s="2"/>
      <c r="CB37" s="2"/>
      <c r="CC37" s="2"/>
      <c r="CD37" s="2"/>
      <c r="CE37" s="2"/>
      <c r="CF37" s="2"/>
      <c r="CG37" s="2"/>
      <c r="CH37" s="2"/>
      <c r="CI37" s="2"/>
      <c r="CJ37" s="2"/>
      <c r="CK37" s="2"/>
      <c r="CL37" s="2"/>
    </row>
    <row r="38" spans="1:90" ht="12.75" customHeight="1" x14ac:dyDescent="0.25">
      <c r="A38" s="2"/>
      <c r="B38" s="29" t="s">
        <v>21</v>
      </c>
      <c r="C38" s="2"/>
      <c r="D38" s="52" t="str">
        <f t="shared" ref="D38:BB38" si="43">IFERROR(D31/C31-1,"")</f>
        <v/>
      </c>
      <c r="E38" s="52" t="str">
        <f t="shared" si="43"/>
        <v/>
      </c>
      <c r="F38" s="52" t="str">
        <f t="shared" si="43"/>
        <v/>
      </c>
      <c r="G38" s="52" t="str">
        <f t="shared" si="43"/>
        <v/>
      </c>
      <c r="H38" s="52">
        <f t="shared" si="43"/>
        <v>5.8235420204907351E-2</v>
      </c>
      <c r="I38" s="52">
        <f t="shared" si="43"/>
        <v>-0.34157252120695258</v>
      </c>
      <c r="J38" s="52">
        <f t="shared" si="43"/>
        <v>-0.10562178190701044</v>
      </c>
      <c r="K38" s="52">
        <f t="shared" si="43"/>
        <v>0.71688638211785061</v>
      </c>
      <c r="L38" s="52">
        <f t="shared" si="43"/>
        <v>-0.79290131219950388</v>
      </c>
      <c r="M38" s="52">
        <f t="shared" si="43"/>
        <v>1.3438405279136116</v>
      </c>
      <c r="N38" s="52">
        <f t="shared" si="43"/>
        <v>0.27143664427078718</v>
      </c>
      <c r="O38" s="52">
        <f t="shared" si="43"/>
        <v>0.37946439557056144</v>
      </c>
      <c r="P38" s="52">
        <f t="shared" si="43"/>
        <v>0.78713811961425506</v>
      </c>
      <c r="Q38" s="52">
        <f t="shared" si="43"/>
        <v>1.81875045703217E-4</v>
      </c>
      <c r="R38" s="52">
        <f t="shared" si="43"/>
        <v>0.12033648539631447</v>
      </c>
      <c r="S38" s="52">
        <f t="shared" si="43"/>
        <v>0.25224398292006334</v>
      </c>
      <c r="T38" s="52">
        <f t="shared" si="43"/>
        <v>1.2958632936213328</v>
      </c>
      <c r="U38" s="52">
        <f t="shared" si="43"/>
        <v>-3.83106247559174E-2</v>
      </c>
      <c r="V38" s="52">
        <f t="shared" si="43"/>
        <v>-8.1169030674737019E-3</v>
      </c>
      <c r="W38" s="52">
        <f t="shared" si="43"/>
        <v>0.17118131342974086</v>
      </c>
      <c r="X38" s="52">
        <f t="shared" si="43"/>
        <v>-5.4820378076672172E-2</v>
      </c>
      <c r="Y38" s="52">
        <f t="shared" si="43"/>
        <v>-0.11636556761005323</v>
      </c>
      <c r="Z38" s="52">
        <f t="shared" si="43"/>
        <v>-0.16285700175285689</v>
      </c>
      <c r="AA38" s="52">
        <f t="shared" si="43"/>
        <v>-0.25901934038449748</v>
      </c>
      <c r="AB38" s="52">
        <f t="shared" si="43"/>
        <v>-8.3236753769407978E-2</v>
      </c>
      <c r="AC38" s="52">
        <f t="shared" si="43"/>
        <v>-1.8261526250350824E-2</v>
      </c>
      <c r="AD38" s="52">
        <f t="shared" si="43"/>
        <v>0.10803953405414424</v>
      </c>
      <c r="AE38" s="52">
        <f t="shared" si="43"/>
        <v>-0.52254093198809137</v>
      </c>
      <c r="AF38" s="52">
        <f t="shared" si="43"/>
        <v>1.4470845732817299</v>
      </c>
      <c r="AG38" s="52">
        <f t="shared" si="43"/>
        <v>6.959027550862773E-2</v>
      </c>
      <c r="AH38" s="52">
        <f t="shared" si="43"/>
        <v>1.9341101025976082E-2</v>
      </c>
      <c r="AI38" s="52">
        <f t="shared" si="43"/>
        <v>-0.15767254605161929</v>
      </c>
      <c r="AJ38" s="52">
        <f t="shared" si="43"/>
        <v>4.8817159715864866E-2</v>
      </c>
      <c r="AK38" s="52">
        <f t="shared" si="43"/>
        <v>5.7201664318946577E-2</v>
      </c>
      <c r="AL38" s="52">
        <f t="shared" si="43"/>
        <v>3.8322569212521085E-2</v>
      </c>
      <c r="AM38" s="52">
        <f t="shared" si="43"/>
        <v>6.1396834929569044E-2</v>
      </c>
      <c r="AN38" s="52">
        <f t="shared" si="43"/>
        <v>2.5286088103404492E-2</v>
      </c>
      <c r="AO38" s="52">
        <f t="shared" si="43"/>
        <v>2.5038380590250098E-2</v>
      </c>
      <c r="AP38" s="52">
        <f t="shared" si="43"/>
        <v>2.0834381173936434E-2</v>
      </c>
      <c r="AQ38" s="52">
        <f t="shared" si="43"/>
        <v>1.7735405390570946E-2</v>
      </c>
      <c r="AR38" s="52">
        <f t="shared" si="43"/>
        <v>1.3103472797501459E-2</v>
      </c>
      <c r="AS38" s="52">
        <f t="shared" si="43"/>
        <v>9.2419328052386618E-3</v>
      </c>
      <c r="AT38" s="52">
        <f t="shared" si="43"/>
        <v>8.3118642003878751E-3</v>
      </c>
      <c r="AU38" s="52">
        <f t="shared" si="43"/>
        <v>8.9491181142244969E-3</v>
      </c>
      <c r="AV38" s="52">
        <f t="shared" si="43"/>
        <v>4.122481019612545E-3</v>
      </c>
      <c r="AW38" s="52">
        <f t="shared" si="43"/>
        <v>3.0679086869389582E-3</v>
      </c>
      <c r="AX38" s="52">
        <f t="shared" si="43"/>
        <v>3.3694134320989555E-3</v>
      </c>
      <c r="AY38" s="52">
        <f t="shared" si="43"/>
        <v>4.9700785820381288E-3</v>
      </c>
      <c r="AZ38" s="52">
        <f t="shared" si="43"/>
        <v>1.5490075860411512E-3</v>
      </c>
      <c r="BA38" s="52">
        <f t="shared" si="43"/>
        <v>1.5507798766227765E-3</v>
      </c>
      <c r="BB38" s="52">
        <f t="shared" si="43"/>
        <v>2.6825942373074341E-3</v>
      </c>
      <c r="BC38" s="2"/>
      <c r="BD38" s="2"/>
      <c r="BE38" s="29" t="s">
        <v>21</v>
      </c>
      <c r="BF38" s="52"/>
      <c r="BG38" s="52" t="str">
        <f t="shared" ref="BG38:BR38" si="44">IFERROR(BG31/BF31-1,"")</f>
        <v/>
      </c>
      <c r="BH38" s="52">
        <f t="shared" si="44"/>
        <v>-0.26849152372163687</v>
      </c>
      <c r="BI38" s="52">
        <f t="shared" si="44"/>
        <v>1.424373391644544</v>
      </c>
      <c r="BJ38" s="52">
        <f t="shared" si="44"/>
        <v>1.9334215004433224</v>
      </c>
      <c r="BK38" s="52">
        <f t="shared" si="44"/>
        <v>0.15997863190552475</v>
      </c>
      <c r="BL38" s="52">
        <f t="shared" si="44"/>
        <v>-0.43212034131092569</v>
      </c>
      <c r="BM38" s="52">
        <f t="shared" si="44"/>
        <v>9.0172941193356282E-2</v>
      </c>
      <c r="BN38" s="52">
        <f t="shared" si="44"/>
        <v>0.1089189487573754</v>
      </c>
      <c r="BO38" s="52">
        <f t="shared" si="44"/>
        <v>0.17666184491675763</v>
      </c>
      <c r="BP38" s="52">
        <f t="shared" si="44"/>
        <v>7.0153966419705061E-2</v>
      </c>
      <c r="BQ38" s="52">
        <f t="shared" si="44"/>
        <v>2.8779681930546808E-2</v>
      </c>
      <c r="BR38" s="52">
        <f t="shared" si="44"/>
        <v>1.2721046896008836E-2</v>
      </c>
      <c r="BS38" s="2"/>
      <c r="BT38" s="2"/>
      <c r="BU38" s="2"/>
      <c r="BV38" s="2"/>
      <c r="BW38" s="2"/>
      <c r="BX38" s="2"/>
      <c r="BY38" s="2"/>
      <c r="BZ38" s="2"/>
      <c r="CA38" s="2"/>
      <c r="CB38" s="2"/>
      <c r="CC38" s="2"/>
      <c r="CD38" s="2"/>
      <c r="CE38" s="2"/>
      <c r="CF38" s="2"/>
      <c r="CG38" s="2"/>
      <c r="CH38" s="2"/>
      <c r="CI38" s="2"/>
      <c r="CJ38" s="2"/>
      <c r="CK38" s="2"/>
      <c r="CL38" s="2"/>
    </row>
    <row r="39" spans="1:90" ht="12.75" customHeight="1" x14ac:dyDescent="0.25">
      <c r="A39" s="2"/>
      <c r="B39" s="2"/>
      <c r="C39" s="2"/>
      <c r="D39" s="2"/>
      <c r="E39" s="2"/>
      <c r="F39" s="2"/>
      <c r="G39" s="2"/>
      <c r="H39" s="2"/>
      <c r="I39" s="2"/>
      <c r="J39" s="2"/>
      <c r="K39" s="2"/>
      <c r="L39" s="2"/>
      <c r="M39" s="2"/>
      <c r="N39" s="2"/>
      <c r="O39" s="2"/>
      <c r="P39" s="2"/>
      <c r="Q39" s="66"/>
      <c r="R39" s="66"/>
      <c r="S39" s="66"/>
      <c r="T39" s="66"/>
      <c r="U39" s="66"/>
      <c r="V39" s="66"/>
      <c r="W39" s="66"/>
      <c r="X39" s="66"/>
      <c r="Y39" s="66"/>
      <c r="Z39" s="66"/>
      <c r="AA39" s="66"/>
      <c r="AB39" s="23"/>
      <c r="AC39" s="66"/>
      <c r="AD39" s="66"/>
      <c r="AE39" s="66"/>
      <c r="AF39" s="66"/>
      <c r="AG39" s="66"/>
      <c r="AH39" s="66"/>
      <c r="AI39" s="66"/>
      <c r="AJ39" s="66"/>
      <c r="AK39" s="66"/>
      <c r="AL39" s="66"/>
      <c r="AM39" s="66"/>
      <c r="AN39" s="66"/>
      <c r="AO39" s="66"/>
      <c r="AP39" s="66"/>
      <c r="AQ39" s="66"/>
      <c r="AR39" s="66"/>
      <c r="AS39" s="66"/>
      <c r="AT39" s="66"/>
      <c r="AU39" s="66"/>
      <c r="AV39" s="66"/>
      <c r="AW39" s="66"/>
      <c r="AX39" s="66"/>
      <c r="AY39" s="66"/>
      <c r="AZ39" s="66"/>
      <c r="BA39" s="66"/>
      <c r="BB39" s="66"/>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row>
    <row r="40" spans="1:90" ht="13.5" customHeight="1" x14ac:dyDescent="0.25">
      <c r="A40" s="2"/>
      <c r="B40" s="299" t="s">
        <v>1344</v>
      </c>
      <c r="C40" s="300"/>
      <c r="D40" s="300"/>
      <c r="E40" s="300"/>
      <c r="F40" s="300"/>
      <c r="G40" s="300"/>
      <c r="H40" s="300"/>
      <c r="I40" s="300"/>
      <c r="J40" s="300"/>
      <c r="K40" s="300"/>
      <c r="L40" s="300"/>
      <c r="M40" s="300"/>
      <c r="N40" s="300"/>
      <c r="O40" s="300"/>
      <c r="P40" s="300"/>
      <c r="Q40" s="300"/>
      <c r="R40" s="300"/>
      <c r="S40" s="300"/>
      <c r="T40" s="301"/>
      <c r="U40" s="301"/>
      <c r="V40" s="301"/>
      <c r="W40" s="302"/>
      <c r="X40" s="302"/>
      <c r="Y40" s="302"/>
      <c r="Z40" s="302"/>
      <c r="AA40" s="302"/>
      <c r="AB40" s="302"/>
      <c r="AC40" s="302"/>
      <c r="AD40" s="302"/>
      <c r="AE40" s="302"/>
      <c r="AF40" s="302"/>
      <c r="AG40" s="302"/>
      <c r="AH40" s="302"/>
      <c r="AI40" s="302"/>
      <c r="AJ40" s="302"/>
      <c r="AK40" s="302"/>
      <c r="AL40" s="302"/>
      <c r="AM40" s="302"/>
      <c r="AN40" s="302"/>
      <c r="AO40" s="302"/>
      <c r="AP40" s="302"/>
      <c r="AQ40" s="302"/>
      <c r="AR40" s="302"/>
      <c r="AS40" s="302"/>
      <c r="AT40" s="302"/>
      <c r="AU40" s="302"/>
      <c r="AV40" s="302"/>
      <c r="AW40" s="302"/>
      <c r="AX40" s="302"/>
      <c r="AY40" s="302"/>
      <c r="AZ40" s="302"/>
      <c r="BA40" s="302"/>
      <c r="BB40" s="302"/>
      <c r="BC40" s="2"/>
      <c r="BD40" s="2"/>
      <c r="BE40" s="3" t="str">
        <f t="shared" ref="BE40:BE41" si="45">B40</f>
        <v>Operating Data</v>
      </c>
      <c r="BF40" s="2"/>
      <c r="BG40" s="2"/>
      <c r="BH40" s="2"/>
      <c r="BI40" s="2"/>
      <c r="BJ40" s="2"/>
      <c r="BK40" s="2"/>
      <c r="BL40" s="281"/>
      <c r="BM40" s="281"/>
      <c r="BN40" s="2"/>
      <c r="BO40" s="2"/>
      <c r="BP40" s="2"/>
      <c r="BQ40" s="2"/>
      <c r="BR40" s="2"/>
      <c r="BS40" s="2"/>
      <c r="BT40" s="2"/>
      <c r="BU40" s="2"/>
      <c r="BV40" s="2"/>
      <c r="BW40" s="2"/>
      <c r="BX40" s="2"/>
      <c r="BY40" s="2"/>
      <c r="BZ40" s="2"/>
      <c r="CA40" s="2"/>
      <c r="CB40" s="2"/>
      <c r="CC40" s="2"/>
      <c r="CD40" s="2"/>
      <c r="CE40" s="2"/>
      <c r="CF40" s="2"/>
      <c r="CG40" s="2"/>
      <c r="CH40" s="2"/>
      <c r="CI40" s="2"/>
      <c r="CJ40" s="2"/>
      <c r="CK40" s="2"/>
      <c r="CL40" s="2"/>
    </row>
    <row r="41" spans="1:90" ht="12.75" customHeight="1" x14ac:dyDescent="0.25">
      <c r="A41" s="2"/>
      <c r="B41" s="300" t="s">
        <v>1462</v>
      </c>
      <c r="C41" s="300"/>
      <c r="D41" s="300"/>
      <c r="E41" s="302">
        <f>SUM(E45:E46)</f>
        <v>0.4</v>
      </c>
      <c r="F41" s="302">
        <f t="shared" ref="F41:R41" si="46">SUM(F45:F46)</f>
        <v>0.89999999999999991</v>
      </c>
      <c r="G41" s="302">
        <f t="shared" si="46"/>
        <v>1.4330620299999994</v>
      </c>
      <c r="H41" s="302">
        <f t="shared" si="46"/>
        <v>1.43584698</v>
      </c>
      <c r="I41" s="302">
        <f t="shared" si="46"/>
        <v>1.4771519799999999</v>
      </c>
      <c r="J41" s="302">
        <f t="shared" si="46"/>
        <v>1.4877585300000002</v>
      </c>
      <c r="K41" s="302">
        <f t="shared" si="46"/>
        <v>2.1163541100000001</v>
      </c>
      <c r="L41" s="302">
        <f t="shared" si="46"/>
        <v>0.55971465000000009</v>
      </c>
      <c r="M41" s="302">
        <f t="shared" si="46"/>
        <v>1.6592308600000005</v>
      </c>
      <c r="N41" s="302">
        <f t="shared" si="46"/>
        <v>1.9912580699999998</v>
      </c>
      <c r="O41" s="302">
        <f t="shared" si="46"/>
        <v>1.8745913099999998</v>
      </c>
      <c r="P41" s="302">
        <f t="shared" si="46"/>
        <v>1.96495799</v>
      </c>
      <c r="Q41" s="302">
        <f t="shared" si="46"/>
        <v>1.9864507900000012</v>
      </c>
      <c r="R41" s="302">
        <f t="shared" si="46"/>
        <v>2.4548605099999996</v>
      </c>
      <c r="S41" s="303">
        <v>2.3205629999999999</v>
      </c>
      <c r="T41" s="303">
        <v>2.5736875399999999</v>
      </c>
      <c r="U41" s="303">
        <v>2.6253770344435301</v>
      </c>
      <c r="V41" s="303">
        <f>2667.65195/1000</f>
        <v>2.6676519499999998</v>
      </c>
      <c r="W41" s="303">
        <v>2.8</v>
      </c>
      <c r="X41" s="303">
        <v>2.8</v>
      </c>
      <c r="Y41" s="303">
        <v>2.8</v>
      </c>
      <c r="Z41" s="303">
        <v>2.6</v>
      </c>
      <c r="AA41" s="303">
        <v>3.9</v>
      </c>
      <c r="AB41" s="303">
        <v>4.9000000000000004</v>
      </c>
      <c r="AC41" s="303">
        <v>6</v>
      </c>
      <c r="AD41" s="433">
        <v>5.0999999999999996</v>
      </c>
      <c r="AE41" s="433">
        <v>5.7</v>
      </c>
      <c r="AF41" s="302">
        <f>IF(AF188/4*AF47&lt;28/4,AF188/4*AF47,28/4)</f>
        <v>7</v>
      </c>
      <c r="AG41" s="302">
        <f t="shared" ref="AG41:BB41" si="47">IF(AG188/4*AG47&lt;28/4,AG188/4*AG47,28/4)</f>
        <v>7</v>
      </c>
      <c r="AH41" s="302">
        <f t="shared" si="47"/>
        <v>7</v>
      </c>
      <c r="AI41" s="302">
        <f t="shared" si="47"/>
        <v>6.7622750172539092</v>
      </c>
      <c r="AJ41" s="302">
        <f t="shared" si="47"/>
        <v>6.8512770166224888</v>
      </c>
      <c r="AK41" s="302">
        <f t="shared" si="47"/>
        <v>6.9583883728364491</v>
      </c>
      <c r="AL41" s="302">
        <f t="shared" si="47"/>
        <v>7</v>
      </c>
      <c r="AM41" s="302">
        <f t="shared" si="47"/>
        <v>7</v>
      </c>
      <c r="AN41" s="302">
        <f t="shared" si="47"/>
        <v>7</v>
      </c>
      <c r="AO41" s="302">
        <f t="shared" si="47"/>
        <v>7</v>
      </c>
      <c r="AP41" s="302">
        <f t="shared" si="47"/>
        <v>7</v>
      </c>
      <c r="AQ41" s="302">
        <f t="shared" si="47"/>
        <v>7</v>
      </c>
      <c r="AR41" s="302">
        <f t="shared" si="47"/>
        <v>7</v>
      </c>
      <c r="AS41" s="302">
        <f t="shared" si="47"/>
        <v>7</v>
      </c>
      <c r="AT41" s="302">
        <f t="shared" si="47"/>
        <v>7</v>
      </c>
      <c r="AU41" s="302">
        <f t="shared" si="47"/>
        <v>7</v>
      </c>
      <c r="AV41" s="302">
        <f t="shared" si="47"/>
        <v>7</v>
      </c>
      <c r="AW41" s="302">
        <f t="shared" si="47"/>
        <v>7</v>
      </c>
      <c r="AX41" s="302">
        <f t="shared" si="47"/>
        <v>7</v>
      </c>
      <c r="AY41" s="302">
        <f t="shared" si="47"/>
        <v>7</v>
      </c>
      <c r="AZ41" s="302">
        <f t="shared" si="47"/>
        <v>7</v>
      </c>
      <c r="BA41" s="302">
        <f t="shared" si="47"/>
        <v>7</v>
      </c>
      <c r="BB41" s="302">
        <f t="shared" si="47"/>
        <v>7</v>
      </c>
      <c r="BC41" s="2"/>
      <c r="BD41" s="2"/>
      <c r="BE41" s="2" t="str">
        <f t="shared" si="45"/>
        <v>Sales Volumes (mm tons)</v>
      </c>
      <c r="BF41" s="281">
        <f t="shared" ref="BF41:BR41" si="48">SUMIF($C$5:$BC$5,BF$5,$C41:$BC41)</f>
        <v>1.2999999999999998</v>
      </c>
      <c r="BG41" s="281">
        <f t="shared" si="48"/>
        <v>5.8338195200000005</v>
      </c>
      <c r="BH41" s="281">
        <f t="shared" si="48"/>
        <v>6.3265576900000005</v>
      </c>
      <c r="BI41" s="281">
        <f t="shared" si="48"/>
        <v>8.2808606000000005</v>
      </c>
      <c r="BJ41" s="281">
        <f t="shared" si="48"/>
        <v>10.187279524443529</v>
      </c>
      <c r="BK41" s="281">
        <f t="shared" si="48"/>
        <v>10.999999999999998</v>
      </c>
      <c r="BL41" s="281">
        <f t="shared" si="48"/>
        <v>19.899999999999999</v>
      </c>
      <c r="BM41" s="281">
        <f t="shared" si="48"/>
        <v>26.7</v>
      </c>
      <c r="BN41" s="281">
        <f t="shared" si="48"/>
        <v>27.571940406712848</v>
      </c>
      <c r="BO41" s="281">
        <f t="shared" si="48"/>
        <v>28</v>
      </c>
      <c r="BP41" s="281">
        <f t="shared" si="48"/>
        <v>28</v>
      </c>
      <c r="BQ41" s="281">
        <f t="shared" si="48"/>
        <v>28</v>
      </c>
      <c r="BR41" s="281">
        <f t="shared" si="48"/>
        <v>28</v>
      </c>
      <c r="BS41" s="2"/>
      <c r="BT41" s="2"/>
      <c r="BU41" s="2"/>
      <c r="BV41" s="2"/>
      <c r="BW41" s="2"/>
      <c r="BX41" s="2"/>
      <c r="BY41" s="2"/>
      <c r="BZ41" s="2"/>
      <c r="CA41" s="2"/>
      <c r="CB41" s="2"/>
      <c r="CC41" s="2"/>
      <c r="CD41" s="2"/>
      <c r="CE41" s="2"/>
      <c r="CF41" s="2"/>
      <c r="CG41" s="2"/>
      <c r="CH41" s="2"/>
      <c r="CI41" s="2"/>
      <c r="CJ41" s="2"/>
      <c r="CK41" s="2"/>
      <c r="CL41" s="2"/>
    </row>
    <row r="42" spans="1:90" ht="12.75" customHeight="1" x14ac:dyDescent="0.25">
      <c r="A42" s="2"/>
      <c r="B42" s="304" t="s">
        <v>1463</v>
      </c>
      <c r="C42" s="300"/>
      <c r="D42" s="300"/>
      <c r="E42" s="305">
        <f t="shared" ref="E42:AC42" si="49">+E14/E41</f>
        <v>0</v>
      </c>
      <c r="F42" s="305">
        <f t="shared" si="49"/>
        <v>0</v>
      </c>
      <c r="G42" s="305">
        <f t="shared" si="49"/>
        <v>7.0192355874504671</v>
      </c>
      <c r="H42" s="305">
        <f t="shared" si="49"/>
        <v>5.7157901324554796</v>
      </c>
      <c r="I42" s="305">
        <f t="shared" si="49"/>
        <v>5.2662150579793421</v>
      </c>
      <c r="J42" s="305">
        <f t="shared" si="49"/>
        <v>2.1824778245432057</v>
      </c>
      <c r="K42" s="305">
        <f t="shared" si="49"/>
        <v>2.6275576585810589</v>
      </c>
      <c r="L42" s="305">
        <f t="shared" si="49"/>
        <v>-5.5788622113071344</v>
      </c>
      <c r="M42" s="305">
        <f t="shared" si="49"/>
        <v>1.8277190432680344</v>
      </c>
      <c r="N42" s="305">
        <f t="shared" si="49"/>
        <v>1.6213413764093365</v>
      </c>
      <c r="O42" s="305">
        <f t="shared" si="49"/>
        <v>1.7573541563040758</v>
      </c>
      <c r="P42" s="305">
        <f t="shared" si="49"/>
        <v>0.83153481057373635</v>
      </c>
      <c r="Q42" s="305">
        <f t="shared" si="49"/>
        <v>1.5108783288812291</v>
      </c>
      <c r="R42" s="305">
        <f t="shared" si="49"/>
        <v>2.5925230228254397</v>
      </c>
      <c r="S42" s="305">
        <f t="shared" si="49"/>
        <v>3.7932216449197886</v>
      </c>
      <c r="T42" s="305">
        <f t="shared" si="49"/>
        <v>5.2436658064560548</v>
      </c>
      <c r="U42" s="305">
        <f t="shared" si="49"/>
        <v>8.6922552496681575</v>
      </c>
      <c r="V42" s="305">
        <f t="shared" si="49"/>
        <v>9.2494968430945423</v>
      </c>
      <c r="W42" s="305">
        <f t="shared" si="49"/>
        <v>5.65</v>
      </c>
      <c r="X42" s="305">
        <f t="shared" si="49"/>
        <v>6.5357065231850076</v>
      </c>
      <c r="Y42" s="305">
        <f t="shared" si="49"/>
        <v>6.3011975374036595</v>
      </c>
      <c r="Z42" s="305">
        <f t="shared" si="49"/>
        <v>7.2001592148483162</v>
      </c>
      <c r="AA42" s="305">
        <f t="shared" si="49"/>
        <v>6.4633489230769232</v>
      </c>
      <c r="AB42" s="305">
        <f t="shared" si="49"/>
        <v>10.702296734693878</v>
      </c>
      <c r="AC42" s="305">
        <f t="shared" si="49"/>
        <v>12.290661299999998</v>
      </c>
      <c r="AD42" s="306">
        <f>+AC42*0.95</f>
        <v>11.676128234999998</v>
      </c>
      <c r="AE42" s="306">
        <f>+AD42*0.85</f>
        <v>9.9247089997499991</v>
      </c>
      <c r="AF42" s="306">
        <f>+AE42*0.9</f>
        <v>8.9322380997749988</v>
      </c>
      <c r="AG42" s="306">
        <f>+AF42*0.95</f>
        <v>8.4856261947862492</v>
      </c>
      <c r="AH42" s="306">
        <f>+AG42</f>
        <v>8.4856261947862492</v>
      </c>
      <c r="AI42" s="306">
        <f>+AH42*0.95</f>
        <v>8.0613448850469371</v>
      </c>
      <c r="AJ42" s="306">
        <f t="shared" ref="AJ42:BB42" si="50">+AI42</f>
        <v>8.0613448850469371</v>
      </c>
      <c r="AK42" s="306">
        <f t="shared" si="50"/>
        <v>8.0613448850469371</v>
      </c>
      <c r="AL42" s="306">
        <f t="shared" si="50"/>
        <v>8.0613448850469371</v>
      </c>
      <c r="AM42" s="306">
        <f t="shared" si="50"/>
        <v>8.0613448850469371</v>
      </c>
      <c r="AN42" s="306">
        <f t="shared" si="50"/>
        <v>8.0613448850469371</v>
      </c>
      <c r="AO42" s="306">
        <f t="shared" si="50"/>
        <v>8.0613448850469371</v>
      </c>
      <c r="AP42" s="306">
        <f t="shared" si="50"/>
        <v>8.0613448850469371</v>
      </c>
      <c r="AQ42" s="306">
        <f t="shared" si="50"/>
        <v>8.0613448850469371</v>
      </c>
      <c r="AR42" s="306">
        <f t="shared" si="50"/>
        <v>8.0613448850469371</v>
      </c>
      <c r="AS42" s="306">
        <f t="shared" si="50"/>
        <v>8.0613448850469371</v>
      </c>
      <c r="AT42" s="306">
        <f t="shared" si="50"/>
        <v>8.0613448850469371</v>
      </c>
      <c r="AU42" s="306">
        <f t="shared" si="50"/>
        <v>8.0613448850469371</v>
      </c>
      <c r="AV42" s="306">
        <f t="shared" si="50"/>
        <v>8.0613448850469371</v>
      </c>
      <c r="AW42" s="306">
        <f t="shared" si="50"/>
        <v>8.0613448850469371</v>
      </c>
      <c r="AX42" s="306">
        <f t="shared" si="50"/>
        <v>8.0613448850469371</v>
      </c>
      <c r="AY42" s="306">
        <f t="shared" si="50"/>
        <v>8.0613448850469371</v>
      </c>
      <c r="AZ42" s="306">
        <f t="shared" si="50"/>
        <v>8.0613448850469371</v>
      </c>
      <c r="BA42" s="306">
        <f t="shared" si="50"/>
        <v>8.0613448850469371</v>
      </c>
      <c r="BB42" s="306">
        <f t="shared" si="50"/>
        <v>8.0613448850469371</v>
      </c>
      <c r="BC42" s="2"/>
      <c r="BD42" s="2"/>
      <c r="BE42" s="2"/>
      <c r="BF42" s="2"/>
      <c r="BG42" s="281">
        <f t="shared" ref="BG42:BR42" si="51">+BG14/BG41</f>
        <v>5.0210672269820238</v>
      </c>
      <c r="BH42" s="281">
        <f t="shared" si="51"/>
        <v>1.3750587454138901</v>
      </c>
      <c r="BI42" s="281">
        <f t="shared" si="51"/>
        <v>1.7261273109705531</v>
      </c>
      <c r="BJ42" s="281">
        <f t="shared" si="51"/>
        <v>6.8509804391386195</v>
      </c>
      <c r="BK42" s="281">
        <f t="shared" si="51"/>
        <v>6.4076132116594451</v>
      </c>
      <c r="BL42" s="281">
        <f t="shared" si="51"/>
        <v>10.600026964748745</v>
      </c>
      <c r="BM42" s="281">
        <f t="shared" si="51"/>
        <v>8.9099353829216277</v>
      </c>
      <c r="BN42" s="281">
        <f t="shared" si="51"/>
        <v>8.0613448850469371</v>
      </c>
      <c r="BO42" s="281">
        <f t="shared" si="51"/>
        <v>8.0613448850469371</v>
      </c>
      <c r="BP42" s="281">
        <f t="shared" si="51"/>
        <v>8.0613448850469371</v>
      </c>
      <c r="BQ42" s="281">
        <f t="shared" si="51"/>
        <v>8.0613448850469371</v>
      </c>
      <c r="BR42" s="281">
        <f t="shared" si="51"/>
        <v>8.0613448850469371</v>
      </c>
      <c r="BS42" s="2"/>
      <c r="BT42" s="2"/>
      <c r="BU42" s="2"/>
      <c r="BV42" s="2"/>
      <c r="BW42" s="2"/>
      <c r="BX42" s="2"/>
      <c r="BY42" s="2"/>
      <c r="BZ42" s="2"/>
      <c r="CA42" s="2"/>
      <c r="CB42" s="2"/>
      <c r="CC42" s="2"/>
      <c r="CD42" s="2"/>
      <c r="CE42" s="2"/>
      <c r="CF42" s="2"/>
      <c r="CG42" s="2"/>
      <c r="CH42" s="2"/>
      <c r="CI42" s="2"/>
      <c r="CJ42" s="2"/>
      <c r="CK42" s="2"/>
      <c r="CL42" s="2"/>
    </row>
    <row r="43" spans="1:90" ht="12.75" customHeight="1" x14ac:dyDescent="0.25">
      <c r="A43" s="2"/>
      <c r="B43" s="304" t="s">
        <v>1464</v>
      </c>
      <c r="C43" s="300"/>
      <c r="D43" s="300"/>
      <c r="E43" s="305"/>
      <c r="F43" s="305"/>
      <c r="G43" s="305"/>
      <c r="H43" s="305"/>
      <c r="I43" s="305"/>
      <c r="J43" s="305"/>
      <c r="K43" s="305"/>
      <c r="L43" s="305"/>
      <c r="M43" s="305"/>
      <c r="N43" s="305"/>
      <c r="O43" s="305"/>
      <c r="P43" s="306">
        <f t="shared" ref="P43:BB43" si="52">+P15/P41</f>
        <v>5.954325771616114</v>
      </c>
      <c r="Q43" s="306">
        <f t="shared" si="52"/>
        <v>6.5946763272197604</v>
      </c>
      <c r="R43" s="306">
        <f t="shared" si="52"/>
        <v>6.802830520093381</v>
      </c>
      <c r="S43" s="306">
        <f t="shared" si="52"/>
        <v>8.5324121775620831</v>
      </c>
      <c r="T43" s="306">
        <f t="shared" si="52"/>
        <v>11.656426638332329</v>
      </c>
      <c r="U43" s="306">
        <f t="shared" si="52"/>
        <v>15.119671924917876</v>
      </c>
      <c r="V43" s="306">
        <f t="shared" si="52"/>
        <v>15.692869712632492</v>
      </c>
      <c r="W43" s="306">
        <f t="shared" si="52"/>
        <v>11.471713354494604</v>
      </c>
      <c r="X43" s="306">
        <f t="shared" si="52"/>
        <v>11.285714285714286</v>
      </c>
      <c r="Y43" s="306">
        <f t="shared" si="52"/>
        <v>10.785714285714286</v>
      </c>
      <c r="Z43" s="306">
        <f t="shared" si="52"/>
        <v>11.653846153846153</v>
      </c>
      <c r="AA43" s="306">
        <f t="shared" si="52"/>
        <v>10.128205128205128</v>
      </c>
      <c r="AB43" s="306">
        <f t="shared" si="52"/>
        <v>13.877551020408163</v>
      </c>
      <c r="AC43" s="307">
        <f t="shared" si="52"/>
        <v>14.799999999999999</v>
      </c>
      <c r="AD43" s="306">
        <f t="shared" si="52"/>
        <v>14.439700901098183</v>
      </c>
      <c r="AE43" s="306">
        <f t="shared" si="52"/>
        <v>12.440652438992654</v>
      </c>
      <c r="AF43" s="306">
        <f t="shared" si="52"/>
        <v>11.239197899064022</v>
      </c>
      <c r="AG43" s="306">
        <f t="shared" si="52"/>
        <v>10.800344007660394</v>
      </c>
      <c r="AH43" s="306">
        <f t="shared" si="52"/>
        <v>10.80802437392976</v>
      </c>
      <c r="AI43" s="306">
        <f t="shared" si="52"/>
        <v>10.442841118281752</v>
      </c>
      <c r="AJ43" s="306">
        <f t="shared" si="52"/>
        <v>10.434232416206003</v>
      </c>
      <c r="AK43" s="306">
        <f t="shared" si="52"/>
        <v>10.424482206057705</v>
      </c>
      <c r="AL43" s="306">
        <f t="shared" si="52"/>
        <v>10.427110186419574</v>
      </c>
      <c r="AM43" s="306">
        <f t="shared" si="52"/>
        <v>10.141065910886324</v>
      </c>
      <c r="AN43" s="306">
        <f t="shared" si="52"/>
        <v>10.148878430929544</v>
      </c>
      <c r="AO43" s="306">
        <f t="shared" si="52"/>
        <v>10.156804175900929</v>
      </c>
      <c r="AP43" s="306">
        <f t="shared" si="52"/>
        <v>10.163236664573356</v>
      </c>
      <c r="AQ43" s="306">
        <f t="shared" si="52"/>
        <v>10.168442319174346</v>
      </c>
      <c r="AR43" s="306">
        <f t="shared" si="52"/>
        <v>10.172645470321163</v>
      </c>
      <c r="AS43" s="306">
        <f t="shared" si="52"/>
        <v>10.176032942118468</v>
      </c>
      <c r="AT43" s="306">
        <f t="shared" si="52"/>
        <v>10.178759006610784</v>
      </c>
      <c r="AU43" s="306">
        <f t="shared" si="52"/>
        <v>10.180950215037248</v>
      </c>
      <c r="AV43" s="306">
        <f t="shared" si="52"/>
        <v>10.182709841629341</v>
      </c>
      <c r="AW43" s="306">
        <f t="shared" si="52"/>
        <v>10.184121821400899</v>
      </c>
      <c r="AX43" s="306">
        <f t="shared" si="52"/>
        <v>10.18525415177926</v>
      </c>
      <c r="AY43" s="306">
        <f t="shared" si="52"/>
        <v>10.186161778155119</v>
      </c>
      <c r="AZ43" s="306">
        <f t="shared" si="52"/>
        <v>10.187070816931554</v>
      </c>
      <c r="BA43" s="306">
        <f t="shared" si="52"/>
        <v>10.187981270306476</v>
      </c>
      <c r="BB43" s="306">
        <f t="shared" si="52"/>
        <v>10.188893140481207</v>
      </c>
      <c r="BC43" s="2"/>
      <c r="BD43" s="2"/>
      <c r="BE43" s="2"/>
      <c r="BF43" s="2"/>
      <c r="BG43" s="146">
        <f t="shared" ref="BG43:BR43" si="53">+BG15/BG41</f>
        <v>11.827585643239097</v>
      </c>
      <c r="BH43" s="146">
        <f t="shared" si="53"/>
        <v>7.4448068456639644</v>
      </c>
      <c r="BI43" s="146">
        <f t="shared" si="53"/>
        <v>6.5935175868073408</v>
      </c>
      <c r="BJ43" s="146">
        <f t="shared" si="53"/>
        <v>12.894311343358895</v>
      </c>
      <c r="BK43" s="146">
        <f t="shared" si="53"/>
        <v>11.292799762962265</v>
      </c>
      <c r="BL43" s="146">
        <f t="shared" si="53"/>
        <v>13.564948472140742</v>
      </c>
      <c r="BM43" s="146">
        <f t="shared" si="53"/>
        <v>11.267591118608141</v>
      </c>
      <c r="BN43" s="146">
        <f t="shared" si="53"/>
        <v>10.432074898614628</v>
      </c>
      <c r="BO43" s="146">
        <f t="shared" si="53"/>
        <v>10.152496295572538</v>
      </c>
      <c r="BP43" s="146">
        <f t="shared" si="53"/>
        <v>10.173969934556188</v>
      </c>
      <c r="BQ43" s="146">
        <f t="shared" si="53"/>
        <v>10.183259007461686</v>
      </c>
      <c r="BR43" s="146">
        <f t="shared" si="53"/>
        <v>10.187526751468591</v>
      </c>
      <c r="BS43" s="2"/>
      <c r="BT43" s="2"/>
      <c r="BU43" s="2"/>
      <c r="BV43" s="2"/>
      <c r="BW43" s="2"/>
      <c r="BX43" s="2"/>
      <c r="BY43" s="2"/>
      <c r="BZ43" s="2"/>
      <c r="CA43" s="2"/>
      <c r="CB43" s="2"/>
      <c r="CC43" s="2"/>
      <c r="CD43" s="2"/>
      <c r="CE43" s="2"/>
      <c r="CF43" s="2"/>
      <c r="CG43" s="2"/>
      <c r="CH43" s="2"/>
      <c r="CI43" s="2"/>
      <c r="CJ43" s="2"/>
      <c r="CK43" s="2"/>
      <c r="CL43" s="2"/>
    </row>
    <row r="44" spans="1:90" ht="12.75" customHeight="1" x14ac:dyDescent="0.25">
      <c r="A44" s="2"/>
      <c r="B44" s="300"/>
      <c r="C44" s="300"/>
      <c r="D44" s="300"/>
      <c r="E44" s="300"/>
      <c r="F44" s="300"/>
      <c r="G44" s="300"/>
      <c r="H44" s="300"/>
      <c r="I44" s="300"/>
      <c r="J44" s="300"/>
      <c r="K44" s="300"/>
      <c r="L44" s="300"/>
      <c r="M44" s="300"/>
      <c r="N44" s="300"/>
      <c r="O44" s="300"/>
      <c r="P44" s="300"/>
      <c r="Q44" s="300"/>
      <c r="R44" s="300"/>
      <c r="S44" s="300"/>
      <c r="T44" s="300"/>
      <c r="U44" s="300"/>
      <c r="V44" s="300"/>
      <c r="W44" s="308"/>
      <c r="X44" s="308"/>
      <c r="Y44" s="308"/>
      <c r="Z44" s="308"/>
      <c r="AA44" s="308"/>
      <c r="AB44" s="308"/>
      <c r="AC44" s="308"/>
      <c r="AD44" s="306"/>
      <c r="AE44" s="309"/>
      <c r="AF44" s="309"/>
      <c r="AG44" s="309"/>
      <c r="AH44" s="309"/>
      <c r="AI44" s="306"/>
      <c r="AJ44" s="306"/>
      <c r="AK44" s="306"/>
      <c r="AL44" s="306"/>
      <c r="AM44" s="306"/>
      <c r="AN44" s="306"/>
      <c r="AO44" s="306"/>
      <c r="AP44" s="306"/>
      <c r="AQ44" s="306"/>
      <c r="AR44" s="306"/>
      <c r="AS44" s="306"/>
      <c r="AT44" s="306"/>
      <c r="AU44" s="306"/>
      <c r="AV44" s="306"/>
      <c r="AW44" s="306"/>
      <c r="AX44" s="306"/>
      <c r="AY44" s="306"/>
      <c r="AZ44" s="306"/>
      <c r="BA44" s="306"/>
      <c r="BB44" s="306"/>
      <c r="BC44" s="2"/>
      <c r="BD44" s="2"/>
      <c r="BE44" s="2"/>
      <c r="BF44" s="2"/>
      <c r="BG44" s="2"/>
      <c r="BH44" s="2"/>
      <c r="BI44" s="2"/>
      <c r="BJ44" s="62">
        <f t="shared" ref="BJ44:BK44" si="54">+BJ45/BJ41</f>
        <v>0.72672130986848504</v>
      </c>
      <c r="BK44" s="62">
        <f t="shared" si="54"/>
        <v>0.8149367500000001</v>
      </c>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row>
    <row r="45" spans="1:90" ht="12.75" customHeight="1" x14ac:dyDescent="0.25">
      <c r="A45" s="2"/>
      <c r="B45" s="300" t="s">
        <v>1465</v>
      </c>
      <c r="C45" s="300"/>
      <c r="D45" s="300"/>
      <c r="E45" s="303">
        <v>0.3</v>
      </c>
      <c r="F45" s="303">
        <v>0.6</v>
      </c>
      <c r="G45" s="303">
        <v>0.82410192999999965</v>
      </c>
      <c r="H45" s="303">
        <v>0.82308397000000011</v>
      </c>
      <c r="I45" s="303">
        <v>0.54993150000000002</v>
      </c>
      <c r="J45" s="303">
        <v>0.58911499000000012</v>
      </c>
      <c r="K45" s="303">
        <v>0.73428048000000001</v>
      </c>
      <c r="L45" s="303">
        <v>0.36045399000000006</v>
      </c>
      <c r="M45" s="303">
        <v>0.73036831000000024</v>
      </c>
      <c r="N45" s="303">
        <v>0.68646174000000004</v>
      </c>
      <c r="O45" s="303">
        <v>0.71964695000000001</v>
      </c>
      <c r="P45" s="303">
        <v>0.9732899199999997</v>
      </c>
      <c r="Q45" s="303">
        <v>0.98123708000000032</v>
      </c>
      <c r="R45" s="303">
        <v>1.2658978399999998</v>
      </c>
      <c r="S45" s="303">
        <v>1.0737202900000022</v>
      </c>
      <c r="T45" s="303">
        <v>2.1104832699999965</v>
      </c>
      <c r="U45" s="303">
        <v>2.0849879999999996</v>
      </c>
      <c r="V45" s="303">
        <f>2134.12156/1000</f>
        <v>2.1341215600000001</v>
      </c>
      <c r="W45" s="303">
        <v>2.6947680833333334</v>
      </c>
      <c r="X45" s="303">
        <v>2.1997680833333333</v>
      </c>
      <c r="Y45" s="303">
        <v>2.0697680833333334</v>
      </c>
      <c r="Z45" s="303">
        <v>2</v>
      </c>
      <c r="AA45" s="303">
        <v>2</v>
      </c>
      <c r="AB45" s="303">
        <v>3.9</v>
      </c>
      <c r="AC45" s="303">
        <v>5.25</v>
      </c>
      <c r="AD45" s="303">
        <v>5.25</v>
      </c>
      <c r="AE45" s="303">
        <v>0.5</v>
      </c>
      <c r="AF45" s="303">
        <v>0.5</v>
      </c>
      <c r="AG45" s="303">
        <v>0.5</v>
      </c>
      <c r="AH45" s="303">
        <v>0.5</v>
      </c>
      <c r="AI45" s="303">
        <v>0</v>
      </c>
      <c r="AJ45" s="303">
        <v>0</v>
      </c>
      <c r="AK45" s="303">
        <v>0</v>
      </c>
      <c r="AL45" s="303">
        <v>0</v>
      </c>
      <c r="AM45" s="303">
        <v>0</v>
      </c>
      <c r="AN45" s="303">
        <v>0</v>
      </c>
      <c r="AO45" s="303">
        <v>0</v>
      </c>
      <c r="AP45" s="303">
        <v>0</v>
      </c>
      <c r="AQ45" s="303">
        <v>0</v>
      </c>
      <c r="AR45" s="303">
        <v>0</v>
      </c>
      <c r="AS45" s="303">
        <v>0</v>
      </c>
      <c r="AT45" s="303">
        <v>0</v>
      </c>
      <c r="AU45" s="303">
        <v>0</v>
      </c>
      <c r="AV45" s="303">
        <v>0</v>
      </c>
      <c r="AW45" s="303">
        <v>0</v>
      </c>
      <c r="AX45" s="303">
        <v>0</v>
      </c>
      <c r="AY45" s="303">
        <v>0</v>
      </c>
      <c r="AZ45" s="303">
        <v>0</v>
      </c>
      <c r="BA45" s="303">
        <v>0</v>
      </c>
      <c r="BB45" s="303">
        <v>0</v>
      </c>
      <c r="BC45" s="2"/>
      <c r="BD45" s="2"/>
      <c r="BE45" s="2" t="str">
        <f t="shared" ref="BE45:BE49" si="55">B45</f>
        <v>Contracted Volumes (ton)</v>
      </c>
      <c r="BF45" s="281">
        <f t="shared" ref="BF45:BR45" si="56">SUMIF($C$5:$BC$5,BF$5,$C45:$BC45)</f>
        <v>0.89999999999999991</v>
      </c>
      <c r="BG45" s="281">
        <f t="shared" si="56"/>
        <v>2.7862323899999999</v>
      </c>
      <c r="BH45" s="281">
        <f t="shared" si="56"/>
        <v>2.5115645200000003</v>
      </c>
      <c r="BI45" s="281">
        <f t="shared" si="56"/>
        <v>3.9400717900000002</v>
      </c>
      <c r="BJ45" s="281">
        <f t="shared" si="56"/>
        <v>7.4033131199999982</v>
      </c>
      <c r="BK45" s="281">
        <f t="shared" si="56"/>
        <v>8.9643042499999996</v>
      </c>
      <c r="BL45" s="281">
        <f t="shared" si="56"/>
        <v>16.399999999999999</v>
      </c>
      <c r="BM45" s="281">
        <f t="shared" si="56"/>
        <v>2</v>
      </c>
      <c r="BN45" s="281">
        <f t="shared" si="56"/>
        <v>0</v>
      </c>
      <c r="BO45" s="281">
        <f t="shared" si="56"/>
        <v>0</v>
      </c>
      <c r="BP45" s="281">
        <f t="shared" si="56"/>
        <v>0</v>
      </c>
      <c r="BQ45" s="281">
        <f t="shared" si="56"/>
        <v>0</v>
      </c>
      <c r="BR45" s="281">
        <f t="shared" si="56"/>
        <v>0</v>
      </c>
      <c r="BS45" s="2"/>
      <c r="BT45" s="2"/>
      <c r="BU45" s="2"/>
      <c r="BV45" s="2"/>
      <c r="BW45" s="2"/>
      <c r="BX45" s="2"/>
      <c r="BY45" s="2"/>
      <c r="BZ45" s="2"/>
      <c r="CA45" s="2"/>
      <c r="CB45" s="2"/>
      <c r="CC45" s="2"/>
      <c r="CD45" s="2"/>
      <c r="CE45" s="2"/>
      <c r="CF45" s="2"/>
      <c r="CG45" s="2"/>
      <c r="CH45" s="2"/>
      <c r="CI45" s="2"/>
      <c r="CJ45" s="2"/>
      <c r="CK45" s="2"/>
      <c r="CL45" s="2"/>
    </row>
    <row r="46" spans="1:90" ht="12.75" customHeight="1" x14ac:dyDescent="0.25">
      <c r="A46" s="2"/>
      <c r="B46" s="300" t="s">
        <v>1466</v>
      </c>
      <c r="C46" s="300"/>
      <c r="D46" s="300"/>
      <c r="E46" s="303">
        <v>0.1</v>
      </c>
      <c r="F46" s="303">
        <v>0.3</v>
      </c>
      <c r="G46" s="303">
        <v>0.60896009999999989</v>
      </c>
      <c r="H46" s="303">
        <v>0.61276301</v>
      </c>
      <c r="I46" s="303">
        <v>0.9272204799999999</v>
      </c>
      <c r="J46" s="303">
        <v>0.89864354000000002</v>
      </c>
      <c r="K46" s="303">
        <v>1.3820736300000001</v>
      </c>
      <c r="L46" s="303">
        <v>0.19926066000000001</v>
      </c>
      <c r="M46" s="303">
        <v>0.92886255000000029</v>
      </c>
      <c r="N46" s="303">
        <v>1.3047963299999996</v>
      </c>
      <c r="O46" s="303">
        <v>1.1549443599999998</v>
      </c>
      <c r="P46" s="303">
        <v>0.99166807000000035</v>
      </c>
      <c r="Q46" s="303">
        <v>1.0052137100000009</v>
      </c>
      <c r="R46" s="303">
        <v>1.18896267</v>
      </c>
      <c r="S46" s="302">
        <f t="shared" ref="S46:BB46" si="57">S41-S45</f>
        <v>1.2468427099999977</v>
      </c>
      <c r="T46" s="302">
        <f t="shared" si="57"/>
        <v>0.46320427000000342</v>
      </c>
      <c r="U46" s="302">
        <f t="shared" si="57"/>
        <v>0.54038903444353048</v>
      </c>
      <c r="V46" s="302">
        <f t="shared" si="57"/>
        <v>0.53353038999999969</v>
      </c>
      <c r="W46" s="302">
        <f t="shared" si="57"/>
        <v>0.10523191666666643</v>
      </c>
      <c r="X46" s="302">
        <f t="shared" si="57"/>
        <v>0.60023191666666653</v>
      </c>
      <c r="Y46" s="302">
        <f t="shared" si="57"/>
        <v>0.73023191666666643</v>
      </c>
      <c r="Z46" s="302">
        <f t="shared" si="57"/>
        <v>0.60000000000000009</v>
      </c>
      <c r="AA46" s="302">
        <f t="shared" si="57"/>
        <v>1.9</v>
      </c>
      <c r="AB46" s="302">
        <f t="shared" si="57"/>
        <v>1.0000000000000004</v>
      </c>
      <c r="AC46" s="302">
        <f t="shared" si="57"/>
        <v>0.75</v>
      </c>
      <c r="AD46" s="302">
        <f t="shared" si="57"/>
        <v>-0.15000000000000036</v>
      </c>
      <c r="AE46" s="302">
        <f t="shared" si="57"/>
        <v>5.2</v>
      </c>
      <c r="AF46" s="302">
        <f t="shared" si="57"/>
        <v>6.5</v>
      </c>
      <c r="AG46" s="302">
        <f t="shared" si="57"/>
        <v>6.5</v>
      </c>
      <c r="AH46" s="302">
        <f t="shared" si="57"/>
        <v>6.5</v>
      </c>
      <c r="AI46" s="302">
        <f t="shared" si="57"/>
        <v>6.7622750172539092</v>
      </c>
      <c r="AJ46" s="302">
        <f t="shared" si="57"/>
        <v>6.8512770166224888</v>
      </c>
      <c r="AK46" s="302">
        <f t="shared" si="57"/>
        <v>6.9583883728364491</v>
      </c>
      <c r="AL46" s="302">
        <f t="shared" si="57"/>
        <v>7</v>
      </c>
      <c r="AM46" s="302">
        <f t="shared" si="57"/>
        <v>7</v>
      </c>
      <c r="AN46" s="302">
        <f t="shared" si="57"/>
        <v>7</v>
      </c>
      <c r="AO46" s="302">
        <f t="shared" si="57"/>
        <v>7</v>
      </c>
      <c r="AP46" s="302">
        <f t="shared" si="57"/>
        <v>7</v>
      </c>
      <c r="AQ46" s="302">
        <f t="shared" si="57"/>
        <v>7</v>
      </c>
      <c r="AR46" s="302">
        <f t="shared" si="57"/>
        <v>7</v>
      </c>
      <c r="AS46" s="302">
        <f t="shared" si="57"/>
        <v>7</v>
      </c>
      <c r="AT46" s="302">
        <f t="shared" si="57"/>
        <v>7</v>
      </c>
      <c r="AU46" s="302">
        <f t="shared" si="57"/>
        <v>7</v>
      </c>
      <c r="AV46" s="302">
        <f t="shared" si="57"/>
        <v>7</v>
      </c>
      <c r="AW46" s="302">
        <f t="shared" si="57"/>
        <v>7</v>
      </c>
      <c r="AX46" s="302">
        <f t="shared" si="57"/>
        <v>7</v>
      </c>
      <c r="AY46" s="302">
        <f t="shared" si="57"/>
        <v>7</v>
      </c>
      <c r="AZ46" s="302">
        <f t="shared" si="57"/>
        <v>7</v>
      </c>
      <c r="BA46" s="302">
        <f t="shared" si="57"/>
        <v>7</v>
      </c>
      <c r="BB46" s="302">
        <f t="shared" si="57"/>
        <v>7</v>
      </c>
      <c r="BC46" s="2"/>
      <c r="BD46" s="2"/>
      <c r="BE46" s="2" t="str">
        <f t="shared" si="55"/>
        <v>Implied Spot Sales (ton)</v>
      </c>
      <c r="BF46" s="281">
        <f t="shared" ref="BF46:BR46" si="58">SUMIF($C$5:$BC$5,BF$5,$C46:$BC46)</f>
        <v>0.4</v>
      </c>
      <c r="BG46" s="281">
        <f t="shared" si="58"/>
        <v>3.0475871300000001</v>
      </c>
      <c r="BH46" s="281">
        <f t="shared" si="58"/>
        <v>3.8149931700000002</v>
      </c>
      <c r="BI46" s="281">
        <f t="shared" si="58"/>
        <v>4.3407888100000012</v>
      </c>
      <c r="BJ46" s="281">
        <f t="shared" si="58"/>
        <v>2.7839664044435311</v>
      </c>
      <c r="BK46" s="281">
        <f t="shared" si="58"/>
        <v>2.0356957499999995</v>
      </c>
      <c r="BL46" s="281">
        <f t="shared" si="58"/>
        <v>3.5</v>
      </c>
      <c r="BM46" s="281">
        <f t="shared" si="58"/>
        <v>24.7</v>
      </c>
      <c r="BN46" s="281">
        <f t="shared" si="58"/>
        <v>27.571940406712848</v>
      </c>
      <c r="BO46" s="281">
        <f t="shared" si="58"/>
        <v>28</v>
      </c>
      <c r="BP46" s="281">
        <f t="shared" si="58"/>
        <v>28</v>
      </c>
      <c r="BQ46" s="281">
        <f t="shared" si="58"/>
        <v>28</v>
      </c>
      <c r="BR46" s="281">
        <f t="shared" si="58"/>
        <v>28</v>
      </c>
      <c r="BS46" s="2"/>
      <c r="BT46" s="2"/>
      <c r="BU46" s="2"/>
      <c r="BV46" s="2"/>
      <c r="BW46" s="2"/>
      <c r="BX46" s="2"/>
      <c r="BY46" s="2"/>
      <c r="BZ46" s="2"/>
      <c r="CA46" s="2"/>
      <c r="CB46" s="2"/>
      <c r="CC46" s="2"/>
      <c r="CD46" s="2"/>
      <c r="CE46" s="2"/>
      <c r="CF46" s="2"/>
      <c r="CG46" s="2"/>
      <c r="CH46" s="2"/>
      <c r="CI46" s="2"/>
      <c r="CJ46" s="2"/>
      <c r="CK46" s="2"/>
      <c r="CL46" s="2"/>
    </row>
    <row r="47" spans="1:90" ht="12.75" customHeight="1" x14ac:dyDescent="0.25">
      <c r="A47" s="2"/>
      <c r="B47" s="310" t="s">
        <v>1467</v>
      </c>
      <c r="C47" s="311">
        <f t="shared" ref="C47:AB47" si="59">C41/C111</f>
        <v>0</v>
      </c>
      <c r="D47" s="311">
        <f t="shared" si="59"/>
        <v>0</v>
      </c>
      <c r="E47" s="311">
        <f t="shared" si="59"/>
        <v>3.0959053659768108E-2</v>
      </c>
      <c r="F47" s="311">
        <f t="shared" si="59"/>
        <v>7.5808997230121175E-2</v>
      </c>
      <c r="G47" s="311">
        <f t="shared" si="59"/>
        <v>0.10679950406324748</v>
      </c>
      <c r="H47" s="311">
        <f t="shared" si="59"/>
        <v>0.10584772089833849</v>
      </c>
      <c r="I47" s="311">
        <f t="shared" si="59"/>
        <v>0.11301065449266651</v>
      </c>
      <c r="J47" s="311">
        <f t="shared" si="59"/>
        <v>0.11402713556495872</v>
      </c>
      <c r="K47" s="311">
        <f t="shared" si="59"/>
        <v>0.15902263294892963</v>
      </c>
      <c r="L47" s="311">
        <f t="shared" si="59"/>
        <v>0.13151562466009895</v>
      </c>
      <c r="M47" s="311">
        <f t="shared" si="59"/>
        <v>0.27924571735547515</v>
      </c>
      <c r="N47" s="311">
        <f t="shared" si="59"/>
        <v>0.21759945251616081</v>
      </c>
      <c r="O47" s="311">
        <f t="shared" si="59"/>
        <v>0.16436859985294508</v>
      </c>
      <c r="P47" s="311">
        <f t="shared" si="59"/>
        <v>0.15938991579704481</v>
      </c>
      <c r="Q47" s="311">
        <f t="shared" si="59"/>
        <v>0.16588467895381573</v>
      </c>
      <c r="R47" s="311">
        <f t="shared" si="59"/>
        <v>0.18480456730004716</v>
      </c>
      <c r="S47" s="311">
        <f t="shared" si="59"/>
        <v>0.16886166474110323</v>
      </c>
      <c r="T47" s="311">
        <f t="shared" si="59"/>
        <v>0.17830803345264923</v>
      </c>
      <c r="U47" s="311">
        <f t="shared" si="59"/>
        <v>0.18154541136937488</v>
      </c>
      <c r="V47" s="311">
        <f t="shared" si="59"/>
        <v>0.18355097638952719</v>
      </c>
      <c r="W47" s="311">
        <f t="shared" si="59"/>
        <v>0.19396965662465607</v>
      </c>
      <c r="X47" s="311">
        <f t="shared" si="59"/>
        <v>0.19473869081571191</v>
      </c>
      <c r="Y47" s="311">
        <f t="shared" si="59"/>
        <v>0.18422213811525037</v>
      </c>
      <c r="Z47" s="311">
        <f t="shared" si="59"/>
        <v>0.16259216430327</v>
      </c>
      <c r="AA47" s="311">
        <f t="shared" si="59"/>
        <v>0.24259084567015765</v>
      </c>
      <c r="AB47" s="311">
        <f t="shared" si="59"/>
        <v>0.30261084007345568</v>
      </c>
      <c r="AC47" s="311">
        <f>AC41/AC188*4</f>
        <v>0.54992836957956237</v>
      </c>
      <c r="AD47" s="312">
        <v>0.55000000000000004</v>
      </c>
      <c r="AE47" s="312">
        <v>0.65</v>
      </c>
      <c r="AF47" s="312">
        <v>0.65</v>
      </c>
      <c r="AG47" s="312">
        <v>0.65</v>
      </c>
      <c r="AH47" s="312">
        <v>0.65</v>
      </c>
      <c r="AI47" s="312">
        <v>0.6</v>
      </c>
      <c r="AJ47" s="312">
        <v>0.6</v>
      </c>
      <c r="AK47" s="312">
        <v>0.6</v>
      </c>
      <c r="AL47" s="312">
        <v>0.6</v>
      </c>
      <c r="AM47" s="312">
        <f t="shared" ref="AM47:BB47" si="60">AL47</f>
        <v>0.6</v>
      </c>
      <c r="AN47" s="312">
        <f t="shared" si="60"/>
        <v>0.6</v>
      </c>
      <c r="AO47" s="312">
        <f t="shared" si="60"/>
        <v>0.6</v>
      </c>
      <c r="AP47" s="312">
        <f t="shared" si="60"/>
        <v>0.6</v>
      </c>
      <c r="AQ47" s="312">
        <f t="shared" si="60"/>
        <v>0.6</v>
      </c>
      <c r="AR47" s="312">
        <f t="shared" si="60"/>
        <v>0.6</v>
      </c>
      <c r="AS47" s="312">
        <f t="shared" si="60"/>
        <v>0.6</v>
      </c>
      <c r="AT47" s="312">
        <f t="shared" si="60"/>
        <v>0.6</v>
      </c>
      <c r="AU47" s="312">
        <f t="shared" si="60"/>
        <v>0.6</v>
      </c>
      <c r="AV47" s="312">
        <f t="shared" si="60"/>
        <v>0.6</v>
      </c>
      <c r="AW47" s="312">
        <f t="shared" si="60"/>
        <v>0.6</v>
      </c>
      <c r="AX47" s="312">
        <f t="shared" si="60"/>
        <v>0.6</v>
      </c>
      <c r="AY47" s="312">
        <f t="shared" si="60"/>
        <v>0.6</v>
      </c>
      <c r="AZ47" s="312">
        <f t="shared" si="60"/>
        <v>0.6</v>
      </c>
      <c r="BA47" s="312">
        <f t="shared" si="60"/>
        <v>0.6</v>
      </c>
      <c r="BB47" s="312">
        <f t="shared" si="60"/>
        <v>0.6</v>
      </c>
      <c r="BC47" s="2"/>
      <c r="BD47" s="2"/>
      <c r="BE47" s="114" t="str">
        <f t="shared" si="55"/>
        <v>Target Atlas Sand Market Share (%)</v>
      </c>
      <c r="BF47" s="224">
        <f t="shared" ref="BF47:BR47" si="61">BF41/BF97</f>
        <v>2.7059732222744812E-2</v>
      </c>
      <c r="BG47" s="224">
        <f t="shared" si="61"/>
        <v>0.10986109832077091</v>
      </c>
      <c r="BH47" s="224">
        <f t="shared" si="61"/>
        <v>0.19372601060863232</v>
      </c>
      <c r="BI47" s="224">
        <f t="shared" si="61"/>
        <v>0.16902738960729283</v>
      </c>
      <c r="BJ47" s="224">
        <f t="shared" si="61"/>
        <v>0.17818908554373675</v>
      </c>
      <c r="BK47" s="224">
        <f t="shared" si="61"/>
        <v>0.1833227562162203</v>
      </c>
      <c r="BL47" s="224">
        <f t="shared" si="61"/>
        <v>0.30307004251098368</v>
      </c>
      <c r="BM47" s="224">
        <f t="shared" si="61"/>
        <v>0.38675093410080047</v>
      </c>
      <c r="BN47" s="224">
        <f t="shared" si="61"/>
        <v>0.37857690313117631</v>
      </c>
      <c r="BO47" s="224">
        <f t="shared" si="61"/>
        <v>0.36442779021403554</v>
      </c>
      <c r="BP47" s="224">
        <f t="shared" si="61"/>
        <v>0.35722943819639091</v>
      </c>
      <c r="BQ47" s="224">
        <f t="shared" si="61"/>
        <v>0.35017327147076122</v>
      </c>
      <c r="BR47" s="224">
        <f t="shared" si="61"/>
        <v>0.34325648152525146</v>
      </c>
      <c r="BS47" s="2"/>
      <c r="BT47" s="2"/>
      <c r="BU47" s="2"/>
      <c r="BV47" s="2"/>
      <c r="BW47" s="2"/>
      <c r="BX47" s="2"/>
      <c r="BY47" s="2"/>
      <c r="BZ47" s="2"/>
      <c r="CA47" s="2"/>
      <c r="CB47" s="2"/>
      <c r="CC47" s="2"/>
      <c r="CD47" s="2"/>
      <c r="CE47" s="2"/>
      <c r="CF47" s="2"/>
      <c r="CG47" s="2"/>
      <c r="CH47" s="2"/>
      <c r="CI47" s="2"/>
      <c r="CJ47" s="2"/>
      <c r="CK47" s="2"/>
      <c r="CL47" s="2"/>
    </row>
    <row r="48" spans="1:90" ht="12.75" customHeight="1" x14ac:dyDescent="0.25">
      <c r="A48" s="2"/>
      <c r="B48" s="313" t="s">
        <v>1468</v>
      </c>
      <c r="C48" s="314">
        <f t="shared" ref="C48:BB48" si="62">C41/C111</f>
        <v>0</v>
      </c>
      <c r="D48" s="314">
        <f t="shared" si="62"/>
        <v>0</v>
      </c>
      <c r="E48" s="314">
        <f t="shared" si="62"/>
        <v>3.0959053659768108E-2</v>
      </c>
      <c r="F48" s="314">
        <f t="shared" si="62"/>
        <v>7.5808997230121175E-2</v>
      </c>
      <c r="G48" s="314">
        <f t="shared" si="62"/>
        <v>0.10679950406324748</v>
      </c>
      <c r="H48" s="314">
        <f t="shared" si="62"/>
        <v>0.10584772089833849</v>
      </c>
      <c r="I48" s="314">
        <f t="shared" si="62"/>
        <v>0.11301065449266651</v>
      </c>
      <c r="J48" s="314">
        <f t="shared" si="62"/>
        <v>0.11402713556495872</v>
      </c>
      <c r="K48" s="314">
        <f t="shared" si="62"/>
        <v>0.15902263294892963</v>
      </c>
      <c r="L48" s="314">
        <f t="shared" si="62"/>
        <v>0.13151562466009895</v>
      </c>
      <c r="M48" s="314">
        <f t="shared" si="62"/>
        <v>0.27924571735547515</v>
      </c>
      <c r="N48" s="314">
        <f t="shared" si="62"/>
        <v>0.21759945251616081</v>
      </c>
      <c r="O48" s="314">
        <f t="shared" si="62"/>
        <v>0.16436859985294508</v>
      </c>
      <c r="P48" s="314">
        <f t="shared" si="62"/>
        <v>0.15938991579704481</v>
      </c>
      <c r="Q48" s="314">
        <f t="shared" si="62"/>
        <v>0.16588467895381573</v>
      </c>
      <c r="R48" s="314">
        <f t="shared" si="62"/>
        <v>0.18480456730004716</v>
      </c>
      <c r="S48" s="314">
        <f t="shared" si="62"/>
        <v>0.16886166474110323</v>
      </c>
      <c r="T48" s="314">
        <f t="shared" si="62"/>
        <v>0.17830803345264923</v>
      </c>
      <c r="U48" s="314">
        <f t="shared" si="62"/>
        <v>0.18154541136937488</v>
      </c>
      <c r="V48" s="314">
        <f t="shared" si="62"/>
        <v>0.18355097638952719</v>
      </c>
      <c r="W48" s="314">
        <f t="shared" si="62"/>
        <v>0.19396965662465607</v>
      </c>
      <c r="X48" s="314">
        <f t="shared" si="62"/>
        <v>0.19473869081571191</v>
      </c>
      <c r="Y48" s="314">
        <f t="shared" si="62"/>
        <v>0.18422213811525037</v>
      </c>
      <c r="Z48" s="314">
        <f t="shared" si="62"/>
        <v>0.16259216430327</v>
      </c>
      <c r="AA48" s="314">
        <f t="shared" si="62"/>
        <v>0.24259084567015765</v>
      </c>
      <c r="AB48" s="314">
        <f t="shared" si="62"/>
        <v>0.30261084007345568</v>
      </c>
      <c r="AC48" s="314">
        <f t="shared" si="62"/>
        <v>0.3584544904350499</v>
      </c>
      <c r="AD48" s="314">
        <f t="shared" si="62"/>
        <v>0.30623279247177487</v>
      </c>
      <c r="AE48" s="314">
        <f t="shared" si="62"/>
        <v>0.34333912078192691</v>
      </c>
      <c r="AF48" s="314">
        <f t="shared" si="62"/>
        <v>0.40680038813070507</v>
      </c>
      <c r="AG48" s="314">
        <f t="shared" si="62"/>
        <v>0.39641263463027276</v>
      </c>
      <c r="AH48" s="314">
        <f t="shared" si="62"/>
        <v>0.39842467926053854</v>
      </c>
      <c r="AI48" s="314">
        <f t="shared" si="62"/>
        <v>0.38610723302174627</v>
      </c>
      <c r="AJ48" s="314">
        <f t="shared" si="62"/>
        <v>0.37741705318287005</v>
      </c>
      <c r="AK48" s="314">
        <f t="shared" si="62"/>
        <v>0.37352939621607834</v>
      </c>
      <c r="AL48" s="314">
        <f t="shared" si="62"/>
        <v>0.3776703622799451</v>
      </c>
      <c r="AM48" s="314">
        <f t="shared" si="62"/>
        <v>0.37886093029652013</v>
      </c>
      <c r="AN48" s="314">
        <f t="shared" si="62"/>
        <v>0.36552299616640804</v>
      </c>
      <c r="AO48" s="314">
        <f t="shared" si="62"/>
        <v>0.35618927158378499</v>
      </c>
      <c r="AP48" s="314">
        <f t="shared" si="62"/>
        <v>0.3579971572277853</v>
      </c>
      <c r="AQ48" s="314">
        <f t="shared" si="62"/>
        <v>0.37137748799261422</v>
      </c>
      <c r="AR48" s="314">
        <f t="shared" si="62"/>
        <v>0.35830301111695656</v>
      </c>
      <c r="AS48" s="314">
        <f t="shared" si="62"/>
        <v>0.34915365072659782</v>
      </c>
      <c r="AT48" s="314">
        <f t="shared" si="62"/>
        <v>0.35092582614864848</v>
      </c>
      <c r="AU48" s="314">
        <f t="shared" si="62"/>
        <v>0.36404186222041574</v>
      </c>
      <c r="AV48" s="314">
        <f t="shared" si="62"/>
        <v>0.35122563866551132</v>
      </c>
      <c r="AW48" s="314">
        <f t="shared" si="62"/>
        <v>0.34225700081771004</v>
      </c>
      <c r="AX48" s="314">
        <f t="shared" si="62"/>
        <v>0.34399417138319521</v>
      </c>
      <c r="AY48" s="314">
        <f t="shared" si="62"/>
        <v>0.35685113323708995</v>
      </c>
      <c r="AZ48" s="314">
        <f t="shared" si="62"/>
        <v>0.34428806185982497</v>
      </c>
      <c r="BA48" s="314">
        <f t="shared" si="62"/>
        <v>0.33549657683648132</v>
      </c>
      <c r="BB48" s="315">
        <f t="shared" si="62"/>
        <v>0.33719943397807056</v>
      </c>
      <c r="BC48" s="2"/>
      <c r="BD48" s="2"/>
      <c r="BE48" s="114" t="str">
        <f t="shared" si="55"/>
        <v>Effective Atlas Sand Market Share (%)</v>
      </c>
      <c r="BF48" s="224">
        <f t="shared" ref="BF48:BR48" si="63">BF41/BF111</f>
        <v>2.7059732222744812E-2</v>
      </c>
      <c r="BG48" s="224">
        <f t="shared" si="63"/>
        <v>0.10986109832077091</v>
      </c>
      <c r="BH48" s="224">
        <f t="shared" si="63"/>
        <v>0.19372601060863232</v>
      </c>
      <c r="BI48" s="224">
        <f t="shared" si="63"/>
        <v>0.16902738960729283</v>
      </c>
      <c r="BJ48" s="224">
        <f t="shared" si="63"/>
        <v>0.17818908554373675</v>
      </c>
      <c r="BK48" s="224">
        <f t="shared" si="63"/>
        <v>0.1833227562162203</v>
      </c>
      <c r="BL48" s="224">
        <f t="shared" si="63"/>
        <v>0.30307004251098368</v>
      </c>
      <c r="BM48" s="224">
        <f t="shared" si="63"/>
        <v>0.38675093410080047</v>
      </c>
      <c r="BN48" s="224">
        <f t="shared" si="63"/>
        <v>0.37857690313117631</v>
      </c>
      <c r="BO48" s="224">
        <f t="shared" si="63"/>
        <v>0.36442779021403554</v>
      </c>
      <c r="BP48" s="224">
        <f t="shared" si="63"/>
        <v>0.35722943819639091</v>
      </c>
      <c r="BQ48" s="224">
        <f t="shared" si="63"/>
        <v>0.35017327147076122</v>
      </c>
      <c r="BR48" s="224">
        <f t="shared" si="63"/>
        <v>0.34325648152525146</v>
      </c>
      <c r="BS48" s="2"/>
      <c r="BT48" s="2"/>
      <c r="BU48" s="2"/>
      <c r="BV48" s="2"/>
      <c r="BW48" s="2"/>
      <c r="BX48" s="2"/>
      <c r="BY48" s="2"/>
      <c r="BZ48" s="2"/>
      <c r="CA48" s="2"/>
      <c r="CB48" s="2"/>
      <c r="CC48" s="2"/>
      <c r="CD48" s="2"/>
      <c r="CE48" s="2"/>
      <c r="CF48" s="2"/>
      <c r="CG48" s="2"/>
      <c r="CH48" s="2"/>
      <c r="CI48" s="2"/>
      <c r="CJ48" s="2"/>
      <c r="CK48" s="2"/>
      <c r="CL48" s="2"/>
    </row>
    <row r="49" spans="1:90" ht="12.75" customHeight="1" x14ac:dyDescent="0.25">
      <c r="A49" s="2"/>
      <c r="B49" s="310" t="s">
        <v>1469</v>
      </c>
      <c r="C49" s="300"/>
      <c r="D49" s="300"/>
      <c r="E49" s="312">
        <v>0.04</v>
      </c>
      <c r="F49" s="312">
        <v>0.09</v>
      </c>
      <c r="G49" s="312">
        <v>0.12</v>
      </c>
      <c r="H49" s="312">
        <v>0.12</v>
      </c>
      <c r="I49" s="312">
        <v>0.12</v>
      </c>
      <c r="J49" s="312">
        <v>0.13</v>
      </c>
      <c r="K49" s="312">
        <v>0.16</v>
      </c>
      <c r="L49" s="312">
        <v>0.16</v>
      </c>
      <c r="M49" s="312">
        <v>0.22</v>
      </c>
      <c r="N49" s="312">
        <v>0.21</v>
      </c>
      <c r="O49" s="312">
        <v>0.16</v>
      </c>
      <c r="P49" s="312">
        <v>0.16</v>
      </c>
      <c r="Q49" s="312">
        <v>0.16</v>
      </c>
      <c r="R49" s="312">
        <v>0.2</v>
      </c>
      <c r="S49" s="312">
        <v>0.18</v>
      </c>
      <c r="T49" s="312">
        <v>0.16</v>
      </c>
      <c r="U49" s="316"/>
      <c r="V49" s="300"/>
      <c r="W49" s="300"/>
      <c r="X49" s="300"/>
      <c r="Y49" s="300"/>
      <c r="Z49" s="300"/>
      <c r="AA49" s="300"/>
      <c r="AB49" s="300"/>
      <c r="AC49" s="317">
        <f t="shared" ref="AC49:AP49" si="64">+AC152</f>
        <v>24.224500000000003</v>
      </c>
      <c r="AD49" s="317">
        <f t="shared" si="64"/>
        <v>23.803939906793897</v>
      </c>
      <c r="AE49" s="317">
        <f t="shared" si="64"/>
        <v>21.588789230330697</v>
      </c>
      <c r="AF49" s="317">
        <f t="shared" si="64"/>
        <v>23.940600263980137</v>
      </c>
      <c r="AG49" s="317">
        <f t="shared" si="64"/>
        <v>24.131684342431388</v>
      </c>
      <c r="AH49" s="317">
        <f t="shared" si="64"/>
        <v>24.320855925420773</v>
      </c>
      <c r="AI49" s="317">
        <f t="shared" si="64"/>
        <v>24.552076514785032</v>
      </c>
      <c r="AJ49" s="317">
        <f t="shared" si="64"/>
        <v>24.783088991932186</v>
      </c>
      <c r="AK49" s="317">
        <f t="shared" si="64"/>
        <v>25.06110588936285</v>
      </c>
      <c r="AL49" s="317">
        <f t="shared" si="64"/>
        <v>25.322861047179703</v>
      </c>
      <c r="AM49" s="317">
        <f t="shared" si="64"/>
        <v>25.588409758008396</v>
      </c>
      <c r="AN49" s="317">
        <f t="shared" si="64"/>
        <v>25.857807000878079</v>
      </c>
      <c r="AO49" s="317">
        <f t="shared" si="64"/>
        <v>26.131108551615451</v>
      </c>
      <c r="AP49" s="317">
        <f t="shared" si="64"/>
        <v>26.352918505837074</v>
      </c>
      <c r="AQ49" s="300"/>
      <c r="AR49" s="300"/>
      <c r="AS49" s="300"/>
      <c r="AT49" s="300"/>
      <c r="AU49" s="300"/>
      <c r="AV49" s="300"/>
      <c r="AW49" s="300"/>
      <c r="AX49" s="300"/>
      <c r="AY49" s="300"/>
      <c r="AZ49" s="300"/>
      <c r="BA49" s="300"/>
      <c r="BB49" s="300"/>
      <c r="BC49" s="2"/>
      <c r="BD49" s="2"/>
      <c r="BE49" s="114" t="str">
        <f t="shared" si="55"/>
        <v>Atlas Sand Market Share - Presetnation (%)</v>
      </c>
      <c r="BF49" s="2"/>
      <c r="BG49" s="2"/>
      <c r="BH49" s="2"/>
      <c r="BI49" s="2"/>
      <c r="BJ49" s="2"/>
      <c r="BK49" s="62"/>
      <c r="BL49" s="6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row>
    <row r="50" spans="1:90" ht="12.75" customHeight="1" x14ac:dyDescent="0.25">
      <c r="A50" s="2"/>
      <c r="B50" s="300"/>
      <c r="C50" s="300"/>
      <c r="D50" s="300"/>
      <c r="E50" s="300"/>
      <c r="F50" s="300"/>
      <c r="G50" s="300"/>
      <c r="H50" s="300"/>
      <c r="I50" s="300"/>
      <c r="J50" s="300"/>
      <c r="K50" s="300"/>
      <c r="L50" s="300"/>
      <c r="M50" s="300"/>
      <c r="N50" s="300"/>
      <c r="O50" s="300"/>
      <c r="P50" s="300"/>
      <c r="Q50" s="300"/>
      <c r="R50" s="300"/>
      <c r="S50" s="300"/>
      <c r="T50" s="300"/>
      <c r="U50" s="300"/>
      <c r="V50" s="300"/>
      <c r="W50" s="300"/>
      <c r="X50" s="300"/>
      <c r="Y50" s="300"/>
      <c r="Z50" s="300"/>
      <c r="AA50" s="300"/>
      <c r="AB50" s="300"/>
      <c r="AC50" s="300"/>
      <c r="AD50" s="300"/>
      <c r="AE50" s="300"/>
      <c r="AF50" s="300"/>
      <c r="AG50" s="300"/>
      <c r="AH50" s="300"/>
      <c r="AI50" s="300"/>
      <c r="AJ50" s="300"/>
      <c r="AK50" s="300"/>
      <c r="AL50" s="300"/>
      <c r="AM50" s="300"/>
      <c r="AN50" s="300"/>
      <c r="AO50" s="300"/>
      <c r="AP50" s="300"/>
      <c r="AQ50" s="300"/>
      <c r="AR50" s="300"/>
      <c r="AS50" s="300"/>
      <c r="AT50" s="300"/>
      <c r="AU50" s="300"/>
      <c r="AV50" s="300"/>
      <c r="AW50" s="300"/>
      <c r="AX50" s="300"/>
      <c r="AY50" s="300"/>
      <c r="AZ50" s="300"/>
      <c r="BA50" s="300"/>
      <c r="BB50" s="300"/>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row>
    <row r="51" spans="1:90" ht="12.75" customHeight="1" x14ac:dyDescent="0.25">
      <c r="A51" s="2"/>
      <c r="B51" s="318" t="s">
        <v>1470</v>
      </c>
      <c r="C51" s="318"/>
      <c r="D51" s="318"/>
      <c r="E51" s="308">
        <f t="shared" ref="E51:BB51" si="65">E45/E$41</f>
        <v>0.74999999999999989</v>
      </c>
      <c r="F51" s="308">
        <f t="shared" si="65"/>
        <v>0.66666666666666674</v>
      </c>
      <c r="G51" s="308">
        <f t="shared" si="65"/>
        <v>0.57506368374019368</v>
      </c>
      <c r="H51" s="308">
        <f t="shared" si="65"/>
        <v>0.57323933640895364</v>
      </c>
      <c r="I51" s="308">
        <f t="shared" si="65"/>
        <v>0.37229175294474443</v>
      </c>
      <c r="J51" s="308">
        <f t="shared" si="65"/>
        <v>0.39597486965845191</v>
      </c>
      <c r="K51" s="308">
        <f t="shared" si="65"/>
        <v>0.34695539679793946</v>
      </c>
      <c r="L51" s="308">
        <f t="shared" si="65"/>
        <v>0.64399598974227312</v>
      </c>
      <c r="M51" s="308">
        <f t="shared" si="65"/>
        <v>0.44018486372655824</v>
      </c>
      <c r="N51" s="308">
        <f t="shared" si="65"/>
        <v>0.3447377064490692</v>
      </c>
      <c r="O51" s="308">
        <f t="shared" si="65"/>
        <v>0.38389538357563391</v>
      </c>
      <c r="P51" s="308">
        <f t="shared" si="65"/>
        <v>0.49532352597522944</v>
      </c>
      <c r="Q51" s="308">
        <f t="shared" si="65"/>
        <v>0.49396495747070568</v>
      </c>
      <c r="R51" s="308">
        <f t="shared" si="65"/>
        <v>0.51566996774085549</v>
      </c>
      <c r="S51" s="308">
        <f t="shared" si="65"/>
        <v>0.4626981857419955</v>
      </c>
      <c r="T51" s="308">
        <f t="shared" si="65"/>
        <v>0.82002311360608937</v>
      </c>
      <c r="U51" s="308">
        <f t="shared" si="65"/>
        <v>0.79416707491765259</v>
      </c>
      <c r="V51" s="308">
        <f t="shared" si="65"/>
        <v>0.8</v>
      </c>
      <c r="W51" s="308">
        <f t="shared" si="65"/>
        <v>0.96241717261904769</v>
      </c>
      <c r="X51" s="308">
        <f t="shared" si="65"/>
        <v>0.78563145833333337</v>
      </c>
      <c r="Y51" s="308">
        <f t="shared" si="65"/>
        <v>0.73920288690476199</v>
      </c>
      <c r="Z51" s="308">
        <f t="shared" si="65"/>
        <v>0.76923076923076916</v>
      </c>
      <c r="AA51" s="308">
        <f t="shared" si="65"/>
        <v>0.51282051282051289</v>
      </c>
      <c r="AB51" s="308">
        <f t="shared" si="65"/>
        <v>0.79591836734693866</v>
      </c>
      <c r="AC51" s="308">
        <f t="shared" si="65"/>
        <v>0.875</v>
      </c>
      <c r="AD51" s="308">
        <f t="shared" si="65"/>
        <v>1.0294117647058825</v>
      </c>
      <c r="AE51" s="308">
        <f t="shared" si="65"/>
        <v>8.771929824561403E-2</v>
      </c>
      <c r="AF51" s="308">
        <f t="shared" si="65"/>
        <v>7.1428571428571425E-2</v>
      </c>
      <c r="AG51" s="308">
        <f t="shared" si="65"/>
        <v>7.1428571428571425E-2</v>
      </c>
      <c r="AH51" s="308">
        <f t="shared" si="65"/>
        <v>7.1428571428571425E-2</v>
      </c>
      <c r="AI51" s="308">
        <f t="shared" si="65"/>
        <v>0</v>
      </c>
      <c r="AJ51" s="308">
        <f t="shared" si="65"/>
        <v>0</v>
      </c>
      <c r="AK51" s="308">
        <f t="shared" si="65"/>
        <v>0</v>
      </c>
      <c r="AL51" s="308">
        <f t="shared" si="65"/>
        <v>0</v>
      </c>
      <c r="AM51" s="308">
        <f t="shared" si="65"/>
        <v>0</v>
      </c>
      <c r="AN51" s="308">
        <f t="shared" si="65"/>
        <v>0</v>
      </c>
      <c r="AO51" s="308">
        <f t="shared" si="65"/>
        <v>0</v>
      </c>
      <c r="AP51" s="308">
        <f t="shared" si="65"/>
        <v>0</v>
      </c>
      <c r="AQ51" s="308">
        <f t="shared" si="65"/>
        <v>0</v>
      </c>
      <c r="AR51" s="308">
        <f t="shared" si="65"/>
        <v>0</v>
      </c>
      <c r="AS51" s="308">
        <f t="shared" si="65"/>
        <v>0</v>
      </c>
      <c r="AT51" s="308">
        <f t="shared" si="65"/>
        <v>0</v>
      </c>
      <c r="AU51" s="308">
        <f t="shared" si="65"/>
        <v>0</v>
      </c>
      <c r="AV51" s="308">
        <f t="shared" si="65"/>
        <v>0</v>
      </c>
      <c r="AW51" s="308">
        <f t="shared" si="65"/>
        <v>0</v>
      </c>
      <c r="AX51" s="308">
        <f t="shared" si="65"/>
        <v>0</v>
      </c>
      <c r="AY51" s="308">
        <f t="shared" si="65"/>
        <v>0</v>
      </c>
      <c r="AZ51" s="308">
        <f t="shared" si="65"/>
        <v>0</v>
      </c>
      <c r="BA51" s="308">
        <f t="shared" si="65"/>
        <v>0</v>
      </c>
      <c r="BB51" s="308">
        <f t="shared" si="65"/>
        <v>0</v>
      </c>
      <c r="BC51" s="2"/>
      <c r="BD51" s="2"/>
      <c r="BE51" s="4" t="str">
        <f t="shared" ref="BE51:BE52" si="66">B51</f>
        <v>Contracted Volumes (%)</v>
      </c>
      <c r="BF51" s="122">
        <f t="shared" ref="BF51:BR51" si="67">BF45/BF$41</f>
        <v>0.69230769230769229</v>
      </c>
      <c r="BG51" s="122">
        <f t="shared" si="67"/>
        <v>0.47760003209698193</v>
      </c>
      <c r="BH51" s="122">
        <f t="shared" si="67"/>
        <v>0.39698753146120447</v>
      </c>
      <c r="BI51" s="122">
        <f t="shared" si="67"/>
        <v>0.47580462711810412</v>
      </c>
      <c r="BJ51" s="122">
        <f t="shared" si="67"/>
        <v>0.72672130986848504</v>
      </c>
      <c r="BK51" s="122">
        <f t="shared" si="67"/>
        <v>0.8149367500000001</v>
      </c>
      <c r="BL51" s="122">
        <f t="shared" si="67"/>
        <v>0.82412060301507539</v>
      </c>
      <c r="BM51" s="122">
        <f t="shared" si="67"/>
        <v>7.4906367041198504E-2</v>
      </c>
      <c r="BN51" s="122">
        <f t="shared" si="67"/>
        <v>0</v>
      </c>
      <c r="BO51" s="122">
        <f t="shared" si="67"/>
        <v>0</v>
      </c>
      <c r="BP51" s="122">
        <f t="shared" si="67"/>
        <v>0</v>
      </c>
      <c r="BQ51" s="122">
        <f t="shared" si="67"/>
        <v>0</v>
      </c>
      <c r="BR51" s="122">
        <f t="shared" si="67"/>
        <v>0</v>
      </c>
      <c r="BS51" s="2"/>
      <c r="BT51" s="2"/>
      <c r="BU51" s="2"/>
      <c r="BV51" s="2"/>
      <c r="BW51" s="2"/>
      <c r="BX51" s="2"/>
      <c r="BY51" s="2"/>
      <c r="BZ51" s="2"/>
      <c r="CA51" s="2"/>
      <c r="CB51" s="2"/>
      <c r="CC51" s="2"/>
      <c r="CD51" s="2"/>
      <c r="CE51" s="2"/>
      <c r="CF51" s="2"/>
      <c r="CG51" s="2"/>
      <c r="CH51" s="2"/>
      <c r="CI51" s="2"/>
      <c r="CJ51" s="2"/>
      <c r="CK51" s="2"/>
      <c r="CL51" s="2"/>
    </row>
    <row r="52" spans="1:90" ht="12.75" customHeight="1" x14ac:dyDescent="0.25">
      <c r="A52" s="2"/>
      <c r="B52" s="318" t="s">
        <v>1471</v>
      </c>
      <c r="C52" s="318"/>
      <c r="D52" s="318"/>
      <c r="E52" s="308">
        <f t="shared" ref="E52:BB52" si="68">E46/E$41</f>
        <v>0.25</v>
      </c>
      <c r="F52" s="308">
        <f t="shared" si="68"/>
        <v>0.33333333333333337</v>
      </c>
      <c r="G52" s="308">
        <f t="shared" si="68"/>
        <v>0.42493631625980638</v>
      </c>
      <c r="H52" s="308">
        <f t="shared" si="68"/>
        <v>0.42676066359104647</v>
      </c>
      <c r="I52" s="308">
        <f t="shared" si="68"/>
        <v>0.62770824705525563</v>
      </c>
      <c r="J52" s="308">
        <f t="shared" si="68"/>
        <v>0.60402513034154803</v>
      </c>
      <c r="K52" s="308">
        <f t="shared" si="68"/>
        <v>0.65304460320206059</v>
      </c>
      <c r="L52" s="308">
        <f t="shared" si="68"/>
        <v>0.35600401025772682</v>
      </c>
      <c r="M52" s="308">
        <f t="shared" si="68"/>
        <v>0.55981513627344182</v>
      </c>
      <c r="N52" s="308">
        <f t="shared" si="68"/>
        <v>0.65526229355093069</v>
      </c>
      <c r="O52" s="308">
        <f t="shared" si="68"/>
        <v>0.61610461642436609</v>
      </c>
      <c r="P52" s="308">
        <f t="shared" si="68"/>
        <v>0.50467647402477056</v>
      </c>
      <c r="Q52" s="308">
        <f t="shared" si="68"/>
        <v>0.50603504252929432</v>
      </c>
      <c r="R52" s="308">
        <f t="shared" si="68"/>
        <v>0.48433003225914462</v>
      </c>
      <c r="S52" s="308">
        <f t="shared" si="68"/>
        <v>0.5373018142580045</v>
      </c>
      <c r="T52" s="308">
        <f t="shared" si="68"/>
        <v>0.17997688639391068</v>
      </c>
      <c r="U52" s="308">
        <f t="shared" si="68"/>
        <v>0.20583292508234738</v>
      </c>
      <c r="V52" s="308">
        <f t="shared" si="68"/>
        <v>0.1999999999999999</v>
      </c>
      <c r="W52" s="308">
        <f t="shared" si="68"/>
        <v>3.7582827380952297E-2</v>
      </c>
      <c r="X52" s="308">
        <f t="shared" si="68"/>
        <v>0.21436854166666663</v>
      </c>
      <c r="Y52" s="308">
        <f t="shared" si="68"/>
        <v>0.26079711309523801</v>
      </c>
      <c r="Z52" s="308">
        <f t="shared" si="68"/>
        <v>0.23076923076923078</v>
      </c>
      <c r="AA52" s="308">
        <f t="shared" si="68"/>
        <v>0.48717948717948717</v>
      </c>
      <c r="AB52" s="308">
        <f t="shared" si="68"/>
        <v>0.20408163265306131</v>
      </c>
      <c r="AC52" s="308">
        <f t="shared" si="68"/>
        <v>0.125</v>
      </c>
      <c r="AD52" s="308">
        <f t="shared" si="68"/>
        <v>-2.9411764705882425E-2</v>
      </c>
      <c r="AE52" s="308">
        <f t="shared" si="68"/>
        <v>0.91228070175438591</v>
      </c>
      <c r="AF52" s="308">
        <f t="shared" si="68"/>
        <v>0.9285714285714286</v>
      </c>
      <c r="AG52" s="308">
        <f t="shared" si="68"/>
        <v>0.9285714285714286</v>
      </c>
      <c r="AH52" s="308">
        <f t="shared" si="68"/>
        <v>0.9285714285714286</v>
      </c>
      <c r="AI52" s="308">
        <f t="shared" si="68"/>
        <v>1</v>
      </c>
      <c r="AJ52" s="308">
        <f t="shared" si="68"/>
        <v>1</v>
      </c>
      <c r="AK52" s="308">
        <f t="shared" si="68"/>
        <v>1</v>
      </c>
      <c r="AL52" s="308">
        <f t="shared" si="68"/>
        <v>1</v>
      </c>
      <c r="AM52" s="308">
        <f t="shared" si="68"/>
        <v>1</v>
      </c>
      <c r="AN52" s="308">
        <f t="shared" si="68"/>
        <v>1</v>
      </c>
      <c r="AO52" s="308">
        <f t="shared" si="68"/>
        <v>1</v>
      </c>
      <c r="AP52" s="308">
        <f t="shared" si="68"/>
        <v>1</v>
      </c>
      <c r="AQ52" s="308">
        <f t="shared" si="68"/>
        <v>1</v>
      </c>
      <c r="AR52" s="308">
        <f t="shared" si="68"/>
        <v>1</v>
      </c>
      <c r="AS52" s="308">
        <f t="shared" si="68"/>
        <v>1</v>
      </c>
      <c r="AT52" s="308">
        <f t="shared" si="68"/>
        <v>1</v>
      </c>
      <c r="AU52" s="308">
        <f t="shared" si="68"/>
        <v>1</v>
      </c>
      <c r="AV52" s="308">
        <f t="shared" si="68"/>
        <v>1</v>
      </c>
      <c r="AW52" s="308">
        <f t="shared" si="68"/>
        <v>1</v>
      </c>
      <c r="AX52" s="308">
        <f t="shared" si="68"/>
        <v>1</v>
      </c>
      <c r="AY52" s="308">
        <f t="shared" si="68"/>
        <v>1</v>
      </c>
      <c r="AZ52" s="308">
        <f t="shared" si="68"/>
        <v>1</v>
      </c>
      <c r="BA52" s="308">
        <f t="shared" si="68"/>
        <v>1</v>
      </c>
      <c r="BB52" s="308">
        <f t="shared" si="68"/>
        <v>1</v>
      </c>
      <c r="BC52" s="2"/>
      <c r="BD52" s="2"/>
      <c r="BE52" s="4" t="str">
        <f t="shared" si="66"/>
        <v>Spot Volumes (%)</v>
      </c>
      <c r="BF52" s="122">
        <f t="shared" ref="BF52:BR52" si="69">BF46/BF$41</f>
        <v>0.30769230769230776</v>
      </c>
      <c r="BG52" s="122">
        <f t="shared" si="69"/>
        <v>0.52239996790301801</v>
      </c>
      <c r="BH52" s="122">
        <f t="shared" si="69"/>
        <v>0.60301246853879553</v>
      </c>
      <c r="BI52" s="122">
        <f t="shared" si="69"/>
        <v>0.52419537288189599</v>
      </c>
      <c r="BJ52" s="122">
        <f t="shared" si="69"/>
        <v>0.27327869013151507</v>
      </c>
      <c r="BK52" s="122">
        <f t="shared" si="69"/>
        <v>0.18506324999999998</v>
      </c>
      <c r="BL52" s="122">
        <f t="shared" si="69"/>
        <v>0.17587939698492464</v>
      </c>
      <c r="BM52" s="122">
        <f t="shared" si="69"/>
        <v>0.92509363295880154</v>
      </c>
      <c r="BN52" s="122">
        <f t="shared" si="69"/>
        <v>1</v>
      </c>
      <c r="BO52" s="122">
        <f t="shared" si="69"/>
        <v>1</v>
      </c>
      <c r="BP52" s="122">
        <f t="shared" si="69"/>
        <v>1</v>
      </c>
      <c r="BQ52" s="122">
        <f t="shared" si="69"/>
        <v>1</v>
      </c>
      <c r="BR52" s="122">
        <f t="shared" si="69"/>
        <v>1</v>
      </c>
      <c r="BS52" s="2"/>
      <c r="BT52" s="2"/>
      <c r="BU52" s="2"/>
      <c r="BV52" s="2"/>
      <c r="BW52" s="2"/>
      <c r="BX52" s="2"/>
      <c r="BY52" s="2"/>
      <c r="BZ52" s="2"/>
      <c r="CA52" s="2"/>
      <c r="CB52" s="2"/>
      <c r="CC52" s="2"/>
      <c r="CD52" s="2"/>
      <c r="CE52" s="2"/>
      <c r="CF52" s="2"/>
      <c r="CG52" s="2"/>
      <c r="CH52" s="2"/>
      <c r="CI52" s="2"/>
      <c r="CJ52" s="2"/>
      <c r="CK52" s="2"/>
      <c r="CL52" s="2"/>
    </row>
    <row r="53" spans="1:90" ht="12.75" customHeight="1" x14ac:dyDescent="0.25">
      <c r="A53" s="2"/>
      <c r="B53" s="300"/>
      <c r="C53" s="300"/>
      <c r="D53" s="300"/>
      <c r="E53" s="300"/>
      <c r="F53" s="300"/>
      <c r="G53" s="300"/>
      <c r="H53" s="300"/>
      <c r="I53" s="300"/>
      <c r="J53" s="300"/>
      <c r="K53" s="300"/>
      <c r="L53" s="300"/>
      <c r="M53" s="300"/>
      <c r="N53" s="300"/>
      <c r="O53" s="300"/>
      <c r="P53" s="300"/>
      <c r="Q53" s="300"/>
      <c r="R53" s="300"/>
      <c r="S53" s="300"/>
      <c r="T53" s="300"/>
      <c r="U53" s="300"/>
      <c r="V53" s="300"/>
      <c r="W53" s="300"/>
      <c r="X53" s="300"/>
      <c r="Y53" s="300"/>
      <c r="Z53" s="300"/>
      <c r="AA53" s="300"/>
      <c r="AB53" s="300"/>
      <c r="AC53" s="300"/>
      <c r="AD53" s="300"/>
      <c r="AE53" s="300"/>
      <c r="AF53" s="300"/>
      <c r="AG53" s="300"/>
      <c r="AH53" s="300"/>
      <c r="AI53" s="300"/>
      <c r="AJ53" s="300"/>
      <c r="AK53" s="300"/>
      <c r="AL53" s="300"/>
      <c r="AM53" s="300"/>
      <c r="AN53" s="300"/>
      <c r="AO53" s="300"/>
      <c r="AP53" s="300"/>
      <c r="AQ53" s="300"/>
      <c r="AR53" s="300"/>
      <c r="AS53" s="300"/>
      <c r="AT53" s="300"/>
      <c r="AU53" s="300"/>
      <c r="AV53" s="300"/>
      <c r="AW53" s="300"/>
      <c r="AX53" s="300"/>
      <c r="AY53" s="300"/>
      <c r="AZ53" s="300"/>
      <c r="BA53" s="300"/>
      <c r="BB53" s="300"/>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row>
    <row r="54" spans="1:90" ht="12.75" customHeight="1" x14ac:dyDescent="0.25">
      <c r="A54" s="2"/>
      <c r="B54" s="299" t="s">
        <v>1472</v>
      </c>
      <c r="C54" s="300"/>
      <c r="D54" s="300"/>
      <c r="E54" s="300"/>
      <c r="F54" s="300"/>
      <c r="G54" s="300"/>
      <c r="H54" s="300"/>
      <c r="I54" s="300"/>
      <c r="J54" s="300"/>
      <c r="K54" s="300"/>
      <c r="L54" s="300"/>
      <c r="M54" s="300"/>
      <c r="N54" s="300"/>
      <c r="O54" s="300"/>
      <c r="P54" s="300"/>
      <c r="Q54" s="300"/>
      <c r="R54" s="300"/>
      <c r="S54" s="300"/>
      <c r="T54" s="300"/>
      <c r="U54" s="300"/>
      <c r="V54" s="300"/>
      <c r="W54" s="300"/>
      <c r="X54" s="300"/>
      <c r="Y54" s="300"/>
      <c r="Z54" s="300"/>
      <c r="AA54" s="300"/>
      <c r="AB54" s="300"/>
      <c r="AC54" s="300"/>
      <c r="AD54" s="300"/>
      <c r="AE54" s="300"/>
      <c r="AF54" s="300"/>
      <c r="AG54" s="300"/>
      <c r="AH54" s="300"/>
      <c r="AI54" s="300"/>
      <c r="AJ54" s="300"/>
      <c r="AK54" s="300"/>
      <c r="AL54" s="300"/>
      <c r="AM54" s="300"/>
      <c r="AN54" s="300"/>
      <c r="AO54" s="300"/>
      <c r="AP54" s="300"/>
      <c r="AQ54" s="300"/>
      <c r="AR54" s="300"/>
      <c r="AS54" s="300"/>
      <c r="AT54" s="300"/>
      <c r="AU54" s="300"/>
      <c r="AV54" s="300"/>
      <c r="AW54" s="300"/>
      <c r="AX54" s="300"/>
      <c r="AY54" s="300"/>
      <c r="AZ54" s="300"/>
      <c r="BA54" s="300"/>
      <c r="BB54" s="300"/>
      <c r="BC54" s="2"/>
      <c r="BD54" s="2"/>
      <c r="BE54" s="3" t="str">
        <f t="shared" ref="BE54:BE56" si="70">B54</f>
        <v>Sourcing</v>
      </c>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row>
    <row r="55" spans="1:90" ht="12.75" customHeight="1" x14ac:dyDescent="0.25">
      <c r="A55" s="2"/>
      <c r="B55" s="300" t="s">
        <v>1473</v>
      </c>
      <c r="C55" s="300"/>
      <c r="D55" s="300"/>
      <c r="E55" s="300"/>
      <c r="F55" s="300"/>
      <c r="G55" s="319">
        <v>0.5</v>
      </c>
      <c r="H55" s="319">
        <v>0.5</v>
      </c>
      <c r="I55" s="319">
        <v>0.5</v>
      </c>
      <c r="J55" s="319">
        <v>0.5</v>
      </c>
      <c r="K55" s="319">
        <v>0.5</v>
      </c>
      <c r="L55" s="319">
        <v>0.5</v>
      </c>
      <c r="M55" s="319">
        <v>0.5</v>
      </c>
      <c r="N55" s="319">
        <v>0.5</v>
      </c>
      <c r="O55" s="319">
        <v>0.5</v>
      </c>
      <c r="P55" s="319">
        <v>0.5</v>
      </c>
      <c r="Q55" s="319">
        <v>0.5</v>
      </c>
      <c r="R55" s="319">
        <v>0.5</v>
      </c>
      <c r="S55" s="319">
        <v>0.5</v>
      </c>
      <c r="T55" s="319">
        <v>0.5</v>
      </c>
      <c r="U55" s="319">
        <v>0.5</v>
      </c>
      <c r="V55" s="319">
        <v>0.5</v>
      </c>
      <c r="W55" s="319">
        <v>0.5</v>
      </c>
      <c r="X55" s="319">
        <v>0.5</v>
      </c>
      <c r="Y55" s="319">
        <v>0.5</v>
      </c>
      <c r="Z55" s="319">
        <v>0.63</v>
      </c>
      <c r="AA55" s="319">
        <v>0.7</v>
      </c>
      <c r="AB55" s="319">
        <v>0.7</v>
      </c>
      <c r="AC55" s="319">
        <v>0.7</v>
      </c>
      <c r="AD55" s="319">
        <v>0.7</v>
      </c>
      <c r="AE55" s="319">
        <v>0.7</v>
      </c>
      <c r="AF55" s="319">
        <v>0.7</v>
      </c>
      <c r="AG55" s="319">
        <v>0.7</v>
      </c>
      <c r="AH55" s="319">
        <v>0.7</v>
      </c>
      <c r="AI55" s="319">
        <v>0.7</v>
      </c>
      <c r="AJ55" s="319">
        <v>0.7</v>
      </c>
      <c r="AK55" s="319">
        <v>0.7</v>
      </c>
      <c r="AL55" s="319">
        <v>0.7</v>
      </c>
      <c r="AM55" s="319">
        <v>0.5</v>
      </c>
      <c r="AN55" s="319">
        <v>0.5</v>
      </c>
      <c r="AO55" s="319">
        <v>0.5</v>
      </c>
      <c r="AP55" s="319">
        <v>0.5</v>
      </c>
      <c r="AQ55" s="319">
        <v>0.5</v>
      </c>
      <c r="AR55" s="319">
        <v>0.5</v>
      </c>
      <c r="AS55" s="319">
        <v>0.5</v>
      </c>
      <c r="AT55" s="319">
        <v>0.5</v>
      </c>
      <c r="AU55" s="319">
        <v>0.5</v>
      </c>
      <c r="AV55" s="319">
        <v>0.5</v>
      </c>
      <c r="AW55" s="319">
        <v>0.5</v>
      </c>
      <c r="AX55" s="319">
        <v>0.5</v>
      </c>
      <c r="AY55" s="319">
        <v>0.5</v>
      </c>
      <c r="AZ55" s="319">
        <v>0.5</v>
      </c>
      <c r="BA55" s="319">
        <v>0.5</v>
      </c>
      <c r="BB55" s="319">
        <v>0.5</v>
      </c>
      <c r="BC55" s="2"/>
      <c r="BD55" s="2"/>
      <c r="BE55" s="2" t="str">
        <f t="shared" si="70"/>
        <v>Kermit Mine</v>
      </c>
      <c r="BF55" s="19" t="str">
        <f t="shared" ref="BF55:BR55" si="71">IFERROR(BF58/SUM(BF$58:BF$59),"")</f>
        <v/>
      </c>
      <c r="BG55" s="19">
        <f t="shared" si="71"/>
        <v>0.5</v>
      </c>
      <c r="BH55" s="19">
        <f t="shared" si="71"/>
        <v>0.5</v>
      </c>
      <c r="BI55" s="19">
        <f t="shared" si="71"/>
        <v>0.5</v>
      </c>
      <c r="BJ55" s="19">
        <f t="shared" si="71"/>
        <v>0.5</v>
      </c>
      <c r="BK55" s="19">
        <f t="shared" si="71"/>
        <v>0.53072727272727271</v>
      </c>
      <c r="BL55" s="19">
        <f t="shared" si="71"/>
        <v>0.7</v>
      </c>
      <c r="BM55" s="19">
        <f t="shared" si="71"/>
        <v>0.7</v>
      </c>
      <c r="BN55" s="19">
        <f t="shared" si="71"/>
        <v>0.69999999999999984</v>
      </c>
      <c r="BO55" s="19">
        <f t="shared" si="71"/>
        <v>0.5</v>
      </c>
      <c r="BP55" s="19">
        <f t="shared" si="71"/>
        <v>0.5</v>
      </c>
      <c r="BQ55" s="19">
        <f t="shared" si="71"/>
        <v>0.5</v>
      </c>
      <c r="BR55" s="19">
        <f t="shared" si="71"/>
        <v>0.5</v>
      </c>
      <c r="BS55" s="2"/>
      <c r="BT55" s="2"/>
      <c r="BU55" s="2"/>
      <c r="BV55" s="2"/>
      <c r="BW55" s="2"/>
      <c r="BX55" s="2"/>
      <c r="BY55" s="2"/>
      <c r="BZ55" s="2"/>
      <c r="CA55" s="2"/>
      <c r="CB55" s="2"/>
      <c r="CC55" s="2"/>
      <c r="CD55" s="2"/>
      <c r="CE55" s="2"/>
      <c r="CF55" s="2"/>
      <c r="CG55" s="2"/>
      <c r="CH55" s="2"/>
      <c r="CI55" s="2"/>
      <c r="CJ55" s="2"/>
      <c r="CK55" s="2"/>
      <c r="CL55" s="2"/>
    </row>
    <row r="56" spans="1:90" ht="12.75" customHeight="1" x14ac:dyDescent="0.25">
      <c r="A56" s="2"/>
      <c r="B56" s="300" t="s">
        <v>1474</v>
      </c>
      <c r="C56" s="300"/>
      <c r="D56" s="300"/>
      <c r="E56" s="300"/>
      <c r="F56" s="300"/>
      <c r="G56" s="320">
        <f t="shared" ref="G56:BB56" si="72">1-G55</f>
        <v>0.5</v>
      </c>
      <c r="H56" s="320">
        <f t="shared" si="72"/>
        <v>0.5</v>
      </c>
      <c r="I56" s="320">
        <f t="shared" si="72"/>
        <v>0.5</v>
      </c>
      <c r="J56" s="320">
        <f t="shared" si="72"/>
        <v>0.5</v>
      </c>
      <c r="K56" s="320">
        <f t="shared" si="72"/>
        <v>0.5</v>
      </c>
      <c r="L56" s="320">
        <f t="shared" si="72"/>
        <v>0.5</v>
      </c>
      <c r="M56" s="320">
        <f t="shared" si="72"/>
        <v>0.5</v>
      </c>
      <c r="N56" s="320">
        <f t="shared" si="72"/>
        <v>0.5</v>
      </c>
      <c r="O56" s="320">
        <f t="shared" si="72"/>
        <v>0.5</v>
      </c>
      <c r="P56" s="320">
        <f t="shared" si="72"/>
        <v>0.5</v>
      </c>
      <c r="Q56" s="320">
        <f t="shared" si="72"/>
        <v>0.5</v>
      </c>
      <c r="R56" s="320">
        <f t="shared" si="72"/>
        <v>0.5</v>
      </c>
      <c r="S56" s="320">
        <f t="shared" si="72"/>
        <v>0.5</v>
      </c>
      <c r="T56" s="320">
        <f t="shared" si="72"/>
        <v>0.5</v>
      </c>
      <c r="U56" s="320">
        <f t="shared" si="72"/>
        <v>0.5</v>
      </c>
      <c r="V56" s="320">
        <f t="shared" si="72"/>
        <v>0.5</v>
      </c>
      <c r="W56" s="320">
        <f t="shared" si="72"/>
        <v>0.5</v>
      </c>
      <c r="X56" s="320">
        <f t="shared" si="72"/>
        <v>0.5</v>
      </c>
      <c r="Y56" s="320">
        <f t="shared" si="72"/>
        <v>0.5</v>
      </c>
      <c r="Z56" s="320">
        <f t="shared" si="72"/>
        <v>0.37</v>
      </c>
      <c r="AA56" s="320">
        <f t="shared" si="72"/>
        <v>0.30000000000000004</v>
      </c>
      <c r="AB56" s="320">
        <f t="shared" si="72"/>
        <v>0.30000000000000004</v>
      </c>
      <c r="AC56" s="320">
        <f t="shared" si="72"/>
        <v>0.30000000000000004</v>
      </c>
      <c r="AD56" s="320">
        <f t="shared" si="72"/>
        <v>0.30000000000000004</v>
      </c>
      <c r="AE56" s="320">
        <f t="shared" si="72"/>
        <v>0.30000000000000004</v>
      </c>
      <c r="AF56" s="320">
        <f t="shared" si="72"/>
        <v>0.30000000000000004</v>
      </c>
      <c r="AG56" s="320">
        <f t="shared" si="72"/>
        <v>0.30000000000000004</v>
      </c>
      <c r="AH56" s="320">
        <f t="shared" si="72"/>
        <v>0.30000000000000004</v>
      </c>
      <c r="AI56" s="320">
        <f t="shared" si="72"/>
        <v>0.30000000000000004</v>
      </c>
      <c r="AJ56" s="320">
        <f t="shared" si="72"/>
        <v>0.30000000000000004</v>
      </c>
      <c r="AK56" s="320">
        <f t="shared" si="72"/>
        <v>0.30000000000000004</v>
      </c>
      <c r="AL56" s="320">
        <f t="shared" si="72"/>
        <v>0.30000000000000004</v>
      </c>
      <c r="AM56" s="320">
        <f t="shared" si="72"/>
        <v>0.5</v>
      </c>
      <c r="AN56" s="320">
        <f t="shared" si="72"/>
        <v>0.5</v>
      </c>
      <c r="AO56" s="320">
        <f t="shared" si="72"/>
        <v>0.5</v>
      </c>
      <c r="AP56" s="320">
        <f t="shared" si="72"/>
        <v>0.5</v>
      </c>
      <c r="AQ56" s="320">
        <f t="shared" si="72"/>
        <v>0.5</v>
      </c>
      <c r="AR56" s="320">
        <f t="shared" si="72"/>
        <v>0.5</v>
      </c>
      <c r="AS56" s="320">
        <f t="shared" si="72"/>
        <v>0.5</v>
      </c>
      <c r="AT56" s="320">
        <f t="shared" si="72"/>
        <v>0.5</v>
      </c>
      <c r="AU56" s="320">
        <f t="shared" si="72"/>
        <v>0.5</v>
      </c>
      <c r="AV56" s="320">
        <f t="shared" si="72"/>
        <v>0.5</v>
      </c>
      <c r="AW56" s="320">
        <f t="shared" si="72"/>
        <v>0.5</v>
      </c>
      <c r="AX56" s="320">
        <f t="shared" si="72"/>
        <v>0.5</v>
      </c>
      <c r="AY56" s="320">
        <f t="shared" si="72"/>
        <v>0.5</v>
      </c>
      <c r="AZ56" s="320">
        <f t="shared" si="72"/>
        <v>0.5</v>
      </c>
      <c r="BA56" s="320">
        <f t="shared" si="72"/>
        <v>0.5</v>
      </c>
      <c r="BB56" s="320">
        <f t="shared" si="72"/>
        <v>0.5</v>
      </c>
      <c r="BC56" s="2"/>
      <c r="BD56" s="2"/>
      <c r="BE56" s="2" t="str">
        <f t="shared" si="70"/>
        <v>Monahans Mine</v>
      </c>
      <c r="BF56" s="19" t="str">
        <f t="shared" ref="BF56:BR56" si="73">IFERROR(BF59/SUM(BF$58:BF$59),"")</f>
        <v/>
      </c>
      <c r="BG56" s="19">
        <f t="shared" si="73"/>
        <v>0.5</v>
      </c>
      <c r="BH56" s="19">
        <f t="shared" si="73"/>
        <v>0.5</v>
      </c>
      <c r="BI56" s="19">
        <f t="shared" si="73"/>
        <v>0.5</v>
      </c>
      <c r="BJ56" s="19">
        <f t="shared" si="73"/>
        <v>0.5</v>
      </c>
      <c r="BK56" s="19">
        <f t="shared" si="73"/>
        <v>0.46927272727272729</v>
      </c>
      <c r="BL56" s="19">
        <f t="shared" si="73"/>
        <v>0.30000000000000004</v>
      </c>
      <c r="BM56" s="19">
        <f t="shared" si="73"/>
        <v>0.30000000000000004</v>
      </c>
      <c r="BN56" s="19">
        <f t="shared" si="73"/>
        <v>0.30000000000000004</v>
      </c>
      <c r="BO56" s="19">
        <f t="shared" si="73"/>
        <v>0.5</v>
      </c>
      <c r="BP56" s="19">
        <f t="shared" si="73"/>
        <v>0.5</v>
      </c>
      <c r="BQ56" s="19">
        <f t="shared" si="73"/>
        <v>0.5</v>
      </c>
      <c r="BR56" s="19">
        <f t="shared" si="73"/>
        <v>0.5</v>
      </c>
      <c r="BS56" s="2"/>
      <c r="BT56" s="2"/>
      <c r="BU56" s="2"/>
      <c r="BV56" s="2"/>
      <c r="BW56" s="2"/>
      <c r="BX56" s="2"/>
      <c r="BY56" s="2"/>
      <c r="BZ56" s="2"/>
      <c r="CA56" s="2"/>
      <c r="CB56" s="2"/>
      <c r="CC56" s="2"/>
      <c r="CD56" s="2"/>
      <c r="CE56" s="2"/>
      <c r="CF56" s="2"/>
      <c r="CG56" s="2"/>
      <c r="CH56" s="2"/>
      <c r="CI56" s="2"/>
      <c r="CJ56" s="2"/>
      <c r="CK56" s="2"/>
      <c r="CL56" s="2"/>
    </row>
    <row r="57" spans="1:90" ht="12.75" customHeight="1" x14ac:dyDescent="0.25">
      <c r="A57" s="2"/>
      <c r="B57" s="300"/>
      <c r="C57" s="300"/>
      <c r="D57" s="300"/>
      <c r="E57" s="300"/>
      <c r="F57" s="300"/>
      <c r="G57" s="300"/>
      <c r="H57" s="300"/>
      <c r="I57" s="300"/>
      <c r="J57" s="300"/>
      <c r="K57" s="300"/>
      <c r="L57" s="300"/>
      <c r="M57" s="300"/>
      <c r="N57" s="300"/>
      <c r="O57" s="300"/>
      <c r="P57" s="300"/>
      <c r="Q57" s="300"/>
      <c r="R57" s="300"/>
      <c r="S57" s="300"/>
      <c r="T57" s="300"/>
      <c r="U57" s="300"/>
      <c r="V57" s="300"/>
      <c r="W57" s="300"/>
      <c r="X57" s="300"/>
      <c r="Y57" s="300"/>
      <c r="Z57" s="300"/>
      <c r="AA57" s="300"/>
      <c r="AB57" s="300"/>
      <c r="AC57" s="300"/>
      <c r="AD57" s="300"/>
      <c r="AE57" s="300"/>
      <c r="AF57" s="300"/>
      <c r="AG57" s="300"/>
      <c r="AH57" s="300"/>
      <c r="AI57" s="300"/>
      <c r="AJ57" s="300"/>
      <c r="AK57" s="300"/>
      <c r="AL57" s="300"/>
      <c r="AM57" s="300"/>
      <c r="AN57" s="300"/>
      <c r="AO57" s="300"/>
      <c r="AP57" s="300"/>
      <c r="AQ57" s="300"/>
      <c r="AR57" s="300"/>
      <c r="AS57" s="300"/>
      <c r="AT57" s="300"/>
      <c r="AU57" s="300"/>
      <c r="AV57" s="300"/>
      <c r="AW57" s="300"/>
      <c r="AX57" s="300"/>
      <c r="AY57" s="300"/>
      <c r="AZ57" s="300"/>
      <c r="BA57" s="300"/>
      <c r="BB57" s="300"/>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row>
    <row r="58" spans="1:90" ht="12.75" customHeight="1" x14ac:dyDescent="0.25">
      <c r="A58" s="2"/>
      <c r="B58" s="300" t="s">
        <v>1475</v>
      </c>
      <c r="C58" s="300"/>
      <c r="D58" s="300"/>
      <c r="E58" s="300"/>
      <c r="F58" s="300"/>
      <c r="G58" s="302">
        <f t="shared" ref="G58:BB58" si="74">G55*G41</f>
        <v>0.71653101499999972</v>
      </c>
      <c r="H58" s="302">
        <f t="shared" si="74"/>
        <v>0.71792349</v>
      </c>
      <c r="I58" s="302">
        <f t="shared" si="74"/>
        <v>0.73857598999999996</v>
      </c>
      <c r="J58" s="302">
        <f t="shared" si="74"/>
        <v>0.74387926500000012</v>
      </c>
      <c r="K58" s="302">
        <f t="shared" si="74"/>
        <v>1.058177055</v>
      </c>
      <c r="L58" s="302">
        <f t="shared" si="74"/>
        <v>0.27985732500000005</v>
      </c>
      <c r="M58" s="302">
        <f t="shared" si="74"/>
        <v>0.82961543000000026</v>
      </c>
      <c r="N58" s="302">
        <f t="shared" si="74"/>
        <v>0.99562903499999988</v>
      </c>
      <c r="O58" s="302">
        <f t="shared" si="74"/>
        <v>0.93729565499999989</v>
      </c>
      <c r="P58" s="302">
        <f t="shared" si="74"/>
        <v>0.98247899500000002</v>
      </c>
      <c r="Q58" s="302">
        <f t="shared" si="74"/>
        <v>0.99322539500000062</v>
      </c>
      <c r="R58" s="302">
        <f t="shared" si="74"/>
        <v>1.2274302549999998</v>
      </c>
      <c r="S58" s="302">
        <f t="shared" si="74"/>
        <v>1.1602815</v>
      </c>
      <c r="T58" s="302">
        <f t="shared" si="74"/>
        <v>1.2868437699999999</v>
      </c>
      <c r="U58" s="302">
        <f t="shared" si="74"/>
        <v>1.312688517221765</v>
      </c>
      <c r="V58" s="302">
        <f t="shared" si="74"/>
        <v>1.3338259749999999</v>
      </c>
      <c r="W58" s="302">
        <f t="shared" si="74"/>
        <v>1.4</v>
      </c>
      <c r="X58" s="302">
        <f t="shared" si="74"/>
        <v>1.4</v>
      </c>
      <c r="Y58" s="302">
        <f t="shared" si="74"/>
        <v>1.4</v>
      </c>
      <c r="Z58" s="302">
        <f t="shared" si="74"/>
        <v>1.6380000000000001</v>
      </c>
      <c r="AA58" s="302">
        <f t="shared" si="74"/>
        <v>2.73</v>
      </c>
      <c r="AB58" s="302">
        <f t="shared" si="74"/>
        <v>3.43</v>
      </c>
      <c r="AC58" s="302">
        <f t="shared" si="74"/>
        <v>4.1999999999999993</v>
      </c>
      <c r="AD58" s="302">
        <f t="shared" si="74"/>
        <v>3.5699999999999994</v>
      </c>
      <c r="AE58" s="302">
        <f t="shared" si="74"/>
        <v>3.9899999999999998</v>
      </c>
      <c r="AF58" s="302">
        <f t="shared" si="74"/>
        <v>4.8999999999999995</v>
      </c>
      <c r="AG58" s="302">
        <f t="shared" si="74"/>
        <v>4.8999999999999995</v>
      </c>
      <c r="AH58" s="302">
        <f t="shared" si="74"/>
        <v>4.8999999999999995</v>
      </c>
      <c r="AI58" s="302">
        <f t="shared" si="74"/>
        <v>4.7335925120777365</v>
      </c>
      <c r="AJ58" s="302">
        <f t="shared" si="74"/>
        <v>4.7958939116357415</v>
      </c>
      <c r="AK58" s="302">
        <f t="shared" si="74"/>
        <v>4.8708718609855142</v>
      </c>
      <c r="AL58" s="302">
        <f t="shared" si="74"/>
        <v>4.8999999999999995</v>
      </c>
      <c r="AM58" s="302">
        <f t="shared" si="74"/>
        <v>3.5</v>
      </c>
      <c r="AN58" s="302">
        <f t="shared" si="74"/>
        <v>3.5</v>
      </c>
      <c r="AO58" s="302">
        <f t="shared" si="74"/>
        <v>3.5</v>
      </c>
      <c r="AP58" s="302">
        <f t="shared" si="74"/>
        <v>3.5</v>
      </c>
      <c r="AQ58" s="302">
        <f t="shared" si="74"/>
        <v>3.5</v>
      </c>
      <c r="AR58" s="302">
        <f t="shared" si="74"/>
        <v>3.5</v>
      </c>
      <c r="AS58" s="302">
        <f t="shared" si="74"/>
        <v>3.5</v>
      </c>
      <c r="AT58" s="302">
        <f t="shared" si="74"/>
        <v>3.5</v>
      </c>
      <c r="AU58" s="302">
        <f t="shared" si="74"/>
        <v>3.5</v>
      </c>
      <c r="AV58" s="302">
        <f t="shared" si="74"/>
        <v>3.5</v>
      </c>
      <c r="AW58" s="302">
        <f t="shared" si="74"/>
        <v>3.5</v>
      </c>
      <c r="AX58" s="302">
        <f t="shared" si="74"/>
        <v>3.5</v>
      </c>
      <c r="AY58" s="302">
        <f t="shared" si="74"/>
        <v>3.5</v>
      </c>
      <c r="AZ58" s="302">
        <f t="shared" si="74"/>
        <v>3.5</v>
      </c>
      <c r="BA58" s="302">
        <f t="shared" si="74"/>
        <v>3.5</v>
      </c>
      <c r="BB58" s="302">
        <f t="shared" si="74"/>
        <v>3.5</v>
      </c>
      <c r="BC58" s="2"/>
      <c r="BD58" s="2"/>
      <c r="BE58" s="2" t="str">
        <f t="shared" ref="BE58:BE59" si="75">B58</f>
        <v>Kermit Mine(ton)</v>
      </c>
      <c r="BF58" s="281">
        <f t="shared" ref="BF58:BR58" si="76">SUMIF($C$5:$BC$5,BF$5,$C58:$BC58)</f>
        <v>0</v>
      </c>
      <c r="BG58" s="281">
        <f t="shared" si="76"/>
        <v>2.9169097600000002</v>
      </c>
      <c r="BH58" s="281">
        <f t="shared" si="76"/>
        <v>3.1632788450000002</v>
      </c>
      <c r="BI58" s="281">
        <f t="shared" si="76"/>
        <v>4.1404303000000002</v>
      </c>
      <c r="BJ58" s="281">
        <f t="shared" si="76"/>
        <v>5.0936397622217644</v>
      </c>
      <c r="BK58" s="281">
        <f t="shared" si="76"/>
        <v>5.8379999999999992</v>
      </c>
      <c r="BL58" s="281">
        <f t="shared" si="76"/>
        <v>13.93</v>
      </c>
      <c r="BM58" s="281">
        <f t="shared" si="76"/>
        <v>18.689999999999998</v>
      </c>
      <c r="BN58" s="281">
        <f t="shared" si="76"/>
        <v>19.300358284698991</v>
      </c>
      <c r="BO58" s="281">
        <f t="shared" si="76"/>
        <v>14</v>
      </c>
      <c r="BP58" s="281">
        <f t="shared" si="76"/>
        <v>14</v>
      </c>
      <c r="BQ58" s="281">
        <f t="shared" si="76"/>
        <v>14</v>
      </c>
      <c r="BR58" s="281">
        <f t="shared" si="76"/>
        <v>14</v>
      </c>
      <c r="BS58" s="2"/>
      <c r="BT58" s="2"/>
      <c r="BU58" s="2"/>
      <c r="BV58" s="2"/>
      <c r="BW58" s="2"/>
      <c r="BX58" s="2"/>
      <c r="BY58" s="2"/>
      <c r="BZ58" s="2"/>
      <c r="CA58" s="2"/>
      <c r="CB58" s="2"/>
      <c r="CC58" s="2"/>
      <c r="CD58" s="2"/>
      <c r="CE58" s="2"/>
      <c r="CF58" s="2"/>
      <c r="CG58" s="2"/>
      <c r="CH58" s="2"/>
      <c r="CI58" s="2"/>
      <c r="CJ58" s="2"/>
      <c r="CK58" s="2"/>
      <c r="CL58" s="2"/>
    </row>
    <row r="59" spans="1:90" ht="12.75" customHeight="1" x14ac:dyDescent="0.25">
      <c r="A59" s="2"/>
      <c r="B59" s="300" t="s">
        <v>1476</v>
      </c>
      <c r="C59" s="300"/>
      <c r="D59" s="300"/>
      <c r="E59" s="300"/>
      <c r="F59" s="300"/>
      <c r="G59" s="302">
        <f t="shared" ref="G59:BB59" si="77">G56*G41</f>
        <v>0.71653101499999972</v>
      </c>
      <c r="H59" s="302">
        <f t="shared" si="77"/>
        <v>0.71792349</v>
      </c>
      <c r="I59" s="302">
        <f t="shared" si="77"/>
        <v>0.73857598999999996</v>
      </c>
      <c r="J59" s="302">
        <f t="shared" si="77"/>
        <v>0.74387926500000012</v>
      </c>
      <c r="K59" s="302">
        <f t="shared" si="77"/>
        <v>1.058177055</v>
      </c>
      <c r="L59" s="302">
        <f t="shared" si="77"/>
        <v>0.27985732500000005</v>
      </c>
      <c r="M59" s="302">
        <f t="shared" si="77"/>
        <v>0.82961543000000026</v>
      </c>
      <c r="N59" s="302">
        <f t="shared" si="77"/>
        <v>0.99562903499999988</v>
      </c>
      <c r="O59" s="302">
        <f t="shared" si="77"/>
        <v>0.93729565499999989</v>
      </c>
      <c r="P59" s="302">
        <f t="shared" si="77"/>
        <v>0.98247899500000002</v>
      </c>
      <c r="Q59" s="302">
        <f t="shared" si="77"/>
        <v>0.99322539500000062</v>
      </c>
      <c r="R59" s="302">
        <f t="shared" si="77"/>
        <v>1.2274302549999998</v>
      </c>
      <c r="S59" s="302">
        <f t="shared" si="77"/>
        <v>1.1602815</v>
      </c>
      <c r="T59" s="302">
        <f t="shared" si="77"/>
        <v>1.2868437699999999</v>
      </c>
      <c r="U59" s="302">
        <f t="shared" si="77"/>
        <v>1.312688517221765</v>
      </c>
      <c r="V59" s="302">
        <f t="shared" si="77"/>
        <v>1.3338259749999999</v>
      </c>
      <c r="W59" s="302">
        <f t="shared" si="77"/>
        <v>1.4</v>
      </c>
      <c r="X59" s="302">
        <f t="shared" si="77"/>
        <v>1.4</v>
      </c>
      <c r="Y59" s="302">
        <f t="shared" si="77"/>
        <v>1.4</v>
      </c>
      <c r="Z59" s="302">
        <f t="shared" si="77"/>
        <v>0.96199999999999997</v>
      </c>
      <c r="AA59" s="302">
        <f t="shared" si="77"/>
        <v>1.1700000000000002</v>
      </c>
      <c r="AB59" s="302">
        <f t="shared" si="77"/>
        <v>1.4700000000000004</v>
      </c>
      <c r="AC59" s="302">
        <f t="shared" si="77"/>
        <v>1.8000000000000003</v>
      </c>
      <c r="AD59" s="302">
        <f t="shared" si="77"/>
        <v>1.53</v>
      </c>
      <c r="AE59" s="302">
        <f t="shared" si="77"/>
        <v>1.7100000000000004</v>
      </c>
      <c r="AF59" s="302">
        <f t="shared" si="77"/>
        <v>2.1000000000000005</v>
      </c>
      <c r="AG59" s="302">
        <f t="shared" si="77"/>
        <v>2.1000000000000005</v>
      </c>
      <c r="AH59" s="302">
        <f t="shared" si="77"/>
        <v>2.1000000000000005</v>
      </c>
      <c r="AI59" s="302">
        <f t="shared" si="77"/>
        <v>2.0286825051761732</v>
      </c>
      <c r="AJ59" s="302">
        <f t="shared" si="77"/>
        <v>2.0553831049867468</v>
      </c>
      <c r="AK59" s="302">
        <f t="shared" si="77"/>
        <v>2.0875165118509349</v>
      </c>
      <c r="AL59" s="302">
        <f t="shared" si="77"/>
        <v>2.1000000000000005</v>
      </c>
      <c r="AM59" s="302">
        <f t="shared" si="77"/>
        <v>3.5</v>
      </c>
      <c r="AN59" s="302">
        <f t="shared" si="77"/>
        <v>3.5</v>
      </c>
      <c r="AO59" s="302">
        <f t="shared" si="77"/>
        <v>3.5</v>
      </c>
      <c r="AP59" s="302">
        <f t="shared" si="77"/>
        <v>3.5</v>
      </c>
      <c r="AQ59" s="302">
        <f t="shared" si="77"/>
        <v>3.5</v>
      </c>
      <c r="AR59" s="302">
        <f t="shared" si="77"/>
        <v>3.5</v>
      </c>
      <c r="AS59" s="302">
        <f t="shared" si="77"/>
        <v>3.5</v>
      </c>
      <c r="AT59" s="302">
        <f t="shared" si="77"/>
        <v>3.5</v>
      </c>
      <c r="AU59" s="302">
        <f t="shared" si="77"/>
        <v>3.5</v>
      </c>
      <c r="AV59" s="302">
        <f t="shared" si="77"/>
        <v>3.5</v>
      </c>
      <c r="AW59" s="302">
        <f t="shared" si="77"/>
        <v>3.5</v>
      </c>
      <c r="AX59" s="302">
        <f t="shared" si="77"/>
        <v>3.5</v>
      </c>
      <c r="AY59" s="302">
        <f t="shared" si="77"/>
        <v>3.5</v>
      </c>
      <c r="AZ59" s="302">
        <f t="shared" si="77"/>
        <v>3.5</v>
      </c>
      <c r="BA59" s="302">
        <f t="shared" si="77"/>
        <v>3.5</v>
      </c>
      <c r="BB59" s="302">
        <f t="shared" si="77"/>
        <v>3.5</v>
      </c>
      <c r="BC59" s="2"/>
      <c r="BD59" s="2"/>
      <c r="BE59" s="2" t="str">
        <f t="shared" si="75"/>
        <v>Monahans Mine (ton)</v>
      </c>
      <c r="BF59" s="281">
        <f t="shared" ref="BF59:BR59" si="78">SUMIF($C$5:$BC$5,BF$5,$C59:$BC59)</f>
        <v>0</v>
      </c>
      <c r="BG59" s="281">
        <f t="shared" si="78"/>
        <v>2.9169097600000002</v>
      </c>
      <c r="BH59" s="281">
        <f t="shared" si="78"/>
        <v>3.1632788450000002</v>
      </c>
      <c r="BI59" s="281">
        <f t="shared" si="78"/>
        <v>4.1404303000000002</v>
      </c>
      <c r="BJ59" s="281">
        <f t="shared" si="78"/>
        <v>5.0936397622217644</v>
      </c>
      <c r="BK59" s="281">
        <f t="shared" si="78"/>
        <v>5.161999999999999</v>
      </c>
      <c r="BL59" s="281">
        <f t="shared" si="78"/>
        <v>5.9700000000000015</v>
      </c>
      <c r="BM59" s="281">
        <f t="shared" si="78"/>
        <v>8.0100000000000016</v>
      </c>
      <c r="BN59" s="281">
        <f t="shared" si="78"/>
        <v>8.2715821220138555</v>
      </c>
      <c r="BO59" s="281">
        <f t="shared" si="78"/>
        <v>14</v>
      </c>
      <c r="BP59" s="281">
        <f t="shared" si="78"/>
        <v>14</v>
      </c>
      <c r="BQ59" s="281">
        <f t="shared" si="78"/>
        <v>14</v>
      </c>
      <c r="BR59" s="281">
        <f t="shared" si="78"/>
        <v>14</v>
      </c>
      <c r="BS59" s="2"/>
      <c r="BT59" s="2"/>
      <c r="BU59" s="2"/>
      <c r="BV59" s="2"/>
      <c r="BW59" s="2"/>
      <c r="BX59" s="2"/>
      <c r="BY59" s="2"/>
      <c r="BZ59" s="2"/>
      <c r="CA59" s="2"/>
      <c r="CB59" s="2"/>
      <c r="CC59" s="2"/>
      <c r="CD59" s="2"/>
      <c r="CE59" s="2"/>
      <c r="CF59" s="2"/>
      <c r="CG59" s="2"/>
      <c r="CH59" s="2"/>
      <c r="CI59" s="2"/>
      <c r="CJ59" s="2"/>
      <c r="CK59" s="2"/>
      <c r="CL59" s="2"/>
    </row>
    <row r="60" spans="1:90" ht="12.75" customHeight="1" x14ac:dyDescent="0.25">
      <c r="A60" s="2"/>
      <c r="B60" s="2"/>
      <c r="C60" s="2"/>
      <c r="D60" s="2"/>
      <c r="E60" s="2"/>
      <c r="F60" s="2"/>
      <c r="G60" s="2"/>
      <c r="H60" s="2"/>
      <c r="I60" s="2"/>
      <c r="J60" s="2"/>
      <c r="K60" s="2"/>
      <c r="L60" s="2"/>
      <c r="M60" s="2"/>
      <c r="N60" s="2"/>
      <c r="O60" s="2"/>
      <c r="P60" s="2"/>
      <c r="Q60" s="2"/>
      <c r="R60" s="2"/>
      <c r="S60" s="2"/>
      <c r="T60" s="2"/>
      <c r="U60" s="2"/>
      <c r="V60" s="2"/>
      <c r="W60" s="2"/>
      <c r="X60" s="2"/>
      <c r="Y60" s="2"/>
      <c r="Z60" s="2"/>
      <c r="AA60" s="23"/>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row>
    <row r="61" spans="1:90" ht="12.75" customHeight="1" x14ac:dyDescent="0.25">
      <c r="A61" s="2"/>
      <c r="B61" s="321" t="s">
        <v>1477</v>
      </c>
      <c r="C61" s="322"/>
      <c r="D61" s="322"/>
      <c r="E61" s="322"/>
      <c r="F61" s="322"/>
      <c r="G61" s="322"/>
      <c r="H61" s="322"/>
      <c r="I61" s="322"/>
      <c r="J61" s="322"/>
      <c r="K61" s="322"/>
      <c r="L61" s="322"/>
      <c r="M61" s="322"/>
      <c r="N61" s="322"/>
      <c r="O61" s="322"/>
      <c r="P61" s="322"/>
      <c r="Q61" s="322"/>
      <c r="R61" s="322"/>
      <c r="S61" s="322"/>
      <c r="T61" s="322"/>
      <c r="U61" s="322"/>
      <c r="V61" s="322"/>
      <c r="W61" s="322"/>
      <c r="X61" s="322"/>
      <c r="Y61" s="322"/>
      <c r="Z61" s="322"/>
      <c r="AA61" s="322"/>
      <c r="AB61" s="322"/>
      <c r="AC61" s="322"/>
      <c r="AD61" s="322"/>
      <c r="AE61" s="322"/>
      <c r="AF61" s="322"/>
      <c r="AG61" s="322"/>
      <c r="AH61" s="322"/>
      <c r="AI61" s="322"/>
      <c r="AJ61" s="322"/>
      <c r="AK61" s="322"/>
      <c r="AL61" s="322"/>
      <c r="AM61" s="322"/>
      <c r="AN61" s="322"/>
      <c r="AO61" s="322"/>
      <c r="AP61" s="322"/>
      <c r="AQ61" s="322"/>
      <c r="AR61" s="322"/>
      <c r="AS61" s="322"/>
      <c r="AT61" s="322"/>
      <c r="AU61" s="322"/>
      <c r="AV61" s="322"/>
      <c r="AW61" s="322"/>
      <c r="AX61" s="322"/>
      <c r="AY61" s="322"/>
      <c r="AZ61" s="322"/>
      <c r="BA61" s="322"/>
      <c r="BB61" s="323"/>
      <c r="BC61" s="2"/>
      <c r="BD61" s="2"/>
      <c r="BE61" s="3" t="str">
        <f t="shared" ref="BE61:BE63" si="79">B61</f>
        <v>Pricing</v>
      </c>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row>
    <row r="62" spans="1:90" ht="12.75" customHeight="1" x14ac:dyDescent="0.25">
      <c r="A62" s="2"/>
      <c r="B62" s="324" t="s">
        <v>1478</v>
      </c>
      <c r="C62" s="300"/>
      <c r="D62" s="300"/>
      <c r="E62" s="300"/>
      <c r="F62" s="300"/>
      <c r="G62" s="325">
        <v>26.432533726867636</v>
      </c>
      <c r="H62" s="325">
        <v>24.641558478643461</v>
      </c>
      <c r="I62" s="325">
        <v>20.281577634042694</v>
      </c>
      <c r="J62" s="325">
        <v>16.074981917247175</v>
      </c>
      <c r="K62" s="325">
        <v>15.367024157453232</v>
      </c>
      <c r="L62" s="325">
        <v>14.013567835787143</v>
      </c>
      <c r="M62" s="325">
        <v>12.007307866550423</v>
      </c>
      <c r="N62" s="325">
        <v>11.140609070100847</v>
      </c>
      <c r="O62" s="325">
        <v>12.592918046232086</v>
      </c>
      <c r="P62" s="325">
        <v>17.538278684771957</v>
      </c>
      <c r="Q62" s="325">
        <v>18.830374676747191</v>
      </c>
      <c r="R62" s="325">
        <v>18.036173298696212</v>
      </c>
      <c r="S62" s="325">
        <v>25.03913857304488</v>
      </c>
      <c r="T62" s="325">
        <v>40.097377801057</v>
      </c>
      <c r="U62" s="325">
        <v>43.160479337189138</v>
      </c>
      <c r="V62" s="325">
        <v>44.66</v>
      </c>
      <c r="W62" s="325">
        <v>45.953732256050017</v>
      </c>
      <c r="X62" s="325">
        <v>44.871223233838499</v>
      </c>
      <c r="Y62" s="325">
        <v>43.297304142653374</v>
      </c>
      <c r="Z62" s="325">
        <v>42.994835634124541</v>
      </c>
      <c r="AA62" s="325">
        <v>27</v>
      </c>
      <c r="AB62" s="325">
        <v>27</v>
      </c>
      <c r="AC62" s="325">
        <f>+AB62*0.92</f>
        <v>24.84</v>
      </c>
      <c r="AD62" s="325">
        <f>+AC62*0.95</f>
        <v>23.597999999999999</v>
      </c>
      <c r="AE62" s="325">
        <v>23.5</v>
      </c>
      <c r="AF62" s="325">
        <v>23.5</v>
      </c>
      <c r="AG62" s="325">
        <v>23.5</v>
      </c>
      <c r="AH62" s="325">
        <v>23.5</v>
      </c>
      <c r="AI62" s="325">
        <v>0</v>
      </c>
      <c r="AJ62" s="325">
        <v>0</v>
      </c>
      <c r="AK62" s="325">
        <v>0</v>
      </c>
      <c r="AL62" s="325">
        <v>0</v>
      </c>
      <c r="AM62" s="325">
        <v>0</v>
      </c>
      <c r="AN62" s="325">
        <v>0</v>
      </c>
      <c r="AO62" s="325">
        <v>0</v>
      </c>
      <c r="AP62" s="325">
        <v>0</v>
      </c>
      <c r="AQ62" s="325">
        <v>0</v>
      </c>
      <c r="AR62" s="325">
        <v>0</v>
      </c>
      <c r="AS62" s="325">
        <v>0</v>
      </c>
      <c r="AT62" s="325">
        <v>0</v>
      </c>
      <c r="AU62" s="325">
        <v>0</v>
      </c>
      <c r="AV62" s="325">
        <v>0</v>
      </c>
      <c r="AW62" s="325">
        <v>0</v>
      </c>
      <c r="AX62" s="325">
        <v>0</v>
      </c>
      <c r="AY62" s="325">
        <v>0</v>
      </c>
      <c r="AZ62" s="325">
        <v>0</v>
      </c>
      <c r="BA62" s="325">
        <v>0</v>
      </c>
      <c r="BB62" s="326">
        <v>0</v>
      </c>
      <c r="BC62" s="2"/>
      <c r="BD62" s="2"/>
      <c r="BE62" s="2" t="str">
        <f t="shared" si="79"/>
        <v>Contracted Volumes ($/ton)</v>
      </c>
      <c r="BF62" s="66">
        <f t="shared" ref="BF62:BJ62" ca="1" si="80">AVERAGEIF($C$5:$BC$5,BF$5,$K62:$BC62)</f>
        <v>13.132127232472911</v>
      </c>
      <c r="BG62" s="66">
        <f t="shared" ca="1" si="80"/>
        <v>16.749436176611862</v>
      </c>
      <c r="BH62" s="66">
        <f t="shared" ca="1" si="80"/>
        <v>38.239248927822757</v>
      </c>
      <c r="BI62" s="66">
        <f t="shared" ca="1" si="80"/>
        <v>44.27927381666661</v>
      </c>
      <c r="BJ62" s="66">
        <f t="shared" ca="1" si="80"/>
        <v>25.609500000000001</v>
      </c>
      <c r="BK62" s="66">
        <f t="shared" ref="BK62:BR62" si="81">AVERAGEIF($K$5:$BC$5,BK$5,$K62:$BC62)</f>
        <v>44.27927381666661</v>
      </c>
      <c r="BL62" s="66">
        <f t="shared" si="81"/>
        <v>25.609500000000001</v>
      </c>
      <c r="BM62" s="66">
        <f t="shared" si="81"/>
        <v>23.5</v>
      </c>
      <c r="BN62" s="66">
        <f t="shared" si="81"/>
        <v>0</v>
      </c>
      <c r="BO62" s="66">
        <f t="shared" si="81"/>
        <v>0</v>
      </c>
      <c r="BP62" s="66">
        <f t="shared" si="81"/>
        <v>0</v>
      </c>
      <c r="BQ62" s="66">
        <f t="shared" si="81"/>
        <v>0</v>
      </c>
      <c r="BR62" s="66">
        <f t="shared" si="81"/>
        <v>0</v>
      </c>
      <c r="BS62" s="2"/>
      <c r="BT62" s="2"/>
      <c r="BU62" s="2"/>
      <c r="BV62" s="2"/>
      <c r="BW62" s="2"/>
      <c r="BX62" s="2"/>
      <c r="BY62" s="2"/>
      <c r="BZ62" s="2"/>
      <c r="CA62" s="2"/>
      <c r="CB62" s="2"/>
      <c r="CC62" s="2"/>
      <c r="CD62" s="2"/>
      <c r="CE62" s="2"/>
      <c r="CF62" s="2"/>
      <c r="CG62" s="2"/>
      <c r="CH62" s="2"/>
      <c r="CI62" s="2"/>
      <c r="CJ62" s="2"/>
      <c r="CK62" s="2"/>
      <c r="CL62" s="2"/>
    </row>
    <row r="63" spans="1:90" ht="12.75" customHeight="1" x14ac:dyDescent="0.25">
      <c r="A63" s="2"/>
      <c r="B63" s="327" t="s">
        <v>1479</v>
      </c>
      <c r="C63" s="328"/>
      <c r="D63" s="328"/>
      <c r="E63" s="328"/>
      <c r="F63" s="328"/>
      <c r="G63" s="329">
        <v>23.240034939724801</v>
      </c>
      <c r="H63" s="329">
        <v>23.939060082805891</v>
      </c>
      <c r="I63" s="329">
        <v>17.246740647752365</v>
      </c>
      <c r="J63" s="329">
        <v>13.657589714127079</v>
      </c>
      <c r="K63" s="329">
        <v>14.455089658641157</v>
      </c>
      <c r="L63" s="329">
        <v>11.95333468460287</v>
      </c>
      <c r="M63" s="329">
        <v>10.917250993548882</v>
      </c>
      <c r="N63" s="329">
        <v>11.290004512871974</v>
      </c>
      <c r="O63" s="329">
        <v>14.702331397530804</v>
      </c>
      <c r="P63" s="329">
        <v>18.588123171053212</v>
      </c>
      <c r="Q63" s="329">
        <v>18.078157755013727</v>
      </c>
      <c r="R63" s="329">
        <v>18.027758236778606</v>
      </c>
      <c r="S63" s="329">
        <v>22.440968356768298</v>
      </c>
      <c r="T63" s="329">
        <v>60.361496926614862</v>
      </c>
      <c r="U63" s="329">
        <v>55.54</v>
      </c>
      <c r="V63" s="329">
        <v>48.55</v>
      </c>
      <c r="W63" s="329">
        <v>48.55</v>
      </c>
      <c r="X63" s="330">
        <f>X143</f>
        <v>44.165787479773215</v>
      </c>
      <c r="Y63" s="330">
        <f t="shared" ref="Y63:BB63" si="82">Y143</f>
        <v>34.451550551225473</v>
      </c>
      <c r="Z63" s="330">
        <f t="shared" si="82"/>
        <v>23.330547886251523</v>
      </c>
      <c r="AA63" s="330">
        <f t="shared" si="82"/>
        <v>31.28</v>
      </c>
      <c r="AB63" s="330">
        <f t="shared" si="82"/>
        <v>22.91</v>
      </c>
      <c r="AC63" s="330">
        <f t="shared" si="82"/>
        <v>19.916000000000015</v>
      </c>
      <c r="AD63" s="330">
        <f t="shared" si="82"/>
        <v>16.596043169007508</v>
      </c>
      <c r="AE63" s="330">
        <f t="shared" si="82"/>
        <v>21.405018964016342</v>
      </c>
      <c r="AF63" s="330">
        <f t="shared" si="82"/>
        <v>23.97449259197861</v>
      </c>
      <c r="AG63" s="330">
        <f t="shared" si="82"/>
        <v>24.180275445695344</v>
      </c>
      <c r="AH63" s="330">
        <f t="shared" si="82"/>
        <v>24.383998688914676</v>
      </c>
      <c r="AI63" s="330">
        <f t="shared" si="82"/>
        <v>24.552076514785032</v>
      </c>
      <c r="AJ63" s="330">
        <f t="shared" si="82"/>
        <v>24.783088991932186</v>
      </c>
      <c r="AK63" s="330">
        <f t="shared" si="82"/>
        <v>25.06110588936285</v>
      </c>
      <c r="AL63" s="330">
        <f t="shared" si="82"/>
        <v>25.3228610471797</v>
      </c>
      <c r="AM63" s="330">
        <f t="shared" si="82"/>
        <v>25.588409758008396</v>
      </c>
      <c r="AN63" s="330">
        <f t="shared" si="82"/>
        <v>25.857807000878083</v>
      </c>
      <c r="AO63" s="330">
        <f t="shared" si="82"/>
        <v>26.131108551615451</v>
      </c>
      <c r="AP63" s="330">
        <f t="shared" si="82"/>
        <v>26.352918505837074</v>
      </c>
      <c r="AQ63" s="330">
        <f t="shared" si="82"/>
        <v>26.532423836905714</v>
      </c>
      <c r="AR63" s="330">
        <f t="shared" si="82"/>
        <v>26.677360083347683</v>
      </c>
      <c r="AS63" s="330">
        <f t="shared" si="82"/>
        <v>26.794169455668545</v>
      </c>
      <c r="AT63" s="330">
        <f t="shared" si="82"/>
        <v>26.88817167954149</v>
      </c>
      <c r="AU63" s="330">
        <f t="shared" si="82"/>
        <v>26.963730590798907</v>
      </c>
      <c r="AV63" s="330">
        <f t="shared" si="82"/>
        <v>27.024407369836524</v>
      </c>
      <c r="AW63" s="330">
        <f t="shared" si="82"/>
        <v>27.073096327476485</v>
      </c>
      <c r="AX63" s="330">
        <f t="shared" si="82"/>
        <v>27.112142202592416</v>
      </c>
      <c r="AY63" s="330">
        <f t="shared" si="82"/>
        <v>27.143439663828875</v>
      </c>
      <c r="AZ63" s="330">
        <f t="shared" si="82"/>
        <v>27.174785828533615</v>
      </c>
      <c r="BA63" s="330">
        <f t="shared" si="82"/>
        <v>27.206180772496424</v>
      </c>
      <c r="BB63" s="331">
        <f t="shared" si="82"/>
        <v>27.237624571625023</v>
      </c>
      <c r="BC63" s="2"/>
      <c r="BD63" s="2"/>
      <c r="BE63" s="2" t="str">
        <f t="shared" si="79"/>
        <v>Spot Volumes ($/ton)</v>
      </c>
      <c r="BF63" s="66">
        <f t="shared" ref="BF63:BJ63" ca="1" si="83">AVERAGEIF($C$5:$BC$5,BF$5,$K63:$BC63)</f>
        <v>12.153919962416222</v>
      </c>
      <c r="BG63" s="66">
        <f t="shared" ca="1" si="83"/>
        <v>17.349092640094089</v>
      </c>
      <c r="BH63" s="66">
        <f t="shared" ca="1" si="83"/>
        <v>46.72311632084579</v>
      </c>
      <c r="BI63" s="66">
        <f t="shared" ca="1" si="83"/>
        <v>37.624471479312547</v>
      </c>
      <c r="BJ63" s="66">
        <f t="shared" ca="1" si="83"/>
        <v>22.675510792251877</v>
      </c>
      <c r="BK63" s="66">
        <f t="shared" ref="BK63:BR63" si="84">AVERAGEIF($C$5:$BC$5,BK$5,$C63:$BC63)</f>
        <v>37.624471479312547</v>
      </c>
      <c r="BL63" s="66">
        <f t="shared" si="84"/>
        <v>22.675510792251877</v>
      </c>
      <c r="BM63" s="66">
        <f t="shared" si="84"/>
        <v>23.485946422651242</v>
      </c>
      <c r="BN63" s="66">
        <f t="shared" si="84"/>
        <v>24.929783110814942</v>
      </c>
      <c r="BO63" s="66">
        <f t="shared" si="84"/>
        <v>25.982560954084754</v>
      </c>
      <c r="BP63" s="66">
        <f t="shared" si="84"/>
        <v>26.72303126386586</v>
      </c>
      <c r="BQ63" s="66">
        <f t="shared" si="84"/>
        <v>27.043344122676082</v>
      </c>
      <c r="BR63" s="66">
        <f t="shared" si="84"/>
        <v>27.190507709120983</v>
      </c>
      <c r="BS63" s="2"/>
      <c r="BT63" s="2"/>
      <c r="BU63" s="2"/>
      <c r="BV63" s="2"/>
      <c r="BW63" s="2"/>
      <c r="BX63" s="2"/>
      <c r="BY63" s="2"/>
      <c r="BZ63" s="2"/>
      <c r="CA63" s="2"/>
      <c r="CB63" s="2"/>
      <c r="CC63" s="2"/>
      <c r="CD63" s="2"/>
      <c r="CE63" s="2"/>
      <c r="CF63" s="2"/>
      <c r="CG63" s="2"/>
      <c r="CH63" s="2"/>
      <c r="CI63" s="2"/>
      <c r="CJ63" s="2"/>
      <c r="CK63" s="2"/>
      <c r="CL63" s="2"/>
    </row>
    <row r="64" spans="1:90" ht="12.75" customHeight="1" x14ac:dyDescent="0.25">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row>
    <row r="65" spans="1:90" ht="12.75" customHeight="1" x14ac:dyDescent="0.25">
      <c r="A65" s="2"/>
      <c r="B65" s="3" t="s">
        <v>1480</v>
      </c>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3" t="str">
        <f t="shared" ref="BE65:BE68" si="85">B65</f>
        <v>Revenue ($ mil)</v>
      </c>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row>
    <row r="66" spans="1:90" ht="12.75" customHeight="1" x14ac:dyDescent="0.25">
      <c r="A66" s="2"/>
      <c r="B66" s="2" t="s">
        <v>1481</v>
      </c>
      <c r="C66" s="2"/>
      <c r="D66" s="2"/>
      <c r="E66" s="2"/>
      <c r="F66" s="2"/>
      <c r="G66" s="2"/>
      <c r="H66" s="2"/>
      <c r="I66" s="2"/>
      <c r="J66" s="2"/>
      <c r="K66" s="23">
        <f>K62*K45</f>
        <v>11.283705874506355</v>
      </c>
      <c r="L66" s="23">
        <f t="shared" ref="L66:BB66" si="86">L62*L45</f>
        <v>5.0512464405451416</v>
      </c>
      <c r="M66" s="23">
        <f t="shared" si="86"/>
        <v>8.7697571541421411</v>
      </c>
      <c r="N66" s="23">
        <f t="shared" si="86"/>
        <v>7.6476018869212101</v>
      </c>
      <c r="O66" s="23">
        <f t="shared" si="86"/>
        <v>9.06245506357088</v>
      </c>
      <c r="P66" s="23">
        <f t="shared" si="86"/>
        <v>17.069829858039398</v>
      </c>
      <c r="Q66" s="23">
        <f t="shared" si="86"/>
        <v>18.477061863117363</v>
      </c>
      <c r="R66" s="23">
        <f t="shared" si="86"/>
        <v>22.831952820685206</v>
      </c>
      <c r="S66" s="23">
        <f t="shared" si="86"/>
        <v>26.885031129999991</v>
      </c>
      <c r="T66" s="23">
        <f t="shared" si="86"/>
        <v>84.624845020000052</v>
      </c>
      <c r="U66" s="23">
        <f t="shared" si="86"/>
        <v>89.989081492287283</v>
      </c>
      <c r="V66" s="23">
        <f t="shared" si="86"/>
        <v>95.309868869599995</v>
      </c>
      <c r="W66" s="23">
        <f t="shared" si="86"/>
        <v>123.83465099364908</v>
      </c>
      <c r="X66" s="23">
        <f t="shared" si="86"/>
        <v>98.706284729923055</v>
      </c>
      <c r="Y66" s="23">
        <f t="shared" si="86"/>
        <v>89.61537820884007</v>
      </c>
      <c r="Z66" s="23">
        <f t="shared" si="86"/>
        <v>85.989671268249083</v>
      </c>
      <c r="AA66" s="23">
        <f t="shared" si="86"/>
        <v>54</v>
      </c>
      <c r="AB66" s="23">
        <f t="shared" si="86"/>
        <v>105.3</v>
      </c>
      <c r="AC66" s="23">
        <f t="shared" si="86"/>
        <v>130.41</v>
      </c>
      <c r="AD66" s="23">
        <f t="shared" si="86"/>
        <v>123.8895</v>
      </c>
      <c r="AE66" s="23">
        <f t="shared" si="86"/>
        <v>11.75</v>
      </c>
      <c r="AF66" s="23">
        <f t="shared" si="86"/>
        <v>11.75</v>
      </c>
      <c r="AG66" s="23">
        <f t="shared" si="86"/>
        <v>11.75</v>
      </c>
      <c r="AH66" s="23">
        <f t="shared" si="86"/>
        <v>11.75</v>
      </c>
      <c r="AI66" s="23">
        <f t="shared" si="86"/>
        <v>0</v>
      </c>
      <c r="AJ66" s="23">
        <f t="shared" si="86"/>
        <v>0</v>
      </c>
      <c r="AK66" s="23">
        <f t="shared" si="86"/>
        <v>0</v>
      </c>
      <c r="AL66" s="23">
        <f t="shared" si="86"/>
        <v>0</v>
      </c>
      <c r="AM66" s="23">
        <f t="shared" si="86"/>
        <v>0</v>
      </c>
      <c r="AN66" s="23">
        <f t="shared" si="86"/>
        <v>0</v>
      </c>
      <c r="AO66" s="23">
        <f t="shared" si="86"/>
        <v>0</v>
      </c>
      <c r="AP66" s="23">
        <f t="shared" si="86"/>
        <v>0</v>
      </c>
      <c r="AQ66" s="23">
        <f t="shared" si="86"/>
        <v>0</v>
      </c>
      <c r="AR66" s="23">
        <f t="shared" si="86"/>
        <v>0</v>
      </c>
      <c r="AS66" s="23">
        <f t="shared" si="86"/>
        <v>0</v>
      </c>
      <c r="AT66" s="23">
        <f t="shared" si="86"/>
        <v>0</v>
      </c>
      <c r="AU66" s="23">
        <f t="shared" si="86"/>
        <v>0</v>
      </c>
      <c r="AV66" s="23">
        <f t="shared" si="86"/>
        <v>0</v>
      </c>
      <c r="AW66" s="23">
        <f t="shared" si="86"/>
        <v>0</v>
      </c>
      <c r="AX66" s="23">
        <f t="shared" si="86"/>
        <v>0</v>
      </c>
      <c r="AY66" s="23">
        <f t="shared" si="86"/>
        <v>0</v>
      </c>
      <c r="AZ66" s="23">
        <f t="shared" si="86"/>
        <v>0</v>
      </c>
      <c r="BA66" s="23">
        <f t="shared" si="86"/>
        <v>0</v>
      </c>
      <c r="BB66" s="23">
        <f t="shared" si="86"/>
        <v>0</v>
      </c>
      <c r="BC66" s="2"/>
      <c r="BD66" s="2"/>
      <c r="BE66" s="2" t="str">
        <f t="shared" si="85"/>
        <v>Contracted Revenue ($ mil)</v>
      </c>
      <c r="BF66" s="23">
        <f t="shared" ref="BF66:BR66" si="87">SUMIF($C$5:$BC$5,BF$5,$C66:$BC66)</f>
        <v>0</v>
      </c>
      <c r="BG66" s="23">
        <f t="shared" si="87"/>
        <v>0</v>
      </c>
      <c r="BH66" s="23">
        <f t="shared" si="87"/>
        <v>32.752311356114845</v>
      </c>
      <c r="BI66" s="23">
        <f t="shared" si="87"/>
        <v>67.441299605412851</v>
      </c>
      <c r="BJ66" s="23">
        <f t="shared" si="87"/>
        <v>296.80882651188733</v>
      </c>
      <c r="BK66" s="23">
        <f t="shared" si="87"/>
        <v>398.1459852006613</v>
      </c>
      <c r="BL66" s="23">
        <f t="shared" si="87"/>
        <v>413.59950000000003</v>
      </c>
      <c r="BM66" s="23">
        <f t="shared" si="87"/>
        <v>47</v>
      </c>
      <c r="BN66" s="23">
        <f t="shared" si="87"/>
        <v>0</v>
      </c>
      <c r="BO66" s="23">
        <f t="shared" si="87"/>
        <v>0</v>
      </c>
      <c r="BP66" s="23">
        <f t="shared" si="87"/>
        <v>0</v>
      </c>
      <c r="BQ66" s="23">
        <f t="shared" si="87"/>
        <v>0</v>
      </c>
      <c r="BR66" s="23">
        <f t="shared" si="87"/>
        <v>0</v>
      </c>
      <c r="BS66" s="2"/>
      <c r="BT66" s="2"/>
      <c r="BU66" s="2"/>
      <c r="BV66" s="2"/>
      <c r="BW66" s="2"/>
      <c r="BX66" s="2"/>
      <c r="BY66" s="2"/>
      <c r="BZ66" s="2"/>
      <c r="CA66" s="2"/>
      <c r="CB66" s="2"/>
      <c r="CC66" s="2"/>
      <c r="CD66" s="2"/>
      <c r="CE66" s="2"/>
      <c r="CF66" s="2"/>
      <c r="CG66" s="2"/>
      <c r="CH66" s="2"/>
      <c r="CI66" s="2"/>
      <c r="CJ66" s="2"/>
      <c r="CK66" s="2"/>
      <c r="CL66" s="2"/>
    </row>
    <row r="67" spans="1:90" ht="12.75" customHeight="1" x14ac:dyDescent="0.25">
      <c r="A67" s="2"/>
      <c r="B67" s="217" t="s">
        <v>1482</v>
      </c>
      <c r="C67" s="217"/>
      <c r="D67" s="217"/>
      <c r="E67" s="217"/>
      <c r="F67" s="217"/>
      <c r="G67" s="217"/>
      <c r="H67" s="217"/>
      <c r="I67" s="217"/>
      <c r="J67" s="217"/>
      <c r="K67" s="287">
        <f t="shared" ref="K67:BB67" si="88">K63*K46</f>
        <v>19.977998236493644</v>
      </c>
      <c r="L67" s="287">
        <f t="shared" si="88"/>
        <v>2.3818293584548598</v>
      </c>
      <c r="M67" s="287">
        <f t="shared" si="88"/>
        <v>10.14062559685785</v>
      </c>
      <c r="N67" s="287">
        <f t="shared" si="88"/>
        <v>14.731156454078786</v>
      </c>
      <c r="O67" s="287">
        <f t="shared" si="88"/>
        <v>16.980374726429115</v>
      </c>
      <c r="P67" s="287">
        <f t="shared" si="88"/>
        <v>18.433248229960626</v>
      </c>
      <c r="Q67" s="287">
        <f t="shared" si="88"/>
        <v>18.172412026882636</v>
      </c>
      <c r="R67" s="287">
        <f t="shared" si="88"/>
        <v>21.434331567314782</v>
      </c>
      <c r="S67" s="287">
        <f t="shared" si="88"/>
        <v>27.980357800977181</v>
      </c>
      <c r="T67" s="287">
        <f t="shared" si="88"/>
        <v>27.959703120000086</v>
      </c>
      <c r="U67" s="287">
        <f t="shared" si="88"/>
        <v>30.013206972993682</v>
      </c>
      <c r="V67" s="287">
        <f t="shared" si="88"/>
        <v>25.902900434499983</v>
      </c>
      <c r="W67" s="287">
        <f t="shared" si="88"/>
        <v>5.1090095541666543</v>
      </c>
      <c r="X67" s="287">
        <f t="shared" si="88"/>
        <v>26.509715270076942</v>
      </c>
      <c r="Y67" s="287">
        <f t="shared" si="88"/>
        <v>25.157621791159926</v>
      </c>
      <c r="Z67" s="287">
        <f t="shared" si="88"/>
        <v>13.998328731750917</v>
      </c>
      <c r="AA67" s="287">
        <f t="shared" si="88"/>
        <v>59.432000000000002</v>
      </c>
      <c r="AB67" s="287">
        <f t="shared" si="88"/>
        <v>22.910000000000011</v>
      </c>
      <c r="AC67" s="287">
        <f t="shared" si="88"/>
        <v>14.937000000000012</v>
      </c>
      <c r="AD67" s="287">
        <f t="shared" si="88"/>
        <v>-2.489406475351132</v>
      </c>
      <c r="AE67" s="287">
        <f t="shared" si="88"/>
        <v>111.30609861288498</v>
      </c>
      <c r="AF67" s="287">
        <f t="shared" si="88"/>
        <v>155.83420184786095</v>
      </c>
      <c r="AG67" s="287">
        <f t="shared" si="88"/>
        <v>157.17179039701972</v>
      </c>
      <c r="AH67" s="287">
        <f t="shared" si="88"/>
        <v>158.49599147794541</v>
      </c>
      <c r="AI67" s="287">
        <f t="shared" si="88"/>
        <v>166.02789363763725</v>
      </c>
      <c r="AJ67" s="287">
        <f t="shared" si="88"/>
        <v>169.7958080113348</v>
      </c>
      <c r="AK67" s="287">
        <f t="shared" si="88"/>
        <v>174.38490783096552</v>
      </c>
      <c r="AL67" s="287">
        <f t="shared" si="88"/>
        <v>177.26002733025791</v>
      </c>
      <c r="AM67" s="287">
        <f t="shared" si="88"/>
        <v>179.11886830605877</v>
      </c>
      <c r="AN67" s="287">
        <f t="shared" si="88"/>
        <v>181.00464900614656</v>
      </c>
      <c r="AO67" s="287">
        <f t="shared" si="88"/>
        <v>182.91775986130816</v>
      </c>
      <c r="AP67" s="287">
        <f t="shared" si="88"/>
        <v>184.47042954085953</v>
      </c>
      <c r="AQ67" s="287">
        <f t="shared" si="88"/>
        <v>185.72696685834001</v>
      </c>
      <c r="AR67" s="287">
        <f t="shared" si="88"/>
        <v>186.74152058343378</v>
      </c>
      <c r="AS67" s="287">
        <f t="shared" si="88"/>
        <v>187.55918618967982</v>
      </c>
      <c r="AT67" s="287">
        <f t="shared" si="88"/>
        <v>188.21720175679042</v>
      </c>
      <c r="AU67" s="287">
        <f t="shared" si="88"/>
        <v>188.74611413559234</v>
      </c>
      <c r="AV67" s="287">
        <f t="shared" si="88"/>
        <v>189.17085158885567</v>
      </c>
      <c r="AW67" s="287">
        <f t="shared" si="88"/>
        <v>189.51167429233539</v>
      </c>
      <c r="AX67" s="287">
        <f t="shared" si="88"/>
        <v>189.78499541814691</v>
      </c>
      <c r="AY67" s="287">
        <f t="shared" si="88"/>
        <v>190.00407764680213</v>
      </c>
      <c r="AZ67" s="287">
        <f t="shared" si="88"/>
        <v>190.22350079973529</v>
      </c>
      <c r="BA67" s="287">
        <f t="shared" si="88"/>
        <v>190.44326540747497</v>
      </c>
      <c r="BB67" s="287">
        <f t="shared" si="88"/>
        <v>190.66337200137517</v>
      </c>
      <c r="BC67" s="2"/>
      <c r="BD67" s="2"/>
      <c r="BE67" s="217" t="str">
        <f t="shared" si="85"/>
        <v>Spot Revenue ($ mil)</v>
      </c>
      <c r="BF67" s="287">
        <f t="shared" ref="BF67:BR67" si="89">SUMIF($C$5:$BC$5,BF$5,$C67:$BC67)</f>
        <v>0</v>
      </c>
      <c r="BG67" s="287">
        <f t="shared" si="89"/>
        <v>0</v>
      </c>
      <c r="BH67" s="287">
        <f t="shared" si="89"/>
        <v>47.231609645885136</v>
      </c>
      <c r="BI67" s="287">
        <f t="shared" si="89"/>
        <v>75.02036655058717</v>
      </c>
      <c r="BJ67" s="287">
        <f t="shared" si="89"/>
        <v>111.85616832847093</v>
      </c>
      <c r="BK67" s="287">
        <f t="shared" si="89"/>
        <v>70.774675347154442</v>
      </c>
      <c r="BL67" s="287">
        <f t="shared" si="89"/>
        <v>94.789593524648893</v>
      </c>
      <c r="BM67" s="287">
        <f t="shared" si="89"/>
        <v>582.80808233571111</v>
      </c>
      <c r="BN67" s="287">
        <f t="shared" si="89"/>
        <v>687.46863681019545</v>
      </c>
      <c r="BO67" s="287">
        <f t="shared" si="89"/>
        <v>727.51170671437296</v>
      </c>
      <c r="BP67" s="287">
        <f t="shared" si="89"/>
        <v>748.24487538824405</v>
      </c>
      <c r="BQ67" s="287">
        <f t="shared" si="89"/>
        <v>757.21363543493032</v>
      </c>
      <c r="BR67" s="287">
        <f t="shared" si="89"/>
        <v>761.33421585538758</v>
      </c>
      <c r="BS67" s="2"/>
      <c r="BT67" s="2"/>
      <c r="BU67" s="2"/>
      <c r="BV67" s="2"/>
      <c r="BW67" s="2"/>
      <c r="BX67" s="2"/>
      <c r="BY67" s="2"/>
      <c r="BZ67" s="2"/>
      <c r="CA67" s="2"/>
      <c r="CB67" s="2"/>
      <c r="CC67" s="2"/>
      <c r="CD67" s="2"/>
      <c r="CE67" s="2"/>
      <c r="CF67" s="2"/>
      <c r="CG67" s="2"/>
      <c r="CH67" s="2"/>
      <c r="CI67" s="2"/>
      <c r="CJ67" s="2"/>
      <c r="CK67" s="2"/>
      <c r="CL67" s="2"/>
    </row>
    <row r="68" spans="1:90" ht="12.75" customHeight="1" x14ac:dyDescent="0.25">
      <c r="A68" s="2"/>
      <c r="B68" s="3" t="s">
        <v>1483</v>
      </c>
      <c r="C68" s="2"/>
      <c r="D68" s="2"/>
      <c r="E68" s="2"/>
      <c r="F68" s="2"/>
      <c r="G68" s="2"/>
      <c r="H68" s="2"/>
      <c r="I68" s="2"/>
      <c r="J68" s="2"/>
      <c r="K68" s="215">
        <f t="shared" ref="K68:BB68" si="90">SUM(K66:K67)</f>
        <v>31.261704111</v>
      </c>
      <c r="L68" s="215">
        <f t="shared" si="90"/>
        <v>7.4330757990000009</v>
      </c>
      <c r="M68" s="215">
        <f t="shared" si="90"/>
        <v>18.910382750999993</v>
      </c>
      <c r="N68" s="215">
        <f t="shared" si="90"/>
        <v>22.378758340999994</v>
      </c>
      <c r="O68" s="215">
        <f t="shared" si="90"/>
        <v>26.042829789999995</v>
      </c>
      <c r="P68" s="215">
        <f t="shared" si="90"/>
        <v>35.503078088000024</v>
      </c>
      <c r="Q68" s="215">
        <f t="shared" si="90"/>
        <v>36.649473889999996</v>
      </c>
      <c r="R68" s="215">
        <f t="shared" si="90"/>
        <v>44.266284387999988</v>
      </c>
      <c r="S68" s="215">
        <f t="shared" si="90"/>
        <v>54.865388930977176</v>
      </c>
      <c r="T68" s="215">
        <f t="shared" si="90"/>
        <v>112.58454814000014</v>
      </c>
      <c r="U68" s="215">
        <f t="shared" si="90"/>
        <v>120.00228846528097</v>
      </c>
      <c r="V68" s="215">
        <f t="shared" si="90"/>
        <v>121.21276930409998</v>
      </c>
      <c r="W68" s="215">
        <f t="shared" si="90"/>
        <v>128.94366054781574</v>
      </c>
      <c r="X68" s="215">
        <f t="shared" si="90"/>
        <v>125.21599999999999</v>
      </c>
      <c r="Y68" s="215">
        <f t="shared" si="90"/>
        <v>114.773</v>
      </c>
      <c r="Z68" s="215">
        <f t="shared" si="90"/>
        <v>99.988</v>
      </c>
      <c r="AA68" s="215">
        <f t="shared" si="90"/>
        <v>113.432</v>
      </c>
      <c r="AB68" s="215">
        <f t="shared" si="90"/>
        <v>128.21</v>
      </c>
      <c r="AC68" s="215">
        <f t="shared" si="90"/>
        <v>145.34700000000001</v>
      </c>
      <c r="AD68" s="215">
        <f t="shared" si="90"/>
        <v>121.40009352464887</v>
      </c>
      <c r="AE68" s="215">
        <f t="shared" si="90"/>
        <v>123.05609861288498</v>
      </c>
      <c r="AF68" s="215">
        <f t="shared" si="90"/>
        <v>167.58420184786095</v>
      </c>
      <c r="AG68" s="215">
        <f t="shared" si="90"/>
        <v>168.92179039701972</v>
      </c>
      <c r="AH68" s="215">
        <f t="shared" si="90"/>
        <v>170.24599147794541</v>
      </c>
      <c r="AI68" s="215">
        <f t="shared" si="90"/>
        <v>166.02789363763725</v>
      </c>
      <c r="AJ68" s="215">
        <f t="shared" si="90"/>
        <v>169.7958080113348</v>
      </c>
      <c r="AK68" s="215">
        <f t="shared" si="90"/>
        <v>174.38490783096552</v>
      </c>
      <c r="AL68" s="215">
        <f t="shared" si="90"/>
        <v>177.26002733025791</v>
      </c>
      <c r="AM68" s="215">
        <f t="shared" si="90"/>
        <v>179.11886830605877</v>
      </c>
      <c r="AN68" s="215">
        <f t="shared" si="90"/>
        <v>181.00464900614656</v>
      </c>
      <c r="AO68" s="215">
        <f t="shared" si="90"/>
        <v>182.91775986130816</v>
      </c>
      <c r="AP68" s="215">
        <f t="shared" si="90"/>
        <v>184.47042954085953</v>
      </c>
      <c r="AQ68" s="215">
        <f t="shared" si="90"/>
        <v>185.72696685834001</v>
      </c>
      <c r="AR68" s="215">
        <f t="shared" si="90"/>
        <v>186.74152058343378</v>
      </c>
      <c r="AS68" s="215">
        <f t="shared" si="90"/>
        <v>187.55918618967982</v>
      </c>
      <c r="AT68" s="215">
        <f t="shared" si="90"/>
        <v>188.21720175679042</v>
      </c>
      <c r="AU68" s="215">
        <f t="shared" si="90"/>
        <v>188.74611413559234</v>
      </c>
      <c r="AV68" s="215">
        <f t="shared" si="90"/>
        <v>189.17085158885567</v>
      </c>
      <c r="AW68" s="215">
        <f t="shared" si="90"/>
        <v>189.51167429233539</v>
      </c>
      <c r="AX68" s="215">
        <f t="shared" si="90"/>
        <v>189.78499541814691</v>
      </c>
      <c r="AY68" s="215">
        <f t="shared" si="90"/>
        <v>190.00407764680213</v>
      </c>
      <c r="AZ68" s="215">
        <f t="shared" si="90"/>
        <v>190.22350079973529</v>
      </c>
      <c r="BA68" s="215">
        <f t="shared" si="90"/>
        <v>190.44326540747497</v>
      </c>
      <c r="BB68" s="215">
        <f t="shared" si="90"/>
        <v>190.66337200137517</v>
      </c>
      <c r="BC68" s="2"/>
      <c r="BD68" s="2"/>
      <c r="BE68" s="3" t="str">
        <f t="shared" si="85"/>
        <v>Total Revenue ($ mil)</v>
      </c>
      <c r="BF68" s="215">
        <f t="shared" ref="BF68:BR68" si="91">SUMIF($C$5:$BC$5,BF$5,$C68:$BC68)</f>
        <v>0</v>
      </c>
      <c r="BG68" s="215">
        <f t="shared" si="91"/>
        <v>0</v>
      </c>
      <c r="BH68" s="215">
        <f t="shared" si="91"/>
        <v>79.983921001999988</v>
      </c>
      <c r="BI68" s="215">
        <f t="shared" si="91"/>
        <v>142.46166615600001</v>
      </c>
      <c r="BJ68" s="215">
        <f t="shared" si="91"/>
        <v>408.6649948403583</v>
      </c>
      <c r="BK68" s="215">
        <f t="shared" si="91"/>
        <v>468.92066054781577</v>
      </c>
      <c r="BL68" s="215">
        <f t="shared" si="91"/>
        <v>508.3890935246489</v>
      </c>
      <c r="BM68" s="215">
        <f t="shared" si="91"/>
        <v>629.80808233571111</v>
      </c>
      <c r="BN68" s="215">
        <f t="shared" si="91"/>
        <v>687.46863681019545</v>
      </c>
      <c r="BO68" s="215">
        <f t="shared" si="91"/>
        <v>727.51170671437296</v>
      </c>
      <c r="BP68" s="215">
        <f t="shared" si="91"/>
        <v>748.24487538824405</v>
      </c>
      <c r="BQ68" s="215">
        <f t="shared" si="91"/>
        <v>757.21363543493032</v>
      </c>
      <c r="BR68" s="215">
        <f t="shared" si="91"/>
        <v>761.33421585538758</v>
      </c>
      <c r="BS68" s="2"/>
      <c r="BT68" s="2"/>
      <c r="BU68" s="2"/>
      <c r="BV68" s="2"/>
      <c r="BW68" s="2"/>
      <c r="BX68" s="2"/>
      <c r="BY68" s="2"/>
      <c r="BZ68" s="2"/>
      <c r="CA68" s="2"/>
      <c r="CB68" s="2"/>
      <c r="CC68" s="2"/>
      <c r="CD68" s="2"/>
      <c r="CE68" s="2"/>
      <c r="CF68" s="2"/>
      <c r="CG68" s="2"/>
      <c r="CH68" s="2"/>
      <c r="CI68" s="2"/>
      <c r="CJ68" s="2"/>
      <c r="CK68" s="2"/>
      <c r="CL68" s="2"/>
    </row>
    <row r="69" spans="1:90" ht="12.75" customHeight="1" x14ac:dyDescent="0.25">
      <c r="A69" s="2"/>
      <c r="B69" s="2"/>
      <c r="C69" s="2"/>
      <c r="D69" s="2"/>
      <c r="E69" s="2"/>
      <c r="F69" s="2"/>
      <c r="G69" s="2"/>
      <c r="H69" s="2"/>
      <c r="I69" s="2"/>
      <c r="J69" s="2"/>
      <c r="K69" s="2"/>
      <c r="L69" s="2"/>
      <c r="M69" s="2"/>
      <c r="N69" s="2"/>
      <c r="O69" s="2"/>
      <c r="P69" s="2"/>
      <c r="Q69" s="2"/>
      <c r="R69" s="2"/>
      <c r="S69" s="2"/>
      <c r="T69" s="2"/>
      <c r="U69" s="23"/>
      <c r="V69" s="23"/>
      <c r="W69" s="23"/>
      <c r="X69" s="23"/>
      <c r="Y69" s="292"/>
      <c r="Z69" s="292"/>
      <c r="AA69" s="292"/>
      <c r="AB69" s="292"/>
      <c r="AC69" s="29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row>
    <row r="70" spans="1:90" ht="12.75" customHeight="1" x14ac:dyDescent="0.25">
      <c r="A70" s="2"/>
      <c r="B70" s="2"/>
      <c r="C70" s="2"/>
      <c r="D70" s="2"/>
      <c r="E70" s="2"/>
      <c r="F70" s="2"/>
      <c r="G70" s="2"/>
      <c r="H70" s="2"/>
      <c r="I70" s="2"/>
      <c r="J70" s="2"/>
      <c r="K70" s="265"/>
      <c r="L70" s="2"/>
      <c r="M70" s="2"/>
      <c r="N70" s="2"/>
      <c r="O70" s="2"/>
      <c r="P70" s="2"/>
      <c r="Q70" s="2"/>
      <c r="R70" s="2"/>
      <c r="S70" s="2"/>
      <c r="T70" s="2"/>
      <c r="U70" s="2"/>
      <c r="V70" s="2"/>
      <c r="W70" s="2"/>
      <c r="X70" s="2"/>
      <c r="Y70" s="2"/>
      <c r="Z70" s="2"/>
      <c r="AA70" s="2"/>
      <c r="AB70" s="2"/>
      <c r="AC70" s="2"/>
      <c r="AD70" s="2"/>
      <c r="AE70" s="19"/>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row>
    <row r="71" spans="1:90" ht="12.75" customHeight="1" x14ac:dyDescent="0.25">
      <c r="A71" s="2"/>
      <c r="B71" s="3" t="s">
        <v>1484</v>
      </c>
      <c r="C71" s="2"/>
      <c r="D71" s="2"/>
      <c r="E71" s="2"/>
      <c r="F71" s="2"/>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62"/>
      <c r="AG71" s="62"/>
      <c r="AH71" s="62"/>
      <c r="AI71" s="62"/>
      <c r="AJ71" s="62"/>
      <c r="AK71" s="62"/>
      <c r="AL71" s="62"/>
      <c r="AM71" s="62"/>
      <c r="AN71" s="62"/>
      <c r="AO71" s="62"/>
      <c r="AP71" s="62"/>
      <c r="AQ71" s="62"/>
      <c r="AR71" s="62"/>
      <c r="AS71" s="62"/>
      <c r="AT71" s="62"/>
      <c r="AU71" s="62"/>
      <c r="AV71" s="62"/>
      <c r="AW71" s="62"/>
      <c r="AX71" s="62"/>
      <c r="AY71" s="62"/>
      <c r="AZ71" s="62"/>
      <c r="BA71" s="62"/>
      <c r="BB71" s="62"/>
      <c r="BC71" s="2"/>
      <c r="BD71" s="2"/>
      <c r="BE71" s="3" t="str">
        <f t="shared" ref="BE71:BE75" si="92">B71</f>
        <v>Royalty</v>
      </c>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row>
    <row r="72" spans="1:90" ht="12.75" customHeight="1" x14ac:dyDescent="0.25">
      <c r="A72" s="2"/>
      <c r="B72" s="2" t="s">
        <v>1485</v>
      </c>
      <c r="C72" s="2"/>
      <c r="D72" s="2"/>
      <c r="E72" s="2"/>
      <c r="F72" s="2"/>
      <c r="G72" s="332">
        <v>0.03</v>
      </c>
      <c r="H72" s="332">
        <v>0.03</v>
      </c>
      <c r="I72" s="332">
        <v>0.03</v>
      </c>
      <c r="J72" s="332">
        <v>0.03</v>
      </c>
      <c r="K72" s="332">
        <v>0.03</v>
      </c>
      <c r="L72" s="332">
        <v>0.03</v>
      </c>
      <c r="M72" s="332">
        <v>0.03</v>
      </c>
      <c r="N72" s="332">
        <v>0.03</v>
      </c>
      <c r="O72" s="332">
        <v>0.03</v>
      </c>
      <c r="P72" s="332">
        <v>0.03</v>
      </c>
      <c r="Q72" s="332">
        <v>0.03</v>
      </c>
      <c r="R72" s="332">
        <v>0.03</v>
      </c>
      <c r="S72" s="332">
        <v>0.03</v>
      </c>
      <c r="T72" s="332">
        <v>6.7251352909282164E-2</v>
      </c>
      <c r="U72" s="332">
        <v>6.6971481046085968E-2</v>
      </c>
      <c r="V72" s="332">
        <v>6.7174422396077405E-2</v>
      </c>
      <c r="W72" s="332">
        <v>5.7512029153732713E-2</v>
      </c>
      <c r="X72" s="332">
        <v>3.4163799294605633E-2</v>
      </c>
      <c r="Y72" s="332">
        <v>3.4073331167901524E-2</v>
      </c>
      <c r="Z72" s="332">
        <v>2.6922043010752687E-2</v>
      </c>
      <c r="AA72" s="332">
        <v>0.05</v>
      </c>
      <c r="AB72" s="332">
        <v>0.05</v>
      </c>
      <c r="AC72" s="332">
        <v>3.9E-2</v>
      </c>
      <c r="AD72" s="332">
        <f t="shared" ref="AD72:AH72" si="93">+AC72</f>
        <v>3.9E-2</v>
      </c>
      <c r="AE72" s="332">
        <f t="shared" si="93"/>
        <v>3.9E-2</v>
      </c>
      <c r="AF72" s="332">
        <f t="shared" si="93"/>
        <v>3.9E-2</v>
      </c>
      <c r="AG72" s="332">
        <f t="shared" si="93"/>
        <v>3.9E-2</v>
      </c>
      <c r="AH72" s="332">
        <f t="shared" si="93"/>
        <v>3.9E-2</v>
      </c>
      <c r="AI72" s="332">
        <v>0</v>
      </c>
      <c r="AJ72" s="332">
        <v>0</v>
      </c>
      <c r="AK72" s="332">
        <v>0</v>
      </c>
      <c r="AL72" s="332">
        <v>0</v>
      </c>
      <c r="AM72" s="332">
        <v>0</v>
      </c>
      <c r="AN72" s="332">
        <v>0</v>
      </c>
      <c r="AO72" s="332">
        <v>0</v>
      </c>
      <c r="AP72" s="332">
        <v>0</v>
      </c>
      <c r="AQ72" s="332">
        <v>0</v>
      </c>
      <c r="AR72" s="332">
        <v>0</v>
      </c>
      <c r="AS72" s="332">
        <v>0</v>
      </c>
      <c r="AT72" s="332">
        <v>0</v>
      </c>
      <c r="AU72" s="332">
        <v>0</v>
      </c>
      <c r="AV72" s="332">
        <v>0</v>
      </c>
      <c r="AW72" s="332">
        <v>0</v>
      </c>
      <c r="AX72" s="332">
        <v>0</v>
      </c>
      <c r="AY72" s="332">
        <v>0</v>
      </c>
      <c r="AZ72" s="332">
        <v>0</v>
      </c>
      <c r="BA72" s="332">
        <v>0</v>
      </c>
      <c r="BB72" s="332">
        <v>0</v>
      </c>
      <c r="BC72" s="2"/>
      <c r="BD72" s="2"/>
      <c r="BE72" s="2" t="str">
        <f t="shared" si="92"/>
        <v>Contracted Volumes</v>
      </c>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row>
    <row r="73" spans="1:90" ht="12.75" customHeight="1" x14ac:dyDescent="0.25">
      <c r="A73" s="2"/>
      <c r="B73" s="2" t="s">
        <v>1486</v>
      </c>
      <c r="C73" s="2"/>
      <c r="D73" s="2"/>
      <c r="E73" s="2"/>
      <c r="F73" s="2"/>
      <c r="G73" s="2"/>
      <c r="H73" s="2"/>
      <c r="I73" s="2"/>
      <c r="J73" s="2"/>
      <c r="K73" s="62">
        <f t="shared" ref="K73:Z73" si="94">IF(K$63&lt;30,0.03,IF(K$63&lt;40,0.04,IF(K$63&lt;60,0.07,0.08)))*K55</f>
        <v>1.4999999999999999E-2</v>
      </c>
      <c r="L73" s="62">
        <f t="shared" si="94"/>
        <v>1.4999999999999999E-2</v>
      </c>
      <c r="M73" s="62">
        <f t="shared" si="94"/>
        <v>1.4999999999999999E-2</v>
      </c>
      <c r="N73" s="62">
        <f t="shared" si="94"/>
        <v>1.4999999999999999E-2</v>
      </c>
      <c r="O73" s="62">
        <f t="shared" si="94"/>
        <v>1.4999999999999999E-2</v>
      </c>
      <c r="P73" s="62">
        <f t="shared" si="94"/>
        <v>1.4999999999999999E-2</v>
      </c>
      <c r="Q73" s="62">
        <f t="shared" si="94"/>
        <v>1.4999999999999999E-2</v>
      </c>
      <c r="R73" s="62">
        <f t="shared" si="94"/>
        <v>1.4999999999999999E-2</v>
      </c>
      <c r="S73" s="62">
        <f t="shared" si="94"/>
        <v>1.4999999999999999E-2</v>
      </c>
      <c r="T73" s="62">
        <f t="shared" si="94"/>
        <v>0.04</v>
      </c>
      <c r="U73" s="62">
        <f t="shared" si="94"/>
        <v>3.5000000000000003E-2</v>
      </c>
      <c r="V73" s="62">
        <f t="shared" si="94"/>
        <v>3.5000000000000003E-2</v>
      </c>
      <c r="W73" s="62">
        <f t="shared" si="94"/>
        <v>3.5000000000000003E-2</v>
      </c>
      <c r="X73" s="62">
        <f t="shared" si="94"/>
        <v>3.5000000000000003E-2</v>
      </c>
      <c r="Y73" s="62">
        <f t="shared" si="94"/>
        <v>0.02</v>
      </c>
      <c r="Z73" s="62">
        <f t="shared" si="94"/>
        <v>1.89E-2</v>
      </c>
      <c r="AA73" s="62">
        <f t="shared" ref="AA73:BB73" si="95">0.058*AA55</f>
        <v>4.0599999999999997E-2</v>
      </c>
      <c r="AB73" s="62">
        <f t="shared" si="95"/>
        <v>4.0599999999999997E-2</v>
      </c>
      <c r="AC73" s="62">
        <f t="shared" si="95"/>
        <v>4.0599999999999997E-2</v>
      </c>
      <c r="AD73" s="62">
        <f t="shared" si="95"/>
        <v>4.0599999999999997E-2</v>
      </c>
      <c r="AE73" s="62">
        <f t="shared" si="95"/>
        <v>4.0599999999999997E-2</v>
      </c>
      <c r="AF73" s="62">
        <f t="shared" si="95"/>
        <v>4.0599999999999997E-2</v>
      </c>
      <c r="AG73" s="62">
        <f t="shared" si="95"/>
        <v>4.0599999999999997E-2</v>
      </c>
      <c r="AH73" s="62">
        <f t="shared" si="95"/>
        <v>4.0599999999999997E-2</v>
      </c>
      <c r="AI73" s="62">
        <f t="shared" si="95"/>
        <v>4.0599999999999997E-2</v>
      </c>
      <c r="AJ73" s="62">
        <f t="shared" si="95"/>
        <v>4.0599999999999997E-2</v>
      </c>
      <c r="AK73" s="62">
        <f t="shared" si="95"/>
        <v>4.0599999999999997E-2</v>
      </c>
      <c r="AL73" s="62">
        <f t="shared" si="95"/>
        <v>4.0599999999999997E-2</v>
      </c>
      <c r="AM73" s="62">
        <f t="shared" si="95"/>
        <v>2.9000000000000001E-2</v>
      </c>
      <c r="AN73" s="62">
        <f t="shared" si="95"/>
        <v>2.9000000000000001E-2</v>
      </c>
      <c r="AO73" s="62">
        <f t="shared" si="95"/>
        <v>2.9000000000000001E-2</v>
      </c>
      <c r="AP73" s="62">
        <f t="shared" si="95"/>
        <v>2.9000000000000001E-2</v>
      </c>
      <c r="AQ73" s="62">
        <f t="shared" si="95"/>
        <v>2.9000000000000001E-2</v>
      </c>
      <c r="AR73" s="62">
        <f t="shared" si="95"/>
        <v>2.9000000000000001E-2</v>
      </c>
      <c r="AS73" s="62">
        <f t="shared" si="95"/>
        <v>2.9000000000000001E-2</v>
      </c>
      <c r="AT73" s="62">
        <f t="shared" si="95"/>
        <v>2.9000000000000001E-2</v>
      </c>
      <c r="AU73" s="62">
        <f t="shared" si="95"/>
        <v>2.9000000000000001E-2</v>
      </c>
      <c r="AV73" s="62">
        <f t="shared" si="95"/>
        <v>2.9000000000000001E-2</v>
      </c>
      <c r="AW73" s="62">
        <f t="shared" si="95"/>
        <v>2.9000000000000001E-2</v>
      </c>
      <c r="AX73" s="62">
        <f t="shared" si="95"/>
        <v>2.9000000000000001E-2</v>
      </c>
      <c r="AY73" s="62">
        <f t="shared" si="95"/>
        <v>2.9000000000000001E-2</v>
      </c>
      <c r="AZ73" s="62">
        <f t="shared" si="95"/>
        <v>2.9000000000000001E-2</v>
      </c>
      <c r="BA73" s="62">
        <f t="shared" si="95"/>
        <v>2.9000000000000001E-2</v>
      </c>
      <c r="BB73" s="62">
        <f t="shared" si="95"/>
        <v>2.9000000000000001E-2</v>
      </c>
      <c r="BC73" s="2"/>
      <c r="BD73" s="2"/>
      <c r="BE73" s="2" t="str">
        <f t="shared" si="92"/>
        <v>Kermit Spot Volumes</v>
      </c>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row>
    <row r="74" spans="1:90" ht="12.75" customHeight="1" x14ac:dyDescent="0.25">
      <c r="A74" s="2"/>
      <c r="B74" s="217" t="s">
        <v>1487</v>
      </c>
      <c r="C74" s="217"/>
      <c r="D74" s="217"/>
      <c r="E74" s="217"/>
      <c r="F74" s="217"/>
      <c r="G74" s="217"/>
      <c r="H74" s="217"/>
      <c r="I74" s="217"/>
      <c r="J74" s="217"/>
      <c r="K74" s="333">
        <f t="shared" ref="K74:BB74" si="96">IF(K$63&lt;30,0.03,IF(K$63&lt;40,0.04,IF(K$63&lt;60,0.07,0.08)))*K56</f>
        <v>1.4999999999999999E-2</v>
      </c>
      <c r="L74" s="333">
        <f t="shared" si="96"/>
        <v>1.4999999999999999E-2</v>
      </c>
      <c r="M74" s="333">
        <f t="shared" si="96"/>
        <v>1.4999999999999999E-2</v>
      </c>
      <c r="N74" s="333">
        <f t="shared" si="96"/>
        <v>1.4999999999999999E-2</v>
      </c>
      <c r="O74" s="333">
        <f t="shared" si="96"/>
        <v>1.4999999999999999E-2</v>
      </c>
      <c r="P74" s="333">
        <f t="shared" si="96"/>
        <v>1.4999999999999999E-2</v>
      </c>
      <c r="Q74" s="333">
        <f t="shared" si="96"/>
        <v>1.4999999999999999E-2</v>
      </c>
      <c r="R74" s="333">
        <f t="shared" si="96"/>
        <v>1.4999999999999999E-2</v>
      </c>
      <c r="S74" s="333">
        <f t="shared" si="96"/>
        <v>1.4999999999999999E-2</v>
      </c>
      <c r="T74" s="333">
        <f t="shared" si="96"/>
        <v>0.04</v>
      </c>
      <c r="U74" s="333">
        <f t="shared" si="96"/>
        <v>3.5000000000000003E-2</v>
      </c>
      <c r="V74" s="333">
        <f t="shared" si="96"/>
        <v>3.5000000000000003E-2</v>
      </c>
      <c r="W74" s="333">
        <f t="shared" si="96"/>
        <v>3.5000000000000003E-2</v>
      </c>
      <c r="X74" s="333">
        <f t="shared" si="96"/>
        <v>3.5000000000000003E-2</v>
      </c>
      <c r="Y74" s="333">
        <f t="shared" si="96"/>
        <v>0.02</v>
      </c>
      <c r="Z74" s="333">
        <f t="shared" si="96"/>
        <v>1.1099999999999999E-2</v>
      </c>
      <c r="AA74" s="333">
        <f t="shared" si="96"/>
        <v>1.2000000000000002E-2</v>
      </c>
      <c r="AB74" s="333">
        <f t="shared" si="96"/>
        <v>9.0000000000000011E-3</v>
      </c>
      <c r="AC74" s="333">
        <f t="shared" si="96"/>
        <v>9.0000000000000011E-3</v>
      </c>
      <c r="AD74" s="333">
        <f t="shared" si="96"/>
        <v>9.0000000000000011E-3</v>
      </c>
      <c r="AE74" s="333">
        <f t="shared" si="96"/>
        <v>9.0000000000000011E-3</v>
      </c>
      <c r="AF74" s="333">
        <f t="shared" si="96"/>
        <v>9.0000000000000011E-3</v>
      </c>
      <c r="AG74" s="333">
        <f t="shared" si="96"/>
        <v>9.0000000000000011E-3</v>
      </c>
      <c r="AH74" s="333">
        <f t="shared" si="96"/>
        <v>9.0000000000000011E-3</v>
      </c>
      <c r="AI74" s="333">
        <f t="shared" si="96"/>
        <v>9.0000000000000011E-3</v>
      </c>
      <c r="AJ74" s="333">
        <f t="shared" si="96"/>
        <v>9.0000000000000011E-3</v>
      </c>
      <c r="AK74" s="333">
        <f t="shared" si="96"/>
        <v>9.0000000000000011E-3</v>
      </c>
      <c r="AL74" s="333">
        <f t="shared" si="96"/>
        <v>9.0000000000000011E-3</v>
      </c>
      <c r="AM74" s="333">
        <f t="shared" si="96"/>
        <v>1.4999999999999999E-2</v>
      </c>
      <c r="AN74" s="333">
        <f t="shared" si="96"/>
        <v>1.4999999999999999E-2</v>
      </c>
      <c r="AO74" s="333">
        <f t="shared" si="96"/>
        <v>1.4999999999999999E-2</v>
      </c>
      <c r="AP74" s="333">
        <f t="shared" si="96"/>
        <v>1.4999999999999999E-2</v>
      </c>
      <c r="AQ74" s="333">
        <f t="shared" si="96"/>
        <v>1.4999999999999999E-2</v>
      </c>
      <c r="AR74" s="333">
        <f t="shared" si="96"/>
        <v>1.4999999999999999E-2</v>
      </c>
      <c r="AS74" s="333">
        <f t="shared" si="96"/>
        <v>1.4999999999999999E-2</v>
      </c>
      <c r="AT74" s="333">
        <f t="shared" si="96"/>
        <v>1.4999999999999999E-2</v>
      </c>
      <c r="AU74" s="333">
        <f t="shared" si="96"/>
        <v>1.4999999999999999E-2</v>
      </c>
      <c r="AV74" s="333">
        <f t="shared" si="96"/>
        <v>1.4999999999999999E-2</v>
      </c>
      <c r="AW74" s="333">
        <f t="shared" si="96"/>
        <v>1.4999999999999999E-2</v>
      </c>
      <c r="AX74" s="333">
        <f t="shared" si="96"/>
        <v>1.4999999999999999E-2</v>
      </c>
      <c r="AY74" s="333">
        <f t="shared" si="96"/>
        <v>1.4999999999999999E-2</v>
      </c>
      <c r="AZ74" s="333">
        <f t="shared" si="96"/>
        <v>1.4999999999999999E-2</v>
      </c>
      <c r="BA74" s="333">
        <f t="shared" si="96"/>
        <v>1.4999999999999999E-2</v>
      </c>
      <c r="BB74" s="333">
        <f t="shared" si="96"/>
        <v>1.4999999999999999E-2</v>
      </c>
      <c r="BC74" s="2"/>
      <c r="BD74" s="2"/>
      <c r="BE74" s="217" t="str">
        <f t="shared" si="92"/>
        <v>Monahans Spot Volumes</v>
      </c>
      <c r="BF74" s="217"/>
      <c r="BG74" s="217"/>
      <c r="BH74" s="217"/>
      <c r="BI74" s="217"/>
      <c r="BJ74" s="217"/>
      <c r="BK74" s="217"/>
      <c r="BL74" s="217"/>
      <c r="BM74" s="217"/>
      <c r="BN74" s="217"/>
      <c r="BO74" s="217"/>
      <c r="BP74" s="217"/>
      <c r="BQ74" s="217"/>
      <c r="BR74" s="217"/>
      <c r="BS74" s="2"/>
      <c r="BT74" s="2"/>
      <c r="BU74" s="2"/>
      <c r="BV74" s="2"/>
      <c r="BW74" s="2"/>
      <c r="BX74" s="2"/>
      <c r="BY74" s="2"/>
      <c r="BZ74" s="2"/>
      <c r="CA74" s="2"/>
      <c r="CB74" s="2"/>
      <c r="CC74" s="2"/>
      <c r="CD74" s="2"/>
      <c r="CE74" s="2"/>
      <c r="CF74" s="2"/>
      <c r="CG74" s="2"/>
      <c r="CH74" s="2"/>
      <c r="CI74" s="2"/>
      <c r="CJ74" s="2"/>
      <c r="CK74" s="2"/>
      <c r="CL74" s="2"/>
    </row>
    <row r="75" spans="1:90" ht="12.75" customHeight="1" x14ac:dyDescent="0.25">
      <c r="A75" s="2"/>
      <c r="B75" s="3" t="s">
        <v>1488</v>
      </c>
      <c r="C75" s="2"/>
      <c r="D75" s="2"/>
      <c r="E75" s="2"/>
      <c r="F75" s="2"/>
      <c r="G75" s="2"/>
      <c r="H75" s="2"/>
      <c r="I75" s="2"/>
      <c r="J75" s="2"/>
      <c r="K75" s="334">
        <f t="shared" ref="K75:BB75" si="97">SUM(K72:K74)</f>
        <v>0.06</v>
      </c>
      <c r="L75" s="334">
        <f t="shared" si="97"/>
        <v>0.06</v>
      </c>
      <c r="M75" s="334">
        <f t="shared" si="97"/>
        <v>0.06</v>
      </c>
      <c r="N75" s="334">
        <f t="shared" si="97"/>
        <v>0.06</v>
      </c>
      <c r="O75" s="334">
        <f t="shared" si="97"/>
        <v>0.06</v>
      </c>
      <c r="P75" s="334">
        <f t="shared" si="97"/>
        <v>0.06</v>
      </c>
      <c r="Q75" s="334">
        <f t="shared" si="97"/>
        <v>0.06</v>
      </c>
      <c r="R75" s="334">
        <f t="shared" si="97"/>
        <v>0.06</v>
      </c>
      <c r="S75" s="334">
        <f t="shared" si="97"/>
        <v>0.06</v>
      </c>
      <c r="T75" s="334">
        <f t="shared" si="97"/>
        <v>0.14725135290928218</v>
      </c>
      <c r="U75" s="334">
        <f t="shared" si="97"/>
        <v>0.13697148104608597</v>
      </c>
      <c r="V75" s="334">
        <f t="shared" si="97"/>
        <v>0.13717442239607741</v>
      </c>
      <c r="W75" s="334">
        <f t="shared" si="97"/>
        <v>0.12751202915373272</v>
      </c>
      <c r="X75" s="334">
        <f t="shared" si="97"/>
        <v>0.10416379929460565</v>
      </c>
      <c r="Y75" s="334">
        <f t="shared" si="97"/>
        <v>7.4073331167901532E-2</v>
      </c>
      <c r="Z75" s="334">
        <f t="shared" si="97"/>
        <v>5.6922043010752682E-2</v>
      </c>
      <c r="AA75" s="334">
        <f t="shared" si="97"/>
        <v>0.1026</v>
      </c>
      <c r="AB75" s="334">
        <f t="shared" si="97"/>
        <v>9.9599999999999994E-2</v>
      </c>
      <c r="AC75" s="334">
        <f t="shared" si="97"/>
        <v>8.8600000000000012E-2</v>
      </c>
      <c r="AD75" s="334">
        <f t="shared" si="97"/>
        <v>8.8600000000000012E-2</v>
      </c>
      <c r="AE75" s="334">
        <f t="shared" si="97"/>
        <v>8.8600000000000012E-2</v>
      </c>
      <c r="AF75" s="334">
        <f t="shared" si="97"/>
        <v>8.8600000000000012E-2</v>
      </c>
      <c r="AG75" s="334">
        <f t="shared" si="97"/>
        <v>8.8600000000000012E-2</v>
      </c>
      <c r="AH75" s="334">
        <f t="shared" si="97"/>
        <v>8.8600000000000012E-2</v>
      </c>
      <c r="AI75" s="334">
        <f t="shared" si="97"/>
        <v>4.9599999999999998E-2</v>
      </c>
      <c r="AJ75" s="334">
        <f t="shared" si="97"/>
        <v>4.9599999999999998E-2</v>
      </c>
      <c r="AK75" s="334">
        <f t="shared" si="97"/>
        <v>4.9599999999999998E-2</v>
      </c>
      <c r="AL75" s="334">
        <f t="shared" si="97"/>
        <v>4.9599999999999998E-2</v>
      </c>
      <c r="AM75" s="334">
        <f t="shared" si="97"/>
        <v>4.3999999999999997E-2</v>
      </c>
      <c r="AN75" s="334">
        <f t="shared" si="97"/>
        <v>4.3999999999999997E-2</v>
      </c>
      <c r="AO75" s="334">
        <f t="shared" si="97"/>
        <v>4.3999999999999997E-2</v>
      </c>
      <c r="AP75" s="334">
        <f t="shared" si="97"/>
        <v>4.3999999999999997E-2</v>
      </c>
      <c r="AQ75" s="334">
        <f t="shared" si="97"/>
        <v>4.3999999999999997E-2</v>
      </c>
      <c r="AR75" s="334">
        <f t="shared" si="97"/>
        <v>4.3999999999999997E-2</v>
      </c>
      <c r="AS75" s="334">
        <f t="shared" si="97"/>
        <v>4.3999999999999997E-2</v>
      </c>
      <c r="AT75" s="334">
        <f t="shared" si="97"/>
        <v>4.3999999999999997E-2</v>
      </c>
      <c r="AU75" s="334">
        <f t="shared" si="97"/>
        <v>4.3999999999999997E-2</v>
      </c>
      <c r="AV75" s="334">
        <f t="shared" si="97"/>
        <v>4.3999999999999997E-2</v>
      </c>
      <c r="AW75" s="334">
        <f t="shared" si="97"/>
        <v>4.3999999999999997E-2</v>
      </c>
      <c r="AX75" s="334">
        <f t="shared" si="97"/>
        <v>4.3999999999999997E-2</v>
      </c>
      <c r="AY75" s="334">
        <f t="shared" si="97"/>
        <v>4.3999999999999997E-2</v>
      </c>
      <c r="AZ75" s="334">
        <f t="shared" si="97"/>
        <v>4.3999999999999997E-2</v>
      </c>
      <c r="BA75" s="334">
        <f t="shared" si="97"/>
        <v>4.3999999999999997E-2</v>
      </c>
      <c r="BB75" s="334">
        <f t="shared" si="97"/>
        <v>4.3999999999999997E-2</v>
      </c>
      <c r="BC75" s="2"/>
      <c r="BD75" s="2"/>
      <c r="BE75" s="3" t="str">
        <f t="shared" si="92"/>
        <v>Total Royalties</v>
      </c>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row>
    <row r="76" spans="1:90" ht="12.75" customHeight="1" x14ac:dyDescent="0.25">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row>
    <row r="77" spans="1:90" ht="12.75" customHeight="1" x14ac:dyDescent="0.25">
      <c r="A77" s="2"/>
      <c r="B77" s="3" t="s">
        <v>1489</v>
      </c>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3" t="str">
        <f t="shared" ref="BE77:BE81" si="98">B77</f>
        <v>Implied Royalties ($ mil)</v>
      </c>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row>
    <row r="78" spans="1:90" ht="12.75" customHeight="1" x14ac:dyDescent="0.25">
      <c r="A78" s="2"/>
      <c r="B78" s="2" t="str">
        <f t="shared" ref="B78:B80" si="99">B72</f>
        <v>Contracted Volumes</v>
      </c>
      <c r="C78" s="2"/>
      <c r="D78" s="2"/>
      <c r="E78" s="2"/>
      <c r="F78" s="2"/>
      <c r="G78" s="2"/>
      <c r="H78" s="2"/>
      <c r="I78" s="2"/>
      <c r="J78" s="2"/>
      <c r="K78" s="23">
        <f t="shared" ref="K78:BB78" si="100">K72*K62*K45</f>
        <v>0.33851117623519061</v>
      </c>
      <c r="L78" s="23">
        <f t="shared" si="100"/>
        <v>0.15153739321635423</v>
      </c>
      <c r="M78" s="23">
        <f t="shared" si="100"/>
        <v>0.2630927146242642</v>
      </c>
      <c r="N78" s="23">
        <f t="shared" si="100"/>
        <v>0.22942805660763629</v>
      </c>
      <c r="O78" s="23">
        <f t="shared" si="100"/>
        <v>0.27187365190712637</v>
      </c>
      <c r="P78" s="23">
        <f t="shared" si="100"/>
        <v>0.51209489574118194</v>
      </c>
      <c r="Q78" s="23">
        <f t="shared" si="100"/>
        <v>0.55431185589352083</v>
      </c>
      <c r="R78" s="23">
        <f t="shared" si="100"/>
        <v>0.68495858462055614</v>
      </c>
      <c r="S78" s="23">
        <f t="shared" si="100"/>
        <v>0.80655093389999977</v>
      </c>
      <c r="T78" s="23">
        <f t="shared" si="100"/>
        <v>5.6911353173333321</v>
      </c>
      <c r="U78" s="23">
        <f t="shared" si="100"/>
        <v>6.026702065515404</v>
      </c>
      <c r="V78" s="23">
        <f t="shared" si="100"/>
        <v>6.4023853899612586</v>
      </c>
      <c r="W78" s="23">
        <f t="shared" si="100"/>
        <v>7.1219820581890616</v>
      </c>
      <c r="X78" s="23">
        <f t="shared" si="100"/>
        <v>3.3721817006292878</v>
      </c>
      <c r="Y78" s="23">
        <f t="shared" si="100"/>
        <v>3.0534944594465534</v>
      </c>
      <c r="Z78" s="23">
        <f t="shared" si="100"/>
        <v>2.3150176283642865</v>
      </c>
      <c r="AA78" s="23">
        <f t="shared" si="100"/>
        <v>2.7</v>
      </c>
      <c r="AB78" s="23">
        <f t="shared" si="100"/>
        <v>5.2650000000000006</v>
      </c>
      <c r="AC78" s="23">
        <f t="shared" si="100"/>
        <v>5.0859899999999998</v>
      </c>
      <c r="AD78" s="23">
        <f t="shared" si="100"/>
        <v>4.8316904999999997</v>
      </c>
      <c r="AE78" s="23">
        <f t="shared" si="100"/>
        <v>0.45824999999999999</v>
      </c>
      <c r="AF78" s="23">
        <f t="shared" si="100"/>
        <v>0.45824999999999999</v>
      </c>
      <c r="AG78" s="23">
        <f t="shared" si="100"/>
        <v>0.45824999999999999</v>
      </c>
      <c r="AH78" s="23">
        <f t="shared" si="100"/>
        <v>0.45824999999999999</v>
      </c>
      <c r="AI78" s="23">
        <f t="shared" si="100"/>
        <v>0</v>
      </c>
      <c r="AJ78" s="23">
        <f t="shared" si="100"/>
        <v>0</v>
      </c>
      <c r="AK78" s="23">
        <f t="shared" si="100"/>
        <v>0</v>
      </c>
      <c r="AL78" s="23">
        <f t="shared" si="100"/>
        <v>0</v>
      </c>
      <c r="AM78" s="23">
        <f t="shared" si="100"/>
        <v>0</v>
      </c>
      <c r="AN78" s="23">
        <f t="shared" si="100"/>
        <v>0</v>
      </c>
      <c r="AO78" s="23">
        <f t="shared" si="100"/>
        <v>0</v>
      </c>
      <c r="AP78" s="23">
        <f t="shared" si="100"/>
        <v>0</v>
      </c>
      <c r="AQ78" s="23">
        <f t="shared" si="100"/>
        <v>0</v>
      </c>
      <c r="AR78" s="23">
        <f t="shared" si="100"/>
        <v>0</v>
      </c>
      <c r="AS78" s="23">
        <f t="shared" si="100"/>
        <v>0</v>
      </c>
      <c r="AT78" s="23">
        <f t="shared" si="100"/>
        <v>0</v>
      </c>
      <c r="AU78" s="23">
        <f t="shared" si="100"/>
        <v>0</v>
      </c>
      <c r="AV78" s="23">
        <f t="shared" si="100"/>
        <v>0</v>
      </c>
      <c r="AW78" s="23">
        <f t="shared" si="100"/>
        <v>0</v>
      </c>
      <c r="AX78" s="23">
        <f t="shared" si="100"/>
        <v>0</v>
      </c>
      <c r="AY78" s="23">
        <f t="shared" si="100"/>
        <v>0</v>
      </c>
      <c r="AZ78" s="23">
        <f t="shared" si="100"/>
        <v>0</v>
      </c>
      <c r="BA78" s="23">
        <f t="shared" si="100"/>
        <v>0</v>
      </c>
      <c r="BB78" s="23">
        <f t="shared" si="100"/>
        <v>0</v>
      </c>
      <c r="BC78" s="2"/>
      <c r="BD78" s="2"/>
      <c r="BE78" s="2" t="str">
        <f t="shared" si="98"/>
        <v>Contracted Volumes</v>
      </c>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row>
    <row r="79" spans="1:90" ht="12.75" customHeight="1" x14ac:dyDescent="0.25">
      <c r="A79" s="2"/>
      <c r="B79" s="2" t="str">
        <f t="shared" si="99"/>
        <v>Kermit Spot Volumes</v>
      </c>
      <c r="C79" s="2"/>
      <c r="D79" s="2"/>
      <c r="E79" s="2"/>
      <c r="F79" s="2"/>
      <c r="G79" s="2"/>
      <c r="H79" s="2"/>
      <c r="I79" s="2"/>
      <c r="J79" s="2"/>
      <c r="K79" s="23">
        <f t="shared" ref="K79:BB79" si="101">K73*K63*K46/2</f>
        <v>0.14983498677370233</v>
      </c>
      <c r="L79" s="23">
        <f t="shared" si="101"/>
        <v>1.7863720188411449E-2</v>
      </c>
      <c r="M79" s="23">
        <f t="shared" si="101"/>
        <v>7.6054691976433872E-2</v>
      </c>
      <c r="N79" s="23">
        <f t="shared" si="101"/>
        <v>0.11048367340559088</v>
      </c>
      <c r="O79" s="23">
        <f t="shared" si="101"/>
        <v>0.12735281044821836</v>
      </c>
      <c r="P79" s="23">
        <f t="shared" si="101"/>
        <v>0.13824936172470467</v>
      </c>
      <c r="Q79" s="23">
        <f t="shared" si="101"/>
        <v>0.13629309020161978</v>
      </c>
      <c r="R79" s="23">
        <f t="shared" si="101"/>
        <v>0.16075748675486087</v>
      </c>
      <c r="S79" s="23">
        <f t="shared" si="101"/>
        <v>0.20985268350732886</v>
      </c>
      <c r="T79" s="23">
        <f t="shared" si="101"/>
        <v>0.5591940624000018</v>
      </c>
      <c r="U79" s="23">
        <f t="shared" si="101"/>
        <v>0.52523112202738953</v>
      </c>
      <c r="V79" s="23">
        <f t="shared" si="101"/>
        <v>0.45330075760374977</v>
      </c>
      <c r="W79" s="23">
        <f t="shared" si="101"/>
        <v>8.9407667197916471E-2</v>
      </c>
      <c r="X79" s="23">
        <f t="shared" si="101"/>
        <v>0.46392001722634651</v>
      </c>
      <c r="Y79" s="23">
        <f t="shared" si="101"/>
        <v>0.25157621791159929</v>
      </c>
      <c r="Z79" s="23">
        <f t="shared" si="101"/>
        <v>0.13228420651504616</v>
      </c>
      <c r="AA79" s="23">
        <f t="shared" si="101"/>
        <v>1.2064695999999999</v>
      </c>
      <c r="AB79" s="23">
        <f t="shared" si="101"/>
        <v>0.46507300000000018</v>
      </c>
      <c r="AC79" s="23">
        <f t="shared" si="101"/>
        <v>0.30322110000000024</v>
      </c>
      <c r="AD79" s="23">
        <f t="shared" si="101"/>
        <v>-5.0534951449627975E-2</v>
      </c>
      <c r="AE79" s="23">
        <f t="shared" si="101"/>
        <v>2.2595138018415648</v>
      </c>
      <c r="AF79" s="23">
        <f t="shared" si="101"/>
        <v>3.1634342975115772</v>
      </c>
      <c r="AG79" s="23">
        <f t="shared" si="101"/>
        <v>3.1905873450595004</v>
      </c>
      <c r="AH79" s="23">
        <f t="shared" si="101"/>
        <v>3.2174686270022912</v>
      </c>
      <c r="AI79" s="23">
        <f t="shared" si="101"/>
        <v>3.370366240844036</v>
      </c>
      <c r="AJ79" s="23">
        <f t="shared" si="101"/>
        <v>3.4468549026300956</v>
      </c>
      <c r="AK79" s="23">
        <f t="shared" si="101"/>
        <v>3.5400136289685999</v>
      </c>
      <c r="AL79" s="23">
        <f t="shared" si="101"/>
        <v>3.5983785548042349</v>
      </c>
      <c r="AM79" s="23">
        <f t="shared" si="101"/>
        <v>2.5972235904378524</v>
      </c>
      <c r="AN79" s="23">
        <f t="shared" si="101"/>
        <v>2.6245674105891257</v>
      </c>
      <c r="AO79" s="23">
        <f t="shared" si="101"/>
        <v>2.6523075179889681</v>
      </c>
      <c r="AP79" s="23">
        <f t="shared" si="101"/>
        <v>2.6748212283424628</v>
      </c>
      <c r="AQ79" s="23">
        <f t="shared" si="101"/>
        <v>2.6930410194459298</v>
      </c>
      <c r="AR79" s="23">
        <f t="shared" si="101"/>
        <v>2.7077520484597901</v>
      </c>
      <c r="AS79" s="23">
        <f t="shared" si="101"/>
        <v>2.7196081997503576</v>
      </c>
      <c r="AT79" s="23">
        <f t="shared" si="101"/>
        <v>2.7291494254734614</v>
      </c>
      <c r="AU79" s="23">
        <f t="shared" si="101"/>
        <v>2.7368186549660893</v>
      </c>
      <c r="AV79" s="23">
        <f t="shared" si="101"/>
        <v>2.7429773480384072</v>
      </c>
      <c r="AW79" s="23">
        <f t="shared" si="101"/>
        <v>2.747919277238863</v>
      </c>
      <c r="AX79" s="23">
        <f t="shared" si="101"/>
        <v>2.7518824335631304</v>
      </c>
      <c r="AY79" s="23">
        <f t="shared" si="101"/>
        <v>2.7550591258786312</v>
      </c>
      <c r="AZ79" s="23">
        <f t="shared" si="101"/>
        <v>2.7582407615961619</v>
      </c>
      <c r="BA79" s="23">
        <f t="shared" si="101"/>
        <v>2.7614273484083873</v>
      </c>
      <c r="BB79" s="23">
        <f t="shared" si="101"/>
        <v>2.7646188940199403</v>
      </c>
      <c r="BC79" s="2"/>
      <c r="BD79" s="2"/>
      <c r="BE79" s="2" t="str">
        <f t="shared" si="98"/>
        <v>Kermit Spot Volumes</v>
      </c>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row>
    <row r="80" spans="1:90" ht="12.75" customHeight="1" x14ac:dyDescent="0.25">
      <c r="A80" s="2"/>
      <c r="B80" s="217" t="str">
        <f t="shared" si="99"/>
        <v>Monahans Spot Volumes</v>
      </c>
      <c r="C80" s="217"/>
      <c r="D80" s="217"/>
      <c r="E80" s="217"/>
      <c r="F80" s="217"/>
      <c r="G80" s="217"/>
      <c r="H80" s="217"/>
      <c r="I80" s="217"/>
      <c r="J80" s="217"/>
      <c r="K80" s="287">
        <f t="shared" ref="K80:BB80" si="102">K79</f>
        <v>0.14983498677370233</v>
      </c>
      <c r="L80" s="287">
        <f t="shared" si="102"/>
        <v>1.7863720188411449E-2</v>
      </c>
      <c r="M80" s="287">
        <f t="shared" si="102"/>
        <v>7.6054691976433872E-2</v>
      </c>
      <c r="N80" s="287">
        <f t="shared" si="102"/>
        <v>0.11048367340559088</v>
      </c>
      <c r="O80" s="287">
        <f t="shared" si="102"/>
        <v>0.12735281044821836</v>
      </c>
      <c r="P80" s="287">
        <f t="shared" si="102"/>
        <v>0.13824936172470467</v>
      </c>
      <c r="Q80" s="287">
        <f t="shared" si="102"/>
        <v>0.13629309020161978</v>
      </c>
      <c r="R80" s="287">
        <f t="shared" si="102"/>
        <v>0.16075748675486087</v>
      </c>
      <c r="S80" s="287">
        <f t="shared" si="102"/>
        <v>0.20985268350732886</v>
      </c>
      <c r="T80" s="287">
        <f t="shared" si="102"/>
        <v>0.5591940624000018</v>
      </c>
      <c r="U80" s="287">
        <f t="shared" si="102"/>
        <v>0.52523112202738953</v>
      </c>
      <c r="V80" s="287">
        <f t="shared" si="102"/>
        <v>0.45330075760374977</v>
      </c>
      <c r="W80" s="287">
        <f t="shared" si="102"/>
        <v>8.9407667197916471E-2</v>
      </c>
      <c r="X80" s="287">
        <f t="shared" si="102"/>
        <v>0.46392001722634651</v>
      </c>
      <c r="Y80" s="287">
        <f t="shared" si="102"/>
        <v>0.25157621791159929</v>
      </c>
      <c r="Z80" s="287">
        <f t="shared" si="102"/>
        <v>0.13228420651504616</v>
      </c>
      <c r="AA80" s="287">
        <f t="shared" si="102"/>
        <v>1.2064695999999999</v>
      </c>
      <c r="AB80" s="287">
        <f t="shared" si="102"/>
        <v>0.46507300000000018</v>
      </c>
      <c r="AC80" s="287">
        <f t="shared" si="102"/>
        <v>0.30322110000000024</v>
      </c>
      <c r="AD80" s="287">
        <f t="shared" si="102"/>
        <v>-5.0534951449627975E-2</v>
      </c>
      <c r="AE80" s="287">
        <f t="shared" si="102"/>
        <v>2.2595138018415648</v>
      </c>
      <c r="AF80" s="287">
        <f t="shared" si="102"/>
        <v>3.1634342975115772</v>
      </c>
      <c r="AG80" s="287">
        <f t="shared" si="102"/>
        <v>3.1905873450595004</v>
      </c>
      <c r="AH80" s="287">
        <f t="shared" si="102"/>
        <v>3.2174686270022912</v>
      </c>
      <c r="AI80" s="287">
        <f t="shared" si="102"/>
        <v>3.370366240844036</v>
      </c>
      <c r="AJ80" s="287">
        <f t="shared" si="102"/>
        <v>3.4468549026300956</v>
      </c>
      <c r="AK80" s="287">
        <f t="shared" si="102"/>
        <v>3.5400136289685999</v>
      </c>
      <c r="AL80" s="287">
        <f t="shared" si="102"/>
        <v>3.5983785548042349</v>
      </c>
      <c r="AM80" s="287">
        <f t="shared" si="102"/>
        <v>2.5972235904378524</v>
      </c>
      <c r="AN80" s="287">
        <f t="shared" si="102"/>
        <v>2.6245674105891257</v>
      </c>
      <c r="AO80" s="287">
        <f t="shared" si="102"/>
        <v>2.6523075179889681</v>
      </c>
      <c r="AP80" s="287">
        <f t="shared" si="102"/>
        <v>2.6748212283424628</v>
      </c>
      <c r="AQ80" s="287">
        <f t="shared" si="102"/>
        <v>2.6930410194459298</v>
      </c>
      <c r="AR80" s="287">
        <f t="shared" si="102"/>
        <v>2.7077520484597901</v>
      </c>
      <c r="AS80" s="287">
        <f t="shared" si="102"/>
        <v>2.7196081997503576</v>
      </c>
      <c r="AT80" s="287">
        <f t="shared" si="102"/>
        <v>2.7291494254734614</v>
      </c>
      <c r="AU80" s="287">
        <f t="shared" si="102"/>
        <v>2.7368186549660893</v>
      </c>
      <c r="AV80" s="287">
        <f t="shared" si="102"/>
        <v>2.7429773480384072</v>
      </c>
      <c r="AW80" s="287">
        <f t="shared" si="102"/>
        <v>2.747919277238863</v>
      </c>
      <c r="AX80" s="287">
        <f t="shared" si="102"/>
        <v>2.7518824335631304</v>
      </c>
      <c r="AY80" s="287">
        <f t="shared" si="102"/>
        <v>2.7550591258786312</v>
      </c>
      <c r="AZ80" s="287">
        <f t="shared" si="102"/>
        <v>2.7582407615961619</v>
      </c>
      <c r="BA80" s="287">
        <f t="shared" si="102"/>
        <v>2.7614273484083873</v>
      </c>
      <c r="BB80" s="287">
        <f t="shared" si="102"/>
        <v>2.7646188940199403</v>
      </c>
      <c r="BC80" s="2"/>
      <c r="BD80" s="2"/>
      <c r="BE80" s="217" t="str">
        <f t="shared" si="98"/>
        <v>Monahans Spot Volumes</v>
      </c>
      <c r="BF80" s="217"/>
      <c r="BG80" s="217"/>
      <c r="BH80" s="217"/>
      <c r="BI80" s="217"/>
      <c r="BJ80" s="217"/>
      <c r="BK80" s="217"/>
      <c r="BL80" s="217"/>
      <c r="BM80" s="217"/>
      <c r="BN80" s="217"/>
      <c r="BO80" s="217"/>
      <c r="BP80" s="217"/>
      <c r="BQ80" s="217"/>
      <c r="BR80" s="217"/>
      <c r="BS80" s="2"/>
      <c r="BT80" s="2"/>
      <c r="BU80" s="2"/>
      <c r="BV80" s="2"/>
      <c r="BW80" s="2"/>
      <c r="BX80" s="2"/>
      <c r="BY80" s="2"/>
      <c r="BZ80" s="2"/>
      <c r="CA80" s="2"/>
      <c r="CB80" s="2"/>
      <c r="CC80" s="2"/>
      <c r="CD80" s="2"/>
      <c r="CE80" s="2"/>
      <c r="CF80" s="2"/>
      <c r="CG80" s="2"/>
      <c r="CH80" s="2"/>
      <c r="CI80" s="2"/>
      <c r="CJ80" s="2"/>
      <c r="CK80" s="2"/>
      <c r="CL80" s="2"/>
    </row>
    <row r="81" spans="1:90" ht="12.75" customHeight="1" x14ac:dyDescent="0.25">
      <c r="A81" s="2"/>
      <c r="B81" s="3" t="s">
        <v>1490</v>
      </c>
      <c r="C81" s="2"/>
      <c r="D81" s="2"/>
      <c r="E81" s="2"/>
      <c r="F81" s="2"/>
      <c r="G81" s="2"/>
      <c r="H81" s="2"/>
      <c r="I81" s="2"/>
      <c r="J81" s="2"/>
      <c r="K81" s="215">
        <f t="shared" ref="K81:BB81" si="103">SUM(K78:K80)</f>
        <v>0.63818114978259532</v>
      </c>
      <c r="L81" s="215">
        <f t="shared" si="103"/>
        <v>0.18726483359317714</v>
      </c>
      <c r="M81" s="215">
        <f t="shared" si="103"/>
        <v>0.41520209857713197</v>
      </c>
      <c r="N81" s="215">
        <f t="shared" si="103"/>
        <v>0.45039540341881806</v>
      </c>
      <c r="O81" s="215">
        <f t="shared" si="103"/>
        <v>0.52657927280356309</v>
      </c>
      <c r="P81" s="215">
        <f t="shared" si="103"/>
        <v>0.78859361919059134</v>
      </c>
      <c r="Q81" s="215">
        <f t="shared" si="103"/>
        <v>0.8268980362967604</v>
      </c>
      <c r="R81" s="215">
        <f t="shared" si="103"/>
        <v>1.0064735581302779</v>
      </c>
      <c r="S81" s="215">
        <f t="shared" si="103"/>
        <v>1.2262563009146574</v>
      </c>
      <c r="T81" s="215">
        <f t="shared" si="103"/>
        <v>6.8095234421333348</v>
      </c>
      <c r="U81" s="215">
        <f t="shared" si="103"/>
        <v>7.0771643095701835</v>
      </c>
      <c r="V81" s="215">
        <f t="shared" si="103"/>
        <v>7.3089869051687586</v>
      </c>
      <c r="W81" s="215">
        <f t="shared" si="103"/>
        <v>7.3007973925848937</v>
      </c>
      <c r="X81" s="215">
        <f t="shared" si="103"/>
        <v>4.3000217350819812</v>
      </c>
      <c r="Y81" s="215">
        <f t="shared" si="103"/>
        <v>3.5566468952697523</v>
      </c>
      <c r="Z81" s="215">
        <f t="shared" si="103"/>
        <v>2.579586041394379</v>
      </c>
      <c r="AA81" s="215">
        <f t="shared" si="103"/>
        <v>5.1129392000000005</v>
      </c>
      <c r="AB81" s="215">
        <f t="shared" si="103"/>
        <v>6.1951460000000012</v>
      </c>
      <c r="AC81" s="215">
        <f t="shared" si="103"/>
        <v>5.6924321999999998</v>
      </c>
      <c r="AD81" s="215">
        <f t="shared" si="103"/>
        <v>4.7306205971007431</v>
      </c>
      <c r="AE81" s="215">
        <f t="shared" si="103"/>
        <v>4.9772776036831292</v>
      </c>
      <c r="AF81" s="215">
        <f t="shared" si="103"/>
        <v>6.785118595023155</v>
      </c>
      <c r="AG81" s="215">
        <f t="shared" si="103"/>
        <v>6.8394246901190012</v>
      </c>
      <c r="AH81" s="215">
        <f t="shared" si="103"/>
        <v>6.893187254004582</v>
      </c>
      <c r="AI81" s="215">
        <f t="shared" si="103"/>
        <v>6.740732481688072</v>
      </c>
      <c r="AJ81" s="215">
        <f t="shared" si="103"/>
        <v>6.8937098052601913</v>
      </c>
      <c r="AK81" s="215">
        <f t="shared" si="103"/>
        <v>7.0800272579371999</v>
      </c>
      <c r="AL81" s="215">
        <f t="shared" si="103"/>
        <v>7.1967571096084697</v>
      </c>
      <c r="AM81" s="215">
        <f t="shared" si="103"/>
        <v>5.1944471808757049</v>
      </c>
      <c r="AN81" s="215">
        <f t="shared" si="103"/>
        <v>5.2491348211782514</v>
      </c>
      <c r="AO81" s="215">
        <f t="shared" si="103"/>
        <v>5.3046150359779363</v>
      </c>
      <c r="AP81" s="215">
        <f t="shared" si="103"/>
        <v>5.3496424566849257</v>
      </c>
      <c r="AQ81" s="215">
        <f t="shared" si="103"/>
        <v>5.3860820388918595</v>
      </c>
      <c r="AR81" s="215">
        <f t="shared" si="103"/>
        <v>5.4155040969195802</v>
      </c>
      <c r="AS81" s="215">
        <f t="shared" si="103"/>
        <v>5.4392163995007152</v>
      </c>
      <c r="AT81" s="215">
        <f t="shared" si="103"/>
        <v>5.4582988509469228</v>
      </c>
      <c r="AU81" s="215">
        <f t="shared" si="103"/>
        <v>5.4736373099321787</v>
      </c>
      <c r="AV81" s="215">
        <f t="shared" si="103"/>
        <v>5.4859546960768144</v>
      </c>
      <c r="AW81" s="215">
        <f t="shared" si="103"/>
        <v>5.495838554477726</v>
      </c>
      <c r="AX81" s="215">
        <f t="shared" si="103"/>
        <v>5.5037648671262609</v>
      </c>
      <c r="AY81" s="215">
        <f t="shared" si="103"/>
        <v>5.5101182517572624</v>
      </c>
      <c r="AZ81" s="215">
        <f t="shared" si="103"/>
        <v>5.5164815231923239</v>
      </c>
      <c r="BA81" s="215">
        <f t="shared" si="103"/>
        <v>5.5228546968167747</v>
      </c>
      <c r="BB81" s="215">
        <f t="shared" si="103"/>
        <v>5.5292377880398806</v>
      </c>
      <c r="BC81" s="2"/>
      <c r="BD81" s="2"/>
      <c r="BE81" s="3" t="str">
        <f t="shared" si="98"/>
        <v>Total Royalties ($ mil)</v>
      </c>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row>
    <row r="82" spans="1:90" ht="12.7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row>
    <row r="83" spans="1:90" ht="12.7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row>
    <row r="84" spans="1:90" ht="12.7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row>
    <row r="85" spans="1:90" ht="12.75" customHeight="1" x14ac:dyDescent="0.25">
      <c r="A85" s="2"/>
      <c r="B85" s="335" t="s">
        <v>1491</v>
      </c>
      <c r="C85" s="217"/>
      <c r="D85" s="217"/>
      <c r="E85" s="217"/>
      <c r="F85" s="217"/>
      <c r="G85" s="217"/>
      <c r="H85" s="217"/>
      <c r="I85" s="217"/>
      <c r="J85" s="217"/>
      <c r="K85" s="217"/>
      <c r="L85" s="217"/>
      <c r="M85" s="217"/>
      <c r="N85" s="217"/>
      <c r="O85" s="217"/>
      <c r="P85" s="217"/>
      <c r="Q85" s="217"/>
      <c r="R85" s="217"/>
      <c r="S85" s="217"/>
      <c r="T85" s="217"/>
      <c r="U85" s="217"/>
      <c r="V85" s="217"/>
      <c r="W85" s="217"/>
      <c r="X85" s="217"/>
      <c r="Y85" s="217"/>
      <c r="Z85" s="217"/>
      <c r="AA85" s="217"/>
      <c r="AB85" s="217"/>
      <c r="AC85" s="217"/>
      <c r="AD85" s="217"/>
      <c r="AE85" s="217"/>
      <c r="AF85" s="217"/>
      <c r="AG85" s="217"/>
      <c r="AH85" s="217"/>
      <c r="AI85" s="217"/>
      <c r="AJ85" s="217"/>
      <c r="AK85" s="217"/>
      <c r="AL85" s="217"/>
      <c r="AM85" s="217"/>
      <c r="AN85" s="217"/>
      <c r="AO85" s="217"/>
      <c r="AP85" s="217"/>
      <c r="AQ85" s="217"/>
      <c r="AR85" s="217"/>
      <c r="AS85" s="217"/>
      <c r="AT85" s="217"/>
      <c r="AU85" s="217"/>
      <c r="AV85" s="217"/>
      <c r="AW85" s="217"/>
      <c r="AX85" s="217"/>
      <c r="AY85" s="217"/>
      <c r="AZ85" s="217"/>
      <c r="BA85" s="217"/>
      <c r="BB85" s="217"/>
      <c r="BC85" s="2"/>
      <c r="BD85" s="2"/>
      <c r="BE85" s="335" t="str">
        <f t="shared" ref="BE85:BE98" si="104">B85</f>
        <v>Sand Supply and Demand</v>
      </c>
      <c r="BF85" s="217"/>
      <c r="BG85" s="217"/>
      <c r="BH85" s="217"/>
      <c r="BI85" s="217"/>
      <c r="BJ85" s="217"/>
      <c r="BK85" s="217"/>
      <c r="BL85" s="217"/>
      <c r="BM85" s="217"/>
      <c r="BN85" s="217"/>
      <c r="BO85" s="217"/>
      <c r="BP85" s="217"/>
      <c r="BQ85" s="217"/>
      <c r="BR85" s="217"/>
      <c r="BS85" s="2"/>
      <c r="BT85" s="2"/>
      <c r="BU85" s="2"/>
      <c r="BV85" s="2"/>
      <c r="BW85" s="2"/>
      <c r="BX85" s="2"/>
      <c r="BY85" s="2"/>
      <c r="BZ85" s="2"/>
      <c r="CA85" s="2"/>
      <c r="CB85" s="2"/>
      <c r="CC85" s="2"/>
      <c r="CD85" s="2"/>
      <c r="CE85" s="2"/>
      <c r="CF85" s="2"/>
      <c r="CG85" s="2"/>
      <c r="CH85" s="2"/>
      <c r="CI85" s="2"/>
      <c r="CJ85" s="2"/>
      <c r="CK85" s="2"/>
      <c r="CL85" s="2"/>
    </row>
    <row r="86" spans="1:90" ht="12.75" customHeight="1" x14ac:dyDescent="0.25">
      <c r="A86" s="2"/>
      <c r="B86" s="299" t="s">
        <v>1492</v>
      </c>
      <c r="C86" s="300"/>
      <c r="D86" s="300"/>
      <c r="E86" s="300"/>
      <c r="F86" s="300"/>
      <c r="G86" s="300"/>
      <c r="H86" s="300"/>
      <c r="I86" s="300"/>
      <c r="J86" s="300"/>
      <c r="K86" s="300"/>
      <c r="L86" s="300"/>
      <c r="M86" s="300"/>
      <c r="N86" s="300"/>
      <c r="O86" s="300"/>
      <c r="P86" s="300"/>
      <c r="Q86" s="300"/>
      <c r="R86" s="300"/>
      <c r="S86" s="300"/>
      <c r="T86" s="300"/>
      <c r="U86" s="300"/>
      <c r="V86" s="300"/>
      <c r="W86" s="300"/>
      <c r="X86" s="300"/>
      <c r="Y86" s="300"/>
      <c r="Z86" s="300"/>
      <c r="AA86" s="300"/>
      <c r="AB86" s="300"/>
      <c r="AC86" s="300"/>
      <c r="AD86" s="300"/>
      <c r="AE86" s="300"/>
      <c r="AF86" s="300"/>
      <c r="AG86" s="300"/>
      <c r="AH86" s="300"/>
      <c r="AI86" s="300"/>
      <c r="AJ86" s="300"/>
      <c r="AK86" s="300"/>
      <c r="AL86" s="300"/>
      <c r="AM86" s="300"/>
      <c r="AN86" s="300"/>
      <c r="AO86" s="300"/>
      <c r="AP86" s="300"/>
      <c r="AQ86" s="300"/>
      <c r="AR86" s="300"/>
      <c r="AS86" s="300"/>
      <c r="AT86" s="300"/>
      <c r="AU86" s="300"/>
      <c r="AV86" s="300"/>
      <c r="AW86" s="300"/>
      <c r="AX86" s="300"/>
      <c r="AY86" s="300"/>
      <c r="AZ86" s="300"/>
      <c r="BA86" s="300"/>
      <c r="BB86" s="300"/>
      <c r="BC86" s="2"/>
      <c r="BD86" s="2"/>
      <c r="BE86" s="299" t="str">
        <f t="shared" si="104"/>
        <v>Sand Volume Demand Forecast</v>
      </c>
      <c r="BF86" s="300"/>
      <c r="BG86" s="300"/>
      <c r="BH86" s="300"/>
      <c r="BI86" s="300"/>
      <c r="BJ86" s="300"/>
      <c r="BK86" s="300"/>
      <c r="BL86" s="300"/>
      <c r="BM86" s="300"/>
      <c r="BN86" s="300"/>
      <c r="BO86" s="300"/>
      <c r="BP86" s="300"/>
      <c r="BQ86" s="300"/>
      <c r="BR86" s="300"/>
      <c r="BS86" s="2"/>
      <c r="BT86" s="2"/>
      <c r="BU86" s="2"/>
      <c r="BV86" s="2"/>
      <c r="BW86" s="2"/>
      <c r="BX86" s="2"/>
      <c r="BY86" s="2"/>
      <c r="BZ86" s="2"/>
      <c r="CA86" s="2"/>
      <c r="CB86" s="2"/>
      <c r="CC86" s="2"/>
      <c r="CD86" s="2"/>
      <c r="CE86" s="2"/>
      <c r="CF86" s="2"/>
      <c r="CG86" s="2"/>
      <c r="CH86" s="2"/>
      <c r="CI86" s="2"/>
      <c r="CJ86" s="2"/>
      <c r="CK86" s="2"/>
      <c r="CL86" s="2"/>
    </row>
    <row r="87" spans="1:90" ht="12.75" customHeight="1" x14ac:dyDescent="0.25">
      <c r="A87" s="2"/>
      <c r="B87" s="300" t="s">
        <v>1493</v>
      </c>
      <c r="C87" s="336">
        <f t="shared" ref="C87:BB87" si="105">C101</f>
        <v>3439</v>
      </c>
      <c r="D87" s="336">
        <f t="shared" si="105"/>
        <v>3967</v>
      </c>
      <c r="E87" s="336">
        <f t="shared" si="105"/>
        <v>3969</v>
      </c>
      <c r="F87" s="336">
        <f t="shared" si="105"/>
        <v>3425</v>
      </c>
      <c r="G87" s="336">
        <f t="shared" si="105"/>
        <v>3540</v>
      </c>
      <c r="H87" s="336">
        <f t="shared" si="105"/>
        <v>3816</v>
      </c>
      <c r="I87" s="336">
        <f t="shared" si="105"/>
        <v>3588</v>
      </c>
      <c r="J87" s="336">
        <f t="shared" si="105"/>
        <v>2920</v>
      </c>
      <c r="K87" s="336">
        <f t="shared" si="105"/>
        <v>3188</v>
      </c>
      <c r="L87" s="336">
        <f t="shared" si="105"/>
        <v>1084</v>
      </c>
      <c r="M87" s="336">
        <f t="shared" si="105"/>
        <v>1233</v>
      </c>
      <c r="N87" s="336">
        <f t="shared" si="105"/>
        <v>1822</v>
      </c>
      <c r="O87" s="336">
        <f t="shared" si="105"/>
        <v>2037</v>
      </c>
      <c r="P87" s="336">
        <f t="shared" si="105"/>
        <v>2424</v>
      </c>
      <c r="Q87" s="336">
        <f t="shared" si="105"/>
        <v>2572</v>
      </c>
      <c r="R87" s="336">
        <f t="shared" si="105"/>
        <v>2679</v>
      </c>
      <c r="S87" s="336">
        <f t="shared" si="105"/>
        <v>2779</v>
      </c>
      <c r="T87" s="336">
        <f t="shared" si="105"/>
        <v>2871</v>
      </c>
      <c r="U87" s="336">
        <f t="shared" si="105"/>
        <v>3909</v>
      </c>
      <c r="V87" s="336">
        <f t="shared" si="105"/>
        <v>3054.9144587806559</v>
      </c>
      <c r="W87" s="336">
        <f t="shared" si="105"/>
        <v>2729.8603951407067</v>
      </c>
      <c r="X87" s="336">
        <f t="shared" si="105"/>
        <v>3055.5379617470726</v>
      </c>
      <c r="Y87" s="336">
        <f t="shared" si="105"/>
        <v>3208.6575023059631</v>
      </c>
      <c r="Z87" s="336">
        <f t="shared" si="105"/>
        <v>2942.654956670473</v>
      </c>
      <c r="AA87" s="336">
        <f t="shared" si="105"/>
        <v>2955.1581545103813</v>
      </c>
      <c r="AB87" s="336">
        <f t="shared" si="105"/>
        <v>3015.6521346928439</v>
      </c>
      <c r="AC87" s="336">
        <f t="shared" si="105"/>
        <v>3094.5026724415857</v>
      </c>
      <c r="AD87" s="336">
        <f t="shared" si="105"/>
        <v>3006.7095490822894</v>
      </c>
      <c r="AE87" s="336">
        <f t="shared" si="105"/>
        <v>2897.1600387853946</v>
      </c>
      <c r="AF87" s="336">
        <f t="shared" si="105"/>
        <v>2976.586582669006</v>
      </c>
      <c r="AG87" s="336">
        <f t="shared" si="105"/>
        <v>3023.8633352865695</v>
      </c>
      <c r="AH87" s="336">
        <f t="shared" si="105"/>
        <v>2813.8185553065714</v>
      </c>
      <c r="AI87" s="336">
        <f t="shared" si="105"/>
        <v>2775.3901409698829</v>
      </c>
      <c r="AJ87" s="336">
        <f t="shared" si="105"/>
        <v>3029.8562470012557</v>
      </c>
      <c r="AK87" s="336">
        <f t="shared" si="105"/>
        <v>3078.16120159204</v>
      </c>
      <c r="AL87" s="336">
        <f t="shared" si="105"/>
        <v>2864.4162131476223</v>
      </c>
      <c r="AM87" s="336">
        <f t="shared" si="105"/>
        <v>2825.5981719632523</v>
      </c>
      <c r="AN87" s="336">
        <f t="shared" si="105"/>
        <v>2903.3709455445692</v>
      </c>
      <c r="AO87" s="336">
        <f t="shared" si="105"/>
        <v>2949.8357369364498</v>
      </c>
      <c r="AP87" s="336">
        <f t="shared" si="105"/>
        <v>2990.157193733588</v>
      </c>
      <c r="AQ87" s="336">
        <f t="shared" si="105"/>
        <v>2825.5981719632523</v>
      </c>
      <c r="AR87" s="336">
        <f t="shared" si="105"/>
        <v>2903.3709455445692</v>
      </c>
      <c r="AS87" s="336">
        <f t="shared" si="105"/>
        <v>2949.8357369364498</v>
      </c>
      <c r="AT87" s="336">
        <f t="shared" si="105"/>
        <v>2990.157193733588</v>
      </c>
      <c r="AU87" s="336">
        <f t="shared" si="105"/>
        <v>2825.5981719632523</v>
      </c>
      <c r="AV87" s="336">
        <f t="shared" si="105"/>
        <v>2903.3709455445692</v>
      </c>
      <c r="AW87" s="336">
        <f t="shared" si="105"/>
        <v>2949.8357369364498</v>
      </c>
      <c r="AX87" s="336">
        <f t="shared" si="105"/>
        <v>2990.157193733588</v>
      </c>
      <c r="AY87" s="336">
        <f t="shared" si="105"/>
        <v>2825.5981719632523</v>
      </c>
      <c r="AZ87" s="336">
        <f t="shared" si="105"/>
        <v>2903.3709455445692</v>
      </c>
      <c r="BA87" s="336">
        <f t="shared" si="105"/>
        <v>2949.8357369364498</v>
      </c>
      <c r="BB87" s="336">
        <f t="shared" si="105"/>
        <v>2990.157193733588</v>
      </c>
      <c r="BC87" s="15"/>
      <c r="BD87" s="15"/>
      <c r="BE87" s="300" t="str">
        <f t="shared" si="104"/>
        <v>Number of wells completed (US Total)</v>
      </c>
      <c r="BF87" s="336">
        <f t="shared" ref="BF87:BR87" si="106">SUMIF($C$5:$BC$5,BF$5,$C87:$BC87)</f>
        <v>14800</v>
      </c>
      <c r="BG87" s="336">
        <f t="shared" si="106"/>
        <v>13864</v>
      </c>
      <c r="BH87" s="336">
        <f t="shared" si="106"/>
        <v>7327</v>
      </c>
      <c r="BI87" s="336">
        <f t="shared" si="106"/>
        <v>9712</v>
      </c>
      <c r="BJ87" s="336">
        <f t="shared" si="106"/>
        <v>12613.914458780655</v>
      </c>
      <c r="BK87" s="336">
        <f t="shared" si="106"/>
        <v>11936.710815864215</v>
      </c>
      <c r="BL87" s="336">
        <f t="shared" si="106"/>
        <v>12072.0225107271</v>
      </c>
      <c r="BM87" s="336">
        <f t="shared" si="106"/>
        <v>11711.42851204754</v>
      </c>
      <c r="BN87" s="336">
        <f t="shared" si="106"/>
        <v>11747.823802710802</v>
      </c>
      <c r="BO87" s="336">
        <f t="shared" si="106"/>
        <v>11668.96204817786</v>
      </c>
      <c r="BP87" s="336">
        <f t="shared" si="106"/>
        <v>11668.96204817786</v>
      </c>
      <c r="BQ87" s="336">
        <f t="shared" si="106"/>
        <v>11668.96204817786</v>
      </c>
      <c r="BR87" s="336">
        <f t="shared" si="106"/>
        <v>11668.96204817786</v>
      </c>
      <c r="BS87" s="2"/>
      <c r="BT87" s="2"/>
      <c r="BU87" s="2"/>
      <c r="BV87" s="15"/>
      <c r="BW87" s="15"/>
      <c r="BX87" s="15"/>
      <c r="BY87" s="15"/>
      <c r="BZ87" s="15"/>
      <c r="CA87" s="15"/>
      <c r="CB87" s="15"/>
      <c r="CC87" s="15"/>
      <c r="CD87" s="15"/>
      <c r="CE87" s="15"/>
      <c r="CF87" s="15"/>
      <c r="CG87" s="15"/>
      <c r="CH87" s="15"/>
      <c r="CI87" s="15"/>
      <c r="CJ87" s="2"/>
      <c r="CK87" s="2"/>
      <c r="CL87" s="2"/>
    </row>
    <row r="88" spans="1:90" ht="12.75" customHeight="1" x14ac:dyDescent="0.25">
      <c r="A88" s="2"/>
      <c r="B88" s="337" t="s">
        <v>1494</v>
      </c>
      <c r="C88" s="336"/>
      <c r="D88" s="336"/>
      <c r="E88" s="336"/>
      <c r="F88" s="336"/>
      <c r="G88" s="336"/>
      <c r="H88" s="336"/>
      <c r="I88" s="336"/>
      <c r="J88" s="336"/>
      <c r="K88" s="336"/>
      <c r="L88" s="336"/>
      <c r="M88" s="336"/>
      <c r="N88" s="336"/>
      <c r="O88" s="336"/>
      <c r="P88" s="336"/>
      <c r="Q88" s="336"/>
      <c r="R88" s="336"/>
      <c r="S88" s="336"/>
      <c r="T88" s="336"/>
      <c r="U88" s="336"/>
      <c r="V88" s="336"/>
      <c r="W88" s="336"/>
      <c r="X88" s="336"/>
      <c r="Y88" s="336"/>
      <c r="Z88" s="336"/>
      <c r="AA88" s="336"/>
      <c r="AB88" s="336"/>
      <c r="AC88" s="336"/>
      <c r="AD88" s="336"/>
      <c r="AE88" s="336"/>
      <c r="AF88" s="336"/>
      <c r="AG88" s="336"/>
      <c r="AH88" s="336"/>
      <c r="AI88" s="336"/>
      <c r="AJ88" s="336"/>
      <c r="AK88" s="336"/>
      <c r="AL88" s="336"/>
      <c r="AM88" s="336"/>
      <c r="AN88" s="336"/>
      <c r="AO88" s="336"/>
      <c r="AP88" s="336"/>
      <c r="AQ88" s="336"/>
      <c r="AR88" s="336"/>
      <c r="AS88" s="336"/>
      <c r="AT88" s="336"/>
      <c r="AU88" s="336"/>
      <c r="AV88" s="336"/>
      <c r="AW88" s="336"/>
      <c r="AX88" s="336"/>
      <c r="AY88" s="336"/>
      <c r="AZ88" s="336"/>
      <c r="BA88" s="336"/>
      <c r="BB88" s="336"/>
      <c r="BC88" s="15"/>
      <c r="BD88" s="15"/>
      <c r="BE88" s="337" t="str">
        <f t="shared" si="104"/>
        <v>Spears Numbers All US</v>
      </c>
      <c r="BF88" s="336"/>
      <c r="BG88" s="336"/>
      <c r="BH88" s="336"/>
      <c r="BI88" s="336"/>
      <c r="BJ88" s="336"/>
      <c r="BK88" s="336"/>
      <c r="BL88" s="336"/>
      <c r="BM88" s="336"/>
      <c r="BN88" s="336"/>
      <c r="BO88" s="336"/>
      <c r="BP88" s="336"/>
      <c r="BQ88" s="336"/>
      <c r="BR88" s="336"/>
      <c r="BS88" s="2"/>
      <c r="BT88" s="2"/>
      <c r="BU88" s="2"/>
      <c r="BV88" s="15"/>
      <c r="BW88" s="15"/>
      <c r="BX88" s="15"/>
      <c r="BY88" s="15"/>
      <c r="BZ88" s="15"/>
      <c r="CA88" s="15"/>
      <c r="CB88" s="15"/>
      <c r="CC88" s="15"/>
      <c r="CD88" s="15"/>
      <c r="CE88" s="15"/>
      <c r="CF88" s="15"/>
      <c r="CG88" s="15"/>
      <c r="CH88" s="15"/>
      <c r="CI88" s="15"/>
      <c r="CJ88" s="2"/>
      <c r="CK88" s="2"/>
      <c r="CL88" s="2"/>
    </row>
    <row r="89" spans="1:90" ht="12.75" customHeight="1" x14ac:dyDescent="0.25">
      <c r="A89" s="2"/>
      <c r="B89" s="300" t="s">
        <v>1495</v>
      </c>
      <c r="C89" s="338">
        <v>11.9</v>
      </c>
      <c r="D89" s="338">
        <v>12.4</v>
      </c>
      <c r="E89" s="338">
        <v>12.6</v>
      </c>
      <c r="F89" s="338">
        <v>13</v>
      </c>
      <c r="G89" s="338">
        <v>13.3</v>
      </c>
      <c r="H89" s="338">
        <v>13.4</v>
      </c>
      <c r="I89" s="338">
        <v>13.6</v>
      </c>
      <c r="J89" s="338">
        <v>13.7</v>
      </c>
      <c r="K89" s="338">
        <v>14.5</v>
      </c>
      <c r="L89" s="338">
        <v>7.5</v>
      </c>
      <c r="M89" s="338">
        <v>15.1</v>
      </c>
      <c r="N89" s="338">
        <v>15.3</v>
      </c>
      <c r="O89" s="338">
        <v>16.3</v>
      </c>
      <c r="P89" s="338">
        <v>16.399999999999999</v>
      </c>
      <c r="Q89" s="338">
        <v>16.100000000000001</v>
      </c>
      <c r="R89" s="338">
        <v>15.9</v>
      </c>
      <c r="S89" s="338">
        <v>15.4</v>
      </c>
      <c r="T89" s="338">
        <v>15.6</v>
      </c>
      <c r="U89" s="338">
        <v>15.7</v>
      </c>
      <c r="V89" s="338">
        <v>15.8</v>
      </c>
      <c r="W89" s="338">
        <v>15.9</v>
      </c>
      <c r="X89" s="338">
        <v>16</v>
      </c>
      <c r="Y89" s="338">
        <v>16.100000000000001</v>
      </c>
      <c r="Z89" s="338">
        <v>16.3</v>
      </c>
      <c r="AA89" s="339">
        <f t="shared" ref="AA89:BB89" si="107">Z89*(1+0.005)</f>
        <v>16.381499999999999</v>
      </c>
      <c r="AB89" s="339">
        <f t="shared" si="107"/>
        <v>16.463407499999999</v>
      </c>
      <c r="AC89" s="339">
        <f t="shared" si="107"/>
        <v>16.545724537499996</v>
      </c>
      <c r="AD89" s="339">
        <f t="shared" si="107"/>
        <v>16.628453160187494</v>
      </c>
      <c r="AE89" s="339">
        <f t="shared" si="107"/>
        <v>16.711595425988431</v>
      </c>
      <c r="AF89" s="339">
        <f t="shared" si="107"/>
        <v>16.79515340311837</v>
      </c>
      <c r="AG89" s="339">
        <f t="shared" si="107"/>
        <v>16.879129170133961</v>
      </c>
      <c r="AH89" s="339">
        <f t="shared" si="107"/>
        <v>16.963524815984631</v>
      </c>
      <c r="AI89" s="339">
        <f t="shared" si="107"/>
        <v>17.048342440064552</v>
      </c>
      <c r="AJ89" s="339">
        <f t="shared" si="107"/>
        <v>17.133584152264874</v>
      </c>
      <c r="AK89" s="339">
        <f t="shared" si="107"/>
        <v>17.219252073026198</v>
      </c>
      <c r="AL89" s="339">
        <f t="shared" si="107"/>
        <v>17.305348333391326</v>
      </c>
      <c r="AM89" s="339">
        <f t="shared" si="107"/>
        <v>17.39187507505828</v>
      </c>
      <c r="AN89" s="339">
        <f t="shared" si="107"/>
        <v>17.47883445043357</v>
      </c>
      <c r="AO89" s="339">
        <f t="shared" si="107"/>
        <v>17.566228622685735</v>
      </c>
      <c r="AP89" s="339">
        <f t="shared" si="107"/>
        <v>17.654059765799161</v>
      </c>
      <c r="AQ89" s="339">
        <f t="shared" si="107"/>
        <v>17.742330064628156</v>
      </c>
      <c r="AR89" s="339">
        <f t="shared" si="107"/>
        <v>17.831041714951294</v>
      </c>
      <c r="AS89" s="339">
        <f t="shared" si="107"/>
        <v>17.920196923526049</v>
      </c>
      <c r="AT89" s="339">
        <f t="shared" si="107"/>
        <v>18.009797908143678</v>
      </c>
      <c r="AU89" s="339">
        <f t="shared" si="107"/>
        <v>18.099846897684394</v>
      </c>
      <c r="AV89" s="339">
        <f t="shared" si="107"/>
        <v>18.190346132172813</v>
      </c>
      <c r="AW89" s="339">
        <f t="shared" si="107"/>
        <v>18.281297862833675</v>
      </c>
      <c r="AX89" s="339">
        <f t="shared" si="107"/>
        <v>18.372704352147842</v>
      </c>
      <c r="AY89" s="339">
        <f t="shared" si="107"/>
        <v>18.464567873908578</v>
      </c>
      <c r="AZ89" s="339">
        <f t="shared" si="107"/>
        <v>18.556890713278118</v>
      </c>
      <c r="BA89" s="339">
        <f t="shared" si="107"/>
        <v>18.649675166844506</v>
      </c>
      <c r="BB89" s="339">
        <f t="shared" si="107"/>
        <v>18.742923542678728</v>
      </c>
      <c r="BC89" s="5"/>
      <c r="BD89" s="5"/>
      <c r="BE89" s="300" t="str">
        <f t="shared" si="104"/>
        <v>US Sand Volumes per well (mil lbs/well)</v>
      </c>
      <c r="BF89" s="339">
        <f t="shared" ref="BF89:BR89" si="108">AVERAGEIF($C$5:$BC$5,BF$5,$C89:$BC89)</f>
        <v>12.475</v>
      </c>
      <c r="BG89" s="339">
        <f t="shared" si="108"/>
        <v>13.5</v>
      </c>
      <c r="BH89" s="339">
        <f t="shared" si="108"/>
        <v>13.100000000000001</v>
      </c>
      <c r="BI89" s="339">
        <f t="shared" si="108"/>
        <v>16.175000000000001</v>
      </c>
      <c r="BJ89" s="339">
        <f t="shared" si="108"/>
        <v>15.625</v>
      </c>
      <c r="BK89" s="339">
        <f t="shared" si="108"/>
        <v>16.074999999999999</v>
      </c>
      <c r="BL89" s="339">
        <f t="shared" si="108"/>
        <v>16.504771299421872</v>
      </c>
      <c r="BM89" s="339">
        <f t="shared" si="108"/>
        <v>16.837350703806347</v>
      </c>
      <c r="BN89" s="339">
        <f t="shared" si="108"/>
        <v>17.176631749686738</v>
      </c>
      <c r="BO89" s="339">
        <f t="shared" si="108"/>
        <v>17.522749478494184</v>
      </c>
      <c r="BP89" s="339">
        <f t="shared" si="108"/>
        <v>17.875841652812294</v>
      </c>
      <c r="BQ89" s="339">
        <f t="shared" si="108"/>
        <v>18.236048811209681</v>
      </c>
      <c r="BR89" s="339">
        <f t="shared" si="108"/>
        <v>18.603514324177482</v>
      </c>
      <c r="BS89" s="5"/>
      <c r="BT89" s="2"/>
      <c r="BU89" s="2"/>
      <c r="BV89" s="5"/>
      <c r="BW89" s="5"/>
      <c r="BX89" s="5"/>
      <c r="BY89" s="5"/>
      <c r="BZ89" s="5"/>
      <c r="CA89" s="5"/>
      <c r="CB89" s="5"/>
      <c r="CC89" s="5"/>
      <c r="CD89" s="5"/>
      <c r="CE89" s="5"/>
      <c r="CF89" s="5"/>
      <c r="CG89" s="5"/>
      <c r="CH89" s="5"/>
      <c r="CI89" s="5"/>
      <c r="CJ89" s="2"/>
      <c r="CK89" s="2"/>
      <c r="CL89" s="2"/>
    </row>
    <row r="90" spans="1:90" ht="12.75" customHeight="1" x14ac:dyDescent="0.25">
      <c r="A90" s="2"/>
      <c r="B90" s="300" t="s">
        <v>1496</v>
      </c>
      <c r="C90" s="339">
        <f t="shared" ref="C90:BB90" si="109">C89*0.0005*1000</f>
        <v>5.95</v>
      </c>
      <c r="D90" s="339">
        <f t="shared" si="109"/>
        <v>6.2000000000000011</v>
      </c>
      <c r="E90" s="339">
        <f t="shared" si="109"/>
        <v>6.3</v>
      </c>
      <c r="F90" s="339">
        <f t="shared" si="109"/>
        <v>6.5000000000000009</v>
      </c>
      <c r="G90" s="339">
        <f t="shared" si="109"/>
        <v>6.65</v>
      </c>
      <c r="H90" s="339">
        <f t="shared" si="109"/>
        <v>6.7</v>
      </c>
      <c r="I90" s="339">
        <f t="shared" si="109"/>
        <v>6.8</v>
      </c>
      <c r="J90" s="339">
        <f t="shared" si="109"/>
        <v>6.8500000000000005</v>
      </c>
      <c r="K90" s="339">
        <f t="shared" si="109"/>
        <v>7.25</v>
      </c>
      <c r="L90" s="339">
        <f t="shared" si="109"/>
        <v>3.75</v>
      </c>
      <c r="M90" s="339">
        <f t="shared" si="109"/>
        <v>7.5500000000000007</v>
      </c>
      <c r="N90" s="339">
        <f t="shared" si="109"/>
        <v>7.65</v>
      </c>
      <c r="O90" s="339">
        <f t="shared" si="109"/>
        <v>8.15</v>
      </c>
      <c r="P90" s="339">
        <f t="shared" si="109"/>
        <v>8.1999999999999993</v>
      </c>
      <c r="Q90" s="339">
        <f t="shared" si="109"/>
        <v>8.0500000000000007</v>
      </c>
      <c r="R90" s="339">
        <f t="shared" si="109"/>
        <v>7.95</v>
      </c>
      <c r="S90" s="339">
        <f t="shared" si="109"/>
        <v>7.7</v>
      </c>
      <c r="T90" s="339">
        <f t="shared" si="109"/>
        <v>7.8</v>
      </c>
      <c r="U90" s="339">
        <f t="shared" si="109"/>
        <v>7.85</v>
      </c>
      <c r="V90" s="339">
        <f t="shared" si="109"/>
        <v>7.9</v>
      </c>
      <c r="W90" s="339">
        <f t="shared" si="109"/>
        <v>7.95</v>
      </c>
      <c r="X90" s="339">
        <f t="shared" si="109"/>
        <v>8</v>
      </c>
      <c r="Y90" s="339">
        <f t="shared" si="109"/>
        <v>8.0500000000000007</v>
      </c>
      <c r="Z90" s="339">
        <f t="shared" si="109"/>
        <v>8.15</v>
      </c>
      <c r="AA90" s="339">
        <f t="shared" si="109"/>
        <v>8.1907499999999995</v>
      </c>
      <c r="AB90" s="339">
        <f t="shared" si="109"/>
        <v>8.2317037499999994</v>
      </c>
      <c r="AC90" s="339">
        <f t="shared" si="109"/>
        <v>8.2728622687499982</v>
      </c>
      <c r="AD90" s="339">
        <f t="shared" si="109"/>
        <v>8.3142265800937469</v>
      </c>
      <c r="AE90" s="339">
        <f t="shared" si="109"/>
        <v>8.3557977129942156</v>
      </c>
      <c r="AF90" s="339">
        <f t="shared" si="109"/>
        <v>8.3975767015591849</v>
      </c>
      <c r="AG90" s="339">
        <f t="shared" si="109"/>
        <v>8.4395645850669805</v>
      </c>
      <c r="AH90" s="339">
        <f t="shared" si="109"/>
        <v>8.4817624079923153</v>
      </c>
      <c r="AI90" s="339">
        <f t="shared" si="109"/>
        <v>8.5241712200322759</v>
      </c>
      <c r="AJ90" s="339">
        <f t="shared" si="109"/>
        <v>8.5667920761324368</v>
      </c>
      <c r="AK90" s="339">
        <f t="shared" si="109"/>
        <v>8.6096260365130988</v>
      </c>
      <c r="AL90" s="339">
        <f t="shared" si="109"/>
        <v>8.6526741666956628</v>
      </c>
      <c r="AM90" s="339">
        <f t="shared" si="109"/>
        <v>8.6959375375291401</v>
      </c>
      <c r="AN90" s="339">
        <f t="shared" si="109"/>
        <v>8.7394172252167852</v>
      </c>
      <c r="AO90" s="339">
        <f t="shared" si="109"/>
        <v>8.7831143113428674</v>
      </c>
      <c r="AP90" s="339">
        <f t="shared" si="109"/>
        <v>8.8270298828995806</v>
      </c>
      <c r="AQ90" s="339">
        <f t="shared" si="109"/>
        <v>8.871165032314078</v>
      </c>
      <c r="AR90" s="339">
        <f t="shared" si="109"/>
        <v>8.9155208574756468</v>
      </c>
      <c r="AS90" s="339">
        <f t="shared" si="109"/>
        <v>8.9600984617630246</v>
      </c>
      <c r="AT90" s="339">
        <f t="shared" si="109"/>
        <v>9.0048989540718392</v>
      </c>
      <c r="AU90" s="339">
        <f t="shared" si="109"/>
        <v>9.0499234488421969</v>
      </c>
      <c r="AV90" s="339">
        <f t="shared" si="109"/>
        <v>9.0951730660864065</v>
      </c>
      <c r="AW90" s="339">
        <f t="shared" si="109"/>
        <v>9.1406489314168375</v>
      </c>
      <c r="AX90" s="339">
        <f t="shared" si="109"/>
        <v>9.1863521760739211</v>
      </c>
      <c r="AY90" s="339">
        <f t="shared" si="109"/>
        <v>9.2322839369542891</v>
      </c>
      <c r="AZ90" s="339">
        <f t="shared" si="109"/>
        <v>9.2784453566390592</v>
      </c>
      <c r="BA90" s="339">
        <f t="shared" si="109"/>
        <v>9.3248375834222532</v>
      </c>
      <c r="BB90" s="339">
        <f t="shared" si="109"/>
        <v>9.3714617713393658</v>
      </c>
      <c r="BC90" s="5"/>
      <c r="BD90" s="5"/>
      <c r="BE90" s="300" t="str">
        <f t="shared" si="104"/>
        <v>US Demand (m tons/well)</v>
      </c>
      <c r="BF90" s="339">
        <f t="shared" ref="BF90:BR90" si="110">AVERAGEIF($C$5:$BC$5,BF$5,$C90:$BC90)</f>
        <v>6.2375000000000007</v>
      </c>
      <c r="BG90" s="339">
        <f t="shared" si="110"/>
        <v>6.7500000000000009</v>
      </c>
      <c r="BH90" s="339">
        <f t="shared" si="110"/>
        <v>6.5500000000000007</v>
      </c>
      <c r="BI90" s="339">
        <f t="shared" si="110"/>
        <v>8.0875000000000004</v>
      </c>
      <c r="BJ90" s="339">
        <f t="shared" si="110"/>
        <v>7.8125</v>
      </c>
      <c r="BK90" s="339">
        <f t="shared" si="110"/>
        <v>8.0374999999999996</v>
      </c>
      <c r="BL90" s="339">
        <f t="shared" si="110"/>
        <v>8.252385649710936</v>
      </c>
      <c r="BM90" s="339">
        <f t="shared" si="110"/>
        <v>8.4186753519031736</v>
      </c>
      <c r="BN90" s="339">
        <f t="shared" si="110"/>
        <v>8.588315874843369</v>
      </c>
      <c r="BO90" s="339">
        <f t="shared" si="110"/>
        <v>8.761374739247092</v>
      </c>
      <c r="BP90" s="339">
        <f t="shared" si="110"/>
        <v>8.9379208264061472</v>
      </c>
      <c r="BQ90" s="339">
        <f t="shared" si="110"/>
        <v>9.1180244056048405</v>
      </c>
      <c r="BR90" s="339">
        <f t="shared" si="110"/>
        <v>9.3017571620887409</v>
      </c>
      <c r="BS90" s="2"/>
      <c r="BT90" s="2"/>
      <c r="BU90" s="2"/>
      <c r="BV90" s="5"/>
      <c r="BW90" s="5"/>
      <c r="BX90" s="5"/>
      <c r="BY90" s="5"/>
      <c r="BZ90" s="5"/>
      <c r="CA90" s="5"/>
      <c r="CB90" s="5"/>
      <c r="CC90" s="5"/>
      <c r="CD90" s="5"/>
      <c r="CE90" s="5"/>
      <c r="CF90" s="5"/>
      <c r="CG90" s="5"/>
      <c r="CH90" s="5"/>
      <c r="CI90" s="5"/>
      <c r="CJ90" s="2"/>
      <c r="CK90" s="2"/>
      <c r="CL90" s="2"/>
    </row>
    <row r="91" spans="1:90" ht="12.75" customHeight="1" x14ac:dyDescent="0.25">
      <c r="A91" s="2"/>
      <c r="B91" s="300" t="s">
        <v>1497</v>
      </c>
      <c r="C91" s="339">
        <f>C90*C87/1000</f>
        <v>20.462049999999998</v>
      </c>
      <c r="D91" s="339">
        <f t="shared" ref="D91:BB91" si="111">D90*D87/1000</f>
        <v>24.595400000000005</v>
      </c>
      <c r="E91" s="339">
        <f t="shared" si="111"/>
        <v>25.0047</v>
      </c>
      <c r="F91" s="339">
        <f t="shared" si="111"/>
        <v>22.262500000000003</v>
      </c>
      <c r="G91" s="339">
        <f t="shared" si="111"/>
        <v>23.541</v>
      </c>
      <c r="H91" s="339">
        <f t="shared" si="111"/>
        <v>25.5672</v>
      </c>
      <c r="I91" s="339">
        <f t="shared" si="111"/>
        <v>24.398399999999999</v>
      </c>
      <c r="J91" s="339">
        <f t="shared" si="111"/>
        <v>20.001999999999999</v>
      </c>
      <c r="K91" s="339">
        <f t="shared" si="111"/>
        <v>23.113</v>
      </c>
      <c r="L91" s="339">
        <f t="shared" si="111"/>
        <v>4.0650000000000004</v>
      </c>
      <c r="M91" s="339">
        <f t="shared" si="111"/>
        <v>9.3091500000000007</v>
      </c>
      <c r="N91" s="339">
        <f t="shared" si="111"/>
        <v>13.938300000000002</v>
      </c>
      <c r="O91" s="339">
        <f t="shared" si="111"/>
        <v>16.60155</v>
      </c>
      <c r="P91" s="339">
        <f t="shared" si="111"/>
        <v>19.876799999999999</v>
      </c>
      <c r="Q91" s="339">
        <f t="shared" si="111"/>
        <v>20.704600000000003</v>
      </c>
      <c r="R91" s="339">
        <f t="shared" si="111"/>
        <v>21.29805</v>
      </c>
      <c r="S91" s="339">
        <f t="shared" si="111"/>
        <v>21.398299999999999</v>
      </c>
      <c r="T91" s="339">
        <f t="shared" si="111"/>
        <v>22.393799999999999</v>
      </c>
      <c r="U91" s="339">
        <f>U90*U87/1000</f>
        <v>30.685649999999999</v>
      </c>
      <c r="V91" s="339">
        <f t="shared" si="111"/>
        <v>24.133824224367181</v>
      </c>
      <c r="W91" s="339">
        <f t="shared" si="111"/>
        <v>21.702390141368618</v>
      </c>
      <c r="X91" s="339">
        <f t="shared" si="111"/>
        <v>24.444303693976579</v>
      </c>
      <c r="Y91" s="339">
        <f t="shared" si="111"/>
        <v>25.829692893563006</v>
      </c>
      <c r="Z91" s="339">
        <f t="shared" si="111"/>
        <v>23.982637896864354</v>
      </c>
      <c r="AA91" s="339">
        <f t="shared" si="111"/>
        <v>24.204961654055904</v>
      </c>
      <c r="AB91" s="339">
        <f t="shared" si="111"/>
        <v>24.823954985846587</v>
      </c>
      <c r="AC91" s="339">
        <f t="shared" si="111"/>
        <v>25.600394399388026</v>
      </c>
      <c r="AD91" s="339">
        <f t="shared" si="111"/>
        <v>24.998464451601656</v>
      </c>
      <c r="AE91" s="339">
        <f t="shared" si="111"/>
        <v>24.208083226261234</v>
      </c>
      <c r="AF91" s="339">
        <f t="shared" si="111"/>
        <v>24.996114136794915</v>
      </c>
      <c r="AG91" s="339">
        <f t="shared" si="111"/>
        <v>25.520089914567052</v>
      </c>
      <c r="AH91" s="339">
        <f t="shared" si="111"/>
        <v>23.866140445310524</v>
      </c>
      <c r="AI91" s="339">
        <f t="shared" si="111"/>
        <v>23.657900764016794</v>
      </c>
      <c r="AJ91" s="339">
        <f t="shared" si="111"/>
        <v>25.956148488630721</v>
      </c>
      <c r="AK91" s="339">
        <f t="shared" si="111"/>
        <v>26.501816825811275</v>
      </c>
      <c r="AL91" s="339">
        <f t="shared" si="111"/>
        <v>24.784860170166649</v>
      </c>
      <c r="AM91" s="339">
        <f t="shared" si="111"/>
        <v>24.571225209548963</v>
      </c>
      <c r="AN91" s="339">
        <f t="shared" si="111"/>
        <v>25.373770052686151</v>
      </c>
      <c r="AO91" s="339">
        <f t="shared" si="111"/>
        <v>25.908744477197168</v>
      </c>
      <c r="AP91" s="339">
        <f t="shared" si="111"/>
        <v>26.394206903653533</v>
      </c>
      <c r="AQ91" s="339">
        <f t="shared" si="111"/>
        <v>25.066347698490986</v>
      </c>
      <c r="AR91" s="339">
        <f t="shared" si="111"/>
        <v>25.885064221991396</v>
      </c>
      <c r="AS91" s="339">
        <f t="shared" si="111"/>
        <v>26.430818648977883</v>
      </c>
      <c r="AT91" s="339">
        <f t="shared" si="111"/>
        <v>26.926063386361974</v>
      </c>
      <c r="AU91" s="339">
        <f t="shared" si="111"/>
        <v>25.571447153455882</v>
      </c>
      <c r="AV91" s="339">
        <f t="shared" si="111"/>
        <v>26.406661224774787</v>
      </c>
      <c r="AW91" s="339">
        <f t="shared" si="111"/>
        <v>26.963412876683361</v>
      </c>
      <c r="AX91" s="339">
        <f t="shared" si="111"/>
        <v>27.468637043457633</v>
      </c>
      <c r="AY91" s="339">
        <f t="shared" si="111"/>
        <v>26.086724615303737</v>
      </c>
      <c r="AZ91" s="339">
        <f t="shared" si="111"/>
        <v>26.938768668288763</v>
      </c>
      <c r="BA91" s="339">
        <f t="shared" si="111"/>
        <v>27.506739144707087</v>
      </c>
      <c r="BB91" s="339">
        <f t="shared" si="111"/>
        <v>28.022143831369718</v>
      </c>
      <c r="BC91" s="5"/>
      <c r="BD91" s="5"/>
      <c r="BE91" s="300" t="str">
        <f t="shared" si="104"/>
        <v>Total US demand (mm tons)</v>
      </c>
      <c r="BF91" s="339">
        <f t="shared" ref="BF91:BR91" si="112">SUMIF($C$5:$BC$5,BF$5,$C91:$BC91)</f>
        <v>92.324650000000005</v>
      </c>
      <c r="BG91" s="339">
        <f t="shared" si="112"/>
        <v>93.508599999999987</v>
      </c>
      <c r="BH91" s="339">
        <f t="shared" si="112"/>
        <v>50.425449999999998</v>
      </c>
      <c r="BI91" s="339">
        <f t="shared" si="112"/>
        <v>78.481000000000009</v>
      </c>
      <c r="BJ91" s="339">
        <f t="shared" si="112"/>
        <v>98.611574224367189</v>
      </c>
      <c r="BK91" s="339">
        <f t="shared" si="112"/>
        <v>95.959024625772571</v>
      </c>
      <c r="BL91" s="339">
        <f t="shared" si="112"/>
        <v>99.627775490892162</v>
      </c>
      <c r="BM91" s="339">
        <f t="shared" si="112"/>
        <v>98.590427722933725</v>
      </c>
      <c r="BN91" s="339">
        <f t="shared" si="112"/>
        <v>100.90072624862545</v>
      </c>
      <c r="BO91" s="339">
        <f t="shared" si="112"/>
        <v>102.24794664308581</v>
      </c>
      <c r="BP91" s="339">
        <f t="shared" si="112"/>
        <v>104.30829395582224</v>
      </c>
      <c r="BQ91" s="339">
        <f t="shared" si="112"/>
        <v>106.41015829837167</v>
      </c>
      <c r="BR91" s="339">
        <f t="shared" si="112"/>
        <v>108.5543762596693</v>
      </c>
      <c r="BS91" s="2"/>
      <c r="BT91" s="2"/>
      <c r="BU91" s="2"/>
      <c r="BV91" s="15"/>
      <c r="BW91" s="15"/>
      <c r="BX91" s="15"/>
      <c r="BY91" s="15"/>
      <c r="BZ91" s="15"/>
      <c r="CA91" s="15"/>
      <c r="CB91" s="15"/>
      <c r="CC91" s="15"/>
      <c r="CD91" s="15"/>
      <c r="CE91" s="15"/>
      <c r="CF91" s="15"/>
      <c r="CG91" s="15"/>
      <c r="CH91" s="15"/>
      <c r="CI91" s="15"/>
      <c r="CJ91" s="2"/>
      <c r="CK91" s="2"/>
      <c r="CL91" s="2"/>
    </row>
    <row r="92" spans="1:90" ht="12.75" customHeight="1" x14ac:dyDescent="0.25">
      <c r="A92" s="2"/>
      <c r="B92" s="337" t="s">
        <v>1498</v>
      </c>
      <c r="C92" s="339"/>
      <c r="D92" s="339"/>
      <c r="E92" s="339"/>
      <c r="F92" s="339"/>
      <c r="G92" s="339"/>
      <c r="H92" s="339"/>
      <c r="I92" s="339"/>
      <c r="J92" s="339"/>
      <c r="K92" s="339"/>
      <c r="L92" s="339"/>
      <c r="M92" s="339"/>
      <c r="N92" s="339"/>
      <c r="O92" s="339"/>
      <c r="P92" s="339"/>
      <c r="Q92" s="339"/>
      <c r="R92" s="339"/>
      <c r="S92" s="339"/>
      <c r="T92" s="339"/>
      <c r="U92" s="339"/>
      <c r="V92" s="339"/>
      <c r="W92" s="339"/>
      <c r="X92" s="339"/>
      <c r="Y92" s="339"/>
      <c r="Z92" s="339"/>
      <c r="AA92" s="339"/>
      <c r="AB92" s="339"/>
      <c r="AC92" s="339"/>
      <c r="AD92" s="339"/>
      <c r="AE92" s="339"/>
      <c r="AF92" s="339"/>
      <c r="AG92" s="339"/>
      <c r="AH92" s="339"/>
      <c r="AI92" s="339"/>
      <c r="AJ92" s="339"/>
      <c r="AK92" s="339"/>
      <c r="AL92" s="339"/>
      <c r="AM92" s="339"/>
      <c r="AN92" s="339"/>
      <c r="AO92" s="339"/>
      <c r="AP92" s="339"/>
      <c r="AQ92" s="339"/>
      <c r="AR92" s="339"/>
      <c r="AS92" s="339"/>
      <c r="AT92" s="339"/>
      <c r="AU92" s="339"/>
      <c r="AV92" s="339"/>
      <c r="AW92" s="339"/>
      <c r="AX92" s="339"/>
      <c r="AY92" s="339"/>
      <c r="AZ92" s="339"/>
      <c r="BA92" s="339"/>
      <c r="BB92" s="339"/>
      <c r="BC92" s="5"/>
      <c r="BD92" s="5"/>
      <c r="BE92" s="337" t="str">
        <f t="shared" si="104"/>
        <v>Spears Numbers Permian Only</v>
      </c>
      <c r="BF92" s="339"/>
      <c r="BG92" s="339"/>
      <c r="BH92" s="339"/>
      <c r="BI92" s="339"/>
      <c r="BJ92" s="339"/>
      <c r="BK92" s="339"/>
      <c r="BL92" s="339"/>
      <c r="BM92" s="339"/>
      <c r="BN92" s="339"/>
      <c r="BO92" s="339"/>
      <c r="BP92" s="339"/>
      <c r="BQ92" s="339"/>
      <c r="BR92" s="339"/>
      <c r="BS92" s="2"/>
      <c r="BT92" s="2"/>
      <c r="BU92" s="2"/>
      <c r="BV92" s="15"/>
      <c r="BW92" s="15"/>
      <c r="BX92" s="15"/>
      <c r="BY92" s="15"/>
      <c r="BZ92" s="15"/>
      <c r="CA92" s="15"/>
      <c r="CB92" s="15"/>
      <c r="CC92" s="15"/>
      <c r="CD92" s="15"/>
      <c r="CE92" s="15"/>
      <c r="CF92" s="15"/>
      <c r="CG92" s="15"/>
      <c r="CH92" s="15"/>
      <c r="CI92" s="15"/>
      <c r="CJ92" s="2"/>
      <c r="CK92" s="2"/>
      <c r="CL92" s="2"/>
    </row>
    <row r="93" spans="1:90" ht="12.75" customHeight="1" x14ac:dyDescent="0.25">
      <c r="A93" s="2"/>
      <c r="B93" s="300" t="s">
        <v>1499</v>
      </c>
      <c r="C93" s="338">
        <v>18.8</v>
      </c>
      <c r="D93" s="338">
        <v>21</v>
      </c>
      <c r="E93" s="338">
        <v>21.5</v>
      </c>
      <c r="F93" s="338">
        <v>20.399999999999999</v>
      </c>
      <c r="G93" s="338">
        <v>22.9</v>
      </c>
      <c r="H93" s="338">
        <v>22.3</v>
      </c>
      <c r="I93" s="338">
        <v>21.7</v>
      </c>
      <c r="J93" s="338">
        <v>19.3</v>
      </c>
      <c r="K93" s="338">
        <v>23.7</v>
      </c>
      <c r="L93" s="338">
        <v>7.6</v>
      </c>
      <c r="M93" s="338">
        <v>9.3000000000000007</v>
      </c>
      <c r="N93" s="338">
        <v>12.5</v>
      </c>
      <c r="O93" s="338">
        <v>17</v>
      </c>
      <c r="P93" s="338">
        <v>19.5</v>
      </c>
      <c r="Q93" s="338">
        <v>20.6</v>
      </c>
      <c r="R93" s="338">
        <v>19.600000000000001</v>
      </c>
      <c r="S93" s="338">
        <v>19</v>
      </c>
      <c r="T93" s="338">
        <v>20.9</v>
      </c>
      <c r="U93" s="338">
        <v>22.8</v>
      </c>
      <c r="V93" s="338">
        <v>24.7</v>
      </c>
      <c r="W93" s="338">
        <v>24.9</v>
      </c>
      <c r="X93" s="338">
        <v>26.1</v>
      </c>
      <c r="Y93" s="338">
        <v>27.4</v>
      </c>
      <c r="Z93" s="338">
        <v>28.7</v>
      </c>
      <c r="AA93" s="339">
        <f t="shared" ref="AA93:BB93" si="113">Z93*(1+0.005)</f>
        <v>28.843499999999995</v>
      </c>
      <c r="AB93" s="339">
        <f t="shared" si="113"/>
        <v>28.987717499999992</v>
      </c>
      <c r="AC93" s="339">
        <f t="shared" si="113"/>
        <v>29.132656087499988</v>
      </c>
      <c r="AD93" s="339">
        <f t="shared" si="113"/>
        <v>29.278319367937485</v>
      </c>
      <c r="AE93" s="339">
        <f t="shared" si="113"/>
        <v>29.424710964777169</v>
      </c>
      <c r="AF93" s="339">
        <f t="shared" si="113"/>
        <v>29.571834519601051</v>
      </c>
      <c r="AG93" s="339">
        <f t="shared" si="113"/>
        <v>29.719693692199055</v>
      </c>
      <c r="AH93" s="339">
        <f t="shared" si="113"/>
        <v>29.868292160660047</v>
      </c>
      <c r="AI93" s="339">
        <f t="shared" si="113"/>
        <v>30.017633621463343</v>
      </c>
      <c r="AJ93" s="339">
        <f t="shared" si="113"/>
        <v>30.167721789570656</v>
      </c>
      <c r="AK93" s="339">
        <f t="shared" si="113"/>
        <v>30.318560398518507</v>
      </c>
      <c r="AL93" s="339">
        <f t="shared" si="113"/>
        <v>30.470153200511096</v>
      </c>
      <c r="AM93" s="339">
        <f t="shared" si="113"/>
        <v>30.622503966513648</v>
      </c>
      <c r="AN93" s="339">
        <f t="shared" si="113"/>
        <v>30.775616486346212</v>
      </c>
      <c r="AO93" s="339">
        <f t="shared" si="113"/>
        <v>30.92949456877794</v>
      </c>
      <c r="AP93" s="339">
        <f t="shared" si="113"/>
        <v>31.084142041621828</v>
      </c>
      <c r="AQ93" s="339">
        <f t="shared" si="113"/>
        <v>31.239562751829933</v>
      </c>
      <c r="AR93" s="339">
        <f t="shared" si="113"/>
        <v>31.395760565589079</v>
      </c>
      <c r="AS93" s="339">
        <f t="shared" si="113"/>
        <v>31.552739368417022</v>
      </c>
      <c r="AT93" s="339">
        <f t="shared" si="113"/>
        <v>31.710503065259104</v>
      </c>
      <c r="AU93" s="339">
        <f t="shared" si="113"/>
        <v>31.869055580585396</v>
      </c>
      <c r="AV93" s="339">
        <f t="shared" si="113"/>
        <v>32.028400858488318</v>
      </c>
      <c r="AW93" s="339">
        <f t="shared" si="113"/>
        <v>32.188542862780757</v>
      </c>
      <c r="AX93" s="339">
        <f t="shared" si="113"/>
        <v>32.349485577094654</v>
      </c>
      <c r="AY93" s="339">
        <f t="shared" si="113"/>
        <v>32.511233004980127</v>
      </c>
      <c r="AZ93" s="339">
        <f t="shared" si="113"/>
        <v>32.673789170005023</v>
      </c>
      <c r="BA93" s="339">
        <f t="shared" si="113"/>
        <v>32.837158115855047</v>
      </c>
      <c r="BB93" s="339">
        <f t="shared" si="113"/>
        <v>33.001343906434322</v>
      </c>
      <c r="BC93" s="5"/>
      <c r="BD93" s="5"/>
      <c r="BE93" s="300" t="str">
        <f t="shared" si="104"/>
        <v>Total Sand Demand (bil lbs)</v>
      </c>
      <c r="BF93" s="339">
        <f t="shared" ref="BF93:BR93" si="114">SUMIF($C$5:$BC$5,BF$5,$C93:$BC93)</f>
        <v>81.699999999999989</v>
      </c>
      <c r="BG93" s="339">
        <f t="shared" si="114"/>
        <v>86.2</v>
      </c>
      <c r="BH93" s="339">
        <f t="shared" si="114"/>
        <v>53.099999999999994</v>
      </c>
      <c r="BI93" s="339">
        <f t="shared" si="114"/>
        <v>76.7</v>
      </c>
      <c r="BJ93" s="339">
        <f t="shared" si="114"/>
        <v>87.4</v>
      </c>
      <c r="BK93" s="339">
        <f t="shared" si="114"/>
        <v>107.10000000000001</v>
      </c>
      <c r="BL93" s="339">
        <f t="shared" si="114"/>
        <v>116.24219295543746</v>
      </c>
      <c r="BM93" s="339">
        <f t="shared" si="114"/>
        <v>118.58453133723732</v>
      </c>
      <c r="BN93" s="339">
        <f t="shared" si="114"/>
        <v>120.97406901006359</v>
      </c>
      <c r="BO93" s="339">
        <f t="shared" si="114"/>
        <v>123.41175706325963</v>
      </c>
      <c r="BP93" s="339">
        <f t="shared" si="114"/>
        <v>125.89856575109513</v>
      </c>
      <c r="BQ93" s="339">
        <f t="shared" si="114"/>
        <v>128.43548487894913</v>
      </c>
      <c r="BR93" s="339">
        <f t="shared" si="114"/>
        <v>131.02352419727453</v>
      </c>
      <c r="BS93" s="2"/>
      <c r="BT93" s="2"/>
      <c r="BU93" s="2"/>
      <c r="BV93" s="2"/>
      <c r="BW93" s="2"/>
      <c r="BX93" s="2"/>
      <c r="BY93" s="2"/>
      <c r="BZ93" s="2"/>
      <c r="CA93" s="2"/>
      <c r="CB93" s="2"/>
      <c r="CC93" s="2"/>
      <c r="CD93" s="2"/>
      <c r="CE93" s="2"/>
      <c r="CF93" s="2"/>
      <c r="CG93" s="2"/>
      <c r="CH93" s="2"/>
      <c r="CI93" s="2"/>
      <c r="CJ93" s="2"/>
      <c r="CK93" s="2"/>
      <c r="CL93" s="2"/>
    </row>
    <row r="94" spans="1:90" ht="12.75" customHeight="1" x14ac:dyDescent="0.25">
      <c r="A94" s="2"/>
      <c r="B94" s="310" t="s">
        <v>1500</v>
      </c>
      <c r="C94" s="340">
        <f t="shared" ref="C94:BB94" si="115">C93*0.0005*1000</f>
        <v>9.4</v>
      </c>
      <c r="D94" s="340">
        <f t="shared" si="115"/>
        <v>10.5</v>
      </c>
      <c r="E94" s="340">
        <f t="shared" si="115"/>
        <v>10.75</v>
      </c>
      <c r="F94" s="340">
        <f t="shared" si="115"/>
        <v>10.199999999999999</v>
      </c>
      <c r="G94" s="340">
        <f t="shared" si="115"/>
        <v>11.45</v>
      </c>
      <c r="H94" s="340">
        <f t="shared" si="115"/>
        <v>11.15</v>
      </c>
      <c r="I94" s="340">
        <f t="shared" si="115"/>
        <v>10.85</v>
      </c>
      <c r="J94" s="340">
        <f t="shared" si="115"/>
        <v>9.65</v>
      </c>
      <c r="K94" s="340">
        <f t="shared" si="115"/>
        <v>11.85</v>
      </c>
      <c r="L94" s="340">
        <f t="shared" si="115"/>
        <v>3.8</v>
      </c>
      <c r="M94" s="340">
        <f t="shared" si="115"/>
        <v>4.6500000000000004</v>
      </c>
      <c r="N94" s="340">
        <f t="shared" si="115"/>
        <v>6.25</v>
      </c>
      <c r="O94" s="340">
        <f t="shared" si="115"/>
        <v>8.5</v>
      </c>
      <c r="P94" s="340">
        <f t="shared" si="115"/>
        <v>9.75</v>
      </c>
      <c r="Q94" s="340">
        <f t="shared" si="115"/>
        <v>10.3</v>
      </c>
      <c r="R94" s="340">
        <f t="shared" si="115"/>
        <v>9.8000000000000007</v>
      </c>
      <c r="S94" s="340">
        <f t="shared" si="115"/>
        <v>9.5</v>
      </c>
      <c r="T94" s="340">
        <f t="shared" si="115"/>
        <v>10.45</v>
      </c>
      <c r="U94" s="340">
        <f t="shared" si="115"/>
        <v>11.4</v>
      </c>
      <c r="V94" s="340">
        <f t="shared" si="115"/>
        <v>12.35</v>
      </c>
      <c r="W94" s="340">
        <f t="shared" si="115"/>
        <v>12.45</v>
      </c>
      <c r="X94" s="340">
        <f t="shared" si="115"/>
        <v>13.05</v>
      </c>
      <c r="Y94" s="340">
        <f t="shared" si="115"/>
        <v>13.700000000000001</v>
      </c>
      <c r="Z94" s="340">
        <f t="shared" si="115"/>
        <v>14.35</v>
      </c>
      <c r="AA94" s="340">
        <f t="shared" si="115"/>
        <v>14.421749999999998</v>
      </c>
      <c r="AB94" s="340">
        <f t="shared" si="115"/>
        <v>14.493858749999996</v>
      </c>
      <c r="AC94" s="340">
        <f t="shared" si="115"/>
        <v>14.566328043749994</v>
      </c>
      <c r="AD94" s="340">
        <f t="shared" si="115"/>
        <v>14.639159683968744</v>
      </c>
      <c r="AE94" s="340">
        <f t="shared" si="115"/>
        <v>14.712355482388585</v>
      </c>
      <c r="AF94" s="340">
        <f t="shared" si="115"/>
        <v>14.785917259800526</v>
      </c>
      <c r="AG94" s="340">
        <f t="shared" si="115"/>
        <v>14.859846846099529</v>
      </c>
      <c r="AH94" s="340">
        <f t="shared" si="115"/>
        <v>14.934146080330024</v>
      </c>
      <c r="AI94" s="340">
        <f t="shared" si="115"/>
        <v>15.008816810731672</v>
      </c>
      <c r="AJ94" s="340">
        <f t="shared" si="115"/>
        <v>15.083860894785328</v>
      </c>
      <c r="AK94" s="340">
        <f t="shared" si="115"/>
        <v>15.159280199259253</v>
      </c>
      <c r="AL94" s="340">
        <f t="shared" si="115"/>
        <v>15.235076600255548</v>
      </c>
      <c r="AM94" s="340">
        <f t="shared" si="115"/>
        <v>15.311251983256824</v>
      </c>
      <c r="AN94" s="340">
        <f t="shared" si="115"/>
        <v>15.387808243173106</v>
      </c>
      <c r="AO94" s="340">
        <f t="shared" si="115"/>
        <v>15.46474728438897</v>
      </c>
      <c r="AP94" s="340">
        <f t="shared" si="115"/>
        <v>15.542071020810916</v>
      </c>
      <c r="AQ94" s="340">
        <f t="shared" si="115"/>
        <v>15.619781375914966</v>
      </c>
      <c r="AR94" s="340">
        <f t="shared" si="115"/>
        <v>15.697880282794539</v>
      </c>
      <c r="AS94" s="340">
        <f t="shared" si="115"/>
        <v>15.776369684208511</v>
      </c>
      <c r="AT94" s="340">
        <f t="shared" si="115"/>
        <v>15.855251532629552</v>
      </c>
      <c r="AU94" s="340">
        <f t="shared" si="115"/>
        <v>15.9345277902927</v>
      </c>
      <c r="AV94" s="340">
        <f t="shared" si="115"/>
        <v>16.014200429244159</v>
      </c>
      <c r="AW94" s="340">
        <f t="shared" si="115"/>
        <v>16.094271431390379</v>
      </c>
      <c r="AX94" s="340">
        <f t="shared" si="115"/>
        <v>16.174742788547327</v>
      </c>
      <c r="AY94" s="340">
        <f t="shared" si="115"/>
        <v>16.255616502490064</v>
      </c>
      <c r="AZ94" s="340">
        <f t="shared" si="115"/>
        <v>16.336894585002511</v>
      </c>
      <c r="BA94" s="340">
        <f t="shared" si="115"/>
        <v>16.418579057927523</v>
      </c>
      <c r="BB94" s="340">
        <f t="shared" si="115"/>
        <v>16.500671953217161</v>
      </c>
      <c r="BC94" s="341"/>
      <c r="BD94" s="341"/>
      <c r="BE94" s="310" t="str">
        <f t="shared" si="104"/>
        <v>Total Sand Demand (mm ton)</v>
      </c>
      <c r="BF94" s="340">
        <f t="shared" ref="BF94:BR94" si="116">SUMIF($C$5:$BC$5,BF$5,$C94:$BC94)</f>
        <v>40.849999999999994</v>
      </c>
      <c r="BG94" s="340">
        <f t="shared" si="116"/>
        <v>43.1</v>
      </c>
      <c r="BH94" s="340">
        <f t="shared" si="116"/>
        <v>26.549999999999997</v>
      </c>
      <c r="BI94" s="340">
        <f t="shared" si="116"/>
        <v>38.35</v>
      </c>
      <c r="BJ94" s="340">
        <f t="shared" si="116"/>
        <v>43.7</v>
      </c>
      <c r="BK94" s="340">
        <f t="shared" si="116"/>
        <v>53.550000000000004</v>
      </c>
      <c r="BL94" s="340">
        <f t="shared" si="116"/>
        <v>58.12109647771873</v>
      </c>
      <c r="BM94" s="340">
        <f t="shared" si="116"/>
        <v>59.292265668618661</v>
      </c>
      <c r="BN94" s="340">
        <f t="shared" si="116"/>
        <v>60.487034505031794</v>
      </c>
      <c r="BO94" s="340">
        <f t="shared" si="116"/>
        <v>61.705878531629814</v>
      </c>
      <c r="BP94" s="340">
        <f t="shared" si="116"/>
        <v>62.949282875547567</v>
      </c>
      <c r="BQ94" s="340">
        <f t="shared" si="116"/>
        <v>64.217742439474563</v>
      </c>
      <c r="BR94" s="340">
        <f t="shared" si="116"/>
        <v>65.511762098637263</v>
      </c>
      <c r="BS94" s="2"/>
      <c r="BT94" s="2"/>
      <c r="BU94" s="114"/>
      <c r="BV94" s="2"/>
      <c r="BW94" s="2"/>
      <c r="BX94" s="341"/>
      <c r="BY94" s="341"/>
      <c r="BZ94" s="341"/>
      <c r="CA94" s="341"/>
      <c r="CB94" s="341"/>
      <c r="CC94" s="341"/>
      <c r="CD94" s="341"/>
      <c r="CE94" s="341"/>
      <c r="CF94" s="2"/>
      <c r="CG94" s="2"/>
      <c r="CH94" s="2"/>
      <c r="CI94" s="2"/>
      <c r="CJ94" s="2"/>
      <c r="CK94" s="2"/>
      <c r="CL94" s="2"/>
    </row>
    <row r="95" spans="1:90" ht="12.75" customHeight="1" x14ac:dyDescent="0.25">
      <c r="A95" s="2"/>
      <c r="B95" s="337" t="s">
        <v>1501</v>
      </c>
      <c r="C95" s="300"/>
      <c r="D95" s="300"/>
      <c r="E95" s="300"/>
      <c r="F95" s="300"/>
      <c r="G95" s="300"/>
      <c r="H95" s="300"/>
      <c r="I95" s="300"/>
      <c r="J95" s="300"/>
      <c r="K95" s="300"/>
      <c r="L95" s="300"/>
      <c r="M95" s="300"/>
      <c r="N95" s="300"/>
      <c r="O95" s="300"/>
      <c r="P95" s="300"/>
      <c r="Q95" s="300"/>
      <c r="R95" s="300"/>
      <c r="S95" s="300"/>
      <c r="T95" s="300"/>
      <c r="U95" s="300"/>
      <c r="V95" s="300"/>
      <c r="W95" s="300"/>
      <c r="X95" s="300"/>
      <c r="Y95" s="300"/>
      <c r="Z95" s="300"/>
      <c r="AA95" s="300"/>
      <c r="AB95" s="300"/>
      <c r="AC95" s="300"/>
      <c r="AD95" s="300"/>
      <c r="AE95" s="300"/>
      <c r="AF95" s="300"/>
      <c r="AG95" s="300"/>
      <c r="AH95" s="300"/>
      <c r="AI95" s="300"/>
      <c r="AJ95" s="300"/>
      <c r="AK95" s="300"/>
      <c r="AL95" s="300"/>
      <c r="AM95" s="300"/>
      <c r="AN95" s="300"/>
      <c r="AO95" s="300"/>
      <c r="AP95" s="300"/>
      <c r="AQ95" s="300"/>
      <c r="AR95" s="300"/>
      <c r="AS95" s="300"/>
      <c r="AT95" s="300"/>
      <c r="AU95" s="300"/>
      <c r="AV95" s="300"/>
      <c r="AW95" s="300"/>
      <c r="AX95" s="300"/>
      <c r="AY95" s="300"/>
      <c r="AZ95" s="300"/>
      <c r="BA95" s="300"/>
      <c r="BB95" s="300"/>
      <c r="BC95" s="2"/>
      <c r="BD95" s="2"/>
      <c r="BE95" s="337" t="str">
        <f t="shared" si="104"/>
        <v>Enverus Numbers</v>
      </c>
      <c r="BF95" s="300"/>
      <c r="BG95" s="300"/>
      <c r="BH95" s="300"/>
      <c r="BI95" s="300"/>
      <c r="BJ95" s="300"/>
      <c r="BK95" s="300"/>
      <c r="BL95" s="300"/>
      <c r="BM95" s="300"/>
      <c r="BN95" s="300"/>
      <c r="BO95" s="300"/>
      <c r="BP95" s="300"/>
      <c r="BQ95" s="300"/>
      <c r="BR95" s="300"/>
      <c r="BS95" s="2"/>
      <c r="BT95" s="2"/>
      <c r="BU95" s="2"/>
      <c r="BV95" s="2"/>
      <c r="BW95" s="2"/>
      <c r="BX95" s="2"/>
      <c r="BY95" s="2"/>
      <c r="BZ95" s="2"/>
      <c r="CA95" s="2"/>
      <c r="CB95" s="2"/>
      <c r="CC95" s="2"/>
      <c r="CD95" s="2"/>
      <c r="CE95" s="2"/>
      <c r="CF95" s="2"/>
      <c r="CG95" s="2"/>
      <c r="CH95" s="2"/>
      <c r="CI95" s="2"/>
      <c r="CJ95" s="2"/>
      <c r="CK95" s="2"/>
      <c r="CL95" s="2"/>
    </row>
    <row r="96" spans="1:90" ht="12.75" customHeight="1" x14ac:dyDescent="0.25">
      <c r="A96" s="2"/>
      <c r="B96" s="300" t="s">
        <v>1502</v>
      </c>
      <c r="C96" s="342">
        <v>7.9059474999999999</v>
      </c>
      <c r="D96" s="342">
        <v>8.2786882500000001</v>
      </c>
      <c r="E96" s="342">
        <v>8.6250277499999992</v>
      </c>
      <c r="F96" s="342">
        <v>8.8332899999999999</v>
      </c>
      <c r="G96" s="342">
        <v>9.1717335000000002</v>
      </c>
      <c r="H96" s="342">
        <v>9.1409797499999996</v>
      </c>
      <c r="I96" s="342">
        <v>9.0833279999999998</v>
      </c>
      <c r="J96" s="342">
        <v>9.5375787499999998</v>
      </c>
      <c r="K96" s="342">
        <v>9.2420200000000001</v>
      </c>
      <c r="L96" s="342">
        <v>9.8288209999999996</v>
      </c>
      <c r="M96" s="342">
        <v>10.070900000000002</v>
      </c>
      <c r="N96" s="342">
        <v>10.213197750000001</v>
      </c>
      <c r="O96" s="342">
        <v>10.58941675</v>
      </c>
      <c r="P96" s="342">
        <v>10.572894000000002</v>
      </c>
      <c r="Q96" s="342">
        <v>10.458419249999999</v>
      </c>
      <c r="R96" s="342">
        <v>10.451257999999999</v>
      </c>
      <c r="S96" s="342">
        <v>10.753044500000001</v>
      </c>
      <c r="T96" s="342">
        <v>11.1545135</v>
      </c>
      <c r="U96" s="339">
        <f t="shared" ref="U96:BB96" si="117">T96*(1+U98)</f>
        <v>11.210286067499998</v>
      </c>
      <c r="V96" s="339">
        <f t="shared" si="117"/>
        <v>11.266337497837497</v>
      </c>
      <c r="W96" s="339">
        <f t="shared" si="117"/>
        <v>11.322669185326683</v>
      </c>
      <c r="X96" s="339">
        <f t="shared" si="117"/>
        <v>11.379282531253315</v>
      </c>
      <c r="Y96" s="339">
        <f t="shared" si="117"/>
        <v>11.43617894390958</v>
      </c>
      <c r="Z96" s="339">
        <f t="shared" si="117"/>
        <v>11.493359838629127</v>
      </c>
      <c r="AA96" s="339">
        <f t="shared" si="117"/>
        <v>11.550826637822272</v>
      </c>
      <c r="AB96" s="339">
        <f t="shared" si="117"/>
        <v>11.608580771011383</v>
      </c>
      <c r="AC96" s="339">
        <f t="shared" si="117"/>
        <v>11.666623674866438</v>
      </c>
      <c r="AD96" s="339">
        <f t="shared" si="117"/>
        <v>11.724956793240768</v>
      </c>
      <c r="AE96" s="339">
        <f t="shared" si="117"/>
        <v>11.78358157720697</v>
      </c>
      <c r="AF96" s="339">
        <f t="shared" si="117"/>
        <v>11.842499485093004</v>
      </c>
      <c r="AG96" s="339">
        <f t="shared" si="117"/>
        <v>11.901711982518467</v>
      </c>
      <c r="AH96" s="339">
        <f t="shared" si="117"/>
        <v>11.961220542431057</v>
      </c>
      <c r="AI96" s="339">
        <f t="shared" si="117"/>
        <v>12.021026645143211</v>
      </c>
      <c r="AJ96" s="339">
        <f t="shared" si="117"/>
        <v>12.081131778368926</v>
      </c>
      <c r="AK96" s="339">
        <f t="shared" si="117"/>
        <v>12.141537437260769</v>
      </c>
      <c r="AL96" s="339">
        <f t="shared" si="117"/>
        <v>12.202245124447073</v>
      </c>
      <c r="AM96" s="339">
        <f t="shared" si="117"/>
        <v>12.263256350069307</v>
      </c>
      <c r="AN96" s="339">
        <f t="shared" si="117"/>
        <v>12.324572631819652</v>
      </c>
      <c r="AO96" s="339">
        <f t="shared" si="117"/>
        <v>12.38619549497875</v>
      </c>
      <c r="AP96" s="339">
        <f t="shared" si="117"/>
        <v>12.448126472453643</v>
      </c>
      <c r="AQ96" s="339">
        <f t="shared" si="117"/>
        <v>12.510367104815909</v>
      </c>
      <c r="AR96" s="339">
        <f t="shared" si="117"/>
        <v>12.572918940339987</v>
      </c>
      <c r="AS96" s="339">
        <f t="shared" si="117"/>
        <v>12.635783535041686</v>
      </c>
      <c r="AT96" s="339">
        <f t="shared" si="117"/>
        <v>12.698962452716893</v>
      </c>
      <c r="AU96" s="339">
        <f t="shared" si="117"/>
        <v>12.762457264980476</v>
      </c>
      <c r="AV96" s="339">
        <f t="shared" si="117"/>
        <v>12.826269551305376</v>
      </c>
      <c r="AW96" s="339">
        <f t="shared" si="117"/>
        <v>12.890400899061902</v>
      </c>
      <c r="AX96" s="339">
        <f t="shared" si="117"/>
        <v>12.95485290355721</v>
      </c>
      <c r="AY96" s="339">
        <f t="shared" si="117"/>
        <v>13.019627168074996</v>
      </c>
      <c r="AZ96" s="339">
        <f t="shared" si="117"/>
        <v>13.08472530391537</v>
      </c>
      <c r="BA96" s="339">
        <f t="shared" si="117"/>
        <v>13.150148930434945</v>
      </c>
      <c r="BB96" s="339">
        <f t="shared" si="117"/>
        <v>13.215899675087119</v>
      </c>
      <c r="BC96" s="2"/>
      <c r="BD96" s="2"/>
      <c r="BE96" s="300" t="str">
        <f t="shared" si="104"/>
        <v>Permian Sand Demand (m ton/well)</v>
      </c>
      <c r="BF96" s="339">
        <f t="shared" ref="BF96:BR96" si="118">AVERAGEIF($C$5:$BC$5,BF$5,$C96:$BC96)</f>
        <v>8.4107383749999993</v>
      </c>
      <c r="BG96" s="339">
        <f t="shared" si="118"/>
        <v>9.2334050000000012</v>
      </c>
      <c r="BH96" s="339">
        <f t="shared" si="118"/>
        <v>9.8387346875000006</v>
      </c>
      <c r="BI96" s="339">
        <f t="shared" si="118"/>
        <v>10.517997000000001</v>
      </c>
      <c r="BJ96" s="339">
        <f t="shared" si="118"/>
        <v>11.096045391334375</v>
      </c>
      <c r="BK96" s="339">
        <f t="shared" si="118"/>
        <v>11.407872624779676</v>
      </c>
      <c r="BL96" s="339">
        <f t="shared" si="118"/>
        <v>11.637746969235216</v>
      </c>
      <c r="BM96" s="339">
        <f t="shared" si="118"/>
        <v>11.872253396812374</v>
      </c>
      <c r="BN96" s="339">
        <f t="shared" si="118"/>
        <v>12.111485246304994</v>
      </c>
      <c r="BO96" s="339">
        <f t="shared" si="118"/>
        <v>12.355537737330339</v>
      </c>
      <c r="BP96" s="339">
        <f t="shared" si="118"/>
        <v>12.604508008228619</v>
      </c>
      <c r="BQ96" s="339">
        <f t="shared" si="118"/>
        <v>12.858495154726242</v>
      </c>
      <c r="BR96" s="339">
        <f t="shared" si="118"/>
        <v>13.117600269378109</v>
      </c>
      <c r="BS96" s="2"/>
      <c r="BT96" s="2"/>
      <c r="BU96" s="2"/>
      <c r="BV96" s="2"/>
      <c r="BW96" s="2"/>
      <c r="BX96" s="2"/>
      <c r="BY96" s="2"/>
      <c r="BZ96" s="2"/>
      <c r="CA96" s="2"/>
      <c r="CB96" s="2"/>
      <c r="CC96" s="2"/>
      <c r="CD96" s="2"/>
      <c r="CE96" s="2"/>
      <c r="CF96" s="2"/>
      <c r="CG96" s="2"/>
      <c r="CH96" s="2"/>
      <c r="CI96" s="2"/>
      <c r="CJ96" s="2"/>
      <c r="CK96" s="2"/>
      <c r="CL96" s="2"/>
    </row>
    <row r="97" spans="1:90" ht="12.75" customHeight="1" x14ac:dyDescent="0.25">
      <c r="A97" s="2"/>
      <c r="B97" s="300" t="s">
        <v>1503</v>
      </c>
      <c r="C97" s="339">
        <f t="shared" ref="C97:BB97" si="119">C96*C110/1000</f>
        <v>10.9971729725</v>
      </c>
      <c r="D97" s="339">
        <f t="shared" si="119"/>
        <v>12.25245861</v>
      </c>
      <c r="E97" s="339">
        <f t="shared" si="119"/>
        <v>12.9202915695</v>
      </c>
      <c r="F97" s="339">
        <f t="shared" si="119"/>
        <v>11.87194176</v>
      </c>
      <c r="G97" s="339">
        <f t="shared" si="119"/>
        <v>13.4182461105</v>
      </c>
      <c r="H97" s="339">
        <f t="shared" si="119"/>
        <v>13.565213948999999</v>
      </c>
      <c r="I97" s="339">
        <f t="shared" si="119"/>
        <v>13.070908992000001</v>
      </c>
      <c r="J97" s="339">
        <f t="shared" si="119"/>
        <v>13.04740773</v>
      </c>
      <c r="K97" s="339">
        <f t="shared" si="119"/>
        <v>13.3085088</v>
      </c>
      <c r="L97" s="339">
        <f t="shared" si="119"/>
        <v>4.2558794929999992</v>
      </c>
      <c r="M97" s="339">
        <f t="shared" si="119"/>
        <v>5.9418310000000014</v>
      </c>
      <c r="N97" s="339">
        <f t="shared" si="119"/>
        <v>9.1510251839999999</v>
      </c>
      <c r="O97" s="339">
        <f t="shared" si="119"/>
        <v>11.40480183975</v>
      </c>
      <c r="P97" s="339">
        <f t="shared" si="119"/>
        <v>12.327994404000002</v>
      </c>
      <c r="Q97" s="339">
        <f t="shared" si="119"/>
        <v>11.974890041249999</v>
      </c>
      <c r="R97" s="339">
        <f t="shared" si="119"/>
        <v>13.283548917999999</v>
      </c>
      <c r="S97" s="339">
        <f t="shared" si="119"/>
        <v>13.742390871000001</v>
      </c>
      <c r="T97" s="339">
        <f t="shared" si="119"/>
        <v>14.433940469000001</v>
      </c>
      <c r="U97" s="339">
        <f t="shared" si="119"/>
        <v>14.461269027074998</v>
      </c>
      <c r="V97" s="339">
        <f t="shared" si="119"/>
        <v>14.533575372210372</v>
      </c>
      <c r="W97" s="339">
        <f t="shared" si="119"/>
        <v>14.435247495530614</v>
      </c>
      <c r="X97" s="339">
        <f t="shared" si="119"/>
        <v>14.378241880293519</v>
      </c>
      <c r="Y97" s="339">
        <f t="shared" si="119"/>
        <v>15.199041921054594</v>
      </c>
      <c r="Z97" s="339">
        <f t="shared" si="119"/>
        <v>15.990930504808524</v>
      </c>
      <c r="AA97" s="339">
        <f t="shared" si="119"/>
        <v>16.076451645264036</v>
      </c>
      <c r="AB97" s="339">
        <f t="shared" si="119"/>
        <v>16.192413988905933</v>
      </c>
      <c r="AC97" s="339">
        <f t="shared" si="119"/>
        <v>16.738526535733744</v>
      </c>
      <c r="AD97" s="339">
        <f t="shared" si="119"/>
        <v>16.653996976728287</v>
      </c>
      <c r="AE97" s="339">
        <f t="shared" si="119"/>
        <v>16.601661899228709</v>
      </c>
      <c r="AF97" s="339">
        <f t="shared" si="119"/>
        <v>17.207456541931563</v>
      </c>
      <c r="AG97" s="339">
        <f t="shared" si="119"/>
        <v>17.658367540501779</v>
      </c>
      <c r="AH97" s="339">
        <f t="shared" si="119"/>
        <v>17.569192784422242</v>
      </c>
      <c r="AI97" s="339">
        <f t="shared" si="119"/>
        <v>17.513981710031953</v>
      </c>
      <c r="AJ97" s="339">
        <f t="shared" si="119"/>
        <v>18.153066902631018</v>
      </c>
      <c r="AK97" s="339">
        <f t="shared" si="119"/>
        <v>18.628757049180617</v>
      </c>
      <c r="AL97" s="339">
        <f t="shared" si="119"/>
        <v>18.534681826082256</v>
      </c>
      <c r="AM97" s="339">
        <f t="shared" si="119"/>
        <v>18.476436708639671</v>
      </c>
      <c r="AN97" s="339">
        <f t="shared" si="119"/>
        <v>19.150641884137926</v>
      </c>
      <c r="AO97" s="339">
        <f t="shared" si="119"/>
        <v>19.652472880147986</v>
      </c>
      <c r="AP97" s="339">
        <f t="shared" si="119"/>
        <v>19.553227892103237</v>
      </c>
      <c r="AQ97" s="339">
        <f t="shared" si="119"/>
        <v>18.848746158084879</v>
      </c>
      <c r="AR97" s="339">
        <f t="shared" si="119"/>
        <v>19.53653690539339</v>
      </c>
      <c r="AS97" s="339">
        <f t="shared" si="119"/>
        <v>20.048480047202194</v>
      </c>
      <c r="AT97" s="339">
        <f t="shared" si="119"/>
        <v>19.947235222963823</v>
      </c>
      <c r="AU97" s="339">
        <f t="shared" si="119"/>
        <v>19.228557829323826</v>
      </c>
      <c r="AV97" s="339">
        <f t="shared" si="119"/>
        <v>19.930207904515846</v>
      </c>
      <c r="AW97" s="339">
        <f t="shared" si="119"/>
        <v>20.452466956923633</v>
      </c>
      <c r="AX97" s="339">
        <f t="shared" si="119"/>
        <v>20.349181998791167</v>
      </c>
      <c r="AY97" s="339">
        <f t="shared" si="119"/>
        <v>19.616022895881454</v>
      </c>
      <c r="AZ97" s="339">
        <f t="shared" si="119"/>
        <v>20.331811571352166</v>
      </c>
      <c r="BA97" s="339">
        <f t="shared" si="119"/>
        <v>20.864594405121906</v>
      </c>
      <c r="BB97" s="339">
        <f t="shared" si="119"/>
        <v>20.759228203376043</v>
      </c>
      <c r="BC97" s="2"/>
      <c r="BD97" s="2"/>
      <c r="BE97" s="300" t="str">
        <f t="shared" si="104"/>
        <v>Total Permian Sand Demand (mm tons)</v>
      </c>
      <c r="BF97" s="339">
        <f t="shared" ref="BF97:BR97" si="120">SUMIF($C$5:$BC$5,BF$5,$C97:$BC97)</f>
        <v>48.041864912000001</v>
      </c>
      <c r="BG97" s="339">
        <f t="shared" si="120"/>
        <v>53.101776781499993</v>
      </c>
      <c r="BH97" s="339">
        <f t="shared" si="120"/>
        <v>32.657244476999999</v>
      </c>
      <c r="BI97" s="339">
        <f t="shared" si="120"/>
        <v>48.991235203000002</v>
      </c>
      <c r="BJ97" s="339">
        <f t="shared" si="120"/>
        <v>57.171175739285374</v>
      </c>
      <c r="BK97" s="339">
        <f t="shared" si="120"/>
        <v>60.003461801687251</v>
      </c>
      <c r="BL97" s="339">
        <f t="shared" si="120"/>
        <v>65.66138914663199</v>
      </c>
      <c r="BM97" s="339">
        <f t="shared" si="120"/>
        <v>69.036678766084293</v>
      </c>
      <c r="BN97" s="339">
        <f t="shared" si="120"/>
        <v>72.830487487925836</v>
      </c>
      <c r="BO97" s="339">
        <f t="shared" si="120"/>
        <v>76.832779365028813</v>
      </c>
      <c r="BP97" s="339">
        <f t="shared" si="120"/>
        <v>78.380998333644285</v>
      </c>
      <c r="BQ97" s="339">
        <f t="shared" si="120"/>
        <v>79.960414689554469</v>
      </c>
      <c r="BR97" s="339">
        <f t="shared" si="120"/>
        <v>81.571657075731565</v>
      </c>
      <c r="BS97" s="2"/>
      <c r="BT97" s="2"/>
      <c r="BU97" s="2"/>
      <c r="BV97" s="2"/>
      <c r="BW97" s="2"/>
      <c r="BX97" s="2"/>
      <c r="BY97" s="2"/>
      <c r="BZ97" s="2"/>
      <c r="CA97" s="2"/>
      <c r="CB97" s="2"/>
      <c r="CC97" s="2"/>
      <c r="CD97" s="2"/>
      <c r="CE97" s="2"/>
      <c r="CF97" s="2"/>
      <c r="CG97" s="2"/>
      <c r="CH97" s="2"/>
      <c r="CI97" s="2"/>
      <c r="CJ97" s="2"/>
      <c r="CK97" s="2"/>
      <c r="CL97" s="2"/>
    </row>
    <row r="98" spans="1:90" ht="12.75" customHeight="1" x14ac:dyDescent="0.25">
      <c r="A98" s="2"/>
      <c r="B98" s="318" t="s">
        <v>1504</v>
      </c>
      <c r="C98" s="300"/>
      <c r="D98" s="311">
        <f t="shared" ref="D98:T98" si="121">D96/C96-1</f>
        <v>4.7146878979401396E-2</v>
      </c>
      <c r="E98" s="311">
        <f t="shared" si="121"/>
        <v>4.1835069704430516E-2</v>
      </c>
      <c r="F98" s="311">
        <f t="shared" si="121"/>
        <v>2.4146270138087456E-2</v>
      </c>
      <c r="G98" s="311">
        <f t="shared" si="121"/>
        <v>3.8314546448718456E-2</v>
      </c>
      <c r="H98" s="311">
        <f t="shared" si="121"/>
        <v>-3.3531011340441896E-3</v>
      </c>
      <c r="I98" s="311">
        <f t="shared" si="121"/>
        <v>-6.3069552254505501E-3</v>
      </c>
      <c r="J98" s="311">
        <f t="shared" si="121"/>
        <v>5.0009286243984485E-2</v>
      </c>
      <c r="K98" s="311">
        <f t="shared" si="121"/>
        <v>-3.0988866015916217E-2</v>
      </c>
      <c r="L98" s="311">
        <f t="shared" si="121"/>
        <v>6.3492721288203269E-2</v>
      </c>
      <c r="M98" s="311">
        <f t="shared" si="121"/>
        <v>2.462950541066955E-2</v>
      </c>
      <c r="N98" s="311">
        <f t="shared" si="121"/>
        <v>1.4129596163202862E-2</v>
      </c>
      <c r="O98" s="311">
        <f t="shared" si="121"/>
        <v>3.6836552978718018E-2</v>
      </c>
      <c r="P98" s="311">
        <f t="shared" si="121"/>
        <v>-1.5603078422613548E-3</v>
      </c>
      <c r="Q98" s="311">
        <f t="shared" si="121"/>
        <v>-1.0827191684698922E-2</v>
      </c>
      <c r="R98" s="311">
        <f t="shared" si="121"/>
        <v>-6.847354106596093E-4</v>
      </c>
      <c r="S98" s="311">
        <f t="shared" si="121"/>
        <v>2.8875614782450265E-2</v>
      </c>
      <c r="T98" s="311">
        <f t="shared" si="121"/>
        <v>3.7335379761517684E-2</v>
      </c>
      <c r="U98" s="343">
        <v>5.0000000000000001E-3</v>
      </c>
      <c r="V98" s="343">
        <v>5.0000000000000001E-3</v>
      </c>
      <c r="W98" s="343">
        <v>5.0000000000000001E-3</v>
      </c>
      <c r="X98" s="343">
        <v>5.0000000000000001E-3</v>
      </c>
      <c r="Y98" s="343">
        <v>5.0000000000000001E-3</v>
      </c>
      <c r="Z98" s="343">
        <v>5.0000000000000001E-3</v>
      </c>
      <c r="AA98" s="343">
        <v>5.0000000000000001E-3</v>
      </c>
      <c r="AB98" s="343">
        <v>5.0000000000000001E-3</v>
      </c>
      <c r="AC98" s="343">
        <v>5.0000000000000001E-3</v>
      </c>
      <c r="AD98" s="343">
        <v>5.0000000000000001E-3</v>
      </c>
      <c r="AE98" s="343">
        <v>5.0000000000000001E-3</v>
      </c>
      <c r="AF98" s="343">
        <v>5.0000000000000001E-3</v>
      </c>
      <c r="AG98" s="343">
        <v>5.0000000000000001E-3</v>
      </c>
      <c r="AH98" s="343">
        <v>5.0000000000000001E-3</v>
      </c>
      <c r="AI98" s="343">
        <v>5.0000000000000001E-3</v>
      </c>
      <c r="AJ98" s="343">
        <v>5.0000000000000001E-3</v>
      </c>
      <c r="AK98" s="343">
        <v>5.0000000000000001E-3</v>
      </c>
      <c r="AL98" s="343">
        <v>5.0000000000000001E-3</v>
      </c>
      <c r="AM98" s="343">
        <v>5.0000000000000001E-3</v>
      </c>
      <c r="AN98" s="343">
        <v>5.0000000000000001E-3</v>
      </c>
      <c r="AO98" s="343">
        <v>5.0000000000000001E-3</v>
      </c>
      <c r="AP98" s="343">
        <v>5.0000000000000001E-3</v>
      </c>
      <c r="AQ98" s="343">
        <v>5.0000000000000001E-3</v>
      </c>
      <c r="AR98" s="343">
        <v>5.0000000000000001E-3</v>
      </c>
      <c r="AS98" s="343">
        <v>5.0000000000000001E-3</v>
      </c>
      <c r="AT98" s="343">
        <v>5.0000000000000001E-3</v>
      </c>
      <c r="AU98" s="343">
        <v>5.0000000000000001E-3</v>
      </c>
      <c r="AV98" s="343">
        <v>5.0000000000000001E-3</v>
      </c>
      <c r="AW98" s="343">
        <v>5.0000000000000001E-3</v>
      </c>
      <c r="AX98" s="343">
        <v>5.0000000000000001E-3</v>
      </c>
      <c r="AY98" s="343">
        <v>5.0000000000000001E-3</v>
      </c>
      <c r="AZ98" s="343">
        <v>5.0000000000000001E-3</v>
      </c>
      <c r="BA98" s="343">
        <v>5.0000000000000001E-3</v>
      </c>
      <c r="BB98" s="343">
        <v>5.0000000000000001E-3</v>
      </c>
      <c r="BC98" s="2"/>
      <c r="BD98" s="2"/>
      <c r="BE98" s="310" t="str">
        <f t="shared" si="104"/>
        <v>Sand Loading Increase Cadence</v>
      </c>
      <c r="BF98" s="344" t="str">
        <f t="shared" ref="BF98:BR98" si="122">IFERROR(BF97/BE97-1,"")</f>
        <v/>
      </c>
      <c r="BG98" s="344">
        <f t="shared" si="122"/>
        <v>0.1053229694302753</v>
      </c>
      <c r="BH98" s="344">
        <f t="shared" si="122"/>
        <v>-0.3850065580408718</v>
      </c>
      <c r="BI98" s="344">
        <f t="shared" si="122"/>
        <v>0.50016438886948289</v>
      </c>
      <c r="BJ98" s="344">
        <f t="shared" si="122"/>
        <v>0.16696742799790587</v>
      </c>
      <c r="BK98" s="344">
        <f t="shared" si="122"/>
        <v>4.9540455059343236E-2</v>
      </c>
      <c r="BL98" s="344">
        <f t="shared" si="122"/>
        <v>9.429334866785366E-2</v>
      </c>
      <c r="BM98" s="344">
        <f t="shared" si="122"/>
        <v>5.1404480826848786E-2</v>
      </c>
      <c r="BN98" s="344">
        <f t="shared" si="122"/>
        <v>5.495352310756485E-2</v>
      </c>
      <c r="BO98" s="344">
        <f t="shared" si="122"/>
        <v>5.4953523107565294E-2</v>
      </c>
      <c r="BP98" s="344">
        <f t="shared" si="122"/>
        <v>2.0150500624999568E-2</v>
      </c>
      <c r="BQ98" s="344">
        <f t="shared" si="122"/>
        <v>2.0150500624999568E-2</v>
      </c>
      <c r="BR98" s="344">
        <f t="shared" si="122"/>
        <v>2.0150500624999568E-2</v>
      </c>
      <c r="BS98" s="2"/>
      <c r="BT98" s="2"/>
      <c r="BU98" s="2"/>
      <c r="BV98" s="2"/>
      <c r="BW98" s="2"/>
      <c r="BX98" s="2"/>
      <c r="BY98" s="2"/>
      <c r="BZ98" s="2"/>
      <c r="CA98" s="2"/>
      <c r="CB98" s="2"/>
      <c r="CC98" s="2"/>
      <c r="CD98" s="2"/>
      <c r="CE98" s="2"/>
      <c r="CF98" s="2"/>
      <c r="CG98" s="2"/>
      <c r="CH98" s="2"/>
      <c r="CI98" s="2"/>
      <c r="CJ98" s="2"/>
      <c r="CK98" s="2"/>
      <c r="CL98" s="2"/>
    </row>
    <row r="99" spans="1:90" ht="12.75" customHeight="1" x14ac:dyDescent="0.25">
      <c r="A99" s="2"/>
      <c r="B99" s="300"/>
      <c r="C99" s="300"/>
      <c r="D99" s="300"/>
      <c r="E99" s="300"/>
      <c r="F99" s="300"/>
      <c r="G99" s="300"/>
      <c r="H99" s="300"/>
      <c r="I99" s="300"/>
      <c r="J99" s="300"/>
      <c r="K99" s="300"/>
      <c r="L99" s="300"/>
      <c r="M99" s="300"/>
      <c r="N99" s="300"/>
      <c r="O99" s="300"/>
      <c r="P99" s="300"/>
      <c r="Q99" s="300"/>
      <c r="R99" s="300"/>
      <c r="S99" s="300"/>
      <c r="T99" s="300"/>
      <c r="U99" s="300"/>
      <c r="V99" s="300"/>
      <c r="W99" s="300"/>
      <c r="X99" s="300"/>
      <c r="Y99" s="300"/>
      <c r="Z99" s="300"/>
      <c r="AA99" s="300"/>
      <c r="AB99" s="300"/>
      <c r="AC99" s="300"/>
      <c r="AD99" s="300"/>
      <c r="AE99" s="300"/>
      <c r="AF99" s="300"/>
      <c r="AG99" s="300"/>
      <c r="AH99" s="300"/>
      <c r="AI99" s="300"/>
      <c r="AJ99" s="300"/>
      <c r="AK99" s="300"/>
      <c r="AL99" s="300"/>
      <c r="AM99" s="300"/>
      <c r="AN99" s="300"/>
      <c r="AO99" s="300"/>
      <c r="AP99" s="300"/>
      <c r="AQ99" s="300"/>
      <c r="AR99" s="300"/>
      <c r="AS99" s="300"/>
      <c r="AT99" s="300"/>
      <c r="AU99" s="300"/>
      <c r="AV99" s="300"/>
      <c r="AW99" s="300"/>
      <c r="AX99" s="300"/>
      <c r="AY99" s="300"/>
      <c r="AZ99" s="300"/>
      <c r="BA99" s="300"/>
      <c r="BB99" s="300"/>
      <c r="BC99" s="2"/>
      <c r="BD99" s="2"/>
      <c r="BE99" s="300"/>
      <c r="BF99" s="300"/>
      <c r="BG99" s="300"/>
      <c r="BH99" s="300"/>
      <c r="BI99" s="300"/>
      <c r="BJ99" s="300"/>
      <c r="BK99" s="300"/>
      <c r="BL99" s="300"/>
      <c r="BM99" s="300"/>
      <c r="BN99" s="300"/>
      <c r="BO99" s="300"/>
      <c r="BP99" s="300"/>
      <c r="BQ99" s="300"/>
      <c r="BR99" s="300"/>
      <c r="BS99" s="2"/>
      <c r="BT99" s="2"/>
      <c r="BU99" s="2"/>
      <c r="BV99" s="2"/>
      <c r="BW99" s="2"/>
      <c r="BX99" s="2"/>
      <c r="BY99" s="2"/>
      <c r="BZ99" s="2"/>
      <c r="CA99" s="2"/>
      <c r="CB99" s="2"/>
      <c r="CC99" s="2"/>
      <c r="CD99" s="2"/>
      <c r="CE99" s="2"/>
      <c r="CF99" s="2"/>
      <c r="CG99" s="2"/>
      <c r="CH99" s="2"/>
      <c r="CI99" s="2"/>
      <c r="CJ99" s="2"/>
      <c r="CK99" s="2"/>
      <c r="CL99" s="2"/>
    </row>
    <row r="100" spans="1:90" ht="12.75" customHeight="1" x14ac:dyDescent="0.25">
      <c r="A100" s="2"/>
      <c r="B100" s="299" t="s">
        <v>1505</v>
      </c>
      <c r="C100" s="300"/>
      <c r="D100" s="300"/>
      <c r="E100" s="300"/>
      <c r="F100" s="300"/>
      <c r="G100" s="300"/>
      <c r="H100" s="300"/>
      <c r="I100" s="300"/>
      <c r="J100" s="300"/>
      <c r="K100" s="300"/>
      <c r="L100" s="300"/>
      <c r="M100" s="300"/>
      <c r="N100" s="300"/>
      <c r="O100" s="300"/>
      <c r="P100" s="300"/>
      <c r="Q100" s="300"/>
      <c r="R100" s="300"/>
      <c r="S100" s="300"/>
      <c r="T100" s="300"/>
      <c r="U100" s="300"/>
      <c r="V100" s="300"/>
      <c r="W100" s="300"/>
      <c r="X100" s="300"/>
      <c r="Y100" s="300"/>
      <c r="Z100" s="300"/>
      <c r="AA100" s="300"/>
      <c r="AB100" s="300"/>
      <c r="AC100" s="300"/>
      <c r="AD100" s="300"/>
      <c r="AE100" s="300"/>
      <c r="AF100" s="300"/>
      <c r="AG100" s="300"/>
      <c r="AH100" s="300"/>
      <c r="AI100" s="300"/>
      <c r="AJ100" s="300"/>
      <c r="AK100" s="300"/>
      <c r="AL100" s="300"/>
      <c r="AM100" s="300"/>
      <c r="AN100" s="300"/>
      <c r="AO100" s="300"/>
      <c r="AP100" s="300"/>
      <c r="AQ100" s="300"/>
      <c r="AR100" s="300"/>
      <c r="AS100" s="300"/>
      <c r="AT100" s="300"/>
      <c r="AU100" s="300"/>
      <c r="AV100" s="300"/>
      <c r="AW100" s="300"/>
      <c r="AX100" s="300"/>
      <c r="AY100" s="300"/>
      <c r="AZ100" s="300"/>
      <c r="BA100" s="300"/>
      <c r="BB100" s="300"/>
      <c r="BC100" s="2"/>
      <c r="BD100" s="2"/>
      <c r="BE100" s="299" t="str">
        <f t="shared" ref="BE100:BE104" si="123">B100</f>
        <v>Number of Wells Completed Forecast</v>
      </c>
      <c r="BF100" s="300"/>
      <c r="BG100" s="300"/>
      <c r="BH100" s="300"/>
      <c r="BI100" s="300"/>
      <c r="BJ100" s="300"/>
      <c r="BK100" s="300"/>
      <c r="BL100" s="300"/>
      <c r="BM100" s="300"/>
      <c r="BN100" s="300"/>
      <c r="BO100" s="300"/>
      <c r="BP100" s="300"/>
      <c r="BQ100" s="300"/>
      <c r="BR100" s="300"/>
      <c r="BS100" s="2"/>
      <c r="BT100" s="2"/>
      <c r="BU100" s="2"/>
      <c r="BV100" s="2"/>
      <c r="BW100" s="2"/>
      <c r="BX100" s="2"/>
      <c r="BY100" s="2"/>
      <c r="BZ100" s="2"/>
      <c r="CA100" s="2"/>
      <c r="CB100" s="2"/>
      <c r="CC100" s="2"/>
      <c r="CD100" s="2"/>
      <c r="CE100" s="2"/>
      <c r="CF100" s="2"/>
      <c r="CG100" s="2"/>
      <c r="CH100" s="2"/>
      <c r="CI100" s="2"/>
      <c r="CJ100" s="2"/>
      <c r="CK100" s="2"/>
      <c r="CL100" s="2"/>
    </row>
    <row r="101" spans="1:90" ht="12.75" customHeight="1" x14ac:dyDescent="0.25">
      <c r="A101" s="2"/>
      <c r="B101" s="300" t="s">
        <v>1680</v>
      </c>
      <c r="C101" s="345">
        <v>3439</v>
      </c>
      <c r="D101" s="345">
        <v>3967</v>
      </c>
      <c r="E101" s="345">
        <v>3969</v>
      </c>
      <c r="F101" s="345">
        <v>3425</v>
      </c>
      <c r="G101" s="345">
        <v>3540</v>
      </c>
      <c r="H101" s="345">
        <v>3816</v>
      </c>
      <c r="I101" s="345">
        <v>3588</v>
      </c>
      <c r="J101" s="345">
        <v>2920</v>
      </c>
      <c r="K101" s="345">
        <v>3188</v>
      </c>
      <c r="L101" s="345">
        <v>1084</v>
      </c>
      <c r="M101" s="345">
        <v>1233</v>
      </c>
      <c r="N101" s="345">
        <v>1822</v>
      </c>
      <c r="O101" s="345">
        <v>2037</v>
      </c>
      <c r="P101" s="345">
        <v>2424</v>
      </c>
      <c r="Q101" s="345">
        <v>2572</v>
      </c>
      <c r="R101" s="345">
        <v>2679</v>
      </c>
      <c r="S101" s="345">
        <v>2779</v>
      </c>
      <c r="T101" s="345">
        <v>2871</v>
      </c>
      <c r="U101" s="345">
        <v>3909</v>
      </c>
      <c r="V101" s="345">
        <v>3054.9144587806559</v>
      </c>
      <c r="W101" s="345">
        <v>2729.8603951407067</v>
      </c>
      <c r="X101" s="345">
        <v>3055.5379617470726</v>
      </c>
      <c r="Y101" s="345">
        <v>3208.6575023059631</v>
      </c>
      <c r="Z101" s="345">
        <v>2942.654956670473</v>
      </c>
      <c r="AA101" s="345">
        <v>2955.1581545103813</v>
      </c>
      <c r="AB101" s="345">
        <v>3015.6521346928439</v>
      </c>
      <c r="AC101" s="345">
        <v>3094.5026724415857</v>
      </c>
      <c r="AD101" s="345">
        <v>3006.7095490822894</v>
      </c>
      <c r="AE101" s="345">
        <v>2897.1600387853946</v>
      </c>
      <c r="AF101" s="345">
        <v>2976.586582669006</v>
      </c>
      <c r="AG101" s="345">
        <v>3023.8633352865695</v>
      </c>
      <c r="AH101" s="345">
        <v>2813.8185553065714</v>
      </c>
      <c r="AI101" s="345">
        <v>2775.3901409698829</v>
      </c>
      <c r="AJ101" s="345">
        <v>3029.8562470012557</v>
      </c>
      <c r="AK101" s="345">
        <v>3078.16120159204</v>
      </c>
      <c r="AL101" s="345">
        <v>2864.4162131476223</v>
      </c>
      <c r="AM101" s="345">
        <v>2825.5981719632523</v>
      </c>
      <c r="AN101" s="345">
        <v>2903.3709455445692</v>
      </c>
      <c r="AO101" s="345">
        <v>2949.8357369364498</v>
      </c>
      <c r="AP101" s="345">
        <v>2990.157193733588</v>
      </c>
      <c r="AQ101" s="345">
        <v>2825.5981719632523</v>
      </c>
      <c r="AR101" s="345">
        <v>2903.3709455445692</v>
      </c>
      <c r="AS101" s="345">
        <v>2949.8357369364498</v>
      </c>
      <c r="AT101" s="345">
        <v>2990.157193733588</v>
      </c>
      <c r="AU101" s="345">
        <v>2825.5981719632523</v>
      </c>
      <c r="AV101" s="345">
        <v>2903.3709455445692</v>
      </c>
      <c r="AW101" s="345">
        <v>2949.8357369364498</v>
      </c>
      <c r="AX101" s="345">
        <v>2990.157193733588</v>
      </c>
      <c r="AY101" s="345">
        <v>2825.5981719632523</v>
      </c>
      <c r="AZ101" s="345">
        <v>2903.3709455445692</v>
      </c>
      <c r="BA101" s="345">
        <v>2949.8357369364498</v>
      </c>
      <c r="BB101" s="345">
        <v>2990.157193733588</v>
      </c>
      <c r="BC101" s="15"/>
      <c r="BD101" s="15"/>
      <c r="BE101" s="300" t="str">
        <f t="shared" si="123"/>
        <v>Total US Well Completions (MAJOR BANK Rig Count Model)</v>
      </c>
      <c r="BF101" s="336">
        <f t="shared" ref="BF101:BR101" si="124">SUMIF($C$5:$BC$5,BF$5,$C101:$BC101)</f>
        <v>14800</v>
      </c>
      <c r="BG101" s="336">
        <f t="shared" si="124"/>
        <v>13864</v>
      </c>
      <c r="BH101" s="336">
        <f t="shared" si="124"/>
        <v>7327</v>
      </c>
      <c r="BI101" s="336">
        <f t="shared" si="124"/>
        <v>9712</v>
      </c>
      <c r="BJ101" s="336">
        <f t="shared" si="124"/>
        <v>12613.914458780655</v>
      </c>
      <c r="BK101" s="336">
        <f t="shared" si="124"/>
        <v>11936.710815864215</v>
      </c>
      <c r="BL101" s="336">
        <f t="shared" si="124"/>
        <v>12072.0225107271</v>
      </c>
      <c r="BM101" s="336">
        <f t="shared" si="124"/>
        <v>11711.42851204754</v>
      </c>
      <c r="BN101" s="336">
        <f t="shared" si="124"/>
        <v>11747.823802710802</v>
      </c>
      <c r="BO101" s="336">
        <f t="shared" si="124"/>
        <v>11668.96204817786</v>
      </c>
      <c r="BP101" s="336">
        <f t="shared" si="124"/>
        <v>11668.96204817786</v>
      </c>
      <c r="BQ101" s="336">
        <f t="shared" si="124"/>
        <v>11668.96204817786</v>
      </c>
      <c r="BR101" s="336">
        <f t="shared" si="124"/>
        <v>11668.96204817786</v>
      </c>
      <c r="BS101" s="2"/>
      <c r="BT101" s="2"/>
      <c r="BU101" s="2"/>
      <c r="BV101" s="15"/>
      <c r="BW101" s="15"/>
      <c r="BX101" s="15"/>
      <c r="BY101" s="15"/>
      <c r="BZ101" s="15"/>
      <c r="CA101" s="15"/>
      <c r="CB101" s="15"/>
      <c r="CC101" s="15"/>
      <c r="CD101" s="15"/>
      <c r="CE101" s="15"/>
      <c r="CF101" s="15"/>
      <c r="CG101" s="15"/>
      <c r="CH101" s="15"/>
      <c r="CI101" s="15"/>
      <c r="CJ101" s="2"/>
      <c r="CK101" s="2"/>
      <c r="CL101" s="2"/>
    </row>
    <row r="102" spans="1:90" ht="12.75" customHeight="1" x14ac:dyDescent="0.25">
      <c r="A102" s="2"/>
      <c r="B102" s="300" t="s">
        <v>1684</v>
      </c>
      <c r="C102" s="345">
        <v>948.23076923076928</v>
      </c>
      <c r="D102" s="345">
        <v>1015.6153846153846</v>
      </c>
      <c r="E102" s="345">
        <v>1026.9230769230769</v>
      </c>
      <c r="F102" s="345">
        <v>1047.5384615384614</v>
      </c>
      <c r="G102" s="345">
        <v>1020.8461538461538</v>
      </c>
      <c r="H102" s="345">
        <v>962.84615384615381</v>
      </c>
      <c r="I102" s="345">
        <v>892.92307692307691</v>
      </c>
      <c r="J102" s="345">
        <v>794.23076923076928</v>
      </c>
      <c r="K102" s="345">
        <v>760.23076923076928</v>
      </c>
      <c r="L102" s="345">
        <v>375.61538461538464</v>
      </c>
      <c r="M102" s="345">
        <v>238.07692307692307</v>
      </c>
      <c r="N102" s="345">
        <v>292.85714285714283</v>
      </c>
      <c r="O102" s="345">
        <v>375.58333333333331</v>
      </c>
      <c r="P102" s="345">
        <v>435.15384615384613</v>
      </c>
      <c r="Q102" s="345">
        <v>482.38461538461536</v>
      </c>
      <c r="R102" s="345">
        <v>543.35714285714289</v>
      </c>
      <c r="S102" s="345">
        <v>615.58333333333337</v>
      </c>
      <c r="T102" s="345">
        <v>696.92307692307691</v>
      </c>
      <c r="U102" s="345">
        <v>740.78571428571433</v>
      </c>
      <c r="V102" s="345">
        <v>757.46153846153845</v>
      </c>
      <c r="W102" s="345">
        <v>771.55694690983103</v>
      </c>
      <c r="X102" s="345">
        <v>800.17089453673736</v>
      </c>
      <c r="Y102" s="345">
        <v>813.99898764793772</v>
      </c>
      <c r="Z102" s="345">
        <v>813.61991767422001</v>
      </c>
      <c r="AA102" s="345">
        <v>816.87741875595407</v>
      </c>
      <c r="AB102" s="345">
        <v>833.5994227225782</v>
      </c>
      <c r="AC102" s="345">
        <v>846.09784608120935</v>
      </c>
      <c r="AD102" s="345">
        <v>850.4415318413171</v>
      </c>
      <c r="AE102" s="345">
        <v>857.37559103536967</v>
      </c>
      <c r="AF102" s="345">
        <v>871.2008007298366</v>
      </c>
      <c r="AG102" s="345">
        <v>875.4179961673857</v>
      </c>
      <c r="AH102" s="345">
        <v>865.52245377720487</v>
      </c>
      <c r="AI102" s="345">
        <v>872.67313982488236</v>
      </c>
      <c r="AJ102" s="345">
        <v>886.79200660675497</v>
      </c>
      <c r="AK102" s="345">
        <v>891.13740013733855</v>
      </c>
      <c r="AL102" s="345">
        <v>881.08614706772494</v>
      </c>
      <c r="AM102" s="345">
        <v>888.46018158330605</v>
      </c>
      <c r="AN102" s="345">
        <v>902.88244981950379</v>
      </c>
      <c r="AO102" s="345">
        <v>907.360945665082</v>
      </c>
      <c r="AP102" s="345">
        <v>919.76370921965247</v>
      </c>
      <c r="AQ102" s="345">
        <v>888.46018158330605</v>
      </c>
      <c r="AR102" s="345">
        <v>902.88244981950379</v>
      </c>
      <c r="AS102" s="345">
        <v>907.360945665082</v>
      </c>
      <c r="AT102" s="345">
        <v>919.76370921965247</v>
      </c>
      <c r="AU102" s="345">
        <v>888.46018158330605</v>
      </c>
      <c r="AV102" s="345">
        <v>902.88244981950379</v>
      </c>
      <c r="AW102" s="345">
        <v>907.360945665082</v>
      </c>
      <c r="AX102" s="345">
        <v>919.76370921965247</v>
      </c>
      <c r="AY102" s="345">
        <v>888.46018158330605</v>
      </c>
      <c r="AZ102" s="345">
        <v>902.88244981950379</v>
      </c>
      <c r="BA102" s="345">
        <v>907.360945665082</v>
      </c>
      <c r="BB102" s="345">
        <v>919.76370921965247</v>
      </c>
      <c r="BC102" s="15"/>
      <c r="BD102" s="15"/>
      <c r="BE102" s="300" t="str">
        <f t="shared" si="123"/>
        <v>Total US Land RiMajor Bank (MAJOR BANK Rig Count Model)</v>
      </c>
      <c r="BF102" s="336">
        <f t="shared" ref="BF102:BR102" si="125">AVERAGEIF($C$5:$BC$5,BF$5,$C102:$BC102)</f>
        <v>1009.576923076923</v>
      </c>
      <c r="BG102" s="336">
        <f t="shared" si="125"/>
        <v>917.71153846153857</v>
      </c>
      <c r="BH102" s="336">
        <f t="shared" si="125"/>
        <v>416.69505494505495</v>
      </c>
      <c r="BI102" s="336">
        <f t="shared" si="125"/>
        <v>459.11973443223445</v>
      </c>
      <c r="BJ102" s="336">
        <f t="shared" si="125"/>
        <v>702.68841575091574</v>
      </c>
      <c r="BK102" s="336">
        <f t="shared" si="125"/>
        <v>799.8366866921815</v>
      </c>
      <c r="BL102" s="336">
        <f t="shared" si="125"/>
        <v>836.75405485026465</v>
      </c>
      <c r="BM102" s="336">
        <f t="shared" si="125"/>
        <v>867.37921042744915</v>
      </c>
      <c r="BN102" s="336">
        <f t="shared" si="125"/>
        <v>882.92217340917523</v>
      </c>
      <c r="BO102" s="336">
        <f t="shared" si="125"/>
        <v>904.61682157188602</v>
      </c>
      <c r="BP102" s="336">
        <f t="shared" si="125"/>
        <v>904.61682157188602</v>
      </c>
      <c r="BQ102" s="336">
        <f t="shared" si="125"/>
        <v>904.61682157188602</v>
      </c>
      <c r="BR102" s="336">
        <f t="shared" si="125"/>
        <v>904.61682157188602</v>
      </c>
      <c r="BS102" s="2"/>
      <c r="BT102" s="2"/>
      <c r="BU102" s="2"/>
      <c r="BV102" s="2"/>
      <c r="BW102" s="2"/>
      <c r="BX102" s="2"/>
      <c r="BY102" s="2"/>
      <c r="BZ102" s="2"/>
      <c r="CA102" s="2"/>
      <c r="CB102" s="2"/>
      <c r="CC102" s="2"/>
      <c r="CD102" s="2"/>
      <c r="CE102" s="2"/>
      <c r="CF102" s="2"/>
      <c r="CG102" s="2"/>
      <c r="CH102" s="2"/>
      <c r="CI102" s="2"/>
      <c r="CJ102" s="2"/>
      <c r="CK102" s="2"/>
      <c r="CL102" s="2"/>
    </row>
    <row r="103" spans="1:90" ht="12.75" customHeight="1" x14ac:dyDescent="0.25">
      <c r="A103" s="2"/>
      <c r="B103" s="300" t="s">
        <v>1685</v>
      </c>
      <c r="C103" s="345">
        <v>428.15384615384613</v>
      </c>
      <c r="D103" s="345">
        <v>464.76923076923077</v>
      </c>
      <c r="E103" s="345">
        <v>482.30769230769232</v>
      </c>
      <c r="F103" s="345">
        <v>489.07692307692309</v>
      </c>
      <c r="G103" s="345">
        <v>473.30769230769232</v>
      </c>
      <c r="H103" s="345">
        <v>453</v>
      </c>
      <c r="I103" s="345">
        <v>433.07692307692309</v>
      </c>
      <c r="J103" s="345">
        <v>410.76923076923077</v>
      </c>
      <c r="K103" s="345">
        <v>405.15384615384613</v>
      </c>
      <c r="L103" s="345">
        <v>203</v>
      </c>
      <c r="M103" s="345">
        <v>124.07692307692308</v>
      </c>
      <c r="N103" s="345">
        <v>152.57142857142858</v>
      </c>
      <c r="O103" s="345">
        <v>201.75</v>
      </c>
      <c r="P103" s="345">
        <v>230</v>
      </c>
      <c r="Q103" s="345">
        <v>246.46153846153845</v>
      </c>
      <c r="R103" s="345">
        <v>276.92857142857144</v>
      </c>
      <c r="S103" s="345">
        <v>303.41666666666669</v>
      </c>
      <c r="T103" s="345">
        <v>338</v>
      </c>
      <c r="U103" s="345">
        <v>346</v>
      </c>
      <c r="V103" s="345">
        <v>348.84615384615387</v>
      </c>
      <c r="W103" s="345">
        <v>361.23164728880027</v>
      </c>
      <c r="X103" s="345">
        <v>377.9956830092442</v>
      </c>
      <c r="Y103" s="345">
        <v>382.86606364459288</v>
      </c>
      <c r="Z103" s="345">
        <v>381.6792130763767</v>
      </c>
      <c r="AA103" s="345">
        <v>392.61285647604575</v>
      </c>
      <c r="AB103" s="345">
        <v>406.27189111548893</v>
      </c>
      <c r="AC103" s="345">
        <v>415.20357181509718</v>
      </c>
      <c r="AD103" s="345">
        <v>419.35560753324813</v>
      </c>
      <c r="AE103" s="345">
        <v>425.20150628587771</v>
      </c>
      <c r="AF103" s="345">
        <v>433.70553641159529</v>
      </c>
      <c r="AG103" s="345">
        <v>438.04259177571123</v>
      </c>
      <c r="AH103" s="345">
        <v>433.66216585795411</v>
      </c>
      <c r="AI103" s="345">
        <v>439.70750081690215</v>
      </c>
      <c r="AJ103" s="345">
        <v>448.50165083324021</v>
      </c>
      <c r="AK103" s="345">
        <v>452.98666734157263</v>
      </c>
      <c r="AL103" s="345">
        <v>448.45680066815692</v>
      </c>
      <c r="AM103" s="345">
        <v>454.70837571458424</v>
      </c>
      <c r="AN103" s="345">
        <v>463.80254322887595</v>
      </c>
      <c r="AO103" s="345">
        <v>468.44056866116472</v>
      </c>
      <c r="AP103" s="345">
        <v>463.75616297455309</v>
      </c>
      <c r="AQ103" s="345">
        <v>454.70837571458424</v>
      </c>
      <c r="AR103" s="345">
        <v>463.80254322887595</v>
      </c>
      <c r="AS103" s="345">
        <v>468.44056866116472</v>
      </c>
      <c r="AT103" s="345">
        <v>463.75616297455309</v>
      </c>
      <c r="AU103" s="345">
        <v>454.70837571458424</v>
      </c>
      <c r="AV103" s="345">
        <v>463.80254322887595</v>
      </c>
      <c r="AW103" s="345">
        <v>468.44056866116472</v>
      </c>
      <c r="AX103" s="345">
        <v>463.75616297455309</v>
      </c>
      <c r="AY103" s="345">
        <v>454.70837571458424</v>
      </c>
      <c r="AZ103" s="345">
        <v>463.80254322887595</v>
      </c>
      <c r="BA103" s="345">
        <v>468.44056866116472</v>
      </c>
      <c r="BB103" s="345">
        <v>463.75616297455309</v>
      </c>
      <c r="BC103" s="15"/>
      <c r="BD103" s="15"/>
      <c r="BE103" s="300" t="str">
        <f t="shared" si="123"/>
        <v>Total Permian RiMajor Bank (MAJOR BANK Rig Count Model)</v>
      </c>
      <c r="BF103" s="336">
        <f t="shared" ref="BF103:BR103" si="126">AVERAGEIF($C$5:$BC$5,BF$5,$C103:$BC103)</f>
        <v>466.07692307692309</v>
      </c>
      <c r="BG103" s="336">
        <f t="shared" si="126"/>
        <v>442.53846153846155</v>
      </c>
      <c r="BH103" s="336">
        <f t="shared" si="126"/>
        <v>221.20054945054946</v>
      </c>
      <c r="BI103" s="336">
        <f t="shared" si="126"/>
        <v>238.78502747252747</v>
      </c>
      <c r="BJ103" s="336">
        <f t="shared" si="126"/>
        <v>334.06570512820514</v>
      </c>
      <c r="BK103" s="336">
        <f t="shared" si="126"/>
        <v>375.94315175475356</v>
      </c>
      <c r="BL103" s="336">
        <f t="shared" si="126"/>
        <v>408.36098173496998</v>
      </c>
      <c r="BM103" s="336">
        <f t="shared" si="126"/>
        <v>432.65295008278457</v>
      </c>
      <c r="BN103" s="336">
        <f t="shared" si="126"/>
        <v>447.413154914968</v>
      </c>
      <c r="BO103" s="336">
        <f t="shared" si="126"/>
        <v>462.67691264479447</v>
      </c>
      <c r="BP103" s="336">
        <f t="shared" si="126"/>
        <v>462.67691264479447</v>
      </c>
      <c r="BQ103" s="336">
        <f t="shared" si="126"/>
        <v>462.67691264479447</v>
      </c>
      <c r="BR103" s="336">
        <f t="shared" si="126"/>
        <v>462.67691264479447</v>
      </c>
      <c r="BS103" s="2"/>
      <c r="BT103" s="2"/>
      <c r="BU103" s="2"/>
      <c r="BV103" s="2"/>
      <c r="BW103" s="2"/>
      <c r="BX103" s="2"/>
      <c r="BY103" s="2"/>
      <c r="BZ103" s="2"/>
      <c r="CA103" s="2"/>
      <c r="CB103" s="2"/>
      <c r="CC103" s="2"/>
      <c r="CD103" s="2"/>
      <c r="CE103" s="2"/>
      <c r="CF103" s="2"/>
      <c r="CG103" s="2"/>
      <c r="CH103" s="2"/>
      <c r="CI103" s="2"/>
      <c r="CJ103" s="2"/>
      <c r="CK103" s="2"/>
      <c r="CL103" s="2"/>
    </row>
    <row r="104" spans="1:90" ht="12.75" customHeight="1" x14ac:dyDescent="0.25">
      <c r="A104" s="2"/>
      <c r="B104" s="318" t="s">
        <v>1506</v>
      </c>
      <c r="C104" s="308">
        <f t="shared" ref="C104:BB104" si="127">C103/C102</f>
        <v>0.45152916362456391</v>
      </c>
      <c r="D104" s="308">
        <f t="shared" si="127"/>
        <v>0.45762326743921833</v>
      </c>
      <c r="E104" s="308">
        <f t="shared" si="127"/>
        <v>0.46966292134831461</v>
      </c>
      <c r="F104" s="308">
        <f t="shared" si="127"/>
        <v>0.46688206785137326</v>
      </c>
      <c r="G104" s="308">
        <f t="shared" si="127"/>
        <v>0.46364252882224399</v>
      </c>
      <c r="H104" s="308">
        <f t="shared" si="127"/>
        <v>0.4704801470000799</v>
      </c>
      <c r="I104" s="308">
        <f t="shared" si="127"/>
        <v>0.48501033769813923</v>
      </c>
      <c r="J104" s="308">
        <f t="shared" si="127"/>
        <v>0.51719128329297814</v>
      </c>
      <c r="K104" s="308">
        <f t="shared" si="127"/>
        <v>0.53293534351917426</v>
      </c>
      <c r="L104" s="308">
        <f t="shared" si="127"/>
        <v>0.54044644685644072</v>
      </c>
      <c r="M104" s="308">
        <f t="shared" si="127"/>
        <v>0.52116316639741522</v>
      </c>
      <c r="N104" s="308">
        <f t="shared" si="127"/>
        <v>0.52097560975609769</v>
      </c>
      <c r="O104" s="308">
        <f t="shared" si="127"/>
        <v>0.53716441091635236</v>
      </c>
      <c r="P104" s="308">
        <f t="shared" si="127"/>
        <v>0.52854870072476579</v>
      </c>
      <c r="Q104" s="308">
        <f t="shared" si="127"/>
        <v>0.51092329771966194</v>
      </c>
      <c r="R104" s="308">
        <f t="shared" si="127"/>
        <v>0.50966215327987385</v>
      </c>
      <c r="S104" s="308">
        <f t="shared" si="127"/>
        <v>0.49289291999458507</v>
      </c>
      <c r="T104" s="308">
        <f t="shared" si="127"/>
        <v>0.48498896247240619</v>
      </c>
      <c r="U104" s="308">
        <f t="shared" si="127"/>
        <v>0.46707164207887375</v>
      </c>
      <c r="V104" s="308">
        <f t="shared" si="127"/>
        <v>0.46054635929724791</v>
      </c>
      <c r="W104" s="308">
        <f t="shared" si="127"/>
        <v>0.46818533451817401</v>
      </c>
      <c r="X104" s="308">
        <f t="shared" si="127"/>
        <v>0.4723936918851398</v>
      </c>
      <c r="Y104" s="308">
        <f t="shared" si="127"/>
        <v>0.47035201450420733</v>
      </c>
      <c r="Z104" s="308">
        <f t="shared" si="127"/>
        <v>0.46911242557511251</v>
      </c>
      <c r="AA104" s="308">
        <f t="shared" si="127"/>
        <v>0.48062640423329006</v>
      </c>
      <c r="AB104" s="308">
        <f t="shared" si="127"/>
        <v>0.48737064834880073</v>
      </c>
      <c r="AC104" s="308">
        <f t="shared" si="127"/>
        <v>0.49072760761436274</v>
      </c>
      <c r="AD104" s="308">
        <f t="shared" si="127"/>
        <v>0.49310339609742299</v>
      </c>
      <c r="AE104" s="308">
        <f t="shared" si="127"/>
        <v>0.49593376663826289</v>
      </c>
      <c r="AF104" s="308">
        <f t="shared" si="127"/>
        <v>0.49782499746127917</v>
      </c>
      <c r="AG104" s="308">
        <f t="shared" si="127"/>
        <v>0.50038106789382775</v>
      </c>
      <c r="AH104" s="308">
        <f t="shared" si="127"/>
        <v>0.50104091923371818</v>
      </c>
      <c r="AI104" s="308">
        <f t="shared" si="127"/>
        <v>0.50386276459149115</v>
      </c>
      <c r="AJ104" s="308">
        <f t="shared" si="127"/>
        <v>0.50575743521798211</v>
      </c>
      <c r="AK104" s="308">
        <f t="shared" si="127"/>
        <v>0.50832415660229291</v>
      </c>
      <c r="AL104" s="308">
        <f t="shared" si="127"/>
        <v>0.5089817859021295</v>
      </c>
      <c r="AM104" s="308">
        <f t="shared" si="127"/>
        <v>0.51179375861758725</v>
      </c>
      <c r="AN104" s="308">
        <f t="shared" si="127"/>
        <v>0.51369094982585517</v>
      </c>
      <c r="AO104" s="308">
        <f t="shared" si="127"/>
        <v>0.51626706097407005</v>
      </c>
      <c r="AP104" s="308">
        <f t="shared" si="127"/>
        <v>0.50421228661871631</v>
      </c>
      <c r="AQ104" s="308">
        <f t="shared" si="127"/>
        <v>0.51179375861758725</v>
      </c>
      <c r="AR104" s="308">
        <f t="shared" si="127"/>
        <v>0.51369094982585517</v>
      </c>
      <c r="AS104" s="308">
        <f t="shared" si="127"/>
        <v>0.51626706097407005</v>
      </c>
      <c r="AT104" s="308">
        <f t="shared" si="127"/>
        <v>0.50421228661871631</v>
      </c>
      <c r="AU104" s="308">
        <f t="shared" si="127"/>
        <v>0.51179375861758725</v>
      </c>
      <c r="AV104" s="308">
        <f t="shared" si="127"/>
        <v>0.51369094982585517</v>
      </c>
      <c r="AW104" s="308">
        <f t="shared" si="127"/>
        <v>0.51626706097407005</v>
      </c>
      <c r="AX104" s="308">
        <f t="shared" si="127"/>
        <v>0.50421228661871631</v>
      </c>
      <c r="AY104" s="308">
        <f t="shared" si="127"/>
        <v>0.51179375861758725</v>
      </c>
      <c r="AZ104" s="308">
        <f t="shared" si="127"/>
        <v>0.51369094982585517</v>
      </c>
      <c r="BA104" s="308">
        <f t="shared" si="127"/>
        <v>0.51626706097407005</v>
      </c>
      <c r="BB104" s="308">
        <f t="shared" si="127"/>
        <v>0.50421228661871631</v>
      </c>
      <c r="BC104" s="122"/>
      <c r="BD104" s="122"/>
      <c r="BE104" s="318" t="str">
        <f t="shared" si="123"/>
        <v>Permian as a % of US Total</v>
      </c>
      <c r="BF104" s="308">
        <f t="shared" ref="BF104:BR104" si="128">BF103/BF102</f>
        <v>0.46165568212122371</v>
      </c>
      <c r="BG104" s="308">
        <f t="shared" si="128"/>
        <v>0.48221956790511511</v>
      </c>
      <c r="BH104" s="308">
        <f t="shared" si="128"/>
        <v>0.53084515120947806</v>
      </c>
      <c r="BI104" s="308">
        <f t="shared" si="128"/>
        <v>0.5200931468733716</v>
      </c>
      <c r="BJ104" s="308">
        <f t="shared" si="128"/>
        <v>0.47541086154268197</v>
      </c>
      <c r="BK104" s="308">
        <f t="shared" si="128"/>
        <v>0.47002489134314479</v>
      </c>
      <c r="BL104" s="308">
        <f t="shared" si="128"/>
        <v>0.48802988090454524</v>
      </c>
      <c r="BM104" s="308">
        <f t="shared" si="128"/>
        <v>0.49880484208235848</v>
      </c>
      <c r="BN104" s="308">
        <f t="shared" si="128"/>
        <v>0.50674132827290774</v>
      </c>
      <c r="BO104" s="308">
        <f t="shared" si="128"/>
        <v>0.51146176105904695</v>
      </c>
      <c r="BP104" s="308">
        <f t="shared" si="128"/>
        <v>0.51146176105904695</v>
      </c>
      <c r="BQ104" s="308">
        <f t="shared" si="128"/>
        <v>0.51146176105904695</v>
      </c>
      <c r="BR104" s="308">
        <f t="shared" si="128"/>
        <v>0.51146176105904695</v>
      </c>
      <c r="BS104" s="2"/>
      <c r="BT104" s="2"/>
      <c r="BU104" s="2"/>
      <c r="BV104" s="2"/>
      <c r="BW104" s="2"/>
      <c r="BX104" s="2"/>
      <c r="BY104" s="2"/>
      <c r="BZ104" s="2"/>
      <c r="CA104" s="2"/>
      <c r="CB104" s="2"/>
      <c r="CC104" s="2"/>
      <c r="CD104" s="2"/>
      <c r="CE104" s="2"/>
      <c r="CF104" s="2"/>
      <c r="CG104" s="2"/>
      <c r="CH104" s="2"/>
      <c r="CI104" s="2"/>
      <c r="CJ104" s="2"/>
      <c r="CK104" s="2"/>
      <c r="CL104" s="2"/>
    </row>
    <row r="105" spans="1:90" ht="12.75" customHeight="1" x14ac:dyDescent="0.25">
      <c r="A105" s="2"/>
      <c r="B105" s="300"/>
      <c r="C105" s="336"/>
      <c r="D105" s="336"/>
      <c r="E105" s="336"/>
      <c r="F105" s="336"/>
      <c r="G105" s="336"/>
      <c r="H105" s="336"/>
      <c r="I105" s="336"/>
      <c r="J105" s="336"/>
      <c r="K105" s="336"/>
      <c r="L105" s="336"/>
      <c r="M105" s="336"/>
      <c r="N105" s="336"/>
      <c r="O105" s="336"/>
      <c r="P105" s="336"/>
      <c r="Q105" s="336"/>
      <c r="R105" s="336"/>
      <c r="S105" s="336"/>
      <c r="T105" s="336"/>
      <c r="U105" s="336"/>
      <c r="V105" s="336"/>
      <c r="W105" s="336"/>
      <c r="X105" s="336"/>
      <c r="Y105" s="336"/>
      <c r="Z105" s="336"/>
      <c r="AA105" s="336"/>
      <c r="AB105" s="336"/>
      <c r="AC105" s="336"/>
      <c r="AD105" s="336"/>
      <c r="AE105" s="336"/>
      <c r="AF105" s="336"/>
      <c r="AG105" s="336"/>
      <c r="AH105" s="336"/>
      <c r="AI105" s="336"/>
      <c r="AJ105" s="336"/>
      <c r="AK105" s="336"/>
      <c r="AL105" s="336"/>
      <c r="AM105" s="336"/>
      <c r="AN105" s="336"/>
      <c r="AO105" s="336"/>
      <c r="AP105" s="336"/>
      <c r="AQ105" s="336"/>
      <c r="AR105" s="336"/>
      <c r="AS105" s="336"/>
      <c r="AT105" s="336"/>
      <c r="AU105" s="336"/>
      <c r="AV105" s="336"/>
      <c r="AW105" s="336"/>
      <c r="AX105" s="336"/>
      <c r="AY105" s="336"/>
      <c r="AZ105" s="336"/>
      <c r="BA105" s="336"/>
      <c r="BB105" s="336"/>
      <c r="BC105" s="15"/>
      <c r="BD105" s="15"/>
      <c r="BE105" s="300"/>
      <c r="BF105" s="336"/>
      <c r="BG105" s="336"/>
      <c r="BH105" s="336"/>
      <c r="BI105" s="336"/>
      <c r="BJ105" s="336"/>
      <c r="BK105" s="336"/>
      <c r="BL105" s="336"/>
      <c r="BM105" s="336"/>
      <c r="BN105" s="336"/>
      <c r="BO105" s="336"/>
      <c r="BP105" s="336"/>
      <c r="BQ105" s="336"/>
      <c r="BR105" s="336"/>
      <c r="BS105" s="2"/>
      <c r="BT105" s="2"/>
      <c r="BU105" s="2"/>
      <c r="BV105" s="15"/>
      <c r="BW105" s="15"/>
      <c r="BX105" s="15"/>
      <c r="BY105" s="15"/>
      <c r="BZ105" s="15"/>
      <c r="CA105" s="15"/>
      <c r="CB105" s="15"/>
      <c r="CC105" s="15"/>
      <c r="CD105" s="15"/>
      <c r="CE105" s="15"/>
      <c r="CF105" s="15"/>
      <c r="CG105" s="15"/>
      <c r="CH105" s="15"/>
      <c r="CI105" s="15"/>
      <c r="CJ105" s="2"/>
      <c r="CK105" s="2"/>
      <c r="CL105" s="2"/>
    </row>
    <row r="106" spans="1:90" ht="12.75" customHeight="1" x14ac:dyDescent="0.25">
      <c r="A106" s="346">
        <v>1</v>
      </c>
      <c r="B106" s="300" t="s">
        <v>1686</v>
      </c>
      <c r="C106" s="336">
        <f t="shared" ref="C106:BB106" si="129">C101*C104</f>
        <v>1552.8087937048754</v>
      </c>
      <c r="D106" s="336">
        <f t="shared" si="129"/>
        <v>1815.391501931379</v>
      </c>
      <c r="E106" s="336">
        <f t="shared" si="129"/>
        <v>1864.0921348314607</v>
      </c>
      <c r="F106" s="336">
        <f t="shared" si="129"/>
        <v>1599.0710823909535</v>
      </c>
      <c r="G106" s="336">
        <f t="shared" si="129"/>
        <v>1641.2945520307437</v>
      </c>
      <c r="H106" s="336">
        <f t="shared" si="129"/>
        <v>1795.3522409523048</v>
      </c>
      <c r="I106" s="336">
        <f t="shared" si="129"/>
        <v>1740.2170916609236</v>
      </c>
      <c r="J106" s="336">
        <f t="shared" si="129"/>
        <v>1510.1985472154961</v>
      </c>
      <c r="K106" s="336">
        <f t="shared" si="129"/>
        <v>1698.9978751391275</v>
      </c>
      <c r="L106" s="336">
        <f t="shared" si="129"/>
        <v>585.84394839238178</v>
      </c>
      <c r="M106" s="336">
        <f t="shared" si="129"/>
        <v>642.59418416801293</v>
      </c>
      <c r="N106" s="336">
        <f t="shared" si="129"/>
        <v>949.21756097561001</v>
      </c>
      <c r="O106" s="336">
        <f t="shared" si="129"/>
        <v>1094.2039050366097</v>
      </c>
      <c r="P106" s="336">
        <f t="shared" si="129"/>
        <v>1281.2020505568323</v>
      </c>
      <c r="Q106" s="336">
        <f t="shared" si="129"/>
        <v>1314.0947217349706</v>
      </c>
      <c r="R106" s="336">
        <f t="shared" si="129"/>
        <v>1365.384908636782</v>
      </c>
      <c r="S106" s="336">
        <f t="shared" si="129"/>
        <v>1369.7494246649519</v>
      </c>
      <c r="T106" s="336">
        <f t="shared" si="129"/>
        <v>1392.4033112582781</v>
      </c>
      <c r="U106" s="336">
        <f t="shared" si="129"/>
        <v>1825.7830488863176</v>
      </c>
      <c r="V106" s="336">
        <f t="shared" si="129"/>
        <v>1406.9297319559537</v>
      </c>
      <c r="W106" s="336">
        <f t="shared" si="129"/>
        <v>1278.0806022868665</v>
      </c>
      <c r="X106" s="336">
        <f t="shared" si="129"/>
        <v>1443.4168584448946</v>
      </c>
      <c r="Y106" s="336">
        <f t="shared" si="129"/>
        <v>1509.1985200636479</v>
      </c>
      <c r="Z106" s="336">
        <f t="shared" si="129"/>
        <v>1380.4360043543131</v>
      </c>
      <c r="AA106" s="336">
        <f t="shared" si="129"/>
        <v>1420.3270377430099</v>
      </c>
      <c r="AB106" s="336">
        <f t="shared" si="129"/>
        <v>1469.7403360796964</v>
      </c>
      <c r="AC106" s="336">
        <f t="shared" si="129"/>
        <v>1518.5578932035114</v>
      </c>
      <c r="AD106" s="336">
        <f t="shared" si="129"/>
        <v>1482.6186897310283</v>
      </c>
      <c r="AE106" s="336">
        <f t="shared" si="129"/>
        <v>1436.7994905886965</v>
      </c>
      <c r="AF106" s="336">
        <f t="shared" si="129"/>
        <v>1481.8192079604755</v>
      </c>
      <c r="AG106" s="336">
        <f t="shared" si="129"/>
        <v>1513.0839648756853</v>
      </c>
      <c r="AH106" s="336">
        <f t="shared" si="129"/>
        <v>1409.8382355076974</v>
      </c>
      <c r="AI106" s="336">
        <f t="shared" si="129"/>
        <v>1398.4157492490535</v>
      </c>
      <c r="AJ106" s="336">
        <f t="shared" si="129"/>
        <v>1532.3723245625361</v>
      </c>
      <c r="AK106" s="336">
        <f t="shared" si="129"/>
        <v>1564.7036966851742</v>
      </c>
      <c r="AL106" s="336">
        <f t="shared" si="129"/>
        <v>1457.9356797348917</v>
      </c>
      <c r="AM106" s="336">
        <f t="shared" si="129"/>
        <v>1446.1235087720565</v>
      </c>
      <c r="AN106" s="336">
        <f t="shared" si="129"/>
        <v>1491.435378713581</v>
      </c>
      <c r="AO106" s="336">
        <f t="shared" si="129"/>
        <v>1522.903026264461</v>
      </c>
      <c r="AP106" s="336">
        <f t="shared" si="129"/>
        <v>1507.6739960018162</v>
      </c>
      <c r="AQ106" s="336">
        <f t="shared" si="129"/>
        <v>1446.1235087720565</v>
      </c>
      <c r="AR106" s="336">
        <f t="shared" si="129"/>
        <v>1491.435378713581</v>
      </c>
      <c r="AS106" s="336">
        <f t="shared" si="129"/>
        <v>1522.903026264461</v>
      </c>
      <c r="AT106" s="336">
        <f t="shared" si="129"/>
        <v>1507.6739960018162</v>
      </c>
      <c r="AU106" s="336">
        <f t="shared" si="129"/>
        <v>1446.1235087720565</v>
      </c>
      <c r="AV106" s="336">
        <f t="shared" si="129"/>
        <v>1491.435378713581</v>
      </c>
      <c r="AW106" s="336">
        <f t="shared" si="129"/>
        <v>1522.903026264461</v>
      </c>
      <c r="AX106" s="336">
        <f t="shared" si="129"/>
        <v>1507.6739960018162</v>
      </c>
      <c r="AY106" s="336">
        <f t="shared" si="129"/>
        <v>1446.1235087720565</v>
      </c>
      <c r="AZ106" s="336">
        <f t="shared" si="129"/>
        <v>1491.435378713581</v>
      </c>
      <c r="BA106" s="336">
        <f t="shared" si="129"/>
        <v>1522.903026264461</v>
      </c>
      <c r="BB106" s="336">
        <f t="shared" si="129"/>
        <v>1507.6739960018162</v>
      </c>
      <c r="BC106" s="15"/>
      <c r="BD106" s="15"/>
      <c r="BE106" s="300" t="str">
        <f t="shared" ref="BE106:BE108" si="130">B106</f>
        <v>Major Bank Rig Count Model Implied Permian Completions</v>
      </c>
      <c r="BF106" s="336">
        <f t="shared" ref="BF106:BR106" si="131">SUMIF($C$5:$BC$5,BF$5,$C106:$BC106)</f>
        <v>6831.3635128586684</v>
      </c>
      <c r="BG106" s="336">
        <f t="shared" si="131"/>
        <v>6687.0624318594691</v>
      </c>
      <c r="BH106" s="336">
        <f t="shared" si="131"/>
        <v>3876.6535686751322</v>
      </c>
      <c r="BI106" s="336">
        <f t="shared" si="131"/>
        <v>5054.885585965194</v>
      </c>
      <c r="BJ106" s="336">
        <f t="shared" si="131"/>
        <v>5994.8655167655015</v>
      </c>
      <c r="BK106" s="336">
        <f t="shared" si="131"/>
        <v>5611.1319851497219</v>
      </c>
      <c r="BL106" s="336">
        <f t="shared" si="131"/>
        <v>5891.2439567572455</v>
      </c>
      <c r="BM106" s="336">
        <f t="shared" si="131"/>
        <v>5841.5408989325551</v>
      </c>
      <c r="BN106" s="336">
        <f t="shared" si="131"/>
        <v>5953.4274502316557</v>
      </c>
      <c r="BO106" s="336">
        <f t="shared" si="131"/>
        <v>5968.1359097519144</v>
      </c>
      <c r="BP106" s="336">
        <f t="shared" si="131"/>
        <v>5968.1359097519144</v>
      </c>
      <c r="BQ106" s="336">
        <f t="shared" si="131"/>
        <v>5968.1359097519144</v>
      </c>
      <c r="BR106" s="336">
        <f t="shared" si="131"/>
        <v>5968.1359097519144</v>
      </c>
      <c r="BS106" s="2"/>
      <c r="BT106" s="2"/>
      <c r="BU106" s="2"/>
      <c r="BV106" s="15"/>
      <c r="BW106" s="15"/>
      <c r="BX106" s="15"/>
      <c r="BY106" s="15"/>
      <c r="BZ106" s="15"/>
      <c r="CA106" s="15"/>
      <c r="CB106" s="15"/>
      <c r="CC106" s="15"/>
      <c r="CD106" s="15"/>
      <c r="CE106" s="15"/>
      <c r="CF106" s="15"/>
      <c r="CG106" s="15"/>
      <c r="CH106" s="15"/>
      <c r="CI106" s="15"/>
      <c r="CJ106" s="2"/>
      <c r="CK106" s="2"/>
      <c r="CL106" s="2"/>
    </row>
    <row r="107" spans="1:90" ht="12.75" customHeight="1" x14ac:dyDescent="0.25">
      <c r="A107" s="346">
        <v>0</v>
      </c>
      <c r="B107" s="300" t="s">
        <v>1508</v>
      </c>
      <c r="C107" s="336">
        <v>1391</v>
      </c>
      <c r="D107" s="336">
        <v>1480</v>
      </c>
      <c r="E107" s="336">
        <v>1498</v>
      </c>
      <c r="F107" s="336">
        <v>1344</v>
      </c>
      <c r="G107" s="336">
        <v>1463</v>
      </c>
      <c r="H107" s="336">
        <v>1484</v>
      </c>
      <c r="I107" s="336">
        <v>1439</v>
      </c>
      <c r="J107" s="336">
        <v>1368</v>
      </c>
      <c r="K107" s="336">
        <v>1440</v>
      </c>
      <c r="L107" s="336">
        <v>433</v>
      </c>
      <c r="M107" s="336">
        <v>590</v>
      </c>
      <c r="N107" s="336">
        <v>896</v>
      </c>
      <c r="O107" s="336">
        <v>1077</v>
      </c>
      <c r="P107" s="336">
        <v>1166</v>
      </c>
      <c r="Q107" s="336">
        <v>1145</v>
      </c>
      <c r="R107" s="336">
        <v>1271</v>
      </c>
      <c r="S107" s="336">
        <v>1278</v>
      </c>
      <c r="T107" s="336">
        <v>1294</v>
      </c>
      <c r="U107" s="336">
        <v>1290</v>
      </c>
      <c r="V107" s="336">
        <v>1290</v>
      </c>
      <c r="W107" s="336">
        <v>1274.8979290358138</v>
      </c>
      <c r="X107" s="336">
        <v>1263.545556655574</v>
      </c>
      <c r="Y107" s="336">
        <v>1329.0314881920376</v>
      </c>
      <c r="Z107" s="336">
        <v>1391.3190511153305</v>
      </c>
      <c r="AA107" s="336">
        <v>1391.8009636317249</v>
      </c>
      <c r="AB107" s="336">
        <v>1394.8659451413016</v>
      </c>
      <c r="AC107" s="336">
        <v>1434.7361329391103</v>
      </c>
      <c r="AD107" s="336">
        <v>1420.3887716097192</v>
      </c>
      <c r="AE107" s="336">
        <v>1408.880805080636</v>
      </c>
      <c r="AF107" s="336">
        <v>1453.0257369731626</v>
      </c>
      <c r="AG107" s="336">
        <v>1483.6829832917174</v>
      </c>
      <c r="AH107" s="336">
        <v>1468.8461534588</v>
      </c>
      <c r="AI107" s="336">
        <v>1456.9455860168175</v>
      </c>
      <c r="AJ107" s="336">
        <v>1502.5965477120112</v>
      </c>
      <c r="AK107" s="336">
        <v>1534.2996836637369</v>
      </c>
      <c r="AL107" s="336">
        <v>1518.9566868270997</v>
      </c>
      <c r="AM107" s="336">
        <v>1506.6501246657253</v>
      </c>
      <c r="AN107" s="336">
        <v>1553.8584952385845</v>
      </c>
      <c r="AO107" s="336">
        <v>1586.6432019513109</v>
      </c>
      <c r="AP107" s="336">
        <v>1570.7767699317978</v>
      </c>
      <c r="AQ107" s="336">
        <v>1506.6501246657253</v>
      </c>
      <c r="AR107" s="336">
        <v>1553.8584952385845</v>
      </c>
      <c r="AS107" s="336">
        <v>1586.6432019513109</v>
      </c>
      <c r="AT107" s="336">
        <v>1570.7767699317978</v>
      </c>
      <c r="AU107" s="336">
        <v>1506.6501246657253</v>
      </c>
      <c r="AV107" s="336">
        <v>1553.8584952385845</v>
      </c>
      <c r="AW107" s="336">
        <v>1586.6432019513109</v>
      </c>
      <c r="AX107" s="336">
        <v>1570.7767699317978</v>
      </c>
      <c r="AY107" s="336">
        <v>1506.6501246657253</v>
      </c>
      <c r="AZ107" s="336">
        <v>1553.8584952385845</v>
      </c>
      <c r="BA107" s="336">
        <v>1586.6432019513109</v>
      </c>
      <c r="BB107" s="336">
        <v>1570.7767699317978</v>
      </c>
      <c r="BC107" s="15"/>
      <c r="BD107" s="15"/>
      <c r="BE107" s="300" t="str">
        <f t="shared" si="130"/>
        <v>E&amp;P Estimate of Completions</v>
      </c>
      <c r="BF107" s="336">
        <f t="shared" ref="BF107:BR107" si="132">SUMIF($C$5:$BC$5,BF$5,$C107:$BC107)</f>
        <v>5713</v>
      </c>
      <c r="BG107" s="336">
        <f t="shared" si="132"/>
        <v>5754</v>
      </c>
      <c r="BH107" s="336">
        <f t="shared" si="132"/>
        <v>3359</v>
      </c>
      <c r="BI107" s="336">
        <f t="shared" si="132"/>
        <v>4659</v>
      </c>
      <c r="BJ107" s="336">
        <f t="shared" si="132"/>
        <v>5152</v>
      </c>
      <c r="BK107" s="336">
        <f t="shared" si="132"/>
        <v>5258.794024998756</v>
      </c>
      <c r="BL107" s="336">
        <f t="shared" si="132"/>
        <v>5641.7918133218554</v>
      </c>
      <c r="BM107" s="336">
        <f t="shared" si="132"/>
        <v>5814.4356788043169</v>
      </c>
      <c r="BN107" s="336">
        <f t="shared" si="132"/>
        <v>6012.7985042196651</v>
      </c>
      <c r="BO107" s="336">
        <f t="shared" si="132"/>
        <v>6217.9285917874186</v>
      </c>
      <c r="BP107" s="336">
        <f t="shared" si="132"/>
        <v>6217.9285917874186</v>
      </c>
      <c r="BQ107" s="336">
        <f t="shared" si="132"/>
        <v>6217.9285917874186</v>
      </c>
      <c r="BR107" s="336">
        <f t="shared" si="132"/>
        <v>6217.9285917874186</v>
      </c>
      <c r="BS107" s="2"/>
      <c r="BT107" s="2"/>
      <c r="BU107" s="2"/>
      <c r="BV107" s="2"/>
      <c r="BW107" s="2"/>
      <c r="BX107" s="2"/>
      <c r="BY107" s="2"/>
      <c r="BZ107" s="2"/>
      <c r="CA107" s="2"/>
      <c r="CB107" s="2"/>
      <c r="CC107" s="2"/>
      <c r="CD107" s="2"/>
      <c r="CE107" s="2"/>
      <c r="CF107" s="2"/>
      <c r="CG107" s="2"/>
      <c r="CH107" s="2"/>
      <c r="CI107" s="2"/>
      <c r="CJ107" s="2"/>
      <c r="CK107" s="2"/>
      <c r="CL107" s="2"/>
    </row>
    <row r="108" spans="1:90" ht="12.75" customHeight="1" x14ac:dyDescent="0.25">
      <c r="A108" s="2"/>
      <c r="B108" s="310" t="s">
        <v>1509</v>
      </c>
      <c r="C108" s="316">
        <f t="shared" ref="C108:BB108" si="133">C106/C107-1</f>
        <v>0.1163255166821533</v>
      </c>
      <c r="D108" s="316">
        <f t="shared" si="133"/>
        <v>0.22661587968336416</v>
      </c>
      <c r="E108" s="316">
        <f t="shared" si="133"/>
        <v>0.24438727291819817</v>
      </c>
      <c r="F108" s="316">
        <f t="shared" si="133"/>
        <v>0.18978503154088799</v>
      </c>
      <c r="G108" s="316">
        <f t="shared" si="133"/>
        <v>0.12186914014404904</v>
      </c>
      <c r="H108" s="316">
        <f t="shared" si="133"/>
        <v>0.20980609228591973</v>
      </c>
      <c r="I108" s="316">
        <f t="shared" si="133"/>
        <v>0.20932389969487386</v>
      </c>
      <c r="J108" s="316">
        <f t="shared" si="133"/>
        <v>0.10394630644407599</v>
      </c>
      <c r="K108" s="316">
        <f t="shared" si="133"/>
        <v>0.17985963551328288</v>
      </c>
      <c r="L108" s="316">
        <f t="shared" si="133"/>
        <v>0.35298833346970393</v>
      </c>
      <c r="M108" s="316">
        <f t="shared" si="133"/>
        <v>8.9142685030530355E-2</v>
      </c>
      <c r="N108" s="316">
        <f t="shared" si="133"/>
        <v>5.9394599303136175E-2</v>
      </c>
      <c r="O108" s="316">
        <f t="shared" si="133"/>
        <v>1.5973913683017482E-2</v>
      </c>
      <c r="P108" s="316">
        <f t="shared" si="133"/>
        <v>9.8801072518724053E-2</v>
      </c>
      <c r="Q108" s="316">
        <f t="shared" si="133"/>
        <v>0.14768097968119709</v>
      </c>
      <c r="R108" s="316">
        <f t="shared" si="133"/>
        <v>7.4260352979372168E-2</v>
      </c>
      <c r="S108" s="316">
        <f t="shared" si="133"/>
        <v>7.1791412100901342E-2</v>
      </c>
      <c r="T108" s="316">
        <f t="shared" si="133"/>
        <v>7.6045835593723465E-2</v>
      </c>
      <c r="U108" s="316">
        <f t="shared" si="133"/>
        <v>0.41533569681109883</v>
      </c>
      <c r="V108" s="316">
        <f t="shared" si="133"/>
        <v>9.0643203066630873E-2</v>
      </c>
      <c r="W108" s="316">
        <f t="shared" si="133"/>
        <v>2.4964141666303785E-3</v>
      </c>
      <c r="X108" s="316">
        <f t="shared" si="133"/>
        <v>0.14235442548301491</v>
      </c>
      <c r="Y108" s="316">
        <f t="shared" si="133"/>
        <v>0.13556265105253629</v>
      </c>
      <c r="Z108" s="316">
        <f t="shared" si="133"/>
        <v>-7.8221071955373311E-3</v>
      </c>
      <c r="AA108" s="316">
        <f t="shared" si="133"/>
        <v>2.0495799943154092E-2</v>
      </c>
      <c r="AB108" s="316">
        <f t="shared" si="133"/>
        <v>5.3678556852866599E-2</v>
      </c>
      <c r="AC108" s="316">
        <f t="shared" si="133"/>
        <v>5.842311930395816E-2</v>
      </c>
      <c r="AD108" s="316">
        <f t="shared" si="133"/>
        <v>4.3811891057674579E-2</v>
      </c>
      <c r="AE108" s="316">
        <f t="shared" si="133"/>
        <v>1.9816215401176285E-2</v>
      </c>
      <c r="AF108" s="316">
        <f t="shared" si="133"/>
        <v>1.9816215401176285E-2</v>
      </c>
      <c r="AG108" s="316">
        <f t="shared" si="133"/>
        <v>1.9816215401175841E-2</v>
      </c>
      <c r="AH108" s="316">
        <f t="shared" si="133"/>
        <v>-4.0172973740069562E-2</v>
      </c>
      <c r="AI108" s="316">
        <f t="shared" si="133"/>
        <v>-4.0172973740069673E-2</v>
      </c>
      <c r="AJ108" s="316">
        <f t="shared" si="133"/>
        <v>1.9816215401176063E-2</v>
      </c>
      <c r="AK108" s="316">
        <f t="shared" si="133"/>
        <v>1.9816215401176285E-2</v>
      </c>
      <c r="AL108" s="316">
        <f t="shared" si="133"/>
        <v>-4.0172973740069451E-2</v>
      </c>
      <c r="AM108" s="316">
        <f t="shared" si="133"/>
        <v>-4.0172973740069673E-2</v>
      </c>
      <c r="AN108" s="316">
        <f t="shared" si="133"/>
        <v>-4.0172973740069451E-2</v>
      </c>
      <c r="AO108" s="316">
        <f t="shared" si="133"/>
        <v>-4.0172973740069562E-2</v>
      </c>
      <c r="AP108" s="316">
        <f t="shared" si="133"/>
        <v>-4.0172973740069673E-2</v>
      </c>
      <c r="AQ108" s="316">
        <f t="shared" si="133"/>
        <v>-4.0172973740069673E-2</v>
      </c>
      <c r="AR108" s="316">
        <f t="shared" si="133"/>
        <v>-4.0172973740069451E-2</v>
      </c>
      <c r="AS108" s="316">
        <f t="shared" si="133"/>
        <v>-4.0172973740069562E-2</v>
      </c>
      <c r="AT108" s="316">
        <f t="shared" si="133"/>
        <v>-4.0172973740069673E-2</v>
      </c>
      <c r="AU108" s="316">
        <f t="shared" si="133"/>
        <v>-4.0172973740069673E-2</v>
      </c>
      <c r="AV108" s="316">
        <f t="shared" si="133"/>
        <v>-4.0172973740069451E-2</v>
      </c>
      <c r="AW108" s="316">
        <f t="shared" si="133"/>
        <v>-4.0172973740069562E-2</v>
      </c>
      <c r="AX108" s="316">
        <f t="shared" si="133"/>
        <v>-4.0172973740069673E-2</v>
      </c>
      <c r="AY108" s="316">
        <f t="shared" si="133"/>
        <v>-4.0172973740069673E-2</v>
      </c>
      <c r="AZ108" s="316">
        <f t="shared" si="133"/>
        <v>-4.0172973740069451E-2</v>
      </c>
      <c r="BA108" s="316">
        <f t="shared" si="133"/>
        <v>-4.0172973740069562E-2</v>
      </c>
      <c r="BB108" s="316">
        <f t="shared" si="133"/>
        <v>-4.0172973740069673E-2</v>
      </c>
      <c r="BC108" s="122"/>
      <c r="BD108" s="122"/>
      <c r="BE108" s="310" t="str">
        <f t="shared" si="130"/>
        <v>Variance Service vs E&amp;P calc</v>
      </c>
      <c r="BF108" s="316">
        <f t="shared" ref="BF108:BR108" si="134">BF106/BF107-1</f>
        <v>0.19575766022381735</v>
      </c>
      <c r="BG108" s="316">
        <f t="shared" si="134"/>
        <v>0.16215892107394314</v>
      </c>
      <c r="BH108" s="316">
        <f t="shared" si="134"/>
        <v>0.15410942800688665</v>
      </c>
      <c r="BI108" s="316">
        <f t="shared" si="134"/>
        <v>8.4972222787120355E-2</v>
      </c>
      <c r="BJ108" s="316">
        <f t="shared" si="134"/>
        <v>0.1635996732852294</v>
      </c>
      <c r="BK108" s="316">
        <f t="shared" si="134"/>
        <v>6.6999764295017972E-2</v>
      </c>
      <c r="BL108" s="316">
        <f t="shared" si="134"/>
        <v>4.4215056437630906E-2</v>
      </c>
      <c r="BM108" s="316">
        <f t="shared" si="134"/>
        <v>4.6617112348574796E-3</v>
      </c>
      <c r="BN108" s="316">
        <f t="shared" si="134"/>
        <v>-9.8741133511033308E-3</v>
      </c>
      <c r="BO108" s="316">
        <f t="shared" si="134"/>
        <v>-4.0172973740069673E-2</v>
      </c>
      <c r="BP108" s="316">
        <f t="shared" si="134"/>
        <v>-4.0172973740069673E-2</v>
      </c>
      <c r="BQ108" s="316">
        <f t="shared" si="134"/>
        <v>-4.0172973740069673E-2</v>
      </c>
      <c r="BR108" s="316">
        <f t="shared" si="134"/>
        <v>-4.0172973740069673E-2</v>
      </c>
      <c r="BS108" s="2"/>
      <c r="BT108" s="2"/>
      <c r="BU108" s="2"/>
      <c r="BV108" s="2"/>
      <c r="BW108" s="2"/>
      <c r="BX108" s="2"/>
      <c r="BY108" s="2"/>
      <c r="BZ108" s="2"/>
      <c r="CA108" s="2"/>
      <c r="CB108" s="2"/>
      <c r="CC108" s="2"/>
      <c r="CD108" s="2"/>
      <c r="CE108" s="2"/>
      <c r="CF108" s="2"/>
      <c r="CG108" s="2"/>
      <c r="CH108" s="2"/>
      <c r="CI108" s="2"/>
      <c r="CJ108" s="2"/>
      <c r="CK108" s="2"/>
      <c r="CL108" s="2"/>
    </row>
    <row r="109" spans="1:90" ht="12.75" customHeight="1" x14ac:dyDescent="0.25">
      <c r="A109" s="2"/>
      <c r="B109" s="300"/>
      <c r="C109" s="300"/>
      <c r="D109" s="300"/>
      <c r="E109" s="300"/>
      <c r="F109" s="300"/>
      <c r="G109" s="300"/>
      <c r="H109" s="300"/>
      <c r="I109" s="300"/>
      <c r="J109" s="300"/>
      <c r="K109" s="300"/>
      <c r="L109" s="300"/>
      <c r="M109" s="300"/>
      <c r="N109" s="300"/>
      <c r="O109" s="300"/>
      <c r="P109" s="300"/>
      <c r="Q109" s="300"/>
      <c r="R109" s="300"/>
      <c r="S109" s="300"/>
      <c r="T109" s="300"/>
      <c r="U109" s="300"/>
      <c r="V109" s="300"/>
      <c r="W109" s="300"/>
      <c r="X109" s="300"/>
      <c r="Y109" s="300"/>
      <c r="Z109" s="300"/>
      <c r="AA109" s="300"/>
      <c r="AB109" s="300"/>
      <c r="AC109" s="300"/>
      <c r="AD109" s="300"/>
      <c r="AE109" s="300"/>
      <c r="AF109" s="300"/>
      <c r="AG109" s="300"/>
      <c r="AH109" s="300"/>
      <c r="AI109" s="300"/>
      <c r="AJ109" s="300"/>
      <c r="AK109" s="300"/>
      <c r="AL109" s="300"/>
      <c r="AM109" s="300"/>
      <c r="AN109" s="300"/>
      <c r="AO109" s="300"/>
      <c r="AP109" s="300"/>
      <c r="AQ109" s="300"/>
      <c r="AR109" s="300"/>
      <c r="AS109" s="300"/>
      <c r="AT109" s="300"/>
      <c r="AU109" s="300"/>
      <c r="AV109" s="300"/>
      <c r="AW109" s="300"/>
      <c r="AX109" s="300"/>
      <c r="AY109" s="300"/>
      <c r="AZ109" s="300"/>
      <c r="BA109" s="300"/>
      <c r="BB109" s="300"/>
      <c r="BC109" s="2"/>
      <c r="BD109" s="2"/>
      <c r="BE109" s="300"/>
      <c r="BF109" s="300"/>
      <c r="BG109" s="300"/>
      <c r="BH109" s="300"/>
      <c r="BI109" s="300"/>
      <c r="BJ109" s="300"/>
      <c r="BK109" s="300"/>
      <c r="BL109" s="300"/>
      <c r="BM109" s="300"/>
      <c r="BN109" s="300"/>
      <c r="BO109" s="300"/>
      <c r="BP109" s="300"/>
      <c r="BQ109" s="300"/>
      <c r="BR109" s="300"/>
      <c r="BS109" s="2"/>
      <c r="BT109" s="2"/>
      <c r="BU109" s="2"/>
      <c r="BV109" s="2"/>
      <c r="BW109" s="2"/>
      <c r="BX109" s="2"/>
      <c r="BY109" s="2"/>
      <c r="BZ109" s="2"/>
      <c r="CA109" s="2"/>
      <c r="CB109" s="2"/>
      <c r="CC109" s="2"/>
      <c r="CD109" s="2"/>
      <c r="CE109" s="2"/>
      <c r="CF109" s="2"/>
      <c r="CG109" s="2"/>
      <c r="CH109" s="2"/>
      <c r="CI109" s="2"/>
      <c r="CJ109" s="2"/>
      <c r="CK109" s="2"/>
      <c r="CL109" s="2"/>
    </row>
    <row r="110" spans="1:90" ht="12.75" customHeight="1" x14ac:dyDescent="0.25">
      <c r="A110" s="347">
        <v>0</v>
      </c>
      <c r="B110" s="300" t="s">
        <v>1510</v>
      </c>
      <c r="C110" s="336">
        <f t="shared" ref="C110:BB110" si="135">IF($A$110=1,C106,C107)</f>
        <v>1391</v>
      </c>
      <c r="D110" s="336">
        <f t="shared" si="135"/>
        <v>1480</v>
      </c>
      <c r="E110" s="336">
        <f t="shared" si="135"/>
        <v>1498</v>
      </c>
      <c r="F110" s="336">
        <f t="shared" si="135"/>
        <v>1344</v>
      </c>
      <c r="G110" s="336">
        <f t="shared" si="135"/>
        <v>1463</v>
      </c>
      <c r="H110" s="336">
        <f t="shared" si="135"/>
        <v>1484</v>
      </c>
      <c r="I110" s="336">
        <f t="shared" si="135"/>
        <v>1439</v>
      </c>
      <c r="J110" s="336">
        <f t="shared" si="135"/>
        <v>1368</v>
      </c>
      <c r="K110" s="336">
        <f t="shared" si="135"/>
        <v>1440</v>
      </c>
      <c r="L110" s="336">
        <f t="shared" si="135"/>
        <v>433</v>
      </c>
      <c r="M110" s="336">
        <f t="shared" si="135"/>
        <v>590</v>
      </c>
      <c r="N110" s="336">
        <f t="shared" si="135"/>
        <v>896</v>
      </c>
      <c r="O110" s="336">
        <f t="shared" si="135"/>
        <v>1077</v>
      </c>
      <c r="P110" s="336">
        <f t="shared" si="135"/>
        <v>1166</v>
      </c>
      <c r="Q110" s="336">
        <f t="shared" si="135"/>
        <v>1145</v>
      </c>
      <c r="R110" s="336">
        <f t="shared" si="135"/>
        <v>1271</v>
      </c>
      <c r="S110" s="336">
        <f t="shared" si="135"/>
        <v>1278</v>
      </c>
      <c r="T110" s="336">
        <f t="shared" si="135"/>
        <v>1294</v>
      </c>
      <c r="U110" s="336">
        <f t="shared" si="135"/>
        <v>1290</v>
      </c>
      <c r="V110" s="336">
        <f t="shared" si="135"/>
        <v>1290</v>
      </c>
      <c r="W110" s="336">
        <f t="shared" si="135"/>
        <v>1274.8979290358138</v>
      </c>
      <c r="X110" s="336">
        <f t="shared" si="135"/>
        <v>1263.545556655574</v>
      </c>
      <c r="Y110" s="336">
        <f t="shared" si="135"/>
        <v>1329.0314881920376</v>
      </c>
      <c r="Z110" s="336">
        <f t="shared" si="135"/>
        <v>1391.3190511153305</v>
      </c>
      <c r="AA110" s="336">
        <f t="shared" si="135"/>
        <v>1391.8009636317249</v>
      </c>
      <c r="AB110" s="336">
        <f t="shared" si="135"/>
        <v>1394.8659451413016</v>
      </c>
      <c r="AC110" s="336">
        <f t="shared" si="135"/>
        <v>1434.7361329391103</v>
      </c>
      <c r="AD110" s="336">
        <f t="shared" si="135"/>
        <v>1420.3887716097192</v>
      </c>
      <c r="AE110" s="336">
        <f t="shared" si="135"/>
        <v>1408.880805080636</v>
      </c>
      <c r="AF110" s="336">
        <f t="shared" si="135"/>
        <v>1453.0257369731626</v>
      </c>
      <c r="AG110" s="336">
        <f t="shared" si="135"/>
        <v>1483.6829832917174</v>
      </c>
      <c r="AH110" s="336">
        <f t="shared" si="135"/>
        <v>1468.8461534588</v>
      </c>
      <c r="AI110" s="336">
        <f t="shared" si="135"/>
        <v>1456.9455860168175</v>
      </c>
      <c r="AJ110" s="336">
        <f t="shared" si="135"/>
        <v>1502.5965477120112</v>
      </c>
      <c r="AK110" s="336">
        <f t="shared" si="135"/>
        <v>1534.2996836637369</v>
      </c>
      <c r="AL110" s="336">
        <f t="shared" si="135"/>
        <v>1518.9566868270997</v>
      </c>
      <c r="AM110" s="336">
        <f t="shared" si="135"/>
        <v>1506.6501246657253</v>
      </c>
      <c r="AN110" s="336">
        <f t="shared" si="135"/>
        <v>1553.8584952385845</v>
      </c>
      <c r="AO110" s="336">
        <f t="shared" si="135"/>
        <v>1586.6432019513109</v>
      </c>
      <c r="AP110" s="336">
        <f t="shared" si="135"/>
        <v>1570.7767699317978</v>
      </c>
      <c r="AQ110" s="336">
        <f t="shared" si="135"/>
        <v>1506.6501246657253</v>
      </c>
      <c r="AR110" s="336">
        <f t="shared" si="135"/>
        <v>1553.8584952385845</v>
      </c>
      <c r="AS110" s="336">
        <f t="shared" si="135"/>
        <v>1586.6432019513109</v>
      </c>
      <c r="AT110" s="336">
        <f t="shared" si="135"/>
        <v>1570.7767699317978</v>
      </c>
      <c r="AU110" s="336">
        <f t="shared" si="135"/>
        <v>1506.6501246657253</v>
      </c>
      <c r="AV110" s="336">
        <f t="shared" si="135"/>
        <v>1553.8584952385845</v>
      </c>
      <c r="AW110" s="336">
        <f t="shared" si="135"/>
        <v>1586.6432019513109</v>
      </c>
      <c r="AX110" s="336">
        <f t="shared" si="135"/>
        <v>1570.7767699317978</v>
      </c>
      <c r="AY110" s="336">
        <f t="shared" si="135"/>
        <v>1506.6501246657253</v>
      </c>
      <c r="AZ110" s="336">
        <f t="shared" si="135"/>
        <v>1553.8584952385845</v>
      </c>
      <c r="BA110" s="336">
        <f t="shared" si="135"/>
        <v>1586.6432019513109</v>
      </c>
      <c r="BB110" s="336">
        <f t="shared" si="135"/>
        <v>1570.7767699317978</v>
      </c>
      <c r="BC110" s="15"/>
      <c r="BD110" s="15"/>
      <c r="BE110" s="300" t="str">
        <f t="shared" ref="BE110:BE112" si="136">B110</f>
        <v>Assumed Permian Well Completions (1=Service Model,0=E&amp;P Model)</v>
      </c>
      <c r="BF110" s="336">
        <f t="shared" ref="BF110:BR110" si="137">SUMIF($C$5:$BC$5,BF$5,$C110:$BC110)</f>
        <v>5713</v>
      </c>
      <c r="BG110" s="336">
        <f t="shared" si="137"/>
        <v>5754</v>
      </c>
      <c r="BH110" s="336">
        <f t="shared" si="137"/>
        <v>3359</v>
      </c>
      <c r="BI110" s="336">
        <f t="shared" si="137"/>
        <v>4659</v>
      </c>
      <c r="BJ110" s="336">
        <f t="shared" si="137"/>
        <v>5152</v>
      </c>
      <c r="BK110" s="336">
        <f t="shared" si="137"/>
        <v>5258.794024998756</v>
      </c>
      <c r="BL110" s="336">
        <f t="shared" si="137"/>
        <v>5641.7918133218554</v>
      </c>
      <c r="BM110" s="336">
        <f t="shared" si="137"/>
        <v>5814.4356788043169</v>
      </c>
      <c r="BN110" s="336">
        <f t="shared" si="137"/>
        <v>6012.7985042196651</v>
      </c>
      <c r="BO110" s="336">
        <f t="shared" si="137"/>
        <v>6217.9285917874186</v>
      </c>
      <c r="BP110" s="336">
        <f t="shared" si="137"/>
        <v>6217.9285917874186</v>
      </c>
      <c r="BQ110" s="336">
        <f t="shared" si="137"/>
        <v>6217.9285917874186</v>
      </c>
      <c r="BR110" s="336">
        <f t="shared" si="137"/>
        <v>6217.9285917874186</v>
      </c>
      <c r="BS110" s="2"/>
      <c r="BT110" s="2"/>
      <c r="BU110" s="2"/>
      <c r="BV110" s="15"/>
      <c r="BW110" s="15"/>
      <c r="BX110" s="15"/>
      <c r="BY110" s="15"/>
      <c r="BZ110" s="15"/>
      <c r="CA110" s="15"/>
      <c r="CB110" s="15"/>
      <c r="CC110" s="15"/>
      <c r="CD110" s="15"/>
      <c r="CE110" s="15"/>
      <c r="CF110" s="15"/>
      <c r="CG110" s="15"/>
      <c r="CH110" s="15"/>
      <c r="CI110" s="15"/>
      <c r="CJ110" s="2"/>
      <c r="CK110" s="2"/>
      <c r="CL110" s="2"/>
    </row>
    <row r="111" spans="1:90" ht="12.75" customHeight="1" x14ac:dyDescent="0.25">
      <c r="A111" s="2"/>
      <c r="B111" s="328" t="s">
        <v>1511</v>
      </c>
      <c r="C111" s="348">
        <f t="shared" ref="C111:BB111" si="138">C96*C110/1000</f>
        <v>10.9971729725</v>
      </c>
      <c r="D111" s="348">
        <f t="shared" si="138"/>
        <v>12.25245861</v>
      </c>
      <c r="E111" s="348">
        <f t="shared" si="138"/>
        <v>12.9202915695</v>
      </c>
      <c r="F111" s="348">
        <f t="shared" si="138"/>
        <v>11.87194176</v>
      </c>
      <c r="G111" s="348">
        <f t="shared" si="138"/>
        <v>13.4182461105</v>
      </c>
      <c r="H111" s="348">
        <f t="shared" si="138"/>
        <v>13.565213948999999</v>
      </c>
      <c r="I111" s="348">
        <f t="shared" si="138"/>
        <v>13.070908992000001</v>
      </c>
      <c r="J111" s="348">
        <f t="shared" si="138"/>
        <v>13.04740773</v>
      </c>
      <c r="K111" s="348">
        <f t="shared" si="138"/>
        <v>13.3085088</v>
      </c>
      <c r="L111" s="348">
        <f t="shared" si="138"/>
        <v>4.2558794929999992</v>
      </c>
      <c r="M111" s="348">
        <f t="shared" si="138"/>
        <v>5.9418310000000014</v>
      </c>
      <c r="N111" s="348">
        <f t="shared" si="138"/>
        <v>9.1510251839999999</v>
      </c>
      <c r="O111" s="348">
        <f t="shared" si="138"/>
        <v>11.40480183975</v>
      </c>
      <c r="P111" s="348">
        <f t="shared" si="138"/>
        <v>12.327994404000002</v>
      </c>
      <c r="Q111" s="348">
        <f t="shared" si="138"/>
        <v>11.974890041249999</v>
      </c>
      <c r="R111" s="348">
        <f t="shared" si="138"/>
        <v>13.283548917999999</v>
      </c>
      <c r="S111" s="348">
        <f t="shared" si="138"/>
        <v>13.742390871000001</v>
      </c>
      <c r="T111" s="348">
        <f t="shared" si="138"/>
        <v>14.433940469000001</v>
      </c>
      <c r="U111" s="348">
        <f t="shared" si="138"/>
        <v>14.461269027074998</v>
      </c>
      <c r="V111" s="348">
        <f t="shared" si="138"/>
        <v>14.533575372210372</v>
      </c>
      <c r="W111" s="348">
        <f t="shared" si="138"/>
        <v>14.435247495530614</v>
      </c>
      <c r="X111" s="348">
        <f t="shared" si="138"/>
        <v>14.378241880293519</v>
      </c>
      <c r="Y111" s="348">
        <f t="shared" si="138"/>
        <v>15.199041921054594</v>
      </c>
      <c r="Z111" s="348">
        <f t="shared" si="138"/>
        <v>15.990930504808524</v>
      </c>
      <c r="AA111" s="348">
        <f t="shared" si="138"/>
        <v>16.076451645264036</v>
      </c>
      <c r="AB111" s="348">
        <f t="shared" si="138"/>
        <v>16.192413988905933</v>
      </c>
      <c r="AC111" s="348">
        <f t="shared" si="138"/>
        <v>16.738526535733744</v>
      </c>
      <c r="AD111" s="348">
        <f t="shared" si="138"/>
        <v>16.653996976728287</v>
      </c>
      <c r="AE111" s="348">
        <f t="shared" si="138"/>
        <v>16.601661899228709</v>
      </c>
      <c r="AF111" s="348">
        <f t="shared" si="138"/>
        <v>17.207456541931563</v>
      </c>
      <c r="AG111" s="348">
        <f t="shared" si="138"/>
        <v>17.658367540501779</v>
      </c>
      <c r="AH111" s="348">
        <f t="shared" si="138"/>
        <v>17.569192784422242</v>
      </c>
      <c r="AI111" s="348">
        <f t="shared" si="138"/>
        <v>17.513981710031953</v>
      </c>
      <c r="AJ111" s="348">
        <f t="shared" si="138"/>
        <v>18.153066902631018</v>
      </c>
      <c r="AK111" s="348">
        <f t="shared" si="138"/>
        <v>18.628757049180617</v>
      </c>
      <c r="AL111" s="348">
        <f t="shared" si="138"/>
        <v>18.534681826082256</v>
      </c>
      <c r="AM111" s="348">
        <f t="shared" si="138"/>
        <v>18.476436708639671</v>
      </c>
      <c r="AN111" s="348">
        <f t="shared" si="138"/>
        <v>19.150641884137926</v>
      </c>
      <c r="AO111" s="348">
        <f t="shared" si="138"/>
        <v>19.652472880147986</v>
      </c>
      <c r="AP111" s="348">
        <f t="shared" si="138"/>
        <v>19.553227892103237</v>
      </c>
      <c r="AQ111" s="348">
        <f t="shared" si="138"/>
        <v>18.848746158084879</v>
      </c>
      <c r="AR111" s="348">
        <f t="shared" si="138"/>
        <v>19.53653690539339</v>
      </c>
      <c r="AS111" s="348">
        <f t="shared" si="138"/>
        <v>20.048480047202194</v>
      </c>
      <c r="AT111" s="348">
        <f t="shared" si="138"/>
        <v>19.947235222963823</v>
      </c>
      <c r="AU111" s="348">
        <f t="shared" si="138"/>
        <v>19.228557829323826</v>
      </c>
      <c r="AV111" s="348">
        <f t="shared" si="138"/>
        <v>19.930207904515846</v>
      </c>
      <c r="AW111" s="348">
        <f t="shared" si="138"/>
        <v>20.452466956923633</v>
      </c>
      <c r="AX111" s="348">
        <f t="shared" si="138"/>
        <v>20.349181998791167</v>
      </c>
      <c r="AY111" s="348">
        <f t="shared" si="138"/>
        <v>19.616022895881454</v>
      </c>
      <c r="AZ111" s="348">
        <f t="shared" si="138"/>
        <v>20.331811571352166</v>
      </c>
      <c r="BA111" s="348">
        <f t="shared" si="138"/>
        <v>20.864594405121906</v>
      </c>
      <c r="BB111" s="348">
        <f t="shared" si="138"/>
        <v>20.759228203376043</v>
      </c>
      <c r="BC111" s="5"/>
      <c r="BD111" s="5"/>
      <c r="BE111" s="328" t="str">
        <f t="shared" si="136"/>
        <v>Total Permian Demand (mm tons)</v>
      </c>
      <c r="BF111" s="348">
        <f t="shared" ref="BF111:BR111" si="139">SUMIF($C$5:$BC$5,BF$5,$C111:$BC111)</f>
        <v>48.041864912000001</v>
      </c>
      <c r="BG111" s="348">
        <f t="shared" si="139"/>
        <v>53.101776781499993</v>
      </c>
      <c r="BH111" s="348">
        <f t="shared" si="139"/>
        <v>32.657244476999999</v>
      </c>
      <c r="BI111" s="348">
        <f t="shared" si="139"/>
        <v>48.991235203000002</v>
      </c>
      <c r="BJ111" s="348">
        <f t="shared" si="139"/>
        <v>57.171175739285374</v>
      </c>
      <c r="BK111" s="348">
        <f t="shared" si="139"/>
        <v>60.003461801687251</v>
      </c>
      <c r="BL111" s="348">
        <f t="shared" si="139"/>
        <v>65.66138914663199</v>
      </c>
      <c r="BM111" s="348">
        <f t="shared" si="139"/>
        <v>69.036678766084293</v>
      </c>
      <c r="BN111" s="348">
        <f t="shared" si="139"/>
        <v>72.830487487925836</v>
      </c>
      <c r="BO111" s="348">
        <f t="shared" si="139"/>
        <v>76.832779365028813</v>
      </c>
      <c r="BP111" s="348">
        <f t="shared" si="139"/>
        <v>78.380998333644285</v>
      </c>
      <c r="BQ111" s="348">
        <f t="shared" si="139"/>
        <v>79.960414689554469</v>
      </c>
      <c r="BR111" s="348">
        <f t="shared" si="139"/>
        <v>81.571657075731565</v>
      </c>
      <c r="BS111" s="2"/>
      <c r="BT111" s="2"/>
      <c r="BU111" s="2"/>
      <c r="BV111" s="15"/>
      <c r="BW111" s="15"/>
      <c r="BX111" s="15"/>
      <c r="BY111" s="15"/>
      <c r="BZ111" s="15"/>
      <c r="CA111" s="15"/>
      <c r="CB111" s="15"/>
      <c r="CC111" s="15"/>
      <c r="CD111" s="15"/>
      <c r="CE111" s="15"/>
      <c r="CF111" s="15"/>
      <c r="CG111" s="15"/>
      <c r="CH111" s="15"/>
      <c r="CI111" s="15"/>
      <c r="CJ111" s="2"/>
      <c r="CK111" s="2"/>
      <c r="CL111" s="2"/>
    </row>
    <row r="112" spans="1:90" ht="12.75" customHeight="1" x14ac:dyDescent="0.25">
      <c r="A112" s="2"/>
      <c r="B112" s="299" t="s">
        <v>1512</v>
      </c>
      <c r="C112" s="349">
        <f t="shared" ref="C112:BB112" si="140">C111*4</f>
        <v>43.988691889999998</v>
      </c>
      <c r="D112" s="349">
        <f t="shared" si="140"/>
        <v>49.009834439999999</v>
      </c>
      <c r="E112" s="349">
        <f t="shared" si="140"/>
        <v>51.681166277999999</v>
      </c>
      <c r="F112" s="349">
        <f t="shared" si="140"/>
        <v>47.487767040000001</v>
      </c>
      <c r="G112" s="349">
        <f t="shared" si="140"/>
        <v>53.672984442000001</v>
      </c>
      <c r="H112" s="349">
        <f t="shared" si="140"/>
        <v>54.260855795999994</v>
      </c>
      <c r="I112" s="349">
        <f t="shared" si="140"/>
        <v>52.283635968000006</v>
      </c>
      <c r="J112" s="349">
        <f t="shared" si="140"/>
        <v>52.189630919999999</v>
      </c>
      <c r="K112" s="349">
        <f t="shared" si="140"/>
        <v>53.234035200000001</v>
      </c>
      <c r="L112" s="349">
        <f t="shared" si="140"/>
        <v>17.023517971999997</v>
      </c>
      <c r="M112" s="349">
        <f t="shared" si="140"/>
        <v>23.767324000000006</v>
      </c>
      <c r="N112" s="349">
        <f t="shared" si="140"/>
        <v>36.604100735999999</v>
      </c>
      <c r="O112" s="349">
        <f t="shared" si="140"/>
        <v>45.619207359000001</v>
      </c>
      <c r="P112" s="349">
        <f t="shared" si="140"/>
        <v>49.311977616000007</v>
      </c>
      <c r="Q112" s="349">
        <f t="shared" si="140"/>
        <v>47.899560164999997</v>
      </c>
      <c r="R112" s="349">
        <f t="shared" si="140"/>
        <v>53.134195671999997</v>
      </c>
      <c r="S112" s="349">
        <f t="shared" si="140"/>
        <v>54.969563484000005</v>
      </c>
      <c r="T112" s="349">
        <f t="shared" si="140"/>
        <v>57.735761876000005</v>
      </c>
      <c r="U112" s="349">
        <f t="shared" si="140"/>
        <v>57.845076108299992</v>
      </c>
      <c r="V112" s="349">
        <f t="shared" si="140"/>
        <v>58.134301488841487</v>
      </c>
      <c r="W112" s="349">
        <f t="shared" si="140"/>
        <v>57.740989982122457</v>
      </c>
      <c r="X112" s="349">
        <f t="shared" si="140"/>
        <v>57.512967521174076</v>
      </c>
      <c r="Y112" s="349">
        <f t="shared" si="140"/>
        <v>60.796167684218375</v>
      </c>
      <c r="Z112" s="349">
        <f t="shared" si="140"/>
        <v>63.963722019234098</v>
      </c>
      <c r="AA112" s="349">
        <f t="shared" si="140"/>
        <v>64.305806581056146</v>
      </c>
      <c r="AB112" s="349">
        <f t="shared" si="140"/>
        <v>64.769655955623733</v>
      </c>
      <c r="AC112" s="349">
        <f t="shared" si="140"/>
        <v>66.954106142934975</v>
      </c>
      <c r="AD112" s="349">
        <f t="shared" si="140"/>
        <v>66.615987906913148</v>
      </c>
      <c r="AE112" s="349">
        <f t="shared" si="140"/>
        <v>66.406647596914837</v>
      </c>
      <c r="AF112" s="349">
        <f t="shared" si="140"/>
        <v>68.829826167726253</v>
      </c>
      <c r="AG112" s="349">
        <f t="shared" si="140"/>
        <v>70.633470162007114</v>
      </c>
      <c r="AH112" s="349">
        <f t="shared" si="140"/>
        <v>70.276771137688968</v>
      </c>
      <c r="AI112" s="349">
        <f t="shared" si="140"/>
        <v>70.05592684012781</v>
      </c>
      <c r="AJ112" s="349">
        <f t="shared" si="140"/>
        <v>72.612267610524071</v>
      </c>
      <c r="AK112" s="349">
        <f t="shared" si="140"/>
        <v>74.515028196722469</v>
      </c>
      <c r="AL112" s="349">
        <f t="shared" si="140"/>
        <v>74.138727304329024</v>
      </c>
      <c r="AM112" s="349">
        <f t="shared" si="140"/>
        <v>73.905746834558684</v>
      </c>
      <c r="AN112" s="349">
        <f t="shared" si="140"/>
        <v>76.602567536551703</v>
      </c>
      <c r="AO112" s="349">
        <f t="shared" si="140"/>
        <v>78.609891520591944</v>
      </c>
      <c r="AP112" s="349">
        <f t="shared" si="140"/>
        <v>78.212911568412949</v>
      </c>
      <c r="AQ112" s="349">
        <f t="shared" si="140"/>
        <v>75.394984632339515</v>
      </c>
      <c r="AR112" s="349">
        <f t="shared" si="140"/>
        <v>78.146147621573562</v>
      </c>
      <c r="AS112" s="349">
        <f t="shared" si="140"/>
        <v>80.193920188808775</v>
      </c>
      <c r="AT112" s="349">
        <f t="shared" si="140"/>
        <v>79.78894089185529</v>
      </c>
      <c r="AU112" s="349">
        <f t="shared" si="140"/>
        <v>76.914231317295304</v>
      </c>
      <c r="AV112" s="349">
        <f t="shared" si="140"/>
        <v>79.720831618063386</v>
      </c>
      <c r="AW112" s="349">
        <f t="shared" si="140"/>
        <v>81.809867827694532</v>
      </c>
      <c r="AX112" s="349">
        <f t="shared" si="140"/>
        <v>81.396727995164667</v>
      </c>
      <c r="AY112" s="349">
        <f t="shared" si="140"/>
        <v>78.464091583525814</v>
      </c>
      <c r="AZ112" s="349">
        <f t="shared" si="140"/>
        <v>81.327246285408663</v>
      </c>
      <c r="BA112" s="349">
        <f t="shared" si="140"/>
        <v>83.458377620487624</v>
      </c>
      <c r="BB112" s="349">
        <f t="shared" si="140"/>
        <v>83.036912813504173</v>
      </c>
      <c r="BC112" s="2"/>
      <c r="BD112" s="2"/>
      <c r="BE112" s="299" t="str">
        <f t="shared" si="136"/>
        <v>Annualized Permian Demand (mm tons)</v>
      </c>
      <c r="BF112" s="349">
        <f t="shared" ref="BF112:BR112" si="141">BF111</f>
        <v>48.041864912000001</v>
      </c>
      <c r="BG112" s="349">
        <f t="shared" si="141"/>
        <v>53.101776781499993</v>
      </c>
      <c r="BH112" s="349">
        <f t="shared" si="141"/>
        <v>32.657244476999999</v>
      </c>
      <c r="BI112" s="349">
        <f t="shared" si="141"/>
        <v>48.991235203000002</v>
      </c>
      <c r="BJ112" s="349">
        <f t="shared" si="141"/>
        <v>57.171175739285374</v>
      </c>
      <c r="BK112" s="349">
        <f t="shared" si="141"/>
        <v>60.003461801687251</v>
      </c>
      <c r="BL112" s="349">
        <f t="shared" si="141"/>
        <v>65.66138914663199</v>
      </c>
      <c r="BM112" s="349">
        <f t="shared" si="141"/>
        <v>69.036678766084293</v>
      </c>
      <c r="BN112" s="349">
        <f t="shared" si="141"/>
        <v>72.830487487925836</v>
      </c>
      <c r="BO112" s="349">
        <f t="shared" si="141"/>
        <v>76.832779365028813</v>
      </c>
      <c r="BP112" s="349">
        <f t="shared" si="141"/>
        <v>78.380998333644285</v>
      </c>
      <c r="BQ112" s="349">
        <f t="shared" si="141"/>
        <v>79.960414689554469</v>
      </c>
      <c r="BR112" s="349">
        <f t="shared" si="141"/>
        <v>81.571657075731565</v>
      </c>
      <c r="BS112" s="2"/>
      <c r="BT112" s="2"/>
      <c r="BU112" s="114"/>
      <c r="BV112" s="2"/>
      <c r="BW112" s="2"/>
      <c r="BX112" s="114"/>
      <c r="BY112" s="114"/>
      <c r="BZ112" s="114"/>
      <c r="CA112" s="114"/>
      <c r="CB112" s="114"/>
      <c r="CC112" s="114"/>
      <c r="CD112" s="114"/>
      <c r="CE112" s="114"/>
      <c r="CF112" s="114"/>
      <c r="CG112" s="114"/>
      <c r="CH112" s="114"/>
      <c r="CI112" s="114"/>
      <c r="CJ112" s="2"/>
      <c r="CK112" s="2"/>
      <c r="CL112" s="2"/>
    </row>
    <row r="113" spans="1:90" ht="12.75" customHeight="1" x14ac:dyDescent="0.25">
      <c r="A113" s="2"/>
      <c r="B113" s="2"/>
      <c r="C113" s="2"/>
      <c r="D113" s="2"/>
      <c r="E113" s="2"/>
      <c r="F113" s="2"/>
      <c r="G113" s="2"/>
      <c r="H113" s="2"/>
      <c r="I113" s="2"/>
      <c r="J113" s="2"/>
      <c r="K113" s="2"/>
      <c r="L113" s="2"/>
      <c r="M113" s="2"/>
      <c r="N113" s="2"/>
      <c r="O113" s="2"/>
      <c r="P113" s="2"/>
      <c r="Q113" s="2"/>
      <c r="R113" s="2"/>
      <c r="S113" s="2"/>
      <c r="T113" s="2"/>
      <c r="U113" s="44"/>
      <c r="V113" s="44"/>
      <c r="W113" s="44"/>
      <c r="X113" s="44"/>
      <c r="Y113" s="44"/>
      <c r="Z113" s="44"/>
      <c r="AA113" s="44"/>
      <c r="AB113" s="44"/>
      <c r="AC113" s="44"/>
      <c r="AD113" s="44"/>
      <c r="AE113" s="44"/>
      <c r="AF113" s="44"/>
      <c r="AG113" s="44"/>
      <c r="AH113" s="44"/>
      <c r="AI113" s="44"/>
      <c r="AJ113" s="44"/>
      <c r="AK113" s="44"/>
      <c r="AL113" s="44"/>
      <c r="AM113" s="44"/>
      <c r="AN113" s="44"/>
      <c r="AO113" s="44"/>
      <c r="AP113" s="44"/>
      <c r="AQ113" s="44"/>
      <c r="AR113" s="44"/>
      <c r="AS113" s="44"/>
      <c r="AT113" s="44"/>
      <c r="AU113" s="44"/>
      <c r="AV113" s="44"/>
      <c r="AW113" s="44"/>
      <c r="AX113" s="44"/>
      <c r="AY113" s="44"/>
      <c r="AZ113" s="44"/>
      <c r="BA113" s="44"/>
      <c r="BB113" s="44"/>
      <c r="BC113" s="2"/>
      <c r="BD113" s="2"/>
      <c r="BE113" s="114" t="s">
        <v>1513</v>
      </c>
      <c r="BF113" s="350">
        <v>42</v>
      </c>
      <c r="BG113" s="350">
        <v>48</v>
      </c>
      <c r="BH113" s="350">
        <v>34</v>
      </c>
      <c r="BI113" s="350">
        <v>49</v>
      </c>
      <c r="BJ113" s="350">
        <v>62</v>
      </c>
      <c r="BK113" s="350">
        <v>80</v>
      </c>
      <c r="BL113" s="350">
        <f t="shared" ref="BL113:BN113" si="142">AVERAGE(75,85)</f>
        <v>80</v>
      </c>
      <c r="BM113" s="350">
        <f t="shared" si="142"/>
        <v>80</v>
      </c>
      <c r="BN113" s="350">
        <f t="shared" si="142"/>
        <v>80</v>
      </c>
      <c r="BO113" s="350">
        <f t="shared" ref="BO113:BR113" si="143">AVERAGE(80,100)</f>
        <v>90</v>
      </c>
      <c r="BP113" s="350">
        <f t="shared" si="143"/>
        <v>90</v>
      </c>
      <c r="BQ113" s="350">
        <f t="shared" si="143"/>
        <v>90</v>
      </c>
      <c r="BR113" s="350">
        <f t="shared" si="143"/>
        <v>90</v>
      </c>
      <c r="BS113" s="2"/>
      <c r="BT113" s="2"/>
      <c r="BU113" s="114"/>
      <c r="BV113" s="115"/>
      <c r="BW113" s="115"/>
      <c r="BX113" s="115"/>
      <c r="BY113" s="115"/>
      <c r="BZ113" s="115"/>
      <c r="CA113" s="115"/>
      <c r="CB113" s="115"/>
      <c r="CC113" s="115"/>
      <c r="CD113" s="115"/>
      <c r="CE113" s="115"/>
      <c r="CF113" s="115"/>
      <c r="CG113" s="115"/>
      <c r="CH113" s="115"/>
      <c r="CI113" s="115"/>
      <c r="CJ113" s="2"/>
      <c r="CK113" s="2"/>
      <c r="CL113" s="2"/>
    </row>
    <row r="114" spans="1:90" ht="12.75" customHeight="1" x14ac:dyDescent="0.25">
      <c r="A114" s="2"/>
      <c r="B114" s="299" t="s">
        <v>1514</v>
      </c>
      <c r="C114" s="300"/>
      <c r="D114" s="300"/>
      <c r="E114" s="300"/>
      <c r="F114" s="300"/>
      <c r="G114" s="300"/>
      <c r="H114" s="300"/>
      <c r="I114" s="300"/>
      <c r="J114" s="300"/>
      <c r="K114" s="300"/>
      <c r="L114" s="300"/>
      <c r="M114" s="300"/>
      <c r="N114" s="300"/>
      <c r="O114" s="300"/>
      <c r="P114" s="300"/>
      <c r="Q114" s="300"/>
      <c r="R114" s="300"/>
      <c r="S114" s="300"/>
      <c r="T114" s="300"/>
      <c r="U114" s="300"/>
      <c r="V114" s="300"/>
      <c r="W114" s="300"/>
      <c r="X114" s="300"/>
      <c r="Y114" s="300"/>
      <c r="Z114" s="300"/>
      <c r="AA114" s="300"/>
      <c r="AB114" s="300"/>
      <c r="AC114" s="300"/>
      <c r="AD114" s="300"/>
      <c r="AE114" s="300"/>
      <c r="AF114" s="300"/>
      <c r="AG114" s="300"/>
      <c r="AH114" s="300"/>
      <c r="AI114" s="300"/>
      <c r="AJ114" s="300"/>
      <c r="AK114" s="300"/>
      <c r="AL114" s="300"/>
      <c r="AM114" s="300"/>
      <c r="AN114" s="300"/>
      <c r="AO114" s="300"/>
      <c r="AP114" s="300"/>
      <c r="AQ114" s="300"/>
      <c r="AR114" s="300"/>
      <c r="AS114" s="300"/>
      <c r="AT114" s="300"/>
      <c r="AU114" s="300"/>
      <c r="AV114" s="300"/>
      <c r="AW114" s="300"/>
      <c r="AX114" s="300"/>
      <c r="AY114" s="300"/>
      <c r="AZ114" s="300"/>
      <c r="BA114" s="300"/>
      <c r="BB114" s="300"/>
      <c r="BC114" s="2"/>
      <c r="BD114" s="2"/>
      <c r="BE114" s="114" t="s">
        <v>1515</v>
      </c>
      <c r="BF114" s="224">
        <f t="shared" ref="BF114:BR114" si="144">BF111/BF113-1</f>
        <v>0.14385392647619044</v>
      </c>
      <c r="BG114" s="224">
        <f t="shared" si="144"/>
        <v>0.10628701628124992</v>
      </c>
      <c r="BH114" s="224">
        <f t="shared" si="144"/>
        <v>-3.9492809500000003E-2</v>
      </c>
      <c r="BI114" s="224">
        <f t="shared" si="144"/>
        <v>-1.7887340816324926E-4</v>
      </c>
      <c r="BJ114" s="224">
        <f t="shared" si="144"/>
        <v>-7.7884262269590776E-2</v>
      </c>
      <c r="BK114" s="224">
        <f t="shared" si="144"/>
        <v>-0.2499567274789094</v>
      </c>
      <c r="BL114" s="224">
        <f t="shared" si="144"/>
        <v>-0.17923263566710013</v>
      </c>
      <c r="BM114" s="224">
        <f t="shared" si="144"/>
        <v>-0.13704151542394638</v>
      </c>
      <c r="BN114" s="224">
        <f t="shared" si="144"/>
        <v>-8.9618906400927068E-2</v>
      </c>
      <c r="BO114" s="224">
        <f t="shared" si="144"/>
        <v>-0.14630245149967991</v>
      </c>
      <c r="BP114" s="224">
        <f t="shared" si="144"/>
        <v>-0.12910001851506347</v>
      </c>
      <c r="BQ114" s="224">
        <f t="shared" si="144"/>
        <v>-0.11155094789383924</v>
      </c>
      <c r="BR114" s="224">
        <f t="shared" si="144"/>
        <v>-9.364825471409377E-2</v>
      </c>
      <c r="BS114" s="2"/>
      <c r="BT114" s="2"/>
      <c r="BU114" s="2"/>
      <c r="BV114" s="2"/>
      <c r="BW114" s="2"/>
      <c r="BX114" s="2"/>
      <c r="BY114" s="2"/>
      <c r="BZ114" s="2"/>
      <c r="CA114" s="2"/>
      <c r="CB114" s="2"/>
      <c r="CC114" s="2"/>
      <c r="CD114" s="2"/>
      <c r="CE114" s="2"/>
      <c r="CF114" s="2"/>
      <c r="CG114" s="2"/>
      <c r="CH114" s="2"/>
      <c r="CI114" s="2"/>
      <c r="CJ114" s="2"/>
      <c r="CK114" s="2"/>
      <c r="CL114" s="2"/>
    </row>
    <row r="115" spans="1:90" ht="12.75" customHeight="1" x14ac:dyDescent="0.25">
      <c r="A115" s="2"/>
      <c r="B115" s="300" t="s">
        <v>1516</v>
      </c>
      <c r="C115" s="300"/>
      <c r="D115" s="338">
        <v>5</v>
      </c>
      <c r="E115" s="338">
        <f>D115+5</f>
        <v>10</v>
      </c>
      <c r="F115" s="339">
        <f t="shared" ref="F115:S115" si="145">E115</f>
        <v>10</v>
      </c>
      <c r="G115" s="339">
        <f t="shared" si="145"/>
        <v>10</v>
      </c>
      <c r="H115" s="339">
        <f t="shared" si="145"/>
        <v>10</v>
      </c>
      <c r="I115" s="339">
        <f t="shared" si="145"/>
        <v>10</v>
      </c>
      <c r="J115" s="339">
        <f t="shared" si="145"/>
        <v>10</v>
      </c>
      <c r="K115" s="339">
        <f t="shared" si="145"/>
        <v>10</v>
      </c>
      <c r="L115" s="339">
        <f t="shared" si="145"/>
        <v>10</v>
      </c>
      <c r="M115" s="339">
        <f t="shared" si="145"/>
        <v>10</v>
      </c>
      <c r="N115" s="339">
        <f t="shared" si="145"/>
        <v>10</v>
      </c>
      <c r="O115" s="339">
        <f t="shared" si="145"/>
        <v>10</v>
      </c>
      <c r="P115" s="339">
        <f t="shared" si="145"/>
        <v>10</v>
      </c>
      <c r="Q115" s="339">
        <f t="shared" si="145"/>
        <v>10</v>
      </c>
      <c r="R115" s="339">
        <f t="shared" si="145"/>
        <v>10</v>
      </c>
      <c r="S115" s="339">
        <f t="shared" si="145"/>
        <v>10</v>
      </c>
      <c r="T115" s="338">
        <v>11</v>
      </c>
      <c r="U115" s="339">
        <f t="shared" ref="U115:X115" si="146">T115</f>
        <v>11</v>
      </c>
      <c r="V115" s="339">
        <f t="shared" si="146"/>
        <v>11</v>
      </c>
      <c r="W115" s="339">
        <f t="shared" si="146"/>
        <v>11</v>
      </c>
      <c r="X115" s="339">
        <f t="shared" si="146"/>
        <v>11</v>
      </c>
      <c r="Y115" s="338">
        <v>12</v>
      </c>
      <c r="Z115" s="338">
        <v>14</v>
      </c>
      <c r="AA115" s="339">
        <f t="shared" ref="AA115:BB115" si="147">Z115</f>
        <v>14</v>
      </c>
      <c r="AB115" s="339">
        <f t="shared" si="147"/>
        <v>14</v>
      </c>
      <c r="AC115" s="339">
        <f t="shared" si="147"/>
        <v>14</v>
      </c>
      <c r="AD115" s="339">
        <f t="shared" si="147"/>
        <v>14</v>
      </c>
      <c r="AE115" s="339">
        <f t="shared" si="147"/>
        <v>14</v>
      </c>
      <c r="AF115" s="339">
        <f t="shared" si="147"/>
        <v>14</v>
      </c>
      <c r="AG115" s="339">
        <f t="shared" si="147"/>
        <v>14</v>
      </c>
      <c r="AH115" s="339">
        <f t="shared" si="147"/>
        <v>14</v>
      </c>
      <c r="AI115" s="339">
        <f t="shared" si="147"/>
        <v>14</v>
      </c>
      <c r="AJ115" s="339">
        <f t="shared" si="147"/>
        <v>14</v>
      </c>
      <c r="AK115" s="339">
        <f t="shared" si="147"/>
        <v>14</v>
      </c>
      <c r="AL115" s="339">
        <f t="shared" si="147"/>
        <v>14</v>
      </c>
      <c r="AM115" s="339">
        <f t="shared" si="147"/>
        <v>14</v>
      </c>
      <c r="AN115" s="339">
        <f t="shared" si="147"/>
        <v>14</v>
      </c>
      <c r="AO115" s="339">
        <f t="shared" si="147"/>
        <v>14</v>
      </c>
      <c r="AP115" s="339">
        <f t="shared" si="147"/>
        <v>14</v>
      </c>
      <c r="AQ115" s="339">
        <f t="shared" si="147"/>
        <v>14</v>
      </c>
      <c r="AR115" s="339">
        <f t="shared" si="147"/>
        <v>14</v>
      </c>
      <c r="AS115" s="339">
        <f t="shared" si="147"/>
        <v>14</v>
      </c>
      <c r="AT115" s="339">
        <f t="shared" si="147"/>
        <v>14</v>
      </c>
      <c r="AU115" s="339">
        <f t="shared" si="147"/>
        <v>14</v>
      </c>
      <c r="AV115" s="339">
        <f t="shared" si="147"/>
        <v>14</v>
      </c>
      <c r="AW115" s="339">
        <f t="shared" si="147"/>
        <v>14</v>
      </c>
      <c r="AX115" s="339">
        <f t="shared" si="147"/>
        <v>14</v>
      </c>
      <c r="AY115" s="339">
        <f t="shared" si="147"/>
        <v>14</v>
      </c>
      <c r="AZ115" s="339">
        <f t="shared" si="147"/>
        <v>14</v>
      </c>
      <c r="BA115" s="339">
        <f t="shared" si="147"/>
        <v>14</v>
      </c>
      <c r="BB115" s="339">
        <f t="shared" si="147"/>
        <v>14</v>
      </c>
      <c r="BC115" s="5"/>
      <c r="BD115" s="5"/>
      <c r="BE115" s="5"/>
      <c r="BF115" s="5"/>
      <c r="BG115" s="5"/>
      <c r="BH115" s="5"/>
      <c r="BI115" s="5"/>
      <c r="BJ115" s="5"/>
      <c r="BK115" s="5"/>
      <c r="BL115" s="5"/>
      <c r="BM115" s="5"/>
      <c r="BN115" s="5"/>
      <c r="BO115" s="5"/>
      <c r="BP115" s="5"/>
      <c r="BQ115" s="5"/>
      <c r="BR115" s="5"/>
      <c r="BS115" s="2"/>
      <c r="BT115" s="2"/>
      <c r="BU115" s="2"/>
      <c r="BV115" s="2"/>
      <c r="BW115" s="2"/>
      <c r="BX115" s="2"/>
      <c r="BY115" s="2"/>
      <c r="BZ115" s="2"/>
      <c r="CA115" s="2"/>
      <c r="CB115" s="2"/>
      <c r="CC115" s="2"/>
      <c r="CD115" s="2"/>
      <c r="CE115" s="2"/>
      <c r="CF115" s="2"/>
      <c r="CG115" s="2"/>
      <c r="CH115" s="2"/>
      <c r="CI115" s="2"/>
      <c r="CJ115" s="2"/>
      <c r="CK115" s="2"/>
      <c r="CL115" s="2"/>
    </row>
    <row r="116" spans="1:90" ht="12.75" customHeight="1" x14ac:dyDescent="0.25">
      <c r="A116" s="2"/>
      <c r="B116" s="300" t="s">
        <v>1517</v>
      </c>
      <c r="C116" s="338">
        <v>3</v>
      </c>
      <c r="D116" s="339">
        <f t="shared" ref="D116:F116" si="148">C116</f>
        <v>3</v>
      </c>
      <c r="E116" s="339">
        <f t="shared" si="148"/>
        <v>3</v>
      </c>
      <c r="F116" s="339">
        <f t="shared" si="148"/>
        <v>3</v>
      </c>
      <c r="G116" s="338">
        <f>F116+3</f>
        <v>6</v>
      </c>
      <c r="H116" s="339">
        <f t="shared" ref="H116:BB116" si="149">G116</f>
        <v>6</v>
      </c>
      <c r="I116" s="339">
        <f t="shared" si="149"/>
        <v>6</v>
      </c>
      <c r="J116" s="339">
        <f t="shared" si="149"/>
        <v>6</v>
      </c>
      <c r="K116" s="339">
        <f t="shared" si="149"/>
        <v>6</v>
      </c>
      <c r="L116" s="339">
        <f t="shared" si="149"/>
        <v>6</v>
      </c>
      <c r="M116" s="339">
        <f t="shared" si="149"/>
        <v>6</v>
      </c>
      <c r="N116" s="339">
        <f t="shared" si="149"/>
        <v>6</v>
      </c>
      <c r="O116" s="339">
        <f t="shared" si="149"/>
        <v>6</v>
      </c>
      <c r="P116" s="339">
        <f t="shared" si="149"/>
        <v>6</v>
      </c>
      <c r="Q116" s="339">
        <f t="shared" si="149"/>
        <v>6</v>
      </c>
      <c r="R116" s="339">
        <f t="shared" si="149"/>
        <v>6</v>
      </c>
      <c r="S116" s="339">
        <f t="shared" si="149"/>
        <v>6</v>
      </c>
      <c r="T116" s="339">
        <f t="shared" si="149"/>
        <v>6</v>
      </c>
      <c r="U116" s="339">
        <f t="shared" si="149"/>
        <v>6</v>
      </c>
      <c r="V116" s="339">
        <f t="shared" si="149"/>
        <v>6</v>
      </c>
      <c r="W116" s="339">
        <f t="shared" si="149"/>
        <v>6</v>
      </c>
      <c r="X116" s="339">
        <f t="shared" si="149"/>
        <v>6</v>
      </c>
      <c r="Y116" s="339">
        <f t="shared" si="149"/>
        <v>6</v>
      </c>
      <c r="Z116" s="339">
        <f t="shared" si="149"/>
        <v>6</v>
      </c>
      <c r="AA116" s="339">
        <f t="shared" si="149"/>
        <v>6</v>
      </c>
      <c r="AB116" s="339">
        <f t="shared" si="149"/>
        <v>6</v>
      </c>
      <c r="AC116" s="339">
        <f t="shared" si="149"/>
        <v>6</v>
      </c>
      <c r="AD116" s="339">
        <f t="shared" si="149"/>
        <v>6</v>
      </c>
      <c r="AE116" s="339">
        <f t="shared" si="149"/>
        <v>6</v>
      </c>
      <c r="AF116" s="339">
        <f t="shared" si="149"/>
        <v>6</v>
      </c>
      <c r="AG116" s="339">
        <f t="shared" si="149"/>
        <v>6</v>
      </c>
      <c r="AH116" s="339">
        <f t="shared" si="149"/>
        <v>6</v>
      </c>
      <c r="AI116" s="339">
        <f t="shared" si="149"/>
        <v>6</v>
      </c>
      <c r="AJ116" s="339">
        <f t="shared" si="149"/>
        <v>6</v>
      </c>
      <c r="AK116" s="339">
        <f t="shared" si="149"/>
        <v>6</v>
      </c>
      <c r="AL116" s="339">
        <f t="shared" si="149"/>
        <v>6</v>
      </c>
      <c r="AM116" s="339">
        <f t="shared" si="149"/>
        <v>6</v>
      </c>
      <c r="AN116" s="339">
        <f t="shared" si="149"/>
        <v>6</v>
      </c>
      <c r="AO116" s="339">
        <f t="shared" si="149"/>
        <v>6</v>
      </c>
      <c r="AP116" s="339">
        <f t="shared" si="149"/>
        <v>6</v>
      </c>
      <c r="AQ116" s="339">
        <f t="shared" si="149"/>
        <v>6</v>
      </c>
      <c r="AR116" s="339">
        <f t="shared" si="149"/>
        <v>6</v>
      </c>
      <c r="AS116" s="339">
        <f t="shared" si="149"/>
        <v>6</v>
      </c>
      <c r="AT116" s="339">
        <f t="shared" si="149"/>
        <v>6</v>
      </c>
      <c r="AU116" s="339">
        <f t="shared" si="149"/>
        <v>6</v>
      </c>
      <c r="AV116" s="339">
        <f t="shared" si="149"/>
        <v>6</v>
      </c>
      <c r="AW116" s="339">
        <f t="shared" si="149"/>
        <v>6</v>
      </c>
      <c r="AX116" s="339">
        <f t="shared" si="149"/>
        <v>6</v>
      </c>
      <c r="AY116" s="339">
        <f t="shared" si="149"/>
        <v>6</v>
      </c>
      <c r="AZ116" s="339">
        <f t="shared" si="149"/>
        <v>6</v>
      </c>
      <c r="BA116" s="339">
        <f t="shared" si="149"/>
        <v>6</v>
      </c>
      <c r="BB116" s="339">
        <f t="shared" si="149"/>
        <v>6</v>
      </c>
      <c r="BC116" s="5"/>
      <c r="BD116" s="5"/>
      <c r="BE116" s="5"/>
      <c r="BF116" s="5"/>
      <c r="BG116" s="5"/>
      <c r="BH116" s="5"/>
      <c r="BI116" s="5"/>
      <c r="BJ116" s="5"/>
      <c r="BK116" s="5"/>
      <c r="BL116" s="5"/>
      <c r="BM116" s="5"/>
      <c r="BN116" s="5"/>
      <c r="BO116" s="5"/>
      <c r="BP116" s="5"/>
      <c r="BQ116" s="5"/>
      <c r="BR116" s="5"/>
      <c r="BS116" s="2"/>
      <c r="BT116" s="2"/>
      <c r="BU116" s="2"/>
      <c r="BV116" s="2"/>
      <c r="BW116" s="2"/>
      <c r="BX116" s="2"/>
      <c r="BY116" s="2"/>
      <c r="BZ116" s="2"/>
      <c r="CA116" s="2"/>
      <c r="CB116" s="2"/>
      <c r="CC116" s="2"/>
      <c r="CD116" s="2"/>
      <c r="CE116" s="2"/>
      <c r="CF116" s="2"/>
      <c r="CG116" s="2"/>
      <c r="CH116" s="2"/>
      <c r="CI116" s="2"/>
      <c r="CJ116" s="2"/>
      <c r="CK116" s="2"/>
      <c r="CL116" s="2"/>
    </row>
    <row r="117" spans="1:90" ht="12.75" customHeight="1" x14ac:dyDescent="0.25">
      <c r="A117" s="2"/>
      <c r="B117" s="300" t="s">
        <v>1518</v>
      </c>
      <c r="C117" s="300"/>
      <c r="D117" s="300"/>
      <c r="E117" s="300"/>
      <c r="F117" s="300"/>
      <c r="G117" s="300"/>
      <c r="H117" s="300"/>
      <c r="I117" s="300"/>
      <c r="J117" s="338">
        <v>6</v>
      </c>
      <c r="K117" s="339">
        <f t="shared" ref="K117:BB117" si="150">J117</f>
        <v>6</v>
      </c>
      <c r="L117" s="339">
        <f t="shared" si="150"/>
        <v>6</v>
      </c>
      <c r="M117" s="339">
        <f t="shared" si="150"/>
        <v>6</v>
      </c>
      <c r="N117" s="339">
        <f t="shared" si="150"/>
        <v>6</v>
      </c>
      <c r="O117" s="339">
        <f t="shared" si="150"/>
        <v>6</v>
      </c>
      <c r="P117" s="339">
        <f t="shared" si="150"/>
        <v>6</v>
      </c>
      <c r="Q117" s="339">
        <f t="shared" si="150"/>
        <v>6</v>
      </c>
      <c r="R117" s="339">
        <f t="shared" si="150"/>
        <v>6</v>
      </c>
      <c r="S117" s="339">
        <f t="shared" si="150"/>
        <v>6</v>
      </c>
      <c r="T117" s="339">
        <f t="shared" si="150"/>
        <v>6</v>
      </c>
      <c r="U117" s="339">
        <f t="shared" si="150"/>
        <v>6</v>
      </c>
      <c r="V117" s="339">
        <f t="shared" si="150"/>
        <v>6</v>
      </c>
      <c r="W117" s="339">
        <f t="shared" si="150"/>
        <v>6</v>
      </c>
      <c r="X117" s="339">
        <f t="shared" si="150"/>
        <v>6</v>
      </c>
      <c r="Y117" s="339">
        <f t="shared" si="150"/>
        <v>6</v>
      </c>
      <c r="Z117" s="339">
        <f t="shared" si="150"/>
        <v>6</v>
      </c>
      <c r="AA117" s="339">
        <f t="shared" si="150"/>
        <v>6</v>
      </c>
      <c r="AB117" s="339">
        <f t="shared" si="150"/>
        <v>6</v>
      </c>
      <c r="AC117" s="339">
        <f t="shared" si="150"/>
        <v>6</v>
      </c>
      <c r="AD117" s="339">
        <f t="shared" si="150"/>
        <v>6</v>
      </c>
      <c r="AE117" s="339">
        <f t="shared" si="150"/>
        <v>6</v>
      </c>
      <c r="AF117" s="339">
        <f t="shared" si="150"/>
        <v>6</v>
      </c>
      <c r="AG117" s="339">
        <f t="shared" si="150"/>
        <v>6</v>
      </c>
      <c r="AH117" s="339">
        <f t="shared" si="150"/>
        <v>6</v>
      </c>
      <c r="AI117" s="339">
        <f t="shared" si="150"/>
        <v>6</v>
      </c>
      <c r="AJ117" s="339">
        <f t="shared" si="150"/>
        <v>6</v>
      </c>
      <c r="AK117" s="339">
        <f t="shared" si="150"/>
        <v>6</v>
      </c>
      <c r="AL117" s="339">
        <f t="shared" si="150"/>
        <v>6</v>
      </c>
      <c r="AM117" s="339">
        <f t="shared" si="150"/>
        <v>6</v>
      </c>
      <c r="AN117" s="339">
        <f t="shared" si="150"/>
        <v>6</v>
      </c>
      <c r="AO117" s="339">
        <f t="shared" si="150"/>
        <v>6</v>
      </c>
      <c r="AP117" s="339">
        <f t="shared" si="150"/>
        <v>6</v>
      </c>
      <c r="AQ117" s="339">
        <f t="shared" si="150"/>
        <v>6</v>
      </c>
      <c r="AR117" s="339">
        <f t="shared" si="150"/>
        <v>6</v>
      </c>
      <c r="AS117" s="339">
        <f t="shared" si="150"/>
        <v>6</v>
      </c>
      <c r="AT117" s="339">
        <f t="shared" si="150"/>
        <v>6</v>
      </c>
      <c r="AU117" s="339">
        <f t="shared" si="150"/>
        <v>6</v>
      </c>
      <c r="AV117" s="339">
        <f t="shared" si="150"/>
        <v>6</v>
      </c>
      <c r="AW117" s="339">
        <f t="shared" si="150"/>
        <v>6</v>
      </c>
      <c r="AX117" s="339">
        <f t="shared" si="150"/>
        <v>6</v>
      </c>
      <c r="AY117" s="339">
        <f t="shared" si="150"/>
        <v>6</v>
      </c>
      <c r="AZ117" s="339">
        <f t="shared" si="150"/>
        <v>6</v>
      </c>
      <c r="BA117" s="339">
        <f t="shared" si="150"/>
        <v>6</v>
      </c>
      <c r="BB117" s="339">
        <f t="shared" si="150"/>
        <v>6</v>
      </c>
      <c r="BC117" s="5"/>
      <c r="BD117" s="5"/>
      <c r="BE117" s="5"/>
      <c r="BF117" s="5"/>
      <c r="BG117" s="5"/>
      <c r="BH117" s="5"/>
      <c r="BI117" s="5"/>
      <c r="BJ117" s="5"/>
      <c r="BK117" s="5"/>
      <c r="BL117" s="5"/>
      <c r="BM117" s="5"/>
      <c r="BN117" s="5"/>
      <c r="BO117" s="5"/>
      <c r="BP117" s="5"/>
      <c r="BQ117" s="5"/>
      <c r="BR117" s="5"/>
      <c r="BS117" s="2"/>
      <c r="BT117" s="2"/>
      <c r="BU117" s="2"/>
      <c r="BV117" s="2"/>
      <c r="BW117" s="2"/>
      <c r="BX117" s="2"/>
      <c r="BY117" s="2"/>
      <c r="BZ117" s="2"/>
      <c r="CA117" s="2"/>
      <c r="CB117" s="2"/>
      <c r="CC117" s="2"/>
      <c r="CD117" s="2"/>
      <c r="CE117" s="2"/>
      <c r="CF117" s="2"/>
      <c r="CG117" s="2"/>
      <c r="CH117" s="2"/>
      <c r="CI117" s="2"/>
      <c r="CJ117" s="2"/>
      <c r="CK117" s="2"/>
      <c r="CL117" s="2"/>
    </row>
    <row r="118" spans="1:90" ht="12.75" customHeight="1" x14ac:dyDescent="0.25">
      <c r="A118" s="2"/>
      <c r="B118" s="300" t="s">
        <v>1519</v>
      </c>
      <c r="C118" s="338">
        <v>5</v>
      </c>
      <c r="D118" s="338">
        <f>C118+5</f>
        <v>10</v>
      </c>
      <c r="E118" s="339">
        <f t="shared" ref="E118:BB118" si="151">D118</f>
        <v>10</v>
      </c>
      <c r="F118" s="339">
        <f t="shared" si="151"/>
        <v>10</v>
      </c>
      <c r="G118" s="339">
        <f t="shared" si="151"/>
        <v>10</v>
      </c>
      <c r="H118" s="339">
        <f t="shared" si="151"/>
        <v>10</v>
      </c>
      <c r="I118" s="339">
        <f t="shared" si="151"/>
        <v>10</v>
      </c>
      <c r="J118" s="339">
        <f t="shared" si="151"/>
        <v>10</v>
      </c>
      <c r="K118" s="339">
        <f t="shared" si="151"/>
        <v>10</v>
      </c>
      <c r="L118" s="339">
        <f t="shared" si="151"/>
        <v>10</v>
      </c>
      <c r="M118" s="339">
        <f t="shared" si="151"/>
        <v>10</v>
      </c>
      <c r="N118" s="339">
        <f t="shared" si="151"/>
        <v>10</v>
      </c>
      <c r="O118" s="339">
        <f t="shared" si="151"/>
        <v>10</v>
      </c>
      <c r="P118" s="339">
        <f t="shared" si="151"/>
        <v>10</v>
      </c>
      <c r="Q118" s="339">
        <f t="shared" si="151"/>
        <v>10</v>
      </c>
      <c r="R118" s="339">
        <f t="shared" si="151"/>
        <v>10</v>
      </c>
      <c r="S118" s="339">
        <f t="shared" si="151"/>
        <v>10</v>
      </c>
      <c r="T118" s="339">
        <f t="shared" si="151"/>
        <v>10</v>
      </c>
      <c r="U118" s="339">
        <f t="shared" si="151"/>
        <v>10</v>
      </c>
      <c r="V118" s="339">
        <f t="shared" si="151"/>
        <v>10</v>
      </c>
      <c r="W118" s="339">
        <f t="shared" si="151"/>
        <v>10</v>
      </c>
      <c r="X118" s="339">
        <f t="shared" si="151"/>
        <v>10</v>
      </c>
      <c r="Y118" s="339">
        <f t="shared" si="151"/>
        <v>10</v>
      </c>
      <c r="Z118" s="339">
        <f t="shared" si="151"/>
        <v>10</v>
      </c>
      <c r="AA118" s="339">
        <f t="shared" si="151"/>
        <v>10</v>
      </c>
      <c r="AB118" s="339">
        <f t="shared" si="151"/>
        <v>10</v>
      </c>
      <c r="AC118" s="339">
        <f t="shared" si="151"/>
        <v>10</v>
      </c>
      <c r="AD118" s="339">
        <f t="shared" si="151"/>
        <v>10</v>
      </c>
      <c r="AE118" s="339">
        <f t="shared" si="151"/>
        <v>10</v>
      </c>
      <c r="AF118" s="339">
        <f t="shared" si="151"/>
        <v>10</v>
      </c>
      <c r="AG118" s="339">
        <f t="shared" si="151"/>
        <v>10</v>
      </c>
      <c r="AH118" s="339">
        <f t="shared" si="151"/>
        <v>10</v>
      </c>
      <c r="AI118" s="339">
        <f t="shared" si="151"/>
        <v>10</v>
      </c>
      <c r="AJ118" s="339">
        <f t="shared" si="151"/>
        <v>10</v>
      </c>
      <c r="AK118" s="339">
        <f t="shared" si="151"/>
        <v>10</v>
      </c>
      <c r="AL118" s="339">
        <f t="shared" si="151"/>
        <v>10</v>
      </c>
      <c r="AM118" s="339">
        <f t="shared" si="151"/>
        <v>10</v>
      </c>
      <c r="AN118" s="339">
        <f t="shared" si="151"/>
        <v>10</v>
      </c>
      <c r="AO118" s="339">
        <f t="shared" si="151"/>
        <v>10</v>
      </c>
      <c r="AP118" s="339">
        <f t="shared" si="151"/>
        <v>10</v>
      </c>
      <c r="AQ118" s="339">
        <f t="shared" si="151"/>
        <v>10</v>
      </c>
      <c r="AR118" s="339">
        <f t="shared" si="151"/>
        <v>10</v>
      </c>
      <c r="AS118" s="339">
        <f t="shared" si="151"/>
        <v>10</v>
      </c>
      <c r="AT118" s="339">
        <f t="shared" si="151"/>
        <v>10</v>
      </c>
      <c r="AU118" s="339">
        <f t="shared" si="151"/>
        <v>10</v>
      </c>
      <c r="AV118" s="339">
        <f t="shared" si="151"/>
        <v>10</v>
      </c>
      <c r="AW118" s="339">
        <f t="shared" si="151"/>
        <v>10</v>
      </c>
      <c r="AX118" s="339">
        <f t="shared" si="151"/>
        <v>10</v>
      </c>
      <c r="AY118" s="339">
        <f t="shared" si="151"/>
        <v>10</v>
      </c>
      <c r="AZ118" s="339">
        <f t="shared" si="151"/>
        <v>10</v>
      </c>
      <c r="BA118" s="339">
        <f t="shared" si="151"/>
        <v>10</v>
      </c>
      <c r="BB118" s="339">
        <f t="shared" si="151"/>
        <v>10</v>
      </c>
      <c r="BC118" s="5"/>
      <c r="BD118" s="5"/>
      <c r="BE118" s="5"/>
      <c r="BF118" s="5"/>
      <c r="BG118" s="5"/>
      <c r="BH118" s="5"/>
      <c r="BI118" s="5"/>
      <c r="BJ118" s="5"/>
      <c r="BK118" s="5"/>
      <c r="BL118" s="5"/>
      <c r="BM118" s="5"/>
      <c r="BN118" s="5"/>
      <c r="BO118" s="5"/>
      <c r="BP118" s="5"/>
      <c r="BQ118" s="5"/>
      <c r="BR118" s="5"/>
      <c r="BS118" s="2"/>
      <c r="BT118" s="2"/>
      <c r="BU118" s="2"/>
      <c r="BV118" s="2"/>
      <c r="BW118" s="2"/>
      <c r="BX118" s="2"/>
      <c r="BY118" s="2"/>
      <c r="BZ118" s="2"/>
      <c r="CA118" s="2"/>
      <c r="CB118" s="2"/>
      <c r="CC118" s="2"/>
      <c r="CD118" s="2"/>
      <c r="CE118" s="2"/>
      <c r="CF118" s="2"/>
      <c r="CG118" s="2"/>
      <c r="CH118" s="2"/>
      <c r="CI118" s="2"/>
      <c r="CJ118" s="2"/>
      <c r="CK118" s="2"/>
      <c r="CL118" s="2"/>
    </row>
    <row r="119" spans="1:90" ht="12.75" customHeight="1" x14ac:dyDescent="0.25">
      <c r="A119" s="2"/>
      <c r="B119" s="300" t="s">
        <v>1520</v>
      </c>
      <c r="C119" s="300"/>
      <c r="D119" s="300"/>
      <c r="E119" s="300"/>
      <c r="F119" s="300"/>
      <c r="G119" s="300"/>
      <c r="H119" s="338">
        <v>4</v>
      </c>
      <c r="I119" s="339">
        <f t="shared" ref="I119:BB119" si="152">H119</f>
        <v>4</v>
      </c>
      <c r="J119" s="339">
        <f t="shared" si="152"/>
        <v>4</v>
      </c>
      <c r="K119" s="339">
        <f t="shared" si="152"/>
        <v>4</v>
      </c>
      <c r="L119" s="339">
        <f t="shared" si="152"/>
        <v>4</v>
      </c>
      <c r="M119" s="339">
        <f t="shared" si="152"/>
        <v>4</v>
      </c>
      <c r="N119" s="339">
        <f t="shared" si="152"/>
        <v>4</v>
      </c>
      <c r="O119" s="339">
        <f t="shared" si="152"/>
        <v>4</v>
      </c>
      <c r="P119" s="339">
        <f t="shared" si="152"/>
        <v>4</v>
      </c>
      <c r="Q119" s="339">
        <f t="shared" si="152"/>
        <v>4</v>
      </c>
      <c r="R119" s="339">
        <f t="shared" si="152"/>
        <v>4</v>
      </c>
      <c r="S119" s="339">
        <f t="shared" si="152"/>
        <v>4</v>
      </c>
      <c r="T119" s="339">
        <f t="shared" si="152"/>
        <v>4</v>
      </c>
      <c r="U119" s="339">
        <f t="shared" si="152"/>
        <v>4</v>
      </c>
      <c r="V119" s="339">
        <f t="shared" si="152"/>
        <v>4</v>
      </c>
      <c r="W119" s="339">
        <f t="shared" si="152"/>
        <v>4</v>
      </c>
      <c r="X119" s="339">
        <f t="shared" si="152"/>
        <v>4</v>
      </c>
      <c r="Y119" s="339">
        <f t="shared" si="152"/>
        <v>4</v>
      </c>
      <c r="Z119" s="339">
        <f t="shared" si="152"/>
        <v>4</v>
      </c>
      <c r="AA119" s="339">
        <f t="shared" si="152"/>
        <v>4</v>
      </c>
      <c r="AB119" s="339">
        <f t="shared" si="152"/>
        <v>4</v>
      </c>
      <c r="AC119" s="339">
        <f t="shared" si="152"/>
        <v>4</v>
      </c>
      <c r="AD119" s="339">
        <f t="shared" si="152"/>
        <v>4</v>
      </c>
      <c r="AE119" s="339">
        <f t="shared" si="152"/>
        <v>4</v>
      </c>
      <c r="AF119" s="339">
        <f t="shared" si="152"/>
        <v>4</v>
      </c>
      <c r="AG119" s="339">
        <f t="shared" si="152"/>
        <v>4</v>
      </c>
      <c r="AH119" s="339">
        <f t="shared" si="152"/>
        <v>4</v>
      </c>
      <c r="AI119" s="339">
        <f t="shared" si="152"/>
        <v>4</v>
      </c>
      <c r="AJ119" s="339">
        <f t="shared" si="152"/>
        <v>4</v>
      </c>
      <c r="AK119" s="339">
        <f t="shared" si="152"/>
        <v>4</v>
      </c>
      <c r="AL119" s="339">
        <f t="shared" si="152"/>
        <v>4</v>
      </c>
      <c r="AM119" s="339">
        <f t="shared" si="152"/>
        <v>4</v>
      </c>
      <c r="AN119" s="339">
        <f t="shared" si="152"/>
        <v>4</v>
      </c>
      <c r="AO119" s="339">
        <f t="shared" si="152"/>
        <v>4</v>
      </c>
      <c r="AP119" s="339">
        <f t="shared" si="152"/>
        <v>4</v>
      </c>
      <c r="AQ119" s="339">
        <f t="shared" si="152"/>
        <v>4</v>
      </c>
      <c r="AR119" s="339">
        <f t="shared" si="152"/>
        <v>4</v>
      </c>
      <c r="AS119" s="339">
        <f t="shared" si="152"/>
        <v>4</v>
      </c>
      <c r="AT119" s="339">
        <f t="shared" si="152"/>
        <v>4</v>
      </c>
      <c r="AU119" s="339">
        <f t="shared" si="152"/>
        <v>4</v>
      </c>
      <c r="AV119" s="339">
        <f t="shared" si="152"/>
        <v>4</v>
      </c>
      <c r="AW119" s="339">
        <f t="shared" si="152"/>
        <v>4</v>
      </c>
      <c r="AX119" s="339">
        <f t="shared" si="152"/>
        <v>4</v>
      </c>
      <c r="AY119" s="339">
        <f t="shared" si="152"/>
        <v>4</v>
      </c>
      <c r="AZ119" s="339">
        <f t="shared" si="152"/>
        <v>4</v>
      </c>
      <c r="BA119" s="339">
        <f t="shared" si="152"/>
        <v>4</v>
      </c>
      <c r="BB119" s="339">
        <f t="shared" si="152"/>
        <v>4</v>
      </c>
      <c r="BC119" s="5"/>
      <c r="BD119" s="5"/>
      <c r="BE119" s="5"/>
      <c r="BF119" s="5"/>
      <c r="BG119" s="5"/>
      <c r="BH119" s="5"/>
      <c r="BI119" s="5"/>
      <c r="BJ119" s="5"/>
      <c r="BK119" s="5"/>
      <c r="BL119" s="5"/>
      <c r="BM119" s="5"/>
      <c r="BN119" s="5"/>
      <c r="BO119" s="5"/>
      <c r="BP119" s="5"/>
      <c r="BQ119" s="5"/>
      <c r="BR119" s="5"/>
      <c r="BS119" s="2"/>
      <c r="BT119" s="2"/>
      <c r="BU119" s="2"/>
      <c r="BV119" s="2"/>
      <c r="BW119" s="2"/>
      <c r="BX119" s="2"/>
      <c r="BY119" s="2"/>
      <c r="BZ119" s="2"/>
      <c r="CA119" s="2"/>
      <c r="CB119" s="2"/>
      <c r="CC119" s="2"/>
      <c r="CD119" s="2"/>
      <c r="CE119" s="2"/>
      <c r="CF119" s="2"/>
      <c r="CG119" s="2"/>
      <c r="CH119" s="2"/>
      <c r="CI119" s="2"/>
      <c r="CJ119" s="2"/>
      <c r="CK119" s="2"/>
      <c r="CL119" s="2"/>
    </row>
    <row r="120" spans="1:90" ht="12.75" customHeight="1" x14ac:dyDescent="0.25">
      <c r="A120" s="2"/>
      <c r="B120" s="300" t="s">
        <v>1521</v>
      </c>
      <c r="C120" s="300"/>
      <c r="D120" s="300"/>
      <c r="E120" s="338">
        <v>3</v>
      </c>
      <c r="F120" s="339">
        <f t="shared" ref="F120:BB120" si="153">E120</f>
        <v>3</v>
      </c>
      <c r="G120" s="339">
        <f t="shared" si="153"/>
        <v>3</v>
      </c>
      <c r="H120" s="339">
        <f t="shared" si="153"/>
        <v>3</v>
      </c>
      <c r="I120" s="339">
        <f t="shared" si="153"/>
        <v>3</v>
      </c>
      <c r="J120" s="339">
        <f t="shared" si="153"/>
        <v>3</v>
      </c>
      <c r="K120" s="339">
        <f t="shared" si="153"/>
        <v>3</v>
      </c>
      <c r="L120" s="339">
        <f t="shared" si="153"/>
        <v>3</v>
      </c>
      <c r="M120" s="339">
        <f t="shared" si="153"/>
        <v>3</v>
      </c>
      <c r="N120" s="339">
        <f t="shared" si="153"/>
        <v>3</v>
      </c>
      <c r="O120" s="339">
        <f t="shared" si="153"/>
        <v>3</v>
      </c>
      <c r="P120" s="339">
        <f t="shared" si="153"/>
        <v>3</v>
      </c>
      <c r="Q120" s="339">
        <f t="shared" si="153"/>
        <v>3</v>
      </c>
      <c r="R120" s="339">
        <f t="shared" si="153"/>
        <v>3</v>
      </c>
      <c r="S120" s="339">
        <f t="shared" si="153"/>
        <v>3</v>
      </c>
      <c r="T120" s="339">
        <f t="shared" si="153"/>
        <v>3</v>
      </c>
      <c r="U120" s="339">
        <f t="shared" si="153"/>
        <v>3</v>
      </c>
      <c r="V120" s="339">
        <f t="shared" si="153"/>
        <v>3</v>
      </c>
      <c r="W120" s="339">
        <f t="shared" si="153"/>
        <v>3</v>
      </c>
      <c r="X120" s="339">
        <f t="shared" si="153"/>
        <v>3</v>
      </c>
      <c r="Y120" s="339">
        <f t="shared" si="153"/>
        <v>3</v>
      </c>
      <c r="Z120" s="339">
        <f t="shared" si="153"/>
        <v>3</v>
      </c>
      <c r="AA120" s="339">
        <f t="shared" si="153"/>
        <v>3</v>
      </c>
      <c r="AB120" s="339">
        <f t="shared" si="153"/>
        <v>3</v>
      </c>
      <c r="AC120" s="339">
        <f t="shared" si="153"/>
        <v>3</v>
      </c>
      <c r="AD120" s="339">
        <f t="shared" si="153"/>
        <v>3</v>
      </c>
      <c r="AE120" s="339">
        <f t="shared" si="153"/>
        <v>3</v>
      </c>
      <c r="AF120" s="339">
        <f t="shared" si="153"/>
        <v>3</v>
      </c>
      <c r="AG120" s="339">
        <f t="shared" si="153"/>
        <v>3</v>
      </c>
      <c r="AH120" s="339">
        <f t="shared" si="153"/>
        <v>3</v>
      </c>
      <c r="AI120" s="339">
        <f t="shared" si="153"/>
        <v>3</v>
      </c>
      <c r="AJ120" s="339">
        <f t="shared" si="153"/>
        <v>3</v>
      </c>
      <c r="AK120" s="339">
        <f t="shared" si="153"/>
        <v>3</v>
      </c>
      <c r="AL120" s="339">
        <f t="shared" si="153"/>
        <v>3</v>
      </c>
      <c r="AM120" s="339">
        <f t="shared" si="153"/>
        <v>3</v>
      </c>
      <c r="AN120" s="339">
        <f t="shared" si="153"/>
        <v>3</v>
      </c>
      <c r="AO120" s="339">
        <f t="shared" si="153"/>
        <v>3</v>
      </c>
      <c r="AP120" s="339">
        <f t="shared" si="153"/>
        <v>3</v>
      </c>
      <c r="AQ120" s="339">
        <f t="shared" si="153"/>
        <v>3</v>
      </c>
      <c r="AR120" s="339">
        <f t="shared" si="153"/>
        <v>3</v>
      </c>
      <c r="AS120" s="339">
        <f t="shared" si="153"/>
        <v>3</v>
      </c>
      <c r="AT120" s="339">
        <f t="shared" si="153"/>
        <v>3</v>
      </c>
      <c r="AU120" s="339">
        <f t="shared" si="153"/>
        <v>3</v>
      </c>
      <c r="AV120" s="339">
        <f t="shared" si="153"/>
        <v>3</v>
      </c>
      <c r="AW120" s="339">
        <f t="shared" si="153"/>
        <v>3</v>
      </c>
      <c r="AX120" s="339">
        <f t="shared" si="153"/>
        <v>3</v>
      </c>
      <c r="AY120" s="339">
        <f t="shared" si="153"/>
        <v>3</v>
      </c>
      <c r="AZ120" s="339">
        <f t="shared" si="153"/>
        <v>3</v>
      </c>
      <c r="BA120" s="339">
        <f t="shared" si="153"/>
        <v>3</v>
      </c>
      <c r="BB120" s="339">
        <f t="shared" si="153"/>
        <v>3</v>
      </c>
      <c r="BC120" s="5"/>
      <c r="BD120" s="5"/>
      <c r="BE120" s="5"/>
      <c r="BF120" s="5"/>
      <c r="BG120" s="5"/>
      <c r="BH120" s="5"/>
      <c r="BI120" s="5"/>
      <c r="BJ120" s="5"/>
      <c r="BK120" s="5"/>
      <c r="BL120" s="5"/>
      <c r="BM120" s="5"/>
      <c r="BN120" s="5"/>
      <c r="BO120" s="5"/>
      <c r="BP120" s="5"/>
      <c r="BQ120" s="5"/>
      <c r="BR120" s="5"/>
      <c r="BS120" s="2"/>
      <c r="BT120" s="2"/>
      <c r="BU120" s="2"/>
      <c r="BV120" s="2"/>
      <c r="BW120" s="2"/>
      <c r="BX120" s="2"/>
      <c r="BY120" s="2"/>
      <c r="BZ120" s="2"/>
      <c r="CA120" s="2"/>
      <c r="CB120" s="2"/>
      <c r="CC120" s="2"/>
      <c r="CD120" s="2"/>
      <c r="CE120" s="2"/>
      <c r="CF120" s="2"/>
      <c r="CG120" s="2"/>
      <c r="CH120" s="2"/>
      <c r="CI120" s="2"/>
      <c r="CJ120" s="2"/>
      <c r="CK120" s="2"/>
      <c r="CL120" s="2"/>
    </row>
    <row r="121" spans="1:90" ht="12.75" customHeight="1" x14ac:dyDescent="0.25">
      <c r="A121" s="2"/>
      <c r="B121" s="300" t="s">
        <v>1522</v>
      </c>
      <c r="C121" s="300"/>
      <c r="D121" s="300"/>
      <c r="E121" s="300"/>
      <c r="F121" s="300"/>
      <c r="G121" s="300"/>
      <c r="H121" s="300"/>
      <c r="I121" s="300"/>
      <c r="J121" s="300"/>
      <c r="K121" s="300"/>
      <c r="L121" s="300"/>
      <c r="M121" s="300"/>
      <c r="N121" s="300"/>
      <c r="O121" s="300"/>
      <c r="P121" s="300"/>
      <c r="Q121" s="300"/>
      <c r="R121" s="300"/>
      <c r="S121" s="300"/>
      <c r="T121" s="300"/>
      <c r="U121" s="300"/>
      <c r="V121" s="338">
        <v>8</v>
      </c>
      <c r="W121" s="339">
        <f t="shared" ref="W121:BB121" si="154">V121</f>
        <v>8</v>
      </c>
      <c r="X121" s="339">
        <f t="shared" si="154"/>
        <v>8</v>
      </c>
      <c r="Y121" s="339">
        <f t="shared" si="154"/>
        <v>8</v>
      </c>
      <c r="Z121" s="339">
        <f t="shared" si="154"/>
        <v>8</v>
      </c>
      <c r="AA121" s="339">
        <f t="shared" si="154"/>
        <v>8</v>
      </c>
      <c r="AB121" s="339">
        <f t="shared" si="154"/>
        <v>8</v>
      </c>
      <c r="AC121" s="339">
        <f t="shared" si="154"/>
        <v>8</v>
      </c>
      <c r="AD121" s="339">
        <f t="shared" si="154"/>
        <v>8</v>
      </c>
      <c r="AE121" s="339">
        <f t="shared" si="154"/>
        <v>8</v>
      </c>
      <c r="AF121" s="339">
        <f t="shared" si="154"/>
        <v>8</v>
      </c>
      <c r="AG121" s="339">
        <f t="shared" si="154"/>
        <v>8</v>
      </c>
      <c r="AH121" s="339">
        <f t="shared" si="154"/>
        <v>8</v>
      </c>
      <c r="AI121" s="339">
        <f t="shared" si="154"/>
        <v>8</v>
      </c>
      <c r="AJ121" s="339">
        <f t="shared" si="154"/>
        <v>8</v>
      </c>
      <c r="AK121" s="339">
        <f t="shared" si="154"/>
        <v>8</v>
      </c>
      <c r="AL121" s="339">
        <f t="shared" si="154"/>
        <v>8</v>
      </c>
      <c r="AM121" s="339">
        <f t="shared" si="154"/>
        <v>8</v>
      </c>
      <c r="AN121" s="339">
        <f t="shared" si="154"/>
        <v>8</v>
      </c>
      <c r="AO121" s="339">
        <f t="shared" si="154"/>
        <v>8</v>
      </c>
      <c r="AP121" s="339">
        <f t="shared" si="154"/>
        <v>8</v>
      </c>
      <c r="AQ121" s="339">
        <f t="shared" si="154"/>
        <v>8</v>
      </c>
      <c r="AR121" s="339">
        <f t="shared" si="154"/>
        <v>8</v>
      </c>
      <c r="AS121" s="339">
        <f t="shared" si="154"/>
        <v>8</v>
      </c>
      <c r="AT121" s="339">
        <f t="shared" si="154"/>
        <v>8</v>
      </c>
      <c r="AU121" s="339">
        <f t="shared" si="154"/>
        <v>8</v>
      </c>
      <c r="AV121" s="339">
        <f t="shared" si="154"/>
        <v>8</v>
      </c>
      <c r="AW121" s="339">
        <f t="shared" si="154"/>
        <v>8</v>
      </c>
      <c r="AX121" s="339">
        <f t="shared" si="154"/>
        <v>8</v>
      </c>
      <c r="AY121" s="339">
        <f t="shared" si="154"/>
        <v>8</v>
      </c>
      <c r="AZ121" s="339">
        <f t="shared" si="154"/>
        <v>8</v>
      </c>
      <c r="BA121" s="339">
        <f t="shared" si="154"/>
        <v>8</v>
      </c>
      <c r="BB121" s="339">
        <f t="shared" si="154"/>
        <v>8</v>
      </c>
      <c r="BC121" s="5"/>
      <c r="BD121" s="5"/>
      <c r="BE121" s="5"/>
      <c r="BF121" s="5"/>
      <c r="BG121" s="5"/>
      <c r="BH121" s="5"/>
      <c r="BI121" s="5"/>
      <c r="BJ121" s="5"/>
      <c r="BK121" s="5"/>
      <c r="BL121" s="5"/>
      <c r="BM121" s="5"/>
      <c r="BN121" s="5"/>
      <c r="BO121" s="5"/>
      <c r="BP121" s="5"/>
      <c r="BQ121" s="5"/>
      <c r="BR121" s="5"/>
      <c r="BS121" s="2"/>
      <c r="BT121" s="2"/>
      <c r="BU121" s="2"/>
      <c r="BV121" s="2"/>
      <c r="BW121" s="2"/>
      <c r="BX121" s="2"/>
      <c r="BY121" s="2"/>
      <c r="BZ121" s="2"/>
      <c r="CA121" s="2"/>
      <c r="CB121" s="2"/>
      <c r="CC121" s="2"/>
      <c r="CD121" s="2"/>
      <c r="CE121" s="2"/>
      <c r="CF121" s="2"/>
      <c r="CG121" s="2"/>
      <c r="CH121" s="2"/>
      <c r="CI121" s="2"/>
      <c r="CJ121" s="2"/>
      <c r="CK121" s="2"/>
      <c r="CL121" s="2"/>
    </row>
    <row r="122" spans="1:90" ht="12.75" customHeight="1" x14ac:dyDescent="0.25">
      <c r="A122" s="2"/>
      <c r="B122" s="300" t="s">
        <v>1523</v>
      </c>
      <c r="C122" s="338">
        <v>4</v>
      </c>
      <c r="D122" s="339">
        <f t="shared" ref="D122:BB122" si="155">C122</f>
        <v>4</v>
      </c>
      <c r="E122" s="339">
        <f t="shared" si="155"/>
        <v>4</v>
      </c>
      <c r="F122" s="339">
        <f t="shared" si="155"/>
        <v>4</v>
      </c>
      <c r="G122" s="339">
        <f t="shared" si="155"/>
        <v>4</v>
      </c>
      <c r="H122" s="339">
        <f t="shared" si="155"/>
        <v>4</v>
      </c>
      <c r="I122" s="339">
        <f t="shared" si="155"/>
        <v>4</v>
      </c>
      <c r="J122" s="339">
        <f t="shared" si="155"/>
        <v>4</v>
      </c>
      <c r="K122" s="339">
        <f t="shared" si="155"/>
        <v>4</v>
      </c>
      <c r="L122" s="339">
        <f t="shared" si="155"/>
        <v>4</v>
      </c>
      <c r="M122" s="339">
        <f t="shared" si="155"/>
        <v>4</v>
      </c>
      <c r="N122" s="339">
        <f t="shared" si="155"/>
        <v>4</v>
      </c>
      <c r="O122" s="339">
        <f t="shared" si="155"/>
        <v>4</v>
      </c>
      <c r="P122" s="339">
        <f t="shared" si="155"/>
        <v>4</v>
      </c>
      <c r="Q122" s="339">
        <f t="shared" si="155"/>
        <v>4</v>
      </c>
      <c r="R122" s="339">
        <f t="shared" si="155"/>
        <v>4</v>
      </c>
      <c r="S122" s="339">
        <f t="shared" si="155"/>
        <v>4</v>
      </c>
      <c r="T122" s="339">
        <f t="shared" si="155"/>
        <v>4</v>
      </c>
      <c r="U122" s="339">
        <f t="shared" si="155"/>
        <v>4</v>
      </c>
      <c r="V122" s="339">
        <f t="shared" si="155"/>
        <v>4</v>
      </c>
      <c r="W122" s="339">
        <f t="shared" si="155"/>
        <v>4</v>
      </c>
      <c r="X122" s="339">
        <f t="shared" si="155"/>
        <v>4</v>
      </c>
      <c r="Y122" s="339">
        <f t="shared" si="155"/>
        <v>4</v>
      </c>
      <c r="Z122" s="339">
        <f t="shared" si="155"/>
        <v>4</v>
      </c>
      <c r="AA122" s="339">
        <f t="shared" si="155"/>
        <v>4</v>
      </c>
      <c r="AB122" s="339">
        <f t="shared" si="155"/>
        <v>4</v>
      </c>
      <c r="AC122" s="339">
        <f t="shared" si="155"/>
        <v>4</v>
      </c>
      <c r="AD122" s="339">
        <f t="shared" si="155"/>
        <v>4</v>
      </c>
      <c r="AE122" s="339">
        <f t="shared" si="155"/>
        <v>4</v>
      </c>
      <c r="AF122" s="339">
        <f t="shared" si="155"/>
        <v>4</v>
      </c>
      <c r="AG122" s="339">
        <f t="shared" si="155"/>
        <v>4</v>
      </c>
      <c r="AH122" s="339">
        <f t="shared" si="155"/>
        <v>4</v>
      </c>
      <c r="AI122" s="339">
        <f t="shared" si="155"/>
        <v>4</v>
      </c>
      <c r="AJ122" s="339">
        <f t="shared" si="155"/>
        <v>4</v>
      </c>
      <c r="AK122" s="339">
        <f t="shared" si="155"/>
        <v>4</v>
      </c>
      <c r="AL122" s="339">
        <f t="shared" si="155"/>
        <v>4</v>
      </c>
      <c r="AM122" s="339">
        <f t="shared" si="155"/>
        <v>4</v>
      </c>
      <c r="AN122" s="339">
        <f t="shared" si="155"/>
        <v>4</v>
      </c>
      <c r="AO122" s="339">
        <f t="shared" si="155"/>
        <v>4</v>
      </c>
      <c r="AP122" s="339">
        <f t="shared" si="155"/>
        <v>4</v>
      </c>
      <c r="AQ122" s="339">
        <f t="shared" si="155"/>
        <v>4</v>
      </c>
      <c r="AR122" s="339">
        <f t="shared" si="155"/>
        <v>4</v>
      </c>
      <c r="AS122" s="339">
        <f t="shared" si="155"/>
        <v>4</v>
      </c>
      <c r="AT122" s="339">
        <f t="shared" si="155"/>
        <v>4</v>
      </c>
      <c r="AU122" s="339">
        <f t="shared" si="155"/>
        <v>4</v>
      </c>
      <c r="AV122" s="339">
        <f t="shared" si="155"/>
        <v>4</v>
      </c>
      <c r="AW122" s="339">
        <f t="shared" si="155"/>
        <v>4</v>
      </c>
      <c r="AX122" s="339">
        <f t="shared" si="155"/>
        <v>4</v>
      </c>
      <c r="AY122" s="339">
        <f t="shared" si="155"/>
        <v>4</v>
      </c>
      <c r="AZ122" s="339">
        <f t="shared" si="155"/>
        <v>4</v>
      </c>
      <c r="BA122" s="339">
        <f t="shared" si="155"/>
        <v>4</v>
      </c>
      <c r="BB122" s="339">
        <f t="shared" si="155"/>
        <v>4</v>
      </c>
      <c r="BC122" s="5"/>
      <c r="BD122" s="5"/>
      <c r="BE122" s="5"/>
      <c r="BF122" s="5"/>
      <c r="BG122" s="5"/>
      <c r="BH122" s="5"/>
      <c r="BI122" s="5"/>
      <c r="BJ122" s="5"/>
      <c r="BK122" s="5"/>
      <c r="BL122" s="5"/>
      <c r="BM122" s="5"/>
      <c r="BN122" s="5"/>
      <c r="BO122" s="5"/>
      <c r="BP122" s="5"/>
      <c r="BQ122" s="5"/>
      <c r="BR122" s="5"/>
      <c r="BS122" s="2"/>
      <c r="BT122" s="2"/>
      <c r="BU122" s="2"/>
      <c r="BV122" s="2"/>
      <c r="BW122" s="2"/>
      <c r="BX122" s="2"/>
      <c r="BY122" s="2"/>
      <c r="BZ122" s="2"/>
      <c r="CA122" s="2"/>
      <c r="CB122" s="2"/>
      <c r="CC122" s="2"/>
      <c r="CD122" s="2"/>
      <c r="CE122" s="2"/>
      <c r="CF122" s="2"/>
      <c r="CG122" s="2"/>
      <c r="CH122" s="2"/>
      <c r="CI122" s="2"/>
      <c r="CJ122" s="2"/>
      <c r="CK122" s="2"/>
      <c r="CL122" s="2"/>
    </row>
    <row r="123" spans="1:90" ht="12.75" customHeight="1" x14ac:dyDescent="0.25">
      <c r="A123" s="2"/>
      <c r="B123" s="300" t="s">
        <v>1524</v>
      </c>
      <c r="C123" s="338">
        <v>5.5</v>
      </c>
      <c r="D123" s="338">
        <f>C123+3</f>
        <v>8.5</v>
      </c>
      <c r="E123" s="339">
        <f t="shared" ref="E123:E126" si="156">D123</f>
        <v>8.5</v>
      </c>
      <c r="F123" s="338">
        <f>E123+2</f>
        <v>10.5</v>
      </c>
      <c r="G123" s="339">
        <f t="shared" ref="G123:S123" si="157">F123</f>
        <v>10.5</v>
      </c>
      <c r="H123" s="339">
        <f t="shared" si="157"/>
        <v>10.5</v>
      </c>
      <c r="I123" s="339">
        <f t="shared" si="157"/>
        <v>10.5</v>
      </c>
      <c r="J123" s="339">
        <f t="shared" si="157"/>
        <v>10.5</v>
      </c>
      <c r="K123" s="339">
        <f t="shared" si="157"/>
        <v>10.5</v>
      </c>
      <c r="L123" s="339">
        <f t="shared" si="157"/>
        <v>10.5</v>
      </c>
      <c r="M123" s="339">
        <f t="shared" si="157"/>
        <v>10.5</v>
      </c>
      <c r="N123" s="339">
        <f t="shared" si="157"/>
        <v>10.5</v>
      </c>
      <c r="O123" s="339">
        <f t="shared" si="157"/>
        <v>10.5</v>
      </c>
      <c r="P123" s="339">
        <f t="shared" si="157"/>
        <v>10.5</v>
      </c>
      <c r="Q123" s="339">
        <f t="shared" si="157"/>
        <v>10.5</v>
      </c>
      <c r="R123" s="339">
        <f t="shared" si="157"/>
        <v>10.5</v>
      </c>
      <c r="S123" s="339">
        <f t="shared" si="157"/>
        <v>10.5</v>
      </c>
      <c r="T123" s="338">
        <v>10.5</v>
      </c>
      <c r="U123" s="339">
        <f t="shared" ref="U123:BB123" si="158">T123</f>
        <v>10.5</v>
      </c>
      <c r="V123" s="339">
        <f t="shared" si="158"/>
        <v>10.5</v>
      </c>
      <c r="W123" s="339">
        <f t="shared" si="158"/>
        <v>10.5</v>
      </c>
      <c r="X123" s="339">
        <f t="shared" si="158"/>
        <v>10.5</v>
      </c>
      <c r="Y123" s="339">
        <f t="shared" si="158"/>
        <v>10.5</v>
      </c>
      <c r="Z123" s="339">
        <f t="shared" si="158"/>
        <v>10.5</v>
      </c>
      <c r="AA123" s="339">
        <f t="shared" si="158"/>
        <v>10.5</v>
      </c>
      <c r="AB123" s="339">
        <f t="shared" si="158"/>
        <v>10.5</v>
      </c>
      <c r="AC123" s="339">
        <f t="shared" si="158"/>
        <v>10.5</v>
      </c>
      <c r="AD123" s="339">
        <f t="shared" si="158"/>
        <v>10.5</v>
      </c>
      <c r="AE123" s="339">
        <f t="shared" si="158"/>
        <v>10.5</v>
      </c>
      <c r="AF123" s="339">
        <f t="shared" si="158"/>
        <v>10.5</v>
      </c>
      <c r="AG123" s="339">
        <f t="shared" si="158"/>
        <v>10.5</v>
      </c>
      <c r="AH123" s="339">
        <f t="shared" si="158"/>
        <v>10.5</v>
      </c>
      <c r="AI123" s="339">
        <f t="shared" si="158"/>
        <v>10.5</v>
      </c>
      <c r="AJ123" s="339">
        <f t="shared" si="158"/>
        <v>10.5</v>
      </c>
      <c r="AK123" s="339">
        <f t="shared" si="158"/>
        <v>10.5</v>
      </c>
      <c r="AL123" s="339">
        <f t="shared" si="158"/>
        <v>10.5</v>
      </c>
      <c r="AM123" s="339">
        <f t="shared" si="158"/>
        <v>10.5</v>
      </c>
      <c r="AN123" s="339">
        <f t="shared" si="158"/>
        <v>10.5</v>
      </c>
      <c r="AO123" s="339">
        <f t="shared" si="158"/>
        <v>10.5</v>
      </c>
      <c r="AP123" s="339">
        <f t="shared" si="158"/>
        <v>10.5</v>
      </c>
      <c r="AQ123" s="339">
        <f t="shared" si="158"/>
        <v>10.5</v>
      </c>
      <c r="AR123" s="339">
        <f t="shared" si="158"/>
        <v>10.5</v>
      </c>
      <c r="AS123" s="339">
        <f t="shared" si="158"/>
        <v>10.5</v>
      </c>
      <c r="AT123" s="339">
        <f t="shared" si="158"/>
        <v>10.5</v>
      </c>
      <c r="AU123" s="339">
        <f t="shared" si="158"/>
        <v>10.5</v>
      </c>
      <c r="AV123" s="339">
        <f t="shared" si="158"/>
        <v>10.5</v>
      </c>
      <c r="AW123" s="339">
        <f t="shared" si="158"/>
        <v>10.5</v>
      </c>
      <c r="AX123" s="339">
        <f t="shared" si="158"/>
        <v>10.5</v>
      </c>
      <c r="AY123" s="339">
        <f t="shared" si="158"/>
        <v>10.5</v>
      </c>
      <c r="AZ123" s="339">
        <f t="shared" si="158"/>
        <v>10.5</v>
      </c>
      <c r="BA123" s="339">
        <f t="shared" si="158"/>
        <v>10.5</v>
      </c>
      <c r="BB123" s="339">
        <f t="shared" si="158"/>
        <v>10.5</v>
      </c>
      <c r="BC123" s="5"/>
      <c r="BD123" s="5"/>
      <c r="BE123" s="5"/>
      <c r="BF123" s="5"/>
      <c r="BG123" s="5"/>
      <c r="BH123" s="5"/>
      <c r="BI123" s="5"/>
      <c r="BJ123" s="5"/>
      <c r="BK123" s="5"/>
      <c r="BL123" s="5"/>
      <c r="BM123" s="5"/>
      <c r="BN123" s="5"/>
      <c r="BO123" s="5"/>
      <c r="BP123" s="5"/>
      <c r="BQ123" s="5"/>
      <c r="BR123" s="5"/>
      <c r="BS123" s="2"/>
      <c r="BT123" s="2"/>
      <c r="BU123" s="2"/>
      <c r="BV123" s="2"/>
      <c r="BW123" s="2"/>
      <c r="BX123" s="2"/>
      <c r="BY123" s="2"/>
      <c r="BZ123" s="2"/>
      <c r="CA123" s="2"/>
      <c r="CB123" s="2"/>
      <c r="CC123" s="2"/>
      <c r="CD123" s="2"/>
      <c r="CE123" s="2"/>
      <c r="CF123" s="2"/>
      <c r="CG123" s="2"/>
      <c r="CH123" s="2"/>
      <c r="CI123" s="2"/>
      <c r="CJ123" s="2"/>
      <c r="CK123" s="2"/>
      <c r="CL123" s="2"/>
    </row>
    <row r="124" spans="1:90" ht="12.75" customHeight="1" x14ac:dyDescent="0.25">
      <c r="A124" s="2"/>
      <c r="B124" s="300" t="s">
        <v>1525</v>
      </c>
      <c r="C124" s="300"/>
      <c r="D124" s="338">
        <v>3</v>
      </c>
      <c r="E124" s="339">
        <f t="shared" si="156"/>
        <v>3</v>
      </c>
      <c r="F124" s="339">
        <f t="shared" ref="F124:BB124" si="159">E124</f>
        <v>3</v>
      </c>
      <c r="G124" s="339">
        <f t="shared" si="159"/>
        <v>3</v>
      </c>
      <c r="H124" s="339">
        <f t="shared" si="159"/>
        <v>3</v>
      </c>
      <c r="I124" s="339">
        <f t="shared" si="159"/>
        <v>3</v>
      </c>
      <c r="J124" s="339">
        <f t="shared" si="159"/>
        <v>3</v>
      </c>
      <c r="K124" s="339">
        <f t="shared" si="159"/>
        <v>3</v>
      </c>
      <c r="L124" s="339">
        <f t="shared" si="159"/>
        <v>3</v>
      </c>
      <c r="M124" s="339">
        <f t="shared" si="159"/>
        <v>3</v>
      </c>
      <c r="N124" s="339">
        <f t="shared" si="159"/>
        <v>3</v>
      </c>
      <c r="O124" s="339">
        <f t="shared" si="159"/>
        <v>3</v>
      </c>
      <c r="P124" s="339">
        <f t="shared" si="159"/>
        <v>3</v>
      </c>
      <c r="Q124" s="339">
        <f t="shared" si="159"/>
        <v>3</v>
      </c>
      <c r="R124" s="339">
        <f t="shared" si="159"/>
        <v>3</v>
      </c>
      <c r="S124" s="339">
        <f t="shared" si="159"/>
        <v>3</v>
      </c>
      <c r="T124" s="339">
        <f t="shared" si="159"/>
        <v>3</v>
      </c>
      <c r="U124" s="339">
        <f t="shared" si="159"/>
        <v>3</v>
      </c>
      <c r="V124" s="339">
        <f t="shared" si="159"/>
        <v>3</v>
      </c>
      <c r="W124" s="339">
        <f t="shared" si="159"/>
        <v>3</v>
      </c>
      <c r="X124" s="339">
        <f t="shared" si="159"/>
        <v>3</v>
      </c>
      <c r="Y124" s="339">
        <f t="shared" si="159"/>
        <v>3</v>
      </c>
      <c r="Z124" s="339">
        <f t="shared" si="159"/>
        <v>3</v>
      </c>
      <c r="AA124" s="339">
        <f t="shared" si="159"/>
        <v>3</v>
      </c>
      <c r="AB124" s="339">
        <f t="shared" si="159"/>
        <v>3</v>
      </c>
      <c r="AC124" s="339">
        <f t="shared" si="159"/>
        <v>3</v>
      </c>
      <c r="AD124" s="339">
        <f t="shared" si="159"/>
        <v>3</v>
      </c>
      <c r="AE124" s="339">
        <f t="shared" si="159"/>
        <v>3</v>
      </c>
      <c r="AF124" s="339">
        <f t="shared" si="159"/>
        <v>3</v>
      </c>
      <c r="AG124" s="339">
        <f t="shared" si="159"/>
        <v>3</v>
      </c>
      <c r="AH124" s="339">
        <f t="shared" si="159"/>
        <v>3</v>
      </c>
      <c r="AI124" s="339">
        <f t="shared" si="159"/>
        <v>3</v>
      </c>
      <c r="AJ124" s="339">
        <f t="shared" si="159"/>
        <v>3</v>
      </c>
      <c r="AK124" s="339">
        <f t="shared" si="159"/>
        <v>3</v>
      </c>
      <c r="AL124" s="339">
        <f t="shared" si="159"/>
        <v>3</v>
      </c>
      <c r="AM124" s="339">
        <f t="shared" si="159"/>
        <v>3</v>
      </c>
      <c r="AN124" s="339">
        <f t="shared" si="159"/>
        <v>3</v>
      </c>
      <c r="AO124" s="339">
        <f t="shared" si="159"/>
        <v>3</v>
      </c>
      <c r="AP124" s="339">
        <f t="shared" si="159"/>
        <v>3</v>
      </c>
      <c r="AQ124" s="339">
        <f t="shared" si="159"/>
        <v>3</v>
      </c>
      <c r="AR124" s="339">
        <f t="shared" si="159"/>
        <v>3</v>
      </c>
      <c r="AS124" s="339">
        <f t="shared" si="159"/>
        <v>3</v>
      </c>
      <c r="AT124" s="339">
        <f t="shared" si="159"/>
        <v>3</v>
      </c>
      <c r="AU124" s="339">
        <f t="shared" si="159"/>
        <v>3</v>
      </c>
      <c r="AV124" s="339">
        <f t="shared" si="159"/>
        <v>3</v>
      </c>
      <c r="AW124" s="339">
        <f t="shared" si="159"/>
        <v>3</v>
      </c>
      <c r="AX124" s="339">
        <f t="shared" si="159"/>
        <v>3</v>
      </c>
      <c r="AY124" s="339">
        <f t="shared" si="159"/>
        <v>3</v>
      </c>
      <c r="AZ124" s="339">
        <f t="shared" si="159"/>
        <v>3</v>
      </c>
      <c r="BA124" s="339">
        <f t="shared" si="159"/>
        <v>3</v>
      </c>
      <c r="BB124" s="339">
        <f t="shared" si="159"/>
        <v>3</v>
      </c>
      <c r="BC124" s="5"/>
      <c r="BD124" s="5"/>
      <c r="BE124" s="5"/>
      <c r="BF124" s="5"/>
      <c r="BG124" s="5"/>
      <c r="BH124" s="5"/>
      <c r="BI124" s="5"/>
      <c r="BJ124" s="5"/>
      <c r="BK124" s="5"/>
      <c r="BL124" s="5"/>
      <c r="BM124" s="5"/>
      <c r="BN124" s="5"/>
      <c r="BO124" s="5"/>
      <c r="BP124" s="5"/>
      <c r="BQ124" s="5"/>
      <c r="BR124" s="5"/>
      <c r="BS124" s="2"/>
      <c r="BT124" s="2"/>
      <c r="BU124" s="2"/>
      <c r="BV124" s="2"/>
      <c r="BW124" s="2"/>
      <c r="BX124" s="2"/>
      <c r="BY124" s="2"/>
      <c r="BZ124" s="2"/>
      <c r="CA124" s="2"/>
      <c r="CB124" s="2"/>
      <c r="CC124" s="2"/>
      <c r="CD124" s="2"/>
      <c r="CE124" s="2"/>
      <c r="CF124" s="2"/>
      <c r="CG124" s="2"/>
      <c r="CH124" s="2"/>
      <c r="CI124" s="2"/>
      <c r="CJ124" s="2"/>
      <c r="CK124" s="2"/>
      <c r="CL124" s="2"/>
    </row>
    <row r="125" spans="1:90" ht="12.75" customHeight="1" x14ac:dyDescent="0.25">
      <c r="A125" s="2"/>
      <c r="B125" s="300" t="s">
        <v>1526</v>
      </c>
      <c r="C125" s="338">
        <v>4</v>
      </c>
      <c r="D125" s="338">
        <f>C125+5.5</f>
        <v>9.5</v>
      </c>
      <c r="E125" s="339">
        <f>D125</f>
        <v>9.5</v>
      </c>
      <c r="F125" s="339">
        <f t="shared" ref="F125:BB125" si="160">E125</f>
        <v>9.5</v>
      </c>
      <c r="G125" s="339">
        <f t="shared" si="160"/>
        <v>9.5</v>
      </c>
      <c r="H125" s="339">
        <f t="shared" si="160"/>
        <v>9.5</v>
      </c>
      <c r="I125" s="339">
        <f t="shared" si="160"/>
        <v>9.5</v>
      </c>
      <c r="J125" s="339">
        <f t="shared" si="160"/>
        <v>9.5</v>
      </c>
      <c r="K125" s="339">
        <f t="shared" si="160"/>
        <v>9.5</v>
      </c>
      <c r="L125" s="339">
        <f t="shared" si="160"/>
        <v>9.5</v>
      </c>
      <c r="M125" s="339">
        <f t="shared" si="160"/>
        <v>9.5</v>
      </c>
      <c r="N125" s="339">
        <f t="shared" si="160"/>
        <v>9.5</v>
      </c>
      <c r="O125" s="339">
        <f t="shared" si="160"/>
        <v>9.5</v>
      </c>
      <c r="P125" s="339">
        <f t="shared" si="160"/>
        <v>9.5</v>
      </c>
      <c r="Q125" s="339">
        <f t="shared" si="160"/>
        <v>9.5</v>
      </c>
      <c r="R125" s="339">
        <f t="shared" si="160"/>
        <v>9.5</v>
      </c>
      <c r="S125" s="339">
        <f t="shared" si="160"/>
        <v>9.5</v>
      </c>
      <c r="T125" s="339">
        <f t="shared" si="160"/>
        <v>9.5</v>
      </c>
      <c r="U125" s="339">
        <f t="shared" si="160"/>
        <v>9.5</v>
      </c>
      <c r="V125" s="339">
        <f t="shared" si="160"/>
        <v>9.5</v>
      </c>
      <c r="W125" s="339">
        <f t="shared" si="160"/>
        <v>9.5</v>
      </c>
      <c r="X125" s="339">
        <f t="shared" si="160"/>
        <v>9.5</v>
      </c>
      <c r="Y125" s="339">
        <f t="shared" si="160"/>
        <v>9.5</v>
      </c>
      <c r="Z125" s="339">
        <f t="shared" si="160"/>
        <v>9.5</v>
      </c>
      <c r="AA125" s="339">
        <f t="shared" si="160"/>
        <v>9.5</v>
      </c>
      <c r="AB125" s="339">
        <f t="shared" si="160"/>
        <v>9.5</v>
      </c>
      <c r="AC125" s="339">
        <f t="shared" si="160"/>
        <v>9.5</v>
      </c>
      <c r="AD125" s="339">
        <f t="shared" si="160"/>
        <v>9.5</v>
      </c>
      <c r="AE125" s="339">
        <f t="shared" si="160"/>
        <v>9.5</v>
      </c>
      <c r="AF125" s="339">
        <f t="shared" si="160"/>
        <v>9.5</v>
      </c>
      <c r="AG125" s="339">
        <f t="shared" si="160"/>
        <v>9.5</v>
      </c>
      <c r="AH125" s="339">
        <f t="shared" si="160"/>
        <v>9.5</v>
      </c>
      <c r="AI125" s="339">
        <f t="shared" si="160"/>
        <v>9.5</v>
      </c>
      <c r="AJ125" s="339">
        <f t="shared" si="160"/>
        <v>9.5</v>
      </c>
      <c r="AK125" s="339">
        <f t="shared" si="160"/>
        <v>9.5</v>
      </c>
      <c r="AL125" s="339">
        <f t="shared" si="160"/>
        <v>9.5</v>
      </c>
      <c r="AM125" s="339">
        <f t="shared" si="160"/>
        <v>9.5</v>
      </c>
      <c r="AN125" s="339">
        <f t="shared" si="160"/>
        <v>9.5</v>
      </c>
      <c r="AO125" s="339">
        <f t="shared" si="160"/>
        <v>9.5</v>
      </c>
      <c r="AP125" s="339">
        <f t="shared" si="160"/>
        <v>9.5</v>
      </c>
      <c r="AQ125" s="339">
        <f t="shared" si="160"/>
        <v>9.5</v>
      </c>
      <c r="AR125" s="339">
        <f t="shared" si="160"/>
        <v>9.5</v>
      </c>
      <c r="AS125" s="339">
        <f t="shared" si="160"/>
        <v>9.5</v>
      </c>
      <c r="AT125" s="339">
        <f t="shared" si="160"/>
        <v>9.5</v>
      </c>
      <c r="AU125" s="339">
        <f t="shared" si="160"/>
        <v>9.5</v>
      </c>
      <c r="AV125" s="339">
        <f t="shared" si="160"/>
        <v>9.5</v>
      </c>
      <c r="AW125" s="339">
        <f t="shared" si="160"/>
        <v>9.5</v>
      </c>
      <c r="AX125" s="339">
        <f t="shared" si="160"/>
        <v>9.5</v>
      </c>
      <c r="AY125" s="339">
        <f t="shared" si="160"/>
        <v>9.5</v>
      </c>
      <c r="AZ125" s="339">
        <f t="shared" si="160"/>
        <v>9.5</v>
      </c>
      <c r="BA125" s="339">
        <f t="shared" si="160"/>
        <v>9.5</v>
      </c>
      <c r="BB125" s="339">
        <f t="shared" si="160"/>
        <v>9.5</v>
      </c>
      <c r="BC125" s="5"/>
      <c r="BD125" s="5"/>
      <c r="BE125" s="5"/>
      <c r="BF125" s="5"/>
      <c r="BG125" s="5"/>
      <c r="BH125" s="5"/>
      <c r="BI125" s="5"/>
      <c r="BJ125" s="5"/>
      <c r="BK125" s="5"/>
      <c r="BL125" s="5"/>
      <c r="BM125" s="5"/>
      <c r="BN125" s="5"/>
      <c r="BO125" s="5"/>
      <c r="BP125" s="5"/>
      <c r="BQ125" s="5"/>
      <c r="BR125" s="5"/>
      <c r="BS125" s="2"/>
      <c r="BT125" s="2"/>
      <c r="BU125" s="2"/>
      <c r="BV125" s="2"/>
      <c r="BW125" s="2"/>
      <c r="BX125" s="2"/>
      <c r="BY125" s="2"/>
      <c r="BZ125" s="2"/>
      <c r="CA125" s="2"/>
      <c r="CB125" s="2"/>
      <c r="CC125" s="2"/>
      <c r="CD125" s="2"/>
      <c r="CE125" s="2"/>
      <c r="CF125" s="2"/>
      <c r="CG125" s="2"/>
      <c r="CH125" s="2"/>
      <c r="CI125" s="2"/>
      <c r="CJ125" s="2"/>
      <c r="CK125" s="2"/>
      <c r="CL125" s="2"/>
    </row>
    <row r="126" spans="1:90" ht="12.75" customHeight="1" x14ac:dyDescent="0.25">
      <c r="A126" s="2"/>
      <c r="B126" s="300" t="s">
        <v>1527</v>
      </c>
      <c r="C126" s="338"/>
      <c r="D126" s="338">
        <v>3</v>
      </c>
      <c r="E126" s="339">
        <f t="shared" si="156"/>
        <v>3</v>
      </c>
      <c r="F126" s="339">
        <f t="shared" ref="F126:BB126" si="161">E126</f>
        <v>3</v>
      </c>
      <c r="G126" s="339">
        <f t="shared" si="161"/>
        <v>3</v>
      </c>
      <c r="H126" s="339">
        <f t="shared" si="161"/>
        <v>3</v>
      </c>
      <c r="I126" s="339">
        <f t="shared" si="161"/>
        <v>3</v>
      </c>
      <c r="J126" s="339">
        <f t="shared" si="161"/>
        <v>3</v>
      </c>
      <c r="K126" s="339">
        <f t="shared" si="161"/>
        <v>3</v>
      </c>
      <c r="L126" s="339">
        <f t="shared" si="161"/>
        <v>3</v>
      </c>
      <c r="M126" s="339">
        <f t="shared" si="161"/>
        <v>3</v>
      </c>
      <c r="N126" s="339">
        <f t="shared" si="161"/>
        <v>3</v>
      </c>
      <c r="O126" s="339">
        <f t="shared" si="161"/>
        <v>3</v>
      </c>
      <c r="P126" s="339">
        <f t="shared" si="161"/>
        <v>3</v>
      </c>
      <c r="Q126" s="339">
        <f t="shared" si="161"/>
        <v>3</v>
      </c>
      <c r="R126" s="339">
        <f t="shared" si="161"/>
        <v>3</v>
      </c>
      <c r="S126" s="339">
        <f t="shared" si="161"/>
        <v>3</v>
      </c>
      <c r="T126" s="339">
        <f t="shared" si="161"/>
        <v>3</v>
      </c>
      <c r="U126" s="339">
        <f t="shared" si="161"/>
        <v>3</v>
      </c>
      <c r="V126" s="339">
        <f t="shared" si="161"/>
        <v>3</v>
      </c>
      <c r="W126" s="339">
        <f t="shared" si="161"/>
        <v>3</v>
      </c>
      <c r="X126" s="339">
        <f t="shared" si="161"/>
        <v>3</v>
      </c>
      <c r="Y126" s="339">
        <f t="shared" si="161"/>
        <v>3</v>
      </c>
      <c r="Z126" s="339">
        <f t="shared" si="161"/>
        <v>3</v>
      </c>
      <c r="AA126" s="339">
        <f t="shared" si="161"/>
        <v>3</v>
      </c>
      <c r="AB126" s="339">
        <f t="shared" si="161"/>
        <v>3</v>
      </c>
      <c r="AC126" s="339">
        <f t="shared" si="161"/>
        <v>3</v>
      </c>
      <c r="AD126" s="339">
        <f t="shared" si="161"/>
        <v>3</v>
      </c>
      <c r="AE126" s="339">
        <f t="shared" si="161"/>
        <v>3</v>
      </c>
      <c r="AF126" s="339">
        <f t="shared" si="161"/>
        <v>3</v>
      </c>
      <c r="AG126" s="339">
        <f t="shared" si="161"/>
        <v>3</v>
      </c>
      <c r="AH126" s="339">
        <f t="shared" si="161"/>
        <v>3</v>
      </c>
      <c r="AI126" s="339">
        <f t="shared" si="161"/>
        <v>3</v>
      </c>
      <c r="AJ126" s="339">
        <f t="shared" si="161"/>
        <v>3</v>
      </c>
      <c r="AK126" s="339">
        <f t="shared" si="161"/>
        <v>3</v>
      </c>
      <c r="AL126" s="339">
        <f t="shared" si="161"/>
        <v>3</v>
      </c>
      <c r="AM126" s="339">
        <f t="shared" si="161"/>
        <v>3</v>
      </c>
      <c r="AN126" s="339">
        <f t="shared" si="161"/>
        <v>3</v>
      </c>
      <c r="AO126" s="339">
        <f t="shared" si="161"/>
        <v>3</v>
      </c>
      <c r="AP126" s="339">
        <f t="shared" si="161"/>
        <v>3</v>
      </c>
      <c r="AQ126" s="339">
        <f t="shared" si="161"/>
        <v>3</v>
      </c>
      <c r="AR126" s="339">
        <f t="shared" si="161"/>
        <v>3</v>
      </c>
      <c r="AS126" s="339">
        <f t="shared" si="161"/>
        <v>3</v>
      </c>
      <c r="AT126" s="339">
        <f t="shared" si="161"/>
        <v>3</v>
      </c>
      <c r="AU126" s="339">
        <f t="shared" si="161"/>
        <v>3</v>
      </c>
      <c r="AV126" s="339">
        <f t="shared" si="161"/>
        <v>3</v>
      </c>
      <c r="AW126" s="339">
        <f t="shared" si="161"/>
        <v>3</v>
      </c>
      <c r="AX126" s="339">
        <f t="shared" si="161"/>
        <v>3</v>
      </c>
      <c r="AY126" s="339">
        <f t="shared" si="161"/>
        <v>3</v>
      </c>
      <c r="AZ126" s="339">
        <f t="shared" si="161"/>
        <v>3</v>
      </c>
      <c r="BA126" s="339">
        <f t="shared" si="161"/>
        <v>3</v>
      </c>
      <c r="BB126" s="339">
        <f t="shared" si="161"/>
        <v>3</v>
      </c>
      <c r="BC126" s="5"/>
      <c r="BD126" s="5"/>
      <c r="BE126" s="5"/>
      <c r="BF126" s="5"/>
      <c r="BG126" s="5"/>
      <c r="BH126" s="5"/>
      <c r="BI126" s="5"/>
      <c r="BJ126" s="5"/>
      <c r="BK126" s="5"/>
      <c r="BL126" s="5"/>
      <c r="BM126" s="5"/>
      <c r="BN126" s="5"/>
      <c r="BO126" s="5"/>
      <c r="BP126" s="5"/>
      <c r="BQ126" s="5"/>
      <c r="BR126" s="5"/>
      <c r="BS126" s="2"/>
      <c r="BT126" s="2"/>
      <c r="BU126" s="2"/>
      <c r="BV126" s="2"/>
      <c r="BW126" s="2"/>
      <c r="BX126" s="2"/>
      <c r="BY126" s="2"/>
      <c r="BZ126" s="2"/>
      <c r="CA126" s="2"/>
      <c r="CB126" s="2"/>
      <c r="CC126" s="2"/>
      <c r="CD126" s="2"/>
      <c r="CE126" s="2"/>
      <c r="CF126" s="2"/>
      <c r="CG126" s="2"/>
      <c r="CH126" s="2"/>
      <c r="CI126" s="2"/>
      <c r="CJ126" s="2"/>
      <c r="CK126" s="2"/>
      <c r="CL126" s="2"/>
    </row>
    <row r="127" spans="1:90" ht="12.75" customHeight="1" x14ac:dyDescent="0.25">
      <c r="A127" s="2"/>
      <c r="B127" s="300" t="s">
        <v>1528</v>
      </c>
      <c r="C127" s="338">
        <v>3.3</v>
      </c>
      <c r="D127" s="339">
        <f t="shared" ref="D127:BB127" si="162">C127</f>
        <v>3.3</v>
      </c>
      <c r="E127" s="339">
        <f t="shared" si="162"/>
        <v>3.3</v>
      </c>
      <c r="F127" s="339">
        <f t="shared" si="162"/>
        <v>3.3</v>
      </c>
      <c r="G127" s="339">
        <f t="shared" si="162"/>
        <v>3.3</v>
      </c>
      <c r="H127" s="339">
        <f t="shared" si="162"/>
        <v>3.3</v>
      </c>
      <c r="I127" s="339">
        <f t="shared" si="162"/>
        <v>3.3</v>
      </c>
      <c r="J127" s="339">
        <f t="shared" si="162"/>
        <v>3.3</v>
      </c>
      <c r="K127" s="339">
        <f t="shared" si="162"/>
        <v>3.3</v>
      </c>
      <c r="L127" s="339">
        <f t="shared" si="162"/>
        <v>3.3</v>
      </c>
      <c r="M127" s="339">
        <f t="shared" si="162"/>
        <v>3.3</v>
      </c>
      <c r="N127" s="339">
        <f t="shared" si="162"/>
        <v>3.3</v>
      </c>
      <c r="O127" s="339">
        <f t="shared" si="162"/>
        <v>3.3</v>
      </c>
      <c r="P127" s="339">
        <f t="shared" si="162"/>
        <v>3.3</v>
      </c>
      <c r="Q127" s="339">
        <f t="shared" si="162"/>
        <v>3.3</v>
      </c>
      <c r="R127" s="339">
        <f t="shared" si="162"/>
        <v>3.3</v>
      </c>
      <c r="S127" s="339">
        <f t="shared" si="162"/>
        <v>3.3</v>
      </c>
      <c r="T127" s="339">
        <f t="shared" si="162"/>
        <v>3.3</v>
      </c>
      <c r="U127" s="339">
        <f t="shared" si="162"/>
        <v>3.3</v>
      </c>
      <c r="V127" s="339">
        <f t="shared" si="162"/>
        <v>3.3</v>
      </c>
      <c r="W127" s="339">
        <f t="shared" si="162"/>
        <v>3.3</v>
      </c>
      <c r="X127" s="339">
        <f t="shared" si="162"/>
        <v>3.3</v>
      </c>
      <c r="Y127" s="339">
        <f t="shared" si="162"/>
        <v>3.3</v>
      </c>
      <c r="Z127" s="339">
        <f t="shared" si="162"/>
        <v>3.3</v>
      </c>
      <c r="AA127" s="339">
        <f t="shared" si="162"/>
        <v>3.3</v>
      </c>
      <c r="AB127" s="339">
        <f t="shared" si="162"/>
        <v>3.3</v>
      </c>
      <c r="AC127" s="339">
        <f t="shared" si="162"/>
        <v>3.3</v>
      </c>
      <c r="AD127" s="339">
        <f t="shared" si="162"/>
        <v>3.3</v>
      </c>
      <c r="AE127" s="339">
        <f t="shared" si="162"/>
        <v>3.3</v>
      </c>
      <c r="AF127" s="339">
        <f t="shared" si="162"/>
        <v>3.3</v>
      </c>
      <c r="AG127" s="339">
        <f t="shared" si="162"/>
        <v>3.3</v>
      </c>
      <c r="AH127" s="339">
        <f t="shared" si="162"/>
        <v>3.3</v>
      </c>
      <c r="AI127" s="339">
        <f t="shared" si="162"/>
        <v>3.3</v>
      </c>
      <c r="AJ127" s="339">
        <f t="shared" si="162"/>
        <v>3.3</v>
      </c>
      <c r="AK127" s="339">
        <f t="shared" si="162"/>
        <v>3.3</v>
      </c>
      <c r="AL127" s="339">
        <f t="shared" si="162"/>
        <v>3.3</v>
      </c>
      <c r="AM127" s="339">
        <f t="shared" si="162"/>
        <v>3.3</v>
      </c>
      <c r="AN127" s="339">
        <f t="shared" si="162"/>
        <v>3.3</v>
      </c>
      <c r="AO127" s="339">
        <f t="shared" si="162"/>
        <v>3.3</v>
      </c>
      <c r="AP127" s="339">
        <f t="shared" si="162"/>
        <v>3.3</v>
      </c>
      <c r="AQ127" s="339">
        <f t="shared" si="162"/>
        <v>3.3</v>
      </c>
      <c r="AR127" s="339">
        <f t="shared" si="162"/>
        <v>3.3</v>
      </c>
      <c r="AS127" s="339">
        <f t="shared" si="162"/>
        <v>3.3</v>
      </c>
      <c r="AT127" s="339">
        <f t="shared" si="162"/>
        <v>3.3</v>
      </c>
      <c r="AU127" s="339">
        <f t="shared" si="162"/>
        <v>3.3</v>
      </c>
      <c r="AV127" s="339">
        <f t="shared" si="162"/>
        <v>3.3</v>
      </c>
      <c r="AW127" s="339">
        <f t="shared" si="162"/>
        <v>3.3</v>
      </c>
      <c r="AX127" s="339">
        <f t="shared" si="162"/>
        <v>3.3</v>
      </c>
      <c r="AY127" s="339">
        <f t="shared" si="162"/>
        <v>3.3</v>
      </c>
      <c r="AZ127" s="339">
        <f t="shared" si="162"/>
        <v>3.3</v>
      </c>
      <c r="BA127" s="339">
        <f t="shared" si="162"/>
        <v>3.3</v>
      </c>
      <c r="BB127" s="339">
        <f t="shared" si="162"/>
        <v>3.3</v>
      </c>
      <c r="BC127" s="5"/>
      <c r="BD127" s="5"/>
      <c r="BE127" s="5"/>
      <c r="BF127" s="5"/>
      <c r="BG127" s="5"/>
      <c r="BH127" s="5"/>
      <c r="BI127" s="5"/>
      <c r="BJ127" s="5"/>
      <c r="BK127" s="5"/>
      <c r="BL127" s="5"/>
      <c r="BM127" s="5"/>
      <c r="BN127" s="5"/>
      <c r="BO127" s="5"/>
      <c r="BP127" s="5"/>
      <c r="BQ127" s="5"/>
      <c r="BR127" s="5"/>
      <c r="BS127" s="2"/>
      <c r="BT127" s="2"/>
      <c r="BU127" s="2"/>
      <c r="BV127" s="2"/>
      <c r="BW127" s="2"/>
      <c r="BX127" s="2"/>
      <c r="BY127" s="2"/>
      <c r="BZ127" s="2"/>
      <c r="CA127" s="2"/>
      <c r="CB127" s="2"/>
      <c r="CC127" s="2"/>
      <c r="CD127" s="2"/>
      <c r="CE127" s="2"/>
      <c r="CF127" s="2"/>
      <c r="CG127" s="2"/>
      <c r="CH127" s="2"/>
      <c r="CI127" s="2"/>
      <c r="CJ127" s="2"/>
      <c r="CK127" s="2"/>
      <c r="CL127" s="2"/>
    </row>
    <row r="128" spans="1:90" ht="12.75" customHeight="1" x14ac:dyDescent="0.25">
      <c r="A128" s="2"/>
      <c r="B128" s="300" t="s">
        <v>1529</v>
      </c>
      <c r="C128" s="338"/>
      <c r="D128" s="338">
        <v>3</v>
      </c>
      <c r="E128" s="339">
        <f t="shared" ref="E128:BB128" si="163">D128</f>
        <v>3</v>
      </c>
      <c r="F128" s="339">
        <f t="shared" si="163"/>
        <v>3</v>
      </c>
      <c r="G128" s="339">
        <f t="shared" si="163"/>
        <v>3</v>
      </c>
      <c r="H128" s="339">
        <f t="shared" si="163"/>
        <v>3</v>
      </c>
      <c r="I128" s="339">
        <f t="shared" si="163"/>
        <v>3</v>
      </c>
      <c r="J128" s="339">
        <f t="shared" si="163"/>
        <v>3</v>
      </c>
      <c r="K128" s="339">
        <f t="shared" si="163"/>
        <v>3</v>
      </c>
      <c r="L128" s="339">
        <f t="shared" si="163"/>
        <v>3</v>
      </c>
      <c r="M128" s="339">
        <f t="shared" si="163"/>
        <v>3</v>
      </c>
      <c r="N128" s="339">
        <f t="shared" si="163"/>
        <v>3</v>
      </c>
      <c r="O128" s="339">
        <f t="shared" si="163"/>
        <v>3</v>
      </c>
      <c r="P128" s="339">
        <f t="shared" si="163"/>
        <v>3</v>
      </c>
      <c r="Q128" s="339">
        <f t="shared" si="163"/>
        <v>3</v>
      </c>
      <c r="R128" s="339">
        <f t="shared" si="163"/>
        <v>3</v>
      </c>
      <c r="S128" s="339">
        <f t="shared" si="163"/>
        <v>3</v>
      </c>
      <c r="T128" s="339">
        <f t="shared" si="163"/>
        <v>3</v>
      </c>
      <c r="U128" s="339">
        <f t="shared" si="163"/>
        <v>3</v>
      </c>
      <c r="V128" s="339">
        <f t="shared" si="163"/>
        <v>3</v>
      </c>
      <c r="W128" s="339">
        <f t="shared" si="163"/>
        <v>3</v>
      </c>
      <c r="X128" s="339">
        <f t="shared" si="163"/>
        <v>3</v>
      </c>
      <c r="Y128" s="339">
        <f t="shared" si="163"/>
        <v>3</v>
      </c>
      <c r="Z128" s="339">
        <f t="shared" si="163"/>
        <v>3</v>
      </c>
      <c r="AA128" s="339">
        <f t="shared" si="163"/>
        <v>3</v>
      </c>
      <c r="AB128" s="339">
        <f t="shared" si="163"/>
        <v>3</v>
      </c>
      <c r="AC128" s="339">
        <f t="shared" si="163"/>
        <v>3</v>
      </c>
      <c r="AD128" s="339">
        <f t="shared" si="163"/>
        <v>3</v>
      </c>
      <c r="AE128" s="339">
        <f t="shared" si="163"/>
        <v>3</v>
      </c>
      <c r="AF128" s="339">
        <f t="shared" si="163"/>
        <v>3</v>
      </c>
      <c r="AG128" s="339">
        <f t="shared" si="163"/>
        <v>3</v>
      </c>
      <c r="AH128" s="339">
        <f t="shared" si="163"/>
        <v>3</v>
      </c>
      <c r="AI128" s="339">
        <f t="shared" si="163"/>
        <v>3</v>
      </c>
      <c r="AJ128" s="339">
        <f t="shared" si="163"/>
        <v>3</v>
      </c>
      <c r="AK128" s="339">
        <f t="shared" si="163"/>
        <v>3</v>
      </c>
      <c r="AL128" s="339">
        <f t="shared" si="163"/>
        <v>3</v>
      </c>
      <c r="AM128" s="339">
        <f t="shared" si="163"/>
        <v>3</v>
      </c>
      <c r="AN128" s="339">
        <f t="shared" si="163"/>
        <v>3</v>
      </c>
      <c r="AO128" s="339">
        <f t="shared" si="163"/>
        <v>3</v>
      </c>
      <c r="AP128" s="339">
        <f t="shared" si="163"/>
        <v>3</v>
      </c>
      <c r="AQ128" s="339">
        <f t="shared" si="163"/>
        <v>3</v>
      </c>
      <c r="AR128" s="339">
        <f t="shared" si="163"/>
        <v>3</v>
      </c>
      <c r="AS128" s="339">
        <f t="shared" si="163"/>
        <v>3</v>
      </c>
      <c r="AT128" s="339">
        <f t="shared" si="163"/>
        <v>3</v>
      </c>
      <c r="AU128" s="339">
        <f t="shared" si="163"/>
        <v>3</v>
      </c>
      <c r="AV128" s="339">
        <f t="shared" si="163"/>
        <v>3</v>
      </c>
      <c r="AW128" s="339">
        <f t="shared" si="163"/>
        <v>3</v>
      </c>
      <c r="AX128" s="339">
        <f t="shared" si="163"/>
        <v>3</v>
      </c>
      <c r="AY128" s="339">
        <f t="shared" si="163"/>
        <v>3</v>
      </c>
      <c r="AZ128" s="339">
        <f t="shared" si="163"/>
        <v>3</v>
      </c>
      <c r="BA128" s="339">
        <f t="shared" si="163"/>
        <v>3</v>
      </c>
      <c r="BB128" s="339">
        <f t="shared" si="163"/>
        <v>3</v>
      </c>
      <c r="BC128" s="5"/>
      <c r="BD128" s="5"/>
      <c r="BE128" s="5"/>
      <c r="BF128" s="5"/>
      <c r="BG128" s="5"/>
      <c r="BH128" s="5"/>
      <c r="BI128" s="5"/>
      <c r="BJ128" s="5"/>
      <c r="BK128" s="5"/>
      <c r="BL128" s="5"/>
      <c r="BM128" s="5"/>
      <c r="BN128" s="5"/>
      <c r="BO128" s="5"/>
      <c r="BP128" s="5"/>
      <c r="BQ128" s="5"/>
      <c r="BR128" s="5"/>
      <c r="BS128" s="2"/>
      <c r="BT128" s="2"/>
      <c r="BU128" s="2"/>
      <c r="BV128" s="2"/>
      <c r="BW128" s="2"/>
      <c r="BX128" s="2"/>
      <c r="BY128" s="2"/>
      <c r="BZ128" s="2"/>
      <c r="CA128" s="2"/>
      <c r="CB128" s="2"/>
      <c r="CC128" s="2"/>
      <c r="CD128" s="2"/>
      <c r="CE128" s="2"/>
      <c r="CF128" s="2"/>
      <c r="CG128" s="2"/>
      <c r="CH128" s="2"/>
      <c r="CI128" s="2"/>
      <c r="CJ128" s="2"/>
      <c r="CK128" s="2"/>
      <c r="CL128" s="2"/>
    </row>
    <row r="129" spans="1:90" ht="12.75" customHeight="1" x14ac:dyDescent="0.25">
      <c r="A129" s="2"/>
      <c r="B129" s="328" t="s">
        <v>1530</v>
      </c>
      <c r="C129" s="351"/>
      <c r="D129" s="351"/>
      <c r="E129" s="348"/>
      <c r="F129" s="348"/>
      <c r="G129" s="348"/>
      <c r="H129" s="348"/>
      <c r="I129" s="348"/>
      <c r="J129" s="348"/>
      <c r="K129" s="348"/>
      <c r="L129" s="348"/>
      <c r="M129" s="348"/>
      <c r="N129" s="348"/>
      <c r="O129" s="348"/>
      <c r="P129" s="348"/>
      <c r="Q129" s="348"/>
      <c r="R129" s="348"/>
      <c r="S129" s="348"/>
      <c r="T129" s="348"/>
      <c r="U129" s="348"/>
      <c r="V129" s="348"/>
      <c r="W129" s="348"/>
      <c r="X129" s="348"/>
      <c r="Y129" s="348"/>
      <c r="Z129" s="348"/>
      <c r="AA129" s="351">
        <v>3</v>
      </c>
      <c r="AB129" s="348">
        <f t="shared" ref="AB129:AD129" si="164">AA129</f>
        <v>3</v>
      </c>
      <c r="AC129" s="348">
        <f t="shared" si="164"/>
        <v>3</v>
      </c>
      <c r="AD129" s="348">
        <f t="shared" si="164"/>
        <v>3</v>
      </c>
      <c r="AE129" s="351">
        <f>AD129+3</f>
        <v>6</v>
      </c>
      <c r="AF129" s="348">
        <f t="shared" ref="AF129:AH129" si="165">AE129</f>
        <v>6</v>
      </c>
      <c r="AG129" s="348">
        <f t="shared" si="165"/>
        <v>6</v>
      </c>
      <c r="AH129" s="348">
        <f t="shared" si="165"/>
        <v>6</v>
      </c>
      <c r="AI129" s="351">
        <f>AH129+3</f>
        <v>9</v>
      </c>
      <c r="AJ129" s="348">
        <f t="shared" ref="AJ129:BB129" si="166">AI129</f>
        <v>9</v>
      </c>
      <c r="AK129" s="348">
        <f t="shared" si="166"/>
        <v>9</v>
      </c>
      <c r="AL129" s="348">
        <f t="shared" si="166"/>
        <v>9</v>
      </c>
      <c r="AM129" s="348">
        <f t="shared" si="166"/>
        <v>9</v>
      </c>
      <c r="AN129" s="348">
        <f t="shared" si="166"/>
        <v>9</v>
      </c>
      <c r="AO129" s="348">
        <f t="shared" si="166"/>
        <v>9</v>
      </c>
      <c r="AP129" s="348">
        <f t="shared" si="166"/>
        <v>9</v>
      </c>
      <c r="AQ129" s="348">
        <f t="shared" si="166"/>
        <v>9</v>
      </c>
      <c r="AR129" s="348">
        <f t="shared" si="166"/>
        <v>9</v>
      </c>
      <c r="AS129" s="348">
        <f t="shared" si="166"/>
        <v>9</v>
      </c>
      <c r="AT129" s="348">
        <f t="shared" si="166"/>
        <v>9</v>
      </c>
      <c r="AU129" s="348">
        <f t="shared" si="166"/>
        <v>9</v>
      </c>
      <c r="AV129" s="348">
        <f t="shared" si="166"/>
        <v>9</v>
      </c>
      <c r="AW129" s="348">
        <f t="shared" si="166"/>
        <v>9</v>
      </c>
      <c r="AX129" s="348">
        <f t="shared" si="166"/>
        <v>9</v>
      </c>
      <c r="AY129" s="348">
        <f t="shared" si="166"/>
        <v>9</v>
      </c>
      <c r="AZ129" s="348">
        <f t="shared" si="166"/>
        <v>9</v>
      </c>
      <c r="BA129" s="348">
        <f t="shared" si="166"/>
        <v>9</v>
      </c>
      <c r="BB129" s="348">
        <f t="shared" si="166"/>
        <v>9</v>
      </c>
      <c r="BC129" s="5"/>
      <c r="BD129" s="5"/>
      <c r="BE129" s="352"/>
      <c r="BF129" s="352"/>
      <c r="BG129" s="352"/>
      <c r="BH129" s="352"/>
      <c r="BI129" s="352"/>
      <c r="BJ129" s="352"/>
      <c r="BK129" s="352"/>
      <c r="BL129" s="352"/>
      <c r="BM129" s="352"/>
      <c r="BN129" s="352"/>
      <c r="BO129" s="352"/>
      <c r="BP129" s="352"/>
      <c r="BQ129" s="352"/>
      <c r="BR129" s="352"/>
      <c r="BS129" s="2"/>
      <c r="BT129" s="2"/>
      <c r="BU129" s="2"/>
      <c r="BV129" s="2"/>
      <c r="BW129" s="2"/>
      <c r="BX129" s="2"/>
      <c r="BY129" s="2"/>
      <c r="BZ129" s="2"/>
      <c r="CA129" s="2"/>
      <c r="CB129" s="2"/>
      <c r="CC129" s="2"/>
      <c r="CD129" s="2"/>
      <c r="CE129" s="2"/>
      <c r="CF129" s="2"/>
      <c r="CG129" s="2"/>
      <c r="CH129" s="2"/>
      <c r="CI129" s="2"/>
      <c r="CJ129" s="2"/>
      <c r="CK129" s="2"/>
      <c r="CL129" s="2"/>
    </row>
    <row r="130" spans="1:90" ht="12.75" customHeight="1" x14ac:dyDescent="0.25">
      <c r="A130" s="2"/>
      <c r="B130" s="299" t="s">
        <v>1531</v>
      </c>
      <c r="C130" s="353">
        <f t="shared" ref="C130:BB130" si="167">SUM(C115:C129)</f>
        <v>24.8</v>
      </c>
      <c r="D130" s="353">
        <f t="shared" si="167"/>
        <v>52.3</v>
      </c>
      <c r="E130" s="353">
        <f t="shared" si="167"/>
        <v>60.3</v>
      </c>
      <c r="F130" s="353">
        <f t="shared" si="167"/>
        <v>62.3</v>
      </c>
      <c r="G130" s="353">
        <f t="shared" si="167"/>
        <v>65.3</v>
      </c>
      <c r="H130" s="353">
        <f t="shared" si="167"/>
        <v>69.3</v>
      </c>
      <c r="I130" s="353">
        <f t="shared" si="167"/>
        <v>69.3</v>
      </c>
      <c r="J130" s="353">
        <f t="shared" si="167"/>
        <v>75.3</v>
      </c>
      <c r="K130" s="353">
        <f t="shared" si="167"/>
        <v>75.3</v>
      </c>
      <c r="L130" s="353">
        <f t="shared" si="167"/>
        <v>75.3</v>
      </c>
      <c r="M130" s="353">
        <f t="shared" si="167"/>
        <v>75.3</v>
      </c>
      <c r="N130" s="353">
        <f t="shared" si="167"/>
        <v>75.3</v>
      </c>
      <c r="O130" s="353">
        <f t="shared" si="167"/>
        <v>75.3</v>
      </c>
      <c r="P130" s="353">
        <f t="shared" si="167"/>
        <v>75.3</v>
      </c>
      <c r="Q130" s="353">
        <f t="shared" si="167"/>
        <v>75.3</v>
      </c>
      <c r="R130" s="353">
        <f t="shared" si="167"/>
        <v>75.3</v>
      </c>
      <c r="S130" s="353">
        <f t="shared" si="167"/>
        <v>75.3</v>
      </c>
      <c r="T130" s="353">
        <f t="shared" si="167"/>
        <v>76.3</v>
      </c>
      <c r="U130" s="353">
        <f t="shared" si="167"/>
        <v>76.3</v>
      </c>
      <c r="V130" s="353">
        <f t="shared" si="167"/>
        <v>84.3</v>
      </c>
      <c r="W130" s="353">
        <f t="shared" si="167"/>
        <v>84.3</v>
      </c>
      <c r="X130" s="353">
        <f t="shared" si="167"/>
        <v>84.3</v>
      </c>
      <c r="Y130" s="353">
        <f t="shared" si="167"/>
        <v>85.3</v>
      </c>
      <c r="Z130" s="353">
        <f t="shared" si="167"/>
        <v>87.3</v>
      </c>
      <c r="AA130" s="353">
        <f t="shared" si="167"/>
        <v>90.3</v>
      </c>
      <c r="AB130" s="353">
        <f t="shared" si="167"/>
        <v>90.3</v>
      </c>
      <c r="AC130" s="353">
        <f t="shared" si="167"/>
        <v>90.3</v>
      </c>
      <c r="AD130" s="353">
        <f t="shared" si="167"/>
        <v>90.3</v>
      </c>
      <c r="AE130" s="353">
        <f t="shared" si="167"/>
        <v>93.3</v>
      </c>
      <c r="AF130" s="353">
        <f t="shared" si="167"/>
        <v>93.3</v>
      </c>
      <c r="AG130" s="353">
        <f t="shared" si="167"/>
        <v>93.3</v>
      </c>
      <c r="AH130" s="353">
        <f t="shared" si="167"/>
        <v>93.3</v>
      </c>
      <c r="AI130" s="353">
        <f t="shared" si="167"/>
        <v>96.3</v>
      </c>
      <c r="AJ130" s="353">
        <f t="shared" si="167"/>
        <v>96.3</v>
      </c>
      <c r="AK130" s="353">
        <f t="shared" si="167"/>
        <v>96.3</v>
      </c>
      <c r="AL130" s="353">
        <f t="shared" si="167"/>
        <v>96.3</v>
      </c>
      <c r="AM130" s="353">
        <f t="shared" si="167"/>
        <v>96.3</v>
      </c>
      <c r="AN130" s="353">
        <f t="shared" si="167"/>
        <v>96.3</v>
      </c>
      <c r="AO130" s="353">
        <f t="shared" si="167"/>
        <v>96.3</v>
      </c>
      <c r="AP130" s="353">
        <f t="shared" si="167"/>
        <v>96.3</v>
      </c>
      <c r="AQ130" s="353">
        <f t="shared" si="167"/>
        <v>96.3</v>
      </c>
      <c r="AR130" s="353">
        <f t="shared" si="167"/>
        <v>96.3</v>
      </c>
      <c r="AS130" s="353">
        <f t="shared" si="167"/>
        <v>96.3</v>
      </c>
      <c r="AT130" s="353">
        <f t="shared" si="167"/>
        <v>96.3</v>
      </c>
      <c r="AU130" s="353">
        <f t="shared" si="167"/>
        <v>96.3</v>
      </c>
      <c r="AV130" s="353">
        <f t="shared" si="167"/>
        <v>96.3</v>
      </c>
      <c r="AW130" s="353">
        <f t="shared" si="167"/>
        <v>96.3</v>
      </c>
      <c r="AX130" s="353">
        <f t="shared" si="167"/>
        <v>96.3</v>
      </c>
      <c r="AY130" s="353">
        <f t="shared" si="167"/>
        <v>96.3</v>
      </c>
      <c r="AZ130" s="353">
        <f t="shared" si="167"/>
        <v>96.3</v>
      </c>
      <c r="BA130" s="353">
        <f t="shared" si="167"/>
        <v>96.3</v>
      </c>
      <c r="BB130" s="353">
        <f t="shared" si="167"/>
        <v>96.3</v>
      </c>
      <c r="BC130" s="352"/>
      <c r="BD130" s="352"/>
      <c r="BE130" s="224"/>
      <c r="BF130" s="224"/>
      <c r="BG130" s="224"/>
      <c r="BH130" s="224"/>
      <c r="BI130" s="224"/>
      <c r="BJ130" s="224"/>
      <c r="BK130" s="224"/>
      <c r="BL130" s="224"/>
      <c r="BM130" s="224"/>
      <c r="BN130" s="224"/>
      <c r="BO130" s="224"/>
      <c r="BP130" s="224"/>
      <c r="BQ130" s="224"/>
      <c r="BR130" s="224"/>
      <c r="BS130" s="2"/>
      <c r="BT130" s="2"/>
      <c r="BU130" s="2"/>
      <c r="BV130" s="2"/>
      <c r="BW130" s="2"/>
      <c r="BX130" s="2"/>
      <c r="BY130" s="2"/>
      <c r="BZ130" s="2"/>
      <c r="CA130" s="2"/>
      <c r="CB130" s="2"/>
      <c r="CC130" s="2"/>
      <c r="CD130" s="2"/>
      <c r="CE130" s="2"/>
      <c r="CF130" s="2"/>
      <c r="CG130" s="2"/>
      <c r="CH130" s="2"/>
      <c r="CI130" s="2"/>
      <c r="CJ130" s="2"/>
      <c r="CK130" s="2"/>
      <c r="CL130" s="2"/>
    </row>
    <row r="131" spans="1:90" ht="12.75" customHeight="1" x14ac:dyDescent="0.25">
      <c r="A131" s="2"/>
      <c r="B131" s="310" t="s">
        <v>1532</v>
      </c>
      <c r="C131" s="316">
        <f t="shared" ref="C131:BB131" si="168">C112/C130</f>
        <v>1.7737375762096772</v>
      </c>
      <c r="D131" s="316">
        <f t="shared" si="168"/>
        <v>0.937090524665392</v>
      </c>
      <c r="E131" s="316">
        <f t="shared" si="168"/>
        <v>0.85706743412935327</v>
      </c>
      <c r="F131" s="316">
        <f t="shared" si="168"/>
        <v>0.76224345168539331</v>
      </c>
      <c r="G131" s="316">
        <f t="shared" si="168"/>
        <v>0.82194463157733544</v>
      </c>
      <c r="H131" s="316">
        <f t="shared" si="168"/>
        <v>0.78298493212121212</v>
      </c>
      <c r="I131" s="316">
        <f t="shared" si="168"/>
        <v>0.75445362147186157</v>
      </c>
      <c r="J131" s="316">
        <f t="shared" si="168"/>
        <v>0.69308938804780873</v>
      </c>
      <c r="K131" s="316">
        <f t="shared" si="168"/>
        <v>0.70695929880478092</v>
      </c>
      <c r="L131" s="316">
        <f t="shared" si="168"/>
        <v>0.2260759358831341</v>
      </c>
      <c r="M131" s="316">
        <f t="shared" si="168"/>
        <v>0.31563511288180618</v>
      </c>
      <c r="N131" s="316">
        <f t="shared" si="168"/>
        <v>0.4861102355378486</v>
      </c>
      <c r="O131" s="316">
        <f t="shared" si="168"/>
        <v>0.6058327670517929</v>
      </c>
      <c r="P131" s="316">
        <f t="shared" si="168"/>
        <v>0.65487354071713155</v>
      </c>
      <c r="Q131" s="316">
        <f t="shared" si="168"/>
        <v>0.63611633685258961</v>
      </c>
      <c r="R131" s="316">
        <f t="shared" si="168"/>
        <v>0.7056334086586985</v>
      </c>
      <c r="S131" s="316">
        <f t="shared" si="168"/>
        <v>0.73000748318725106</v>
      </c>
      <c r="T131" s="316">
        <f t="shared" si="168"/>
        <v>0.75669412681520321</v>
      </c>
      <c r="U131" s="316">
        <f t="shared" si="168"/>
        <v>0.75812681662254255</v>
      </c>
      <c r="V131" s="316">
        <f t="shared" si="168"/>
        <v>0.68961211730535577</v>
      </c>
      <c r="W131" s="316">
        <f t="shared" si="168"/>
        <v>0.68494650038104932</v>
      </c>
      <c r="X131" s="316">
        <f t="shared" si="168"/>
        <v>0.68224160760586094</v>
      </c>
      <c r="Y131" s="316">
        <f t="shared" si="168"/>
        <v>0.71273350157348625</v>
      </c>
      <c r="Z131" s="316">
        <f t="shared" si="168"/>
        <v>0.73268868292364375</v>
      </c>
      <c r="AA131" s="316">
        <f t="shared" si="168"/>
        <v>0.71213517808478566</v>
      </c>
      <c r="AB131" s="316">
        <f t="shared" si="168"/>
        <v>0.71727193749306462</v>
      </c>
      <c r="AC131" s="316">
        <f t="shared" si="168"/>
        <v>0.7414629694677185</v>
      </c>
      <c r="AD131" s="316">
        <f t="shared" si="168"/>
        <v>0.73771858147190639</v>
      </c>
      <c r="AE131" s="316">
        <f t="shared" si="168"/>
        <v>0.71175399353606472</v>
      </c>
      <c r="AF131" s="316">
        <f t="shared" si="168"/>
        <v>0.73772589676019562</v>
      </c>
      <c r="AG131" s="316">
        <f t="shared" si="168"/>
        <v>0.75705755800650709</v>
      </c>
      <c r="AH131" s="316">
        <f t="shared" si="168"/>
        <v>0.75323441733857421</v>
      </c>
      <c r="AI131" s="316">
        <f t="shared" si="168"/>
        <v>0.72747587580610396</v>
      </c>
      <c r="AJ131" s="316">
        <f t="shared" si="168"/>
        <v>0.75402147051426871</v>
      </c>
      <c r="AK131" s="316">
        <f t="shared" si="168"/>
        <v>0.77378014742183254</v>
      </c>
      <c r="AL131" s="316">
        <f t="shared" si="168"/>
        <v>0.7698725576773523</v>
      </c>
      <c r="AM131" s="316">
        <f t="shared" si="168"/>
        <v>0.76745323815741107</v>
      </c>
      <c r="AN131" s="316">
        <f t="shared" si="168"/>
        <v>0.79545760681777467</v>
      </c>
      <c r="AO131" s="316">
        <f t="shared" si="168"/>
        <v>0.81630209263335352</v>
      </c>
      <c r="AP131" s="316">
        <f t="shared" si="168"/>
        <v>0.81217976706555506</v>
      </c>
      <c r="AQ131" s="316">
        <f t="shared" si="168"/>
        <v>0.78291780511255993</v>
      </c>
      <c r="AR131" s="316">
        <f t="shared" si="168"/>
        <v>0.81148647582111699</v>
      </c>
      <c r="AS131" s="316">
        <f t="shared" si="168"/>
        <v>0.83275098846115037</v>
      </c>
      <c r="AT131" s="316">
        <f t="shared" si="168"/>
        <v>0.82854559596942157</v>
      </c>
      <c r="AU131" s="316">
        <f t="shared" si="168"/>
        <v>0.79869399083380377</v>
      </c>
      <c r="AV131" s="316">
        <f t="shared" si="168"/>
        <v>0.82783833455932909</v>
      </c>
      <c r="AW131" s="316">
        <f t="shared" si="168"/>
        <v>0.84953133777460577</v>
      </c>
      <c r="AX131" s="316">
        <f t="shared" si="168"/>
        <v>0.84524120451884388</v>
      </c>
      <c r="AY131" s="316">
        <f t="shared" si="168"/>
        <v>0.81478807459528368</v>
      </c>
      <c r="AZ131" s="316">
        <f t="shared" si="168"/>
        <v>0.84451969143726546</v>
      </c>
      <c r="BA131" s="316">
        <f t="shared" si="168"/>
        <v>0.86664981952738973</v>
      </c>
      <c r="BB131" s="316">
        <f t="shared" si="168"/>
        <v>0.86227323793877653</v>
      </c>
      <c r="BC131" s="224"/>
      <c r="BD131" s="224"/>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row>
    <row r="132" spans="1:90" ht="12.75" customHeight="1" x14ac:dyDescent="0.25">
      <c r="A132" s="2"/>
      <c r="B132" s="300"/>
      <c r="C132" s="300"/>
      <c r="D132" s="300"/>
      <c r="E132" s="300"/>
      <c r="F132" s="300"/>
      <c r="G132" s="300"/>
      <c r="H132" s="300"/>
      <c r="I132" s="300"/>
      <c r="J132" s="300"/>
      <c r="K132" s="300"/>
      <c r="L132" s="300"/>
      <c r="M132" s="300"/>
      <c r="N132" s="300"/>
      <c r="O132" s="300"/>
      <c r="P132" s="300"/>
      <c r="Q132" s="300"/>
      <c r="R132" s="300"/>
      <c r="S132" s="300"/>
      <c r="T132" s="300"/>
      <c r="U132" s="308"/>
      <c r="V132" s="308"/>
      <c r="W132" s="308"/>
      <c r="X132" s="308"/>
      <c r="Y132" s="308"/>
      <c r="Z132" s="308"/>
      <c r="AA132" s="308"/>
      <c r="AB132" s="308"/>
      <c r="AC132" s="308"/>
      <c r="AD132" s="308"/>
      <c r="AE132" s="308"/>
      <c r="AF132" s="308"/>
      <c r="AG132" s="308"/>
      <c r="AH132" s="308"/>
      <c r="AI132" s="308"/>
      <c r="AJ132" s="308"/>
      <c r="AK132" s="308"/>
      <c r="AL132" s="308"/>
      <c r="AM132" s="308"/>
      <c r="AN132" s="308"/>
      <c r="AO132" s="308"/>
      <c r="AP132" s="308"/>
      <c r="AQ132" s="308"/>
      <c r="AR132" s="308"/>
      <c r="AS132" s="308"/>
      <c r="AT132" s="308"/>
      <c r="AU132" s="308"/>
      <c r="AV132" s="308"/>
      <c r="AW132" s="308"/>
      <c r="AX132" s="308"/>
      <c r="AY132" s="308"/>
      <c r="AZ132" s="308"/>
      <c r="BA132" s="308"/>
      <c r="BB132" s="308"/>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row>
    <row r="133" spans="1:90" ht="12.75" customHeight="1" x14ac:dyDescent="0.25">
      <c r="A133" s="2"/>
      <c r="B133" s="299" t="s">
        <v>1533</v>
      </c>
      <c r="C133" s="338">
        <v>17.5</v>
      </c>
      <c r="D133" s="338">
        <v>32</v>
      </c>
      <c r="E133" s="338">
        <v>48</v>
      </c>
      <c r="F133" s="338">
        <v>62</v>
      </c>
      <c r="G133" s="338">
        <v>67.5</v>
      </c>
      <c r="H133" s="338">
        <v>73</v>
      </c>
      <c r="I133" s="338">
        <v>72</v>
      </c>
      <c r="J133" s="338">
        <v>72</v>
      </c>
      <c r="K133" s="338">
        <v>72</v>
      </c>
      <c r="L133" s="338">
        <v>72.5</v>
      </c>
      <c r="M133" s="338">
        <v>72.5</v>
      </c>
      <c r="N133" s="338">
        <v>76</v>
      </c>
      <c r="O133" s="338">
        <v>74.5</v>
      </c>
      <c r="P133" s="338">
        <v>75</v>
      </c>
      <c r="Q133" s="338">
        <v>75</v>
      </c>
      <c r="R133" s="338">
        <v>76</v>
      </c>
      <c r="S133" s="338">
        <v>76</v>
      </c>
      <c r="T133" s="338">
        <v>79</v>
      </c>
      <c r="U133" s="338">
        <v>81</v>
      </c>
      <c r="V133" s="338">
        <v>84</v>
      </c>
      <c r="W133" s="338">
        <v>84</v>
      </c>
      <c r="X133" s="338">
        <v>84</v>
      </c>
      <c r="Y133" s="338">
        <v>85</v>
      </c>
      <c r="Z133" s="338">
        <v>87</v>
      </c>
      <c r="AA133" s="300"/>
      <c r="AB133" s="300"/>
      <c r="AC133" s="300"/>
      <c r="AD133" s="300"/>
      <c r="AE133" s="300"/>
      <c r="AF133" s="300"/>
      <c r="AG133" s="300"/>
      <c r="AH133" s="300"/>
      <c r="AI133" s="300"/>
      <c r="AJ133" s="300"/>
      <c r="AK133" s="300"/>
      <c r="AL133" s="300"/>
      <c r="AM133" s="300"/>
      <c r="AN133" s="300"/>
      <c r="AO133" s="300"/>
      <c r="AP133" s="300"/>
      <c r="AQ133" s="300"/>
      <c r="AR133" s="300"/>
      <c r="AS133" s="300"/>
      <c r="AT133" s="300"/>
      <c r="AU133" s="300"/>
      <c r="AV133" s="300"/>
      <c r="AW133" s="300"/>
      <c r="AX133" s="300"/>
      <c r="AY133" s="300"/>
      <c r="AZ133" s="300"/>
      <c r="BA133" s="300"/>
      <c r="BB133" s="300"/>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row>
    <row r="134" spans="1:90" ht="12.75" customHeight="1" x14ac:dyDescent="0.25">
      <c r="A134" s="2"/>
      <c r="B134" s="310" t="s">
        <v>1343</v>
      </c>
      <c r="C134" s="316">
        <f t="shared" ref="C134:Z134" si="169">C130/C133-1</f>
        <v>0.41714285714285726</v>
      </c>
      <c r="D134" s="316">
        <f t="shared" si="169"/>
        <v>0.63437499999999991</v>
      </c>
      <c r="E134" s="316">
        <f t="shared" si="169"/>
        <v>0.25624999999999987</v>
      </c>
      <c r="F134" s="316">
        <f t="shared" si="169"/>
        <v>4.8387096774193949E-3</v>
      </c>
      <c r="G134" s="316">
        <f t="shared" si="169"/>
        <v>-3.2592592592592617E-2</v>
      </c>
      <c r="H134" s="316">
        <f t="shared" si="169"/>
        <v>-5.0684931506849384E-2</v>
      </c>
      <c r="I134" s="316">
        <f t="shared" si="169"/>
        <v>-3.7500000000000089E-2</v>
      </c>
      <c r="J134" s="316">
        <f t="shared" si="169"/>
        <v>4.5833333333333393E-2</v>
      </c>
      <c r="K134" s="316">
        <f t="shared" si="169"/>
        <v>4.5833333333333393E-2</v>
      </c>
      <c r="L134" s="316">
        <f t="shared" si="169"/>
        <v>3.8620689655172402E-2</v>
      </c>
      <c r="M134" s="316">
        <f t="shared" si="169"/>
        <v>3.8620689655172402E-2</v>
      </c>
      <c r="N134" s="316">
        <f t="shared" si="169"/>
        <v>-9.2105263157895578E-3</v>
      </c>
      <c r="O134" s="316">
        <f t="shared" si="169"/>
        <v>1.0738255033557076E-2</v>
      </c>
      <c r="P134" s="316">
        <f t="shared" si="169"/>
        <v>4.0000000000000036E-3</v>
      </c>
      <c r="Q134" s="316">
        <f t="shared" si="169"/>
        <v>4.0000000000000036E-3</v>
      </c>
      <c r="R134" s="316">
        <f t="shared" si="169"/>
        <v>-9.2105263157895578E-3</v>
      </c>
      <c r="S134" s="316">
        <f t="shared" si="169"/>
        <v>-9.2105263157895578E-3</v>
      </c>
      <c r="T134" s="316">
        <f t="shared" si="169"/>
        <v>-3.4177215189873489E-2</v>
      </c>
      <c r="U134" s="316">
        <f t="shared" si="169"/>
        <v>-5.8024691358024683E-2</v>
      </c>
      <c r="V134" s="316">
        <f t="shared" si="169"/>
        <v>3.5714285714285587E-3</v>
      </c>
      <c r="W134" s="316">
        <f t="shared" si="169"/>
        <v>3.5714285714285587E-3</v>
      </c>
      <c r="X134" s="316">
        <f t="shared" si="169"/>
        <v>3.5714285714285587E-3</v>
      </c>
      <c r="Y134" s="316">
        <f t="shared" si="169"/>
        <v>3.529411764705781E-3</v>
      </c>
      <c r="Z134" s="316">
        <f t="shared" si="169"/>
        <v>3.4482758620688614E-3</v>
      </c>
      <c r="AA134" s="300"/>
      <c r="AB134" s="300"/>
      <c r="AC134" s="300"/>
      <c r="AD134" s="300"/>
      <c r="AE134" s="300"/>
      <c r="AF134" s="300"/>
      <c r="AG134" s="300"/>
      <c r="AH134" s="300"/>
      <c r="AI134" s="300"/>
      <c r="AJ134" s="300"/>
      <c r="AK134" s="300"/>
      <c r="AL134" s="300"/>
      <c r="AM134" s="300"/>
      <c r="AN134" s="300"/>
      <c r="AO134" s="300"/>
      <c r="AP134" s="300"/>
      <c r="AQ134" s="300"/>
      <c r="AR134" s="300"/>
      <c r="AS134" s="300"/>
      <c r="AT134" s="300"/>
      <c r="AU134" s="300"/>
      <c r="AV134" s="300"/>
      <c r="AW134" s="300"/>
      <c r="AX134" s="300"/>
      <c r="AY134" s="300"/>
      <c r="AZ134" s="300"/>
      <c r="BA134" s="300"/>
      <c r="BB134" s="300"/>
      <c r="BC134" s="2"/>
      <c r="BD134" s="2"/>
      <c r="BE134" s="114"/>
      <c r="BF134" s="341"/>
      <c r="BG134" s="341"/>
      <c r="BH134" s="341"/>
      <c r="BI134" s="341"/>
      <c r="BJ134" s="341"/>
      <c r="BK134" s="341"/>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row>
    <row r="135" spans="1:90" ht="12.75" customHeight="1" x14ac:dyDescent="0.25">
      <c r="A135" s="2"/>
      <c r="B135" s="3"/>
      <c r="C135" s="2"/>
      <c r="D135" s="2"/>
      <c r="E135" s="2"/>
      <c r="F135" s="2"/>
      <c r="G135" s="2"/>
      <c r="H135" s="2"/>
      <c r="I135" s="2"/>
      <c r="J135" s="2"/>
      <c r="K135" s="2"/>
      <c r="L135" s="2"/>
      <c r="M135" s="2"/>
      <c r="N135" s="2"/>
      <c r="O135" s="2"/>
      <c r="P135" s="2"/>
      <c r="Q135" s="2"/>
      <c r="R135" s="2"/>
      <c r="S135" s="2" t="s">
        <v>1534</v>
      </c>
      <c r="T135" s="2" t="s">
        <v>1535</v>
      </c>
      <c r="U135" s="2"/>
      <c r="V135" s="2">
        <v>86</v>
      </c>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114"/>
      <c r="BF135" s="115"/>
      <c r="BG135" s="115"/>
      <c r="BH135" s="115"/>
      <c r="BI135" s="115"/>
      <c r="BJ135" s="115"/>
      <c r="BK135" s="115"/>
      <c r="BL135" s="2"/>
      <c r="BM135" s="2"/>
      <c r="BN135" s="2"/>
      <c r="BO135" s="2"/>
      <c r="BP135" s="2"/>
      <c r="BQ135" s="2"/>
      <c r="BR135" s="2"/>
      <c r="BS135" s="2"/>
      <c r="BT135" s="2"/>
      <c r="BU135" s="114"/>
      <c r="BV135" s="115"/>
      <c r="BW135" s="115"/>
      <c r="BX135" s="115"/>
      <c r="BY135" s="115"/>
      <c r="BZ135" s="115"/>
      <c r="CA135" s="115"/>
      <c r="CB135" s="115"/>
      <c r="CC135" s="115"/>
      <c r="CD135" s="115"/>
      <c r="CE135" s="115"/>
      <c r="CF135" s="115"/>
      <c r="CG135" s="115"/>
      <c r="CH135" s="115"/>
      <c r="CI135" s="115"/>
      <c r="CJ135" s="2"/>
      <c r="CK135" s="2"/>
      <c r="CL135" s="2"/>
    </row>
    <row r="136" spans="1:90" ht="12.75" customHeight="1" x14ac:dyDescent="0.25">
      <c r="A136" s="2"/>
      <c r="B136" s="299" t="s">
        <v>1536</v>
      </c>
      <c r="C136" s="300"/>
      <c r="D136" s="300"/>
      <c r="E136" s="300"/>
      <c r="F136" s="300"/>
      <c r="G136" s="300"/>
      <c r="H136" s="300"/>
      <c r="I136" s="300"/>
      <c r="J136" s="300"/>
      <c r="K136" s="300"/>
      <c r="L136" s="300"/>
      <c r="M136" s="300"/>
      <c r="N136" s="300"/>
      <c r="O136" s="300"/>
      <c r="P136" s="300"/>
      <c r="Q136" s="300"/>
      <c r="R136" s="300"/>
      <c r="S136" s="300">
        <f t="array" ref="S136:T136">LINEST($D$137:$S$137,D131:S131)</f>
        <v>19.549353246487005</v>
      </c>
      <c r="T136" s="300">
        <v>7.3434485066391861</v>
      </c>
      <c r="U136" s="300"/>
      <c r="V136" s="300"/>
      <c r="W136" s="300"/>
      <c r="X136" s="300"/>
      <c r="Y136" s="300"/>
      <c r="Z136" s="300">
        <v>5</v>
      </c>
      <c r="AA136" s="300"/>
      <c r="AB136" s="300"/>
      <c r="AC136" s="300"/>
      <c r="AD136" s="300">
        <v>5</v>
      </c>
      <c r="AE136" s="300"/>
      <c r="AF136" s="300"/>
      <c r="AG136" s="300"/>
      <c r="AH136" s="300"/>
      <c r="AI136" s="300">
        <v>1.5</v>
      </c>
      <c r="AJ136" s="300"/>
      <c r="AK136" s="300"/>
      <c r="AL136" s="300"/>
      <c r="AM136" s="300">
        <v>1.5</v>
      </c>
      <c r="AN136" s="300"/>
      <c r="AO136" s="300"/>
      <c r="AP136" s="300"/>
      <c r="AQ136" s="300">
        <v>1.5</v>
      </c>
      <c r="AR136" s="300"/>
      <c r="AS136" s="300"/>
      <c r="AT136" s="300"/>
      <c r="AU136" s="300">
        <v>1.5</v>
      </c>
      <c r="AV136" s="300"/>
      <c r="AW136" s="300"/>
      <c r="AX136" s="300"/>
      <c r="AY136" s="300">
        <v>1.5</v>
      </c>
      <c r="AZ136" s="300"/>
      <c r="BA136" s="300"/>
      <c r="BB136" s="300"/>
      <c r="BC136" s="2"/>
      <c r="BD136" s="2"/>
      <c r="BE136" s="2"/>
      <c r="BF136" s="2"/>
      <c r="BG136" s="2"/>
      <c r="BH136" s="2"/>
      <c r="BI136" s="2"/>
      <c r="BJ136" s="2"/>
      <c r="BK136" s="2"/>
      <c r="BL136" s="2"/>
      <c r="BM136" s="2"/>
      <c r="BN136" s="2"/>
      <c r="BO136" s="2"/>
      <c r="BP136" s="2"/>
      <c r="BQ136" s="2"/>
      <c r="BR136" s="2"/>
      <c r="BS136" s="2"/>
      <c r="BT136" s="2"/>
      <c r="BU136" s="114"/>
      <c r="BV136" s="115"/>
      <c r="BW136" s="115"/>
      <c r="BX136" s="115"/>
      <c r="BY136" s="115"/>
      <c r="BZ136" s="115"/>
      <c r="CA136" s="115"/>
      <c r="CB136" s="115"/>
      <c r="CC136" s="115"/>
      <c r="CD136" s="115"/>
      <c r="CE136" s="115"/>
      <c r="CF136" s="115"/>
      <c r="CG136" s="115"/>
      <c r="CH136" s="115"/>
      <c r="CI136" s="115"/>
      <c r="CJ136" s="2"/>
      <c r="CK136" s="2"/>
      <c r="CL136" s="2"/>
    </row>
    <row r="137" spans="1:90" ht="12.75" customHeight="1" x14ac:dyDescent="0.25">
      <c r="A137" s="2"/>
      <c r="B137" s="300" t="s">
        <v>1537</v>
      </c>
      <c r="C137" s="306">
        <f t="shared" ref="C137:J137" si="170">D137/(D138+1)</f>
        <v>21.040364583333339</v>
      </c>
      <c r="D137" s="306">
        <f t="shared" si="170"/>
        <v>21.27734375</v>
      </c>
      <c r="E137" s="306">
        <f t="shared" si="170"/>
        <v>20.896484375</v>
      </c>
      <c r="F137" s="306">
        <f t="shared" si="170"/>
        <v>19.931640625</v>
      </c>
      <c r="G137" s="306">
        <f t="shared" si="170"/>
        <v>19.542317708333332</v>
      </c>
      <c r="H137" s="306">
        <f t="shared" si="170"/>
        <v>18.780598958333329</v>
      </c>
      <c r="I137" s="306">
        <f t="shared" si="170"/>
        <v>17.333333333333332</v>
      </c>
      <c r="J137" s="306">
        <f t="shared" si="170"/>
        <v>16.444661458333332</v>
      </c>
      <c r="K137" s="325">
        <v>19.5</v>
      </c>
      <c r="L137" s="325">
        <v>13</v>
      </c>
      <c r="M137" s="325">
        <v>10</v>
      </c>
      <c r="N137" s="325">
        <v>11</v>
      </c>
      <c r="O137" s="325">
        <v>23.5</v>
      </c>
      <c r="P137" s="325">
        <v>21</v>
      </c>
      <c r="Q137" s="325">
        <v>17.5</v>
      </c>
      <c r="R137" s="325">
        <v>21.5</v>
      </c>
      <c r="S137" s="325">
        <v>55</v>
      </c>
      <c r="T137" s="354">
        <f>T131*$S$136+$T$136</f>
        <v>22.136329291291631</v>
      </c>
      <c r="U137" s="354">
        <f t="shared" ref="U137:BB137" si="171">U131*$S$136+$T$136</f>
        <v>22.164337450427947</v>
      </c>
      <c r="V137" s="354">
        <f t="shared" si="171"/>
        <v>20.824919390899421</v>
      </c>
      <c r="W137" s="354">
        <f t="shared" si="171"/>
        <v>20.733709597533366</v>
      </c>
      <c r="X137" s="354">
        <f t="shared" si="171"/>
        <v>20.680830693177338</v>
      </c>
      <c r="Y137" s="354">
        <f t="shared" si="171"/>
        <v>21.276927499504872</v>
      </c>
      <c r="Z137" s="354">
        <f t="shared" si="171"/>
        <v>21.66703838881681</v>
      </c>
      <c r="AA137" s="354">
        <f t="shared" si="171"/>
        <v>21.265230662268593</v>
      </c>
      <c r="AB137" s="354">
        <f t="shared" si="171"/>
        <v>21.365650986483253</v>
      </c>
      <c r="AC137" s="354">
        <f t="shared" si="171"/>
        <v>21.838570015952826</v>
      </c>
      <c r="AD137" s="354">
        <f t="shared" si="171"/>
        <v>21.76536965233079</v>
      </c>
      <c r="AE137" s="354">
        <f t="shared" si="171"/>
        <v>21.257778750873541</v>
      </c>
      <c r="AF137" s="354">
        <f t="shared" si="171"/>
        <v>21.765512661485651</v>
      </c>
      <c r="AG137" s="354">
        <f t="shared" si="171"/>
        <v>22.143434136031217</v>
      </c>
      <c r="AH137" s="354">
        <f t="shared" si="171"/>
        <v>22.068694208602789</v>
      </c>
      <c r="AI137" s="354">
        <f t="shared" si="171"/>
        <v>21.565131381070223</v>
      </c>
      <c r="AJ137" s="354">
        <f t="shared" si="171"/>
        <v>22.084080589158212</v>
      </c>
      <c r="AK137" s="354">
        <f t="shared" si="171"/>
        <v>22.470349943707383</v>
      </c>
      <c r="AL137" s="354">
        <f t="shared" si="171"/>
        <v>22.393959091450185</v>
      </c>
      <c r="AM137" s="354">
        <f t="shared" si="171"/>
        <v>22.346662959538733</v>
      </c>
      <c r="AN137" s="354">
        <f t="shared" si="171"/>
        <v>22.894130254925031</v>
      </c>
      <c r="AO137" s="354">
        <f t="shared" si="171"/>
        <v>23.301626471375172</v>
      </c>
      <c r="AP137" s="354">
        <f t="shared" si="171"/>
        <v>23.221037672653253</v>
      </c>
      <c r="AQ137" s="354">
        <f t="shared" si="171"/>
        <v>22.648985241748889</v>
      </c>
      <c r="AR137" s="354">
        <f t="shared" si="171"/>
        <v>23.207484277213037</v>
      </c>
      <c r="AS137" s="354">
        <f t="shared" si="171"/>
        <v>23.623191746427437</v>
      </c>
      <c r="AT137" s="354">
        <f t="shared" si="171"/>
        <v>23.540979043066507</v>
      </c>
      <c r="AU137" s="354">
        <f t="shared" si="171"/>
        <v>22.95739946929567</v>
      </c>
      <c r="AV137" s="354">
        <f t="shared" si="171"/>
        <v>23.527152539923001</v>
      </c>
      <c r="AW137" s="354">
        <f t="shared" si="171"/>
        <v>23.951236722755624</v>
      </c>
      <c r="AX137" s="354">
        <f t="shared" si="171"/>
        <v>23.867367392264235</v>
      </c>
      <c r="AY137" s="354">
        <f t="shared" si="171"/>
        <v>23.272028397927393</v>
      </c>
      <c r="AZ137" s="354">
        <f t="shared" si="171"/>
        <v>23.853262278160493</v>
      </c>
      <c r="BA137" s="354">
        <f t="shared" si="171"/>
        <v>24.285891969584341</v>
      </c>
      <c r="BB137" s="354">
        <f t="shared" si="171"/>
        <v>24.200332630096469</v>
      </c>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row>
    <row r="138" spans="1:90" ht="12.75" customHeight="1" x14ac:dyDescent="0.25">
      <c r="A138" s="2"/>
      <c r="B138" s="310" t="s">
        <v>1347</v>
      </c>
      <c r="C138" s="311"/>
      <c r="D138" s="311">
        <f t="shared" ref="D138:K138" si="172">D140</f>
        <v>1.126307320997566E-2</v>
      </c>
      <c r="E138" s="311">
        <f t="shared" si="172"/>
        <v>-1.7899761336515496E-2</v>
      </c>
      <c r="F138" s="311">
        <f t="shared" si="172"/>
        <v>-4.6172539489671927E-2</v>
      </c>
      <c r="G138" s="311">
        <f t="shared" si="172"/>
        <v>-1.9532908704883223E-2</v>
      </c>
      <c r="H138" s="311">
        <f t="shared" si="172"/>
        <v>-3.8977912516240942E-2</v>
      </c>
      <c r="I138" s="311">
        <f t="shared" si="172"/>
        <v>-7.7061739522307215E-2</v>
      </c>
      <c r="J138" s="311">
        <f t="shared" si="172"/>
        <v>-5.126953125E-2</v>
      </c>
      <c r="K138" s="311">
        <f t="shared" si="172"/>
        <v>0.18579516212043234</v>
      </c>
      <c r="L138" s="316">
        <f t="shared" ref="L138:M138" si="173">L137/K137-1</f>
        <v>-0.33333333333333337</v>
      </c>
      <c r="M138" s="316">
        <f t="shared" si="173"/>
        <v>-0.23076923076923073</v>
      </c>
      <c r="N138" s="325"/>
      <c r="O138" s="325"/>
      <c r="P138" s="325"/>
      <c r="Q138" s="325"/>
      <c r="R138" s="325"/>
      <c r="S138" s="325"/>
      <c r="T138" s="300"/>
      <c r="U138" s="300"/>
      <c r="V138" s="300"/>
      <c r="W138" s="300"/>
      <c r="X138" s="300"/>
      <c r="Y138" s="300"/>
      <c r="Z138" s="300"/>
      <c r="AA138" s="300"/>
      <c r="AB138" s="300"/>
      <c r="AC138" s="300"/>
      <c r="AD138" s="300"/>
      <c r="AE138" s="300"/>
      <c r="AF138" s="300"/>
      <c r="AG138" s="300"/>
      <c r="AH138" s="300"/>
      <c r="AI138" s="300"/>
      <c r="AJ138" s="300"/>
      <c r="AK138" s="300"/>
      <c r="AL138" s="300"/>
      <c r="AM138" s="300"/>
      <c r="AN138" s="300"/>
      <c r="AO138" s="300"/>
      <c r="AP138" s="300"/>
      <c r="AQ138" s="300"/>
      <c r="AR138" s="300"/>
      <c r="AS138" s="300"/>
      <c r="AT138" s="300"/>
      <c r="AU138" s="300"/>
      <c r="AV138" s="300"/>
      <c r="AW138" s="300"/>
      <c r="AX138" s="300"/>
      <c r="AY138" s="300"/>
      <c r="AZ138" s="300"/>
      <c r="BA138" s="300"/>
      <c r="BB138" s="300"/>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row>
    <row r="139" spans="1:90" ht="12.75" customHeight="1" x14ac:dyDescent="0.25">
      <c r="A139" s="2"/>
      <c r="B139" s="300" t="s">
        <v>1538</v>
      </c>
      <c r="C139" s="325">
        <v>82.866666666666674</v>
      </c>
      <c r="D139" s="325">
        <v>83.8</v>
      </c>
      <c r="E139" s="325">
        <v>82.3</v>
      </c>
      <c r="F139" s="325">
        <v>78.5</v>
      </c>
      <c r="G139" s="325">
        <v>76.966666666666669</v>
      </c>
      <c r="H139" s="325">
        <v>73.966666666666654</v>
      </c>
      <c r="I139" s="325">
        <v>68.266666666666666</v>
      </c>
      <c r="J139" s="325">
        <v>64.766666666666666</v>
      </c>
      <c r="K139" s="325">
        <v>76.8</v>
      </c>
      <c r="L139" s="325">
        <v>52.5</v>
      </c>
      <c r="M139" s="325">
        <v>46.70000000000001</v>
      </c>
      <c r="N139" s="300"/>
      <c r="O139" s="300"/>
      <c r="P139" s="300"/>
      <c r="Q139" s="300"/>
      <c r="R139" s="300"/>
      <c r="S139" s="300"/>
      <c r="T139" s="300"/>
      <c r="U139" s="300"/>
      <c r="V139" s="300"/>
      <c r="W139" s="300"/>
      <c r="X139" s="300"/>
      <c r="Y139" s="300"/>
      <c r="Z139" s="300"/>
      <c r="AA139" s="300"/>
      <c r="AB139" s="300"/>
      <c r="AC139" s="300"/>
      <c r="AD139" s="300"/>
      <c r="AE139" s="300"/>
      <c r="AF139" s="300"/>
      <c r="AG139" s="300"/>
      <c r="AH139" s="300"/>
      <c r="AI139" s="300"/>
      <c r="AJ139" s="300"/>
      <c r="AK139" s="300"/>
      <c r="AL139" s="300"/>
      <c r="AM139" s="300"/>
      <c r="AN139" s="300"/>
      <c r="AO139" s="300"/>
      <c r="AP139" s="300"/>
      <c r="AQ139" s="300"/>
      <c r="AR139" s="300"/>
      <c r="AS139" s="300"/>
      <c r="AT139" s="300"/>
      <c r="AU139" s="300"/>
      <c r="AV139" s="300"/>
      <c r="AW139" s="300"/>
      <c r="AX139" s="300"/>
      <c r="AY139" s="300"/>
      <c r="AZ139" s="300"/>
      <c r="BA139" s="300"/>
      <c r="BB139" s="300"/>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row>
    <row r="140" spans="1:90" ht="12.75" customHeight="1" x14ac:dyDescent="0.25">
      <c r="A140" s="2"/>
      <c r="B140" s="310" t="s">
        <v>1347</v>
      </c>
      <c r="C140" s="316"/>
      <c r="D140" s="316">
        <f t="shared" ref="D140:M140" si="174">D139/C139-1</f>
        <v>1.126307320997566E-2</v>
      </c>
      <c r="E140" s="316">
        <f t="shared" si="174"/>
        <v>-1.7899761336515496E-2</v>
      </c>
      <c r="F140" s="316">
        <f t="shared" si="174"/>
        <v>-4.6172539489671927E-2</v>
      </c>
      <c r="G140" s="316">
        <f t="shared" si="174"/>
        <v>-1.9532908704883223E-2</v>
      </c>
      <c r="H140" s="316">
        <f t="shared" si="174"/>
        <v>-3.8977912516240942E-2</v>
      </c>
      <c r="I140" s="316">
        <f t="shared" si="174"/>
        <v>-7.7061739522307215E-2</v>
      </c>
      <c r="J140" s="316">
        <f t="shared" si="174"/>
        <v>-5.126953125E-2</v>
      </c>
      <c r="K140" s="316">
        <f t="shared" si="174"/>
        <v>0.18579516212043234</v>
      </c>
      <c r="L140" s="316">
        <f t="shared" si="174"/>
        <v>-0.31640625</v>
      </c>
      <c r="M140" s="316">
        <f t="shared" si="174"/>
        <v>-0.11047619047619028</v>
      </c>
      <c r="N140" s="300"/>
      <c r="O140" s="300"/>
      <c r="P140" s="300"/>
      <c r="Q140" s="300"/>
      <c r="R140" s="300"/>
      <c r="S140" s="300"/>
      <c r="T140" s="300"/>
      <c r="U140" s="300"/>
      <c r="V140" s="300"/>
      <c r="W140" s="300"/>
      <c r="X140" s="300"/>
      <c r="Y140" s="300"/>
      <c r="Z140" s="300"/>
      <c r="AA140" s="300"/>
      <c r="AB140" s="300"/>
      <c r="AC140" s="300"/>
      <c r="AD140" s="300"/>
      <c r="AE140" s="300"/>
      <c r="AF140" s="300"/>
      <c r="AG140" s="300"/>
      <c r="AH140" s="300"/>
      <c r="AI140" s="300"/>
      <c r="AJ140" s="300"/>
      <c r="AK140" s="300"/>
      <c r="AL140" s="300"/>
      <c r="AM140" s="300"/>
      <c r="AN140" s="300"/>
      <c r="AO140" s="300"/>
      <c r="AP140" s="300"/>
      <c r="AQ140" s="300"/>
      <c r="AR140" s="300"/>
      <c r="AS140" s="300"/>
      <c r="AT140" s="300"/>
      <c r="AU140" s="300"/>
      <c r="AV140" s="300"/>
      <c r="AW140" s="300"/>
      <c r="AX140" s="300"/>
      <c r="AY140" s="300"/>
      <c r="AZ140" s="300"/>
      <c r="BA140" s="300"/>
      <c r="BB140" s="300"/>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row>
    <row r="141" spans="1:90" ht="12.75" customHeight="1" x14ac:dyDescent="0.25">
      <c r="A141" s="2"/>
      <c r="B141" s="355"/>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row>
    <row r="142" spans="1:90" ht="12.75" customHeight="1" x14ac:dyDescent="0.25">
      <c r="A142" s="2"/>
      <c r="B142" s="299" t="s">
        <v>1539</v>
      </c>
      <c r="C142" s="300"/>
      <c r="D142" s="300"/>
      <c r="E142" s="300"/>
      <c r="F142" s="300"/>
      <c r="G142" s="300"/>
      <c r="H142" s="300"/>
      <c r="I142" s="300"/>
      <c r="J142" s="300"/>
      <c r="K142" s="300"/>
      <c r="L142" s="300"/>
      <c r="M142" s="300"/>
      <c r="N142" s="300"/>
      <c r="O142" s="300"/>
      <c r="P142" s="300"/>
      <c r="Q142" s="300"/>
      <c r="R142" s="300"/>
      <c r="S142" s="300"/>
      <c r="T142" s="300"/>
      <c r="U142" s="306"/>
      <c r="V142" s="306"/>
      <c r="W142" s="306"/>
      <c r="X142" s="512" t="s">
        <v>1540</v>
      </c>
      <c r="Y142" s="513"/>
      <c r="Z142" s="306"/>
      <c r="AA142" s="306"/>
      <c r="AB142" s="306"/>
      <c r="AC142" s="306"/>
      <c r="AD142" s="306"/>
      <c r="AE142" s="306"/>
      <c r="AF142" s="306"/>
      <c r="AG142" s="306"/>
      <c r="AH142" s="306"/>
      <c r="AI142" s="306"/>
      <c r="AJ142" s="306"/>
      <c r="AK142" s="306"/>
      <c r="AL142" s="306"/>
      <c r="AM142" s="306"/>
      <c r="AN142" s="306"/>
      <c r="AO142" s="306"/>
      <c r="AP142" s="306"/>
      <c r="AQ142" s="306"/>
      <c r="AR142" s="306"/>
      <c r="AS142" s="306"/>
      <c r="AT142" s="306"/>
      <c r="AU142" s="306"/>
      <c r="AV142" s="306"/>
      <c r="AW142" s="306"/>
      <c r="AX142" s="306"/>
      <c r="AY142" s="306"/>
      <c r="AZ142" s="306"/>
      <c r="BA142" s="306"/>
      <c r="BB142" s="306"/>
      <c r="BC142" s="2"/>
      <c r="BD142" s="2"/>
      <c r="BE142" s="103"/>
      <c r="BF142" s="9">
        <f t="shared" ref="BF142:BR142" si="175">BF7</f>
        <v>2018</v>
      </c>
      <c r="BG142" s="9">
        <f t="shared" si="175"/>
        <v>2019</v>
      </c>
      <c r="BH142" s="9">
        <f t="shared" si="175"/>
        <v>2020</v>
      </c>
      <c r="BI142" s="9">
        <f t="shared" si="175"/>
        <v>2021</v>
      </c>
      <c r="BJ142" s="9">
        <f t="shared" si="175"/>
        <v>2022</v>
      </c>
      <c r="BK142" s="10">
        <f t="shared" si="175"/>
        <v>2023</v>
      </c>
      <c r="BL142" s="10">
        <f t="shared" si="175"/>
        <v>2024</v>
      </c>
      <c r="BM142" s="10">
        <f t="shared" si="175"/>
        <v>2025</v>
      </c>
      <c r="BN142" s="10">
        <f t="shared" si="175"/>
        <v>2026</v>
      </c>
      <c r="BO142" s="10">
        <f t="shared" si="175"/>
        <v>2027</v>
      </c>
      <c r="BP142" s="10">
        <f t="shared" si="175"/>
        <v>2028</v>
      </c>
      <c r="BQ142" s="10">
        <f t="shared" si="175"/>
        <v>2029</v>
      </c>
      <c r="BR142" s="10">
        <f t="shared" si="175"/>
        <v>2030</v>
      </c>
      <c r="BS142" s="2"/>
      <c r="BT142" s="2"/>
      <c r="BU142" s="2"/>
      <c r="BV142" s="2"/>
      <c r="BW142" s="2"/>
      <c r="BX142" s="2"/>
      <c r="BY142" s="2"/>
      <c r="BZ142" s="2"/>
      <c r="CA142" s="2"/>
      <c r="CB142" s="2"/>
      <c r="CC142" s="2"/>
      <c r="CD142" s="2"/>
      <c r="CE142" s="2"/>
      <c r="CF142" s="2"/>
      <c r="CG142" s="2"/>
      <c r="CH142" s="2"/>
      <c r="CI142" s="2"/>
      <c r="CJ142" s="2"/>
      <c r="CK142" s="2"/>
      <c r="CL142" s="2"/>
    </row>
    <row r="143" spans="1:90" ht="12.75" customHeight="1" x14ac:dyDescent="0.25">
      <c r="A143" s="2"/>
      <c r="B143" s="299" t="s">
        <v>1683</v>
      </c>
      <c r="C143" s="356"/>
      <c r="D143" s="356">
        <v>61.5</v>
      </c>
      <c r="E143" s="356">
        <v>50.5</v>
      </c>
      <c r="F143" s="356">
        <v>29</v>
      </c>
      <c r="G143" s="356">
        <v>25.5</v>
      </c>
      <c r="H143" s="356">
        <v>17</v>
      </c>
      <c r="I143" s="356">
        <v>13</v>
      </c>
      <c r="J143" s="356">
        <v>11.5</v>
      </c>
      <c r="K143" s="356">
        <v>16.5</v>
      </c>
      <c r="L143" s="356">
        <v>10.5</v>
      </c>
      <c r="M143" s="356">
        <v>10</v>
      </c>
      <c r="N143" s="356">
        <v>10.5</v>
      </c>
      <c r="O143" s="356">
        <v>17.5</v>
      </c>
      <c r="P143" s="356">
        <v>22.5</v>
      </c>
      <c r="Q143" s="356">
        <v>16</v>
      </c>
      <c r="R143" s="356">
        <v>15</v>
      </c>
      <c r="S143" s="356">
        <v>35</v>
      </c>
      <c r="T143" s="356">
        <v>55</v>
      </c>
      <c r="U143" s="356">
        <v>55.54</v>
      </c>
      <c r="V143" s="356">
        <v>48.55</v>
      </c>
      <c r="W143" s="356">
        <v>46.45</v>
      </c>
      <c r="X143" s="357">
        <f>+(X9-(X45*X62))/X46</f>
        <v>44.165787479773215</v>
      </c>
      <c r="Y143" s="357">
        <f t="shared" ref="Y143:AC143" si="176">+(Y9-(Y45*Y62))/Y46</f>
        <v>34.451550551225473</v>
      </c>
      <c r="Z143" s="357">
        <f t="shared" si="176"/>
        <v>23.330547886251523</v>
      </c>
      <c r="AA143" s="357">
        <f t="shared" si="176"/>
        <v>31.28</v>
      </c>
      <c r="AB143" s="357">
        <f t="shared" si="176"/>
        <v>22.91</v>
      </c>
      <c r="AC143" s="357">
        <f t="shared" si="176"/>
        <v>19.916000000000015</v>
      </c>
      <c r="AD143" s="354">
        <f t="shared" ref="AD143:BB143" si="177">AD146*(1+AD147+AD149)</f>
        <v>16.596043169007508</v>
      </c>
      <c r="AE143" s="358">
        <f t="shared" si="177"/>
        <v>21.405018964016342</v>
      </c>
      <c r="AF143" s="358">
        <f t="shared" si="177"/>
        <v>23.97449259197861</v>
      </c>
      <c r="AG143" s="358">
        <f t="shared" si="177"/>
        <v>24.180275445695344</v>
      </c>
      <c r="AH143" s="358">
        <f t="shared" si="177"/>
        <v>24.383998688914676</v>
      </c>
      <c r="AI143" s="358">
        <f t="shared" si="177"/>
        <v>24.552076514785032</v>
      </c>
      <c r="AJ143" s="358">
        <f t="shared" si="177"/>
        <v>24.783088991932186</v>
      </c>
      <c r="AK143" s="358">
        <f t="shared" si="177"/>
        <v>25.06110588936285</v>
      </c>
      <c r="AL143" s="358">
        <f t="shared" si="177"/>
        <v>25.3228610471797</v>
      </c>
      <c r="AM143" s="358">
        <f t="shared" si="177"/>
        <v>25.588409758008396</v>
      </c>
      <c r="AN143" s="358">
        <f t="shared" si="177"/>
        <v>25.857807000878083</v>
      </c>
      <c r="AO143" s="358">
        <f t="shared" si="177"/>
        <v>26.131108551615451</v>
      </c>
      <c r="AP143" s="358">
        <f t="shared" si="177"/>
        <v>26.352918505837074</v>
      </c>
      <c r="AQ143" s="358">
        <f t="shared" si="177"/>
        <v>26.532423836905714</v>
      </c>
      <c r="AR143" s="358">
        <f t="shared" si="177"/>
        <v>26.677360083347683</v>
      </c>
      <c r="AS143" s="358">
        <f t="shared" si="177"/>
        <v>26.794169455668545</v>
      </c>
      <c r="AT143" s="358">
        <f t="shared" si="177"/>
        <v>26.88817167954149</v>
      </c>
      <c r="AU143" s="358">
        <f t="shared" si="177"/>
        <v>26.963730590798907</v>
      </c>
      <c r="AV143" s="358">
        <f t="shared" si="177"/>
        <v>27.024407369836524</v>
      </c>
      <c r="AW143" s="358">
        <f t="shared" si="177"/>
        <v>27.073096327476485</v>
      </c>
      <c r="AX143" s="358">
        <f t="shared" si="177"/>
        <v>27.112142202592416</v>
      </c>
      <c r="AY143" s="358">
        <f t="shared" si="177"/>
        <v>27.143439663828875</v>
      </c>
      <c r="AZ143" s="358">
        <f t="shared" si="177"/>
        <v>27.174785828533615</v>
      </c>
      <c r="BA143" s="358">
        <f t="shared" si="177"/>
        <v>27.206180772496424</v>
      </c>
      <c r="BB143" s="358">
        <f t="shared" si="177"/>
        <v>27.237624571625023</v>
      </c>
      <c r="BC143" s="23"/>
      <c r="BD143" s="23"/>
      <c r="BE143" s="23" t="str">
        <f>B143</f>
        <v>Lium+Management Estimates/MAJOR BANK Forecast ($/ton)</v>
      </c>
      <c r="BF143" s="23">
        <f t="shared" ref="BF143:BR143" si="178">AVERAGEIF($C$5:$BC$5,BF$5,$C143:$BC143)</f>
        <v>47</v>
      </c>
      <c r="BG143" s="23">
        <f t="shared" si="178"/>
        <v>16.75</v>
      </c>
      <c r="BH143" s="23">
        <f t="shared" si="178"/>
        <v>11.875</v>
      </c>
      <c r="BI143" s="23">
        <f t="shared" si="178"/>
        <v>17.75</v>
      </c>
      <c r="BJ143" s="23">
        <f t="shared" si="178"/>
        <v>48.522499999999994</v>
      </c>
      <c r="BK143" s="23">
        <f t="shared" si="178"/>
        <v>37.099471479312555</v>
      </c>
      <c r="BL143" s="23">
        <f t="shared" si="178"/>
        <v>22.675510792251877</v>
      </c>
      <c r="BM143" s="23">
        <f t="shared" si="178"/>
        <v>23.485946422651242</v>
      </c>
      <c r="BN143" s="23">
        <f t="shared" si="178"/>
        <v>24.929783110814942</v>
      </c>
      <c r="BO143" s="23">
        <f t="shared" si="178"/>
        <v>25.982560954084754</v>
      </c>
      <c r="BP143" s="23">
        <f t="shared" si="178"/>
        <v>26.72303126386586</v>
      </c>
      <c r="BQ143" s="23">
        <f t="shared" si="178"/>
        <v>27.043344122676082</v>
      </c>
      <c r="BR143" s="23">
        <f t="shared" si="178"/>
        <v>27.190507709120983</v>
      </c>
      <c r="BS143" s="2"/>
      <c r="BT143" s="2"/>
      <c r="BU143" s="2"/>
      <c r="BV143" s="2"/>
      <c r="BW143" s="2"/>
      <c r="BX143" s="2"/>
      <c r="BY143" s="2"/>
      <c r="BZ143" s="2"/>
      <c r="CA143" s="2"/>
      <c r="CB143" s="2"/>
      <c r="CC143" s="2"/>
      <c r="CD143" s="2"/>
      <c r="CE143" s="2"/>
      <c r="CF143" s="2"/>
      <c r="CG143" s="2"/>
      <c r="CH143" s="2"/>
      <c r="CI143" s="2"/>
      <c r="CJ143" s="2"/>
      <c r="CK143" s="2"/>
      <c r="CL143" s="2"/>
    </row>
    <row r="144" spans="1:90" ht="12.75" customHeight="1" x14ac:dyDescent="0.25">
      <c r="A144" s="2"/>
      <c r="B144" s="300"/>
      <c r="C144" s="300"/>
      <c r="D144" s="300"/>
      <c r="E144" s="300">
        <f t="array" ref="E144:F144">LINEST(D143:E143,D131:E131)</f>
        <v>137.46032459276373</v>
      </c>
      <c r="F144" s="300">
        <v>-67.312767693308032</v>
      </c>
      <c r="G144" s="300"/>
      <c r="H144" s="300"/>
      <c r="I144" s="300"/>
      <c r="J144" s="300"/>
      <c r="K144" s="300"/>
      <c r="L144" s="300"/>
      <c r="M144" s="300"/>
      <c r="N144" s="300"/>
      <c r="O144" s="300"/>
      <c r="P144" s="300"/>
      <c r="Q144" s="300"/>
      <c r="R144" s="300"/>
      <c r="S144" s="300"/>
      <c r="T144" s="300">
        <v>19.5</v>
      </c>
      <c r="U144" s="300">
        <v>7</v>
      </c>
      <c r="V144" s="300"/>
      <c r="W144" s="300"/>
      <c r="X144" s="300"/>
      <c r="Y144" s="300"/>
      <c r="Z144" s="300"/>
      <c r="AA144" s="300"/>
      <c r="AB144" s="300"/>
      <c r="AC144" s="300"/>
      <c r="AD144" s="300"/>
      <c r="AE144" s="300"/>
      <c r="AF144" s="300"/>
      <c r="AG144" s="300"/>
      <c r="AH144" s="300"/>
      <c r="AI144" s="300"/>
      <c r="AJ144" s="300"/>
      <c r="AK144" s="300"/>
      <c r="AL144" s="300"/>
      <c r="AM144" s="300"/>
      <c r="AN144" s="300"/>
      <c r="AO144" s="300"/>
      <c r="AP144" s="300"/>
      <c r="AQ144" s="300"/>
      <c r="AR144" s="300"/>
      <c r="AS144" s="300"/>
      <c r="AT144" s="300"/>
      <c r="AU144" s="300"/>
      <c r="AV144" s="300"/>
      <c r="AW144" s="300"/>
      <c r="AX144" s="300"/>
      <c r="AY144" s="300"/>
      <c r="AZ144" s="300"/>
      <c r="BA144" s="300"/>
      <c r="BB144" s="300"/>
      <c r="BC144" s="2"/>
      <c r="BD144" s="2"/>
      <c r="BE144" s="4" t="s">
        <v>1542</v>
      </c>
      <c r="BF144" s="4"/>
      <c r="BG144" s="4"/>
      <c r="BH144" s="4"/>
      <c r="BI144" s="4"/>
      <c r="BJ144" s="359">
        <v>40.020000000000003</v>
      </c>
      <c r="BK144" s="359">
        <v>43.9</v>
      </c>
      <c r="BL144" s="359">
        <v>38.1</v>
      </c>
      <c r="BM144" s="359">
        <v>35.270000000000003</v>
      </c>
      <c r="BN144" s="359">
        <v>35</v>
      </c>
      <c r="BO144" s="359">
        <v>35</v>
      </c>
      <c r="BP144" s="359">
        <v>35</v>
      </c>
      <c r="BQ144" s="359">
        <v>35</v>
      </c>
      <c r="BR144" s="359">
        <v>35</v>
      </c>
      <c r="BS144" s="2"/>
      <c r="BT144" s="2"/>
      <c r="BU144" s="2"/>
      <c r="BV144" s="2"/>
      <c r="BW144" s="2"/>
      <c r="BX144" s="2"/>
      <c r="BY144" s="2"/>
      <c r="BZ144" s="2"/>
      <c r="CA144" s="2"/>
      <c r="CB144" s="2"/>
      <c r="CC144" s="2"/>
      <c r="CD144" s="2"/>
      <c r="CE144" s="2"/>
      <c r="CF144" s="2"/>
      <c r="CG144" s="2"/>
      <c r="CH144" s="2"/>
      <c r="CI144" s="2"/>
      <c r="CJ144" s="2"/>
      <c r="CK144" s="2"/>
      <c r="CL144" s="2"/>
    </row>
    <row r="145" spans="1:90" ht="12.75" customHeight="1" x14ac:dyDescent="0.25">
      <c r="A145" s="2"/>
      <c r="B145" s="300"/>
      <c r="C145" s="300"/>
      <c r="D145" s="300"/>
      <c r="E145" s="300" t="s">
        <v>1534</v>
      </c>
      <c r="F145" s="300" t="s">
        <v>1535</v>
      </c>
      <c r="G145" s="300"/>
      <c r="H145" s="300"/>
      <c r="I145" s="300"/>
      <c r="J145" s="300"/>
      <c r="K145" s="300"/>
      <c r="L145" s="300"/>
      <c r="M145" s="300"/>
      <c r="N145" s="300"/>
      <c r="O145" s="300"/>
      <c r="P145" s="300"/>
      <c r="Q145" s="300"/>
      <c r="R145" s="300"/>
      <c r="S145" s="300"/>
      <c r="T145" s="300" t="s">
        <v>1534</v>
      </c>
      <c r="U145" s="300" t="s">
        <v>1535</v>
      </c>
      <c r="V145" s="300"/>
      <c r="W145" s="300"/>
      <c r="X145" s="300"/>
      <c r="Y145" s="300"/>
      <c r="Z145" s="300"/>
      <c r="AA145" s="300"/>
      <c r="AB145" s="300"/>
      <c r="AC145" s="300"/>
      <c r="AD145" s="300"/>
      <c r="AE145" s="300"/>
      <c r="AF145" s="300"/>
      <c r="AG145" s="300"/>
      <c r="AH145" s="300"/>
      <c r="AI145" s="300"/>
      <c r="AJ145" s="300"/>
      <c r="AK145" s="300"/>
      <c r="AL145" s="300"/>
      <c r="AM145" s="300"/>
      <c r="AN145" s="300"/>
      <c r="AO145" s="300"/>
      <c r="AP145" s="300"/>
      <c r="AQ145" s="300"/>
      <c r="AR145" s="300"/>
      <c r="AS145" s="300"/>
      <c r="AT145" s="300"/>
      <c r="AU145" s="300"/>
      <c r="AV145" s="300"/>
      <c r="AW145" s="300"/>
      <c r="AX145" s="300"/>
      <c r="AY145" s="300"/>
      <c r="AZ145" s="300"/>
      <c r="BA145" s="300"/>
      <c r="BB145" s="300"/>
      <c r="BC145" s="2"/>
      <c r="BD145" s="2"/>
      <c r="BE145" s="360" t="s">
        <v>1343</v>
      </c>
      <c r="BF145" s="23"/>
      <c r="BG145" s="23"/>
      <c r="BH145" s="23"/>
      <c r="BI145" s="23"/>
      <c r="BJ145" s="122">
        <f t="shared" ref="BJ145:BR145" si="179">BJ143/BJ144-1</f>
        <v>0.21245627186406768</v>
      </c>
      <c r="BK145" s="122">
        <f t="shared" si="179"/>
        <v>-0.1549095335008529</v>
      </c>
      <c r="BL145" s="122">
        <f t="shared" si="179"/>
        <v>-0.40484223642383521</v>
      </c>
      <c r="BM145" s="122">
        <f t="shared" si="179"/>
        <v>-0.33410982640625919</v>
      </c>
      <c r="BN145" s="122">
        <f t="shared" si="179"/>
        <v>-0.28772048254814453</v>
      </c>
      <c r="BO145" s="122">
        <f t="shared" si="179"/>
        <v>-0.25764111559757852</v>
      </c>
      <c r="BP145" s="122">
        <f t="shared" si="179"/>
        <v>-0.23648482103240398</v>
      </c>
      <c r="BQ145" s="122">
        <f t="shared" si="179"/>
        <v>-0.22733302506639763</v>
      </c>
      <c r="BR145" s="122">
        <f t="shared" si="179"/>
        <v>-0.22312835116797192</v>
      </c>
      <c r="BS145" s="2"/>
      <c r="BT145" s="2"/>
      <c r="BU145" s="2"/>
      <c r="BV145" s="2"/>
      <c r="BW145" s="2"/>
      <c r="BX145" s="2"/>
      <c r="BY145" s="2"/>
      <c r="BZ145" s="2"/>
      <c r="CA145" s="2"/>
      <c r="CB145" s="2"/>
      <c r="CC145" s="2"/>
      <c r="CD145" s="2"/>
      <c r="CE145" s="2"/>
      <c r="CF145" s="2"/>
      <c r="CG145" s="2"/>
      <c r="CH145" s="2"/>
      <c r="CI145" s="2"/>
      <c r="CJ145" s="2"/>
      <c r="CK145" s="2"/>
      <c r="CL145" s="2"/>
    </row>
    <row r="146" spans="1:90" ht="12.75" customHeight="1" x14ac:dyDescent="0.25">
      <c r="A146" s="2"/>
      <c r="B146" s="300" t="s">
        <v>1543</v>
      </c>
      <c r="C146" s="300"/>
      <c r="D146" s="306">
        <f t="shared" ref="D146:V146" si="180">D131*$T$144+$U$144</f>
        <v>25.273265230975145</v>
      </c>
      <c r="E146" s="306">
        <f t="shared" si="180"/>
        <v>23.712814965522387</v>
      </c>
      <c r="F146" s="306">
        <f t="shared" si="180"/>
        <v>21.863747307865168</v>
      </c>
      <c r="G146" s="306">
        <f t="shared" si="180"/>
        <v>23.027920315758042</v>
      </c>
      <c r="H146" s="306">
        <f t="shared" si="180"/>
        <v>22.268206176363634</v>
      </c>
      <c r="I146" s="306">
        <f t="shared" si="180"/>
        <v>21.7118456187013</v>
      </c>
      <c r="J146" s="306">
        <f t="shared" si="180"/>
        <v>20.515243066932271</v>
      </c>
      <c r="K146" s="306">
        <f t="shared" si="180"/>
        <v>20.78570632669323</v>
      </c>
      <c r="L146" s="306">
        <f t="shared" si="180"/>
        <v>11.408480749721114</v>
      </c>
      <c r="M146" s="306">
        <f t="shared" si="180"/>
        <v>13.15488470119522</v>
      </c>
      <c r="N146" s="306">
        <f t="shared" si="180"/>
        <v>16.479149592988048</v>
      </c>
      <c r="O146" s="306">
        <f t="shared" si="180"/>
        <v>18.813738957509962</v>
      </c>
      <c r="P146" s="306">
        <f t="shared" si="180"/>
        <v>19.770034043984065</v>
      </c>
      <c r="Q146" s="306">
        <f t="shared" si="180"/>
        <v>19.404268568625497</v>
      </c>
      <c r="R146" s="306">
        <f t="shared" si="180"/>
        <v>20.759851468844623</v>
      </c>
      <c r="S146" s="306">
        <f t="shared" si="180"/>
        <v>21.235145922151396</v>
      </c>
      <c r="T146" s="306">
        <f t="shared" si="180"/>
        <v>21.755535472896462</v>
      </c>
      <c r="U146" s="306">
        <f t="shared" si="180"/>
        <v>21.783472924139581</v>
      </c>
      <c r="V146" s="306">
        <f t="shared" si="180"/>
        <v>20.447436287454437</v>
      </c>
      <c r="W146" s="357">
        <f t="shared" ref="W146:AC146" si="181">W62</f>
        <v>45.953732256050017</v>
      </c>
      <c r="X146" s="357">
        <f t="shared" si="181"/>
        <v>44.871223233838499</v>
      </c>
      <c r="Y146" s="357">
        <f t="shared" si="181"/>
        <v>43.297304142653374</v>
      </c>
      <c r="Z146" s="357">
        <f t="shared" si="181"/>
        <v>42.994835634124541</v>
      </c>
      <c r="AA146" s="357">
        <f t="shared" si="181"/>
        <v>27</v>
      </c>
      <c r="AB146" s="357">
        <f t="shared" si="181"/>
        <v>27</v>
      </c>
      <c r="AC146" s="357">
        <f t="shared" si="181"/>
        <v>24.84</v>
      </c>
      <c r="AD146" s="306">
        <f t="shared" ref="AD146:BB146" si="182">AD189*$T$144+$U$144</f>
        <v>23.708633098582155</v>
      </c>
      <c r="AE146" s="306">
        <f t="shared" si="182"/>
        <v>23.783354404462603</v>
      </c>
      <c r="AF146" s="306">
        <f t="shared" si="182"/>
        <v>23.97449259197861</v>
      </c>
      <c r="AG146" s="306">
        <f t="shared" si="182"/>
        <v>24.180275445695344</v>
      </c>
      <c r="AH146" s="306">
        <f t="shared" si="182"/>
        <v>24.383998688914676</v>
      </c>
      <c r="AI146" s="306">
        <f t="shared" si="182"/>
        <v>24.552076514785032</v>
      </c>
      <c r="AJ146" s="306">
        <f t="shared" si="182"/>
        <v>24.783088991932186</v>
      </c>
      <c r="AK146" s="306">
        <f t="shared" si="182"/>
        <v>25.06110588936285</v>
      </c>
      <c r="AL146" s="306">
        <f t="shared" si="182"/>
        <v>25.3228610471797</v>
      </c>
      <c r="AM146" s="306">
        <f t="shared" si="182"/>
        <v>25.588409758008396</v>
      </c>
      <c r="AN146" s="306">
        <f t="shared" si="182"/>
        <v>25.857807000878083</v>
      </c>
      <c r="AO146" s="306">
        <f t="shared" si="182"/>
        <v>26.131108551615451</v>
      </c>
      <c r="AP146" s="306">
        <f t="shared" si="182"/>
        <v>26.352918505837074</v>
      </c>
      <c r="AQ146" s="306">
        <f t="shared" si="182"/>
        <v>26.532423836905714</v>
      </c>
      <c r="AR146" s="306">
        <f t="shared" si="182"/>
        <v>26.677360083347683</v>
      </c>
      <c r="AS146" s="306">
        <f t="shared" si="182"/>
        <v>26.794169455668545</v>
      </c>
      <c r="AT146" s="306">
        <f t="shared" si="182"/>
        <v>26.88817167954149</v>
      </c>
      <c r="AU146" s="306">
        <f t="shared" si="182"/>
        <v>26.963730590798907</v>
      </c>
      <c r="AV146" s="306">
        <f t="shared" si="182"/>
        <v>27.024407369836524</v>
      </c>
      <c r="AW146" s="306">
        <f t="shared" si="182"/>
        <v>27.073096327476485</v>
      </c>
      <c r="AX146" s="306">
        <f t="shared" si="182"/>
        <v>27.112142202592416</v>
      </c>
      <c r="AY146" s="306">
        <f t="shared" si="182"/>
        <v>27.143439663828875</v>
      </c>
      <c r="AZ146" s="306">
        <f t="shared" si="182"/>
        <v>27.174785828533615</v>
      </c>
      <c r="BA146" s="306">
        <f t="shared" si="182"/>
        <v>27.206180772496424</v>
      </c>
      <c r="BB146" s="306">
        <f t="shared" si="182"/>
        <v>27.237624571625023</v>
      </c>
      <c r="BC146" s="23"/>
      <c r="BD146" s="23"/>
      <c r="BE146" s="225"/>
      <c r="BF146" s="225"/>
      <c r="BG146" s="225"/>
      <c r="BH146" s="225"/>
      <c r="BI146" s="225"/>
      <c r="BJ146" s="225"/>
      <c r="BK146" s="225"/>
      <c r="BL146" s="225"/>
      <c r="BM146" s="225"/>
      <c r="BN146" s="225"/>
      <c r="BO146" s="225"/>
      <c r="BP146" s="225"/>
      <c r="BQ146" s="225"/>
      <c r="BR146" s="225"/>
      <c r="BS146" s="2"/>
      <c r="BT146" s="2"/>
      <c r="BU146" s="2"/>
      <c r="BV146" s="2"/>
      <c r="BW146" s="2"/>
      <c r="BX146" s="2"/>
      <c r="BY146" s="2"/>
      <c r="BZ146" s="2"/>
      <c r="CA146" s="2"/>
      <c r="CB146" s="2"/>
      <c r="CC146" s="2"/>
      <c r="CD146" s="2"/>
      <c r="CE146" s="2"/>
      <c r="CF146" s="2"/>
      <c r="CG146" s="2"/>
      <c r="CH146" s="2"/>
      <c r="CI146" s="2"/>
      <c r="CJ146" s="2"/>
      <c r="CK146" s="2"/>
      <c r="CL146" s="2"/>
    </row>
    <row r="147" spans="1:90" ht="12.75" customHeight="1" x14ac:dyDescent="0.25">
      <c r="A147" s="2"/>
      <c r="B147" s="310" t="s">
        <v>1544</v>
      </c>
      <c r="C147" s="300"/>
      <c r="D147" s="316">
        <f t="shared" ref="D147:V147" si="183">D143/D146-1</f>
        <v>1.4334014397405617</v>
      </c>
      <c r="E147" s="316">
        <f t="shared" si="183"/>
        <v>1.1296501521824909</v>
      </c>
      <c r="F147" s="316">
        <f t="shared" si="183"/>
        <v>0.32639659577329949</v>
      </c>
      <c r="G147" s="316">
        <f t="shared" si="183"/>
        <v>0.1073514086528391</v>
      </c>
      <c r="H147" s="316">
        <f t="shared" si="183"/>
        <v>-0.23657972872352506</v>
      </c>
      <c r="I147" s="316">
        <f t="shared" si="183"/>
        <v>-0.40124850607805684</v>
      </c>
      <c r="J147" s="316">
        <f t="shared" si="183"/>
        <v>-0.43944120172105561</v>
      </c>
      <c r="K147" s="316">
        <f t="shared" si="183"/>
        <v>-0.20618526305211382</v>
      </c>
      <c r="L147" s="316">
        <f t="shared" si="183"/>
        <v>-7.9632053526787261E-2</v>
      </c>
      <c r="M147" s="316">
        <f t="shared" si="183"/>
        <v>-0.23982610055932874</v>
      </c>
      <c r="N147" s="316">
        <f t="shared" si="183"/>
        <v>-0.36283119825140753</v>
      </c>
      <c r="O147" s="316">
        <f t="shared" si="183"/>
        <v>-6.9828701273945915E-2</v>
      </c>
      <c r="P147" s="316">
        <f t="shared" si="183"/>
        <v>0.13808605235288662</v>
      </c>
      <c r="Q147" s="316">
        <f t="shared" si="183"/>
        <v>-0.17543915951203715</v>
      </c>
      <c r="R147" s="316">
        <f t="shared" si="183"/>
        <v>-0.27745147779543256</v>
      </c>
      <c r="S147" s="316">
        <f t="shared" si="183"/>
        <v>0.64821094841122928</v>
      </c>
      <c r="T147" s="316">
        <f t="shared" si="183"/>
        <v>1.5280922213346688</v>
      </c>
      <c r="U147" s="316">
        <f t="shared" si="183"/>
        <v>1.5496393616122055</v>
      </c>
      <c r="V147" s="316">
        <f t="shared" si="183"/>
        <v>1.3743807936346495</v>
      </c>
      <c r="W147" s="312">
        <v>0</v>
      </c>
      <c r="X147" s="312">
        <v>0</v>
      </c>
      <c r="Y147" s="312">
        <v>-0.06</v>
      </c>
      <c r="Z147" s="312">
        <v>-0.06</v>
      </c>
      <c r="AA147" s="312">
        <v>-0.15</v>
      </c>
      <c r="AB147" s="312">
        <v>-0.15</v>
      </c>
      <c r="AC147" s="312">
        <v>-0.4</v>
      </c>
      <c r="AD147" s="312">
        <v>-0.3</v>
      </c>
      <c r="AE147" s="312">
        <v>-0.1</v>
      </c>
      <c r="AF147" s="312">
        <v>0</v>
      </c>
      <c r="AG147" s="312">
        <v>0</v>
      </c>
      <c r="AH147" s="312">
        <v>0</v>
      </c>
      <c r="AI147" s="312">
        <v>0</v>
      </c>
      <c r="AJ147" s="312">
        <v>0</v>
      </c>
      <c r="AK147" s="312">
        <v>0</v>
      </c>
      <c r="AL147" s="312">
        <v>0</v>
      </c>
      <c r="AM147" s="312">
        <v>0</v>
      </c>
      <c r="AN147" s="312">
        <v>0</v>
      </c>
      <c r="AO147" s="312">
        <v>0</v>
      </c>
      <c r="AP147" s="312">
        <v>0</v>
      </c>
      <c r="AQ147" s="312">
        <v>0</v>
      </c>
      <c r="AR147" s="312">
        <v>0</v>
      </c>
      <c r="AS147" s="312">
        <v>0</v>
      </c>
      <c r="AT147" s="312">
        <v>0</v>
      </c>
      <c r="AU147" s="312">
        <v>0</v>
      </c>
      <c r="AV147" s="312">
        <v>0</v>
      </c>
      <c r="AW147" s="312">
        <v>0</v>
      </c>
      <c r="AX147" s="312">
        <v>0</v>
      </c>
      <c r="AY147" s="312">
        <v>0</v>
      </c>
      <c r="AZ147" s="312">
        <v>0</v>
      </c>
      <c r="BA147" s="312">
        <v>0</v>
      </c>
      <c r="BB147" s="312">
        <v>0</v>
      </c>
      <c r="BC147" s="225"/>
      <c r="BD147" s="225"/>
      <c r="BE147" s="4"/>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row>
    <row r="148" spans="1:90" ht="12.7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114"/>
      <c r="BV148" s="115"/>
      <c r="BW148" s="115"/>
      <c r="BX148" s="115"/>
      <c r="BY148" s="115"/>
      <c r="BZ148" s="115"/>
      <c r="CA148" s="115"/>
      <c r="CB148" s="115"/>
      <c r="CC148" s="115"/>
      <c r="CD148" s="115"/>
      <c r="CE148" s="115"/>
      <c r="CF148" s="115"/>
      <c r="CG148" s="115"/>
      <c r="CH148" s="115"/>
      <c r="CI148" s="115"/>
      <c r="CJ148" s="2"/>
      <c r="CK148" s="2"/>
      <c r="CL148" s="2"/>
    </row>
    <row r="149" spans="1:90" ht="12.75" customHeight="1" x14ac:dyDescent="0.25">
      <c r="A149" s="2"/>
      <c r="B149" s="265" t="s">
        <v>1545</v>
      </c>
      <c r="C149" s="225">
        <v>0</v>
      </c>
      <c r="D149" s="225">
        <v>0</v>
      </c>
      <c r="E149" s="225">
        <v>0</v>
      </c>
      <c r="F149" s="225">
        <v>0</v>
      </c>
      <c r="G149" s="225">
        <v>0</v>
      </c>
      <c r="H149" s="225">
        <v>0</v>
      </c>
      <c r="I149" s="225">
        <v>0</v>
      </c>
      <c r="J149" s="225">
        <v>0</v>
      </c>
      <c r="K149" s="225">
        <v>0</v>
      </c>
      <c r="L149" s="225">
        <v>0</v>
      </c>
      <c r="M149" s="225">
        <v>0</v>
      </c>
      <c r="N149" s="225">
        <v>0</v>
      </c>
      <c r="O149" s="225">
        <v>0</v>
      </c>
      <c r="P149" s="225">
        <v>0</v>
      </c>
      <c r="Q149" s="225">
        <v>0</v>
      </c>
      <c r="R149" s="225">
        <v>0</v>
      </c>
      <c r="S149" s="225">
        <v>0</v>
      </c>
      <c r="T149" s="225">
        <v>0</v>
      </c>
      <c r="U149" s="225">
        <v>0</v>
      </c>
      <c r="V149" s="225">
        <v>0</v>
      </c>
      <c r="W149" s="225">
        <v>0</v>
      </c>
      <c r="X149" s="225">
        <v>0</v>
      </c>
      <c r="Y149" s="225">
        <v>0</v>
      </c>
      <c r="Z149" s="225">
        <v>0</v>
      </c>
      <c r="AA149" s="225">
        <v>0</v>
      </c>
      <c r="AB149" s="225">
        <v>0</v>
      </c>
      <c r="AC149" s="225">
        <v>0</v>
      </c>
      <c r="AD149" s="225">
        <v>0</v>
      </c>
      <c r="AE149" s="225">
        <v>0</v>
      </c>
      <c r="AF149" s="225">
        <v>0</v>
      </c>
      <c r="AG149" s="225">
        <v>0</v>
      </c>
      <c r="AH149" s="225">
        <v>0</v>
      </c>
      <c r="AI149" s="225">
        <v>0</v>
      </c>
      <c r="AJ149" s="225">
        <v>0</v>
      </c>
      <c r="AK149" s="225">
        <v>0</v>
      </c>
      <c r="AL149" s="225">
        <v>0</v>
      </c>
      <c r="AM149" s="225">
        <v>0</v>
      </c>
      <c r="AN149" s="225">
        <v>0</v>
      </c>
      <c r="AO149" s="225">
        <v>0</v>
      </c>
      <c r="AP149" s="225">
        <v>0</v>
      </c>
      <c r="AQ149" s="225">
        <v>0</v>
      </c>
      <c r="AR149" s="225">
        <v>0</v>
      </c>
      <c r="AS149" s="225">
        <v>0</v>
      </c>
      <c r="AT149" s="225">
        <v>0</v>
      </c>
      <c r="AU149" s="225">
        <v>0</v>
      </c>
      <c r="AV149" s="225">
        <v>0</v>
      </c>
      <c r="AW149" s="225">
        <v>0</v>
      </c>
      <c r="AX149" s="225">
        <v>0</v>
      </c>
      <c r="AY149" s="225">
        <v>0</v>
      </c>
      <c r="AZ149" s="225">
        <v>0</v>
      </c>
      <c r="BA149" s="225">
        <v>0</v>
      </c>
      <c r="BB149" s="225">
        <v>0</v>
      </c>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row>
    <row r="150" spans="1:90" ht="12.7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row>
    <row r="151" spans="1:90" ht="12.7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row>
    <row r="152" spans="1:90" ht="12.75" customHeight="1" x14ac:dyDescent="0.25">
      <c r="A152" s="2"/>
      <c r="B152" s="361" t="s">
        <v>1546</v>
      </c>
      <c r="C152" s="362"/>
      <c r="D152" s="363"/>
      <c r="E152" s="363"/>
      <c r="F152" s="363"/>
      <c r="G152" s="363"/>
      <c r="H152" s="363"/>
      <c r="I152" s="363"/>
      <c r="J152" s="363"/>
      <c r="K152" s="363"/>
      <c r="L152" s="363"/>
      <c r="M152" s="363"/>
      <c r="N152" s="363"/>
      <c r="O152" s="363"/>
      <c r="P152" s="363"/>
      <c r="Q152" s="363"/>
      <c r="R152" s="363"/>
      <c r="S152" s="363"/>
      <c r="T152" s="363"/>
      <c r="U152" s="363"/>
      <c r="V152" s="363">
        <f t="shared" ref="V152:W152" si="184">+V68/V41</f>
        <v>45.437999999999995</v>
      </c>
      <c r="W152" s="364">
        <f t="shared" si="184"/>
        <v>46.051307338505623</v>
      </c>
      <c r="X152" s="363">
        <v>44.21</v>
      </c>
      <c r="Y152" s="363">
        <v>40.619999999999997</v>
      </c>
      <c r="Z152" s="363">
        <v>39</v>
      </c>
      <c r="AA152" s="364">
        <f t="shared" ref="AA152:BB152" si="185">+AA68/AA41</f>
        <v>29.085128205128207</v>
      </c>
      <c r="AB152" s="364">
        <f t="shared" si="185"/>
        <v>26.165306122448978</v>
      </c>
      <c r="AC152" s="364">
        <f t="shared" si="185"/>
        <v>24.224500000000003</v>
      </c>
      <c r="AD152" s="364">
        <f t="shared" si="185"/>
        <v>23.803939906793897</v>
      </c>
      <c r="AE152" s="364">
        <f t="shared" si="185"/>
        <v>21.588789230330697</v>
      </c>
      <c r="AF152" s="364">
        <f t="shared" si="185"/>
        <v>23.940600263980137</v>
      </c>
      <c r="AG152" s="364">
        <f t="shared" si="185"/>
        <v>24.131684342431388</v>
      </c>
      <c r="AH152" s="364">
        <f t="shared" si="185"/>
        <v>24.320855925420773</v>
      </c>
      <c r="AI152" s="364">
        <f t="shared" si="185"/>
        <v>24.552076514785032</v>
      </c>
      <c r="AJ152" s="364">
        <f t="shared" si="185"/>
        <v>24.783088991932186</v>
      </c>
      <c r="AK152" s="364">
        <f t="shared" si="185"/>
        <v>25.06110588936285</v>
      </c>
      <c r="AL152" s="364">
        <f t="shared" si="185"/>
        <v>25.322861047179703</v>
      </c>
      <c r="AM152" s="364">
        <f t="shared" si="185"/>
        <v>25.588409758008396</v>
      </c>
      <c r="AN152" s="364">
        <f t="shared" si="185"/>
        <v>25.857807000878079</v>
      </c>
      <c r="AO152" s="364">
        <f t="shared" si="185"/>
        <v>26.131108551615451</v>
      </c>
      <c r="AP152" s="364">
        <f t="shared" si="185"/>
        <v>26.352918505837074</v>
      </c>
      <c r="AQ152" s="364">
        <f t="shared" si="185"/>
        <v>26.532423836905714</v>
      </c>
      <c r="AR152" s="364">
        <f t="shared" si="185"/>
        <v>26.677360083347683</v>
      </c>
      <c r="AS152" s="364">
        <f t="shared" si="185"/>
        <v>26.794169455668545</v>
      </c>
      <c r="AT152" s="364">
        <f t="shared" si="185"/>
        <v>26.88817167954149</v>
      </c>
      <c r="AU152" s="364">
        <f t="shared" si="185"/>
        <v>26.963730590798907</v>
      </c>
      <c r="AV152" s="364">
        <f t="shared" si="185"/>
        <v>27.024407369836524</v>
      </c>
      <c r="AW152" s="364">
        <f t="shared" si="185"/>
        <v>27.073096327476485</v>
      </c>
      <c r="AX152" s="364">
        <f t="shared" si="185"/>
        <v>27.112142202592416</v>
      </c>
      <c r="AY152" s="364">
        <f t="shared" si="185"/>
        <v>27.143439663828875</v>
      </c>
      <c r="AZ152" s="364">
        <f t="shared" si="185"/>
        <v>27.174785828533611</v>
      </c>
      <c r="BA152" s="364">
        <f t="shared" si="185"/>
        <v>27.206180772496424</v>
      </c>
      <c r="BB152" s="364">
        <f t="shared" si="185"/>
        <v>27.237624571625023</v>
      </c>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row>
    <row r="153" spans="1:90" ht="12.7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45">
        <f>+AVERAGE(AE152:BB152)</f>
        <v>25.894118266850555</v>
      </c>
      <c r="AF153" s="2"/>
      <c r="AG153" s="2"/>
      <c r="AH153" s="2"/>
      <c r="AI153" s="245">
        <f>+AVERAGE(AI152:BB152)</f>
        <v>26.373845432112525</v>
      </c>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row>
    <row r="154" spans="1:90" ht="12.7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45"/>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row>
    <row r="155" spans="1:90" ht="12.7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row>
    <row r="156" spans="1:90" ht="12.7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row>
    <row r="157" spans="1:90" ht="12.75" customHeight="1" x14ac:dyDescent="0.25">
      <c r="A157" s="2"/>
      <c r="B157" s="3" t="s">
        <v>1547</v>
      </c>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row>
    <row r="158" spans="1:90" ht="12.75" customHeight="1" x14ac:dyDescent="0.25">
      <c r="A158" s="2"/>
      <c r="B158" s="2" t="s">
        <v>1548</v>
      </c>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365">
        <v>6</v>
      </c>
      <c r="AD158" s="5">
        <f t="shared" ref="AD158:BB158" si="186">AC158</f>
        <v>6</v>
      </c>
      <c r="AE158" s="5">
        <f t="shared" si="186"/>
        <v>6</v>
      </c>
      <c r="AF158" s="5">
        <f t="shared" si="186"/>
        <v>6</v>
      </c>
      <c r="AG158" s="5">
        <f t="shared" si="186"/>
        <v>6</v>
      </c>
      <c r="AH158" s="5">
        <f t="shared" si="186"/>
        <v>6</v>
      </c>
      <c r="AI158" s="5">
        <f t="shared" si="186"/>
        <v>6</v>
      </c>
      <c r="AJ158" s="5">
        <f t="shared" si="186"/>
        <v>6</v>
      </c>
      <c r="AK158" s="5">
        <f t="shared" si="186"/>
        <v>6</v>
      </c>
      <c r="AL158" s="5">
        <f t="shared" si="186"/>
        <v>6</v>
      </c>
      <c r="AM158" s="5">
        <f t="shared" si="186"/>
        <v>6</v>
      </c>
      <c r="AN158" s="5">
        <f t="shared" si="186"/>
        <v>6</v>
      </c>
      <c r="AO158" s="5">
        <f t="shared" si="186"/>
        <v>6</v>
      </c>
      <c r="AP158" s="5">
        <f t="shared" si="186"/>
        <v>6</v>
      </c>
      <c r="AQ158" s="5">
        <f t="shared" si="186"/>
        <v>6</v>
      </c>
      <c r="AR158" s="5">
        <f t="shared" si="186"/>
        <v>6</v>
      </c>
      <c r="AS158" s="5">
        <f t="shared" si="186"/>
        <v>6</v>
      </c>
      <c r="AT158" s="5">
        <f t="shared" si="186"/>
        <v>6</v>
      </c>
      <c r="AU158" s="5">
        <f t="shared" si="186"/>
        <v>6</v>
      </c>
      <c r="AV158" s="5">
        <f t="shared" si="186"/>
        <v>6</v>
      </c>
      <c r="AW158" s="5">
        <f t="shared" si="186"/>
        <v>6</v>
      </c>
      <c r="AX158" s="5">
        <f t="shared" si="186"/>
        <v>6</v>
      </c>
      <c r="AY158" s="5">
        <f t="shared" si="186"/>
        <v>6</v>
      </c>
      <c r="AZ158" s="5">
        <f t="shared" si="186"/>
        <v>6</v>
      </c>
      <c r="BA158" s="5">
        <f t="shared" si="186"/>
        <v>6</v>
      </c>
      <c r="BB158" s="5">
        <f t="shared" si="186"/>
        <v>6</v>
      </c>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row>
    <row r="159" spans="1:90" ht="12.75" customHeight="1" x14ac:dyDescent="0.25">
      <c r="A159" s="2"/>
      <c r="B159" s="2" t="s">
        <v>1549</v>
      </c>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365">
        <v>6</v>
      </c>
      <c r="AD159" s="5">
        <f t="shared" ref="AD159:BB159" si="187">AC159</f>
        <v>6</v>
      </c>
      <c r="AE159" s="5">
        <f t="shared" si="187"/>
        <v>6</v>
      </c>
      <c r="AF159" s="5">
        <f t="shared" si="187"/>
        <v>6</v>
      </c>
      <c r="AG159" s="5">
        <f t="shared" si="187"/>
        <v>6</v>
      </c>
      <c r="AH159" s="5">
        <f t="shared" si="187"/>
        <v>6</v>
      </c>
      <c r="AI159" s="5">
        <f t="shared" si="187"/>
        <v>6</v>
      </c>
      <c r="AJ159" s="5">
        <f t="shared" si="187"/>
        <v>6</v>
      </c>
      <c r="AK159" s="5">
        <f t="shared" si="187"/>
        <v>6</v>
      </c>
      <c r="AL159" s="5">
        <f t="shared" si="187"/>
        <v>6</v>
      </c>
      <c r="AM159" s="5">
        <f t="shared" si="187"/>
        <v>6</v>
      </c>
      <c r="AN159" s="5">
        <f t="shared" si="187"/>
        <v>6</v>
      </c>
      <c r="AO159" s="5">
        <f t="shared" si="187"/>
        <v>6</v>
      </c>
      <c r="AP159" s="5">
        <f t="shared" si="187"/>
        <v>6</v>
      </c>
      <c r="AQ159" s="5">
        <f t="shared" si="187"/>
        <v>6</v>
      </c>
      <c r="AR159" s="5">
        <f t="shared" si="187"/>
        <v>6</v>
      </c>
      <c r="AS159" s="5">
        <f t="shared" si="187"/>
        <v>6</v>
      </c>
      <c r="AT159" s="5">
        <f t="shared" si="187"/>
        <v>6</v>
      </c>
      <c r="AU159" s="5">
        <f t="shared" si="187"/>
        <v>6</v>
      </c>
      <c r="AV159" s="5">
        <f t="shared" si="187"/>
        <v>6</v>
      </c>
      <c r="AW159" s="5">
        <f t="shared" si="187"/>
        <v>6</v>
      </c>
      <c r="AX159" s="5">
        <f t="shared" si="187"/>
        <v>6</v>
      </c>
      <c r="AY159" s="5">
        <f t="shared" si="187"/>
        <v>6</v>
      </c>
      <c r="AZ159" s="5">
        <f t="shared" si="187"/>
        <v>6</v>
      </c>
      <c r="BA159" s="5">
        <f t="shared" si="187"/>
        <v>6</v>
      </c>
      <c r="BB159" s="5">
        <f t="shared" si="187"/>
        <v>6</v>
      </c>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row>
    <row r="160" spans="1:90" ht="12.75" customHeight="1" x14ac:dyDescent="0.25">
      <c r="A160" s="2"/>
      <c r="B160" s="2" t="s">
        <v>1550</v>
      </c>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365">
        <v>3</v>
      </c>
      <c r="AD160" s="5">
        <f t="shared" ref="AD160:BB160" si="188">AC160</f>
        <v>3</v>
      </c>
      <c r="AE160" s="5">
        <f t="shared" si="188"/>
        <v>3</v>
      </c>
      <c r="AF160" s="5">
        <f t="shared" si="188"/>
        <v>3</v>
      </c>
      <c r="AG160" s="5">
        <f t="shared" si="188"/>
        <v>3</v>
      </c>
      <c r="AH160" s="5">
        <f t="shared" si="188"/>
        <v>3</v>
      </c>
      <c r="AI160" s="5">
        <f t="shared" si="188"/>
        <v>3</v>
      </c>
      <c r="AJ160" s="5">
        <f t="shared" si="188"/>
        <v>3</v>
      </c>
      <c r="AK160" s="5">
        <f t="shared" si="188"/>
        <v>3</v>
      </c>
      <c r="AL160" s="5">
        <f t="shared" si="188"/>
        <v>3</v>
      </c>
      <c r="AM160" s="5">
        <f t="shared" si="188"/>
        <v>3</v>
      </c>
      <c r="AN160" s="5">
        <f t="shared" si="188"/>
        <v>3</v>
      </c>
      <c r="AO160" s="5">
        <f t="shared" si="188"/>
        <v>3</v>
      </c>
      <c r="AP160" s="5">
        <f t="shared" si="188"/>
        <v>3</v>
      </c>
      <c r="AQ160" s="5">
        <f t="shared" si="188"/>
        <v>3</v>
      </c>
      <c r="AR160" s="5">
        <f t="shared" si="188"/>
        <v>3</v>
      </c>
      <c r="AS160" s="5">
        <f t="shared" si="188"/>
        <v>3</v>
      </c>
      <c r="AT160" s="5">
        <f t="shared" si="188"/>
        <v>3</v>
      </c>
      <c r="AU160" s="5">
        <f t="shared" si="188"/>
        <v>3</v>
      </c>
      <c r="AV160" s="5">
        <f t="shared" si="188"/>
        <v>3</v>
      </c>
      <c r="AW160" s="5">
        <f t="shared" si="188"/>
        <v>3</v>
      </c>
      <c r="AX160" s="5">
        <f t="shared" si="188"/>
        <v>3</v>
      </c>
      <c r="AY160" s="5">
        <f t="shared" si="188"/>
        <v>3</v>
      </c>
      <c r="AZ160" s="5">
        <f t="shared" si="188"/>
        <v>3</v>
      </c>
      <c r="BA160" s="5">
        <f t="shared" si="188"/>
        <v>3</v>
      </c>
      <c r="BB160" s="5">
        <f t="shared" si="188"/>
        <v>3</v>
      </c>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row>
    <row r="161" spans="1:90" ht="12.75" customHeight="1" x14ac:dyDescent="0.25">
      <c r="A161" s="2"/>
      <c r="B161" s="2" t="s">
        <v>1551</v>
      </c>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365">
        <v>3</v>
      </c>
      <c r="AD161" s="5">
        <f t="shared" ref="AD161:BB161" si="189">AC161</f>
        <v>3</v>
      </c>
      <c r="AE161" s="5">
        <f t="shared" si="189"/>
        <v>3</v>
      </c>
      <c r="AF161" s="5">
        <f t="shared" si="189"/>
        <v>3</v>
      </c>
      <c r="AG161" s="5">
        <f t="shared" si="189"/>
        <v>3</v>
      </c>
      <c r="AH161" s="5">
        <f t="shared" si="189"/>
        <v>3</v>
      </c>
      <c r="AI161" s="5">
        <f t="shared" si="189"/>
        <v>3</v>
      </c>
      <c r="AJ161" s="5">
        <f t="shared" si="189"/>
        <v>3</v>
      </c>
      <c r="AK161" s="5">
        <f t="shared" si="189"/>
        <v>3</v>
      </c>
      <c r="AL161" s="5">
        <f t="shared" si="189"/>
        <v>3</v>
      </c>
      <c r="AM161" s="5">
        <f t="shared" si="189"/>
        <v>3</v>
      </c>
      <c r="AN161" s="5">
        <f t="shared" si="189"/>
        <v>3</v>
      </c>
      <c r="AO161" s="5">
        <f t="shared" si="189"/>
        <v>3</v>
      </c>
      <c r="AP161" s="5">
        <f t="shared" si="189"/>
        <v>3</v>
      </c>
      <c r="AQ161" s="5">
        <f t="shared" si="189"/>
        <v>3</v>
      </c>
      <c r="AR161" s="5">
        <f t="shared" si="189"/>
        <v>3</v>
      </c>
      <c r="AS161" s="5">
        <f t="shared" si="189"/>
        <v>3</v>
      </c>
      <c r="AT161" s="5">
        <f t="shared" si="189"/>
        <v>3</v>
      </c>
      <c r="AU161" s="5">
        <f t="shared" si="189"/>
        <v>3</v>
      </c>
      <c r="AV161" s="5">
        <f t="shared" si="189"/>
        <v>3</v>
      </c>
      <c r="AW161" s="5">
        <f t="shared" si="189"/>
        <v>3</v>
      </c>
      <c r="AX161" s="5">
        <f t="shared" si="189"/>
        <v>3</v>
      </c>
      <c r="AY161" s="5">
        <f t="shared" si="189"/>
        <v>3</v>
      </c>
      <c r="AZ161" s="5">
        <f t="shared" si="189"/>
        <v>3</v>
      </c>
      <c r="BA161" s="5">
        <f t="shared" si="189"/>
        <v>3</v>
      </c>
      <c r="BB161" s="5">
        <f t="shared" si="189"/>
        <v>3</v>
      </c>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row>
    <row r="162" spans="1:90" ht="12.75" customHeight="1" x14ac:dyDescent="0.25">
      <c r="A162" s="2"/>
      <c r="B162" s="2" t="s">
        <v>1552</v>
      </c>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365">
        <v>3</v>
      </c>
      <c r="AD162" s="5">
        <f t="shared" ref="AD162:BB162" si="190">AC162</f>
        <v>3</v>
      </c>
      <c r="AE162" s="5">
        <f t="shared" si="190"/>
        <v>3</v>
      </c>
      <c r="AF162" s="5">
        <f t="shared" si="190"/>
        <v>3</v>
      </c>
      <c r="AG162" s="5">
        <f t="shared" si="190"/>
        <v>3</v>
      </c>
      <c r="AH162" s="5">
        <f t="shared" si="190"/>
        <v>3</v>
      </c>
      <c r="AI162" s="5">
        <f t="shared" si="190"/>
        <v>3</v>
      </c>
      <c r="AJ162" s="5">
        <f t="shared" si="190"/>
        <v>3</v>
      </c>
      <c r="AK162" s="5">
        <f t="shared" si="190"/>
        <v>3</v>
      </c>
      <c r="AL162" s="5">
        <f t="shared" si="190"/>
        <v>3</v>
      </c>
      <c r="AM162" s="5">
        <f t="shared" si="190"/>
        <v>3</v>
      </c>
      <c r="AN162" s="5">
        <f t="shared" si="190"/>
        <v>3</v>
      </c>
      <c r="AO162" s="5">
        <f t="shared" si="190"/>
        <v>3</v>
      </c>
      <c r="AP162" s="5">
        <f t="shared" si="190"/>
        <v>3</v>
      </c>
      <c r="AQ162" s="5">
        <f t="shared" si="190"/>
        <v>3</v>
      </c>
      <c r="AR162" s="5">
        <f t="shared" si="190"/>
        <v>3</v>
      </c>
      <c r="AS162" s="5">
        <f t="shared" si="190"/>
        <v>3</v>
      </c>
      <c r="AT162" s="5">
        <f t="shared" si="190"/>
        <v>3</v>
      </c>
      <c r="AU162" s="5">
        <f t="shared" si="190"/>
        <v>3</v>
      </c>
      <c r="AV162" s="5">
        <f t="shared" si="190"/>
        <v>3</v>
      </c>
      <c r="AW162" s="5">
        <f t="shared" si="190"/>
        <v>3</v>
      </c>
      <c r="AX162" s="5">
        <f t="shared" si="190"/>
        <v>3</v>
      </c>
      <c r="AY162" s="5">
        <f t="shared" si="190"/>
        <v>3</v>
      </c>
      <c r="AZ162" s="5">
        <f t="shared" si="190"/>
        <v>3</v>
      </c>
      <c r="BA162" s="5">
        <f t="shared" si="190"/>
        <v>3</v>
      </c>
      <c r="BB162" s="5">
        <f t="shared" si="190"/>
        <v>3</v>
      </c>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row>
    <row r="163" spans="1:90" ht="12.75" customHeight="1" x14ac:dyDescent="0.25">
      <c r="A163" s="2"/>
      <c r="B163" s="2" t="s">
        <v>1553</v>
      </c>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365">
        <v>4</v>
      </c>
      <c r="AD163" s="5">
        <f t="shared" ref="AD163:BB163" si="191">AC163</f>
        <v>4</v>
      </c>
      <c r="AE163" s="5">
        <f t="shared" si="191"/>
        <v>4</v>
      </c>
      <c r="AF163" s="5">
        <f t="shared" si="191"/>
        <v>4</v>
      </c>
      <c r="AG163" s="5">
        <f t="shared" si="191"/>
        <v>4</v>
      </c>
      <c r="AH163" s="5">
        <f t="shared" si="191"/>
        <v>4</v>
      </c>
      <c r="AI163" s="5">
        <f t="shared" si="191"/>
        <v>4</v>
      </c>
      <c r="AJ163" s="5">
        <f t="shared" si="191"/>
        <v>4</v>
      </c>
      <c r="AK163" s="5">
        <f t="shared" si="191"/>
        <v>4</v>
      </c>
      <c r="AL163" s="5">
        <f t="shared" si="191"/>
        <v>4</v>
      </c>
      <c r="AM163" s="5">
        <f t="shared" si="191"/>
        <v>4</v>
      </c>
      <c r="AN163" s="5">
        <f t="shared" si="191"/>
        <v>4</v>
      </c>
      <c r="AO163" s="5">
        <f t="shared" si="191"/>
        <v>4</v>
      </c>
      <c r="AP163" s="5">
        <f t="shared" si="191"/>
        <v>4</v>
      </c>
      <c r="AQ163" s="5">
        <f t="shared" si="191"/>
        <v>4</v>
      </c>
      <c r="AR163" s="5">
        <f t="shared" si="191"/>
        <v>4</v>
      </c>
      <c r="AS163" s="5">
        <f t="shared" si="191"/>
        <v>4</v>
      </c>
      <c r="AT163" s="5">
        <f t="shared" si="191"/>
        <v>4</v>
      </c>
      <c r="AU163" s="5">
        <f t="shared" si="191"/>
        <v>4</v>
      </c>
      <c r="AV163" s="5">
        <f t="shared" si="191"/>
        <v>4</v>
      </c>
      <c r="AW163" s="5">
        <f t="shared" si="191"/>
        <v>4</v>
      </c>
      <c r="AX163" s="5">
        <f t="shared" si="191"/>
        <v>4</v>
      </c>
      <c r="AY163" s="5">
        <f t="shared" si="191"/>
        <v>4</v>
      </c>
      <c r="AZ163" s="5">
        <f t="shared" si="191"/>
        <v>4</v>
      </c>
      <c r="BA163" s="5">
        <f t="shared" si="191"/>
        <v>4</v>
      </c>
      <c r="BB163" s="5">
        <f t="shared" si="191"/>
        <v>4</v>
      </c>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row>
    <row r="164" spans="1:90" ht="12.75" customHeight="1" x14ac:dyDescent="0.25">
      <c r="A164" s="2"/>
      <c r="B164" s="2" t="s">
        <v>1554</v>
      </c>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365">
        <v>1</v>
      </c>
      <c r="AD164" s="5">
        <f t="shared" ref="AD164:BB164" si="192">AC164</f>
        <v>1</v>
      </c>
      <c r="AE164" s="5">
        <f t="shared" si="192"/>
        <v>1</v>
      </c>
      <c r="AF164" s="5">
        <f t="shared" si="192"/>
        <v>1</v>
      </c>
      <c r="AG164" s="5">
        <f t="shared" si="192"/>
        <v>1</v>
      </c>
      <c r="AH164" s="5">
        <f t="shared" si="192"/>
        <v>1</v>
      </c>
      <c r="AI164" s="5">
        <f t="shared" si="192"/>
        <v>1</v>
      </c>
      <c r="AJ164" s="5">
        <f t="shared" si="192"/>
        <v>1</v>
      </c>
      <c r="AK164" s="5">
        <f t="shared" si="192"/>
        <v>1</v>
      </c>
      <c r="AL164" s="5">
        <f t="shared" si="192"/>
        <v>1</v>
      </c>
      <c r="AM164" s="5">
        <f t="shared" si="192"/>
        <v>1</v>
      </c>
      <c r="AN164" s="5">
        <f t="shared" si="192"/>
        <v>1</v>
      </c>
      <c r="AO164" s="5">
        <f t="shared" si="192"/>
        <v>1</v>
      </c>
      <c r="AP164" s="5">
        <f t="shared" si="192"/>
        <v>1</v>
      </c>
      <c r="AQ164" s="5">
        <f t="shared" si="192"/>
        <v>1</v>
      </c>
      <c r="AR164" s="5">
        <f t="shared" si="192"/>
        <v>1</v>
      </c>
      <c r="AS164" s="5">
        <f t="shared" si="192"/>
        <v>1</v>
      </c>
      <c r="AT164" s="5">
        <f t="shared" si="192"/>
        <v>1</v>
      </c>
      <c r="AU164" s="5">
        <f t="shared" si="192"/>
        <v>1</v>
      </c>
      <c r="AV164" s="5">
        <f t="shared" si="192"/>
        <v>1</v>
      </c>
      <c r="AW164" s="5">
        <f t="shared" si="192"/>
        <v>1</v>
      </c>
      <c r="AX164" s="5">
        <f t="shared" si="192"/>
        <v>1</v>
      </c>
      <c r="AY164" s="5">
        <f t="shared" si="192"/>
        <v>1</v>
      </c>
      <c r="AZ164" s="5">
        <f t="shared" si="192"/>
        <v>1</v>
      </c>
      <c r="BA164" s="5">
        <f t="shared" si="192"/>
        <v>1</v>
      </c>
      <c r="BB164" s="5">
        <f t="shared" si="192"/>
        <v>1</v>
      </c>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row>
    <row r="165" spans="1:90" ht="12.75" customHeight="1" x14ac:dyDescent="0.25">
      <c r="A165" s="2"/>
      <c r="B165" s="2" t="s">
        <v>1555</v>
      </c>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365">
        <v>2.75</v>
      </c>
      <c r="AD165" s="5">
        <f t="shared" ref="AD165:BB165" si="193">AC165</f>
        <v>2.75</v>
      </c>
      <c r="AE165" s="5">
        <f t="shared" si="193"/>
        <v>2.75</v>
      </c>
      <c r="AF165" s="5">
        <f t="shared" si="193"/>
        <v>2.75</v>
      </c>
      <c r="AG165" s="5">
        <f t="shared" si="193"/>
        <v>2.75</v>
      </c>
      <c r="AH165" s="5">
        <f t="shared" si="193"/>
        <v>2.75</v>
      </c>
      <c r="AI165" s="5">
        <f t="shared" si="193"/>
        <v>2.75</v>
      </c>
      <c r="AJ165" s="5">
        <f t="shared" si="193"/>
        <v>2.75</v>
      </c>
      <c r="AK165" s="5">
        <f t="shared" si="193"/>
        <v>2.75</v>
      </c>
      <c r="AL165" s="5">
        <f t="shared" si="193"/>
        <v>2.75</v>
      </c>
      <c r="AM165" s="5">
        <f t="shared" si="193"/>
        <v>2.75</v>
      </c>
      <c r="AN165" s="5">
        <f t="shared" si="193"/>
        <v>2.75</v>
      </c>
      <c r="AO165" s="5">
        <f t="shared" si="193"/>
        <v>2.75</v>
      </c>
      <c r="AP165" s="5">
        <f t="shared" si="193"/>
        <v>2.75</v>
      </c>
      <c r="AQ165" s="5">
        <f t="shared" si="193"/>
        <v>2.75</v>
      </c>
      <c r="AR165" s="5">
        <f t="shared" si="193"/>
        <v>2.75</v>
      </c>
      <c r="AS165" s="5">
        <f t="shared" si="193"/>
        <v>2.75</v>
      </c>
      <c r="AT165" s="5">
        <f t="shared" si="193"/>
        <v>2.75</v>
      </c>
      <c r="AU165" s="5">
        <f t="shared" si="193"/>
        <v>2.75</v>
      </c>
      <c r="AV165" s="5">
        <f t="shared" si="193"/>
        <v>2.75</v>
      </c>
      <c r="AW165" s="5">
        <f t="shared" si="193"/>
        <v>2.75</v>
      </c>
      <c r="AX165" s="5">
        <f t="shared" si="193"/>
        <v>2.75</v>
      </c>
      <c r="AY165" s="5">
        <f t="shared" si="193"/>
        <v>2.75</v>
      </c>
      <c r="AZ165" s="5">
        <f t="shared" si="193"/>
        <v>2.75</v>
      </c>
      <c r="BA165" s="5">
        <f t="shared" si="193"/>
        <v>2.75</v>
      </c>
      <c r="BB165" s="5">
        <f t="shared" si="193"/>
        <v>2.75</v>
      </c>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row>
    <row r="166" spans="1:90" ht="12.75" customHeight="1" x14ac:dyDescent="0.25">
      <c r="A166" s="2"/>
      <c r="B166" s="2" t="s">
        <v>1556</v>
      </c>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365">
        <v>3</v>
      </c>
      <c r="AD166" s="5">
        <f t="shared" ref="AD166:BB166" si="194">AC166</f>
        <v>3</v>
      </c>
      <c r="AE166" s="5">
        <f t="shared" si="194"/>
        <v>3</v>
      </c>
      <c r="AF166" s="5">
        <f t="shared" si="194"/>
        <v>3</v>
      </c>
      <c r="AG166" s="5">
        <f t="shared" si="194"/>
        <v>3</v>
      </c>
      <c r="AH166" s="5">
        <f t="shared" si="194"/>
        <v>3</v>
      </c>
      <c r="AI166" s="5">
        <f t="shared" si="194"/>
        <v>3</v>
      </c>
      <c r="AJ166" s="5">
        <f t="shared" si="194"/>
        <v>3</v>
      </c>
      <c r="AK166" s="5">
        <f t="shared" si="194"/>
        <v>3</v>
      </c>
      <c r="AL166" s="5">
        <f t="shared" si="194"/>
        <v>3</v>
      </c>
      <c r="AM166" s="5">
        <f t="shared" si="194"/>
        <v>3</v>
      </c>
      <c r="AN166" s="5">
        <f t="shared" si="194"/>
        <v>3</v>
      </c>
      <c r="AO166" s="5">
        <f t="shared" si="194"/>
        <v>3</v>
      </c>
      <c r="AP166" s="5">
        <f t="shared" si="194"/>
        <v>3</v>
      </c>
      <c r="AQ166" s="5">
        <f t="shared" si="194"/>
        <v>3</v>
      </c>
      <c r="AR166" s="5">
        <f t="shared" si="194"/>
        <v>3</v>
      </c>
      <c r="AS166" s="5">
        <f t="shared" si="194"/>
        <v>3</v>
      </c>
      <c r="AT166" s="5">
        <f t="shared" si="194"/>
        <v>3</v>
      </c>
      <c r="AU166" s="5">
        <f t="shared" si="194"/>
        <v>3</v>
      </c>
      <c r="AV166" s="5">
        <f t="shared" si="194"/>
        <v>3</v>
      </c>
      <c r="AW166" s="5">
        <f t="shared" si="194"/>
        <v>3</v>
      </c>
      <c r="AX166" s="5">
        <f t="shared" si="194"/>
        <v>3</v>
      </c>
      <c r="AY166" s="5">
        <f t="shared" si="194"/>
        <v>3</v>
      </c>
      <c r="AZ166" s="5">
        <f t="shared" si="194"/>
        <v>3</v>
      </c>
      <c r="BA166" s="5">
        <f t="shared" si="194"/>
        <v>3</v>
      </c>
      <c r="BB166" s="5">
        <f t="shared" si="194"/>
        <v>3</v>
      </c>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row>
    <row r="167" spans="1:90" ht="12.75" customHeight="1" x14ac:dyDescent="0.25">
      <c r="A167" s="2"/>
      <c r="B167" s="2" t="s">
        <v>1557</v>
      </c>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365">
        <v>5</v>
      </c>
      <c r="AD167" s="5">
        <f t="shared" ref="AD167:BB167" si="195">AC167</f>
        <v>5</v>
      </c>
      <c r="AE167" s="5">
        <f t="shared" si="195"/>
        <v>5</v>
      </c>
      <c r="AF167" s="5">
        <f t="shared" si="195"/>
        <v>5</v>
      </c>
      <c r="AG167" s="5">
        <f t="shared" si="195"/>
        <v>5</v>
      </c>
      <c r="AH167" s="5">
        <f t="shared" si="195"/>
        <v>5</v>
      </c>
      <c r="AI167" s="5">
        <f t="shared" si="195"/>
        <v>5</v>
      </c>
      <c r="AJ167" s="5">
        <f t="shared" si="195"/>
        <v>5</v>
      </c>
      <c r="AK167" s="5">
        <f t="shared" si="195"/>
        <v>5</v>
      </c>
      <c r="AL167" s="5">
        <f t="shared" si="195"/>
        <v>5</v>
      </c>
      <c r="AM167" s="5">
        <f t="shared" si="195"/>
        <v>5</v>
      </c>
      <c r="AN167" s="5">
        <f t="shared" si="195"/>
        <v>5</v>
      </c>
      <c r="AO167" s="5">
        <f t="shared" si="195"/>
        <v>5</v>
      </c>
      <c r="AP167" s="5">
        <f t="shared" si="195"/>
        <v>5</v>
      </c>
      <c r="AQ167" s="5">
        <f t="shared" si="195"/>
        <v>5</v>
      </c>
      <c r="AR167" s="5">
        <f t="shared" si="195"/>
        <v>5</v>
      </c>
      <c r="AS167" s="5">
        <f t="shared" si="195"/>
        <v>5</v>
      </c>
      <c r="AT167" s="5">
        <f t="shared" si="195"/>
        <v>5</v>
      </c>
      <c r="AU167" s="5">
        <f t="shared" si="195"/>
        <v>5</v>
      </c>
      <c r="AV167" s="5">
        <f t="shared" si="195"/>
        <v>5</v>
      </c>
      <c r="AW167" s="5">
        <f t="shared" si="195"/>
        <v>5</v>
      </c>
      <c r="AX167" s="5">
        <f t="shared" si="195"/>
        <v>5</v>
      </c>
      <c r="AY167" s="5">
        <f t="shared" si="195"/>
        <v>5</v>
      </c>
      <c r="AZ167" s="5">
        <f t="shared" si="195"/>
        <v>5</v>
      </c>
      <c r="BA167" s="5">
        <f t="shared" si="195"/>
        <v>5</v>
      </c>
      <c r="BB167" s="5">
        <f t="shared" si="195"/>
        <v>5</v>
      </c>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row>
    <row r="168" spans="1:90" ht="12.75" customHeight="1" x14ac:dyDescent="0.25">
      <c r="A168" s="2"/>
      <c r="B168" s="2" t="s">
        <v>1558</v>
      </c>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365">
        <v>2.6</v>
      </c>
      <c r="AD168" s="5">
        <f t="shared" ref="AD168:BB168" si="196">AC168</f>
        <v>2.6</v>
      </c>
      <c r="AE168" s="5">
        <f t="shared" si="196"/>
        <v>2.6</v>
      </c>
      <c r="AF168" s="5">
        <f t="shared" si="196"/>
        <v>2.6</v>
      </c>
      <c r="AG168" s="5">
        <f t="shared" si="196"/>
        <v>2.6</v>
      </c>
      <c r="AH168" s="5">
        <f t="shared" si="196"/>
        <v>2.6</v>
      </c>
      <c r="AI168" s="5">
        <f t="shared" si="196"/>
        <v>2.6</v>
      </c>
      <c r="AJ168" s="5">
        <f t="shared" si="196"/>
        <v>2.6</v>
      </c>
      <c r="AK168" s="5">
        <f t="shared" si="196"/>
        <v>2.6</v>
      </c>
      <c r="AL168" s="5">
        <f t="shared" si="196"/>
        <v>2.6</v>
      </c>
      <c r="AM168" s="5">
        <f t="shared" si="196"/>
        <v>2.6</v>
      </c>
      <c r="AN168" s="5">
        <f t="shared" si="196"/>
        <v>2.6</v>
      </c>
      <c r="AO168" s="5">
        <f t="shared" si="196"/>
        <v>2.6</v>
      </c>
      <c r="AP168" s="5">
        <f t="shared" si="196"/>
        <v>2.6</v>
      </c>
      <c r="AQ168" s="5">
        <f t="shared" si="196"/>
        <v>2.6</v>
      </c>
      <c r="AR168" s="5">
        <f t="shared" si="196"/>
        <v>2.6</v>
      </c>
      <c r="AS168" s="5">
        <f t="shared" si="196"/>
        <v>2.6</v>
      </c>
      <c r="AT168" s="5">
        <f t="shared" si="196"/>
        <v>2.6</v>
      </c>
      <c r="AU168" s="5">
        <f t="shared" si="196"/>
        <v>2.6</v>
      </c>
      <c r="AV168" s="5">
        <f t="shared" si="196"/>
        <v>2.6</v>
      </c>
      <c r="AW168" s="5">
        <f t="shared" si="196"/>
        <v>2.6</v>
      </c>
      <c r="AX168" s="5">
        <f t="shared" si="196"/>
        <v>2.6</v>
      </c>
      <c r="AY168" s="5">
        <f t="shared" si="196"/>
        <v>2.6</v>
      </c>
      <c r="AZ168" s="5">
        <f t="shared" si="196"/>
        <v>2.6</v>
      </c>
      <c r="BA168" s="5">
        <f t="shared" si="196"/>
        <v>2.6</v>
      </c>
      <c r="BB168" s="5">
        <f t="shared" si="196"/>
        <v>2.6</v>
      </c>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row>
    <row r="169" spans="1:90" ht="12.75" customHeight="1" x14ac:dyDescent="0.25">
      <c r="A169" s="2"/>
      <c r="B169" s="2" t="s">
        <v>1559</v>
      </c>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365">
        <v>3</v>
      </c>
      <c r="AD169" s="5">
        <f t="shared" ref="AD169:BB169" si="197">AC169</f>
        <v>3</v>
      </c>
      <c r="AE169" s="5">
        <f t="shared" si="197"/>
        <v>3</v>
      </c>
      <c r="AF169" s="5">
        <f t="shared" si="197"/>
        <v>3</v>
      </c>
      <c r="AG169" s="5">
        <f t="shared" si="197"/>
        <v>3</v>
      </c>
      <c r="AH169" s="5">
        <f t="shared" si="197"/>
        <v>3</v>
      </c>
      <c r="AI169" s="5">
        <f t="shared" si="197"/>
        <v>3</v>
      </c>
      <c r="AJ169" s="5">
        <f t="shared" si="197"/>
        <v>3</v>
      </c>
      <c r="AK169" s="5">
        <f t="shared" si="197"/>
        <v>3</v>
      </c>
      <c r="AL169" s="5">
        <f t="shared" si="197"/>
        <v>3</v>
      </c>
      <c r="AM169" s="5">
        <f t="shared" si="197"/>
        <v>3</v>
      </c>
      <c r="AN169" s="5">
        <f t="shared" si="197"/>
        <v>3</v>
      </c>
      <c r="AO169" s="5">
        <f t="shared" si="197"/>
        <v>3</v>
      </c>
      <c r="AP169" s="5">
        <f t="shared" si="197"/>
        <v>3</v>
      </c>
      <c r="AQ169" s="5">
        <f t="shared" si="197"/>
        <v>3</v>
      </c>
      <c r="AR169" s="5">
        <f t="shared" si="197"/>
        <v>3</v>
      </c>
      <c r="AS169" s="5">
        <f t="shared" si="197"/>
        <v>3</v>
      </c>
      <c r="AT169" s="5">
        <f t="shared" si="197"/>
        <v>3</v>
      </c>
      <c r="AU169" s="5">
        <f t="shared" si="197"/>
        <v>3</v>
      </c>
      <c r="AV169" s="5">
        <f t="shared" si="197"/>
        <v>3</v>
      </c>
      <c r="AW169" s="5">
        <f t="shared" si="197"/>
        <v>3</v>
      </c>
      <c r="AX169" s="5">
        <f t="shared" si="197"/>
        <v>3</v>
      </c>
      <c r="AY169" s="5">
        <f t="shared" si="197"/>
        <v>3</v>
      </c>
      <c r="AZ169" s="5">
        <f t="shared" si="197"/>
        <v>3</v>
      </c>
      <c r="BA169" s="5">
        <f t="shared" si="197"/>
        <v>3</v>
      </c>
      <c r="BB169" s="5">
        <f t="shared" si="197"/>
        <v>3</v>
      </c>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row>
    <row r="170" spans="1:90" ht="12.75" customHeight="1" x14ac:dyDescent="0.25">
      <c r="A170" s="2"/>
      <c r="B170" s="2" t="s">
        <v>1560</v>
      </c>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365">
        <v>4</v>
      </c>
      <c r="AD170" s="5">
        <f t="shared" ref="AD170:BB170" si="198">AC170</f>
        <v>4</v>
      </c>
      <c r="AE170" s="5">
        <f t="shared" si="198"/>
        <v>4</v>
      </c>
      <c r="AF170" s="5">
        <f t="shared" si="198"/>
        <v>4</v>
      </c>
      <c r="AG170" s="5">
        <f t="shared" si="198"/>
        <v>4</v>
      </c>
      <c r="AH170" s="5">
        <f t="shared" si="198"/>
        <v>4</v>
      </c>
      <c r="AI170" s="5">
        <f t="shared" si="198"/>
        <v>4</v>
      </c>
      <c r="AJ170" s="5">
        <f t="shared" si="198"/>
        <v>4</v>
      </c>
      <c r="AK170" s="5">
        <f t="shared" si="198"/>
        <v>4</v>
      </c>
      <c r="AL170" s="5">
        <f t="shared" si="198"/>
        <v>4</v>
      </c>
      <c r="AM170" s="5">
        <f t="shared" si="198"/>
        <v>4</v>
      </c>
      <c r="AN170" s="5">
        <f t="shared" si="198"/>
        <v>4</v>
      </c>
      <c r="AO170" s="5">
        <f t="shared" si="198"/>
        <v>4</v>
      </c>
      <c r="AP170" s="5">
        <f t="shared" si="198"/>
        <v>4</v>
      </c>
      <c r="AQ170" s="5">
        <f t="shared" si="198"/>
        <v>4</v>
      </c>
      <c r="AR170" s="5">
        <f t="shared" si="198"/>
        <v>4</v>
      </c>
      <c r="AS170" s="5">
        <f t="shared" si="198"/>
        <v>4</v>
      </c>
      <c r="AT170" s="5">
        <f t="shared" si="198"/>
        <v>4</v>
      </c>
      <c r="AU170" s="5">
        <f t="shared" si="198"/>
        <v>4</v>
      </c>
      <c r="AV170" s="5">
        <f t="shared" si="198"/>
        <v>4</v>
      </c>
      <c r="AW170" s="5">
        <f t="shared" si="198"/>
        <v>4</v>
      </c>
      <c r="AX170" s="5">
        <f t="shared" si="198"/>
        <v>4</v>
      </c>
      <c r="AY170" s="5">
        <f t="shared" si="198"/>
        <v>4</v>
      </c>
      <c r="AZ170" s="5">
        <f t="shared" si="198"/>
        <v>4</v>
      </c>
      <c r="BA170" s="5">
        <f t="shared" si="198"/>
        <v>4</v>
      </c>
      <c r="BB170" s="5">
        <f t="shared" si="198"/>
        <v>4</v>
      </c>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row>
    <row r="171" spans="1:90" ht="12.75" customHeight="1" x14ac:dyDescent="0.25">
      <c r="A171" s="2"/>
      <c r="B171" s="2" t="s">
        <v>1561</v>
      </c>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365">
        <v>3</v>
      </c>
      <c r="AD171" s="5">
        <f t="shared" ref="AD171:BB171" si="199">AC171</f>
        <v>3</v>
      </c>
      <c r="AE171" s="5">
        <f t="shared" si="199"/>
        <v>3</v>
      </c>
      <c r="AF171" s="5">
        <f t="shared" si="199"/>
        <v>3</v>
      </c>
      <c r="AG171" s="5">
        <f t="shared" si="199"/>
        <v>3</v>
      </c>
      <c r="AH171" s="5">
        <f t="shared" si="199"/>
        <v>3</v>
      </c>
      <c r="AI171" s="5">
        <f t="shared" si="199"/>
        <v>3</v>
      </c>
      <c r="AJ171" s="5">
        <f t="shared" si="199"/>
        <v>3</v>
      </c>
      <c r="AK171" s="5">
        <f t="shared" si="199"/>
        <v>3</v>
      </c>
      <c r="AL171" s="5">
        <f t="shared" si="199"/>
        <v>3</v>
      </c>
      <c r="AM171" s="5">
        <f t="shared" si="199"/>
        <v>3</v>
      </c>
      <c r="AN171" s="5">
        <f t="shared" si="199"/>
        <v>3</v>
      </c>
      <c r="AO171" s="5">
        <f t="shared" si="199"/>
        <v>3</v>
      </c>
      <c r="AP171" s="5">
        <f t="shared" si="199"/>
        <v>3</v>
      </c>
      <c r="AQ171" s="5">
        <f t="shared" si="199"/>
        <v>3</v>
      </c>
      <c r="AR171" s="5">
        <f t="shared" si="199"/>
        <v>3</v>
      </c>
      <c r="AS171" s="5">
        <f t="shared" si="199"/>
        <v>3</v>
      </c>
      <c r="AT171" s="5">
        <f t="shared" si="199"/>
        <v>3</v>
      </c>
      <c r="AU171" s="5">
        <f t="shared" si="199"/>
        <v>3</v>
      </c>
      <c r="AV171" s="5">
        <f t="shared" si="199"/>
        <v>3</v>
      </c>
      <c r="AW171" s="5">
        <f t="shared" si="199"/>
        <v>3</v>
      </c>
      <c r="AX171" s="5">
        <f t="shared" si="199"/>
        <v>3</v>
      </c>
      <c r="AY171" s="5">
        <f t="shared" si="199"/>
        <v>3</v>
      </c>
      <c r="AZ171" s="5">
        <f t="shared" si="199"/>
        <v>3</v>
      </c>
      <c r="BA171" s="5">
        <f t="shared" si="199"/>
        <v>3</v>
      </c>
      <c r="BB171" s="5">
        <f t="shared" si="199"/>
        <v>3</v>
      </c>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row>
    <row r="172" spans="1:90" ht="12.75" customHeight="1" x14ac:dyDescent="0.25">
      <c r="A172" s="2"/>
      <c r="B172" s="2" t="s">
        <v>1562</v>
      </c>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365">
        <v>3.3</v>
      </c>
      <c r="AD172" s="5">
        <f t="shared" ref="AD172:BB172" si="200">AC172</f>
        <v>3.3</v>
      </c>
      <c r="AE172" s="5">
        <f t="shared" si="200"/>
        <v>3.3</v>
      </c>
      <c r="AF172" s="5">
        <f t="shared" si="200"/>
        <v>3.3</v>
      </c>
      <c r="AG172" s="5">
        <f t="shared" si="200"/>
        <v>3.3</v>
      </c>
      <c r="AH172" s="5">
        <f t="shared" si="200"/>
        <v>3.3</v>
      </c>
      <c r="AI172" s="5">
        <f t="shared" si="200"/>
        <v>3.3</v>
      </c>
      <c r="AJ172" s="5">
        <f t="shared" si="200"/>
        <v>3.3</v>
      </c>
      <c r="AK172" s="5">
        <f t="shared" si="200"/>
        <v>3.3</v>
      </c>
      <c r="AL172" s="5">
        <f t="shared" si="200"/>
        <v>3.3</v>
      </c>
      <c r="AM172" s="5">
        <f t="shared" si="200"/>
        <v>3.3</v>
      </c>
      <c r="AN172" s="5">
        <f t="shared" si="200"/>
        <v>3.3</v>
      </c>
      <c r="AO172" s="5">
        <f t="shared" si="200"/>
        <v>3.3</v>
      </c>
      <c r="AP172" s="5">
        <f t="shared" si="200"/>
        <v>3.3</v>
      </c>
      <c r="AQ172" s="5">
        <f t="shared" si="200"/>
        <v>3.3</v>
      </c>
      <c r="AR172" s="5">
        <f t="shared" si="200"/>
        <v>3.3</v>
      </c>
      <c r="AS172" s="5">
        <f t="shared" si="200"/>
        <v>3.3</v>
      </c>
      <c r="AT172" s="5">
        <f t="shared" si="200"/>
        <v>3.3</v>
      </c>
      <c r="AU172" s="5">
        <f t="shared" si="200"/>
        <v>3.3</v>
      </c>
      <c r="AV172" s="5">
        <f t="shared" si="200"/>
        <v>3.3</v>
      </c>
      <c r="AW172" s="5">
        <f t="shared" si="200"/>
        <v>3.3</v>
      </c>
      <c r="AX172" s="5">
        <f t="shared" si="200"/>
        <v>3.3</v>
      </c>
      <c r="AY172" s="5">
        <f t="shared" si="200"/>
        <v>3.3</v>
      </c>
      <c r="AZ172" s="5">
        <f t="shared" si="200"/>
        <v>3.3</v>
      </c>
      <c r="BA172" s="5">
        <f t="shared" si="200"/>
        <v>3.3</v>
      </c>
      <c r="BB172" s="5">
        <f t="shared" si="200"/>
        <v>3.3</v>
      </c>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row>
    <row r="173" spans="1:90" ht="12.75" customHeight="1" x14ac:dyDescent="0.25">
      <c r="A173" s="2"/>
      <c r="B173" s="217" t="s">
        <v>1563</v>
      </c>
      <c r="C173" s="217"/>
      <c r="D173" s="217"/>
      <c r="E173" s="217"/>
      <c r="F173" s="217"/>
      <c r="G173" s="217"/>
      <c r="H173" s="217"/>
      <c r="I173" s="217"/>
      <c r="J173" s="217"/>
      <c r="K173" s="217"/>
      <c r="L173" s="217"/>
      <c r="M173" s="217"/>
      <c r="N173" s="217"/>
      <c r="O173" s="217"/>
      <c r="P173" s="217"/>
      <c r="Q173" s="217"/>
      <c r="R173" s="217"/>
      <c r="S173" s="217"/>
      <c r="T173" s="217"/>
      <c r="U173" s="217"/>
      <c r="V173" s="217"/>
      <c r="W173" s="217"/>
      <c r="X173" s="217"/>
      <c r="Y173" s="217"/>
      <c r="Z173" s="217"/>
      <c r="AA173" s="217"/>
      <c r="AB173" s="217"/>
      <c r="AC173" s="366">
        <v>3</v>
      </c>
      <c r="AD173" s="367">
        <f t="shared" ref="AD173:BB173" si="201">AC173</f>
        <v>3</v>
      </c>
      <c r="AE173" s="367">
        <f t="shared" si="201"/>
        <v>3</v>
      </c>
      <c r="AF173" s="367">
        <f t="shared" si="201"/>
        <v>3</v>
      </c>
      <c r="AG173" s="367">
        <f t="shared" si="201"/>
        <v>3</v>
      </c>
      <c r="AH173" s="367">
        <f t="shared" si="201"/>
        <v>3</v>
      </c>
      <c r="AI173" s="367">
        <f t="shared" si="201"/>
        <v>3</v>
      </c>
      <c r="AJ173" s="367">
        <f t="shared" si="201"/>
        <v>3</v>
      </c>
      <c r="AK173" s="367">
        <f t="shared" si="201"/>
        <v>3</v>
      </c>
      <c r="AL173" s="367">
        <f t="shared" si="201"/>
        <v>3</v>
      </c>
      <c r="AM173" s="367">
        <f t="shared" si="201"/>
        <v>3</v>
      </c>
      <c r="AN173" s="367">
        <f t="shared" si="201"/>
        <v>3</v>
      </c>
      <c r="AO173" s="367">
        <f t="shared" si="201"/>
        <v>3</v>
      </c>
      <c r="AP173" s="367">
        <f t="shared" si="201"/>
        <v>3</v>
      </c>
      <c r="AQ173" s="367">
        <f t="shared" si="201"/>
        <v>3</v>
      </c>
      <c r="AR173" s="367">
        <f t="shared" si="201"/>
        <v>3</v>
      </c>
      <c r="AS173" s="367">
        <f t="shared" si="201"/>
        <v>3</v>
      </c>
      <c r="AT173" s="367">
        <f t="shared" si="201"/>
        <v>3</v>
      </c>
      <c r="AU173" s="367">
        <f t="shared" si="201"/>
        <v>3</v>
      </c>
      <c r="AV173" s="367">
        <f t="shared" si="201"/>
        <v>3</v>
      </c>
      <c r="AW173" s="367">
        <f t="shared" si="201"/>
        <v>3</v>
      </c>
      <c r="AX173" s="367">
        <f t="shared" si="201"/>
        <v>3</v>
      </c>
      <c r="AY173" s="367">
        <f t="shared" si="201"/>
        <v>3</v>
      </c>
      <c r="AZ173" s="367">
        <f t="shared" si="201"/>
        <v>3</v>
      </c>
      <c r="BA173" s="367">
        <f t="shared" si="201"/>
        <v>3</v>
      </c>
      <c r="BB173" s="367">
        <f t="shared" si="201"/>
        <v>3</v>
      </c>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row>
    <row r="174" spans="1:90" ht="12.75" customHeight="1" x14ac:dyDescent="0.25">
      <c r="A174" s="2"/>
      <c r="B174" s="3" t="s">
        <v>1564</v>
      </c>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57">
        <f t="shared" ref="AC174:BB174" si="202">SUM(AC158:AC173)</f>
        <v>55.65</v>
      </c>
      <c r="AD174" s="257">
        <f t="shared" si="202"/>
        <v>55.65</v>
      </c>
      <c r="AE174" s="257">
        <f t="shared" si="202"/>
        <v>55.65</v>
      </c>
      <c r="AF174" s="257">
        <f t="shared" si="202"/>
        <v>55.65</v>
      </c>
      <c r="AG174" s="257">
        <f t="shared" si="202"/>
        <v>55.65</v>
      </c>
      <c r="AH174" s="257">
        <f t="shared" si="202"/>
        <v>55.65</v>
      </c>
      <c r="AI174" s="257">
        <f t="shared" si="202"/>
        <v>55.65</v>
      </c>
      <c r="AJ174" s="257">
        <f t="shared" si="202"/>
        <v>55.65</v>
      </c>
      <c r="AK174" s="257">
        <f t="shared" si="202"/>
        <v>55.65</v>
      </c>
      <c r="AL174" s="257">
        <f t="shared" si="202"/>
        <v>55.65</v>
      </c>
      <c r="AM174" s="257">
        <f t="shared" si="202"/>
        <v>55.65</v>
      </c>
      <c r="AN174" s="257">
        <f t="shared" si="202"/>
        <v>55.65</v>
      </c>
      <c r="AO174" s="257">
        <f t="shared" si="202"/>
        <v>55.65</v>
      </c>
      <c r="AP174" s="257">
        <f t="shared" si="202"/>
        <v>55.65</v>
      </c>
      <c r="AQ174" s="257">
        <f t="shared" si="202"/>
        <v>55.65</v>
      </c>
      <c r="AR174" s="257">
        <f t="shared" si="202"/>
        <v>55.65</v>
      </c>
      <c r="AS174" s="257">
        <f t="shared" si="202"/>
        <v>55.65</v>
      </c>
      <c r="AT174" s="257">
        <f t="shared" si="202"/>
        <v>55.65</v>
      </c>
      <c r="AU174" s="257">
        <f t="shared" si="202"/>
        <v>55.65</v>
      </c>
      <c r="AV174" s="257">
        <f t="shared" si="202"/>
        <v>55.65</v>
      </c>
      <c r="AW174" s="257">
        <f t="shared" si="202"/>
        <v>55.65</v>
      </c>
      <c r="AX174" s="257">
        <f t="shared" si="202"/>
        <v>55.65</v>
      </c>
      <c r="AY174" s="257">
        <f t="shared" si="202"/>
        <v>55.65</v>
      </c>
      <c r="AZ174" s="257">
        <f t="shared" si="202"/>
        <v>55.65</v>
      </c>
      <c r="BA174" s="257">
        <f t="shared" si="202"/>
        <v>55.65</v>
      </c>
      <c r="BB174" s="257">
        <f t="shared" si="202"/>
        <v>55.65</v>
      </c>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row>
    <row r="175" spans="1:90" ht="12.75" customHeight="1" x14ac:dyDescent="0.25">
      <c r="A175" s="2"/>
      <c r="B175" s="4" t="s">
        <v>1565</v>
      </c>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25">
        <v>0.9</v>
      </c>
      <c r="AD175" s="122">
        <f t="shared" ref="AD175:BB175" si="203">AC175</f>
        <v>0.9</v>
      </c>
      <c r="AE175" s="122">
        <f t="shared" si="203"/>
        <v>0.9</v>
      </c>
      <c r="AF175" s="122">
        <f t="shared" si="203"/>
        <v>0.9</v>
      </c>
      <c r="AG175" s="122">
        <f t="shared" si="203"/>
        <v>0.9</v>
      </c>
      <c r="AH175" s="122">
        <f t="shared" si="203"/>
        <v>0.9</v>
      </c>
      <c r="AI175" s="122">
        <f t="shared" si="203"/>
        <v>0.9</v>
      </c>
      <c r="AJ175" s="122">
        <f t="shared" si="203"/>
        <v>0.9</v>
      </c>
      <c r="AK175" s="122">
        <f t="shared" si="203"/>
        <v>0.9</v>
      </c>
      <c r="AL175" s="122">
        <f t="shared" si="203"/>
        <v>0.9</v>
      </c>
      <c r="AM175" s="122">
        <f t="shared" si="203"/>
        <v>0.9</v>
      </c>
      <c r="AN175" s="122">
        <f t="shared" si="203"/>
        <v>0.9</v>
      </c>
      <c r="AO175" s="122">
        <f t="shared" si="203"/>
        <v>0.9</v>
      </c>
      <c r="AP175" s="122">
        <f t="shared" si="203"/>
        <v>0.9</v>
      </c>
      <c r="AQ175" s="122">
        <f t="shared" si="203"/>
        <v>0.9</v>
      </c>
      <c r="AR175" s="122">
        <f t="shared" si="203"/>
        <v>0.9</v>
      </c>
      <c r="AS175" s="122">
        <f t="shared" si="203"/>
        <v>0.9</v>
      </c>
      <c r="AT175" s="122">
        <f t="shared" si="203"/>
        <v>0.9</v>
      </c>
      <c r="AU175" s="122">
        <f t="shared" si="203"/>
        <v>0.9</v>
      </c>
      <c r="AV175" s="122">
        <f t="shared" si="203"/>
        <v>0.9</v>
      </c>
      <c r="AW175" s="122">
        <f t="shared" si="203"/>
        <v>0.9</v>
      </c>
      <c r="AX175" s="122">
        <f t="shared" si="203"/>
        <v>0.9</v>
      </c>
      <c r="AY175" s="122">
        <f t="shared" si="203"/>
        <v>0.9</v>
      </c>
      <c r="AZ175" s="122">
        <f t="shared" si="203"/>
        <v>0.9</v>
      </c>
      <c r="BA175" s="122">
        <f t="shared" si="203"/>
        <v>0.9</v>
      </c>
      <c r="BB175" s="122">
        <f t="shared" si="203"/>
        <v>0.9</v>
      </c>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row>
    <row r="176" spans="1:90" ht="12.75" customHeight="1" x14ac:dyDescent="0.25">
      <c r="A176" s="2"/>
      <c r="B176" s="3" t="s">
        <v>1566</v>
      </c>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57">
        <f t="shared" ref="AC176:BB176" si="204">AC175*AC174</f>
        <v>50.085000000000001</v>
      </c>
      <c r="AD176" s="257">
        <f t="shared" si="204"/>
        <v>50.085000000000001</v>
      </c>
      <c r="AE176" s="257">
        <f t="shared" si="204"/>
        <v>50.085000000000001</v>
      </c>
      <c r="AF176" s="257">
        <f t="shared" si="204"/>
        <v>50.085000000000001</v>
      </c>
      <c r="AG176" s="257">
        <f t="shared" si="204"/>
        <v>50.085000000000001</v>
      </c>
      <c r="AH176" s="257">
        <f t="shared" si="204"/>
        <v>50.085000000000001</v>
      </c>
      <c r="AI176" s="257">
        <f t="shared" si="204"/>
        <v>50.085000000000001</v>
      </c>
      <c r="AJ176" s="257">
        <f t="shared" si="204"/>
        <v>50.085000000000001</v>
      </c>
      <c r="AK176" s="257">
        <f t="shared" si="204"/>
        <v>50.085000000000001</v>
      </c>
      <c r="AL176" s="257">
        <f t="shared" si="204"/>
        <v>50.085000000000001</v>
      </c>
      <c r="AM176" s="257">
        <f t="shared" si="204"/>
        <v>50.085000000000001</v>
      </c>
      <c r="AN176" s="257">
        <f t="shared" si="204"/>
        <v>50.085000000000001</v>
      </c>
      <c r="AO176" s="257">
        <f t="shared" si="204"/>
        <v>50.085000000000001</v>
      </c>
      <c r="AP176" s="257">
        <f t="shared" si="204"/>
        <v>50.085000000000001</v>
      </c>
      <c r="AQ176" s="257">
        <f t="shared" si="204"/>
        <v>50.085000000000001</v>
      </c>
      <c r="AR176" s="257">
        <f t="shared" si="204"/>
        <v>50.085000000000001</v>
      </c>
      <c r="AS176" s="257">
        <f t="shared" si="204"/>
        <v>50.085000000000001</v>
      </c>
      <c r="AT176" s="257">
        <f t="shared" si="204"/>
        <v>50.085000000000001</v>
      </c>
      <c r="AU176" s="257">
        <f t="shared" si="204"/>
        <v>50.085000000000001</v>
      </c>
      <c r="AV176" s="257">
        <f t="shared" si="204"/>
        <v>50.085000000000001</v>
      </c>
      <c r="AW176" s="257">
        <f t="shared" si="204"/>
        <v>50.085000000000001</v>
      </c>
      <c r="AX176" s="257">
        <f t="shared" si="204"/>
        <v>50.085000000000001</v>
      </c>
      <c r="AY176" s="257">
        <f t="shared" si="204"/>
        <v>50.085000000000001</v>
      </c>
      <c r="AZ176" s="257">
        <f t="shared" si="204"/>
        <v>50.085000000000001</v>
      </c>
      <c r="BA176" s="257">
        <f t="shared" si="204"/>
        <v>50.085000000000001</v>
      </c>
      <c r="BB176" s="257">
        <f t="shared" si="204"/>
        <v>50.085000000000001</v>
      </c>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row>
    <row r="177" spans="1:90" ht="12.7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row>
    <row r="178" spans="1:90" ht="12.75" customHeight="1" x14ac:dyDescent="0.25">
      <c r="A178" s="2"/>
      <c r="B178" s="3" t="s">
        <v>1505</v>
      </c>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row>
    <row r="179" spans="1:90" ht="12.75" customHeight="1" x14ac:dyDescent="0.25">
      <c r="A179" s="2"/>
      <c r="B179" s="2" t="s">
        <v>1684</v>
      </c>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15">
        <v>565.38461538461536</v>
      </c>
      <c r="AD179" s="15">
        <v>566.83317922826564</v>
      </c>
      <c r="AE179" s="15">
        <v>564.40442947964505</v>
      </c>
      <c r="AF179" s="15">
        <v>565.34705487867711</v>
      </c>
      <c r="AG179" s="15">
        <v>568.21786311475751</v>
      </c>
      <c r="AH179" s="15">
        <v>570.15424565006367</v>
      </c>
      <c r="AI179" s="15">
        <v>570.88171122639164</v>
      </c>
      <c r="AJ179" s="15">
        <v>570.9057804325754</v>
      </c>
      <c r="AK179" s="15">
        <v>570.97524312457256</v>
      </c>
      <c r="AL179" s="15">
        <v>569.83733829125538</v>
      </c>
      <c r="AM179" s="15">
        <v>570.75944407772374</v>
      </c>
      <c r="AN179" s="15">
        <v>571.53372553692213</v>
      </c>
      <c r="AO179" s="15">
        <v>569.36259597957076</v>
      </c>
      <c r="AP179" s="15">
        <v>572.85942317628871</v>
      </c>
      <c r="AQ179" s="15">
        <v>572.62974415227245</v>
      </c>
      <c r="AR179" s="15">
        <v>573.79783516903683</v>
      </c>
      <c r="AS179" s="15">
        <v>571.74664667281388</v>
      </c>
      <c r="AT179" s="15">
        <v>575.34321719324271</v>
      </c>
      <c r="AU179" s="15">
        <v>574.89183776554364</v>
      </c>
      <c r="AV179" s="15">
        <v>575.40927513724557</v>
      </c>
      <c r="AW179" s="15">
        <v>573.41108633284853</v>
      </c>
      <c r="AX179" s="15">
        <v>577.07734852102851</v>
      </c>
      <c r="AY179" s="15">
        <v>576.83906688035165</v>
      </c>
      <c r="AZ179" s="15">
        <v>577.3842085616634</v>
      </c>
      <c r="BA179" s="15">
        <v>575.18122445784354</v>
      </c>
      <c r="BB179" s="15">
        <v>575.91330759031894</v>
      </c>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row>
    <row r="180" spans="1:90" ht="12.75" customHeight="1" x14ac:dyDescent="0.25">
      <c r="A180" s="2"/>
      <c r="B180" s="2" t="s">
        <v>1685</v>
      </c>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15">
        <v>310.84079381258346</v>
      </c>
      <c r="AD180" s="15">
        <v>301.03452212383348</v>
      </c>
      <c r="AE180" s="15">
        <v>297.86760830729173</v>
      </c>
      <c r="AF180" s="15">
        <v>296.82959802149628</v>
      </c>
      <c r="AG180" s="15">
        <v>296.07405194876316</v>
      </c>
      <c r="AH180" s="15">
        <v>295.30510593348652</v>
      </c>
      <c r="AI180" s="15">
        <v>293.90084164179876</v>
      </c>
      <c r="AJ180" s="15">
        <v>293.51518802990734</v>
      </c>
      <c r="AK180" s="15">
        <v>293.84531213487799</v>
      </c>
      <c r="AL180" s="15">
        <v>293.84531213487799</v>
      </c>
      <c r="AM180" s="15">
        <v>293.84531213487799</v>
      </c>
      <c r="AN180" s="15">
        <v>293.84531213487799</v>
      </c>
      <c r="AO180" s="15">
        <v>293.84531213487799</v>
      </c>
      <c r="AP180" s="15">
        <v>293.84531213487799</v>
      </c>
      <c r="AQ180" s="15">
        <v>293.84531213487799</v>
      </c>
      <c r="AR180" s="15">
        <v>293.84531213487799</v>
      </c>
      <c r="AS180" s="15">
        <v>293.84531213487799</v>
      </c>
      <c r="AT180" s="15">
        <v>293.84531213487799</v>
      </c>
      <c r="AU180" s="15">
        <v>293.84531213487799</v>
      </c>
      <c r="AV180" s="15">
        <v>293.84531213487799</v>
      </c>
      <c r="AW180" s="15">
        <v>293.84531213487799</v>
      </c>
      <c r="AX180" s="15">
        <v>293.84531213487799</v>
      </c>
      <c r="AY180" s="15">
        <v>293.84531213487799</v>
      </c>
      <c r="AZ180" s="15">
        <v>293.84531213487799</v>
      </c>
      <c r="BA180" s="15">
        <v>293.84531213487799</v>
      </c>
      <c r="BB180" s="15">
        <v>293.84531213487799</v>
      </c>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row>
    <row r="181" spans="1:90" ht="12.75" customHeight="1" x14ac:dyDescent="0.25">
      <c r="A181" s="2"/>
      <c r="B181" s="4" t="s">
        <v>1567</v>
      </c>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368">
        <v>18</v>
      </c>
      <c r="AD181" s="369">
        <f t="shared" ref="AD181:BB181" si="205">AC181</f>
        <v>18</v>
      </c>
      <c r="AE181" s="369">
        <f t="shared" si="205"/>
        <v>18</v>
      </c>
      <c r="AF181" s="369">
        <f t="shared" si="205"/>
        <v>18</v>
      </c>
      <c r="AG181" s="369">
        <f t="shared" si="205"/>
        <v>18</v>
      </c>
      <c r="AH181" s="369">
        <f t="shared" si="205"/>
        <v>18</v>
      </c>
      <c r="AI181" s="369">
        <f t="shared" si="205"/>
        <v>18</v>
      </c>
      <c r="AJ181" s="369">
        <f t="shared" si="205"/>
        <v>18</v>
      </c>
      <c r="AK181" s="369">
        <f t="shared" si="205"/>
        <v>18</v>
      </c>
      <c r="AL181" s="369">
        <f t="shared" si="205"/>
        <v>18</v>
      </c>
      <c r="AM181" s="369">
        <f t="shared" si="205"/>
        <v>18</v>
      </c>
      <c r="AN181" s="369">
        <f t="shared" si="205"/>
        <v>18</v>
      </c>
      <c r="AO181" s="369">
        <f t="shared" si="205"/>
        <v>18</v>
      </c>
      <c r="AP181" s="369">
        <f t="shared" si="205"/>
        <v>18</v>
      </c>
      <c r="AQ181" s="369">
        <f t="shared" si="205"/>
        <v>18</v>
      </c>
      <c r="AR181" s="369">
        <f t="shared" si="205"/>
        <v>18</v>
      </c>
      <c r="AS181" s="369">
        <f t="shared" si="205"/>
        <v>18</v>
      </c>
      <c r="AT181" s="369">
        <f t="shared" si="205"/>
        <v>18</v>
      </c>
      <c r="AU181" s="369">
        <f t="shared" si="205"/>
        <v>18</v>
      </c>
      <c r="AV181" s="369">
        <f t="shared" si="205"/>
        <v>18</v>
      </c>
      <c r="AW181" s="369">
        <f t="shared" si="205"/>
        <v>18</v>
      </c>
      <c r="AX181" s="369">
        <f t="shared" si="205"/>
        <v>18</v>
      </c>
      <c r="AY181" s="369">
        <f t="shared" si="205"/>
        <v>18</v>
      </c>
      <c r="AZ181" s="369">
        <f t="shared" si="205"/>
        <v>18</v>
      </c>
      <c r="BA181" s="369">
        <f t="shared" si="205"/>
        <v>18</v>
      </c>
      <c r="BB181" s="369">
        <f t="shared" si="205"/>
        <v>18</v>
      </c>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row>
    <row r="182" spans="1:90" ht="12.75" customHeight="1" x14ac:dyDescent="0.25">
      <c r="A182" s="2"/>
      <c r="B182" s="4" t="s">
        <v>1568</v>
      </c>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368">
        <v>7</v>
      </c>
      <c r="AD182" s="369">
        <f t="shared" ref="AD182:BB182" si="206">AC182</f>
        <v>7</v>
      </c>
      <c r="AE182" s="369">
        <f t="shared" si="206"/>
        <v>7</v>
      </c>
      <c r="AF182" s="369">
        <f t="shared" si="206"/>
        <v>7</v>
      </c>
      <c r="AG182" s="369">
        <f t="shared" si="206"/>
        <v>7</v>
      </c>
      <c r="AH182" s="369">
        <f t="shared" si="206"/>
        <v>7</v>
      </c>
      <c r="AI182" s="369">
        <f t="shared" si="206"/>
        <v>7</v>
      </c>
      <c r="AJ182" s="369">
        <f t="shared" si="206"/>
        <v>7</v>
      </c>
      <c r="AK182" s="369">
        <f t="shared" si="206"/>
        <v>7</v>
      </c>
      <c r="AL182" s="369">
        <f t="shared" si="206"/>
        <v>7</v>
      </c>
      <c r="AM182" s="369">
        <f t="shared" si="206"/>
        <v>7</v>
      </c>
      <c r="AN182" s="369">
        <f t="shared" si="206"/>
        <v>7</v>
      </c>
      <c r="AO182" s="369">
        <f t="shared" si="206"/>
        <v>7</v>
      </c>
      <c r="AP182" s="369">
        <f t="shared" si="206"/>
        <v>7</v>
      </c>
      <c r="AQ182" s="369">
        <f t="shared" si="206"/>
        <v>7</v>
      </c>
      <c r="AR182" s="369">
        <f t="shared" si="206"/>
        <v>7</v>
      </c>
      <c r="AS182" s="369">
        <f t="shared" si="206"/>
        <v>7</v>
      </c>
      <c r="AT182" s="369">
        <f t="shared" si="206"/>
        <v>7</v>
      </c>
      <c r="AU182" s="369">
        <f t="shared" si="206"/>
        <v>7</v>
      </c>
      <c r="AV182" s="369">
        <f t="shared" si="206"/>
        <v>7</v>
      </c>
      <c r="AW182" s="369">
        <f t="shared" si="206"/>
        <v>7</v>
      </c>
      <c r="AX182" s="369">
        <f t="shared" si="206"/>
        <v>7</v>
      </c>
      <c r="AY182" s="369">
        <f t="shared" si="206"/>
        <v>7</v>
      </c>
      <c r="AZ182" s="369">
        <f t="shared" si="206"/>
        <v>7</v>
      </c>
      <c r="BA182" s="369">
        <f t="shared" si="206"/>
        <v>7</v>
      </c>
      <c r="BB182" s="369">
        <f t="shared" si="206"/>
        <v>7</v>
      </c>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row>
    <row r="183" spans="1:90" ht="12.75" customHeight="1" x14ac:dyDescent="0.25">
      <c r="A183" s="2"/>
      <c r="B183" s="2" t="s">
        <v>1569</v>
      </c>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15">
        <f t="shared" ref="AC183:BB183" si="207">AC180*(90/(AC182+AC181))</f>
        <v>1119.0268577253005</v>
      </c>
      <c r="AD183" s="15">
        <f t="shared" si="207"/>
        <v>1083.7242796458006</v>
      </c>
      <c r="AE183" s="15">
        <f t="shared" si="207"/>
        <v>1072.3233899062502</v>
      </c>
      <c r="AF183" s="15">
        <f t="shared" si="207"/>
        <v>1068.5865528773866</v>
      </c>
      <c r="AG183" s="15">
        <f t="shared" si="207"/>
        <v>1065.8665870155473</v>
      </c>
      <c r="AH183" s="15">
        <f t="shared" si="207"/>
        <v>1063.0983813605515</v>
      </c>
      <c r="AI183" s="15">
        <f t="shared" si="207"/>
        <v>1058.0430299104755</v>
      </c>
      <c r="AJ183" s="15">
        <f t="shared" si="207"/>
        <v>1056.6546769076665</v>
      </c>
      <c r="AK183" s="15">
        <f t="shared" si="207"/>
        <v>1057.8431236855608</v>
      </c>
      <c r="AL183" s="15">
        <f t="shared" si="207"/>
        <v>1057.8431236855608</v>
      </c>
      <c r="AM183" s="15">
        <f t="shared" si="207"/>
        <v>1057.8431236855608</v>
      </c>
      <c r="AN183" s="15">
        <f t="shared" si="207"/>
        <v>1057.8431236855608</v>
      </c>
      <c r="AO183" s="15">
        <f t="shared" si="207"/>
        <v>1057.8431236855608</v>
      </c>
      <c r="AP183" s="15">
        <f t="shared" si="207"/>
        <v>1057.8431236855608</v>
      </c>
      <c r="AQ183" s="15">
        <f t="shared" si="207"/>
        <v>1057.8431236855608</v>
      </c>
      <c r="AR183" s="15">
        <f t="shared" si="207"/>
        <v>1057.8431236855608</v>
      </c>
      <c r="AS183" s="15">
        <f t="shared" si="207"/>
        <v>1057.8431236855608</v>
      </c>
      <c r="AT183" s="15">
        <f t="shared" si="207"/>
        <v>1057.8431236855608</v>
      </c>
      <c r="AU183" s="15">
        <f t="shared" si="207"/>
        <v>1057.8431236855608</v>
      </c>
      <c r="AV183" s="15">
        <f t="shared" si="207"/>
        <v>1057.8431236855608</v>
      </c>
      <c r="AW183" s="15">
        <f t="shared" si="207"/>
        <v>1057.8431236855608</v>
      </c>
      <c r="AX183" s="15">
        <f t="shared" si="207"/>
        <v>1057.8431236855608</v>
      </c>
      <c r="AY183" s="15">
        <f t="shared" si="207"/>
        <v>1057.8431236855608</v>
      </c>
      <c r="AZ183" s="15">
        <f t="shared" si="207"/>
        <v>1057.8431236855608</v>
      </c>
      <c r="BA183" s="15">
        <f t="shared" si="207"/>
        <v>1057.8431236855608</v>
      </c>
      <c r="BB183" s="15">
        <f t="shared" si="207"/>
        <v>1057.8431236855608</v>
      </c>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row>
    <row r="184" spans="1:90" ht="12.7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row>
    <row r="185" spans="1:90" ht="12.75" customHeight="1" x14ac:dyDescent="0.25">
      <c r="A185" s="2"/>
      <c r="B185" s="2" t="s">
        <v>1570</v>
      </c>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365">
        <v>19.5</v>
      </c>
      <c r="AD185" s="365">
        <v>19.8</v>
      </c>
      <c r="AE185" s="365">
        <v>20.100000000000001</v>
      </c>
      <c r="AF185" s="365">
        <v>20.399999999999999</v>
      </c>
      <c r="AG185" s="365">
        <v>20.7</v>
      </c>
      <c r="AH185" s="365">
        <v>21</v>
      </c>
      <c r="AI185" s="5">
        <f t="shared" ref="AI185:BB185" si="208">AH185*(1+AI186)</f>
        <v>21.304347826086957</v>
      </c>
      <c r="AJ185" s="5">
        <f t="shared" si="208"/>
        <v>21.613106490233147</v>
      </c>
      <c r="AK185" s="5">
        <f t="shared" si="208"/>
        <v>21.926339917627832</v>
      </c>
      <c r="AL185" s="5">
        <f t="shared" si="208"/>
        <v>22.244112959912293</v>
      </c>
      <c r="AM185" s="5">
        <f t="shared" si="208"/>
        <v>22.566491408606677</v>
      </c>
      <c r="AN185" s="5">
        <f t="shared" si="208"/>
        <v>22.893542008731412</v>
      </c>
      <c r="AO185" s="5">
        <f t="shared" si="208"/>
        <v>23.225332472626071</v>
      </c>
      <c r="AP185" s="5">
        <f t="shared" si="208"/>
        <v>23.494611689699997</v>
      </c>
      <c r="AQ185" s="5">
        <f t="shared" si="208"/>
        <v>23.712532725662435</v>
      </c>
      <c r="AR185" s="5">
        <f t="shared" si="208"/>
        <v>23.888486591684746</v>
      </c>
      <c r="AS185" s="5">
        <f t="shared" si="208"/>
        <v>24.030294187452196</v>
      </c>
      <c r="AT185" s="5">
        <f t="shared" si="208"/>
        <v>24.144413706283274</v>
      </c>
      <c r="AU185" s="5">
        <f t="shared" si="208"/>
        <v>24.236142882900953</v>
      </c>
      <c r="AV185" s="5">
        <f t="shared" si="208"/>
        <v>24.309805021334522</v>
      </c>
      <c r="AW185" s="5">
        <f t="shared" si="208"/>
        <v>24.368913840140436</v>
      </c>
      <c r="AX185" s="5">
        <f t="shared" si="208"/>
        <v>24.416315872741183</v>
      </c>
      <c r="AY185" s="5">
        <f t="shared" si="208"/>
        <v>24.454311263379669</v>
      </c>
      <c r="AZ185" s="5">
        <f t="shared" si="208"/>
        <v>24.492365780453007</v>
      </c>
      <c r="BA185" s="5">
        <f t="shared" si="208"/>
        <v>24.530479515970654</v>
      </c>
      <c r="BB185" s="5">
        <f t="shared" si="208"/>
        <v>24.568652562085251</v>
      </c>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row>
    <row r="186" spans="1:90" ht="12.75" customHeight="1" x14ac:dyDescent="0.25">
      <c r="A186" s="2"/>
      <c r="B186" s="4" t="s">
        <v>1571</v>
      </c>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370">
        <f t="shared" ref="AD186:AH186" si="209">AD185/AC185-1</f>
        <v>1.538461538461533E-2</v>
      </c>
      <c r="AE186" s="370">
        <f t="shared" si="209"/>
        <v>1.5151515151515138E-2</v>
      </c>
      <c r="AF186" s="370">
        <f t="shared" si="209"/>
        <v>1.4925373134328179E-2</v>
      </c>
      <c r="AG186" s="370">
        <f t="shared" si="209"/>
        <v>1.4705882352941124E-2</v>
      </c>
      <c r="AH186" s="370">
        <f t="shared" si="209"/>
        <v>1.449275362318847E-2</v>
      </c>
      <c r="AI186" s="122">
        <f t="shared" ref="AI186:AO186" si="210">AH186</f>
        <v>1.449275362318847E-2</v>
      </c>
      <c r="AJ186" s="122">
        <f t="shared" si="210"/>
        <v>1.449275362318847E-2</v>
      </c>
      <c r="AK186" s="122">
        <f t="shared" si="210"/>
        <v>1.449275362318847E-2</v>
      </c>
      <c r="AL186" s="122">
        <f t="shared" si="210"/>
        <v>1.449275362318847E-2</v>
      </c>
      <c r="AM186" s="122">
        <f t="shared" si="210"/>
        <v>1.449275362318847E-2</v>
      </c>
      <c r="AN186" s="122">
        <f t="shared" si="210"/>
        <v>1.449275362318847E-2</v>
      </c>
      <c r="AO186" s="122">
        <f t="shared" si="210"/>
        <v>1.449275362318847E-2</v>
      </c>
      <c r="AP186" s="122">
        <f t="shared" ref="AP186:AY186" si="211">AO186*0.8</f>
        <v>1.1594202898550777E-2</v>
      </c>
      <c r="AQ186" s="122">
        <f t="shared" si="211"/>
        <v>9.2753623188406211E-3</v>
      </c>
      <c r="AR186" s="122">
        <f t="shared" si="211"/>
        <v>7.4202898550724972E-3</v>
      </c>
      <c r="AS186" s="122">
        <f t="shared" si="211"/>
        <v>5.936231884057998E-3</v>
      </c>
      <c r="AT186" s="122">
        <f t="shared" si="211"/>
        <v>4.7489855072463984E-3</v>
      </c>
      <c r="AU186" s="122">
        <f t="shared" si="211"/>
        <v>3.7991884057971188E-3</v>
      </c>
      <c r="AV186" s="122">
        <f t="shared" si="211"/>
        <v>3.039350724637695E-3</v>
      </c>
      <c r="AW186" s="122">
        <f t="shared" si="211"/>
        <v>2.4314805797101564E-3</v>
      </c>
      <c r="AX186" s="122">
        <f t="shared" si="211"/>
        <v>1.9451844637681252E-3</v>
      </c>
      <c r="AY186" s="122">
        <f t="shared" si="211"/>
        <v>1.5561475710145004E-3</v>
      </c>
      <c r="AZ186" s="122">
        <f t="shared" ref="AZ186:BB186" si="212">AY186</f>
        <v>1.5561475710145004E-3</v>
      </c>
      <c r="BA186" s="122">
        <f t="shared" si="212"/>
        <v>1.5561475710145004E-3</v>
      </c>
      <c r="BB186" s="122">
        <f t="shared" si="212"/>
        <v>1.5561475710145004E-3</v>
      </c>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row>
    <row r="187" spans="1:90" ht="12.7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row>
    <row r="188" spans="1:90" ht="12.75" customHeight="1" x14ac:dyDescent="0.25">
      <c r="A188" s="2"/>
      <c r="B188" s="3" t="s">
        <v>1572</v>
      </c>
      <c r="C188" s="3"/>
      <c r="D188" s="3"/>
      <c r="E188" s="3"/>
      <c r="F188" s="3"/>
      <c r="G188" s="3"/>
      <c r="H188" s="3"/>
      <c r="I188" s="22"/>
      <c r="J188" s="3"/>
      <c r="K188" s="22"/>
      <c r="L188" s="3"/>
      <c r="M188" s="3"/>
      <c r="N188" s="3"/>
      <c r="O188" s="3"/>
      <c r="P188" s="3"/>
      <c r="Q188" s="3"/>
      <c r="R188" s="3"/>
      <c r="S188" s="3"/>
      <c r="T188" s="3"/>
      <c r="U188" s="3"/>
      <c r="V188" s="3"/>
      <c r="W188" s="3"/>
      <c r="X188" s="3"/>
      <c r="Y188" s="3"/>
      <c r="Z188" s="3"/>
      <c r="AA188" s="3"/>
      <c r="AB188" s="3"/>
      <c r="AC188" s="257">
        <f t="shared" ref="AC188:BB188" si="213">AC185*AC183*0.0005*4</f>
        <v>43.642047451286722</v>
      </c>
      <c r="AD188" s="257">
        <f t="shared" si="213"/>
        <v>42.915481473973706</v>
      </c>
      <c r="AE188" s="257">
        <f t="shared" si="213"/>
        <v>43.10740027423126</v>
      </c>
      <c r="AF188" s="257">
        <f t="shared" si="213"/>
        <v>43.59833135739737</v>
      </c>
      <c r="AG188" s="257">
        <f t="shared" si="213"/>
        <v>44.12687670244366</v>
      </c>
      <c r="AH188" s="257">
        <f t="shared" si="213"/>
        <v>44.650132017143157</v>
      </c>
      <c r="AI188" s="257">
        <f t="shared" si="213"/>
        <v>45.081833448359397</v>
      </c>
      <c r="AJ188" s="257">
        <f t="shared" si="213"/>
        <v>45.675180110816591</v>
      </c>
      <c r="AK188" s="257">
        <f t="shared" si="213"/>
        <v>46.38925581890966</v>
      </c>
      <c r="AL188" s="257">
        <f t="shared" si="213"/>
        <v>47.061563874256173</v>
      </c>
      <c r="AM188" s="257">
        <f t="shared" si="213"/>
        <v>47.743615524607719</v>
      </c>
      <c r="AN188" s="257">
        <f t="shared" si="213"/>
        <v>48.435551981486093</v>
      </c>
      <c r="AO188" s="257">
        <f t="shared" si="213"/>
        <v>49.137516502956913</v>
      </c>
      <c r="AP188" s="257">
        <f t="shared" si="213"/>
        <v>49.707226839223075</v>
      </c>
      <c r="AQ188" s="257">
        <f t="shared" si="213"/>
        <v>50.168279378021673</v>
      </c>
      <c r="AR188" s="257">
        <f t="shared" si="213"/>
        <v>50.540542552536856</v>
      </c>
      <c r="AS188" s="257">
        <f t="shared" si="213"/>
        <v>50.840562932674821</v>
      </c>
      <c r="AT188" s="257">
        <f t="shared" si="213"/>
        <v>51.082004029222333</v>
      </c>
      <c r="AU188" s="257">
        <f t="shared" si="213"/>
        <v>51.276074186675039</v>
      </c>
      <c r="AV188" s="257">
        <f t="shared" si="213"/>
        <v>51.431920159910888</v>
      </c>
      <c r="AW188" s="257">
        <f t="shared" si="213"/>
        <v>51.556975874956912</v>
      </c>
      <c r="AX188" s="257">
        <f t="shared" si="213"/>
        <v>51.657263703427752</v>
      </c>
      <c r="AY188" s="257">
        <f t="shared" si="213"/>
        <v>51.73765002886509</v>
      </c>
      <c r="AZ188" s="257">
        <f t="shared" si="213"/>
        <v>51.818161447287494</v>
      </c>
      <c r="BA188" s="257">
        <f t="shared" si="213"/>
        <v>51.898798153358129</v>
      </c>
      <c r="BB188" s="257">
        <f t="shared" si="213"/>
        <v>51.979560342043044</v>
      </c>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row>
    <row r="189" spans="1:90" ht="12.75" customHeight="1" x14ac:dyDescent="0.25">
      <c r="A189" s="2"/>
      <c r="B189" s="4" t="s">
        <v>1573</v>
      </c>
      <c r="C189" s="2"/>
      <c r="D189" s="2"/>
      <c r="E189" s="2"/>
      <c r="F189" s="2"/>
      <c r="G189" s="2"/>
      <c r="H189" s="2"/>
      <c r="I189" s="42"/>
      <c r="J189" s="2"/>
      <c r="K189" s="42"/>
      <c r="L189" s="2"/>
      <c r="M189" s="2"/>
      <c r="N189" s="2"/>
      <c r="O189" s="2"/>
      <c r="P189" s="2"/>
      <c r="Q189" s="2"/>
      <c r="R189" s="2"/>
      <c r="S189" s="2"/>
      <c r="T189" s="2"/>
      <c r="U189" s="2"/>
      <c r="V189" s="2"/>
      <c r="W189" s="2"/>
      <c r="X189" s="2"/>
      <c r="Y189" s="2"/>
      <c r="Z189" s="2"/>
      <c r="AA189" s="2"/>
      <c r="AB189" s="2"/>
      <c r="AC189" s="122">
        <f t="shared" ref="AC189:BB189" si="214">AC188/AC176</f>
        <v>0.8713596376417434</v>
      </c>
      <c r="AD189" s="122">
        <f t="shared" si="214"/>
        <v>0.85685297941446947</v>
      </c>
      <c r="AE189" s="122">
        <f t="shared" si="214"/>
        <v>0.86068484125449252</v>
      </c>
      <c r="AF189" s="122">
        <f t="shared" si="214"/>
        <v>0.87048679958864672</v>
      </c>
      <c r="AG189" s="122">
        <f t="shared" si="214"/>
        <v>0.88103976644591508</v>
      </c>
      <c r="AH189" s="122">
        <f t="shared" si="214"/>
        <v>0.8914871122520347</v>
      </c>
      <c r="AI189" s="122">
        <f t="shared" si="214"/>
        <v>0.90010648793769388</v>
      </c>
      <c r="AJ189" s="122">
        <f t="shared" si="214"/>
        <v>0.91195328163754796</v>
      </c>
      <c r="AK189" s="122">
        <f t="shared" si="214"/>
        <v>0.92621055842886413</v>
      </c>
      <c r="AL189" s="122">
        <f t="shared" si="214"/>
        <v>0.93963389985536927</v>
      </c>
      <c r="AM189" s="122">
        <f t="shared" si="214"/>
        <v>0.95325178246196907</v>
      </c>
      <c r="AN189" s="122">
        <f t="shared" si="214"/>
        <v>0.96706702568605551</v>
      </c>
      <c r="AO189" s="122">
        <f t="shared" si="214"/>
        <v>0.98108248982643331</v>
      </c>
      <c r="AP189" s="122">
        <f t="shared" si="214"/>
        <v>0.99245735927369616</v>
      </c>
      <c r="AQ189" s="122">
        <f t="shared" si="214"/>
        <v>1.0016627608669597</v>
      </c>
      <c r="AR189" s="122">
        <f t="shared" si="214"/>
        <v>1.0090953888896248</v>
      </c>
      <c r="AS189" s="122">
        <f t="shared" si="214"/>
        <v>1.0150856131112074</v>
      </c>
      <c r="AT189" s="122">
        <f t="shared" si="214"/>
        <v>1.0199062399764867</v>
      </c>
      <c r="AU189" s="122">
        <f t="shared" si="214"/>
        <v>1.0237810559384055</v>
      </c>
      <c r="AV189" s="122">
        <f t="shared" si="214"/>
        <v>1.0268926856326424</v>
      </c>
      <c r="AW189" s="122">
        <f t="shared" si="214"/>
        <v>1.0293895552552044</v>
      </c>
      <c r="AX189" s="122">
        <f t="shared" si="214"/>
        <v>1.031391907825252</v>
      </c>
      <c r="AY189" s="122">
        <f t="shared" si="214"/>
        <v>1.0329969058373782</v>
      </c>
      <c r="AZ189" s="122">
        <f t="shared" si="214"/>
        <v>1.0346044014632623</v>
      </c>
      <c r="BA189" s="122">
        <f t="shared" si="214"/>
        <v>1.0362143985895602</v>
      </c>
      <c r="BB189" s="122">
        <f t="shared" si="214"/>
        <v>1.0378269011089756</v>
      </c>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row>
    <row r="190" spans="1:90" ht="12.75" customHeight="1" x14ac:dyDescent="0.25">
      <c r="A190" s="2"/>
      <c r="B190" s="2"/>
      <c r="C190" s="2"/>
      <c r="D190" s="2"/>
      <c r="E190" s="2"/>
      <c r="F190" s="2"/>
      <c r="G190" s="2"/>
      <c r="H190" s="2"/>
      <c r="I190" s="42"/>
      <c r="J190" s="2"/>
      <c r="K190" s="4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row>
    <row r="191" spans="1:90" ht="12.7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row>
    <row r="192" spans="1:90" ht="12.75" customHeight="1" x14ac:dyDescent="0.25">
      <c r="A192" s="2"/>
      <c r="B192" s="114"/>
      <c r="C192" s="2"/>
      <c r="D192" s="215"/>
      <c r="E192" s="215"/>
      <c r="F192" s="215"/>
      <c r="G192" s="215"/>
      <c r="H192" s="215"/>
      <c r="I192" s="22"/>
      <c r="J192" s="215"/>
      <c r="K192" s="22"/>
      <c r="L192" s="215"/>
      <c r="M192" s="215"/>
      <c r="N192" s="215"/>
      <c r="O192" s="215"/>
      <c r="P192" s="215"/>
      <c r="Q192" s="215"/>
      <c r="R192" s="215"/>
      <c r="S192" s="215"/>
      <c r="T192" s="215"/>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row>
    <row r="193" spans="1:90" ht="12.7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row>
    <row r="194" spans="1:90" ht="12.75" customHeight="1" x14ac:dyDescent="0.25">
      <c r="A194" s="2"/>
      <c r="B194" s="2"/>
      <c r="D194" s="2"/>
      <c r="E194" s="2"/>
      <c r="F194" s="2"/>
      <c r="G194" s="2"/>
      <c r="H194" s="2"/>
      <c r="I194" s="22"/>
      <c r="J194" s="2"/>
      <c r="K194" s="4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row>
    <row r="195" spans="1:90" ht="12.75" customHeight="1" x14ac:dyDescent="0.25">
      <c r="A195" s="2"/>
      <c r="B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row>
    <row r="196" spans="1:90" ht="12.75" customHeight="1" x14ac:dyDescent="0.25">
      <c r="A196" s="2"/>
      <c r="B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row>
    <row r="197" spans="1:90" ht="12.75" customHeight="1" x14ac:dyDescent="0.25">
      <c r="A197" s="2"/>
      <c r="B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row>
    <row r="198" spans="1:90" ht="12.75" customHeight="1" x14ac:dyDescent="0.25">
      <c r="A198" s="2"/>
      <c r="B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row>
    <row r="199" spans="1:90" ht="12.75" customHeight="1" x14ac:dyDescent="0.25">
      <c r="A199" s="2"/>
      <c r="B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row>
    <row r="200" spans="1:90" ht="12.75" customHeight="1" x14ac:dyDescent="0.25">
      <c r="A200" s="2"/>
      <c r="B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row>
    <row r="201" spans="1:90" ht="12.75" customHeight="1" x14ac:dyDescent="0.25">
      <c r="A201" s="2"/>
      <c r="B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row>
    <row r="202" spans="1:90" ht="12.75" customHeight="1" x14ac:dyDescent="0.25">
      <c r="A202" s="2"/>
      <c r="B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row>
    <row r="203" spans="1:90" ht="12.75" customHeight="1" x14ac:dyDescent="0.25">
      <c r="A203" s="2"/>
      <c r="B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row>
    <row r="204" spans="1:90" ht="12.75" customHeight="1" x14ac:dyDescent="0.25">
      <c r="A204" s="2"/>
      <c r="B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row>
    <row r="205" spans="1:90" ht="12.7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row>
    <row r="206" spans="1:90" ht="12.7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row>
    <row r="207" spans="1:90" ht="12.7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row>
    <row r="208" spans="1:90" ht="12.7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row>
    <row r="209" spans="1:90" ht="12.7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row>
    <row r="210" spans="1:90" ht="12.7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row>
    <row r="211" spans="1:90" ht="12.7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row>
    <row r="212" spans="1:90" ht="12.7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row>
    <row r="213" spans="1:90" ht="12.7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row>
    <row r="214" spans="1:90" ht="12.7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row>
    <row r="215" spans="1:90" ht="12.7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row>
    <row r="216" spans="1:90" ht="12.7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row>
    <row r="217" spans="1:90" ht="12.7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row>
    <row r="218" spans="1:90" ht="12.7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row>
    <row r="219" spans="1:90" ht="12.7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row>
    <row r="220" spans="1:90" ht="12.7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row>
    <row r="221" spans="1:90" ht="12.7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row>
    <row r="222" spans="1:90" ht="12.7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row>
    <row r="223" spans="1:90" ht="12.7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row>
    <row r="224" spans="1:90" ht="12.7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row>
    <row r="225" spans="1:90" ht="12.7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row>
    <row r="226" spans="1:90" ht="12.7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row>
    <row r="227" spans="1:90" ht="12.7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row>
    <row r="228" spans="1:90" ht="12.7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row>
    <row r="229" spans="1:90" ht="12.7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row>
    <row r="230" spans="1:90" ht="12.7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row>
    <row r="231" spans="1:90" ht="12.7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row>
    <row r="232" spans="1:90" ht="12.7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row>
    <row r="233" spans="1:90" ht="12.7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row>
    <row r="234" spans="1:90" ht="12.7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row>
    <row r="235" spans="1:90" ht="12.7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row>
    <row r="236" spans="1:90" ht="12.7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row>
    <row r="237" spans="1:90" ht="12.7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row>
    <row r="238" spans="1:90" ht="12.7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row>
    <row r="239" spans="1:90" ht="12.7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row>
    <row r="240" spans="1:90" ht="12.7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row>
    <row r="241" spans="1:90" ht="12.7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row>
    <row r="242" spans="1:90" ht="12.7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row>
    <row r="243" spans="1:90" ht="12.7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row>
    <row r="244" spans="1:90" ht="12.7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row>
    <row r="245" spans="1:90" ht="12.7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row>
    <row r="246" spans="1:90" ht="12.7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row>
    <row r="247" spans="1:90" ht="12.7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row>
    <row r="248" spans="1:90" ht="12.7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row>
    <row r="249" spans="1:90" ht="12.7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row>
    <row r="250" spans="1:90" ht="12.7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row>
    <row r="251" spans="1:90" ht="12.7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row>
    <row r="252" spans="1:90" ht="12.7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row>
    <row r="253" spans="1:90" ht="12.7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row>
    <row r="254" spans="1:90" ht="12.7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row>
    <row r="255" spans="1:90" ht="12.7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row>
    <row r="256" spans="1:90" ht="12.7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row>
    <row r="257" spans="1:90" ht="12.7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row>
    <row r="258" spans="1:90" ht="12.7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row>
    <row r="259" spans="1:90" ht="12.7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row>
    <row r="260" spans="1:90" ht="12.7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row>
    <row r="261" spans="1:90" ht="12.7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row>
    <row r="262" spans="1:90" ht="12.7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row>
    <row r="263" spans="1:90" ht="12.7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row>
    <row r="264" spans="1:90" ht="12.7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row>
    <row r="265" spans="1:90" ht="12.7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row>
    <row r="266" spans="1:90" ht="12.7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row>
    <row r="267" spans="1:90" ht="12.7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row>
    <row r="268" spans="1:90" ht="12.7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row>
    <row r="269" spans="1:90" ht="12.7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row>
    <row r="270" spans="1:90" ht="12.7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row>
    <row r="271" spans="1:90" ht="12.7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row>
    <row r="272" spans="1:90" ht="12.7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row>
    <row r="273" spans="1:90" ht="12.7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row>
    <row r="274" spans="1:90" ht="12.7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row>
    <row r="275" spans="1:90" ht="12.7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row>
    <row r="276" spans="1:90" ht="12.7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row>
    <row r="277" spans="1:90" ht="12.7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row>
    <row r="278" spans="1:90" ht="12.7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row>
    <row r="279" spans="1:90" ht="12.7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row>
    <row r="280" spans="1:90" ht="12.7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row>
    <row r="281" spans="1:90" ht="12.7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row>
    <row r="282" spans="1:90" ht="12.7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row>
    <row r="283" spans="1:90" ht="12.7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row>
    <row r="284" spans="1:90" ht="12.7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row>
    <row r="285" spans="1:90" ht="12.7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row>
    <row r="286" spans="1:90" ht="12.7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row>
    <row r="287" spans="1:90" ht="12.7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row>
    <row r="288" spans="1:90" ht="12.7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row>
    <row r="289" spans="1:90" ht="12.7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row>
    <row r="290" spans="1:90" ht="12.7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row>
    <row r="291" spans="1:90" ht="12.7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row>
    <row r="292" spans="1:90" ht="12.7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row>
    <row r="293" spans="1:90" ht="12.7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row>
    <row r="294" spans="1:90" ht="12.7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row>
    <row r="295" spans="1:90" ht="12.7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row>
    <row r="296" spans="1:90" ht="12.7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row>
    <row r="297" spans="1:90" ht="12.7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row>
    <row r="298" spans="1:90" ht="12.7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row>
    <row r="299" spans="1:90" ht="12.7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row>
    <row r="300" spans="1:90" ht="12.7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row>
    <row r="301" spans="1:90" ht="12.7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row>
    <row r="302" spans="1:90" ht="12.7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row>
    <row r="303" spans="1:90" ht="12.7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row>
    <row r="304" spans="1:90" ht="12.7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row>
    <row r="305" spans="1:90" ht="12.7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row>
    <row r="306" spans="1:90" ht="12.7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row>
    <row r="307" spans="1:90" ht="12.7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row>
    <row r="308" spans="1:90" ht="12.7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row>
    <row r="309" spans="1:90" ht="12.7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row>
    <row r="310" spans="1:90" ht="12.7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row>
    <row r="311" spans="1:90" ht="12.7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row>
    <row r="312" spans="1:90" ht="12.7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row>
    <row r="313" spans="1:90" ht="12.7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row>
    <row r="314" spans="1:90" ht="12.7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row>
    <row r="315" spans="1:90" ht="12.7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row>
    <row r="316" spans="1:90" ht="12.7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row>
    <row r="317" spans="1:90" ht="12.7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row>
    <row r="318" spans="1:90" ht="12.7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row>
    <row r="319" spans="1:90" ht="12.7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c r="CJ319" s="2"/>
      <c r="CK319" s="2"/>
      <c r="CL319" s="2"/>
    </row>
    <row r="320" spans="1:90" ht="12.7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c r="CJ320" s="2"/>
      <c r="CK320" s="2"/>
      <c r="CL320" s="2"/>
    </row>
    <row r="321" spans="1:90" ht="12.7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c r="CJ321" s="2"/>
      <c r="CK321" s="2"/>
      <c r="CL321" s="2"/>
    </row>
    <row r="322" spans="1:90" ht="12.7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c r="CJ322" s="2"/>
      <c r="CK322" s="2"/>
      <c r="CL322" s="2"/>
    </row>
    <row r="323" spans="1:90" ht="12.7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c r="CJ323" s="2"/>
      <c r="CK323" s="2"/>
      <c r="CL323" s="2"/>
    </row>
    <row r="324" spans="1:90" ht="12.7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c r="CJ324" s="2"/>
      <c r="CK324" s="2"/>
      <c r="CL324" s="2"/>
    </row>
    <row r="325" spans="1:90" ht="12.7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c r="CJ325" s="2"/>
      <c r="CK325" s="2"/>
      <c r="CL325" s="2"/>
    </row>
    <row r="326" spans="1:90" ht="12.7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c r="CJ326" s="2"/>
      <c r="CK326" s="2"/>
      <c r="CL326" s="2"/>
    </row>
    <row r="327" spans="1:90" ht="12.7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c r="CJ327" s="2"/>
      <c r="CK327" s="2"/>
      <c r="CL327" s="2"/>
    </row>
    <row r="328" spans="1:90" ht="12.7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c r="CE328" s="2"/>
      <c r="CF328" s="2"/>
      <c r="CG328" s="2"/>
      <c r="CH328" s="2"/>
      <c r="CI328" s="2"/>
      <c r="CJ328" s="2"/>
      <c r="CK328" s="2"/>
      <c r="CL328" s="2"/>
    </row>
    <row r="329" spans="1:90" ht="12.7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c r="CE329" s="2"/>
      <c r="CF329" s="2"/>
      <c r="CG329" s="2"/>
      <c r="CH329" s="2"/>
      <c r="CI329" s="2"/>
      <c r="CJ329" s="2"/>
      <c r="CK329" s="2"/>
      <c r="CL329" s="2"/>
    </row>
    <row r="330" spans="1:90" ht="12.7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c r="CJ330" s="2"/>
      <c r="CK330" s="2"/>
      <c r="CL330" s="2"/>
    </row>
    <row r="331" spans="1:90" ht="12.7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c r="CJ331" s="2"/>
      <c r="CK331" s="2"/>
      <c r="CL331" s="2"/>
    </row>
    <row r="332" spans="1:90" ht="12.7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c r="CJ332" s="2"/>
      <c r="CK332" s="2"/>
      <c r="CL332" s="2"/>
    </row>
    <row r="333" spans="1:90" ht="12.7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c r="CJ333" s="2"/>
      <c r="CK333" s="2"/>
      <c r="CL333" s="2"/>
    </row>
    <row r="334" spans="1:90" ht="12.7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c r="CE334" s="2"/>
      <c r="CF334" s="2"/>
      <c r="CG334" s="2"/>
      <c r="CH334" s="2"/>
      <c r="CI334" s="2"/>
      <c r="CJ334" s="2"/>
      <c r="CK334" s="2"/>
      <c r="CL334" s="2"/>
    </row>
    <row r="335" spans="1:90" ht="12.7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c r="CJ335" s="2"/>
      <c r="CK335" s="2"/>
      <c r="CL335" s="2"/>
    </row>
    <row r="336" spans="1:90" ht="12.7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c r="CJ336" s="2"/>
      <c r="CK336" s="2"/>
      <c r="CL336" s="2"/>
    </row>
    <row r="337" spans="1:90" ht="12.7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c r="CJ337" s="2"/>
      <c r="CK337" s="2"/>
      <c r="CL337" s="2"/>
    </row>
    <row r="338" spans="1:90" ht="12.7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c r="CD338" s="2"/>
      <c r="CE338" s="2"/>
      <c r="CF338" s="2"/>
      <c r="CG338" s="2"/>
      <c r="CH338" s="2"/>
      <c r="CI338" s="2"/>
      <c r="CJ338" s="2"/>
      <c r="CK338" s="2"/>
      <c r="CL338" s="2"/>
    </row>
    <row r="339" spans="1:90" ht="12.7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c r="CE339" s="2"/>
      <c r="CF339" s="2"/>
      <c r="CG339" s="2"/>
      <c r="CH339" s="2"/>
      <c r="CI339" s="2"/>
      <c r="CJ339" s="2"/>
      <c r="CK339" s="2"/>
      <c r="CL339" s="2"/>
    </row>
    <row r="340" spans="1:90" ht="12.7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2"/>
      <c r="CD340" s="2"/>
      <c r="CE340" s="2"/>
      <c r="CF340" s="2"/>
      <c r="CG340" s="2"/>
      <c r="CH340" s="2"/>
      <c r="CI340" s="2"/>
      <c r="CJ340" s="2"/>
      <c r="CK340" s="2"/>
      <c r="CL340" s="2"/>
    </row>
    <row r="341" spans="1:90" ht="12.7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c r="CD341" s="2"/>
      <c r="CE341" s="2"/>
      <c r="CF341" s="2"/>
      <c r="CG341" s="2"/>
      <c r="CH341" s="2"/>
      <c r="CI341" s="2"/>
      <c r="CJ341" s="2"/>
      <c r="CK341" s="2"/>
      <c r="CL341" s="2"/>
    </row>
    <row r="342" spans="1:90" ht="12.7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c r="CG342" s="2"/>
      <c r="CH342" s="2"/>
      <c r="CI342" s="2"/>
      <c r="CJ342" s="2"/>
      <c r="CK342" s="2"/>
      <c r="CL342" s="2"/>
    </row>
    <row r="343" spans="1:90" ht="12.7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c r="CD343" s="2"/>
      <c r="CE343" s="2"/>
      <c r="CF343" s="2"/>
      <c r="CG343" s="2"/>
      <c r="CH343" s="2"/>
      <c r="CI343" s="2"/>
      <c r="CJ343" s="2"/>
      <c r="CK343" s="2"/>
      <c r="CL343" s="2"/>
    </row>
    <row r="344" spans="1:90" ht="12.7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c r="CJ344" s="2"/>
      <c r="CK344" s="2"/>
      <c r="CL344" s="2"/>
    </row>
    <row r="345" spans="1:90" ht="12.7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c r="CE345" s="2"/>
      <c r="CF345" s="2"/>
      <c r="CG345" s="2"/>
      <c r="CH345" s="2"/>
      <c r="CI345" s="2"/>
      <c r="CJ345" s="2"/>
      <c r="CK345" s="2"/>
      <c r="CL345" s="2"/>
    </row>
    <row r="346" spans="1:90" ht="12.7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c r="CE346" s="2"/>
      <c r="CF346" s="2"/>
      <c r="CG346" s="2"/>
      <c r="CH346" s="2"/>
      <c r="CI346" s="2"/>
      <c r="CJ346" s="2"/>
      <c r="CK346" s="2"/>
      <c r="CL346" s="2"/>
    </row>
    <row r="347" spans="1:90" ht="12.7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c r="CD347" s="2"/>
      <c r="CE347" s="2"/>
      <c r="CF347" s="2"/>
      <c r="CG347" s="2"/>
      <c r="CH347" s="2"/>
      <c r="CI347" s="2"/>
      <c r="CJ347" s="2"/>
      <c r="CK347" s="2"/>
      <c r="CL347" s="2"/>
    </row>
    <row r="348" spans="1:90" ht="12.7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2"/>
      <c r="CD348" s="2"/>
      <c r="CE348" s="2"/>
      <c r="CF348" s="2"/>
      <c r="CG348" s="2"/>
      <c r="CH348" s="2"/>
      <c r="CI348" s="2"/>
      <c r="CJ348" s="2"/>
      <c r="CK348" s="2"/>
      <c r="CL348" s="2"/>
    </row>
    <row r="349" spans="1:90" ht="12.7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c r="CD349" s="2"/>
      <c r="CE349" s="2"/>
      <c r="CF349" s="2"/>
      <c r="CG349" s="2"/>
      <c r="CH349" s="2"/>
      <c r="CI349" s="2"/>
      <c r="CJ349" s="2"/>
      <c r="CK349" s="2"/>
      <c r="CL349" s="2"/>
    </row>
    <row r="350" spans="1:90" ht="12.7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2"/>
      <c r="CD350" s="2"/>
      <c r="CE350" s="2"/>
      <c r="CF350" s="2"/>
      <c r="CG350" s="2"/>
      <c r="CH350" s="2"/>
      <c r="CI350" s="2"/>
      <c r="CJ350" s="2"/>
      <c r="CK350" s="2"/>
      <c r="CL350" s="2"/>
    </row>
    <row r="351" spans="1:90" ht="12.7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c r="CD351" s="2"/>
      <c r="CE351" s="2"/>
      <c r="CF351" s="2"/>
      <c r="CG351" s="2"/>
      <c r="CH351" s="2"/>
      <c r="CI351" s="2"/>
      <c r="CJ351" s="2"/>
      <c r="CK351" s="2"/>
      <c r="CL351" s="2"/>
    </row>
    <row r="352" spans="1:90" ht="12.7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c r="CD352" s="2"/>
      <c r="CE352" s="2"/>
      <c r="CF352" s="2"/>
      <c r="CG352" s="2"/>
      <c r="CH352" s="2"/>
      <c r="CI352" s="2"/>
      <c r="CJ352" s="2"/>
      <c r="CK352" s="2"/>
      <c r="CL352" s="2"/>
    </row>
    <row r="353" spans="1:90" ht="12.7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c r="CB353" s="2"/>
      <c r="CC353" s="2"/>
      <c r="CD353" s="2"/>
      <c r="CE353" s="2"/>
      <c r="CF353" s="2"/>
      <c r="CG353" s="2"/>
      <c r="CH353" s="2"/>
      <c r="CI353" s="2"/>
      <c r="CJ353" s="2"/>
      <c r="CK353" s="2"/>
      <c r="CL353" s="2"/>
    </row>
    <row r="354" spans="1:90" ht="12.7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c r="CE354" s="2"/>
      <c r="CF354" s="2"/>
      <c r="CG354" s="2"/>
      <c r="CH354" s="2"/>
      <c r="CI354" s="2"/>
      <c r="CJ354" s="2"/>
      <c r="CK354" s="2"/>
      <c r="CL354" s="2"/>
    </row>
    <row r="355" spans="1:90" ht="12.7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c r="CC355" s="2"/>
      <c r="CD355" s="2"/>
      <c r="CE355" s="2"/>
      <c r="CF355" s="2"/>
      <c r="CG355" s="2"/>
      <c r="CH355" s="2"/>
      <c r="CI355" s="2"/>
      <c r="CJ355" s="2"/>
      <c r="CK355" s="2"/>
      <c r="CL355" s="2"/>
    </row>
    <row r="356" spans="1:90" ht="12.7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2"/>
      <c r="CD356" s="2"/>
      <c r="CE356" s="2"/>
      <c r="CF356" s="2"/>
      <c r="CG356" s="2"/>
      <c r="CH356" s="2"/>
      <c r="CI356" s="2"/>
      <c r="CJ356" s="2"/>
      <c r="CK356" s="2"/>
      <c r="CL356" s="2"/>
    </row>
    <row r="357" spans="1:90" ht="12.7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2"/>
      <c r="CD357" s="2"/>
      <c r="CE357" s="2"/>
      <c r="CF357" s="2"/>
      <c r="CG357" s="2"/>
      <c r="CH357" s="2"/>
      <c r="CI357" s="2"/>
      <c r="CJ357" s="2"/>
      <c r="CK357" s="2"/>
      <c r="CL357" s="2"/>
    </row>
    <row r="358" spans="1:90" ht="12.7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c r="CB358" s="2"/>
      <c r="CC358" s="2"/>
      <c r="CD358" s="2"/>
      <c r="CE358" s="2"/>
      <c r="CF358" s="2"/>
      <c r="CG358" s="2"/>
      <c r="CH358" s="2"/>
      <c r="CI358" s="2"/>
      <c r="CJ358" s="2"/>
      <c r="CK358" s="2"/>
      <c r="CL358" s="2"/>
    </row>
    <row r="359" spans="1:90" ht="12.7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c r="CB359" s="2"/>
      <c r="CC359" s="2"/>
      <c r="CD359" s="2"/>
      <c r="CE359" s="2"/>
      <c r="CF359" s="2"/>
      <c r="CG359" s="2"/>
      <c r="CH359" s="2"/>
      <c r="CI359" s="2"/>
      <c r="CJ359" s="2"/>
      <c r="CK359" s="2"/>
      <c r="CL359" s="2"/>
    </row>
    <row r="360" spans="1:90" ht="12.7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c r="CC360" s="2"/>
      <c r="CD360" s="2"/>
      <c r="CE360" s="2"/>
      <c r="CF360" s="2"/>
      <c r="CG360" s="2"/>
      <c r="CH360" s="2"/>
      <c r="CI360" s="2"/>
      <c r="CJ360" s="2"/>
      <c r="CK360" s="2"/>
      <c r="CL360" s="2"/>
    </row>
    <row r="361" spans="1:90" ht="12.7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c r="CB361" s="2"/>
      <c r="CC361" s="2"/>
      <c r="CD361" s="2"/>
      <c r="CE361" s="2"/>
      <c r="CF361" s="2"/>
      <c r="CG361" s="2"/>
      <c r="CH361" s="2"/>
      <c r="CI361" s="2"/>
      <c r="CJ361" s="2"/>
      <c r="CK361" s="2"/>
      <c r="CL361" s="2"/>
    </row>
    <row r="362" spans="1:90" ht="12.7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c r="CB362" s="2"/>
      <c r="CC362" s="2"/>
      <c r="CD362" s="2"/>
      <c r="CE362" s="2"/>
      <c r="CF362" s="2"/>
      <c r="CG362" s="2"/>
      <c r="CH362" s="2"/>
      <c r="CI362" s="2"/>
      <c r="CJ362" s="2"/>
      <c r="CK362" s="2"/>
      <c r="CL362" s="2"/>
    </row>
    <row r="363" spans="1:90" ht="12.7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c r="CB363" s="2"/>
      <c r="CC363" s="2"/>
      <c r="CD363" s="2"/>
      <c r="CE363" s="2"/>
      <c r="CF363" s="2"/>
      <c r="CG363" s="2"/>
      <c r="CH363" s="2"/>
      <c r="CI363" s="2"/>
      <c r="CJ363" s="2"/>
      <c r="CK363" s="2"/>
      <c r="CL363" s="2"/>
    </row>
    <row r="364" spans="1:90" ht="12.7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c r="CB364" s="2"/>
      <c r="CC364" s="2"/>
      <c r="CD364" s="2"/>
      <c r="CE364" s="2"/>
      <c r="CF364" s="2"/>
      <c r="CG364" s="2"/>
      <c r="CH364" s="2"/>
      <c r="CI364" s="2"/>
      <c r="CJ364" s="2"/>
      <c r="CK364" s="2"/>
      <c r="CL364" s="2"/>
    </row>
    <row r="365" spans="1:90" ht="12.7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c r="CB365" s="2"/>
      <c r="CC365" s="2"/>
      <c r="CD365" s="2"/>
      <c r="CE365" s="2"/>
      <c r="CF365" s="2"/>
      <c r="CG365" s="2"/>
      <c r="CH365" s="2"/>
      <c r="CI365" s="2"/>
      <c r="CJ365" s="2"/>
      <c r="CK365" s="2"/>
      <c r="CL365" s="2"/>
    </row>
    <row r="366" spans="1:90" ht="12.7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c r="CB366" s="2"/>
      <c r="CC366" s="2"/>
      <c r="CD366" s="2"/>
      <c r="CE366" s="2"/>
      <c r="CF366" s="2"/>
      <c r="CG366" s="2"/>
      <c r="CH366" s="2"/>
      <c r="CI366" s="2"/>
      <c r="CJ366" s="2"/>
      <c r="CK366" s="2"/>
      <c r="CL366" s="2"/>
    </row>
    <row r="367" spans="1:90" ht="12.7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c r="CB367" s="2"/>
      <c r="CC367" s="2"/>
      <c r="CD367" s="2"/>
      <c r="CE367" s="2"/>
      <c r="CF367" s="2"/>
      <c r="CG367" s="2"/>
      <c r="CH367" s="2"/>
      <c r="CI367" s="2"/>
      <c r="CJ367" s="2"/>
      <c r="CK367" s="2"/>
      <c r="CL367" s="2"/>
    </row>
    <row r="368" spans="1:90" ht="12.7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c r="CB368" s="2"/>
      <c r="CC368" s="2"/>
      <c r="CD368" s="2"/>
      <c r="CE368" s="2"/>
      <c r="CF368" s="2"/>
      <c r="CG368" s="2"/>
      <c r="CH368" s="2"/>
      <c r="CI368" s="2"/>
      <c r="CJ368" s="2"/>
      <c r="CK368" s="2"/>
      <c r="CL368" s="2"/>
    </row>
    <row r="369" spans="1:90" ht="12.7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c r="CA369" s="2"/>
      <c r="CB369" s="2"/>
      <c r="CC369" s="2"/>
      <c r="CD369" s="2"/>
      <c r="CE369" s="2"/>
      <c r="CF369" s="2"/>
      <c r="CG369" s="2"/>
      <c r="CH369" s="2"/>
      <c r="CI369" s="2"/>
      <c r="CJ369" s="2"/>
      <c r="CK369" s="2"/>
      <c r="CL369" s="2"/>
    </row>
    <row r="370" spans="1:90" ht="12.7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c r="CA370" s="2"/>
      <c r="CB370" s="2"/>
      <c r="CC370" s="2"/>
      <c r="CD370" s="2"/>
      <c r="CE370" s="2"/>
      <c r="CF370" s="2"/>
      <c r="CG370" s="2"/>
      <c r="CH370" s="2"/>
      <c r="CI370" s="2"/>
      <c r="CJ370" s="2"/>
      <c r="CK370" s="2"/>
      <c r="CL370" s="2"/>
    </row>
    <row r="371" spans="1:90" ht="12.7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c r="CA371" s="2"/>
      <c r="CB371" s="2"/>
      <c r="CC371" s="2"/>
      <c r="CD371" s="2"/>
      <c r="CE371" s="2"/>
      <c r="CF371" s="2"/>
      <c r="CG371" s="2"/>
      <c r="CH371" s="2"/>
      <c r="CI371" s="2"/>
      <c r="CJ371" s="2"/>
      <c r="CK371" s="2"/>
      <c r="CL371" s="2"/>
    </row>
    <row r="372" spans="1:90" ht="12.7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c r="CB372" s="2"/>
      <c r="CC372" s="2"/>
      <c r="CD372" s="2"/>
      <c r="CE372" s="2"/>
      <c r="CF372" s="2"/>
      <c r="CG372" s="2"/>
      <c r="CH372" s="2"/>
      <c r="CI372" s="2"/>
      <c r="CJ372" s="2"/>
      <c r="CK372" s="2"/>
      <c r="CL372" s="2"/>
    </row>
    <row r="373" spans="1:90" ht="12.7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c r="BZ373" s="2"/>
      <c r="CA373" s="2"/>
      <c r="CB373" s="2"/>
      <c r="CC373" s="2"/>
      <c r="CD373" s="2"/>
      <c r="CE373" s="2"/>
      <c r="CF373" s="2"/>
      <c r="CG373" s="2"/>
      <c r="CH373" s="2"/>
      <c r="CI373" s="2"/>
      <c r="CJ373" s="2"/>
      <c r="CK373" s="2"/>
      <c r="CL373" s="2"/>
    </row>
    <row r="374" spans="1:90" ht="12.7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c r="CA374" s="2"/>
      <c r="CB374" s="2"/>
      <c r="CC374" s="2"/>
      <c r="CD374" s="2"/>
      <c r="CE374" s="2"/>
      <c r="CF374" s="2"/>
      <c r="CG374" s="2"/>
      <c r="CH374" s="2"/>
      <c r="CI374" s="2"/>
      <c r="CJ374" s="2"/>
      <c r="CK374" s="2"/>
      <c r="CL374" s="2"/>
    </row>
    <row r="375" spans="1:90" ht="12.7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c r="CA375" s="2"/>
      <c r="CB375" s="2"/>
      <c r="CC375" s="2"/>
      <c r="CD375" s="2"/>
      <c r="CE375" s="2"/>
      <c r="CF375" s="2"/>
      <c r="CG375" s="2"/>
      <c r="CH375" s="2"/>
      <c r="CI375" s="2"/>
      <c r="CJ375" s="2"/>
      <c r="CK375" s="2"/>
      <c r="CL375" s="2"/>
    </row>
    <row r="376" spans="1:90" ht="12.7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c r="CA376" s="2"/>
      <c r="CB376" s="2"/>
      <c r="CC376" s="2"/>
      <c r="CD376" s="2"/>
      <c r="CE376" s="2"/>
      <c r="CF376" s="2"/>
      <c r="CG376" s="2"/>
      <c r="CH376" s="2"/>
      <c r="CI376" s="2"/>
      <c r="CJ376" s="2"/>
      <c r="CK376" s="2"/>
      <c r="CL376" s="2"/>
    </row>
    <row r="377" spans="1:90" ht="12.7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c r="CA377" s="2"/>
      <c r="CB377" s="2"/>
      <c r="CC377" s="2"/>
      <c r="CD377" s="2"/>
      <c r="CE377" s="2"/>
      <c r="CF377" s="2"/>
      <c r="CG377" s="2"/>
      <c r="CH377" s="2"/>
      <c r="CI377" s="2"/>
      <c r="CJ377" s="2"/>
      <c r="CK377" s="2"/>
      <c r="CL377" s="2"/>
    </row>
    <row r="378" spans="1:90" ht="12.7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c r="CA378" s="2"/>
      <c r="CB378" s="2"/>
      <c r="CC378" s="2"/>
      <c r="CD378" s="2"/>
      <c r="CE378" s="2"/>
      <c r="CF378" s="2"/>
      <c r="CG378" s="2"/>
      <c r="CH378" s="2"/>
      <c r="CI378" s="2"/>
      <c r="CJ378" s="2"/>
      <c r="CK378" s="2"/>
      <c r="CL378" s="2"/>
    </row>
    <row r="379" spans="1:90" ht="12.7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c r="CA379" s="2"/>
      <c r="CB379" s="2"/>
      <c r="CC379" s="2"/>
      <c r="CD379" s="2"/>
      <c r="CE379" s="2"/>
      <c r="CF379" s="2"/>
      <c r="CG379" s="2"/>
      <c r="CH379" s="2"/>
      <c r="CI379" s="2"/>
      <c r="CJ379" s="2"/>
      <c r="CK379" s="2"/>
      <c r="CL379" s="2"/>
    </row>
    <row r="380" spans="1:90" ht="12.7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c r="CA380" s="2"/>
      <c r="CB380" s="2"/>
      <c r="CC380" s="2"/>
      <c r="CD380" s="2"/>
      <c r="CE380" s="2"/>
      <c r="CF380" s="2"/>
      <c r="CG380" s="2"/>
      <c r="CH380" s="2"/>
      <c r="CI380" s="2"/>
      <c r="CJ380" s="2"/>
      <c r="CK380" s="2"/>
      <c r="CL380" s="2"/>
    </row>
    <row r="381" spans="1:90" ht="12.7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c r="CA381" s="2"/>
      <c r="CB381" s="2"/>
      <c r="CC381" s="2"/>
      <c r="CD381" s="2"/>
      <c r="CE381" s="2"/>
      <c r="CF381" s="2"/>
      <c r="CG381" s="2"/>
      <c r="CH381" s="2"/>
      <c r="CI381" s="2"/>
      <c r="CJ381" s="2"/>
      <c r="CK381" s="2"/>
      <c r="CL381" s="2"/>
    </row>
    <row r="382" spans="1:90" ht="12.7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c r="CB382" s="2"/>
      <c r="CC382" s="2"/>
      <c r="CD382" s="2"/>
      <c r="CE382" s="2"/>
      <c r="CF382" s="2"/>
      <c r="CG382" s="2"/>
      <c r="CH382" s="2"/>
      <c r="CI382" s="2"/>
      <c r="CJ382" s="2"/>
      <c r="CK382" s="2"/>
      <c r="CL382" s="2"/>
    </row>
    <row r="383" spans="1:90" ht="12.7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c r="CB383" s="2"/>
      <c r="CC383" s="2"/>
      <c r="CD383" s="2"/>
      <c r="CE383" s="2"/>
      <c r="CF383" s="2"/>
      <c r="CG383" s="2"/>
      <c r="CH383" s="2"/>
      <c r="CI383" s="2"/>
      <c r="CJ383" s="2"/>
      <c r="CK383" s="2"/>
      <c r="CL383" s="2"/>
    </row>
    <row r="384" spans="1:90" ht="12.7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c r="CB384" s="2"/>
      <c r="CC384" s="2"/>
      <c r="CD384" s="2"/>
      <c r="CE384" s="2"/>
      <c r="CF384" s="2"/>
      <c r="CG384" s="2"/>
      <c r="CH384" s="2"/>
      <c r="CI384" s="2"/>
      <c r="CJ384" s="2"/>
      <c r="CK384" s="2"/>
      <c r="CL384" s="2"/>
    </row>
    <row r="385" spans="1:90" ht="12.7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c r="CA385" s="2"/>
      <c r="CB385" s="2"/>
      <c r="CC385" s="2"/>
      <c r="CD385" s="2"/>
      <c r="CE385" s="2"/>
      <c r="CF385" s="2"/>
      <c r="CG385" s="2"/>
      <c r="CH385" s="2"/>
      <c r="CI385" s="2"/>
      <c r="CJ385" s="2"/>
      <c r="CK385" s="2"/>
      <c r="CL385" s="2"/>
    </row>
    <row r="386" spans="1:90" ht="12.7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c r="CB386" s="2"/>
      <c r="CC386" s="2"/>
      <c r="CD386" s="2"/>
      <c r="CE386" s="2"/>
      <c r="CF386" s="2"/>
      <c r="CG386" s="2"/>
      <c r="CH386" s="2"/>
      <c r="CI386" s="2"/>
      <c r="CJ386" s="2"/>
      <c r="CK386" s="2"/>
      <c r="CL386" s="2"/>
    </row>
    <row r="387" spans="1:90" ht="12.7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c r="CB387" s="2"/>
      <c r="CC387" s="2"/>
      <c r="CD387" s="2"/>
      <c r="CE387" s="2"/>
      <c r="CF387" s="2"/>
      <c r="CG387" s="2"/>
      <c r="CH387" s="2"/>
      <c r="CI387" s="2"/>
      <c r="CJ387" s="2"/>
      <c r="CK387" s="2"/>
      <c r="CL387" s="2"/>
    </row>
    <row r="388" spans="1:90" ht="12.7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c r="CA388" s="2"/>
      <c r="CB388" s="2"/>
      <c r="CC388" s="2"/>
      <c r="CD388" s="2"/>
      <c r="CE388" s="2"/>
      <c r="CF388" s="2"/>
      <c r="CG388" s="2"/>
      <c r="CH388" s="2"/>
      <c r="CI388" s="2"/>
      <c r="CJ388" s="2"/>
      <c r="CK388" s="2"/>
      <c r="CL388" s="2"/>
    </row>
    <row r="389" spans="1:90" ht="12.7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c r="CA389" s="2"/>
      <c r="CB389" s="2"/>
      <c r="CC389" s="2"/>
      <c r="CD389" s="2"/>
      <c r="CE389" s="2"/>
      <c r="CF389" s="2"/>
      <c r="CG389" s="2"/>
      <c r="CH389" s="2"/>
      <c r="CI389" s="2"/>
      <c r="CJ389" s="2"/>
      <c r="CK389" s="2"/>
      <c r="CL389" s="2"/>
    </row>
    <row r="390" spans="1:90" ht="12.7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c r="CA390" s="2"/>
      <c r="CB390" s="2"/>
      <c r="CC390" s="2"/>
      <c r="CD390" s="2"/>
      <c r="CE390" s="2"/>
      <c r="CF390" s="2"/>
      <c r="CG390" s="2"/>
      <c r="CH390" s="2"/>
      <c r="CI390" s="2"/>
      <c r="CJ390" s="2"/>
      <c r="CK390" s="2"/>
      <c r="CL390" s="2"/>
    </row>
    <row r="391" spans="1:90" ht="12.7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c r="CA391" s="2"/>
      <c r="CB391" s="2"/>
      <c r="CC391" s="2"/>
      <c r="CD391" s="2"/>
      <c r="CE391" s="2"/>
      <c r="CF391" s="2"/>
      <c r="CG391" s="2"/>
      <c r="CH391" s="2"/>
      <c r="CI391" s="2"/>
      <c r="CJ391" s="2"/>
      <c r="CK391" s="2"/>
      <c r="CL391" s="2"/>
    </row>
    <row r="392" spans="1:90" ht="12.7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c r="CB392" s="2"/>
      <c r="CC392" s="2"/>
      <c r="CD392" s="2"/>
      <c r="CE392" s="2"/>
      <c r="CF392" s="2"/>
      <c r="CG392" s="2"/>
      <c r="CH392" s="2"/>
      <c r="CI392" s="2"/>
      <c r="CJ392" s="2"/>
      <c r="CK392" s="2"/>
      <c r="CL392" s="2"/>
    </row>
    <row r="393" spans="1:90" ht="12.7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c r="BZ393" s="2"/>
      <c r="CA393" s="2"/>
      <c r="CB393" s="2"/>
      <c r="CC393" s="2"/>
      <c r="CD393" s="2"/>
      <c r="CE393" s="2"/>
      <c r="CF393" s="2"/>
      <c r="CG393" s="2"/>
      <c r="CH393" s="2"/>
      <c r="CI393" s="2"/>
      <c r="CJ393" s="2"/>
      <c r="CK393" s="2"/>
      <c r="CL393" s="2"/>
    </row>
    <row r="394" spans="1:90" ht="12.7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c r="BZ394" s="2"/>
      <c r="CA394" s="2"/>
      <c r="CB394" s="2"/>
      <c r="CC394" s="2"/>
      <c r="CD394" s="2"/>
      <c r="CE394" s="2"/>
      <c r="CF394" s="2"/>
      <c r="CG394" s="2"/>
      <c r="CH394" s="2"/>
      <c r="CI394" s="2"/>
      <c r="CJ394" s="2"/>
      <c r="CK394" s="2"/>
      <c r="CL394" s="2"/>
    </row>
    <row r="395" spans="1:90" ht="12.7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c r="BZ395" s="2"/>
      <c r="CA395" s="2"/>
      <c r="CB395" s="2"/>
      <c r="CC395" s="2"/>
      <c r="CD395" s="2"/>
      <c r="CE395" s="2"/>
      <c r="CF395" s="2"/>
      <c r="CG395" s="2"/>
      <c r="CH395" s="2"/>
      <c r="CI395" s="2"/>
      <c r="CJ395" s="2"/>
      <c r="CK395" s="2"/>
      <c r="CL395" s="2"/>
    </row>
    <row r="396" spans="1:90" ht="12.7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c r="CA396" s="2"/>
      <c r="CB396" s="2"/>
      <c r="CC396" s="2"/>
      <c r="CD396" s="2"/>
      <c r="CE396" s="2"/>
      <c r="CF396" s="2"/>
      <c r="CG396" s="2"/>
      <c r="CH396" s="2"/>
      <c r="CI396" s="2"/>
      <c r="CJ396" s="2"/>
      <c r="CK396" s="2"/>
      <c r="CL396" s="2"/>
    </row>
    <row r="397" spans="1:90" ht="12.7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c r="BZ397" s="2"/>
      <c r="CA397" s="2"/>
      <c r="CB397" s="2"/>
      <c r="CC397" s="2"/>
      <c r="CD397" s="2"/>
      <c r="CE397" s="2"/>
      <c r="CF397" s="2"/>
      <c r="CG397" s="2"/>
      <c r="CH397" s="2"/>
      <c r="CI397" s="2"/>
      <c r="CJ397" s="2"/>
      <c r="CK397" s="2"/>
      <c r="CL397" s="2"/>
    </row>
    <row r="398" spans="1:90" ht="12.7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c r="BZ398" s="2"/>
      <c r="CA398" s="2"/>
      <c r="CB398" s="2"/>
      <c r="CC398" s="2"/>
      <c r="CD398" s="2"/>
      <c r="CE398" s="2"/>
      <c r="CF398" s="2"/>
      <c r="CG398" s="2"/>
      <c r="CH398" s="2"/>
      <c r="CI398" s="2"/>
      <c r="CJ398" s="2"/>
      <c r="CK398" s="2"/>
      <c r="CL398" s="2"/>
    </row>
    <row r="399" spans="1:90" ht="12.7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c r="BZ399" s="2"/>
      <c r="CA399" s="2"/>
      <c r="CB399" s="2"/>
      <c r="CC399" s="2"/>
      <c r="CD399" s="2"/>
      <c r="CE399" s="2"/>
      <c r="CF399" s="2"/>
      <c r="CG399" s="2"/>
      <c r="CH399" s="2"/>
      <c r="CI399" s="2"/>
      <c r="CJ399" s="2"/>
      <c r="CK399" s="2"/>
      <c r="CL399" s="2"/>
    </row>
    <row r="400" spans="1:90" ht="12.7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c r="BZ400" s="2"/>
      <c r="CA400" s="2"/>
      <c r="CB400" s="2"/>
      <c r="CC400" s="2"/>
      <c r="CD400" s="2"/>
      <c r="CE400" s="2"/>
      <c r="CF400" s="2"/>
      <c r="CG400" s="2"/>
      <c r="CH400" s="2"/>
      <c r="CI400" s="2"/>
      <c r="CJ400" s="2"/>
      <c r="CK400" s="2"/>
      <c r="CL400" s="2"/>
    </row>
    <row r="401" spans="1:90" ht="12.7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c r="BZ401" s="2"/>
      <c r="CA401" s="2"/>
      <c r="CB401" s="2"/>
      <c r="CC401" s="2"/>
      <c r="CD401" s="2"/>
      <c r="CE401" s="2"/>
      <c r="CF401" s="2"/>
      <c r="CG401" s="2"/>
      <c r="CH401" s="2"/>
      <c r="CI401" s="2"/>
      <c r="CJ401" s="2"/>
      <c r="CK401" s="2"/>
      <c r="CL401" s="2"/>
    </row>
    <row r="402" spans="1:90" ht="12.7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c r="CA402" s="2"/>
      <c r="CB402" s="2"/>
      <c r="CC402" s="2"/>
      <c r="CD402" s="2"/>
      <c r="CE402" s="2"/>
      <c r="CF402" s="2"/>
      <c r="CG402" s="2"/>
      <c r="CH402" s="2"/>
      <c r="CI402" s="2"/>
      <c r="CJ402" s="2"/>
      <c r="CK402" s="2"/>
      <c r="CL402" s="2"/>
    </row>
    <row r="403" spans="1:90" ht="12.7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c r="BZ403" s="2"/>
      <c r="CA403" s="2"/>
      <c r="CB403" s="2"/>
      <c r="CC403" s="2"/>
      <c r="CD403" s="2"/>
      <c r="CE403" s="2"/>
      <c r="CF403" s="2"/>
      <c r="CG403" s="2"/>
      <c r="CH403" s="2"/>
      <c r="CI403" s="2"/>
      <c r="CJ403" s="2"/>
      <c r="CK403" s="2"/>
      <c r="CL403" s="2"/>
    </row>
    <row r="404" spans="1:90" ht="12.7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c r="CA404" s="2"/>
      <c r="CB404" s="2"/>
      <c r="CC404" s="2"/>
      <c r="CD404" s="2"/>
      <c r="CE404" s="2"/>
      <c r="CF404" s="2"/>
      <c r="CG404" s="2"/>
      <c r="CH404" s="2"/>
      <c r="CI404" s="2"/>
      <c r="CJ404" s="2"/>
      <c r="CK404" s="2"/>
      <c r="CL404" s="2"/>
    </row>
    <row r="405" spans="1:90" ht="12.7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c r="BZ405" s="2"/>
      <c r="CA405" s="2"/>
      <c r="CB405" s="2"/>
      <c r="CC405" s="2"/>
      <c r="CD405" s="2"/>
      <c r="CE405" s="2"/>
      <c r="CF405" s="2"/>
      <c r="CG405" s="2"/>
      <c r="CH405" s="2"/>
      <c r="CI405" s="2"/>
      <c r="CJ405" s="2"/>
      <c r="CK405" s="2"/>
      <c r="CL405" s="2"/>
    </row>
    <row r="406" spans="1:90" ht="12.7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c r="BZ406" s="2"/>
      <c r="CA406" s="2"/>
      <c r="CB406" s="2"/>
      <c r="CC406" s="2"/>
      <c r="CD406" s="2"/>
      <c r="CE406" s="2"/>
      <c r="CF406" s="2"/>
      <c r="CG406" s="2"/>
      <c r="CH406" s="2"/>
      <c r="CI406" s="2"/>
      <c r="CJ406" s="2"/>
      <c r="CK406" s="2"/>
      <c r="CL406" s="2"/>
    </row>
    <row r="407" spans="1:90" ht="12.7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c r="BZ407" s="2"/>
      <c r="CA407" s="2"/>
      <c r="CB407" s="2"/>
      <c r="CC407" s="2"/>
      <c r="CD407" s="2"/>
      <c r="CE407" s="2"/>
      <c r="CF407" s="2"/>
      <c r="CG407" s="2"/>
      <c r="CH407" s="2"/>
      <c r="CI407" s="2"/>
      <c r="CJ407" s="2"/>
      <c r="CK407" s="2"/>
      <c r="CL407" s="2"/>
    </row>
    <row r="408" spans="1:90" ht="12.7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c r="BZ408" s="2"/>
      <c r="CA408" s="2"/>
      <c r="CB408" s="2"/>
      <c r="CC408" s="2"/>
      <c r="CD408" s="2"/>
      <c r="CE408" s="2"/>
      <c r="CF408" s="2"/>
      <c r="CG408" s="2"/>
      <c r="CH408" s="2"/>
      <c r="CI408" s="2"/>
      <c r="CJ408" s="2"/>
      <c r="CK408" s="2"/>
      <c r="CL408" s="2"/>
    </row>
    <row r="409" spans="1:90" ht="12.7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c r="BZ409" s="2"/>
      <c r="CA409" s="2"/>
      <c r="CB409" s="2"/>
      <c r="CC409" s="2"/>
      <c r="CD409" s="2"/>
      <c r="CE409" s="2"/>
      <c r="CF409" s="2"/>
      <c r="CG409" s="2"/>
      <c r="CH409" s="2"/>
      <c r="CI409" s="2"/>
      <c r="CJ409" s="2"/>
      <c r="CK409" s="2"/>
      <c r="CL409" s="2"/>
    </row>
    <row r="410" spans="1:90" ht="12.7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c r="CA410" s="2"/>
      <c r="CB410" s="2"/>
      <c r="CC410" s="2"/>
      <c r="CD410" s="2"/>
      <c r="CE410" s="2"/>
      <c r="CF410" s="2"/>
      <c r="CG410" s="2"/>
      <c r="CH410" s="2"/>
      <c r="CI410" s="2"/>
      <c r="CJ410" s="2"/>
      <c r="CK410" s="2"/>
      <c r="CL410" s="2"/>
    </row>
    <row r="411" spans="1:90" ht="12.7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c r="BZ411" s="2"/>
      <c r="CA411" s="2"/>
      <c r="CB411" s="2"/>
      <c r="CC411" s="2"/>
      <c r="CD411" s="2"/>
      <c r="CE411" s="2"/>
      <c r="CF411" s="2"/>
      <c r="CG411" s="2"/>
      <c r="CH411" s="2"/>
      <c r="CI411" s="2"/>
      <c r="CJ411" s="2"/>
      <c r="CK411" s="2"/>
      <c r="CL411" s="2"/>
    </row>
    <row r="412" spans="1:90" ht="12.7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c r="CB412" s="2"/>
      <c r="CC412" s="2"/>
      <c r="CD412" s="2"/>
      <c r="CE412" s="2"/>
      <c r="CF412" s="2"/>
      <c r="CG412" s="2"/>
      <c r="CH412" s="2"/>
      <c r="CI412" s="2"/>
      <c r="CJ412" s="2"/>
      <c r="CK412" s="2"/>
      <c r="CL412" s="2"/>
    </row>
    <row r="413" spans="1:90" ht="12.7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c r="BZ413" s="2"/>
      <c r="CA413" s="2"/>
      <c r="CB413" s="2"/>
      <c r="CC413" s="2"/>
      <c r="CD413" s="2"/>
      <c r="CE413" s="2"/>
      <c r="CF413" s="2"/>
      <c r="CG413" s="2"/>
      <c r="CH413" s="2"/>
      <c r="CI413" s="2"/>
      <c r="CJ413" s="2"/>
      <c r="CK413" s="2"/>
      <c r="CL413" s="2"/>
    </row>
    <row r="414" spans="1:90" ht="12.7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c r="CA414" s="2"/>
      <c r="CB414" s="2"/>
      <c r="CC414" s="2"/>
      <c r="CD414" s="2"/>
      <c r="CE414" s="2"/>
      <c r="CF414" s="2"/>
      <c r="CG414" s="2"/>
      <c r="CH414" s="2"/>
      <c r="CI414" s="2"/>
      <c r="CJ414" s="2"/>
      <c r="CK414" s="2"/>
      <c r="CL414" s="2"/>
    </row>
    <row r="415" spans="1:90" ht="12.7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c r="BZ415" s="2"/>
      <c r="CA415" s="2"/>
      <c r="CB415" s="2"/>
      <c r="CC415" s="2"/>
      <c r="CD415" s="2"/>
      <c r="CE415" s="2"/>
      <c r="CF415" s="2"/>
      <c r="CG415" s="2"/>
      <c r="CH415" s="2"/>
      <c r="CI415" s="2"/>
      <c r="CJ415" s="2"/>
      <c r="CK415" s="2"/>
      <c r="CL415" s="2"/>
    </row>
    <row r="416" spans="1:90" ht="12.7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c r="BZ416" s="2"/>
      <c r="CA416" s="2"/>
      <c r="CB416" s="2"/>
      <c r="CC416" s="2"/>
      <c r="CD416" s="2"/>
      <c r="CE416" s="2"/>
      <c r="CF416" s="2"/>
      <c r="CG416" s="2"/>
      <c r="CH416" s="2"/>
      <c r="CI416" s="2"/>
      <c r="CJ416" s="2"/>
      <c r="CK416" s="2"/>
      <c r="CL416" s="2"/>
    </row>
    <row r="417" spans="1:90" ht="12.7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c r="CA417" s="2"/>
      <c r="CB417" s="2"/>
      <c r="CC417" s="2"/>
      <c r="CD417" s="2"/>
      <c r="CE417" s="2"/>
      <c r="CF417" s="2"/>
      <c r="CG417" s="2"/>
      <c r="CH417" s="2"/>
      <c r="CI417" s="2"/>
      <c r="CJ417" s="2"/>
      <c r="CK417" s="2"/>
      <c r="CL417" s="2"/>
    </row>
    <row r="418" spans="1:90" ht="12.7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c r="CA418" s="2"/>
      <c r="CB418" s="2"/>
      <c r="CC418" s="2"/>
      <c r="CD418" s="2"/>
      <c r="CE418" s="2"/>
      <c r="CF418" s="2"/>
      <c r="CG418" s="2"/>
      <c r="CH418" s="2"/>
      <c r="CI418" s="2"/>
      <c r="CJ418" s="2"/>
      <c r="CK418" s="2"/>
      <c r="CL418" s="2"/>
    </row>
    <row r="419" spans="1:90" ht="12.7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c r="CA419" s="2"/>
      <c r="CB419" s="2"/>
      <c r="CC419" s="2"/>
      <c r="CD419" s="2"/>
      <c r="CE419" s="2"/>
      <c r="CF419" s="2"/>
      <c r="CG419" s="2"/>
      <c r="CH419" s="2"/>
      <c r="CI419" s="2"/>
      <c r="CJ419" s="2"/>
      <c r="CK419" s="2"/>
      <c r="CL419" s="2"/>
    </row>
    <row r="420" spans="1:90" ht="12.7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c r="BZ420" s="2"/>
      <c r="CA420" s="2"/>
      <c r="CB420" s="2"/>
      <c r="CC420" s="2"/>
      <c r="CD420" s="2"/>
      <c r="CE420" s="2"/>
      <c r="CF420" s="2"/>
      <c r="CG420" s="2"/>
      <c r="CH420" s="2"/>
      <c r="CI420" s="2"/>
      <c r="CJ420" s="2"/>
      <c r="CK420" s="2"/>
      <c r="CL420" s="2"/>
    </row>
    <row r="421" spans="1:90" ht="12.7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c r="BZ421" s="2"/>
      <c r="CA421" s="2"/>
      <c r="CB421" s="2"/>
      <c r="CC421" s="2"/>
      <c r="CD421" s="2"/>
      <c r="CE421" s="2"/>
      <c r="CF421" s="2"/>
      <c r="CG421" s="2"/>
      <c r="CH421" s="2"/>
      <c r="CI421" s="2"/>
      <c r="CJ421" s="2"/>
      <c r="CK421" s="2"/>
      <c r="CL421" s="2"/>
    </row>
    <row r="422" spans="1:90" ht="12.7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c r="CA422" s="2"/>
      <c r="CB422" s="2"/>
      <c r="CC422" s="2"/>
      <c r="CD422" s="2"/>
      <c r="CE422" s="2"/>
      <c r="CF422" s="2"/>
      <c r="CG422" s="2"/>
      <c r="CH422" s="2"/>
      <c r="CI422" s="2"/>
      <c r="CJ422" s="2"/>
      <c r="CK422" s="2"/>
      <c r="CL422" s="2"/>
    </row>
    <row r="423" spans="1:90" ht="12.7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c r="CA423" s="2"/>
      <c r="CB423" s="2"/>
      <c r="CC423" s="2"/>
      <c r="CD423" s="2"/>
      <c r="CE423" s="2"/>
      <c r="CF423" s="2"/>
      <c r="CG423" s="2"/>
      <c r="CH423" s="2"/>
      <c r="CI423" s="2"/>
      <c r="CJ423" s="2"/>
      <c r="CK423" s="2"/>
      <c r="CL423" s="2"/>
    </row>
    <row r="424" spans="1:90" ht="12.7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c r="BZ424" s="2"/>
      <c r="CA424" s="2"/>
      <c r="CB424" s="2"/>
      <c r="CC424" s="2"/>
      <c r="CD424" s="2"/>
      <c r="CE424" s="2"/>
      <c r="CF424" s="2"/>
      <c r="CG424" s="2"/>
      <c r="CH424" s="2"/>
      <c r="CI424" s="2"/>
      <c r="CJ424" s="2"/>
      <c r="CK424" s="2"/>
      <c r="CL424" s="2"/>
    </row>
    <row r="425" spans="1:90" ht="12.7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c r="BX425" s="2"/>
      <c r="BY425" s="2"/>
      <c r="BZ425" s="2"/>
      <c r="CA425" s="2"/>
      <c r="CB425" s="2"/>
      <c r="CC425" s="2"/>
      <c r="CD425" s="2"/>
      <c r="CE425" s="2"/>
      <c r="CF425" s="2"/>
      <c r="CG425" s="2"/>
      <c r="CH425" s="2"/>
      <c r="CI425" s="2"/>
      <c r="CJ425" s="2"/>
      <c r="CK425" s="2"/>
      <c r="CL425" s="2"/>
    </row>
    <row r="426" spans="1:90" ht="12.7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c r="CA426" s="2"/>
      <c r="CB426" s="2"/>
      <c r="CC426" s="2"/>
      <c r="CD426" s="2"/>
      <c r="CE426" s="2"/>
      <c r="CF426" s="2"/>
      <c r="CG426" s="2"/>
      <c r="CH426" s="2"/>
      <c r="CI426" s="2"/>
      <c r="CJ426" s="2"/>
      <c r="CK426" s="2"/>
      <c r="CL426" s="2"/>
    </row>
    <row r="427" spans="1:90" ht="12.7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c r="BZ427" s="2"/>
      <c r="CA427" s="2"/>
      <c r="CB427" s="2"/>
      <c r="CC427" s="2"/>
      <c r="CD427" s="2"/>
      <c r="CE427" s="2"/>
      <c r="CF427" s="2"/>
      <c r="CG427" s="2"/>
      <c r="CH427" s="2"/>
      <c r="CI427" s="2"/>
      <c r="CJ427" s="2"/>
      <c r="CK427" s="2"/>
      <c r="CL427" s="2"/>
    </row>
    <row r="428" spans="1:90" ht="12.7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c r="CA428" s="2"/>
      <c r="CB428" s="2"/>
      <c r="CC428" s="2"/>
      <c r="CD428" s="2"/>
      <c r="CE428" s="2"/>
      <c r="CF428" s="2"/>
      <c r="CG428" s="2"/>
      <c r="CH428" s="2"/>
      <c r="CI428" s="2"/>
      <c r="CJ428" s="2"/>
      <c r="CK428" s="2"/>
      <c r="CL428" s="2"/>
    </row>
    <row r="429" spans="1:90" ht="12.7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c r="BZ429" s="2"/>
      <c r="CA429" s="2"/>
      <c r="CB429" s="2"/>
      <c r="CC429" s="2"/>
      <c r="CD429" s="2"/>
      <c r="CE429" s="2"/>
      <c r="CF429" s="2"/>
      <c r="CG429" s="2"/>
      <c r="CH429" s="2"/>
      <c r="CI429" s="2"/>
      <c r="CJ429" s="2"/>
      <c r="CK429" s="2"/>
      <c r="CL429" s="2"/>
    </row>
    <row r="430" spans="1:90" ht="12.7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c r="BZ430" s="2"/>
      <c r="CA430" s="2"/>
      <c r="CB430" s="2"/>
      <c r="CC430" s="2"/>
      <c r="CD430" s="2"/>
      <c r="CE430" s="2"/>
      <c r="CF430" s="2"/>
      <c r="CG430" s="2"/>
      <c r="CH430" s="2"/>
      <c r="CI430" s="2"/>
      <c r="CJ430" s="2"/>
      <c r="CK430" s="2"/>
      <c r="CL430" s="2"/>
    </row>
    <row r="431" spans="1:90" ht="12.7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c r="BZ431" s="2"/>
      <c r="CA431" s="2"/>
      <c r="CB431" s="2"/>
      <c r="CC431" s="2"/>
      <c r="CD431" s="2"/>
      <c r="CE431" s="2"/>
      <c r="CF431" s="2"/>
      <c r="CG431" s="2"/>
      <c r="CH431" s="2"/>
      <c r="CI431" s="2"/>
      <c r="CJ431" s="2"/>
      <c r="CK431" s="2"/>
      <c r="CL431" s="2"/>
    </row>
    <row r="432" spans="1:90" ht="12.7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c r="CA432" s="2"/>
      <c r="CB432" s="2"/>
      <c r="CC432" s="2"/>
      <c r="CD432" s="2"/>
      <c r="CE432" s="2"/>
      <c r="CF432" s="2"/>
      <c r="CG432" s="2"/>
      <c r="CH432" s="2"/>
      <c r="CI432" s="2"/>
      <c r="CJ432" s="2"/>
      <c r="CK432" s="2"/>
      <c r="CL432" s="2"/>
    </row>
    <row r="433" spans="1:90" ht="12.7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c r="BZ433" s="2"/>
      <c r="CA433" s="2"/>
      <c r="CB433" s="2"/>
      <c r="CC433" s="2"/>
      <c r="CD433" s="2"/>
      <c r="CE433" s="2"/>
      <c r="CF433" s="2"/>
      <c r="CG433" s="2"/>
      <c r="CH433" s="2"/>
      <c r="CI433" s="2"/>
      <c r="CJ433" s="2"/>
      <c r="CK433" s="2"/>
      <c r="CL433" s="2"/>
    </row>
    <row r="434" spans="1:90" ht="12.7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c r="CA434" s="2"/>
      <c r="CB434" s="2"/>
      <c r="CC434" s="2"/>
      <c r="CD434" s="2"/>
      <c r="CE434" s="2"/>
      <c r="CF434" s="2"/>
      <c r="CG434" s="2"/>
      <c r="CH434" s="2"/>
      <c r="CI434" s="2"/>
      <c r="CJ434" s="2"/>
      <c r="CK434" s="2"/>
      <c r="CL434" s="2"/>
    </row>
    <row r="435" spans="1:90" ht="12.7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c r="BZ435" s="2"/>
      <c r="CA435" s="2"/>
      <c r="CB435" s="2"/>
      <c r="CC435" s="2"/>
      <c r="CD435" s="2"/>
      <c r="CE435" s="2"/>
      <c r="CF435" s="2"/>
      <c r="CG435" s="2"/>
      <c r="CH435" s="2"/>
      <c r="CI435" s="2"/>
      <c r="CJ435" s="2"/>
      <c r="CK435" s="2"/>
      <c r="CL435" s="2"/>
    </row>
    <row r="436" spans="1:90" ht="12.7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c r="CA436" s="2"/>
      <c r="CB436" s="2"/>
      <c r="CC436" s="2"/>
      <c r="CD436" s="2"/>
      <c r="CE436" s="2"/>
      <c r="CF436" s="2"/>
      <c r="CG436" s="2"/>
      <c r="CH436" s="2"/>
      <c r="CI436" s="2"/>
      <c r="CJ436" s="2"/>
      <c r="CK436" s="2"/>
      <c r="CL436" s="2"/>
    </row>
    <row r="437" spans="1:90" ht="12.7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c r="CA437" s="2"/>
      <c r="CB437" s="2"/>
      <c r="CC437" s="2"/>
      <c r="CD437" s="2"/>
      <c r="CE437" s="2"/>
      <c r="CF437" s="2"/>
      <c r="CG437" s="2"/>
      <c r="CH437" s="2"/>
      <c r="CI437" s="2"/>
      <c r="CJ437" s="2"/>
      <c r="CK437" s="2"/>
      <c r="CL437" s="2"/>
    </row>
    <row r="438" spans="1:90" ht="12.7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c r="CA438" s="2"/>
      <c r="CB438" s="2"/>
      <c r="CC438" s="2"/>
      <c r="CD438" s="2"/>
      <c r="CE438" s="2"/>
      <c r="CF438" s="2"/>
      <c r="CG438" s="2"/>
      <c r="CH438" s="2"/>
      <c r="CI438" s="2"/>
      <c r="CJ438" s="2"/>
      <c r="CK438" s="2"/>
      <c r="CL438" s="2"/>
    </row>
    <row r="439" spans="1:90" ht="12.7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c r="BZ439" s="2"/>
      <c r="CA439" s="2"/>
      <c r="CB439" s="2"/>
      <c r="CC439" s="2"/>
      <c r="CD439" s="2"/>
      <c r="CE439" s="2"/>
      <c r="CF439" s="2"/>
      <c r="CG439" s="2"/>
      <c r="CH439" s="2"/>
      <c r="CI439" s="2"/>
      <c r="CJ439" s="2"/>
      <c r="CK439" s="2"/>
      <c r="CL439" s="2"/>
    </row>
    <row r="440" spans="1:90" ht="12.7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c r="CA440" s="2"/>
      <c r="CB440" s="2"/>
      <c r="CC440" s="2"/>
      <c r="CD440" s="2"/>
      <c r="CE440" s="2"/>
      <c r="CF440" s="2"/>
      <c r="CG440" s="2"/>
      <c r="CH440" s="2"/>
      <c r="CI440" s="2"/>
      <c r="CJ440" s="2"/>
      <c r="CK440" s="2"/>
      <c r="CL440" s="2"/>
    </row>
    <row r="441" spans="1:90" ht="12.7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c r="CA441" s="2"/>
      <c r="CB441" s="2"/>
      <c r="CC441" s="2"/>
      <c r="CD441" s="2"/>
      <c r="CE441" s="2"/>
      <c r="CF441" s="2"/>
      <c r="CG441" s="2"/>
      <c r="CH441" s="2"/>
      <c r="CI441" s="2"/>
      <c r="CJ441" s="2"/>
      <c r="CK441" s="2"/>
      <c r="CL441" s="2"/>
    </row>
    <row r="442" spans="1:90" ht="12.7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c r="CB442" s="2"/>
      <c r="CC442" s="2"/>
      <c r="CD442" s="2"/>
      <c r="CE442" s="2"/>
      <c r="CF442" s="2"/>
      <c r="CG442" s="2"/>
      <c r="CH442" s="2"/>
      <c r="CI442" s="2"/>
      <c r="CJ442" s="2"/>
      <c r="CK442" s="2"/>
      <c r="CL442" s="2"/>
    </row>
    <row r="443" spans="1:90" ht="12.7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c r="BZ443" s="2"/>
      <c r="CA443" s="2"/>
      <c r="CB443" s="2"/>
      <c r="CC443" s="2"/>
      <c r="CD443" s="2"/>
      <c r="CE443" s="2"/>
      <c r="CF443" s="2"/>
      <c r="CG443" s="2"/>
      <c r="CH443" s="2"/>
      <c r="CI443" s="2"/>
      <c r="CJ443" s="2"/>
      <c r="CK443" s="2"/>
      <c r="CL443" s="2"/>
    </row>
    <row r="444" spans="1:90" ht="12.7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c r="BZ444" s="2"/>
      <c r="CA444" s="2"/>
      <c r="CB444" s="2"/>
      <c r="CC444" s="2"/>
      <c r="CD444" s="2"/>
      <c r="CE444" s="2"/>
      <c r="CF444" s="2"/>
      <c r="CG444" s="2"/>
      <c r="CH444" s="2"/>
      <c r="CI444" s="2"/>
      <c r="CJ444" s="2"/>
      <c r="CK444" s="2"/>
      <c r="CL444" s="2"/>
    </row>
    <row r="445" spans="1:90" ht="12.7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c r="CA445" s="2"/>
      <c r="CB445" s="2"/>
      <c r="CC445" s="2"/>
      <c r="CD445" s="2"/>
      <c r="CE445" s="2"/>
      <c r="CF445" s="2"/>
      <c r="CG445" s="2"/>
      <c r="CH445" s="2"/>
      <c r="CI445" s="2"/>
      <c r="CJ445" s="2"/>
      <c r="CK445" s="2"/>
      <c r="CL445" s="2"/>
    </row>
    <row r="446" spans="1:90" ht="12.7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c r="CA446" s="2"/>
      <c r="CB446" s="2"/>
      <c r="CC446" s="2"/>
      <c r="CD446" s="2"/>
      <c r="CE446" s="2"/>
      <c r="CF446" s="2"/>
      <c r="CG446" s="2"/>
      <c r="CH446" s="2"/>
      <c r="CI446" s="2"/>
      <c r="CJ446" s="2"/>
      <c r="CK446" s="2"/>
      <c r="CL446" s="2"/>
    </row>
    <row r="447" spans="1:90" ht="12.7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c r="BZ447" s="2"/>
      <c r="CA447" s="2"/>
      <c r="CB447" s="2"/>
      <c r="CC447" s="2"/>
      <c r="CD447" s="2"/>
      <c r="CE447" s="2"/>
      <c r="CF447" s="2"/>
      <c r="CG447" s="2"/>
      <c r="CH447" s="2"/>
      <c r="CI447" s="2"/>
      <c r="CJ447" s="2"/>
      <c r="CK447" s="2"/>
      <c r="CL447" s="2"/>
    </row>
    <row r="448" spans="1:90" ht="12.7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c r="BZ448" s="2"/>
      <c r="CA448" s="2"/>
      <c r="CB448" s="2"/>
      <c r="CC448" s="2"/>
      <c r="CD448" s="2"/>
      <c r="CE448" s="2"/>
      <c r="CF448" s="2"/>
      <c r="CG448" s="2"/>
      <c r="CH448" s="2"/>
      <c r="CI448" s="2"/>
      <c r="CJ448" s="2"/>
      <c r="CK448" s="2"/>
      <c r="CL448" s="2"/>
    </row>
    <row r="449" spans="1:90" ht="12.7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c r="BZ449" s="2"/>
      <c r="CA449" s="2"/>
      <c r="CB449" s="2"/>
      <c r="CC449" s="2"/>
      <c r="CD449" s="2"/>
      <c r="CE449" s="2"/>
      <c r="CF449" s="2"/>
      <c r="CG449" s="2"/>
      <c r="CH449" s="2"/>
      <c r="CI449" s="2"/>
      <c r="CJ449" s="2"/>
      <c r="CK449" s="2"/>
      <c r="CL449" s="2"/>
    </row>
    <row r="450" spans="1:90" ht="12.7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c r="CA450" s="2"/>
      <c r="CB450" s="2"/>
      <c r="CC450" s="2"/>
      <c r="CD450" s="2"/>
      <c r="CE450" s="2"/>
      <c r="CF450" s="2"/>
      <c r="CG450" s="2"/>
      <c r="CH450" s="2"/>
      <c r="CI450" s="2"/>
      <c r="CJ450" s="2"/>
      <c r="CK450" s="2"/>
      <c r="CL450" s="2"/>
    </row>
    <row r="451" spans="1:90" ht="12.7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c r="BZ451" s="2"/>
      <c r="CA451" s="2"/>
      <c r="CB451" s="2"/>
      <c r="CC451" s="2"/>
      <c r="CD451" s="2"/>
      <c r="CE451" s="2"/>
      <c r="CF451" s="2"/>
      <c r="CG451" s="2"/>
      <c r="CH451" s="2"/>
      <c r="CI451" s="2"/>
      <c r="CJ451" s="2"/>
      <c r="CK451" s="2"/>
      <c r="CL451" s="2"/>
    </row>
    <row r="452" spans="1:90" ht="12.7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c r="CB452" s="2"/>
      <c r="CC452" s="2"/>
      <c r="CD452" s="2"/>
      <c r="CE452" s="2"/>
      <c r="CF452" s="2"/>
      <c r="CG452" s="2"/>
      <c r="CH452" s="2"/>
      <c r="CI452" s="2"/>
      <c r="CJ452" s="2"/>
      <c r="CK452" s="2"/>
      <c r="CL452" s="2"/>
    </row>
    <row r="453" spans="1:90" ht="12.7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c r="CA453" s="2"/>
      <c r="CB453" s="2"/>
      <c r="CC453" s="2"/>
      <c r="CD453" s="2"/>
      <c r="CE453" s="2"/>
      <c r="CF453" s="2"/>
      <c r="CG453" s="2"/>
      <c r="CH453" s="2"/>
      <c r="CI453" s="2"/>
      <c r="CJ453" s="2"/>
      <c r="CK453" s="2"/>
      <c r="CL453" s="2"/>
    </row>
    <row r="454" spans="1:90" ht="12.7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c r="CA454" s="2"/>
      <c r="CB454" s="2"/>
      <c r="CC454" s="2"/>
      <c r="CD454" s="2"/>
      <c r="CE454" s="2"/>
      <c r="CF454" s="2"/>
      <c r="CG454" s="2"/>
      <c r="CH454" s="2"/>
      <c r="CI454" s="2"/>
      <c r="CJ454" s="2"/>
      <c r="CK454" s="2"/>
      <c r="CL454" s="2"/>
    </row>
    <row r="455" spans="1:90" ht="12.7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c r="CA455" s="2"/>
      <c r="CB455" s="2"/>
      <c r="CC455" s="2"/>
      <c r="CD455" s="2"/>
      <c r="CE455" s="2"/>
      <c r="CF455" s="2"/>
      <c r="CG455" s="2"/>
      <c r="CH455" s="2"/>
      <c r="CI455" s="2"/>
      <c r="CJ455" s="2"/>
      <c r="CK455" s="2"/>
      <c r="CL455" s="2"/>
    </row>
    <row r="456" spans="1:90" ht="12.7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c r="CA456" s="2"/>
      <c r="CB456" s="2"/>
      <c r="CC456" s="2"/>
      <c r="CD456" s="2"/>
      <c r="CE456" s="2"/>
      <c r="CF456" s="2"/>
      <c r="CG456" s="2"/>
      <c r="CH456" s="2"/>
      <c r="CI456" s="2"/>
      <c r="CJ456" s="2"/>
      <c r="CK456" s="2"/>
      <c r="CL456" s="2"/>
    </row>
    <row r="457" spans="1:90" ht="12.7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c r="CA457" s="2"/>
      <c r="CB457" s="2"/>
      <c r="CC457" s="2"/>
      <c r="CD457" s="2"/>
      <c r="CE457" s="2"/>
      <c r="CF457" s="2"/>
      <c r="CG457" s="2"/>
      <c r="CH457" s="2"/>
      <c r="CI457" s="2"/>
      <c r="CJ457" s="2"/>
      <c r="CK457" s="2"/>
      <c r="CL457" s="2"/>
    </row>
    <row r="458" spans="1:90" ht="12.7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c r="CA458" s="2"/>
      <c r="CB458" s="2"/>
      <c r="CC458" s="2"/>
      <c r="CD458" s="2"/>
      <c r="CE458" s="2"/>
      <c r="CF458" s="2"/>
      <c r="CG458" s="2"/>
      <c r="CH458" s="2"/>
      <c r="CI458" s="2"/>
      <c r="CJ458" s="2"/>
      <c r="CK458" s="2"/>
      <c r="CL458" s="2"/>
    </row>
    <row r="459" spans="1:90" ht="12.7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c r="CA459" s="2"/>
      <c r="CB459" s="2"/>
      <c r="CC459" s="2"/>
      <c r="CD459" s="2"/>
      <c r="CE459" s="2"/>
      <c r="CF459" s="2"/>
      <c r="CG459" s="2"/>
      <c r="CH459" s="2"/>
      <c r="CI459" s="2"/>
      <c r="CJ459" s="2"/>
      <c r="CK459" s="2"/>
      <c r="CL459" s="2"/>
    </row>
    <row r="460" spans="1:90" ht="12.7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c r="CA460" s="2"/>
      <c r="CB460" s="2"/>
      <c r="CC460" s="2"/>
      <c r="CD460" s="2"/>
      <c r="CE460" s="2"/>
      <c r="CF460" s="2"/>
      <c r="CG460" s="2"/>
      <c r="CH460" s="2"/>
      <c r="CI460" s="2"/>
      <c r="CJ460" s="2"/>
      <c r="CK460" s="2"/>
      <c r="CL460" s="2"/>
    </row>
    <row r="461" spans="1:90" ht="12.7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c r="CA461" s="2"/>
      <c r="CB461" s="2"/>
      <c r="CC461" s="2"/>
      <c r="CD461" s="2"/>
      <c r="CE461" s="2"/>
      <c r="CF461" s="2"/>
      <c r="CG461" s="2"/>
      <c r="CH461" s="2"/>
      <c r="CI461" s="2"/>
      <c r="CJ461" s="2"/>
      <c r="CK461" s="2"/>
      <c r="CL461" s="2"/>
    </row>
    <row r="462" spans="1:90" ht="12.7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c r="CB462" s="2"/>
      <c r="CC462" s="2"/>
      <c r="CD462" s="2"/>
      <c r="CE462" s="2"/>
      <c r="CF462" s="2"/>
      <c r="CG462" s="2"/>
      <c r="CH462" s="2"/>
      <c r="CI462" s="2"/>
      <c r="CJ462" s="2"/>
      <c r="CK462" s="2"/>
      <c r="CL462" s="2"/>
    </row>
    <row r="463" spans="1:90" ht="12.7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c r="CA463" s="2"/>
      <c r="CB463" s="2"/>
      <c r="CC463" s="2"/>
      <c r="CD463" s="2"/>
      <c r="CE463" s="2"/>
      <c r="CF463" s="2"/>
      <c r="CG463" s="2"/>
      <c r="CH463" s="2"/>
      <c r="CI463" s="2"/>
      <c r="CJ463" s="2"/>
      <c r="CK463" s="2"/>
      <c r="CL463" s="2"/>
    </row>
    <row r="464" spans="1:90" ht="12.7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c r="CA464" s="2"/>
      <c r="CB464" s="2"/>
      <c r="CC464" s="2"/>
      <c r="CD464" s="2"/>
      <c r="CE464" s="2"/>
      <c r="CF464" s="2"/>
      <c r="CG464" s="2"/>
      <c r="CH464" s="2"/>
      <c r="CI464" s="2"/>
      <c r="CJ464" s="2"/>
      <c r="CK464" s="2"/>
      <c r="CL464" s="2"/>
    </row>
    <row r="465" spans="1:90" ht="12.7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c r="CA465" s="2"/>
      <c r="CB465" s="2"/>
      <c r="CC465" s="2"/>
      <c r="CD465" s="2"/>
      <c r="CE465" s="2"/>
      <c r="CF465" s="2"/>
      <c r="CG465" s="2"/>
      <c r="CH465" s="2"/>
      <c r="CI465" s="2"/>
      <c r="CJ465" s="2"/>
      <c r="CK465" s="2"/>
      <c r="CL465" s="2"/>
    </row>
    <row r="466" spans="1:90" ht="12.7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c r="CA466" s="2"/>
      <c r="CB466" s="2"/>
      <c r="CC466" s="2"/>
      <c r="CD466" s="2"/>
      <c r="CE466" s="2"/>
      <c r="CF466" s="2"/>
      <c r="CG466" s="2"/>
      <c r="CH466" s="2"/>
      <c r="CI466" s="2"/>
      <c r="CJ466" s="2"/>
      <c r="CK466" s="2"/>
      <c r="CL466" s="2"/>
    </row>
    <row r="467" spans="1:90" ht="12.7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c r="CA467" s="2"/>
      <c r="CB467" s="2"/>
      <c r="CC467" s="2"/>
      <c r="CD467" s="2"/>
      <c r="CE467" s="2"/>
      <c r="CF467" s="2"/>
      <c r="CG467" s="2"/>
      <c r="CH467" s="2"/>
      <c r="CI467" s="2"/>
      <c r="CJ467" s="2"/>
      <c r="CK467" s="2"/>
      <c r="CL467" s="2"/>
    </row>
    <row r="468" spans="1:90" ht="12.7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c r="CA468" s="2"/>
      <c r="CB468" s="2"/>
      <c r="CC468" s="2"/>
      <c r="CD468" s="2"/>
      <c r="CE468" s="2"/>
      <c r="CF468" s="2"/>
      <c r="CG468" s="2"/>
      <c r="CH468" s="2"/>
      <c r="CI468" s="2"/>
      <c r="CJ468" s="2"/>
      <c r="CK468" s="2"/>
      <c r="CL468" s="2"/>
    </row>
    <row r="469" spans="1:90" ht="12.7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c r="CA469" s="2"/>
      <c r="CB469" s="2"/>
      <c r="CC469" s="2"/>
      <c r="CD469" s="2"/>
      <c r="CE469" s="2"/>
      <c r="CF469" s="2"/>
      <c r="CG469" s="2"/>
      <c r="CH469" s="2"/>
      <c r="CI469" s="2"/>
      <c r="CJ469" s="2"/>
      <c r="CK469" s="2"/>
      <c r="CL469" s="2"/>
    </row>
    <row r="470" spans="1:90" ht="12.7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c r="CA470" s="2"/>
      <c r="CB470" s="2"/>
      <c r="CC470" s="2"/>
      <c r="CD470" s="2"/>
      <c r="CE470" s="2"/>
      <c r="CF470" s="2"/>
      <c r="CG470" s="2"/>
      <c r="CH470" s="2"/>
      <c r="CI470" s="2"/>
      <c r="CJ470" s="2"/>
      <c r="CK470" s="2"/>
      <c r="CL470" s="2"/>
    </row>
    <row r="471" spans="1:90" ht="12.7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c r="CA471" s="2"/>
      <c r="CB471" s="2"/>
      <c r="CC471" s="2"/>
      <c r="CD471" s="2"/>
      <c r="CE471" s="2"/>
      <c r="CF471" s="2"/>
      <c r="CG471" s="2"/>
      <c r="CH471" s="2"/>
      <c r="CI471" s="2"/>
      <c r="CJ471" s="2"/>
      <c r="CK471" s="2"/>
      <c r="CL471" s="2"/>
    </row>
    <row r="472" spans="1:90" ht="12.7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c r="CA472" s="2"/>
      <c r="CB472" s="2"/>
      <c r="CC472" s="2"/>
      <c r="CD472" s="2"/>
      <c r="CE472" s="2"/>
      <c r="CF472" s="2"/>
      <c r="CG472" s="2"/>
      <c r="CH472" s="2"/>
      <c r="CI472" s="2"/>
      <c r="CJ472" s="2"/>
      <c r="CK472" s="2"/>
      <c r="CL472" s="2"/>
    </row>
    <row r="473" spans="1:90" ht="12.7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c r="BZ473" s="2"/>
      <c r="CA473" s="2"/>
      <c r="CB473" s="2"/>
      <c r="CC473" s="2"/>
      <c r="CD473" s="2"/>
      <c r="CE473" s="2"/>
      <c r="CF473" s="2"/>
      <c r="CG473" s="2"/>
      <c r="CH473" s="2"/>
      <c r="CI473" s="2"/>
      <c r="CJ473" s="2"/>
      <c r="CK473" s="2"/>
      <c r="CL473" s="2"/>
    </row>
    <row r="474" spans="1:90" ht="12.7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c r="BZ474" s="2"/>
      <c r="CA474" s="2"/>
      <c r="CB474" s="2"/>
      <c r="CC474" s="2"/>
      <c r="CD474" s="2"/>
      <c r="CE474" s="2"/>
      <c r="CF474" s="2"/>
      <c r="CG474" s="2"/>
      <c r="CH474" s="2"/>
      <c r="CI474" s="2"/>
      <c r="CJ474" s="2"/>
      <c r="CK474" s="2"/>
      <c r="CL474" s="2"/>
    </row>
    <row r="475" spans="1:90" ht="12.7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c r="BX475" s="2"/>
      <c r="BY475" s="2"/>
      <c r="BZ475" s="2"/>
      <c r="CA475" s="2"/>
      <c r="CB475" s="2"/>
      <c r="CC475" s="2"/>
      <c r="CD475" s="2"/>
      <c r="CE475" s="2"/>
      <c r="CF475" s="2"/>
      <c r="CG475" s="2"/>
      <c r="CH475" s="2"/>
      <c r="CI475" s="2"/>
      <c r="CJ475" s="2"/>
      <c r="CK475" s="2"/>
      <c r="CL475" s="2"/>
    </row>
    <row r="476" spans="1:90" ht="12.7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c r="CA476" s="2"/>
      <c r="CB476" s="2"/>
      <c r="CC476" s="2"/>
      <c r="CD476" s="2"/>
      <c r="CE476" s="2"/>
      <c r="CF476" s="2"/>
      <c r="CG476" s="2"/>
      <c r="CH476" s="2"/>
      <c r="CI476" s="2"/>
      <c r="CJ476" s="2"/>
      <c r="CK476" s="2"/>
      <c r="CL476" s="2"/>
    </row>
    <row r="477" spans="1:90" ht="12.7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c r="BZ477" s="2"/>
      <c r="CA477" s="2"/>
      <c r="CB477" s="2"/>
      <c r="CC477" s="2"/>
      <c r="CD477" s="2"/>
      <c r="CE477" s="2"/>
      <c r="CF477" s="2"/>
      <c r="CG477" s="2"/>
      <c r="CH477" s="2"/>
      <c r="CI477" s="2"/>
      <c r="CJ477" s="2"/>
      <c r="CK477" s="2"/>
      <c r="CL477" s="2"/>
    </row>
    <row r="478" spans="1:90" ht="12.7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c r="BZ478" s="2"/>
      <c r="CA478" s="2"/>
      <c r="CB478" s="2"/>
      <c r="CC478" s="2"/>
      <c r="CD478" s="2"/>
      <c r="CE478" s="2"/>
      <c r="CF478" s="2"/>
      <c r="CG478" s="2"/>
      <c r="CH478" s="2"/>
      <c r="CI478" s="2"/>
      <c r="CJ478" s="2"/>
      <c r="CK478" s="2"/>
      <c r="CL478" s="2"/>
    </row>
    <row r="479" spans="1:90" ht="12.7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c r="BZ479" s="2"/>
      <c r="CA479" s="2"/>
      <c r="CB479" s="2"/>
      <c r="CC479" s="2"/>
      <c r="CD479" s="2"/>
      <c r="CE479" s="2"/>
      <c r="CF479" s="2"/>
      <c r="CG479" s="2"/>
      <c r="CH479" s="2"/>
      <c r="CI479" s="2"/>
      <c r="CJ479" s="2"/>
      <c r="CK479" s="2"/>
      <c r="CL479" s="2"/>
    </row>
    <row r="480" spans="1:90" ht="12.7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c r="CA480" s="2"/>
      <c r="CB480" s="2"/>
      <c r="CC480" s="2"/>
      <c r="CD480" s="2"/>
      <c r="CE480" s="2"/>
      <c r="CF480" s="2"/>
      <c r="CG480" s="2"/>
      <c r="CH480" s="2"/>
      <c r="CI480" s="2"/>
      <c r="CJ480" s="2"/>
      <c r="CK480" s="2"/>
      <c r="CL480" s="2"/>
    </row>
    <row r="481" spans="1:90" ht="12.7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2"/>
      <c r="BZ481" s="2"/>
      <c r="CA481" s="2"/>
      <c r="CB481" s="2"/>
      <c r="CC481" s="2"/>
      <c r="CD481" s="2"/>
      <c r="CE481" s="2"/>
      <c r="CF481" s="2"/>
      <c r="CG481" s="2"/>
      <c r="CH481" s="2"/>
      <c r="CI481" s="2"/>
      <c r="CJ481" s="2"/>
      <c r="CK481" s="2"/>
      <c r="CL481" s="2"/>
    </row>
    <row r="482" spans="1:90" ht="12.7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c r="CB482" s="2"/>
      <c r="CC482" s="2"/>
      <c r="CD482" s="2"/>
      <c r="CE482" s="2"/>
      <c r="CF482" s="2"/>
      <c r="CG482" s="2"/>
      <c r="CH482" s="2"/>
      <c r="CI482" s="2"/>
      <c r="CJ482" s="2"/>
      <c r="CK482" s="2"/>
      <c r="CL482" s="2"/>
    </row>
    <row r="483" spans="1:90" ht="12.7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c r="CA483" s="2"/>
      <c r="CB483" s="2"/>
      <c r="CC483" s="2"/>
      <c r="CD483" s="2"/>
      <c r="CE483" s="2"/>
      <c r="CF483" s="2"/>
      <c r="CG483" s="2"/>
      <c r="CH483" s="2"/>
      <c r="CI483" s="2"/>
      <c r="CJ483" s="2"/>
      <c r="CK483" s="2"/>
      <c r="CL483" s="2"/>
    </row>
    <row r="484" spans="1:90" ht="12.7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c r="CA484" s="2"/>
      <c r="CB484" s="2"/>
      <c r="CC484" s="2"/>
      <c r="CD484" s="2"/>
      <c r="CE484" s="2"/>
      <c r="CF484" s="2"/>
      <c r="CG484" s="2"/>
      <c r="CH484" s="2"/>
      <c r="CI484" s="2"/>
      <c r="CJ484" s="2"/>
      <c r="CK484" s="2"/>
      <c r="CL484" s="2"/>
    </row>
    <row r="485" spans="1:90" ht="12.7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c r="CA485" s="2"/>
      <c r="CB485" s="2"/>
      <c r="CC485" s="2"/>
      <c r="CD485" s="2"/>
      <c r="CE485" s="2"/>
      <c r="CF485" s="2"/>
      <c r="CG485" s="2"/>
      <c r="CH485" s="2"/>
      <c r="CI485" s="2"/>
      <c r="CJ485" s="2"/>
      <c r="CK485" s="2"/>
      <c r="CL485" s="2"/>
    </row>
    <row r="486" spans="1:90" ht="12.7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c r="CA486" s="2"/>
      <c r="CB486" s="2"/>
      <c r="CC486" s="2"/>
      <c r="CD486" s="2"/>
      <c r="CE486" s="2"/>
      <c r="CF486" s="2"/>
      <c r="CG486" s="2"/>
      <c r="CH486" s="2"/>
      <c r="CI486" s="2"/>
      <c r="CJ486" s="2"/>
      <c r="CK486" s="2"/>
      <c r="CL486" s="2"/>
    </row>
    <row r="487" spans="1:90" ht="12.7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c r="CA487" s="2"/>
      <c r="CB487" s="2"/>
      <c r="CC487" s="2"/>
      <c r="CD487" s="2"/>
      <c r="CE487" s="2"/>
      <c r="CF487" s="2"/>
      <c r="CG487" s="2"/>
      <c r="CH487" s="2"/>
      <c r="CI487" s="2"/>
      <c r="CJ487" s="2"/>
      <c r="CK487" s="2"/>
      <c r="CL487" s="2"/>
    </row>
    <row r="488" spans="1:90" ht="12.7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c r="CA488" s="2"/>
      <c r="CB488" s="2"/>
      <c r="CC488" s="2"/>
      <c r="CD488" s="2"/>
      <c r="CE488" s="2"/>
      <c r="CF488" s="2"/>
      <c r="CG488" s="2"/>
      <c r="CH488" s="2"/>
      <c r="CI488" s="2"/>
      <c r="CJ488" s="2"/>
      <c r="CK488" s="2"/>
      <c r="CL488" s="2"/>
    </row>
    <row r="489" spans="1:90" ht="12.7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c r="CA489" s="2"/>
      <c r="CB489" s="2"/>
      <c r="CC489" s="2"/>
      <c r="CD489" s="2"/>
      <c r="CE489" s="2"/>
      <c r="CF489" s="2"/>
      <c r="CG489" s="2"/>
      <c r="CH489" s="2"/>
      <c r="CI489" s="2"/>
      <c r="CJ489" s="2"/>
      <c r="CK489" s="2"/>
      <c r="CL489" s="2"/>
    </row>
    <row r="490" spans="1:90" ht="12.7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c r="CA490" s="2"/>
      <c r="CB490" s="2"/>
      <c r="CC490" s="2"/>
      <c r="CD490" s="2"/>
      <c r="CE490" s="2"/>
      <c r="CF490" s="2"/>
      <c r="CG490" s="2"/>
      <c r="CH490" s="2"/>
      <c r="CI490" s="2"/>
      <c r="CJ490" s="2"/>
      <c r="CK490" s="2"/>
      <c r="CL490" s="2"/>
    </row>
    <row r="491" spans="1:90" ht="12.7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c r="CA491" s="2"/>
      <c r="CB491" s="2"/>
      <c r="CC491" s="2"/>
      <c r="CD491" s="2"/>
      <c r="CE491" s="2"/>
      <c r="CF491" s="2"/>
      <c r="CG491" s="2"/>
      <c r="CH491" s="2"/>
      <c r="CI491" s="2"/>
      <c r="CJ491" s="2"/>
      <c r="CK491" s="2"/>
      <c r="CL491" s="2"/>
    </row>
    <row r="492" spans="1:90" ht="12.7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c r="CB492" s="2"/>
      <c r="CC492" s="2"/>
      <c r="CD492" s="2"/>
      <c r="CE492" s="2"/>
      <c r="CF492" s="2"/>
      <c r="CG492" s="2"/>
      <c r="CH492" s="2"/>
      <c r="CI492" s="2"/>
      <c r="CJ492" s="2"/>
      <c r="CK492" s="2"/>
      <c r="CL492" s="2"/>
    </row>
    <row r="493" spans="1:90" ht="12.7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c r="CA493" s="2"/>
      <c r="CB493" s="2"/>
      <c r="CC493" s="2"/>
      <c r="CD493" s="2"/>
      <c r="CE493" s="2"/>
      <c r="CF493" s="2"/>
      <c r="CG493" s="2"/>
      <c r="CH493" s="2"/>
      <c r="CI493" s="2"/>
      <c r="CJ493" s="2"/>
      <c r="CK493" s="2"/>
      <c r="CL493" s="2"/>
    </row>
    <row r="494" spans="1:90" ht="12.7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c r="CA494" s="2"/>
      <c r="CB494" s="2"/>
      <c r="CC494" s="2"/>
      <c r="CD494" s="2"/>
      <c r="CE494" s="2"/>
      <c r="CF494" s="2"/>
      <c r="CG494" s="2"/>
      <c r="CH494" s="2"/>
      <c r="CI494" s="2"/>
      <c r="CJ494" s="2"/>
      <c r="CK494" s="2"/>
      <c r="CL494" s="2"/>
    </row>
    <row r="495" spans="1:90" ht="12.7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c r="CA495" s="2"/>
      <c r="CB495" s="2"/>
      <c r="CC495" s="2"/>
      <c r="CD495" s="2"/>
      <c r="CE495" s="2"/>
      <c r="CF495" s="2"/>
      <c r="CG495" s="2"/>
      <c r="CH495" s="2"/>
      <c r="CI495" s="2"/>
      <c r="CJ495" s="2"/>
      <c r="CK495" s="2"/>
      <c r="CL495" s="2"/>
    </row>
    <row r="496" spans="1:90" ht="12.7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c r="BZ496" s="2"/>
      <c r="CA496" s="2"/>
      <c r="CB496" s="2"/>
      <c r="CC496" s="2"/>
      <c r="CD496" s="2"/>
      <c r="CE496" s="2"/>
      <c r="CF496" s="2"/>
      <c r="CG496" s="2"/>
      <c r="CH496" s="2"/>
      <c r="CI496" s="2"/>
      <c r="CJ496" s="2"/>
      <c r="CK496" s="2"/>
      <c r="CL496" s="2"/>
    </row>
    <row r="497" spans="1:90" ht="12.7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c r="BX497" s="2"/>
      <c r="BY497" s="2"/>
      <c r="BZ497" s="2"/>
      <c r="CA497" s="2"/>
      <c r="CB497" s="2"/>
      <c r="CC497" s="2"/>
      <c r="CD497" s="2"/>
      <c r="CE497" s="2"/>
      <c r="CF497" s="2"/>
      <c r="CG497" s="2"/>
      <c r="CH497" s="2"/>
      <c r="CI497" s="2"/>
      <c r="CJ497" s="2"/>
      <c r="CK497" s="2"/>
      <c r="CL497" s="2"/>
    </row>
    <row r="498" spans="1:90" ht="12.7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c r="BZ498" s="2"/>
      <c r="CA498" s="2"/>
      <c r="CB498" s="2"/>
      <c r="CC498" s="2"/>
      <c r="CD498" s="2"/>
      <c r="CE498" s="2"/>
      <c r="CF498" s="2"/>
      <c r="CG498" s="2"/>
      <c r="CH498" s="2"/>
      <c r="CI498" s="2"/>
      <c r="CJ498" s="2"/>
      <c r="CK498" s="2"/>
      <c r="CL498" s="2"/>
    </row>
    <row r="499" spans="1:90" ht="12.7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c r="CA499" s="2"/>
      <c r="CB499" s="2"/>
      <c r="CC499" s="2"/>
      <c r="CD499" s="2"/>
      <c r="CE499" s="2"/>
      <c r="CF499" s="2"/>
      <c r="CG499" s="2"/>
      <c r="CH499" s="2"/>
      <c r="CI499" s="2"/>
      <c r="CJ499" s="2"/>
      <c r="CK499" s="2"/>
      <c r="CL499" s="2"/>
    </row>
    <row r="500" spans="1:90" ht="12.7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c r="CA500" s="2"/>
      <c r="CB500" s="2"/>
      <c r="CC500" s="2"/>
      <c r="CD500" s="2"/>
      <c r="CE500" s="2"/>
      <c r="CF500" s="2"/>
      <c r="CG500" s="2"/>
      <c r="CH500" s="2"/>
      <c r="CI500" s="2"/>
      <c r="CJ500" s="2"/>
      <c r="CK500" s="2"/>
      <c r="CL500" s="2"/>
    </row>
    <row r="501" spans="1:90" ht="12.7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c r="BZ501" s="2"/>
      <c r="CA501" s="2"/>
      <c r="CB501" s="2"/>
      <c r="CC501" s="2"/>
      <c r="CD501" s="2"/>
      <c r="CE501" s="2"/>
      <c r="CF501" s="2"/>
      <c r="CG501" s="2"/>
      <c r="CH501" s="2"/>
      <c r="CI501" s="2"/>
      <c r="CJ501" s="2"/>
      <c r="CK501" s="2"/>
      <c r="CL501" s="2"/>
    </row>
    <row r="502" spans="1:90" ht="12.7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c r="CB502" s="2"/>
      <c r="CC502" s="2"/>
      <c r="CD502" s="2"/>
      <c r="CE502" s="2"/>
      <c r="CF502" s="2"/>
      <c r="CG502" s="2"/>
      <c r="CH502" s="2"/>
      <c r="CI502" s="2"/>
      <c r="CJ502" s="2"/>
      <c r="CK502" s="2"/>
      <c r="CL502" s="2"/>
    </row>
    <row r="503" spans="1:90" ht="12.7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c r="CA503" s="2"/>
      <c r="CB503" s="2"/>
      <c r="CC503" s="2"/>
      <c r="CD503" s="2"/>
      <c r="CE503" s="2"/>
      <c r="CF503" s="2"/>
      <c r="CG503" s="2"/>
      <c r="CH503" s="2"/>
      <c r="CI503" s="2"/>
      <c r="CJ503" s="2"/>
      <c r="CK503" s="2"/>
      <c r="CL503" s="2"/>
    </row>
    <row r="504" spans="1:90" ht="12.7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c r="CA504" s="2"/>
      <c r="CB504" s="2"/>
      <c r="CC504" s="2"/>
      <c r="CD504" s="2"/>
      <c r="CE504" s="2"/>
      <c r="CF504" s="2"/>
      <c r="CG504" s="2"/>
      <c r="CH504" s="2"/>
      <c r="CI504" s="2"/>
      <c r="CJ504" s="2"/>
      <c r="CK504" s="2"/>
      <c r="CL504" s="2"/>
    </row>
    <row r="505" spans="1:90" ht="12.7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c r="CA505" s="2"/>
      <c r="CB505" s="2"/>
      <c r="CC505" s="2"/>
      <c r="CD505" s="2"/>
      <c r="CE505" s="2"/>
      <c r="CF505" s="2"/>
      <c r="CG505" s="2"/>
      <c r="CH505" s="2"/>
      <c r="CI505" s="2"/>
      <c r="CJ505" s="2"/>
      <c r="CK505" s="2"/>
      <c r="CL505" s="2"/>
    </row>
    <row r="506" spans="1:90" ht="12.7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c r="CA506" s="2"/>
      <c r="CB506" s="2"/>
      <c r="CC506" s="2"/>
      <c r="CD506" s="2"/>
      <c r="CE506" s="2"/>
      <c r="CF506" s="2"/>
      <c r="CG506" s="2"/>
      <c r="CH506" s="2"/>
      <c r="CI506" s="2"/>
      <c r="CJ506" s="2"/>
      <c r="CK506" s="2"/>
      <c r="CL506" s="2"/>
    </row>
    <row r="507" spans="1:90" ht="12.7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c r="BX507" s="2"/>
      <c r="BY507" s="2"/>
      <c r="BZ507" s="2"/>
      <c r="CA507" s="2"/>
      <c r="CB507" s="2"/>
      <c r="CC507" s="2"/>
      <c r="CD507" s="2"/>
      <c r="CE507" s="2"/>
      <c r="CF507" s="2"/>
      <c r="CG507" s="2"/>
      <c r="CH507" s="2"/>
      <c r="CI507" s="2"/>
      <c r="CJ507" s="2"/>
      <c r="CK507" s="2"/>
      <c r="CL507" s="2"/>
    </row>
    <row r="508" spans="1:90" ht="12.7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c r="CA508" s="2"/>
      <c r="CB508" s="2"/>
      <c r="CC508" s="2"/>
      <c r="CD508" s="2"/>
      <c r="CE508" s="2"/>
      <c r="CF508" s="2"/>
      <c r="CG508" s="2"/>
      <c r="CH508" s="2"/>
      <c r="CI508" s="2"/>
      <c r="CJ508" s="2"/>
      <c r="CK508" s="2"/>
      <c r="CL508" s="2"/>
    </row>
    <row r="509" spans="1:90" ht="12.7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2"/>
      <c r="BZ509" s="2"/>
      <c r="CA509" s="2"/>
      <c r="CB509" s="2"/>
      <c r="CC509" s="2"/>
      <c r="CD509" s="2"/>
      <c r="CE509" s="2"/>
      <c r="CF509" s="2"/>
      <c r="CG509" s="2"/>
      <c r="CH509" s="2"/>
      <c r="CI509" s="2"/>
      <c r="CJ509" s="2"/>
      <c r="CK509" s="2"/>
      <c r="CL509" s="2"/>
    </row>
    <row r="510" spans="1:90" ht="12.7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c r="BX510" s="2"/>
      <c r="BY510" s="2"/>
      <c r="BZ510" s="2"/>
      <c r="CA510" s="2"/>
      <c r="CB510" s="2"/>
      <c r="CC510" s="2"/>
      <c r="CD510" s="2"/>
      <c r="CE510" s="2"/>
      <c r="CF510" s="2"/>
      <c r="CG510" s="2"/>
      <c r="CH510" s="2"/>
      <c r="CI510" s="2"/>
      <c r="CJ510" s="2"/>
      <c r="CK510" s="2"/>
      <c r="CL510" s="2"/>
    </row>
    <row r="511" spans="1:90" ht="12.7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2"/>
      <c r="BZ511" s="2"/>
      <c r="CA511" s="2"/>
      <c r="CB511" s="2"/>
      <c r="CC511" s="2"/>
      <c r="CD511" s="2"/>
      <c r="CE511" s="2"/>
      <c r="CF511" s="2"/>
      <c r="CG511" s="2"/>
      <c r="CH511" s="2"/>
      <c r="CI511" s="2"/>
      <c r="CJ511" s="2"/>
      <c r="CK511" s="2"/>
      <c r="CL511" s="2"/>
    </row>
    <row r="512" spans="1:90" ht="12.7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c r="CA512" s="2"/>
      <c r="CB512" s="2"/>
      <c r="CC512" s="2"/>
      <c r="CD512" s="2"/>
      <c r="CE512" s="2"/>
      <c r="CF512" s="2"/>
      <c r="CG512" s="2"/>
      <c r="CH512" s="2"/>
      <c r="CI512" s="2"/>
      <c r="CJ512" s="2"/>
      <c r="CK512" s="2"/>
      <c r="CL512" s="2"/>
    </row>
    <row r="513" spans="1:90" ht="12.7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c r="BZ513" s="2"/>
      <c r="CA513" s="2"/>
      <c r="CB513" s="2"/>
      <c r="CC513" s="2"/>
      <c r="CD513" s="2"/>
      <c r="CE513" s="2"/>
      <c r="CF513" s="2"/>
      <c r="CG513" s="2"/>
      <c r="CH513" s="2"/>
      <c r="CI513" s="2"/>
      <c r="CJ513" s="2"/>
      <c r="CK513" s="2"/>
      <c r="CL513" s="2"/>
    </row>
    <row r="514" spans="1:90" ht="12.7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c r="CA514" s="2"/>
      <c r="CB514" s="2"/>
      <c r="CC514" s="2"/>
      <c r="CD514" s="2"/>
      <c r="CE514" s="2"/>
      <c r="CF514" s="2"/>
      <c r="CG514" s="2"/>
      <c r="CH514" s="2"/>
      <c r="CI514" s="2"/>
      <c r="CJ514" s="2"/>
      <c r="CK514" s="2"/>
      <c r="CL514" s="2"/>
    </row>
    <row r="515" spans="1:90" ht="12.7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c r="BZ515" s="2"/>
      <c r="CA515" s="2"/>
      <c r="CB515" s="2"/>
      <c r="CC515" s="2"/>
      <c r="CD515" s="2"/>
      <c r="CE515" s="2"/>
      <c r="CF515" s="2"/>
      <c r="CG515" s="2"/>
      <c r="CH515" s="2"/>
      <c r="CI515" s="2"/>
      <c r="CJ515" s="2"/>
      <c r="CK515" s="2"/>
      <c r="CL515" s="2"/>
    </row>
    <row r="516" spans="1:90" ht="12.7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c r="CA516" s="2"/>
      <c r="CB516" s="2"/>
      <c r="CC516" s="2"/>
      <c r="CD516" s="2"/>
      <c r="CE516" s="2"/>
      <c r="CF516" s="2"/>
      <c r="CG516" s="2"/>
      <c r="CH516" s="2"/>
      <c r="CI516" s="2"/>
      <c r="CJ516" s="2"/>
      <c r="CK516" s="2"/>
      <c r="CL516" s="2"/>
    </row>
    <row r="517" spans="1:90" ht="12.7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c r="CA517" s="2"/>
      <c r="CB517" s="2"/>
      <c r="CC517" s="2"/>
      <c r="CD517" s="2"/>
      <c r="CE517" s="2"/>
      <c r="CF517" s="2"/>
      <c r="CG517" s="2"/>
      <c r="CH517" s="2"/>
      <c r="CI517" s="2"/>
      <c r="CJ517" s="2"/>
      <c r="CK517" s="2"/>
      <c r="CL517" s="2"/>
    </row>
    <row r="518" spans="1:90" ht="12.7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c r="BZ518" s="2"/>
      <c r="CA518" s="2"/>
      <c r="CB518" s="2"/>
      <c r="CC518" s="2"/>
      <c r="CD518" s="2"/>
      <c r="CE518" s="2"/>
      <c r="CF518" s="2"/>
      <c r="CG518" s="2"/>
      <c r="CH518" s="2"/>
      <c r="CI518" s="2"/>
      <c r="CJ518" s="2"/>
      <c r="CK518" s="2"/>
      <c r="CL518" s="2"/>
    </row>
    <row r="519" spans="1:90" ht="12.7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c r="BZ519" s="2"/>
      <c r="CA519" s="2"/>
      <c r="CB519" s="2"/>
      <c r="CC519" s="2"/>
      <c r="CD519" s="2"/>
      <c r="CE519" s="2"/>
      <c r="CF519" s="2"/>
      <c r="CG519" s="2"/>
      <c r="CH519" s="2"/>
      <c r="CI519" s="2"/>
      <c r="CJ519" s="2"/>
      <c r="CK519" s="2"/>
      <c r="CL519" s="2"/>
    </row>
    <row r="520" spans="1:90" ht="12.7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c r="BW520" s="2"/>
      <c r="BX520" s="2"/>
      <c r="BY520" s="2"/>
      <c r="BZ520" s="2"/>
      <c r="CA520" s="2"/>
      <c r="CB520" s="2"/>
      <c r="CC520" s="2"/>
      <c r="CD520" s="2"/>
      <c r="CE520" s="2"/>
      <c r="CF520" s="2"/>
      <c r="CG520" s="2"/>
      <c r="CH520" s="2"/>
      <c r="CI520" s="2"/>
      <c r="CJ520" s="2"/>
      <c r="CK520" s="2"/>
      <c r="CL520" s="2"/>
    </row>
    <row r="521" spans="1:90" ht="12.7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c r="BX521" s="2"/>
      <c r="BY521" s="2"/>
      <c r="BZ521" s="2"/>
      <c r="CA521" s="2"/>
      <c r="CB521" s="2"/>
      <c r="CC521" s="2"/>
      <c r="CD521" s="2"/>
      <c r="CE521" s="2"/>
      <c r="CF521" s="2"/>
      <c r="CG521" s="2"/>
      <c r="CH521" s="2"/>
      <c r="CI521" s="2"/>
      <c r="CJ521" s="2"/>
      <c r="CK521" s="2"/>
      <c r="CL521" s="2"/>
    </row>
    <row r="522" spans="1:90" ht="12.7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c r="CA522" s="2"/>
      <c r="CB522" s="2"/>
      <c r="CC522" s="2"/>
      <c r="CD522" s="2"/>
      <c r="CE522" s="2"/>
      <c r="CF522" s="2"/>
      <c r="CG522" s="2"/>
      <c r="CH522" s="2"/>
      <c r="CI522" s="2"/>
      <c r="CJ522" s="2"/>
      <c r="CK522" s="2"/>
      <c r="CL522" s="2"/>
    </row>
    <row r="523" spans="1:90" ht="12.7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c r="BZ523" s="2"/>
      <c r="CA523" s="2"/>
      <c r="CB523" s="2"/>
      <c r="CC523" s="2"/>
      <c r="CD523" s="2"/>
      <c r="CE523" s="2"/>
      <c r="CF523" s="2"/>
      <c r="CG523" s="2"/>
      <c r="CH523" s="2"/>
      <c r="CI523" s="2"/>
      <c r="CJ523" s="2"/>
      <c r="CK523" s="2"/>
      <c r="CL523" s="2"/>
    </row>
    <row r="524" spans="1:90" ht="12.7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c r="CA524" s="2"/>
      <c r="CB524" s="2"/>
      <c r="CC524" s="2"/>
      <c r="CD524" s="2"/>
      <c r="CE524" s="2"/>
      <c r="CF524" s="2"/>
      <c r="CG524" s="2"/>
      <c r="CH524" s="2"/>
      <c r="CI524" s="2"/>
      <c r="CJ524" s="2"/>
      <c r="CK524" s="2"/>
      <c r="CL524" s="2"/>
    </row>
    <row r="525" spans="1:90" ht="12.7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c r="BZ525" s="2"/>
      <c r="CA525" s="2"/>
      <c r="CB525" s="2"/>
      <c r="CC525" s="2"/>
      <c r="CD525" s="2"/>
      <c r="CE525" s="2"/>
      <c r="CF525" s="2"/>
      <c r="CG525" s="2"/>
      <c r="CH525" s="2"/>
      <c r="CI525" s="2"/>
      <c r="CJ525" s="2"/>
      <c r="CK525" s="2"/>
      <c r="CL525" s="2"/>
    </row>
    <row r="526" spans="1:90" ht="12.7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2"/>
      <c r="BZ526" s="2"/>
      <c r="CA526" s="2"/>
      <c r="CB526" s="2"/>
      <c r="CC526" s="2"/>
      <c r="CD526" s="2"/>
      <c r="CE526" s="2"/>
      <c r="CF526" s="2"/>
      <c r="CG526" s="2"/>
      <c r="CH526" s="2"/>
      <c r="CI526" s="2"/>
      <c r="CJ526" s="2"/>
      <c r="CK526" s="2"/>
      <c r="CL526" s="2"/>
    </row>
    <row r="527" spans="1:90" ht="12.7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c r="BW527" s="2"/>
      <c r="BX527" s="2"/>
      <c r="BY527" s="2"/>
      <c r="BZ527" s="2"/>
      <c r="CA527" s="2"/>
      <c r="CB527" s="2"/>
      <c r="CC527" s="2"/>
      <c r="CD527" s="2"/>
      <c r="CE527" s="2"/>
      <c r="CF527" s="2"/>
      <c r="CG527" s="2"/>
      <c r="CH527" s="2"/>
      <c r="CI527" s="2"/>
      <c r="CJ527" s="2"/>
      <c r="CK527" s="2"/>
      <c r="CL527" s="2"/>
    </row>
    <row r="528" spans="1:90" ht="12.7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c r="BZ528" s="2"/>
      <c r="CA528" s="2"/>
      <c r="CB528" s="2"/>
      <c r="CC528" s="2"/>
      <c r="CD528" s="2"/>
      <c r="CE528" s="2"/>
      <c r="CF528" s="2"/>
      <c r="CG528" s="2"/>
      <c r="CH528" s="2"/>
      <c r="CI528" s="2"/>
      <c r="CJ528" s="2"/>
      <c r="CK528" s="2"/>
      <c r="CL528" s="2"/>
    </row>
    <row r="529" spans="1:90" ht="12.7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c r="BW529" s="2"/>
      <c r="BX529" s="2"/>
      <c r="BY529" s="2"/>
      <c r="BZ529" s="2"/>
      <c r="CA529" s="2"/>
      <c r="CB529" s="2"/>
      <c r="CC529" s="2"/>
      <c r="CD529" s="2"/>
      <c r="CE529" s="2"/>
      <c r="CF529" s="2"/>
      <c r="CG529" s="2"/>
      <c r="CH529" s="2"/>
      <c r="CI529" s="2"/>
      <c r="CJ529" s="2"/>
      <c r="CK529" s="2"/>
      <c r="CL529" s="2"/>
    </row>
    <row r="530" spans="1:90" ht="12.7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c r="CA530" s="2"/>
      <c r="CB530" s="2"/>
      <c r="CC530" s="2"/>
      <c r="CD530" s="2"/>
      <c r="CE530" s="2"/>
      <c r="CF530" s="2"/>
      <c r="CG530" s="2"/>
      <c r="CH530" s="2"/>
      <c r="CI530" s="2"/>
      <c r="CJ530" s="2"/>
      <c r="CK530" s="2"/>
      <c r="CL530" s="2"/>
    </row>
    <row r="531" spans="1:90" ht="12.7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c r="BZ531" s="2"/>
      <c r="CA531" s="2"/>
      <c r="CB531" s="2"/>
      <c r="CC531" s="2"/>
      <c r="CD531" s="2"/>
      <c r="CE531" s="2"/>
      <c r="CF531" s="2"/>
      <c r="CG531" s="2"/>
      <c r="CH531" s="2"/>
      <c r="CI531" s="2"/>
      <c r="CJ531" s="2"/>
      <c r="CK531" s="2"/>
      <c r="CL531" s="2"/>
    </row>
    <row r="532" spans="1:90" ht="12.7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c r="CA532" s="2"/>
      <c r="CB532" s="2"/>
      <c r="CC532" s="2"/>
      <c r="CD532" s="2"/>
      <c r="CE532" s="2"/>
      <c r="CF532" s="2"/>
      <c r="CG532" s="2"/>
      <c r="CH532" s="2"/>
      <c r="CI532" s="2"/>
      <c r="CJ532" s="2"/>
      <c r="CK532" s="2"/>
      <c r="CL532" s="2"/>
    </row>
    <row r="533" spans="1:90" ht="12.7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c r="BX533" s="2"/>
      <c r="BY533" s="2"/>
      <c r="BZ533" s="2"/>
      <c r="CA533" s="2"/>
      <c r="CB533" s="2"/>
      <c r="CC533" s="2"/>
      <c r="CD533" s="2"/>
      <c r="CE533" s="2"/>
      <c r="CF533" s="2"/>
      <c r="CG533" s="2"/>
      <c r="CH533" s="2"/>
      <c r="CI533" s="2"/>
      <c r="CJ533" s="2"/>
      <c r="CK533" s="2"/>
      <c r="CL533" s="2"/>
    </row>
    <row r="534" spans="1:90" ht="12.7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c r="BZ534" s="2"/>
      <c r="CA534" s="2"/>
      <c r="CB534" s="2"/>
      <c r="CC534" s="2"/>
      <c r="CD534" s="2"/>
      <c r="CE534" s="2"/>
      <c r="CF534" s="2"/>
      <c r="CG534" s="2"/>
      <c r="CH534" s="2"/>
      <c r="CI534" s="2"/>
      <c r="CJ534" s="2"/>
      <c r="CK534" s="2"/>
      <c r="CL534" s="2"/>
    </row>
    <row r="535" spans="1:90" ht="12.7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c r="BZ535" s="2"/>
      <c r="CA535" s="2"/>
      <c r="CB535" s="2"/>
      <c r="CC535" s="2"/>
      <c r="CD535" s="2"/>
      <c r="CE535" s="2"/>
      <c r="CF535" s="2"/>
      <c r="CG535" s="2"/>
      <c r="CH535" s="2"/>
      <c r="CI535" s="2"/>
      <c r="CJ535" s="2"/>
      <c r="CK535" s="2"/>
      <c r="CL535" s="2"/>
    </row>
    <row r="536" spans="1:90" ht="12.7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c r="CA536" s="2"/>
      <c r="CB536" s="2"/>
      <c r="CC536" s="2"/>
      <c r="CD536" s="2"/>
      <c r="CE536" s="2"/>
      <c r="CF536" s="2"/>
      <c r="CG536" s="2"/>
      <c r="CH536" s="2"/>
      <c r="CI536" s="2"/>
      <c r="CJ536" s="2"/>
      <c r="CK536" s="2"/>
      <c r="CL536" s="2"/>
    </row>
    <row r="537" spans="1:90" ht="12.7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2"/>
      <c r="BZ537" s="2"/>
      <c r="CA537" s="2"/>
      <c r="CB537" s="2"/>
      <c r="CC537" s="2"/>
      <c r="CD537" s="2"/>
      <c r="CE537" s="2"/>
      <c r="CF537" s="2"/>
      <c r="CG537" s="2"/>
      <c r="CH537" s="2"/>
      <c r="CI537" s="2"/>
      <c r="CJ537" s="2"/>
      <c r="CK537" s="2"/>
      <c r="CL537" s="2"/>
    </row>
    <row r="538" spans="1:90" ht="12.7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c r="BZ538" s="2"/>
      <c r="CA538" s="2"/>
      <c r="CB538" s="2"/>
      <c r="CC538" s="2"/>
      <c r="CD538" s="2"/>
      <c r="CE538" s="2"/>
      <c r="CF538" s="2"/>
      <c r="CG538" s="2"/>
      <c r="CH538" s="2"/>
      <c r="CI538" s="2"/>
      <c r="CJ538" s="2"/>
      <c r="CK538" s="2"/>
      <c r="CL538" s="2"/>
    </row>
    <row r="539" spans="1:90" ht="12.7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c r="BZ539" s="2"/>
      <c r="CA539" s="2"/>
      <c r="CB539" s="2"/>
      <c r="CC539" s="2"/>
      <c r="CD539" s="2"/>
      <c r="CE539" s="2"/>
      <c r="CF539" s="2"/>
      <c r="CG539" s="2"/>
      <c r="CH539" s="2"/>
      <c r="CI539" s="2"/>
      <c r="CJ539" s="2"/>
      <c r="CK539" s="2"/>
      <c r="CL539" s="2"/>
    </row>
    <row r="540" spans="1:90" ht="12.7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c r="BZ540" s="2"/>
      <c r="CA540" s="2"/>
      <c r="CB540" s="2"/>
      <c r="CC540" s="2"/>
      <c r="CD540" s="2"/>
      <c r="CE540" s="2"/>
      <c r="CF540" s="2"/>
      <c r="CG540" s="2"/>
      <c r="CH540" s="2"/>
      <c r="CI540" s="2"/>
      <c r="CJ540" s="2"/>
      <c r="CK540" s="2"/>
      <c r="CL540" s="2"/>
    </row>
    <row r="541" spans="1:90" ht="12.7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c r="CA541" s="2"/>
      <c r="CB541" s="2"/>
      <c r="CC541" s="2"/>
      <c r="CD541" s="2"/>
      <c r="CE541" s="2"/>
      <c r="CF541" s="2"/>
      <c r="CG541" s="2"/>
      <c r="CH541" s="2"/>
      <c r="CI541" s="2"/>
      <c r="CJ541" s="2"/>
      <c r="CK541" s="2"/>
      <c r="CL541" s="2"/>
    </row>
    <row r="542" spans="1:90" ht="12.7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c r="BZ542" s="2"/>
      <c r="CA542" s="2"/>
      <c r="CB542" s="2"/>
      <c r="CC542" s="2"/>
      <c r="CD542" s="2"/>
      <c r="CE542" s="2"/>
      <c r="CF542" s="2"/>
      <c r="CG542" s="2"/>
      <c r="CH542" s="2"/>
      <c r="CI542" s="2"/>
      <c r="CJ542" s="2"/>
      <c r="CK542" s="2"/>
      <c r="CL542" s="2"/>
    </row>
    <row r="543" spans="1:90" ht="12.7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c r="BW543" s="2"/>
      <c r="BX543" s="2"/>
      <c r="BY543" s="2"/>
      <c r="BZ543" s="2"/>
      <c r="CA543" s="2"/>
      <c r="CB543" s="2"/>
      <c r="CC543" s="2"/>
      <c r="CD543" s="2"/>
      <c r="CE543" s="2"/>
      <c r="CF543" s="2"/>
      <c r="CG543" s="2"/>
      <c r="CH543" s="2"/>
      <c r="CI543" s="2"/>
      <c r="CJ543" s="2"/>
      <c r="CK543" s="2"/>
      <c r="CL543" s="2"/>
    </row>
    <row r="544" spans="1:90" ht="12.7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c r="BZ544" s="2"/>
      <c r="CA544" s="2"/>
      <c r="CB544" s="2"/>
      <c r="CC544" s="2"/>
      <c r="CD544" s="2"/>
      <c r="CE544" s="2"/>
      <c r="CF544" s="2"/>
      <c r="CG544" s="2"/>
      <c r="CH544" s="2"/>
      <c r="CI544" s="2"/>
      <c r="CJ544" s="2"/>
      <c r="CK544" s="2"/>
      <c r="CL544" s="2"/>
    </row>
    <row r="545" spans="1:90" ht="12.7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c r="BX545" s="2"/>
      <c r="BY545" s="2"/>
      <c r="BZ545" s="2"/>
      <c r="CA545" s="2"/>
      <c r="CB545" s="2"/>
      <c r="CC545" s="2"/>
      <c r="CD545" s="2"/>
      <c r="CE545" s="2"/>
      <c r="CF545" s="2"/>
      <c r="CG545" s="2"/>
      <c r="CH545" s="2"/>
      <c r="CI545" s="2"/>
      <c r="CJ545" s="2"/>
      <c r="CK545" s="2"/>
      <c r="CL545" s="2"/>
    </row>
    <row r="546" spans="1:90" ht="12.7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c r="CA546" s="2"/>
      <c r="CB546" s="2"/>
      <c r="CC546" s="2"/>
      <c r="CD546" s="2"/>
      <c r="CE546" s="2"/>
      <c r="CF546" s="2"/>
      <c r="CG546" s="2"/>
      <c r="CH546" s="2"/>
      <c r="CI546" s="2"/>
      <c r="CJ546" s="2"/>
      <c r="CK546" s="2"/>
      <c r="CL546" s="2"/>
    </row>
    <row r="547" spans="1:90" ht="12.7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c r="CA547" s="2"/>
      <c r="CB547" s="2"/>
      <c r="CC547" s="2"/>
      <c r="CD547" s="2"/>
      <c r="CE547" s="2"/>
      <c r="CF547" s="2"/>
      <c r="CG547" s="2"/>
      <c r="CH547" s="2"/>
      <c r="CI547" s="2"/>
      <c r="CJ547" s="2"/>
      <c r="CK547" s="2"/>
      <c r="CL547" s="2"/>
    </row>
    <row r="548" spans="1:90" ht="12.7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c r="CA548" s="2"/>
      <c r="CB548" s="2"/>
      <c r="CC548" s="2"/>
      <c r="CD548" s="2"/>
      <c r="CE548" s="2"/>
      <c r="CF548" s="2"/>
      <c r="CG548" s="2"/>
      <c r="CH548" s="2"/>
      <c r="CI548" s="2"/>
      <c r="CJ548" s="2"/>
      <c r="CK548" s="2"/>
      <c r="CL548" s="2"/>
    </row>
    <row r="549" spans="1:90" ht="12.7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c r="BX549" s="2"/>
      <c r="BY549" s="2"/>
      <c r="BZ549" s="2"/>
      <c r="CA549" s="2"/>
      <c r="CB549" s="2"/>
      <c r="CC549" s="2"/>
      <c r="CD549" s="2"/>
      <c r="CE549" s="2"/>
      <c r="CF549" s="2"/>
      <c r="CG549" s="2"/>
      <c r="CH549" s="2"/>
      <c r="CI549" s="2"/>
      <c r="CJ549" s="2"/>
      <c r="CK549" s="2"/>
      <c r="CL549" s="2"/>
    </row>
    <row r="550" spans="1:90" ht="12.7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c r="CA550" s="2"/>
      <c r="CB550" s="2"/>
      <c r="CC550" s="2"/>
      <c r="CD550" s="2"/>
      <c r="CE550" s="2"/>
      <c r="CF550" s="2"/>
      <c r="CG550" s="2"/>
      <c r="CH550" s="2"/>
      <c r="CI550" s="2"/>
      <c r="CJ550" s="2"/>
      <c r="CK550" s="2"/>
      <c r="CL550" s="2"/>
    </row>
    <row r="551" spans="1:90" ht="12.7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c r="BZ551" s="2"/>
      <c r="CA551" s="2"/>
      <c r="CB551" s="2"/>
      <c r="CC551" s="2"/>
      <c r="CD551" s="2"/>
      <c r="CE551" s="2"/>
      <c r="CF551" s="2"/>
      <c r="CG551" s="2"/>
      <c r="CH551" s="2"/>
      <c r="CI551" s="2"/>
      <c r="CJ551" s="2"/>
      <c r="CK551" s="2"/>
      <c r="CL551" s="2"/>
    </row>
    <row r="552" spans="1:90" ht="12.7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c r="BX552" s="2"/>
      <c r="BY552" s="2"/>
      <c r="BZ552" s="2"/>
      <c r="CA552" s="2"/>
      <c r="CB552" s="2"/>
      <c r="CC552" s="2"/>
      <c r="CD552" s="2"/>
      <c r="CE552" s="2"/>
      <c r="CF552" s="2"/>
      <c r="CG552" s="2"/>
      <c r="CH552" s="2"/>
      <c r="CI552" s="2"/>
      <c r="CJ552" s="2"/>
      <c r="CK552" s="2"/>
      <c r="CL552" s="2"/>
    </row>
    <row r="553" spans="1:90" ht="12.7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c r="BW553" s="2"/>
      <c r="BX553" s="2"/>
      <c r="BY553" s="2"/>
      <c r="BZ553" s="2"/>
      <c r="CA553" s="2"/>
      <c r="CB553" s="2"/>
      <c r="CC553" s="2"/>
      <c r="CD553" s="2"/>
      <c r="CE553" s="2"/>
      <c r="CF553" s="2"/>
      <c r="CG553" s="2"/>
      <c r="CH553" s="2"/>
      <c r="CI553" s="2"/>
      <c r="CJ553" s="2"/>
      <c r="CK553" s="2"/>
      <c r="CL553" s="2"/>
    </row>
    <row r="554" spans="1:90" ht="12.7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c r="BX554" s="2"/>
      <c r="BY554" s="2"/>
      <c r="BZ554" s="2"/>
      <c r="CA554" s="2"/>
      <c r="CB554" s="2"/>
      <c r="CC554" s="2"/>
      <c r="CD554" s="2"/>
      <c r="CE554" s="2"/>
      <c r="CF554" s="2"/>
      <c r="CG554" s="2"/>
      <c r="CH554" s="2"/>
      <c r="CI554" s="2"/>
      <c r="CJ554" s="2"/>
      <c r="CK554" s="2"/>
      <c r="CL554" s="2"/>
    </row>
    <row r="555" spans="1:90" ht="12.7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2"/>
      <c r="BX555" s="2"/>
      <c r="BY555" s="2"/>
      <c r="BZ555" s="2"/>
      <c r="CA555" s="2"/>
      <c r="CB555" s="2"/>
      <c r="CC555" s="2"/>
      <c r="CD555" s="2"/>
      <c r="CE555" s="2"/>
      <c r="CF555" s="2"/>
      <c r="CG555" s="2"/>
      <c r="CH555" s="2"/>
      <c r="CI555" s="2"/>
      <c r="CJ555" s="2"/>
      <c r="CK555" s="2"/>
      <c r="CL555" s="2"/>
    </row>
    <row r="556" spans="1:90" ht="12.7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c r="CA556" s="2"/>
      <c r="CB556" s="2"/>
      <c r="CC556" s="2"/>
      <c r="CD556" s="2"/>
      <c r="CE556" s="2"/>
      <c r="CF556" s="2"/>
      <c r="CG556" s="2"/>
      <c r="CH556" s="2"/>
      <c r="CI556" s="2"/>
      <c r="CJ556" s="2"/>
      <c r="CK556" s="2"/>
      <c r="CL556" s="2"/>
    </row>
    <row r="557" spans="1:90" ht="12.7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2"/>
      <c r="BX557" s="2"/>
      <c r="BY557" s="2"/>
      <c r="BZ557" s="2"/>
      <c r="CA557" s="2"/>
      <c r="CB557" s="2"/>
      <c r="CC557" s="2"/>
      <c r="CD557" s="2"/>
      <c r="CE557" s="2"/>
      <c r="CF557" s="2"/>
      <c r="CG557" s="2"/>
      <c r="CH557" s="2"/>
      <c r="CI557" s="2"/>
      <c r="CJ557" s="2"/>
      <c r="CK557" s="2"/>
      <c r="CL557" s="2"/>
    </row>
    <row r="558" spans="1:90" ht="12.7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c r="BZ558" s="2"/>
      <c r="CA558" s="2"/>
      <c r="CB558" s="2"/>
      <c r="CC558" s="2"/>
      <c r="CD558" s="2"/>
      <c r="CE558" s="2"/>
      <c r="CF558" s="2"/>
      <c r="CG558" s="2"/>
      <c r="CH558" s="2"/>
      <c r="CI558" s="2"/>
      <c r="CJ558" s="2"/>
      <c r="CK558" s="2"/>
      <c r="CL558" s="2"/>
    </row>
    <row r="559" spans="1:90" ht="12.7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c r="CA559" s="2"/>
      <c r="CB559" s="2"/>
      <c r="CC559" s="2"/>
      <c r="CD559" s="2"/>
      <c r="CE559" s="2"/>
      <c r="CF559" s="2"/>
      <c r="CG559" s="2"/>
      <c r="CH559" s="2"/>
      <c r="CI559" s="2"/>
      <c r="CJ559" s="2"/>
      <c r="CK559" s="2"/>
      <c r="CL559" s="2"/>
    </row>
    <row r="560" spans="1:90" ht="12.7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c r="BZ560" s="2"/>
      <c r="CA560" s="2"/>
      <c r="CB560" s="2"/>
      <c r="CC560" s="2"/>
      <c r="CD560" s="2"/>
      <c r="CE560" s="2"/>
      <c r="CF560" s="2"/>
      <c r="CG560" s="2"/>
      <c r="CH560" s="2"/>
      <c r="CI560" s="2"/>
      <c r="CJ560" s="2"/>
      <c r="CK560" s="2"/>
      <c r="CL560" s="2"/>
    </row>
    <row r="561" spans="1:90" ht="12.7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2"/>
      <c r="BZ561" s="2"/>
      <c r="CA561" s="2"/>
      <c r="CB561" s="2"/>
      <c r="CC561" s="2"/>
      <c r="CD561" s="2"/>
      <c r="CE561" s="2"/>
      <c r="CF561" s="2"/>
      <c r="CG561" s="2"/>
      <c r="CH561" s="2"/>
      <c r="CI561" s="2"/>
      <c r="CJ561" s="2"/>
      <c r="CK561" s="2"/>
      <c r="CL561" s="2"/>
    </row>
    <row r="562" spans="1:90" ht="12.7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2"/>
      <c r="BX562" s="2"/>
      <c r="BY562" s="2"/>
      <c r="BZ562" s="2"/>
      <c r="CA562" s="2"/>
      <c r="CB562" s="2"/>
      <c r="CC562" s="2"/>
      <c r="CD562" s="2"/>
      <c r="CE562" s="2"/>
      <c r="CF562" s="2"/>
      <c r="CG562" s="2"/>
      <c r="CH562" s="2"/>
      <c r="CI562" s="2"/>
      <c r="CJ562" s="2"/>
      <c r="CK562" s="2"/>
      <c r="CL562" s="2"/>
    </row>
    <row r="563" spans="1:90" ht="12.7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2"/>
      <c r="BX563" s="2"/>
      <c r="BY563" s="2"/>
      <c r="BZ563" s="2"/>
      <c r="CA563" s="2"/>
      <c r="CB563" s="2"/>
      <c r="CC563" s="2"/>
      <c r="CD563" s="2"/>
      <c r="CE563" s="2"/>
      <c r="CF563" s="2"/>
      <c r="CG563" s="2"/>
      <c r="CH563" s="2"/>
      <c r="CI563" s="2"/>
      <c r="CJ563" s="2"/>
      <c r="CK563" s="2"/>
      <c r="CL563" s="2"/>
    </row>
    <row r="564" spans="1:90" ht="12.7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c r="BY564" s="2"/>
      <c r="BZ564" s="2"/>
      <c r="CA564" s="2"/>
      <c r="CB564" s="2"/>
      <c r="CC564" s="2"/>
      <c r="CD564" s="2"/>
      <c r="CE564" s="2"/>
      <c r="CF564" s="2"/>
      <c r="CG564" s="2"/>
      <c r="CH564" s="2"/>
      <c r="CI564" s="2"/>
      <c r="CJ564" s="2"/>
      <c r="CK564" s="2"/>
      <c r="CL564" s="2"/>
    </row>
    <row r="565" spans="1:90" ht="12.7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c r="BW565" s="2"/>
      <c r="BX565" s="2"/>
      <c r="BY565" s="2"/>
      <c r="BZ565" s="2"/>
      <c r="CA565" s="2"/>
      <c r="CB565" s="2"/>
      <c r="CC565" s="2"/>
      <c r="CD565" s="2"/>
      <c r="CE565" s="2"/>
      <c r="CF565" s="2"/>
      <c r="CG565" s="2"/>
      <c r="CH565" s="2"/>
      <c r="CI565" s="2"/>
      <c r="CJ565" s="2"/>
      <c r="CK565" s="2"/>
      <c r="CL565" s="2"/>
    </row>
    <row r="566" spans="1:90" ht="12.7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c r="BZ566" s="2"/>
      <c r="CA566" s="2"/>
      <c r="CB566" s="2"/>
      <c r="CC566" s="2"/>
      <c r="CD566" s="2"/>
      <c r="CE566" s="2"/>
      <c r="CF566" s="2"/>
      <c r="CG566" s="2"/>
      <c r="CH566" s="2"/>
      <c r="CI566" s="2"/>
      <c r="CJ566" s="2"/>
      <c r="CK566" s="2"/>
      <c r="CL566" s="2"/>
    </row>
    <row r="567" spans="1:90" ht="12.7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c r="BX567" s="2"/>
      <c r="BY567" s="2"/>
      <c r="BZ567" s="2"/>
      <c r="CA567" s="2"/>
      <c r="CB567" s="2"/>
      <c r="CC567" s="2"/>
      <c r="CD567" s="2"/>
      <c r="CE567" s="2"/>
      <c r="CF567" s="2"/>
      <c r="CG567" s="2"/>
      <c r="CH567" s="2"/>
      <c r="CI567" s="2"/>
      <c r="CJ567" s="2"/>
      <c r="CK567" s="2"/>
      <c r="CL567" s="2"/>
    </row>
    <row r="568" spans="1:90" ht="12.7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c r="BZ568" s="2"/>
      <c r="CA568" s="2"/>
      <c r="CB568" s="2"/>
      <c r="CC568" s="2"/>
      <c r="CD568" s="2"/>
      <c r="CE568" s="2"/>
      <c r="CF568" s="2"/>
      <c r="CG568" s="2"/>
      <c r="CH568" s="2"/>
      <c r="CI568" s="2"/>
      <c r="CJ568" s="2"/>
      <c r="CK568" s="2"/>
      <c r="CL568" s="2"/>
    </row>
    <row r="569" spans="1:90" ht="12.7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c r="BW569" s="2"/>
      <c r="BX569" s="2"/>
      <c r="BY569" s="2"/>
      <c r="BZ569" s="2"/>
      <c r="CA569" s="2"/>
      <c r="CB569" s="2"/>
      <c r="CC569" s="2"/>
      <c r="CD569" s="2"/>
      <c r="CE569" s="2"/>
      <c r="CF569" s="2"/>
      <c r="CG569" s="2"/>
      <c r="CH569" s="2"/>
      <c r="CI569" s="2"/>
      <c r="CJ569" s="2"/>
      <c r="CK569" s="2"/>
      <c r="CL569" s="2"/>
    </row>
    <row r="570" spans="1:90" ht="12.7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c r="BX570" s="2"/>
      <c r="BY570" s="2"/>
      <c r="BZ570" s="2"/>
      <c r="CA570" s="2"/>
      <c r="CB570" s="2"/>
      <c r="CC570" s="2"/>
      <c r="CD570" s="2"/>
      <c r="CE570" s="2"/>
      <c r="CF570" s="2"/>
      <c r="CG570" s="2"/>
      <c r="CH570" s="2"/>
      <c r="CI570" s="2"/>
      <c r="CJ570" s="2"/>
      <c r="CK570" s="2"/>
      <c r="CL570" s="2"/>
    </row>
    <row r="571" spans="1:90" ht="12.7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BW571" s="2"/>
      <c r="BX571" s="2"/>
      <c r="BY571" s="2"/>
      <c r="BZ571" s="2"/>
      <c r="CA571" s="2"/>
      <c r="CB571" s="2"/>
      <c r="CC571" s="2"/>
      <c r="CD571" s="2"/>
      <c r="CE571" s="2"/>
      <c r="CF571" s="2"/>
      <c r="CG571" s="2"/>
      <c r="CH571" s="2"/>
      <c r="CI571" s="2"/>
      <c r="CJ571" s="2"/>
      <c r="CK571" s="2"/>
      <c r="CL571" s="2"/>
    </row>
    <row r="572" spans="1:90" ht="12.7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2"/>
      <c r="BX572" s="2"/>
      <c r="BY572" s="2"/>
      <c r="BZ572" s="2"/>
      <c r="CA572" s="2"/>
      <c r="CB572" s="2"/>
      <c r="CC572" s="2"/>
      <c r="CD572" s="2"/>
      <c r="CE572" s="2"/>
      <c r="CF572" s="2"/>
      <c r="CG572" s="2"/>
      <c r="CH572" s="2"/>
      <c r="CI572" s="2"/>
      <c r="CJ572" s="2"/>
      <c r="CK572" s="2"/>
      <c r="CL572" s="2"/>
    </row>
    <row r="573" spans="1:90" ht="12.7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2"/>
      <c r="BZ573" s="2"/>
      <c r="CA573" s="2"/>
      <c r="CB573" s="2"/>
      <c r="CC573" s="2"/>
      <c r="CD573" s="2"/>
      <c r="CE573" s="2"/>
      <c r="CF573" s="2"/>
      <c r="CG573" s="2"/>
      <c r="CH573" s="2"/>
      <c r="CI573" s="2"/>
      <c r="CJ573" s="2"/>
      <c r="CK573" s="2"/>
      <c r="CL573" s="2"/>
    </row>
    <row r="574" spans="1:90" ht="12.7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c r="CA574" s="2"/>
      <c r="CB574" s="2"/>
      <c r="CC574" s="2"/>
      <c r="CD574" s="2"/>
      <c r="CE574" s="2"/>
      <c r="CF574" s="2"/>
      <c r="CG574" s="2"/>
      <c r="CH574" s="2"/>
      <c r="CI574" s="2"/>
      <c r="CJ574" s="2"/>
      <c r="CK574" s="2"/>
      <c r="CL574" s="2"/>
    </row>
    <row r="575" spans="1:90" ht="12.7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c r="BW575" s="2"/>
      <c r="BX575" s="2"/>
      <c r="BY575" s="2"/>
      <c r="BZ575" s="2"/>
      <c r="CA575" s="2"/>
      <c r="CB575" s="2"/>
      <c r="CC575" s="2"/>
      <c r="CD575" s="2"/>
      <c r="CE575" s="2"/>
      <c r="CF575" s="2"/>
      <c r="CG575" s="2"/>
      <c r="CH575" s="2"/>
      <c r="CI575" s="2"/>
      <c r="CJ575" s="2"/>
      <c r="CK575" s="2"/>
      <c r="CL575" s="2"/>
    </row>
    <row r="576" spans="1:90" ht="12.7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c r="BX576" s="2"/>
      <c r="BY576" s="2"/>
      <c r="BZ576" s="2"/>
      <c r="CA576" s="2"/>
      <c r="CB576" s="2"/>
      <c r="CC576" s="2"/>
      <c r="CD576" s="2"/>
      <c r="CE576" s="2"/>
      <c r="CF576" s="2"/>
      <c r="CG576" s="2"/>
      <c r="CH576" s="2"/>
      <c r="CI576" s="2"/>
      <c r="CJ576" s="2"/>
      <c r="CK576" s="2"/>
      <c r="CL576" s="2"/>
    </row>
    <row r="577" spans="1:90" ht="12.7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BW577" s="2"/>
      <c r="BX577" s="2"/>
      <c r="BY577" s="2"/>
      <c r="BZ577" s="2"/>
      <c r="CA577" s="2"/>
      <c r="CB577" s="2"/>
      <c r="CC577" s="2"/>
      <c r="CD577" s="2"/>
      <c r="CE577" s="2"/>
      <c r="CF577" s="2"/>
      <c r="CG577" s="2"/>
      <c r="CH577" s="2"/>
      <c r="CI577" s="2"/>
      <c r="CJ577" s="2"/>
      <c r="CK577" s="2"/>
      <c r="CL577" s="2"/>
    </row>
    <row r="578" spans="1:90" ht="12.7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c r="BZ578" s="2"/>
      <c r="CA578" s="2"/>
      <c r="CB578" s="2"/>
      <c r="CC578" s="2"/>
      <c r="CD578" s="2"/>
      <c r="CE578" s="2"/>
      <c r="CF578" s="2"/>
      <c r="CG578" s="2"/>
      <c r="CH578" s="2"/>
      <c r="CI578" s="2"/>
      <c r="CJ578" s="2"/>
      <c r="CK578" s="2"/>
      <c r="CL578" s="2"/>
    </row>
    <row r="579" spans="1:90" ht="12.7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c r="BW579" s="2"/>
      <c r="BX579" s="2"/>
      <c r="BY579" s="2"/>
      <c r="BZ579" s="2"/>
      <c r="CA579" s="2"/>
      <c r="CB579" s="2"/>
      <c r="CC579" s="2"/>
      <c r="CD579" s="2"/>
      <c r="CE579" s="2"/>
      <c r="CF579" s="2"/>
      <c r="CG579" s="2"/>
      <c r="CH579" s="2"/>
      <c r="CI579" s="2"/>
      <c r="CJ579" s="2"/>
      <c r="CK579" s="2"/>
      <c r="CL579" s="2"/>
    </row>
    <row r="580" spans="1:90" ht="12.7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c r="BW580" s="2"/>
      <c r="BX580" s="2"/>
      <c r="BY580" s="2"/>
      <c r="BZ580" s="2"/>
      <c r="CA580" s="2"/>
      <c r="CB580" s="2"/>
      <c r="CC580" s="2"/>
      <c r="CD580" s="2"/>
      <c r="CE580" s="2"/>
      <c r="CF580" s="2"/>
      <c r="CG580" s="2"/>
      <c r="CH580" s="2"/>
      <c r="CI580" s="2"/>
      <c r="CJ580" s="2"/>
      <c r="CK580" s="2"/>
      <c r="CL580" s="2"/>
    </row>
    <row r="581" spans="1:90" ht="12.7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c r="BW581" s="2"/>
      <c r="BX581" s="2"/>
      <c r="BY581" s="2"/>
      <c r="BZ581" s="2"/>
      <c r="CA581" s="2"/>
      <c r="CB581" s="2"/>
      <c r="CC581" s="2"/>
      <c r="CD581" s="2"/>
      <c r="CE581" s="2"/>
      <c r="CF581" s="2"/>
      <c r="CG581" s="2"/>
      <c r="CH581" s="2"/>
      <c r="CI581" s="2"/>
      <c r="CJ581" s="2"/>
      <c r="CK581" s="2"/>
      <c r="CL581" s="2"/>
    </row>
    <row r="582" spans="1:90" ht="12.7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2"/>
      <c r="BX582" s="2"/>
      <c r="BY582" s="2"/>
      <c r="BZ582" s="2"/>
      <c r="CA582" s="2"/>
      <c r="CB582" s="2"/>
      <c r="CC582" s="2"/>
      <c r="CD582" s="2"/>
      <c r="CE582" s="2"/>
      <c r="CF582" s="2"/>
      <c r="CG582" s="2"/>
      <c r="CH582" s="2"/>
      <c r="CI582" s="2"/>
      <c r="CJ582" s="2"/>
      <c r="CK582" s="2"/>
      <c r="CL582" s="2"/>
    </row>
    <row r="583" spans="1:90" ht="12.7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c r="BV583" s="2"/>
      <c r="BW583" s="2"/>
      <c r="BX583" s="2"/>
      <c r="BY583" s="2"/>
      <c r="BZ583" s="2"/>
      <c r="CA583" s="2"/>
      <c r="CB583" s="2"/>
      <c r="CC583" s="2"/>
      <c r="CD583" s="2"/>
      <c r="CE583" s="2"/>
      <c r="CF583" s="2"/>
      <c r="CG583" s="2"/>
      <c r="CH583" s="2"/>
      <c r="CI583" s="2"/>
      <c r="CJ583" s="2"/>
      <c r="CK583" s="2"/>
      <c r="CL583" s="2"/>
    </row>
    <row r="584" spans="1:90" ht="12.7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2"/>
      <c r="BX584" s="2"/>
      <c r="BY584" s="2"/>
      <c r="BZ584" s="2"/>
      <c r="CA584" s="2"/>
      <c r="CB584" s="2"/>
      <c r="CC584" s="2"/>
      <c r="CD584" s="2"/>
      <c r="CE584" s="2"/>
      <c r="CF584" s="2"/>
      <c r="CG584" s="2"/>
      <c r="CH584" s="2"/>
      <c r="CI584" s="2"/>
      <c r="CJ584" s="2"/>
      <c r="CK584" s="2"/>
      <c r="CL584" s="2"/>
    </row>
    <row r="585" spans="1:90" ht="12.7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2"/>
      <c r="BX585" s="2"/>
      <c r="BY585" s="2"/>
      <c r="BZ585" s="2"/>
      <c r="CA585" s="2"/>
      <c r="CB585" s="2"/>
      <c r="CC585" s="2"/>
      <c r="CD585" s="2"/>
      <c r="CE585" s="2"/>
      <c r="CF585" s="2"/>
      <c r="CG585" s="2"/>
      <c r="CH585" s="2"/>
      <c r="CI585" s="2"/>
      <c r="CJ585" s="2"/>
      <c r="CK585" s="2"/>
      <c r="CL585" s="2"/>
    </row>
    <row r="586" spans="1:90" ht="12.7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c r="BX586" s="2"/>
      <c r="BY586" s="2"/>
      <c r="BZ586" s="2"/>
      <c r="CA586" s="2"/>
      <c r="CB586" s="2"/>
      <c r="CC586" s="2"/>
      <c r="CD586" s="2"/>
      <c r="CE586" s="2"/>
      <c r="CF586" s="2"/>
      <c r="CG586" s="2"/>
      <c r="CH586" s="2"/>
      <c r="CI586" s="2"/>
      <c r="CJ586" s="2"/>
      <c r="CK586" s="2"/>
      <c r="CL586" s="2"/>
    </row>
    <row r="587" spans="1:90" ht="12.7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2"/>
      <c r="BX587" s="2"/>
      <c r="BY587" s="2"/>
      <c r="BZ587" s="2"/>
      <c r="CA587" s="2"/>
      <c r="CB587" s="2"/>
      <c r="CC587" s="2"/>
      <c r="CD587" s="2"/>
      <c r="CE587" s="2"/>
      <c r="CF587" s="2"/>
      <c r="CG587" s="2"/>
      <c r="CH587" s="2"/>
      <c r="CI587" s="2"/>
      <c r="CJ587" s="2"/>
      <c r="CK587" s="2"/>
      <c r="CL587" s="2"/>
    </row>
    <row r="588" spans="1:90" ht="12.7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2"/>
      <c r="BX588" s="2"/>
      <c r="BY588" s="2"/>
      <c r="BZ588" s="2"/>
      <c r="CA588" s="2"/>
      <c r="CB588" s="2"/>
      <c r="CC588" s="2"/>
      <c r="CD588" s="2"/>
      <c r="CE588" s="2"/>
      <c r="CF588" s="2"/>
      <c r="CG588" s="2"/>
      <c r="CH588" s="2"/>
      <c r="CI588" s="2"/>
      <c r="CJ588" s="2"/>
      <c r="CK588" s="2"/>
      <c r="CL588" s="2"/>
    </row>
    <row r="589" spans="1:90" ht="12.7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c r="BW589" s="2"/>
      <c r="BX589" s="2"/>
      <c r="BY589" s="2"/>
      <c r="BZ589" s="2"/>
      <c r="CA589" s="2"/>
      <c r="CB589" s="2"/>
      <c r="CC589" s="2"/>
      <c r="CD589" s="2"/>
      <c r="CE589" s="2"/>
      <c r="CF589" s="2"/>
      <c r="CG589" s="2"/>
      <c r="CH589" s="2"/>
      <c r="CI589" s="2"/>
      <c r="CJ589" s="2"/>
      <c r="CK589" s="2"/>
      <c r="CL589" s="2"/>
    </row>
    <row r="590" spans="1:90" ht="12.7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2"/>
      <c r="BX590" s="2"/>
      <c r="BY590" s="2"/>
      <c r="BZ590" s="2"/>
      <c r="CA590" s="2"/>
      <c r="CB590" s="2"/>
      <c r="CC590" s="2"/>
      <c r="CD590" s="2"/>
      <c r="CE590" s="2"/>
      <c r="CF590" s="2"/>
      <c r="CG590" s="2"/>
      <c r="CH590" s="2"/>
      <c r="CI590" s="2"/>
      <c r="CJ590" s="2"/>
      <c r="CK590" s="2"/>
      <c r="CL590" s="2"/>
    </row>
    <row r="591" spans="1:90" ht="12.7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c r="BW591" s="2"/>
      <c r="BX591" s="2"/>
      <c r="BY591" s="2"/>
      <c r="BZ591" s="2"/>
      <c r="CA591" s="2"/>
      <c r="CB591" s="2"/>
      <c r="CC591" s="2"/>
      <c r="CD591" s="2"/>
      <c r="CE591" s="2"/>
      <c r="CF591" s="2"/>
      <c r="CG591" s="2"/>
      <c r="CH591" s="2"/>
      <c r="CI591" s="2"/>
      <c r="CJ591" s="2"/>
      <c r="CK591" s="2"/>
      <c r="CL591" s="2"/>
    </row>
    <row r="592" spans="1:90" ht="12.7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2"/>
      <c r="BX592" s="2"/>
      <c r="BY592" s="2"/>
      <c r="BZ592" s="2"/>
      <c r="CA592" s="2"/>
      <c r="CB592" s="2"/>
      <c r="CC592" s="2"/>
      <c r="CD592" s="2"/>
      <c r="CE592" s="2"/>
      <c r="CF592" s="2"/>
      <c r="CG592" s="2"/>
      <c r="CH592" s="2"/>
      <c r="CI592" s="2"/>
      <c r="CJ592" s="2"/>
      <c r="CK592" s="2"/>
      <c r="CL592" s="2"/>
    </row>
    <row r="593" spans="1:90" ht="12.7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c r="BW593" s="2"/>
      <c r="BX593" s="2"/>
      <c r="BY593" s="2"/>
      <c r="BZ593" s="2"/>
      <c r="CA593" s="2"/>
      <c r="CB593" s="2"/>
      <c r="CC593" s="2"/>
      <c r="CD593" s="2"/>
      <c r="CE593" s="2"/>
      <c r="CF593" s="2"/>
      <c r="CG593" s="2"/>
      <c r="CH593" s="2"/>
      <c r="CI593" s="2"/>
      <c r="CJ593" s="2"/>
      <c r="CK593" s="2"/>
      <c r="CL593" s="2"/>
    </row>
    <row r="594" spans="1:90" ht="12.7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c r="BW594" s="2"/>
      <c r="BX594" s="2"/>
      <c r="BY594" s="2"/>
      <c r="BZ594" s="2"/>
      <c r="CA594" s="2"/>
      <c r="CB594" s="2"/>
      <c r="CC594" s="2"/>
      <c r="CD594" s="2"/>
      <c r="CE594" s="2"/>
      <c r="CF594" s="2"/>
      <c r="CG594" s="2"/>
      <c r="CH594" s="2"/>
      <c r="CI594" s="2"/>
      <c r="CJ594" s="2"/>
      <c r="CK594" s="2"/>
      <c r="CL594" s="2"/>
    </row>
    <row r="595" spans="1:90" ht="12.7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c r="BW595" s="2"/>
      <c r="BX595" s="2"/>
      <c r="BY595" s="2"/>
      <c r="BZ595" s="2"/>
      <c r="CA595" s="2"/>
      <c r="CB595" s="2"/>
      <c r="CC595" s="2"/>
      <c r="CD595" s="2"/>
      <c r="CE595" s="2"/>
      <c r="CF595" s="2"/>
      <c r="CG595" s="2"/>
      <c r="CH595" s="2"/>
      <c r="CI595" s="2"/>
      <c r="CJ595" s="2"/>
      <c r="CK595" s="2"/>
      <c r="CL595" s="2"/>
    </row>
    <row r="596" spans="1:90" ht="12.7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2"/>
      <c r="BX596" s="2"/>
      <c r="BY596" s="2"/>
      <c r="BZ596" s="2"/>
      <c r="CA596" s="2"/>
      <c r="CB596" s="2"/>
      <c r="CC596" s="2"/>
      <c r="CD596" s="2"/>
      <c r="CE596" s="2"/>
      <c r="CF596" s="2"/>
      <c r="CG596" s="2"/>
      <c r="CH596" s="2"/>
      <c r="CI596" s="2"/>
      <c r="CJ596" s="2"/>
      <c r="CK596" s="2"/>
      <c r="CL596" s="2"/>
    </row>
    <row r="597" spans="1:90" ht="12.7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c r="BW597" s="2"/>
      <c r="BX597" s="2"/>
      <c r="BY597" s="2"/>
      <c r="BZ597" s="2"/>
      <c r="CA597" s="2"/>
      <c r="CB597" s="2"/>
      <c r="CC597" s="2"/>
      <c r="CD597" s="2"/>
      <c r="CE597" s="2"/>
      <c r="CF597" s="2"/>
      <c r="CG597" s="2"/>
      <c r="CH597" s="2"/>
      <c r="CI597" s="2"/>
      <c r="CJ597" s="2"/>
      <c r="CK597" s="2"/>
      <c r="CL597" s="2"/>
    </row>
    <row r="598" spans="1:90" ht="12.7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c r="BW598" s="2"/>
      <c r="BX598" s="2"/>
      <c r="BY598" s="2"/>
      <c r="BZ598" s="2"/>
      <c r="CA598" s="2"/>
      <c r="CB598" s="2"/>
      <c r="CC598" s="2"/>
      <c r="CD598" s="2"/>
      <c r="CE598" s="2"/>
      <c r="CF598" s="2"/>
      <c r="CG598" s="2"/>
      <c r="CH598" s="2"/>
      <c r="CI598" s="2"/>
      <c r="CJ598" s="2"/>
      <c r="CK598" s="2"/>
      <c r="CL598" s="2"/>
    </row>
    <row r="599" spans="1:90" ht="12.7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c r="BW599" s="2"/>
      <c r="BX599" s="2"/>
      <c r="BY599" s="2"/>
      <c r="BZ599" s="2"/>
      <c r="CA599" s="2"/>
      <c r="CB599" s="2"/>
      <c r="CC599" s="2"/>
      <c r="CD599" s="2"/>
      <c r="CE599" s="2"/>
      <c r="CF599" s="2"/>
      <c r="CG599" s="2"/>
      <c r="CH599" s="2"/>
      <c r="CI599" s="2"/>
      <c r="CJ599" s="2"/>
      <c r="CK599" s="2"/>
      <c r="CL599" s="2"/>
    </row>
    <row r="600" spans="1:90" ht="12.7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c r="BW600" s="2"/>
      <c r="BX600" s="2"/>
      <c r="BY600" s="2"/>
      <c r="BZ600" s="2"/>
      <c r="CA600" s="2"/>
      <c r="CB600" s="2"/>
      <c r="CC600" s="2"/>
      <c r="CD600" s="2"/>
      <c r="CE600" s="2"/>
      <c r="CF600" s="2"/>
      <c r="CG600" s="2"/>
      <c r="CH600" s="2"/>
      <c r="CI600" s="2"/>
      <c r="CJ600" s="2"/>
      <c r="CK600" s="2"/>
      <c r="CL600" s="2"/>
    </row>
    <row r="601" spans="1:90" ht="12.7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BW601" s="2"/>
      <c r="BX601" s="2"/>
      <c r="BY601" s="2"/>
      <c r="BZ601" s="2"/>
      <c r="CA601" s="2"/>
      <c r="CB601" s="2"/>
      <c r="CC601" s="2"/>
      <c r="CD601" s="2"/>
      <c r="CE601" s="2"/>
      <c r="CF601" s="2"/>
      <c r="CG601" s="2"/>
      <c r="CH601" s="2"/>
      <c r="CI601" s="2"/>
      <c r="CJ601" s="2"/>
      <c r="CK601" s="2"/>
      <c r="CL601" s="2"/>
    </row>
    <row r="602" spans="1:90" ht="12.7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c r="BW602" s="2"/>
      <c r="BX602" s="2"/>
      <c r="BY602" s="2"/>
      <c r="BZ602" s="2"/>
      <c r="CA602" s="2"/>
      <c r="CB602" s="2"/>
      <c r="CC602" s="2"/>
      <c r="CD602" s="2"/>
      <c r="CE602" s="2"/>
      <c r="CF602" s="2"/>
      <c r="CG602" s="2"/>
      <c r="CH602" s="2"/>
      <c r="CI602" s="2"/>
      <c r="CJ602" s="2"/>
      <c r="CK602" s="2"/>
      <c r="CL602" s="2"/>
    </row>
    <row r="603" spans="1:90" ht="12.7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c r="BW603" s="2"/>
      <c r="BX603" s="2"/>
      <c r="BY603" s="2"/>
      <c r="BZ603" s="2"/>
      <c r="CA603" s="2"/>
      <c r="CB603" s="2"/>
      <c r="CC603" s="2"/>
      <c r="CD603" s="2"/>
      <c r="CE603" s="2"/>
      <c r="CF603" s="2"/>
      <c r="CG603" s="2"/>
      <c r="CH603" s="2"/>
      <c r="CI603" s="2"/>
      <c r="CJ603" s="2"/>
      <c r="CK603" s="2"/>
      <c r="CL603" s="2"/>
    </row>
    <row r="604" spans="1:90" ht="12.7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2"/>
      <c r="BX604" s="2"/>
      <c r="BY604" s="2"/>
      <c r="BZ604" s="2"/>
      <c r="CA604" s="2"/>
      <c r="CB604" s="2"/>
      <c r="CC604" s="2"/>
      <c r="CD604" s="2"/>
      <c r="CE604" s="2"/>
      <c r="CF604" s="2"/>
      <c r="CG604" s="2"/>
      <c r="CH604" s="2"/>
      <c r="CI604" s="2"/>
      <c r="CJ604" s="2"/>
      <c r="CK604" s="2"/>
      <c r="CL604" s="2"/>
    </row>
    <row r="605" spans="1:90" ht="12.7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BW605" s="2"/>
      <c r="BX605" s="2"/>
      <c r="BY605" s="2"/>
      <c r="BZ605" s="2"/>
      <c r="CA605" s="2"/>
      <c r="CB605" s="2"/>
      <c r="CC605" s="2"/>
      <c r="CD605" s="2"/>
      <c r="CE605" s="2"/>
      <c r="CF605" s="2"/>
      <c r="CG605" s="2"/>
      <c r="CH605" s="2"/>
      <c r="CI605" s="2"/>
      <c r="CJ605" s="2"/>
      <c r="CK605" s="2"/>
      <c r="CL605" s="2"/>
    </row>
    <row r="606" spans="1:90" ht="12.7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2"/>
      <c r="BX606" s="2"/>
      <c r="BY606" s="2"/>
      <c r="BZ606" s="2"/>
      <c r="CA606" s="2"/>
      <c r="CB606" s="2"/>
      <c r="CC606" s="2"/>
      <c r="CD606" s="2"/>
      <c r="CE606" s="2"/>
      <c r="CF606" s="2"/>
      <c r="CG606" s="2"/>
      <c r="CH606" s="2"/>
      <c r="CI606" s="2"/>
      <c r="CJ606" s="2"/>
      <c r="CK606" s="2"/>
      <c r="CL606" s="2"/>
    </row>
    <row r="607" spans="1:90" ht="12.7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BW607" s="2"/>
      <c r="BX607" s="2"/>
      <c r="BY607" s="2"/>
      <c r="BZ607" s="2"/>
      <c r="CA607" s="2"/>
      <c r="CB607" s="2"/>
      <c r="CC607" s="2"/>
      <c r="CD607" s="2"/>
      <c r="CE607" s="2"/>
      <c r="CF607" s="2"/>
      <c r="CG607" s="2"/>
      <c r="CH607" s="2"/>
      <c r="CI607" s="2"/>
      <c r="CJ607" s="2"/>
      <c r="CK607" s="2"/>
      <c r="CL607" s="2"/>
    </row>
    <row r="608" spans="1:90" ht="12.7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2"/>
      <c r="BX608" s="2"/>
      <c r="BY608" s="2"/>
      <c r="BZ608" s="2"/>
      <c r="CA608" s="2"/>
      <c r="CB608" s="2"/>
      <c r="CC608" s="2"/>
      <c r="CD608" s="2"/>
      <c r="CE608" s="2"/>
      <c r="CF608" s="2"/>
      <c r="CG608" s="2"/>
      <c r="CH608" s="2"/>
      <c r="CI608" s="2"/>
      <c r="CJ608" s="2"/>
      <c r="CK608" s="2"/>
      <c r="CL608" s="2"/>
    </row>
    <row r="609" spans="1:90" ht="12.7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c r="BW609" s="2"/>
      <c r="BX609" s="2"/>
      <c r="BY609" s="2"/>
      <c r="BZ609" s="2"/>
      <c r="CA609" s="2"/>
      <c r="CB609" s="2"/>
      <c r="CC609" s="2"/>
      <c r="CD609" s="2"/>
      <c r="CE609" s="2"/>
      <c r="CF609" s="2"/>
      <c r="CG609" s="2"/>
      <c r="CH609" s="2"/>
      <c r="CI609" s="2"/>
      <c r="CJ609" s="2"/>
      <c r="CK609" s="2"/>
      <c r="CL609" s="2"/>
    </row>
    <row r="610" spans="1:90" ht="12.7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c r="BW610" s="2"/>
      <c r="BX610" s="2"/>
      <c r="BY610" s="2"/>
      <c r="BZ610" s="2"/>
      <c r="CA610" s="2"/>
      <c r="CB610" s="2"/>
      <c r="CC610" s="2"/>
      <c r="CD610" s="2"/>
      <c r="CE610" s="2"/>
      <c r="CF610" s="2"/>
      <c r="CG610" s="2"/>
      <c r="CH610" s="2"/>
      <c r="CI610" s="2"/>
      <c r="CJ610" s="2"/>
      <c r="CK610" s="2"/>
      <c r="CL610" s="2"/>
    </row>
    <row r="611" spans="1:90" ht="12.7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c r="BW611" s="2"/>
      <c r="BX611" s="2"/>
      <c r="BY611" s="2"/>
      <c r="BZ611" s="2"/>
      <c r="CA611" s="2"/>
      <c r="CB611" s="2"/>
      <c r="CC611" s="2"/>
      <c r="CD611" s="2"/>
      <c r="CE611" s="2"/>
      <c r="CF611" s="2"/>
      <c r="CG611" s="2"/>
      <c r="CH611" s="2"/>
      <c r="CI611" s="2"/>
      <c r="CJ611" s="2"/>
      <c r="CK611" s="2"/>
      <c r="CL611" s="2"/>
    </row>
    <row r="612" spans="1:90" ht="12.7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c r="BW612" s="2"/>
      <c r="BX612" s="2"/>
      <c r="BY612" s="2"/>
      <c r="BZ612" s="2"/>
      <c r="CA612" s="2"/>
      <c r="CB612" s="2"/>
      <c r="CC612" s="2"/>
      <c r="CD612" s="2"/>
      <c r="CE612" s="2"/>
      <c r="CF612" s="2"/>
      <c r="CG612" s="2"/>
      <c r="CH612" s="2"/>
      <c r="CI612" s="2"/>
      <c r="CJ612" s="2"/>
      <c r="CK612" s="2"/>
      <c r="CL612" s="2"/>
    </row>
    <row r="613" spans="1:90" ht="12.7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c r="BW613" s="2"/>
      <c r="BX613" s="2"/>
      <c r="BY613" s="2"/>
      <c r="BZ613" s="2"/>
      <c r="CA613" s="2"/>
      <c r="CB613" s="2"/>
      <c r="CC613" s="2"/>
      <c r="CD613" s="2"/>
      <c r="CE613" s="2"/>
      <c r="CF613" s="2"/>
      <c r="CG613" s="2"/>
      <c r="CH613" s="2"/>
      <c r="CI613" s="2"/>
      <c r="CJ613" s="2"/>
      <c r="CK613" s="2"/>
      <c r="CL613" s="2"/>
    </row>
    <row r="614" spans="1:90" ht="12.7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c r="BW614" s="2"/>
      <c r="BX614" s="2"/>
      <c r="BY614" s="2"/>
      <c r="BZ614" s="2"/>
      <c r="CA614" s="2"/>
      <c r="CB614" s="2"/>
      <c r="CC614" s="2"/>
      <c r="CD614" s="2"/>
      <c r="CE614" s="2"/>
      <c r="CF614" s="2"/>
      <c r="CG614" s="2"/>
      <c r="CH614" s="2"/>
      <c r="CI614" s="2"/>
      <c r="CJ614" s="2"/>
      <c r="CK614" s="2"/>
      <c r="CL614" s="2"/>
    </row>
    <row r="615" spans="1:90" ht="12.7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c r="BW615" s="2"/>
      <c r="BX615" s="2"/>
      <c r="BY615" s="2"/>
      <c r="BZ615" s="2"/>
      <c r="CA615" s="2"/>
      <c r="CB615" s="2"/>
      <c r="CC615" s="2"/>
      <c r="CD615" s="2"/>
      <c r="CE615" s="2"/>
      <c r="CF615" s="2"/>
      <c r="CG615" s="2"/>
      <c r="CH615" s="2"/>
      <c r="CI615" s="2"/>
      <c r="CJ615" s="2"/>
      <c r="CK615" s="2"/>
      <c r="CL615" s="2"/>
    </row>
    <row r="616" spans="1:90" ht="12.7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c r="BW616" s="2"/>
      <c r="BX616" s="2"/>
      <c r="BY616" s="2"/>
      <c r="BZ616" s="2"/>
      <c r="CA616" s="2"/>
      <c r="CB616" s="2"/>
      <c r="CC616" s="2"/>
      <c r="CD616" s="2"/>
      <c r="CE616" s="2"/>
      <c r="CF616" s="2"/>
      <c r="CG616" s="2"/>
      <c r="CH616" s="2"/>
      <c r="CI616" s="2"/>
      <c r="CJ616" s="2"/>
      <c r="CK616" s="2"/>
      <c r="CL616" s="2"/>
    </row>
    <row r="617" spans="1:90" ht="12.7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c r="BW617" s="2"/>
      <c r="BX617" s="2"/>
      <c r="BY617" s="2"/>
      <c r="BZ617" s="2"/>
      <c r="CA617" s="2"/>
      <c r="CB617" s="2"/>
      <c r="CC617" s="2"/>
      <c r="CD617" s="2"/>
      <c r="CE617" s="2"/>
      <c r="CF617" s="2"/>
      <c r="CG617" s="2"/>
      <c r="CH617" s="2"/>
      <c r="CI617" s="2"/>
      <c r="CJ617" s="2"/>
      <c r="CK617" s="2"/>
      <c r="CL617" s="2"/>
    </row>
    <row r="618" spans="1:90" ht="12.7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c r="BW618" s="2"/>
      <c r="BX618" s="2"/>
      <c r="BY618" s="2"/>
      <c r="BZ618" s="2"/>
      <c r="CA618" s="2"/>
      <c r="CB618" s="2"/>
      <c r="CC618" s="2"/>
      <c r="CD618" s="2"/>
      <c r="CE618" s="2"/>
      <c r="CF618" s="2"/>
      <c r="CG618" s="2"/>
      <c r="CH618" s="2"/>
      <c r="CI618" s="2"/>
      <c r="CJ618" s="2"/>
      <c r="CK618" s="2"/>
      <c r="CL618" s="2"/>
    </row>
    <row r="619" spans="1:90" ht="12.7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c r="BW619" s="2"/>
      <c r="BX619" s="2"/>
      <c r="BY619" s="2"/>
      <c r="BZ619" s="2"/>
      <c r="CA619" s="2"/>
      <c r="CB619" s="2"/>
      <c r="CC619" s="2"/>
      <c r="CD619" s="2"/>
      <c r="CE619" s="2"/>
      <c r="CF619" s="2"/>
      <c r="CG619" s="2"/>
      <c r="CH619" s="2"/>
      <c r="CI619" s="2"/>
      <c r="CJ619" s="2"/>
      <c r="CK619" s="2"/>
      <c r="CL619" s="2"/>
    </row>
    <row r="620" spans="1:90" ht="12.7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c r="BW620" s="2"/>
      <c r="BX620" s="2"/>
      <c r="BY620" s="2"/>
      <c r="BZ620" s="2"/>
      <c r="CA620" s="2"/>
      <c r="CB620" s="2"/>
      <c r="CC620" s="2"/>
      <c r="CD620" s="2"/>
      <c r="CE620" s="2"/>
      <c r="CF620" s="2"/>
      <c r="CG620" s="2"/>
      <c r="CH620" s="2"/>
      <c r="CI620" s="2"/>
      <c r="CJ620" s="2"/>
      <c r="CK620" s="2"/>
      <c r="CL620" s="2"/>
    </row>
    <row r="621" spans="1:90" ht="12.7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c r="BW621" s="2"/>
      <c r="BX621" s="2"/>
      <c r="BY621" s="2"/>
      <c r="BZ621" s="2"/>
      <c r="CA621" s="2"/>
      <c r="CB621" s="2"/>
      <c r="CC621" s="2"/>
      <c r="CD621" s="2"/>
      <c r="CE621" s="2"/>
      <c r="CF621" s="2"/>
      <c r="CG621" s="2"/>
      <c r="CH621" s="2"/>
      <c r="CI621" s="2"/>
      <c r="CJ621" s="2"/>
      <c r="CK621" s="2"/>
      <c r="CL621" s="2"/>
    </row>
    <row r="622" spans="1:90" ht="12.7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c r="BW622" s="2"/>
      <c r="BX622" s="2"/>
      <c r="BY622" s="2"/>
      <c r="BZ622" s="2"/>
      <c r="CA622" s="2"/>
      <c r="CB622" s="2"/>
      <c r="CC622" s="2"/>
      <c r="CD622" s="2"/>
      <c r="CE622" s="2"/>
      <c r="CF622" s="2"/>
      <c r="CG622" s="2"/>
      <c r="CH622" s="2"/>
      <c r="CI622" s="2"/>
      <c r="CJ622" s="2"/>
      <c r="CK622" s="2"/>
      <c r="CL622" s="2"/>
    </row>
    <row r="623" spans="1:90" ht="12.7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c r="BW623" s="2"/>
      <c r="BX623" s="2"/>
      <c r="BY623" s="2"/>
      <c r="BZ623" s="2"/>
      <c r="CA623" s="2"/>
      <c r="CB623" s="2"/>
      <c r="CC623" s="2"/>
      <c r="CD623" s="2"/>
      <c r="CE623" s="2"/>
      <c r="CF623" s="2"/>
      <c r="CG623" s="2"/>
      <c r="CH623" s="2"/>
      <c r="CI623" s="2"/>
      <c r="CJ623" s="2"/>
      <c r="CK623" s="2"/>
      <c r="CL623" s="2"/>
    </row>
    <row r="624" spans="1:90" ht="12.7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c r="BW624" s="2"/>
      <c r="BX624" s="2"/>
      <c r="BY624" s="2"/>
      <c r="BZ624" s="2"/>
      <c r="CA624" s="2"/>
      <c r="CB624" s="2"/>
      <c r="CC624" s="2"/>
      <c r="CD624" s="2"/>
      <c r="CE624" s="2"/>
      <c r="CF624" s="2"/>
      <c r="CG624" s="2"/>
      <c r="CH624" s="2"/>
      <c r="CI624" s="2"/>
      <c r="CJ624" s="2"/>
      <c r="CK624" s="2"/>
      <c r="CL624" s="2"/>
    </row>
    <row r="625" spans="1:90" ht="12.7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c r="BW625" s="2"/>
      <c r="BX625" s="2"/>
      <c r="BY625" s="2"/>
      <c r="BZ625" s="2"/>
      <c r="CA625" s="2"/>
      <c r="CB625" s="2"/>
      <c r="CC625" s="2"/>
      <c r="CD625" s="2"/>
      <c r="CE625" s="2"/>
      <c r="CF625" s="2"/>
      <c r="CG625" s="2"/>
      <c r="CH625" s="2"/>
      <c r="CI625" s="2"/>
      <c r="CJ625" s="2"/>
      <c r="CK625" s="2"/>
      <c r="CL625" s="2"/>
    </row>
    <row r="626" spans="1:90" ht="12.7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c r="BW626" s="2"/>
      <c r="BX626" s="2"/>
      <c r="BY626" s="2"/>
      <c r="BZ626" s="2"/>
      <c r="CA626" s="2"/>
      <c r="CB626" s="2"/>
      <c r="CC626" s="2"/>
      <c r="CD626" s="2"/>
      <c r="CE626" s="2"/>
      <c r="CF626" s="2"/>
      <c r="CG626" s="2"/>
      <c r="CH626" s="2"/>
      <c r="CI626" s="2"/>
      <c r="CJ626" s="2"/>
      <c r="CK626" s="2"/>
      <c r="CL626" s="2"/>
    </row>
    <row r="627" spans="1:90" ht="12.7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c r="BW627" s="2"/>
      <c r="BX627" s="2"/>
      <c r="BY627" s="2"/>
      <c r="BZ627" s="2"/>
      <c r="CA627" s="2"/>
      <c r="CB627" s="2"/>
      <c r="CC627" s="2"/>
      <c r="CD627" s="2"/>
      <c r="CE627" s="2"/>
      <c r="CF627" s="2"/>
      <c r="CG627" s="2"/>
      <c r="CH627" s="2"/>
      <c r="CI627" s="2"/>
      <c r="CJ627" s="2"/>
      <c r="CK627" s="2"/>
      <c r="CL627" s="2"/>
    </row>
    <row r="628" spans="1:90" ht="12.7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c r="BW628" s="2"/>
      <c r="BX628" s="2"/>
      <c r="BY628" s="2"/>
      <c r="BZ628" s="2"/>
      <c r="CA628" s="2"/>
      <c r="CB628" s="2"/>
      <c r="CC628" s="2"/>
      <c r="CD628" s="2"/>
      <c r="CE628" s="2"/>
      <c r="CF628" s="2"/>
      <c r="CG628" s="2"/>
      <c r="CH628" s="2"/>
      <c r="CI628" s="2"/>
      <c r="CJ628" s="2"/>
      <c r="CK628" s="2"/>
      <c r="CL628" s="2"/>
    </row>
    <row r="629" spans="1:90" ht="12.7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c r="BW629" s="2"/>
      <c r="BX629" s="2"/>
      <c r="BY629" s="2"/>
      <c r="BZ629" s="2"/>
      <c r="CA629" s="2"/>
      <c r="CB629" s="2"/>
      <c r="CC629" s="2"/>
      <c r="CD629" s="2"/>
      <c r="CE629" s="2"/>
      <c r="CF629" s="2"/>
      <c r="CG629" s="2"/>
      <c r="CH629" s="2"/>
      <c r="CI629" s="2"/>
      <c r="CJ629" s="2"/>
      <c r="CK629" s="2"/>
      <c r="CL629" s="2"/>
    </row>
    <row r="630" spans="1:90" ht="12.7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c r="BW630" s="2"/>
      <c r="BX630" s="2"/>
      <c r="BY630" s="2"/>
      <c r="BZ630" s="2"/>
      <c r="CA630" s="2"/>
      <c r="CB630" s="2"/>
      <c r="CC630" s="2"/>
      <c r="CD630" s="2"/>
      <c r="CE630" s="2"/>
      <c r="CF630" s="2"/>
      <c r="CG630" s="2"/>
      <c r="CH630" s="2"/>
      <c r="CI630" s="2"/>
      <c r="CJ630" s="2"/>
      <c r="CK630" s="2"/>
      <c r="CL630" s="2"/>
    </row>
    <row r="631" spans="1:90" ht="12.7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c r="BW631" s="2"/>
      <c r="BX631" s="2"/>
      <c r="BY631" s="2"/>
      <c r="BZ631" s="2"/>
      <c r="CA631" s="2"/>
      <c r="CB631" s="2"/>
      <c r="CC631" s="2"/>
      <c r="CD631" s="2"/>
      <c r="CE631" s="2"/>
      <c r="CF631" s="2"/>
      <c r="CG631" s="2"/>
      <c r="CH631" s="2"/>
      <c r="CI631" s="2"/>
      <c r="CJ631" s="2"/>
      <c r="CK631" s="2"/>
      <c r="CL631" s="2"/>
    </row>
    <row r="632" spans="1:90" ht="12.7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BW632" s="2"/>
      <c r="BX632" s="2"/>
      <c r="BY632" s="2"/>
      <c r="BZ632" s="2"/>
      <c r="CA632" s="2"/>
      <c r="CB632" s="2"/>
      <c r="CC632" s="2"/>
      <c r="CD632" s="2"/>
      <c r="CE632" s="2"/>
      <c r="CF632" s="2"/>
      <c r="CG632" s="2"/>
      <c r="CH632" s="2"/>
      <c r="CI632" s="2"/>
      <c r="CJ632" s="2"/>
      <c r="CK632" s="2"/>
      <c r="CL632" s="2"/>
    </row>
    <row r="633" spans="1:90" ht="12.7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2"/>
      <c r="BX633" s="2"/>
      <c r="BY633" s="2"/>
      <c r="BZ633" s="2"/>
      <c r="CA633" s="2"/>
      <c r="CB633" s="2"/>
      <c r="CC633" s="2"/>
      <c r="CD633" s="2"/>
      <c r="CE633" s="2"/>
      <c r="CF633" s="2"/>
      <c r="CG633" s="2"/>
      <c r="CH633" s="2"/>
      <c r="CI633" s="2"/>
      <c r="CJ633" s="2"/>
      <c r="CK633" s="2"/>
      <c r="CL633" s="2"/>
    </row>
    <row r="634" spans="1:90" ht="12.7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c r="BW634" s="2"/>
      <c r="BX634" s="2"/>
      <c r="BY634" s="2"/>
      <c r="BZ634" s="2"/>
      <c r="CA634" s="2"/>
      <c r="CB634" s="2"/>
      <c r="CC634" s="2"/>
      <c r="CD634" s="2"/>
      <c r="CE634" s="2"/>
      <c r="CF634" s="2"/>
      <c r="CG634" s="2"/>
      <c r="CH634" s="2"/>
      <c r="CI634" s="2"/>
      <c r="CJ634" s="2"/>
      <c r="CK634" s="2"/>
      <c r="CL634" s="2"/>
    </row>
    <row r="635" spans="1:90" ht="12.7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c r="BW635" s="2"/>
      <c r="BX635" s="2"/>
      <c r="BY635" s="2"/>
      <c r="BZ635" s="2"/>
      <c r="CA635" s="2"/>
      <c r="CB635" s="2"/>
      <c r="CC635" s="2"/>
      <c r="CD635" s="2"/>
      <c r="CE635" s="2"/>
      <c r="CF635" s="2"/>
      <c r="CG635" s="2"/>
      <c r="CH635" s="2"/>
      <c r="CI635" s="2"/>
      <c r="CJ635" s="2"/>
      <c r="CK635" s="2"/>
      <c r="CL635" s="2"/>
    </row>
    <row r="636" spans="1:90" ht="12.7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2"/>
      <c r="BX636" s="2"/>
      <c r="BY636" s="2"/>
      <c r="BZ636" s="2"/>
      <c r="CA636" s="2"/>
      <c r="CB636" s="2"/>
      <c r="CC636" s="2"/>
      <c r="CD636" s="2"/>
      <c r="CE636" s="2"/>
      <c r="CF636" s="2"/>
      <c r="CG636" s="2"/>
      <c r="CH636" s="2"/>
      <c r="CI636" s="2"/>
      <c r="CJ636" s="2"/>
      <c r="CK636" s="2"/>
      <c r="CL636" s="2"/>
    </row>
    <row r="637" spans="1:90" ht="12.7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c r="BV637" s="2"/>
      <c r="BW637" s="2"/>
      <c r="BX637" s="2"/>
      <c r="BY637" s="2"/>
      <c r="BZ637" s="2"/>
      <c r="CA637" s="2"/>
      <c r="CB637" s="2"/>
      <c r="CC637" s="2"/>
      <c r="CD637" s="2"/>
      <c r="CE637" s="2"/>
      <c r="CF637" s="2"/>
      <c r="CG637" s="2"/>
      <c r="CH637" s="2"/>
      <c r="CI637" s="2"/>
      <c r="CJ637" s="2"/>
      <c r="CK637" s="2"/>
      <c r="CL637" s="2"/>
    </row>
    <row r="638" spans="1:90" ht="12.7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c r="BW638" s="2"/>
      <c r="BX638" s="2"/>
      <c r="BY638" s="2"/>
      <c r="BZ638" s="2"/>
      <c r="CA638" s="2"/>
      <c r="CB638" s="2"/>
      <c r="CC638" s="2"/>
      <c r="CD638" s="2"/>
      <c r="CE638" s="2"/>
      <c r="CF638" s="2"/>
      <c r="CG638" s="2"/>
      <c r="CH638" s="2"/>
      <c r="CI638" s="2"/>
      <c r="CJ638" s="2"/>
      <c r="CK638" s="2"/>
      <c r="CL638" s="2"/>
    </row>
    <row r="639" spans="1:90" ht="12.7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c r="BV639" s="2"/>
      <c r="BW639" s="2"/>
      <c r="BX639" s="2"/>
      <c r="BY639" s="2"/>
      <c r="BZ639" s="2"/>
      <c r="CA639" s="2"/>
      <c r="CB639" s="2"/>
      <c r="CC639" s="2"/>
      <c r="CD639" s="2"/>
      <c r="CE639" s="2"/>
      <c r="CF639" s="2"/>
      <c r="CG639" s="2"/>
      <c r="CH639" s="2"/>
      <c r="CI639" s="2"/>
      <c r="CJ639" s="2"/>
      <c r="CK639" s="2"/>
      <c r="CL639" s="2"/>
    </row>
    <row r="640" spans="1:90" ht="12.7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c r="BW640" s="2"/>
      <c r="BX640" s="2"/>
      <c r="BY640" s="2"/>
      <c r="BZ640" s="2"/>
      <c r="CA640" s="2"/>
      <c r="CB640" s="2"/>
      <c r="CC640" s="2"/>
      <c r="CD640" s="2"/>
      <c r="CE640" s="2"/>
      <c r="CF640" s="2"/>
      <c r="CG640" s="2"/>
      <c r="CH640" s="2"/>
      <c r="CI640" s="2"/>
      <c r="CJ640" s="2"/>
      <c r="CK640" s="2"/>
      <c r="CL640" s="2"/>
    </row>
    <row r="641" spans="1:90" ht="12.7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c r="BW641" s="2"/>
      <c r="BX641" s="2"/>
      <c r="BY641" s="2"/>
      <c r="BZ641" s="2"/>
      <c r="CA641" s="2"/>
      <c r="CB641" s="2"/>
      <c r="CC641" s="2"/>
      <c r="CD641" s="2"/>
      <c r="CE641" s="2"/>
      <c r="CF641" s="2"/>
      <c r="CG641" s="2"/>
      <c r="CH641" s="2"/>
      <c r="CI641" s="2"/>
      <c r="CJ641" s="2"/>
      <c r="CK641" s="2"/>
      <c r="CL641" s="2"/>
    </row>
    <row r="642" spans="1:90" ht="12.7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c r="BW642" s="2"/>
      <c r="BX642" s="2"/>
      <c r="BY642" s="2"/>
      <c r="BZ642" s="2"/>
      <c r="CA642" s="2"/>
      <c r="CB642" s="2"/>
      <c r="CC642" s="2"/>
      <c r="CD642" s="2"/>
      <c r="CE642" s="2"/>
      <c r="CF642" s="2"/>
      <c r="CG642" s="2"/>
      <c r="CH642" s="2"/>
      <c r="CI642" s="2"/>
      <c r="CJ642" s="2"/>
      <c r="CK642" s="2"/>
      <c r="CL642" s="2"/>
    </row>
    <row r="643" spans="1:90" ht="12.7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c r="BW643" s="2"/>
      <c r="BX643" s="2"/>
      <c r="BY643" s="2"/>
      <c r="BZ643" s="2"/>
      <c r="CA643" s="2"/>
      <c r="CB643" s="2"/>
      <c r="CC643" s="2"/>
      <c r="CD643" s="2"/>
      <c r="CE643" s="2"/>
      <c r="CF643" s="2"/>
      <c r="CG643" s="2"/>
      <c r="CH643" s="2"/>
      <c r="CI643" s="2"/>
      <c r="CJ643" s="2"/>
      <c r="CK643" s="2"/>
      <c r="CL643" s="2"/>
    </row>
    <row r="644" spans="1:90" ht="12.7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c r="BW644" s="2"/>
      <c r="BX644" s="2"/>
      <c r="BY644" s="2"/>
      <c r="BZ644" s="2"/>
      <c r="CA644" s="2"/>
      <c r="CB644" s="2"/>
      <c r="CC644" s="2"/>
      <c r="CD644" s="2"/>
      <c r="CE644" s="2"/>
      <c r="CF644" s="2"/>
      <c r="CG644" s="2"/>
      <c r="CH644" s="2"/>
      <c r="CI644" s="2"/>
      <c r="CJ644" s="2"/>
      <c r="CK644" s="2"/>
      <c r="CL644" s="2"/>
    </row>
    <row r="645" spans="1:90" ht="12.7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c r="BW645" s="2"/>
      <c r="BX645" s="2"/>
      <c r="BY645" s="2"/>
      <c r="BZ645" s="2"/>
      <c r="CA645" s="2"/>
      <c r="CB645" s="2"/>
      <c r="CC645" s="2"/>
      <c r="CD645" s="2"/>
      <c r="CE645" s="2"/>
      <c r="CF645" s="2"/>
      <c r="CG645" s="2"/>
      <c r="CH645" s="2"/>
      <c r="CI645" s="2"/>
      <c r="CJ645" s="2"/>
      <c r="CK645" s="2"/>
      <c r="CL645" s="2"/>
    </row>
    <row r="646" spans="1:90" ht="12.7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c r="BW646" s="2"/>
      <c r="BX646" s="2"/>
      <c r="BY646" s="2"/>
      <c r="BZ646" s="2"/>
      <c r="CA646" s="2"/>
      <c r="CB646" s="2"/>
      <c r="CC646" s="2"/>
      <c r="CD646" s="2"/>
      <c r="CE646" s="2"/>
      <c r="CF646" s="2"/>
      <c r="CG646" s="2"/>
      <c r="CH646" s="2"/>
      <c r="CI646" s="2"/>
      <c r="CJ646" s="2"/>
      <c r="CK646" s="2"/>
      <c r="CL646" s="2"/>
    </row>
    <row r="647" spans="1:90" ht="12.7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c r="BW647" s="2"/>
      <c r="BX647" s="2"/>
      <c r="BY647" s="2"/>
      <c r="BZ647" s="2"/>
      <c r="CA647" s="2"/>
      <c r="CB647" s="2"/>
      <c r="CC647" s="2"/>
      <c r="CD647" s="2"/>
      <c r="CE647" s="2"/>
      <c r="CF647" s="2"/>
      <c r="CG647" s="2"/>
      <c r="CH647" s="2"/>
      <c r="CI647" s="2"/>
      <c r="CJ647" s="2"/>
      <c r="CK647" s="2"/>
      <c r="CL647" s="2"/>
    </row>
    <row r="648" spans="1:90" ht="12.7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c r="BW648" s="2"/>
      <c r="BX648" s="2"/>
      <c r="BY648" s="2"/>
      <c r="BZ648" s="2"/>
      <c r="CA648" s="2"/>
      <c r="CB648" s="2"/>
      <c r="CC648" s="2"/>
      <c r="CD648" s="2"/>
      <c r="CE648" s="2"/>
      <c r="CF648" s="2"/>
      <c r="CG648" s="2"/>
      <c r="CH648" s="2"/>
      <c r="CI648" s="2"/>
      <c r="CJ648" s="2"/>
      <c r="CK648" s="2"/>
      <c r="CL648" s="2"/>
    </row>
    <row r="649" spans="1:90" ht="12.7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c r="BV649" s="2"/>
      <c r="BW649" s="2"/>
      <c r="BX649" s="2"/>
      <c r="BY649" s="2"/>
      <c r="BZ649" s="2"/>
      <c r="CA649" s="2"/>
      <c r="CB649" s="2"/>
      <c r="CC649" s="2"/>
      <c r="CD649" s="2"/>
      <c r="CE649" s="2"/>
      <c r="CF649" s="2"/>
      <c r="CG649" s="2"/>
      <c r="CH649" s="2"/>
      <c r="CI649" s="2"/>
      <c r="CJ649" s="2"/>
      <c r="CK649" s="2"/>
      <c r="CL649" s="2"/>
    </row>
    <row r="650" spans="1:90" ht="12.7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c r="BW650" s="2"/>
      <c r="BX650" s="2"/>
      <c r="BY650" s="2"/>
      <c r="BZ650" s="2"/>
      <c r="CA650" s="2"/>
      <c r="CB650" s="2"/>
      <c r="CC650" s="2"/>
      <c r="CD650" s="2"/>
      <c r="CE650" s="2"/>
      <c r="CF650" s="2"/>
      <c r="CG650" s="2"/>
      <c r="CH650" s="2"/>
      <c r="CI650" s="2"/>
      <c r="CJ650" s="2"/>
      <c r="CK650" s="2"/>
      <c r="CL650" s="2"/>
    </row>
    <row r="651" spans="1:90" ht="12.7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c r="BW651" s="2"/>
      <c r="BX651" s="2"/>
      <c r="BY651" s="2"/>
      <c r="BZ651" s="2"/>
      <c r="CA651" s="2"/>
      <c r="CB651" s="2"/>
      <c r="CC651" s="2"/>
      <c r="CD651" s="2"/>
      <c r="CE651" s="2"/>
      <c r="CF651" s="2"/>
      <c r="CG651" s="2"/>
      <c r="CH651" s="2"/>
      <c r="CI651" s="2"/>
      <c r="CJ651" s="2"/>
      <c r="CK651" s="2"/>
      <c r="CL651" s="2"/>
    </row>
    <row r="652" spans="1:90" ht="12.7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c r="BW652" s="2"/>
      <c r="BX652" s="2"/>
      <c r="BY652" s="2"/>
      <c r="BZ652" s="2"/>
      <c r="CA652" s="2"/>
      <c r="CB652" s="2"/>
      <c r="CC652" s="2"/>
      <c r="CD652" s="2"/>
      <c r="CE652" s="2"/>
      <c r="CF652" s="2"/>
      <c r="CG652" s="2"/>
      <c r="CH652" s="2"/>
      <c r="CI652" s="2"/>
      <c r="CJ652" s="2"/>
      <c r="CK652" s="2"/>
      <c r="CL652" s="2"/>
    </row>
    <row r="653" spans="1:90" ht="12.7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2"/>
      <c r="BT653" s="2"/>
      <c r="BU653" s="2"/>
      <c r="BV653" s="2"/>
      <c r="BW653" s="2"/>
      <c r="BX653" s="2"/>
      <c r="BY653" s="2"/>
      <c r="BZ653" s="2"/>
      <c r="CA653" s="2"/>
      <c r="CB653" s="2"/>
      <c r="CC653" s="2"/>
      <c r="CD653" s="2"/>
      <c r="CE653" s="2"/>
      <c r="CF653" s="2"/>
      <c r="CG653" s="2"/>
      <c r="CH653" s="2"/>
      <c r="CI653" s="2"/>
      <c r="CJ653" s="2"/>
      <c r="CK653" s="2"/>
      <c r="CL653" s="2"/>
    </row>
    <row r="654" spans="1:90" ht="12.7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c r="BW654" s="2"/>
      <c r="BX654" s="2"/>
      <c r="BY654" s="2"/>
      <c r="BZ654" s="2"/>
      <c r="CA654" s="2"/>
      <c r="CB654" s="2"/>
      <c r="CC654" s="2"/>
      <c r="CD654" s="2"/>
      <c r="CE654" s="2"/>
      <c r="CF654" s="2"/>
      <c r="CG654" s="2"/>
      <c r="CH654" s="2"/>
      <c r="CI654" s="2"/>
      <c r="CJ654" s="2"/>
      <c r="CK654" s="2"/>
      <c r="CL654" s="2"/>
    </row>
    <row r="655" spans="1:90" ht="12.7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c r="BV655" s="2"/>
      <c r="BW655" s="2"/>
      <c r="BX655" s="2"/>
      <c r="BY655" s="2"/>
      <c r="BZ655" s="2"/>
      <c r="CA655" s="2"/>
      <c r="CB655" s="2"/>
      <c r="CC655" s="2"/>
      <c r="CD655" s="2"/>
      <c r="CE655" s="2"/>
      <c r="CF655" s="2"/>
      <c r="CG655" s="2"/>
      <c r="CH655" s="2"/>
      <c r="CI655" s="2"/>
      <c r="CJ655" s="2"/>
      <c r="CK655" s="2"/>
      <c r="CL655" s="2"/>
    </row>
    <row r="656" spans="1:90" ht="12.7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c r="BW656" s="2"/>
      <c r="BX656" s="2"/>
      <c r="BY656" s="2"/>
      <c r="BZ656" s="2"/>
      <c r="CA656" s="2"/>
      <c r="CB656" s="2"/>
      <c r="CC656" s="2"/>
      <c r="CD656" s="2"/>
      <c r="CE656" s="2"/>
      <c r="CF656" s="2"/>
      <c r="CG656" s="2"/>
      <c r="CH656" s="2"/>
      <c r="CI656" s="2"/>
      <c r="CJ656" s="2"/>
      <c r="CK656" s="2"/>
      <c r="CL656" s="2"/>
    </row>
    <row r="657" spans="1:90" ht="12.7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c r="BV657" s="2"/>
      <c r="BW657" s="2"/>
      <c r="BX657" s="2"/>
      <c r="BY657" s="2"/>
      <c r="BZ657" s="2"/>
      <c r="CA657" s="2"/>
      <c r="CB657" s="2"/>
      <c r="CC657" s="2"/>
      <c r="CD657" s="2"/>
      <c r="CE657" s="2"/>
      <c r="CF657" s="2"/>
      <c r="CG657" s="2"/>
      <c r="CH657" s="2"/>
      <c r="CI657" s="2"/>
      <c r="CJ657" s="2"/>
      <c r="CK657" s="2"/>
      <c r="CL657" s="2"/>
    </row>
    <row r="658" spans="1:90" ht="12.7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c r="BW658" s="2"/>
      <c r="BX658" s="2"/>
      <c r="BY658" s="2"/>
      <c r="BZ658" s="2"/>
      <c r="CA658" s="2"/>
      <c r="CB658" s="2"/>
      <c r="CC658" s="2"/>
      <c r="CD658" s="2"/>
      <c r="CE658" s="2"/>
      <c r="CF658" s="2"/>
      <c r="CG658" s="2"/>
      <c r="CH658" s="2"/>
      <c r="CI658" s="2"/>
      <c r="CJ658" s="2"/>
      <c r="CK658" s="2"/>
      <c r="CL658" s="2"/>
    </row>
    <row r="659" spans="1:90" ht="12.7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c r="BW659" s="2"/>
      <c r="BX659" s="2"/>
      <c r="BY659" s="2"/>
      <c r="BZ659" s="2"/>
      <c r="CA659" s="2"/>
      <c r="CB659" s="2"/>
      <c r="CC659" s="2"/>
      <c r="CD659" s="2"/>
      <c r="CE659" s="2"/>
      <c r="CF659" s="2"/>
      <c r="CG659" s="2"/>
      <c r="CH659" s="2"/>
      <c r="CI659" s="2"/>
      <c r="CJ659" s="2"/>
      <c r="CK659" s="2"/>
      <c r="CL659" s="2"/>
    </row>
    <row r="660" spans="1:90" ht="12.7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c r="BV660" s="2"/>
      <c r="BW660" s="2"/>
      <c r="BX660" s="2"/>
      <c r="BY660" s="2"/>
      <c r="BZ660" s="2"/>
      <c r="CA660" s="2"/>
      <c r="CB660" s="2"/>
      <c r="CC660" s="2"/>
      <c r="CD660" s="2"/>
      <c r="CE660" s="2"/>
      <c r="CF660" s="2"/>
      <c r="CG660" s="2"/>
      <c r="CH660" s="2"/>
      <c r="CI660" s="2"/>
      <c r="CJ660" s="2"/>
      <c r="CK660" s="2"/>
      <c r="CL660" s="2"/>
    </row>
    <row r="661" spans="1:90" ht="12.7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c r="BW661" s="2"/>
      <c r="BX661" s="2"/>
      <c r="BY661" s="2"/>
      <c r="BZ661" s="2"/>
      <c r="CA661" s="2"/>
      <c r="CB661" s="2"/>
      <c r="CC661" s="2"/>
      <c r="CD661" s="2"/>
      <c r="CE661" s="2"/>
      <c r="CF661" s="2"/>
      <c r="CG661" s="2"/>
      <c r="CH661" s="2"/>
      <c r="CI661" s="2"/>
      <c r="CJ661" s="2"/>
      <c r="CK661" s="2"/>
      <c r="CL661" s="2"/>
    </row>
    <row r="662" spans="1:90" ht="12.7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c r="BW662" s="2"/>
      <c r="BX662" s="2"/>
      <c r="BY662" s="2"/>
      <c r="BZ662" s="2"/>
      <c r="CA662" s="2"/>
      <c r="CB662" s="2"/>
      <c r="CC662" s="2"/>
      <c r="CD662" s="2"/>
      <c r="CE662" s="2"/>
      <c r="CF662" s="2"/>
      <c r="CG662" s="2"/>
      <c r="CH662" s="2"/>
      <c r="CI662" s="2"/>
      <c r="CJ662" s="2"/>
      <c r="CK662" s="2"/>
      <c r="CL662" s="2"/>
    </row>
    <row r="663" spans="1:90" ht="12.7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c r="BW663" s="2"/>
      <c r="BX663" s="2"/>
      <c r="BY663" s="2"/>
      <c r="BZ663" s="2"/>
      <c r="CA663" s="2"/>
      <c r="CB663" s="2"/>
      <c r="CC663" s="2"/>
      <c r="CD663" s="2"/>
      <c r="CE663" s="2"/>
      <c r="CF663" s="2"/>
      <c r="CG663" s="2"/>
      <c r="CH663" s="2"/>
      <c r="CI663" s="2"/>
      <c r="CJ663" s="2"/>
      <c r="CK663" s="2"/>
      <c r="CL663" s="2"/>
    </row>
    <row r="664" spans="1:90" ht="12.7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c r="BW664" s="2"/>
      <c r="BX664" s="2"/>
      <c r="BY664" s="2"/>
      <c r="BZ664" s="2"/>
      <c r="CA664" s="2"/>
      <c r="CB664" s="2"/>
      <c r="CC664" s="2"/>
      <c r="CD664" s="2"/>
      <c r="CE664" s="2"/>
      <c r="CF664" s="2"/>
      <c r="CG664" s="2"/>
      <c r="CH664" s="2"/>
      <c r="CI664" s="2"/>
      <c r="CJ664" s="2"/>
      <c r="CK664" s="2"/>
      <c r="CL664" s="2"/>
    </row>
    <row r="665" spans="1:90" ht="12.7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c r="BW665" s="2"/>
      <c r="BX665" s="2"/>
      <c r="BY665" s="2"/>
      <c r="BZ665" s="2"/>
      <c r="CA665" s="2"/>
      <c r="CB665" s="2"/>
      <c r="CC665" s="2"/>
      <c r="CD665" s="2"/>
      <c r="CE665" s="2"/>
      <c r="CF665" s="2"/>
      <c r="CG665" s="2"/>
      <c r="CH665" s="2"/>
      <c r="CI665" s="2"/>
      <c r="CJ665" s="2"/>
      <c r="CK665" s="2"/>
      <c r="CL665" s="2"/>
    </row>
    <row r="666" spans="1:90" ht="12.7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c r="BW666" s="2"/>
      <c r="BX666" s="2"/>
      <c r="BY666" s="2"/>
      <c r="BZ666" s="2"/>
      <c r="CA666" s="2"/>
      <c r="CB666" s="2"/>
      <c r="CC666" s="2"/>
      <c r="CD666" s="2"/>
      <c r="CE666" s="2"/>
      <c r="CF666" s="2"/>
      <c r="CG666" s="2"/>
      <c r="CH666" s="2"/>
      <c r="CI666" s="2"/>
      <c r="CJ666" s="2"/>
      <c r="CK666" s="2"/>
      <c r="CL666" s="2"/>
    </row>
    <row r="667" spans="1:90" ht="12.7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c r="BW667" s="2"/>
      <c r="BX667" s="2"/>
      <c r="BY667" s="2"/>
      <c r="BZ667" s="2"/>
      <c r="CA667" s="2"/>
      <c r="CB667" s="2"/>
      <c r="CC667" s="2"/>
      <c r="CD667" s="2"/>
      <c r="CE667" s="2"/>
      <c r="CF667" s="2"/>
      <c r="CG667" s="2"/>
      <c r="CH667" s="2"/>
      <c r="CI667" s="2"/>
      <c r="CJ667" s="2"/>
      <c r="CK667" s="2"/>
      <c r="CL667" s="2"/>
    </row>
    <row r="668" spans="1:90" ht="12.7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c r="BW668" s="2"/>
      <c r="BX668" s="2"/>
      <c r="BY668" s="2"/>
      <c r="BZ668" s="2"/>
      <c r="CA668" s="2"/>
      <c r="CB668" s="2"/>
      <c r="CC668" s="2"/>
      <c r="CD668" s="2"/>
      <c r="CE668" s="2"/>
      <c r="CF668" s="2"/>
      <c r="CG668" s="2"/>
      <c r="CH668" s="2"/>
      <c r="CI668" s="2"/>
      <c r="CJ668" s="2"/>
      <c r="CK668" s="2"/>
      <c r="CL668" s="2"/>
    </row>
    <row r="669" spans="1:90" ht="12.7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c r="BV669" s="2"/>
      <c r="BW669" s="2"/>
      <c r="BX669" s="2"/>
      <c r="BY669" s="2"/>
      <c r="BZ669" s="2"/>
      <c r="CA669" s="2"/>
      <c r="CB669" s="2"/>
      <c r="CC669" s="2"/>
      <c r="CD669" s="2"/>
      <c r="CE669" s="2"/>
      <c r="CF669" s="2"/>
      <c r="CG669" s="2"/>
      <c r="CH669" s="2"/>
      <c r="CI669" s="2"/>
      <c r="CJ669" s="2"/>
      <c r="CK669" s="2"/>
      <c r="CL669" s="2"/>
    </row>
    <row r="670" spans="1:90" ht="12.7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c r="BW670" s="2"/>
      <c r="BX670" s="2"/>
      <c r="BY670" s="2"/>
      <c r="BZ670" s="2"/>
      <c r="CA670" s="2"/>
      <c r="CB670" s="2"/>
      <c r="CC670" s="2"/>
      <c r="CD670" s="2"/>
      <c r="CE670" s="2"/>
      <c r="CF670" s="2"/>
      <c r="CG670" s="2"/>
      <c r="CH670" s="2"/>
      <c r="CI670" s="2"/>
      <c r="CJ670" s="2"/>
      <c r="CK670" s="2"/>
      <c r="CL670" s="2"/>
    </row>
    <row r="671" spans="1:90" ht="12.7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c r="BV671" s="2"/>
      <c r="BW671" s="2"/>
      <c r="BX671" s="2"/>
      <c r="BY671" s="2"/>
      <c r="BZ671" s="2"/>
      <c r="CA671" s="2"/>
      <c r="CB671" s="2"/>
      <c r="CC671" s="2"/>
      <c r="CD671" s="2"/>
      <c r="CE671" s="2"/>
      <c r="CF671" s="2"/>
      <c r="CG671" s="2"/>
      <c r="CH671" s="2"/>
      <c r="CI671" s="2"/>
      <c r="CJ671" s="2"/>
      <c r="CK671" s="2"/>
      <c r="CL671" s="2"/>
    </row>
    <row r="672" spans="1:90" ht="12.7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c r="BW672" s="2"/>
      <c r="BX672" s="2"/>
      <c r="BY672" s="2"/>
      <c r="BZ672" s="2"/>
      <c r="CA672" s="2"/>
      <c r="CB672" s="2"/>
      <c r="CC672" s="2"/>
      <c r="CD672" s="2"/>
      <c r="CE672" s="2"/>
      <c r="CF672" s="2"/>
      <c r="CG672" s="2"/>
      <c r="CH672" s="2"/>
      <c r="CI672" s="2"/>
      <c r="CJ672" s="2"/>
      <c r="CK672" s="2"/>
      <c r="CL672" s="2"/>
    </row>
    <row r="673" spans="1:90" ht="12.7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c r="BV673" s="2"/>
      <c r="BW673" s="2"/>
      <c r="BX673" s="2"/>
      <c r="BY673" s="2"/>
      <c r="BZ673" s="2"/>
      <c r="CA673" s="2"/>
      <c r="CB673" s="2"/>
      <c r="CC673" s="2"/>
      <c r="CD673" s="2"/>
      <c r="CE673" s="2"/>
      <c r="CF673" s="2"/>
      <c r="CG673" s="2"/>
      <c r="CH673" s="2"/>
      <c r="CI673" s="2"/>
      <c r="CJ673" s="2"/>
      <c r="CK673" s="2"/>
      <c r="CL673" s="2"/>
    </row>
    <row r="674" spans="1:90" ht="12.7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c r="BW674" s="2"/>
      <c r="BX674" s="2"/>
      <c r="BY674" s="2"/>
      <c r="BZ674" s="2"/>
      <c r="CA674" s="2"/>
      <c r="CB674" s="2"/>
      <c r="CC674" s="2"/>
      <c r="CD674" s="2"/>
      <c r="CE674" s="2"/>
      <c r="CF674" s="2"/>
      <c r="CG674" s="2"/>
      <c r="CH674" s="2"/>
      <c r="CI674" s="2"/>
      <c r="CJ674" s="2"/>
      <c r="CK674" s="2"/>
      <c r="CL674" s="2"/>
    </row>
    <row r="675" spans="1:90" ht="12.7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c r="BV675" s="2"/>
      <c r="BW675" s="2"/>
      <c r="BX675" s="2"/>
      <c r="BY675" s="2"/>
      <c r="BZ675" s="2"/>
      <c r="CA675" s="2"/>
      <c r="CB675" s="2"/>
      <c r="CC675" s="2"/>
      <c r="CD675" s="2"/>
      <c r="CE675" s="2"/>
      <c r="CF675" s="2"/>
      <c r="CG675" s="2"/>
      <c r="CH675" s="2"/>
      <c r="CI675" s="2"/>
      <c r="CJ675" s="2"/>
      <c r="CK675" s="2"/>
      <c r="CL675" s="2"/>
    </row>
    <row r="676" spans="1:90" ht="12.7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2"/>
      <c r="BT676" s="2"/>
      <c r="BU676" s="2"/>
      <c r="BV676" s="2"/>
      <c r="BW676" s="2"/>
      <c r="BX676" s="2"/>
      <c r="BY676" s="2"/>
      <c r="BZ676" s="2"/>
      <c r="CA676" s="2"/>
      <c r="CB676" s="2"/>
      <c r="CC676" s="2"/>
      <c r="CD676" s="2"/>
      <c r="CE676" s="2"/>
      <c r="CF676" s="2"/>
      <c r="CG676" s="2"/>
      <c r="CH676" s="2"/>
      <c r="CI676" s="2"/>
      <c r="CJ676" s="2"/>
      <c r="CK676" s="2"/>
      <c r="CL676" s="2"/>
    </row>
    <row r="677" spans="1:90" ht="12.7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c r="BS677" s="2"/>
      <c r="BT677" s="2"/>
      <c r="BU677" s="2"/>
      <c r="BV677" s="2"/>
      <c r="BW677" s="2"/>
      <c r="BX677" s="2"/>
      <c r="BY677" s="2"/>
      <c r="BZ677" s="2"/>
      <c r="CA677" s="2"/>
      <c r="CB677" s="2"/>
      <c r="CC677" s="2"/>
      <c r="CD677" s="2"/>
      <c r="CE677" s="2"/>
      <c r="CF677" s="2"/>
      <c r="CG677" s="2"/>
      <c r="CH677" s="2"/>
      <c r="CI677" s="2"/>
      <c r="CJ677" s="2"/>
      <c r="CK677" s="2"/>
      <c r="CL677" s="2"/>
    </row>
    <row r="678" spans="1:90" ht="12.7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c r="BV678" s="2"/>
      <c r="BW678" s="2"/>
      <c r="BX678" s="2"/>
      <c r="BY678" s="2"/>
      <c r="BZ678" s="2"/>
      <c r="CA678" s="2"/>
      <c r="CB678" s="2"/>
      <c r="CC678" s="2"/>
      <c r="CD678" s="2"/>
      <c r="CE678" s="2"/>
      <c r="CF678" s="2"/>
      <c r="CG678" s="2"/>
      <c r="CH678" s="2"/>
      <c r="CI678" s="2"/>
      <c r="CJ678" s="2"/>
      <c r="CK678" s="2"/>
      <c r="CL678" s="2"/>
    </row>
    <row r="679" spans="1:90" ht="12.7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c r="BV679" s="2"/>
      <c r="BW679" s="2"/>
      <c r="BX679" s="2"/>
      <c r="BY679" s="2"/>
      <c r="BZ679" s="2"/>
      <c r="CA679" s="2"/>
      <c r="CB679" s="2"/>
      <c r="CC679" s="2"/>
      <c r="CD679" s="2"/>
      <c r="CE679" s="2"/>
      <c r="CF679" s="2"/>
      <c r="CG679" s="2"/>
      <c r="CH679" s="2"/>
      <c r="CI679" s="2"/>
      <c r="CJ679" s="2"/>
      <c r="CK679" s="2"/>
      <c r="CL679" s="2"/>
    </row>
    <row r="680" spans="1:90" ht="12.7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c r="BV680" s="2"/>
      <c r="BW680" s="2"/>
      <c r="BX680" s="2"/>
      <c r="BY680" s="2"/>
      <c r="BZ680" s="2"/>
      <c r="CA680" s="2"/>
      <c r="CB680" s="2"/>
      <c r="CC680" s="2"/>
      <c r="CD680" s="2"/>
      <c r="CE680" s="2"/>
      <c r="CF680" s="2"/>
      <c r="CG680" s="2"/>
      <c r="CH680" s="2"/>
      <c r="CI680" s="2"/>
      <c r="CJ680" s="2"/>
      <c r="CK680" s="2"/>
      <c r="CL680" s="2"/>
    </row>
    <row r="681" spans="1:90" ht="12.7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c r="BV681" s="2"/>
      <c r="BW681" s="2"/>
      <c r="BX681" s="2"/>
      <c r="BY681" s="2"/>
      <c r="BZ681" s="2"/>
      <c r="CA681" s="2"/>
      <c r="CB681" s="2"/>
      <c r="CC681" s="2"/>
      <c r="CD681" s="2"/>
      <c r="CE681" s="2"/>
      <c r="CF681" s="2"/>
      <c r="CG681" s="2"/>
      <c r="CH681" s="2"/>
      <c r="CI681" s="2"/>
      <c r="CJ681" s="2"/>
      <c r="CK681" s="2"/>
      <c r="CL681" s="2"/>
    </row>
    <row r="682" spans="1:90" ht="12.7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c r="BW682" s="2"/>
      <c r="BX682" s="2"/>
      <c r="BY682" s="2"/>
      <c r="BZ682" s="2"/>
      <c r="CA682" s="2"/>
      <c r="CB682" s="2"/>
      <c r="CC682" s="2"/>
      <c r="CD682" s="2"/>
      <c r="CE682" s="2"/>
      <c r="CF682" s="2"/>
      <c r="CG682" s="2"/>
      <c r="CH682" s="2"/>
      <c r="CI682" s="2"/>
      <c r="CJ682" s="2"/>
      <c r="CK682" s="2"/>
      <c r="CL682" s="2"/>
    </row>
    <row r="683" spans="1:90" ht="12.7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c r="BS683" s="2"/>
      <c r="BT683" s="2"/>
      <c r="BU683" s="2"/>
      <c r="BV683" s="2"/>
      <c r="BW683" s="2"/>
      <c r="BX683" s="2"/>
      <c r="BY683" s="2"/>
      <c r="BZ683" s="2"/>
      <c r="CA683" s="2"/>
      <c r="CB683" s="2"/>
      <c r="CC683" s="2"/>
      <c r="CD683" s="2"/>
      <c r="CE683" s="2"/>
      <c r="CF683" s="2"/>
      <c r="CG683" s="2"/>
      <c r="CH683" s="2"/>
      <c r="CI683" s="2"/>
      <c r="CJ683" s="2"/>
      <c r="CK683" s="2"/>
      <c r="CL683" s="2"/>
    </row>
    <row r="684" spans="1:90" ht="12.7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c r="BV684" s="2"/>
      <c r="BW684" s="2"/>
      <c r="BX684" s="2"/>
      <c r="BY684" s="2"/>
      <c r="BZ684" s="2"/>
      <c r="CA684" s="2"/>
      <c r="CB684" s="2"/>
      <c r="CC684" s="2"/>
      <c r="CD684" s="2"/>
      <c r="CE684" s="2"/>
      <c r="CF684" s="2"/>
      <c r="CG684" s="2"/>
      <c r="CH684" s="2"/>
      <c r="CI684" s="2"/>
      <c r="CJ684" s="2"/>
      <c r="CK684" s="2"/>
      <c r="CL684" s="2"/>
    </row>
    <row r="685" spans="1:90" ht="12.7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c r="BS685" s="2"/>
      <c r="BT685" s="2"/>
      <c r="BU685" s="2"/>
      <c r="BV685" s="2"/>
      <c r="BW685" s="2"/>
      <c r="BX685" s="2"/>
      <c r="BY685" s="2"/>
      <c r="BZ685" s="2"/>
      <c r="CA685" s="2"/>
      <c r="CB685" s="2"/>
      <c r="CC685" s="2"/>
      <c r="CD685" s="2"/>
      <c r="CE685" s="2"/>
      <c r="CF685" s="2"/>
      <c r="CG685" s="2"/>
      <c r="CH685" s="2"/>
      <c r="CI685" s="2"/>
      <c r="CJ685" s="2"/>
      <c r="CK685" s="2"/>
      <c r="CL685" s="2"/>
    </row>
    <row r="686" spans="1:90" ht="12.7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c r="BV686" s="2"/>
      <c r="BW686" s="2"/>
      <c r="BX686" s="2"/>
      <c r="BY686" s="2"/>
      <c r="BZ686" s="2"/>
      <c r="CA686" s="2"/>
      <c r="CB686" s="2"/>
      <c r="CC686" s="2"/>
      <c r="CD686" s="2"/>
      <c r="CE686" s="2"/>
      <c r="CF686" s="2"/>
      <c r="CG686" s="2"/>
      <c r="CH686" s="2"/>
      <c r="CI686" s="2"/>
      <c r="CJ686" s="2"/>
      <c r="CK686" s="2"/>
      <c r="CL686" s="2"/>
    </row>
    <row r="687" spans="1:90" ht="12.7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c r="BW687" s="2"/>
      <c r="BX687" s="2"/>
      <c r="BY687" s="2"/>
      <c r="BZ687" s="2"/>
      <c r="CA687" s="2"/>
      <c r="CB687" s="2"/>
      <c r="CC687" s="2"/>
      <c r="CD687" s="2"/>
      <c r="CE687" s="2"/>
      <c r="CF687" s="2"/>
      <c r="CG687" s="2"/>
      <c r="CH687" s="2"/>
      <c r="CI687" s="2"/>
      <c r="CJ687" s="2"/>
      <c r="CK687" s="2"/>
      <c r="CL687" s="2"/>
    </row>
    <row r="688" spans="1:90" ht="12.7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c r="BW688" s="2"/>
      <c r="BX688" s="2"/>
      <c r="BY688" s="2"/>
      <c r="BZ688" s="2"/>
      <c r="CA688" s="2"/>
      <c r="CB688" s="2"/>
      <c r="CC688" s="2"/>
      <c r="CD688" s="2"/>
      <c r="CE688" s="2"/>
      <c r="CF688" s="2"/>
      <c r="CG688" s="2"/>
      <c r="CH688" s="2"/>
      <c r="CI688" s="2"/>
      <c r="CJ688" s="2"/>
      <c r="CK688" s="2"/>
      <c r="CL688" s="2"/>
    </row>
    <row r="689" spans="1:90" ht="12.7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c r="BV689" s="2"/>
      <c r="BW689" s="2"/>
      <c r="BX689" s="2"/>
      <c r="BY689" s="2"/>
      <c r="BZ689" s="2"/>
      <c r="CA689" s="2"/>
      <c r="CB689" s="2"/>
      <c r="CC689" s="2"/>
      <c r="CD689" s="2"/>
      <c r="CE689" s="2"/>
      <c r="CF689" s="2"/>
      <c r="CG689" s="2"/>
      <c r="CH689" s="2"/>
      <c r="CI689" s="2"/>
      <c r="CJ689" s="2"/>
      <c r="CK689" s="2"/>
      <c r="CL689" s="2"/>
    </row>
    <row r="690" spans="1:90" ht="12.7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c r="BW690" s="2"/>
      <c r="BX690" s="2"/>
      <c r="BY690" s="2"/>
      <c r="BZ690" s="2"/>
      <c r="CA690" s="2"/>
      <c r="CB690" s="2"/>
      <c r="CC690" s="2"/>
      <c r="CD690" s="2"/>
      <c r="CE690" s="2"/>
      <c r="CF690" s="2"/>
      <c r="CG690" s="2"/>
      <c r="CH690" s="2"/>
      <c r="CI690" s="2"/>
      <c r="CJ690" s="2"/>
      <c r="CK690" s="2"/>
      <c r="CL690" s="2"/>
    </row>
    <row r="691" spans="1:90" ht="12.7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c r="BS691" s="2"/>
      <c r="BT691" s="2"/>
      <c r="BU691" s="2"/>
      <c r="BV691" s="2"/>
      <c r="BW691" s="2"/>
      <c r="BX691" s="2"/>
      <c r="BY691" s="2"/>
      <c r="BZ691" s="2"/>
      <c r="CA691" s="2"/>
      <c r="CB691" s="2"/>
      <c r="CC691" s="2"/>
      <c r="CD691" s="2"/>
      <c r="CE691" s="2"/>
      <c r="CF691" s="2"/>
      <c r="CG691" s="2"/>
      <c r="CH691" s="2"/>
      <c r="CI691" s="2"/>
      <c r="CJ691" s="2"/>
      <c r="CK691" s="2"/>
      <c r="CL691" s="2"/>
    </row>
    <row r="692" spans="1:90" ht="12.7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c r="BW692" s="2"/>
      <c r="BX692" s="2"/>
      <c r="BY692" s="2"/>
      <c r="BZ692" s="2"/>
      <c r="CA692" s="2"/>
      <c r="CB692" s="2"/>
      <c r="CC692" s="2"/>
      <c r="CD692" s="2"/>
      <c r="CE692" s="2"/>
      <c r="CF692" s="2"/>
      <c r="CG692" s="2"/>
      <c r="CH692" s="2"/>
      <c r="CI692" s="2"/>
      <c r="CJ692" s="2"/>
      <c r="CK692" s="2"/>
      <c r="CL692" s="2"/>
    </row>
    <row r="693" spans="1:90" ht="12.7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2"/>
      <c r="BT693" s="2"/>
      <c r="BU693" s="2"/>
      <c r="BV693" s="2"/>
      <c r="BW693" s="2"/>
      <c r="BX693" s="2"/>
      <c r="BY693" s="2"/>
      <c r="BZ693" s="2"/>
      <c r="CA693" s="2"/>
      <c r="CB693" s="2"/>
      <c r="CC693" s="2"/>
      <c r="CD693" s="2"/>
      <c r="CE693" s="2"/>
      <c r="CF693" s="2"/>
      <c r="CG693" s="2"/>
      <c r="CH693" s="2"/>
      <c r="CI693" s="2"/>
      <c r="CJ693" s="2"/>
      <c r="CK693" s="2"/>
      <c r="CL693" s="2"/>
    </row>
    <row r="694" spans="1:90" ht="12.7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c r="BV694" s="2"/>
      <c r="BW694" s="2"/>
      <c r="BX694" s="2"/>
      <c r="BY694" s="2"/>
      <c r="BZ694" s="2"/>
      <c r="CA694" s="2"/>
      <c r="CB694" s="2"/>
      <c r="CC694" s="2"/>
      <c r="CD694" s="2"/>
      <c r="CE694" s="2"/>
      <c r="CF694" s="2"/>
      <c r="CG694" s="2"/>
      <c r="CH694" s="2"/>
      <c r="CI694" s="2"/>
      <c r="CJ694" s="2"/>
      <c r="CK694" s="2"/>
      <c r="CL694" s="2"/>
    </row>
    <row r="695" spans="1:90" ht="12.7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2"/>
      <c r="BT695" s="2"/>
      <c r="BU695" s="2"/>
      <c r="BV695" s="2"/>
      <c r="BW695" s="2"/>
      <c r="BX695" s="2"/>
      <c r="BY695" s="2"/>
      <c r="BZ695" s="2"/>
      <c r="CA695" s="2"/>
      <c r="CB695" s="2"/>
      <c r="CC695" s="2"/>
      <c r="CD695" s="2"/>
      <c r="CE695" s="2"/>
      <c r="CF695" s="2"/>
      <c r="CG695" s="2"/>
      <c r="CH695" s="2"/>
      <c r="CI695" s="2"/>
      <c r="CJ695" s="2"/>
      <c r="CK695" s="2"/>
      <c r="CL695" s="2"/>
    </row>
    <row r="696" spans="1:90" ht="12.7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c r="BS696" s="2"/>
      <c r="BT696" s="2"/>
      <c r="BU696" s="2"/>
      <c r="BV696" s="2"/>
      <c r="BW696" s="2"/>
      <c r="BX696" s="2"/>
      <c r="BY696" s="2"/>
      <c r="BZ696" s="2"/>
      <c r="CA696" s="2"/>
      <c r="CB696" s="2"/>
      <c r="CC696" s="2"/>
      <c r="CD696" s="2"/>
      <c r="CE696" s="2"/>
      <c r="CF696" s="2"/>
      <c r="CG696" s="2"/>
      <c r="CH696" s="2"/>
      <c r="CI696" s="2"/>
      <c r="CJ696" s="2"/>
      <c r="CK696" s="2"/>
      <c r="CL696" s="2"/>
    </row>
    <row r="697" spans="1:90" ht="12.7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c r="BS697" s="2"/>
      <c r="BT697" s="2"/>
      <c r="BU697" s="2"/>
      <c r="BV697" s="2"/>
      <c r="BW697" s="2"/>
      <c r="BX697" s="2"/>
      <c r="BY697" s="2"/>
      <c r="BZ697" s="2"/>
      <c r="CA697" s="2"/>
      <c r="CB697" s="2"/>
      <c r="CC697" s="2"/>
      <c r="CD697" s="2"/>
      <c r="CE697" s="2"/>
      <c r="CF697" s="2"/>
      <c r="CG697" s="2"/>
      <c r="CH697" s="2"/>
      <c r="CI697" s="2"/>
      <c r="CJ697" s="2"/>
      <c r="CK697" s="2"/>
      <c r="CL697" s="2"/>
    </row>
    <row r="698" spans="1:90" ht="12.7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c r="BV698" s="2"/>
      <c r="BW698" s="2"/>
      <c r="BX698" s="2"/>
      <c r="BY698" s="2"/>
      <c r="BZ698" s="2"/>
      <c r="CA698" s="2"/>
      <c r="CB698" s="2"/>
      <c r="CC698" s="2"/>
      <c r="CD698" s="2"/>
      <c r="CE698" s="2"/>
      <c r="CF698" s="2"/>
      <c r="CG698" s="2"/>
      <c r="CH698" s="2"/>
      <c r="CI698" s="2"/>
      <c r="CJ698" s="2"/>
      <c r="CK698" s="2"/>
      <c r="CL698" s="2"/>
    </row>
    <row r="699" spans="1:90" ht="12.7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c r="BR699" s="2"/>
      <c r="BS699" s="2"/>
      <c r="BT699" s="2"/>
      <c r="BU699" s="2"/>
      <c r="BV699" s="2"/>
      <c r="BW699" s="2"/>
      <c r="BX699" s="2"/>
      <c r="BY699" s="2"/>
      <c r="BZ699" s="2"/>
      <c r="CA699" s="2"/>
      <c r="CB699" s="2"/>
      <c r="CC699" s="2"/>
      <c r="CD699" s="2"/>
      <c r="CE699" s="2"/>
      <c r="CF699" s="2"/>
      <c r="CG699" s="2"/>
      <c r="CH699" s="2"/>
      <c r="CI699" s="2"/>
      <c r="CJ699" s="2"/>
      <c r="CK699" s="2"/>
      <c r="CL699" s="2"/>
    </row>
    <row r="700" spans="1:90" ht="12.7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c r="BS700" s="2"/>
      <c r="BT700" s="2"/>
      <c r="BU700" s="2"/>
      <c r="BV700" s="2"/>
      <c r="BW700" s="2"/>
      <c r="BX700" s="2"/>
      <c r="BY700" s="2"/>
      <c r="BZ700" s="2"/>
      <c r="CA700" s="2"/>
      <c r="CB700" s="2"/>
      <c r="CC700" s="2"/>
      <c r="CD700" s="2"/>
      <c r="CE700" s="2"/>
      <c r="CF700" s="2"/>
      <c r="CG700" s="2"/>
      <c r="CH700" s="2"/>
      <c r="CI700" s="2"/>
      <c r="CJ700" s="2"/>
      <c r="CK700" s="2"/>
      <c r="CL700" s="2"/>
    </row>
    <row r="701" spans="1:90" ht="12.7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c r="BS701" s="2"/>
      <c r="BT701" s="2"/>
      <c r="BU701" s="2"/>
      <c r="BV701" s="2"/>
      <c r="BW701" s="2"/>
      <c r="BX701" s="2"/>
      <c r="BY701" s="2"/>
      <c r="BZ701" s="2"/>
      <c r="CA701" s="2"/>
      <c r="CB701" s="2"/>
      <c r="CC701" s="2"/>
      <c r="CD701" s="2"/>
      <c r="CE701" s="2"/>
      <c r="CF701" s="2"/>
      <c r="CG701" s="2"/>
      <c r="CH701" s="2"/>
      <c r="CI701" s="2"/>
      <c r="CJ701" s="2"/>
      <c r="CK701" s="2"/>
      <c r="CL701" s="2"/>
    </row>
    <row r="702" spans="1:90" ht="12.7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2"/>
      <c r="BT702" s="2"/>
      <c r="BU702" s="2"/>
      <c r="BV702" s="2"/>
      <c r="BW702" s="2"/>
      <c r="BX702" s="2"/>
      <c r="BY702" s="2"/>
      <c r="BZ702" s="2"/>
      <c r="CA702" s="2"/>
      <c r="CB702" s="2"/>
      <c r="CC702" s="2"/>
      <c r="CD702" s="2"/>
      <c r="CE702" s="2"/>
      <c r="CF702" s="2"/>
      <c r="CG702" s="2"/>
      <c r="CH702" s="2"/>
      <c r="CI702" s="2"/>
      <c r="CJ702" s="2"/>
      <c r="CK702" s="2"/>
      <c r="CL702" s="2"/>
    </row>
    <row r="703" spans="1:90" ht="12.7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c r="BS703" s="2"/>
      <c r="BT703" s="2"/>
      <c r="BU703" s="2"/>
      <c r="BV703" s="2"/>
      <c r="BW703" s="2"/>
      <c r="BX703" s="2"/>
      <c r="BY703" s="2"/>
      <c r="BZ703" s="2"/>
      <c r="CA703" s="2"/>
      <c r="CB703" s="2"/>
      <c r="CC703" s="2"/>
      <c r="CD703" s="2"/>
      <c r="CE703" s="2"/>
      <c r="CF703" s="2"/>
      <c r="CG703" s="2"/>
      <c r="CH703" s="2"/>
      <c r="CI703" s="2"/>
      <c r="CJ703" s="2"/>
      <c r="CK703" s="2"/>
      <c r="CL703" s="2"/>
    </row>
    <row r="704" spans="1:90" ht="12.7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c r="BV704" s="2"/>
      <c r="BW704" s="2"/>
      <c r="BX704" s="2"/>
      <c r="BY704" s="2"/>
      <c r="BZ704" s="2"/>
      <c r="CA704" s="2"/>
      <c r="CB704" s="2"/>
      <c r="CC704" s="2"/>
      <c r="CD704" s="2"/>
      <c r="CE704" s="2"/>
      <c r="CF704" s="2"/>
      <c r="CG704" s="2"/>
      <c r="CH704" s="2"/>
      <c r="CI704" s="2"/>
      <c r="CJ704" s="2"/>
      <c r="CK704" s="2"/>
      <c r="CL704" s="2"/>
    </row>
    <row r="705" spans="1:90" ht="12.7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c r="BS705" s="2"/>
      <c r="BT705" s="2"/>
      <c r="BU705" s="2"/>
      <c r="BV705" s="2"/>
      <c r="BW705" s="2"/>
      <c r="BX705" s="2"/>
      <c r="BY705" s="2"/>
      <c r="BZ705" s="2"/>
      <c r="CA705" s="2"/>
      <c r="CB705" s="2"/>
      <c r="CC705" s="2"/>
      <c r="CD705" s="2"/>
      <c r="CE705" s="2"/>
      <c r="CF705" s="2"/>
      <c r="CG705" s="2"/>
      <c r="CH705" s="2"/>
      <c r="CI705" s="2"/>
      <c r="CJ705" s="2"/>
      <c r="CK705" s="2"/>
      <c r="CL705" s="2"/>
    </row>
    <row r="706" spans="1:90" ht="12.7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c r="BW706" s="2"/>
      <c r="BX706" s="2"/>
      <c r="BY706" s="2"/>
      <c r="BZ706" s="2"/>
      <c r="CA706" s="2"/>
      <c r="CB706" s="2"/>
      <c r="CC706" s="2"/>
      <c r="CD706" s="2"/>
      <c r="CE706" s="2"/>
      <c r="CF706" s="2"/>
      <c r="CG706" s="2"/>
      <c r="CH706" s="2"/>
      <c r="CI706" s="2"/>
      <c r="CJ706" s="2"/>
      <c r="CK706" s="2"/>
      <c r="CL706" s="2"/>
    </row>
    <row r="707" spans="1:90" ht="12.7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c r="BS707" s="2"/>
      <c r="BT707" s="2"/>
      <c r="BU707" s="2"/>
      <c r="BV707" s="2"/>
      <c r="BW707" s="2"/>
      <c r="BX707" s="2"/>
      <c r="BY707" s="2"/>
      <c r="BZ707" s="2"/>
      <c r="CA707" s="2"/>
      <c r="CB707" s="2"/>
      <c r="CC707" s="2"/>
      <c r="CD707" s="2"/>
      <c r="CE707" s="2"/>
      <c r="CF707" s="2"/>
      <c r="CG707" s="2"/>
      <c r="CH707" s="2"/>
      <c r="CI707" s="2"/>
      <c r="CJ707" s="2"/>
      <c r="CK707" s="2"/>
      <c r="CL707" s="2"/>
    </row>
    <row r="708" spans="1:90" ht="12.7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c r="BS708" s="2"/>
      <c r="BT708" s="2"/>
      <c r="BU708" s="2"/>
      <c r="BV708" s="2"/>
      <c r="BW708" s="2"/>
      <c r="BX708" s="2"/>
      <c r="BY708" s="2"/>
      <c r="BZ708" s="2"/>
      <c r="CA708" s="2"/>
      <c r="CB708" s="2"/>
      <c r="CC708" s="2"/>
      <c r="CD708" s="2"/>
      <c r="CE708" s="2"/>
      <c r="CF708" s="2"/>
      <c r="CG708" s="2"/>
      <c r="CH708" s="2"/>
      <c r="CI708" s="2"/>
      <c r="CJ708" s="2"/>
      <c r="CK708" s="2"/>
      <c r="CL708" s="2"/>
    </row>
    <row r="709" spans="1:90" ht="12.7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c r="BS709" s="2"/>
      <c r="BT709" s="2"/>
      <c r="BU709" s="2"/>
      <c r="BV709" s="2"/>
      <c r="BW709" s="2"/>
      <c r="BX709" s="2"/>
      <c r="BY709" s="2"/>
      <c r="BZ709" s="2"/>
      <c r="CA709" s="2"/>
      <c r="CB709" s="2"/>
      <c r="CC709" s="2"/>
      <c r="CD709" s="2"/>
      <c r="CE709" s="2"/>
      <c r="CF709" s="2"/>
      <c r="CG709" s="2"/>
      <c r="CH709" s="2"/>
      <c r="CI709" s="2"/>
      <c r="CJ709" s="2"/>
      <c r="CK709" s="2"/>
      <c r="CL709" s="2"/>
    </row>
    <row r="710" spans="1:90" ht="12.7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c r="BS710" s="2"/>
      <c r="BT710" s="2"/>
      <c r="BU710" s="2"/>
      <c r="BV710" s="2"/>
      <c r="BW710" s="2"/>
      <c r="BX710" s="2"/>
      <c r="BY710" s="2"/>
      <c r="BZ710" s="2"/>
      <c r="CA710" s="2"/>
      <c r="CB710" s="2"/>
      <c r="CC710" s="2"/>
      <c r="CD710" s="2"/>
      <c r="CE710" s="2"/>
      <c r="CF710" s="2"/>
      <c r="CG710" s="2"/>
      <c r="CH710" s="2"/>
      <c r="CI710" s="2"/>
      <c r="CJ710" s="2"/>
      <c r="CK710" s="2"/>
      <c r="CL710" s="2"/>
    </row>
    <row r="711" spans="1:90" ht="12.7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c r="BS711" s="2"/>
      <c r="BT711" s="2"/>
      <c r="BU711" s="2"/>
      <c r="BV711" s="2"/>
      <c r="BW711" s="2"/>
      <c r="BX711" s="2"/>
      <c r="BY711" s="2"/>
      <c r="BZ711" s="2"/>
      <c r="CA711" s="2"/>
      <c r="CB711" s="2"/>
      <c r="CC711" s="2"/>
      <c r="CD711" s="2"/>
      <c r="CE711" s="2"/>
      <c r="CF711" s="2"/>
      <c r="CG711" s="2"/>
      <c r="CH711" s="2"/>
      <c r="CI711" s="2"/>
      <c r="CJ711" s="2"/>
      <c r="CK711" s="2"/>
      <c r="CL711" s="2"/>
    </row>
    <row r="712" spans="1:90" ht="12.7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c r="BS712" s="2"/>
      <c r="BT712" s="2"/>
      <c r="BU712" s="2"/>
      <c r="BV712" s="2"/>
      <c r="BW712" s="2"/>
      <c r="BX712" s="2"/>
      <c r="BY712" s="2"/>
      <c r="BZ712" s="2"/>
      <c r="CA712" s="2"/>
      <c r="CB712" s="2"/>
      <c r="CC712" s="2"/>
      <c r="CD712" s="2"/>
      <c r="CE712" s="2"/>
      <c r="CF712" s="2"/>
      <c r="CG712" s="2"/>
      <c r="CH712" s="2"/>
      <c r="CI712" s="2"/>
      <c r="CJ712" s="2"/>
      <c r="CK712" s="2"/>
      <c r="CL712" s="2"/>
    </row>
    <row r="713" spans="1:90" ht="12.7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c r="BS713" s="2"/>
      <c r="BT713" s="2"/>
      <c r="BU713" s="2"/>
      <c r="BV713" s="2"/>
      <c r="BW713" s="2"/>
      <c r="BX713" s="2"/>
      <c r="BY713" s="2"/>
      <c r="BZ713" s="2"/>
      <c r="CA713" s="2"/>
      <c r="CB713" s="2"/>
      <c r="CC713" s="2"/>
      <c r="CD713" s="2"/>
      <c r="CE713" s="2"/>
      <c r="CF713" s="2"/>
      <c r="CG713" s="2"/>
      <c r="CH713" s="2"/>
      <c r="CI713" s="2"/>
      <c r="CJ713" s="2"/>
      <c r="CK713" s="2"/>
      <c r="CL713" s="2"/>
    </row>
    <row r="714" spans="1:90" ht="12.7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c r="BS714" s="2"/>
      <c r="BT714" s="2"/>
      <c r="BU714" s="2"/>
      <c r="BV714" s="2"/>
      <c r="BW714" s="2"/>
      <c r="BX714" s="2"/>
      <c r="BY714" s="2"/>
      <c r="BZ714" s="2"/>
      <c r="CA714" s="2"/>
      <c r="CB714" s="2"/>
      <c r="CC714" s="2"/>
      <c r="CD714" s="2"/>
      <c r="CE714" s="2"/>
      <c r="CF714" s="2"/>
      <c r="CG714" s="2"/>
      <c r="CH714" s="2"/>
      <c r="CI714" s="2"/>
      <c r="CJ714" s="2"/>
      <c r="CK714" s="2"/>
      <c r="CL714" s="2"/>
    </row>
    <row r="715" spans="1:90" ht="12.7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c r="BS715" s="2"/>
      <c r="BT715" s="2"/>
      <c r="BU715" s="2"/>
      <c r="BV715" s="2"/>
      <c r="BW715" s="2"/>
      <c r="BX715" s="2"/>
      <c r="BY715" s="2"/>
      <c r="BZ715" s="2"/>
      <c r="CA715" s="2"/>
      <c r="CB715" s="2"/>
      <c r="CC715" s="2"/>
      <c r="CD715" s="2"/>
      <c r="CE715" s="2"/>
      <c r="CF715" s="2"/>
      <c r="CG715" s="2"/>
      <c r="CH715" s="2"/>
      <c r="CI715" s="2"/>
      <c r="CJ715" s="2"/>
      <c r="CK715" s="2"/>
      <c r="CL715" s="2"/>
    </row>
    <row r="716" spans="1:90" ht="12.7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c r="BT716" s="2"/>
      <c r="BU716" s="2"/>
      <c r="BV716" s="2"/>
      <c r="BW716" s="2"/>
      <c r="BX716" s="2"/>
      <c r="BY716" s="2"/>
      <c r="BZ716" s="2"/>
      <c r="CA716" s="2"/>
      <c r="CB716" s="2"/>
      <c r="CC716" s="2"/>
      <c r="CD716" s="2"/>
      <c r="CE716" s="2"/>
      <c r="CF716" s="2"/>
      <c r="CG716" s="2"/>
      <c r="CH716" s="2"/>
      <c r="CI716" s="2"/>
      <c r="CJ716" s="2"/>
      <c r="CK716" s="2"/>
      <c r="CL716" s="2"/>
    </row>
    <row r="717" spans="1:90" ht="12.7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c r="BS717" s="2"/>
      <c r="BT717" s="2"/>
      <c r="BU717" s="2"/>
      <c r="BV717" s="2"/>
      <c r="BW717" s="2"/>
      <c r="BX717" s="2"/>
      <c r="BY717" s="2"/>
      <c r="BZ717" s="2"/>
      <c r="CA717" s="2"/>
      <c r="CB717" s="2"/>
      <c r="CC717" s="2"/>
      <c r="CD717" s="2"/>
      <c r="CE717" s="2"/>
      <c r="CF717" s="2"/>
      <c r="CG717" s="2"/>
      <c r="CH717" s="2"/>
      <c r="CI717" s="2"/>
      <c r="CJ717" s="2"/>
      <c r="CK717" s="2"/>
      <c r="CL717" s="2"/>
    </row>
    <row r="718" spans="1:90" ht="12.7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c r="BV718" s="2"/>
      <c r="BW718" s="2"/>
      <c r="BX718" s="2"/>
      <c r="BY718" s="2"/>
      <c r="BZ718" s="2"/>
      <c r="CA718" s="2"/>
      <c r="CB718" s="2"/>
      <c r="CC718" s="2"/>
      <c r="CD718" s="2"/>
      <c r="CE718" s="2"/>
      <c r="CF718" s="2"/>
      <c r="CG718" s="2"/>
      <c r="CH718" s="2"/>
      <c r="CI718" s="2"/>
      <c r="CJ718" s="2"/>
      <c r="CK718" s="2"/>
      <c r="CL718" s="2"/>
    </row>
    <row r="719" spans="1:90" ht="12.7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2"/>
      <c r="BT719" s="2"/>
      <c r="BU719" s="2"/>
      <c r="BV719" s="2"/>
      <c r="BW719" s="2"/>
      <c r="BX719" s="2"/>
      <c r="BY719" s="2"/>
      <c r="BZ719" s="2"/>
      <c r="CA719" s="2"/>
      <c r="CB719" s="2"/>
      <c r="CC719" s="2"/>
      <c r="CD719" s="2"/>
      <c r="CE719" s="2"/>
      <c r="CF719" s="2"/>
      <c r="CG719" s="2"/>
      <c r="CH719" s="2"/>
      <c r="CI719" s="2"/>
      <c r="CJ719" s="2"/>
      <c r="CK719" s="2"/>
      <c r="CL719" s="2"/>
    </row>
    <row r="720" spans="1:90" ht="12.7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c r="BS720" s="2"/>
      <c r="BT720" s="2"/>
      <c r="BU720" s="2"/>
      <c r="BV720" s="2"/>
      <c r="BW720" s="2"/>
      <c r="BX720" s="2"/>
      <c r="BY720" s="2"/>
      <c r="BZ720" s="2"/>
      <c r="CA720" s="2"/>
      <c r="CB720" s="2"/>
      <c r="CC720" s="2"/>
      <c r="CD720" s="2"/>
      <c r="CE720" s="2"/>
      <c r="CF720" s="2"/>
      <c r="CG720" s="2"/>
      <c r="CH720" s="2"/>
      <c r="CI720" s="2"/>
      <c r="CJ720" s="2"/>
      <c r="CK720" s="2"/>
      <c r="CL720" s="2"/>
    </row>
    <row r="721" spans="1:90" ht="12.7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c r="BS721" s="2"/>
      <c r="BT721" s="2"/>
      <c r="BU721" s="2"/>
      <c r="BV721" s="2"/>
      <c r="BW721" s="2"/>
      <c r="BX721" s="2"/>
      <c r="BY721" s="2"/>
      <c r="BZ721" s="2"/>
      <c r="CA721" s="2"/>
      <c r="CB721" s="2"/>
      <c r="CC721" s="2"/>
      <c r="CD721" s="2"/>
      <c r="CE721" s="2"/>
      <c r="CF721" s="2"/>
      <c r="CG721" s="2"/>
      <c r="CH721" s="2"/>
      <c r="CI721" s="2"/>
      <c r="CJ721" s="2"/>
      <c r="CK721" s="2"/>
      <c r="CL721" s="2"/>
    </row>
    <row r="722" spans="1:90" ht="12.7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2"/>
      <c r="BT722" s="2"/>
      <c r="BU722" s="2"/>
      <c r="BV722" s="2"/>
      <c r="BW722" s="2"/>
      <c r="BX722" s="2"/>
      <c r="BY722" s="2"/>
      <c r="BZ722" s="2"/>
      <c r="CA722" s="2"/>
      <c r="CB722" s="2"/>
      <c r="CC722" s="2"/>
      <c r="CD722" s="2"/>
      <c r="CE722" s="2"/>
      <c r="CF722" s="2"/>
      <c r="CG722" s="2"/>
      <c r="CH722" s="2"/>
      <c r="CI722" s="2"/>
      <c r="CJ722" s="2"/>
      <c r="CK722" s="2"/>
      <c r="CL722" s="2"/>
    </row>
    <row r="723" spans="1:90" ht="12.7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c r="BS723" s="2"/>
      <c r="BT723" s="2"/>
      <c r="BU723" s="2"/>
      <c r="BV723" s="2"/>
      <c r="BW723" s="2"/>
      <c r="BX723" s="2"/>
      <c r="BY723" s="2"/>
      <c r="BZ723" s="2"/>
      <c r="CA723" s="2"/>
      <c r="CB723" s="2"/>
      <c r="CC723" s="2"/>
      <c r="CD723" s="2"/>
      <c r="CE723" s="2"/>
      <c r="CF723" s="2"/>
      <c r="CG723" s="2"/>
      <c r="CH723" s="2"/>
      <c r="CI723" s="2"/>
      <c r="CJ723" s="2"/>
      <c r="CK723" s="2"/>
      <c r="CL723" s="2"/>
    </row>
    <row r="724" spans="1:90" ht="12.7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c r="BV724" s="2"/>
      <c r="BW724" s="2"/>
      <c r="BX724" s="2"/>
      <c r="BY724" s="2"/>
      <c r="BZ724" s="2"/>
      <c r="CA724" s="2"/>
      <c r="CB724" s="2"/>
      <c r="CC724" s="2"/>
      <c r="CD724" s="2"/>
      <c r="CE724" s="2"/>
      <c r="CF724" s="2"/>
      <c r="CG724" s="2"/>
      <c r="CH724" s="2"/>
      <c r="CI724" s="2"/>
      <c r="CJ724" s="2"/>
      <c r="CK724" s="2"/>
      <c r="CL724" s="2"/>
    </row>
    <row r="725" spans="1:90" ht="12.7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c r="BS725" s="2"/>
      <c r="BT725" s="2"/>
      <c r="BU725" s="2"/>
      <c r="BV725" s="2"/>
      <c r="BW725" s="2"/>
      <c r="BX725" s="2"/>
      <c r="BY725" s="2"/>
      <c r="BZ725" s="2"/>
      <c r="CA725" s="2"/>
      <c r="CB725" s="2"/>
      <c r="CC725" s="2"/>
      <c r="CD725" s="2"/>
      <c r="CE725" s="2"/>
      <c r="CF725" s="2"/>
      <c r="CG725" s="2"/>
      <c r="CH725" s="2"/>
      <c r="CI725" s="2"/>
      <c r="CJ725" s="2"/>
      <c r="CK725" s="2"/>
      <c r="CL725" s="2"/>
    </row>
    <row r="726" spans="1:90" ht="12.7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c r="BW726" s="2"/>
      <c r="BX726" s="2"/>
      <c r="BY726" s="2"/>
      <c r="BZ726" s="2"/>
      <c r="CA726" s="2"/>
      <c r="CB726" s="2"/>
      <c r="CC726" s="2"/>
      <c r="CD726" s="2"/>
      <c r="CE726" s="2"/>
      <c r="CF726" s="2"/>
      <c r="CG726" s="2"/>
      <c r="CH726" s="2"/>
      <c r="CI726" s="2"/>
      <c r="CJ726" s="2"/>
      <c r="CK726" s="2"/>
      <c r="CL726" s="2"/>
    </row>
    <row r="727" spans="1:90" ht="12.7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c r="BS727" s="2"/>
      <c r="BT727" s="2"/>
      <c r="BU727" s="2"/>
      <c r="BV727" s="2"/>
      <c r="BW727" s="2"/>
      <c r="BX727" s="2"/>
      <c r="BY727" s="2"/>
      <c r="BZ727" s="2"/>
      <c r="CA727" s="2"/>
      <c r="CB727" s="2"/>
      <c r="CC727" s="2"/>
      <c r="CD727" s="2"/>
      <c r="CE727" s="2"/>
      <c r="CF727" s="2"/>
      <c r="CG727" s="2"/>
      <c r="CH727" s="2"/>
      <c r="CI727" s="2"/>
      <c r="CJ727" s="2"/>
      <c r="CK727" s="2"/>
      <c r="CL727" s="2"/>
    </row>
    <row r="728" spans="1:90" ht="12.7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c r="BS728" s="2"/>
      <c r="BT728" s="2"/>
      <c r="BU728" s="2"/>
      <c r="BV728" s="2"/>
      <c r="BW728" s="2"/>
      <c r="BX728" s="2"/>
      <c r="BY728" s="2"/>
      <c r="BZ728" s="2"/>
      <c r="CA728" s="2"/>
      <c r="CB728" s="2"/>
      <c r="CC728" s="2"/>
      <c r="CD728" s="2"/>
      <c r="CE728" s="2"/>
      <c r="CF728" s="2"/>
      <c r="CG728" s="2"/>
      <c r="CH728" s="2"/>
      <c r="CI728" s="2"/>
      <c r="CJ728" s="2"/>
      <c r="CK728" s="2"/>
      <c r="CL728" s="2"/>
    </row>
    <row r="729" spans="1:90" ht="12.7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c r="BS729" s="2"/>
      <c r="BT729" s="2"/>
      <c r="BU729" s="2"/>
      <c r="BV729" s="2"/>
      <c r="BW729" s="2"/>
      <c r="BX729" s="2"/>
      <c r="BY729" s="2"/>
      <c r="BZ729" s="2"/>
      <c r="CA729" s="2"/>
      <c r="CB729" s="2"/>
      <c r="CC729" s="2"/>
      <c r="CD729" s="2"/>
      <c r="CE729" s="2"/>
      <c r="CF729" s="2"/>
      <c r="CG729" s="2"/>
      <c r="CH729" s="2"/>
      <c r="CI729" s="2"/>
      <c r="CJ729" s="2"/>
      <c r="CK729" s="2"/>
      <c r="CL729" s="2"/>
    </row>
    <row r="730" spans="1:90" ht="12.7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2"/>
      <c r="BT730" s="2"/>
      <c r="BU730" s="2"/>
      <c r="BV730" s="2"/>
      <c r="BW730" s="2"/>
      <c r="BX730" s="2"/>
      <c r="BY730" s="2"/>
      <c r="BZ730" s="2"/>
      <c r="CA730" s="2"/>
      <c r="CB730" s="2"/>
      <c r="CC730" s="2"/>
      <c r="CD730" s="2"/>
      <c r="CE730" s="2"/>
      <c r="CF730" s="2"/>
      <c r="CG730" s="2"/>
      <c r="CH730" s="2"/>
      <c r="CI730" s="2"/>
      <c r="CJ730" s="2"/>
      <c r="CK730" s="2"/>
      <c r="CL730" s="2"/>
    </row>
    <row r="731" spans="1:90" ht="12.7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c r="BS731" s="2"/>
      <c r="BT731" s="2"/>
      <c r="BU731" s="2"/>
      <c r="BV731" s="2"/>
      <c r="BW731" s="2"/>
      <c r="BX731" s="2"/>
      <c r="BY731" s="2"/>
      <c r="BZ731" s="2"/>
      <c r="CA731" s="2"/>
      <c r="CB731" s="2"/>
      <c r="CC731" s="2"/>
      <c r="CD731" s="2"/>
      <c r="CE731" s="2"/>
      <c r="CF731" s="2"/>
      <c r="CG731" s="2"/>
      <c r="CH731" s="2"/>
      <c r="CI731" s="2"/>
      <c r="CJ731" s="2"/>
      <c r="CK731" s="2"/>
      <c r="CL731" s="2"/>
    </row>
    <row r="732" spans="1:90" ht="12.7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c r="BS732" s="2"/>
      <c r="BT732" s="2"/>
      <c r="BU732" s="2"/>
      <c r="BV732" s="2"/>
      <c r="BW732" s="2"/>
      <c r="BX732" s="2"/>
      <c r="BY732" s="2"/>
      <c r="BZ732" s="2"/>
      <c r="CA732" s="2"/>
      <c r="CB732" s="2"/>
      <c r="CC732" s="2"/>
      <c r="CD732" s="2"/>
      <c r="CE732" s="2"/>
      <c r="CF732" s="2"/>
      <c r="CG732" s="2"/>
      <c r="CH732" s="2"/>
      <c r="CI732" s="2"/>
      <c r="CJ732" s="2"/>
      <c r="CK732" s="2"/>
      <c r="CL732" s="2"/>
    </row>
    <row r="733" spans="1:90" ht="12.7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c r="BS733" s="2"/>
      <c r="BT733" s="2"/>
      <c r="BU733" s="2"/>
      <c r="BV733" s="2"/>
      <c r="BW733" s="2"/>
      <c r="BX733" s="2"/>
      <c r="BY733" s="2"/>
      <c r="BZ733" s="2"/>
      <c r="CA733" s="2"/>
      <c r="CB733" s="2"/>
      <c r="CC733" s="2"/>
      <c r="CD733" s="2"/>
      <c r="CE733" s="2"/>
      <c r="CF733" s="2"/>
      <c r="CG733" s="2"/>
      <c r="CH733" s="2"/>
      <c r="CI733" s="2"/>
      <c r="CJ733" s="2"/>
      <c r="CK733" s="2"/>
      <c r="CL733" s="2"/>
    </row>
    <row r="734" spans="1:90" ht="12.7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2"/>
      <c r="BT734" s="2"/>
      <c r="BU734" s="2"/>
      <c r="BV734" s="2"/>
      <c r="BW734" s="2"/>
      <c r="BX734" s="2"/>
      <c r="BY734" s="2"/>
      <c r="BZ734" s="2"/>
      <c r="CA734" s="2"/>
      <c r="CB734" s="2"/>
      <c r="CC734" s="2"/>
      <c r="CD734" s="2"/>
      <c r="CE734" s="2"/>
      <c r="CF734" s="2"/>
      <c r="CG734" s="2"/>
      <c r="CH734" s="2"/>
      <c r="CI734" s="2"/>
      <c r="CJ734" s="2"/>
      <c r="CK734" s="2"/>
      <c r="CL734" s="2"/>
    </row>
    <row r="735" spans="1:90" ht="12.7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c r="BS735" s="2"/>
      <c r="BT735" s="2"/>
      <c r="BU735" s="2"/>
      <c r="BV735" s="2"/>
      <c r="BW735" s="2"/>
      <c r="BX735" s="2"/>
      <c r="BY735" s="2"/>
      <c r="BZ735" s="2"/>
      <c r="CA735" s="2"/>
      <c r="CB735" s="2"/>
      <c r="CC735" s="2"/>
      <c r="CD735" s="2"/>
      <c r="CE735" s="2"/>
      <c r="CF735" s="2"/>
      <c r="CG735" s="2"/>
      <c r="CH735" s="2"/>
      <c r="CI735" s="2"/>
      <c r="CJ735" s="2"/>
      <c r="CK735" s="2"/>
      <c r="CL735" s="2"/>
    </row>
    <row r="736" spans="1:90" ht="12.7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c r="BV736" s="2"/>
      <c r="BW736" s="2"/>
      <c r="BX736" s="2"/>
      <c r="BY736" s="2"/>
      <c r="BZ736" s="2"/>
      <c r="CA736" s="2"/>
      <c r="CB736" s="2"/>
      <c r="CC736" s="2"/>
      <c r="CD736" s="2"/>
      <c r="CE736" s="2"/>
      <c r="CF736" s="2"/>
      <c r="CG736" s="2"/>
      <c r="CH736" s="2"/>
      <c r="CI736" s="2"/>
      <c r="CJ736" s="2"/>
      <c r="CK736" s="2"/>
      <c r="CL736" s="2"/>
    </row>
    <row r="737" spans="1:90" ht="12.7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c r="BS737" s="2"/>
      <c r="BT737" s="2"/>
      <c r="BU737" s="2"/>
      <c r="BV737" s="2"/>
      <c r="BW737" s="2"/>
      <c r="BX737" s="2"/>
      <c r="BY737" s="2"/>
      <c r="BZ737" s="2"/>
      <c r="CA737" s="2"/>
      <c r="CB737" s="2"/>
      <c r="CC737" s="2"/>
      <c r="CD737" s="2"/>
      <c r="CE737" s="2"/>
      <c r="CF737" s="2"/>
      <c r="CG737" s="2"/>
      <c r="CH737" s="2"/>
      <c r="CI737" s="2"/>
      <c r="CJ737" s="2"/>
      <c r="CK737" s="2"/>
      <c r="CL737" s="2"/>
    </row>
    <row r="738" spans="1:90" ht="12.7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c r="BS738" s="2"/>
      <c r="BT738" s="2"/>
      <c r="BU738" s="2"/>
      <c r="BV738" s="2"/>
      <c r="BW738" s="2"/>
      <c r="BX738" s="2"/>
      <c r="BY738" s="2"/>
      <c r="BZ738" s="2"/>
      <c r="CA738" s="2"/>
      <c r="CB738" s="2"/>
      <c r="CC738" s="2"/>
      <c r="CD738" s="2"/>
      <c r="CE738" s="2"/>
      <c r="CF738" s="2"/>
      <c r="CG738" s="2"/>
      <c r="CH738" s="2"/>
      <c r="CI738" s="2"/>
      <c r="CJ738" s="2"/>
      <c r="CK738" s="2"/>
      <c r="CL738" s="2"/>
    </row>
    <row r="739" spans="1:90" ht="12.7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c r="BS739" s="2"/>
      <c r="BT739" s="2"/>
      <c r="BU739" s="2"/>
      <c r="BV739" s="2"/>
      <c r="BW739" s="2"/>
      <c r="BX739" s="2"/>
      <c r="BY739" s="2"/>
      <c r="BZ739" s="2"/>
      <c r="CA739" s="2"/>
      <c r="CB739" s="2"/>
      <c r="CC739" s="2"/>
      <c r="CD739" s="2"/>
      <c r="CE739" s="2"/>
      <c r="CF739" s="2"/>
      <c r="CG739" s="2"/>
      <c r="CH739" s="2"/>
      <c r="CI739" s="2"/>
      <c r="CJ739" s="2"/>
      <c r="CK739" s="2"/>
      <c r="CL739" s="2"/>
    </row>
    <row r="740" spans="1:90" ht="12.7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2"/>
      <c r="BT740" s="2"/>
      <c r="BU740" s="2"/>
      <c r="BV740" s="2"/>
      <c r="BW740" s="2"/>
      <c r="BX740" s="2"/>
      <c r="BY740" s="2"/>
      <c r="BZ740" s="2"/>
      <c r="CA740" s="2"/>
      <c r="CB740" s="2"/>
      <c r="CC740" s="2"/>
      <c r="CD740" s="2"/>
      <c r="CE740" s="2"/>
      <c r="CF740" s="2"/>
      <c r="CG740" s="2"/>
      <c r="CH740" s="2"/>
      <c r="CI740" s="2"/>
      <c r="CJ740" s="2"/>
      <c r="CK740" s="2"/>
      <c r="CL740" s="2"/>
    </row>
    <row r="741" spans="1:90" ht="12.7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c r="BV741" s="2"/>
      <c r="BW741" s="2"/>
      <c r="BX741" s="2"/>
      <c r="BY741" s="2"/>
      <c r="BZ741" s="2"/>
      <c r="CA741" s="2"/>
      <c r="CB741" s="2"/>
      <c r="CC741" s="2"/>
      <c r="CD741" s="2"/>
      <c r="CE741" s="2"/>
      <c r="CF741" s="2"/>
      <c r="CG741" s="2"/>
      <c r="CH741" s="2"/>
      <c r="CI741" s="2"/>
      <c r="CJ741" s="2"/>
      <c r="CK741" s="2"/>
      <c r="CL741" s="2"/>
    </row>
    <row r="742" spans="1:90" ht="12.7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c r="BS742" s="2"/>
      <c r="BT742" s="2"/>
      <c r="BU742" s="2"/>
      <c r="BV742" s="2"/>
      <c r="BW742" s="2"/>
      <c r="BX742" s="2"/>
      <c r="BY742" s="2"/>
      <c r="BZ742" s="2"/>
      <c r="CA742" s="2"/>
      <c r="CB742" s="2"/>
      <c r="CC742" s="2"/>
      <c r="CD742" s="2"/>
      <c r="CE742" s="2"/>
      <c r="CF742" s="2"/>
      <c r="CG742" s="2"/>
      <c r="CH742" s="2"/>
      <c r="CI742" s="2"/>
      <c r="CJ742" s="2"/>
      <c r="CK742" s="2"/>
      <c r="CL742" s="2"/>
    </row>
    <row r="743" spans="1:90" ht="12.7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c r="BS743" s="2"/>
      <c r="BT743" s="2"/>
      <c r="BU743" s="2"/>
      <c r="BV743" s="2"/>
      <c r="BW743" s="2"/>
      <c r="BX743" s="2"/>
      <c r="BY743" s="2"/>
      <c r="BZ743" s="2"/>
      <c r="CA743" s="2"/>
      <c r="CB743" s="2"/>
      <c r="CC743" s="2"/>
      <c r="CD743" s="2"/>
      <c r="CE743" s="2"/>
      <c r="CF743" s="2"/>
      <c r="CG743" s="2"/>
      <c r="CH743" s="2"/>
      <c r="CI743" s="2"/>
      <c r="CJ743" s="2"/>
      <c r="CK743" s="2"/>
      <c r="CL743" s="2"/>
    </row>
    <row r="744" spans="1:90" ht="12.7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c r="BV744" s="2"/>
      <c r="BW744" s="2"/>
      <c r="BX744" s="2"/>
      <c r="BY744" s="2"/>
      <c r="BZ744" s="2"/>
      <c r="CA744" s="2"/>
      <c r="CB744" s="2"/>
      <c r="CC744" s="2"/>
      <c r="CD744" s="2"/>
      <c r="CE744" s="2"/>
      <c r="CF744" s="2"/>
      <c r="CG744" s="2"/>
      <c r="CH744" s="2"/>
      <c r="CI744" s="2"/>
      <c r="CJ744" s="2"/>
      <c r="CK744" s="2"/>
      <c r="CL744" s="2"/>
    </row>
    <row r="745" spans="1:90" ht="12.7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c r="BS745" s="2"/>
      <c r="BT745" s="2"/>
      <c r="BU745" s="2"/>
      <c r="BV745" s="2"/>
      <c r="BW745" s="2"/>
      <c r="BX745" s="2"/>
      <c r="BY745" s="2"/>
      <c r="BZ745" s="2"/>
      <c r="CA745" s="2"/>
      <c r="CB745" s="2"/>
      <c r="CC745" s="2"/>
      <c r="CD745" s="2"/>
      <c r="CE745" s="2"/>
      <c r="CF745" s="2"/>
      <c r="CG745" s="2"/>
      <c r="CH745" s="2"/>
      <c r="CI745" s="2"/>
      <c r="CJ745" s="2"/>
      <c r="CK745" s="2"/>
      <c r="CL745" s="2"/>
    </row>
    <row r="746" spans="1:90" ht="12.7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c r="BS746" s="2"/>
      <c r="BT746" s="2"/>
      <c r="BU746" s="2"/>
      <c r="BV746" s="2"/>
      <c r="BW746" s="2"/>
      <c r="BX746" s="2"/>
      <c r="BY746" s="2"/>
      <c r="BZ746" s="2"/>
      <c r="CA746" s="2"/>
      <c r="CB746" s="2"/>
      <c r="CC746" s="2"/>
      <c r="CD746" s="2"/>
      <c r="CE746" s="2"/>
      <c r="CF746" s="2"/>
      <c r="CG746" s="2"/>
      <c r="CH746" s="2"/>
      <c r="CI746" s="2"/>
      <c r="CJ746" s="2"/>
      <c r="CK746" s="2"/>
      <c r="CL746" s="2"/>
    </row>
    <row r="747" spans="1:90" ht="12.7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c r="BS747" s="2"/>
      <c r="BT747" s="2"/>
      <c r="BU747" s="2"/>
      <c r="BV747" s="2"/>
      <c r="BW747" s="2"/>
      <c r="BX747" s="2"/>
      <c r="BY747" s="2"/>
      <c r="BZ747" s="2"/>
      <c r="CA747" s="2"/>
      <c r="CB747" s="2"/>
      <c r="CC747" s="2"/>
      <c r="CD747" s="2"/>
      <c r="CE747" s="2"/>
      <c r="CF747" s="2"/>
      <c r="CG747" s="2"/>
      <c r="CH747" s="2"/>
      <c r="CI747" s="2"/>
      <c r="CJ747" s="2"/>
      <c r="CK747" s="2"/>
      <c r="CL747" s="2"/>
    </row>
    <row r="748" spans="1:90" ht="12.7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c r="BV748" s="2"/>
      <c r="BW748" s="2"/>
      <c r="BX748" s="2"/>
      <c r="BY748" s="2"/>
      <c r="BZ748" s="2"/>
      <c r="CA748" s="2"/>
      <c r="CB748" s="2"/>
      <c r="CC748" s="2"/>
      <c r="CD748" s="2"/>
      <c r="CE748" s="2"/>
      <c r="CF748" s="2"/>
      <c r="CG748" s="2"/>
      <c r="CH748" s="2"/>
      <c r="CI748" s="2"/>
      <c r="CJ748" s="2"/>
      <c r="CK748" s="2"/>
      <c r="CL748" s="2"/>
    </row>
    <row r="749" spans="1:90" ht="12.7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c r="BS749" s="2"/>
      <c r="BT749" s="2"/>
      <c r="BU749" s="2"/>
      <c r="BV749" s="2"/>
      <c r="BW749" s="2"/>
      <c r="BX749" s="2"/>
      <c r="BY749" s="2"/>
      <c r="BZ749" s="2"/>
      <c r="CA749" s="2"/>
      <c r="CB749" s="2"/>
      <c r="CC749" s="2"/>
      <c r="CD749" s="2"/>
      <c r="CE749" s="2"/>
      <c r="CF749" s="2"/>
      <c r="CG749" s="2"/>
      <c r="CH749" s="2"/>
      <c r="CI749" s="2"/>
      <c r="CJ749" s="2"/>
      <c r="CK749" s="2"/>
      <c r="CL749" s="2"/>
    </row>
    <row r="750" spans="1:90" ht="12.7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c r="BS750" s="2"/>
      <c r="BT750" s="2"/>
      <c r="BU750" s="2"/>
      <c r="BV750" s="2"/>
      <c r="BW750" s="2"/>
      <c r="BX750" s="2"/>
      <c r="BY750" s="2"/>
      <c r="BZ750" s="2"/>
      <c r="CA750" s="2"/>
      <c r="CB750" s="2"/>
      <c r="CC750" s="2"/>
      <c r="CD750" s="2"/>
      <c r="CE750" s="2"/>
      <c r="CF750" s="2"/>
      <c r="CG750" s="2"/>
      <c r="CH750" s="2"/>
      <c r="CI750" s="2"/>
      <c r="CJ750" s="2"/>
      <c r="CK750" s="2"/>
      <c r="CL750" s="2"/>
    </row>
    <row r="751" spans="1:90" ht="12.7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c r="BS751" s="2"/>
      <c r="BT751" s="2"/>
      <c r="BU751" s="2"/>
      <c r="BV751" s="2"/>
      <c r="BW751" s="2"/>
      <c r="BX751" s="2"/>
      <c r="BY751" s="2"/>
      <c r="BZ751" s="2"/>
      <c r="CA751" s="2"/>
      <c r="CB751" s="2"/>
      <c r="CC751" s="2"/>
      <c r="CD751" s="2"/>
      <c r="CE751" s="2"/>
      <c r="CF751" s="2"/>
      <c r="CG751" s="2"/>
      <c r="CH751" s="2"/>
      <c r="CI751" s="2"/>
      <c r="CJ751" s="2"/>
      <c r="CK751" s="2"/>
      <c r="CL751" s="2"/>
    </row>
    <row r="752" spans="1:90" ht="12.7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c r="BS752" s="2"/>
      <c r="BT752" s="2"/>
      <c r="BU752" s="2"/>
      <c r="BV752" s="2"/>
      <c r="BW752" s="2"/>
      <c r="BX752" s="2"/>
      <c r="BY752" s="2"/>
      <c r="BZ752" s="2"/>
      <c r="CA752" s="2"/>
      <c r="CB752" s="2"/>
      <c r="CC752" s="2"/>
      <c r="CD752" s="2"/>
      <c r="CE752" s="2"/>
      <c r="CF752" s="2"/>
      <c r="CG752" s="2"/>
      <c r="CH752" s="2"/>
      <c r="CI752" s="2"/>
      <c r="CJ752" s="2"/>
      <c r="CK752" s="2"/>
      <c r="CL752" s="2"/>
    </row>
    <row r="753" spans="1:90" ht="12.7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c r="BS753" s="2"/>
      <c r="BT753" s="2"/>
      <c r="BU753" s="2"/>
      <c r="BV753" s="2"/>
      <c r="BW753" s="2"/>
      <c r="BX753" s="2"/>
      <c r="BY753" s="2"/>
      <c r="BZ753" s="2"/>
      <c r="CA753" s="2"/>
      <c r="CB753" s="2"/>
      <c r="CC753" s="2"/>
      <c r="CD753" s="2"/>
      <c r="CE753" s="2"/>
      <c r="CF753" s="2"/>
      <c r="CG753" s="2"/>
      <c r="CH753" s="2"/>
      <c r="CI753" s="2"/>
      <c r="CJ753" s="2"/>
      <c r="CK753" s="2"/>
      <c r="CL753" s="2"/>
    </row>
    <row r="754" spans="1:90" ht="12.7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c r="BV754" s="2"/>
      <c r="BW754" s="2"/>
      <c r="BX754" s="2"/>
      <c r="BY754" s="2"/>
      <c r="BZ754" s="2"/>
      <c r="CA754" s="2"/>
      <c r="CB754" s="2"/>
      <c r="CC754" s="2"/>
      <c r="CD754" s="2"/>
      <c r="CE754" s="2"/>
      <c r="CF754" s="2"/>
      <c r="CG754" s="2"/>
      <c r="CH754" s="2"/>
      <c r="CI754" s="2"/>
      <c r="CJ754" s="2"/>
      <c r="CK754" s="2"/>
      <c r="CL754" s="2"/>
    </row>
    <row r="755" spans="1:90" ht="12.7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c r="BS755" s="2"/>
      <c r="BT755" s="2"/>
      <c r="BU755" s="2"/>
      <c r="BV755" s="2"/>
      <c r="BW755" s="2"/>
      <c r="BX755" s="2"/>
      <c r="BY755" s="2"/>
      <c r="BZ755" s="2"/>
      <c r="CA755" s="2"/>
      <c r="CB755" s="2"/>
      <c r="CC755" s="2"/>
      <c r="CD755" s="2"/>
      <c r="CE755" s="2"/>
      <c r="CF755" s="2"/>
      <c r="CG755" s="2"/>
      <c r="CH755" s="2"/>
      <c r="CI755" s="2"/>
      <c r="CJ755" s="2"/>
      <c r="CK755" s="2"/>
      <c r="CL755" s="2"/>
    </row>
    <row r="756" spans="1:90" ht="12.7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c r="BV756" s="2"/>
      <c r="BW756" s="2"/>
      <c r="BX756" s="2"/>
      <c r="BY756" s="2"/>
      <c r="BZ756" s="2"/>
      <c r="CA756" s="2"/>
      <c r="CB756" s="2"/>
      <c r="CC756" s="2"/>
      <c r="CD756" s="2"/>
      <c r="CE756" s="2"/>
      <c r="CF756" s="2"/>
      <c r="CG756" s="2"/>
      <c r="CH756" s="2"/>
      <c r="CI756" s="2"/>
      <c r="CJ756" s="2"/>
      <c r="CK756" s="2"/>
      <c r="CL756" s="2"/>
    </row>
    <row r="757" spans="1:90" ht="12.7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c r="BS757" s="2"/>
      <c r="BT757" s="2"/>
      <c r="BU757" s="2"/>
      <c r="BV757" s="2"/>
      <c r="BW757" s="2"/>
      <c r="BX757" s="2"/>
      <c r="BY757" s="2"/>
      <c r="BZ757" s="2"/>
      <c r="CA757" s="2"/>
      <c r="CB757" s="2"/>
      <c r="CC757" s="2"/>
      <c r="CD757" s="2"/>
      <c r="CE757" s="2"/>
      <c r="CF757" s="2"/>
      <c r="CG757" s="2"/>
      <c r="CH757" s="2"/>
      <c r="CI757" s="2"/>
      <c r="CJ757" s="2"/>
      <c r="CK757" s="2"/>
      <c r="CL757" s="2"/>
    </row>
    <row r="758" spans="1:90" ht="12.7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c r="BS758" s="2"/>
      <c r="BT758" s="2"/>
      <c r="BU758" s="2"/>
      <c r="BV758" s="2"/>
      <c r="BW758" s="2"/>
      <c r="BX758" s="2"/>
      <c r="BY758" s="2"/>
      <c r="BZ758" s="2"/>
      <c r="CA758" s="2"/>
      <c r="CB758" s="2"/>
      <c r="CC758" s="2"/>
      <c r="CD758" s="2"/>
      <c r="CE758" s="2"/>
      <c r="CF758" s="2"/>
      <c r="CG758" s="2"/>
      <c r="CH758" s="2"/>
      <c r="CI758" s="2"/>
      <c r="CJ758" s="2"/>
      <c r="CK758" s="2"/>
      <c r="CL758" s="2"/>
    </row>
    <row r="759" spans="1:90" ht="12.7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c r="BS759" s="2"/>
      <c r="BT759" s="2"/>
      <c r="BU759" s="2"/>
      <c r="BV759" s="2"/>
      <c r="BW759" s="2"/>
      <c r="BX759" s="2"/>
      <c r="BY759" s="2"/>
      <c r="BZ759" s="2"/>
      <c r="CA759" s="2"/>
      <c r="CB759" s="2"/>
      <c r="CC759" s="2"/>
      <c r="CD759" s="2"/>
      <c r="CE759" s="2"/>
      <c r="CF759" s="2"/>
      <c r="CG759" s="2"/>
      <c r="CH759" s="2"/>
      <c r="CI759" s="2"/>
      <c r="CJ759" s="2"/>
      <c r="CK759" s="2"/>
      <c r="CL759" s="2"/>
    </row>
    <row r="760" spans="1:90" ht="12.7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c r="BS760" s="2"/>
      <c r="BT760" s="2"/>
      <c r="BU760" s="2"/>
      <c r="BV760" s="2"/>
      <c r="BW760" s="2"/>
      <c r="BX760" s="2"/>
      <c r="BY760" s="2"/>
      <c r="BZ760" s="2"/>
      <c r="CA760" s="2"/>
      <c r="CB760" s="2"/>
      <c r="CC760" s="2"/>
      <c r="CD760" s="2"/>
      <c r="CE760" s="2"/>
      <c r="CF760" s="2"/>
      <c r="CG760" s="2"/>
      <c r="CH760" s="2"/>
      <c r="CI760" s="2"/>
      <c r="CJ760" s="2"/>
      <c r="CK760" s="2"/>
      <c r="CL760" s="2"/>
    </row>
    <row r="761" spans="1:90" ht="12.7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2"/>
      <c r="BT761" s="2"/>
      <c r="BU761" s="2"/>
      <c r="BV761" s="2"/>
      <c r="BW761" s="2"/>
      <c r="BX761" s="2"/>
      <c r="BY761" s="2"/>
      <c r="BZ761" s="2"/>
      <c r="CA761" s="2"/>
      <c r="CB761" s="2"/>
      <c r="CC761" s="2"/>
      <c r="CD761" s="2"/>
      <c r="CE761" s="2"/>
      <c r="CF761" s="2"/>
      <c r="CG761" s="2"/>
      <c r="CH761" s="2"/>
      <c r="CI761" s="2"/>
      <c r="CJ761" s="2"/>
      <c r="CK761" s="2"/>
      <c r="CL761" s="2"/>
    </row>
    <row r="762" spans="1:90" ht="12.7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2"/>
      <c r="BT762" s="2"/>
      <c r="BU762" s="2"/>
      <c r="BV762" s="2"/>
      <c r="BW762" s="2"/>
      <c r="BX762" s="2"/>
      <c r="BY762" s="2"/>
      <c r="BZ762" s="2"/>
      <c r="CA762" s="2"/>
      <c r="CB762" s="2"/>
      <c r="CC762" s="2"/>
      <c r="CD762" s="2"/>
      <c r="CE762" s="2"/>
      <c r="CF762" s="2"/>
      <c r="CG762" s="2"/>
      <c r="CH762" s="2"/>
      <c r="CI762" s="2"/>
      <c r="CJ762" s="2"/>
      <c r="CK762" s="2"/>
      <c r="CL762" s="2"/>
    </row>
    <row r="763" spans="1:90" ht="12.7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c r="BT763" s="2"/>
      <c r="BU763" s="2"/>
      <c r="BV763" s="2"/>
      <c r="BW763" s="2"/>
      <c r="BX763" s="2"/>
      <c r="BY763" s="2"/>
      <c r="BZ763" s="2"/>
      <c r="CA763" s="2"/>
      <c r="CB763" s="2"/>
      <c r="CC763" s="2"/>
      <c r="CD763" s="2"/>
      <c r="CE763" s="2"/>
      <c r="CF763" s="2"/>
      <c r="CG763" s="2"/>
      <c r="CH763" s="2"/>
      <c r="CI763" s="2"/>
      <c r="CJ763" s="2"/>
      <c r="CK763" s="2"/>
      <c r="CL763" s="2"/>
    </row>
    <row r="764" spans="1:90" ht="12.7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2"/>
      <c r="BT764" s="2"/>
      <c r="BU764" s="2"/>
      <c r="BV764" s="2"/>
      <c r="BW764" s="2"/>
      <c r="BX764" s="2"/>
      <c r="BY764" s="2"/>
      <c r="BZ764" s="2"/>
      <c r="CA764" s="2"/>
      <c r="CB764" s="2"/>
      <c r="CC764" s="2"/>
      <c r="CD764" s="2"/>
      <c r="CE764" s="2"/>
      <c r="CF764" s="2"/>
      <c r="CG764" s="2"/>
      <c r="CH764" s="2"/>
      <c r="CI764" s="2"/>
      <c r="CJ764" s="2"/>
      <c r="CK764" s="2"/>
      <c r="CL764" s="2"/>
    </row>
    <row r="765" spans="1:90" ht="12.7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c r="BR765" s="2"/>
      <c r="BS765" s="2"/>
      <c r="BT765" s="2"/>
      <c r="BU765" s="2"/>
      <c r="BV765" s="2"/>
      <c r="BW765" s="2"/>
      <c r="BX765" s="2"/>
      <c r="BY765" s="2"/>
      <c r="BZ765" s="2"/>
      <c r="CA765" s="2"/>
      <c r="CB765" s="2"/>
      <c r="CC765" s="2"/>
      <c r="CD765" s="2"/>
      <c r="CE765" s="2"/>
      <c r="CF765" s="2"/>
      <c r="CG765" s="2"/>
      <c r="CH765" s="2"/>
      <c r="CI765" s="2"/>
      <c r="CJ765" s="2"/>
      <c r="CK765" s="2"/>
      <c r="CL765" s="2"/>
    </row>
    <row r="766" spans="1:90" ht="12.7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c r="BS766" s="2"/>
      <c r="BT766" s="2"/>
      <c r="BU766" s="2"/>
      <c r="BV766" s="2"/>
      <c r="BW766" s="2"/>
      <c r="BX766" s="2"/>
      <c r="BY766" s="2"/>
      <c r="BZ766" s="2"/>
      <c r="CA766" s="2"/>
      <c r="CB766" s="2"/>
      <c r="CC766" s="2"/>
      <c r="CD766" s="2"/>
      <c r="CE766" s="2"/>
      <c r="CF766" s="2"/>
      <c r="CG766" s="2"/>
      <c r="CH766" s="2"/>
      <c r="CI766" s="2"/>
      <c r="CJ766" s="2"/>
      <c r="CK766" s="2"/>
      <c r="CL766" s="2"/>
    </row>
    <row r="767" spans="1:90" ht="12.7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c r="BS767" s="2"/>
      <c r="BT767" s="2"/>
      <c r="BU767" s="2"/>
      <c r="BV767" s="2"/>
      <c r="BW767" s="2"/>
      <c r="BX767" s="2"/>
      <c r="BY767" s="2"/>
      <c r="BZ767" s="2"/>
      <c r="CA767" s="2"/>
      <c r="CB767" s="2"/>
      <c r="CC767" s="2"/>
      <c r="CD767" s="2"/>
      <c r="CE767" s="2"/>
      <c r="CF767" s="2"/>
      <c r="CG767" s="2"/>
      <c r="CH767" s="2"/>
      <c r="CI767" s="2"/>
      <c r="CJ767" s="2"/>
      <c r="CK767" s="2"/>
      <c r="CL767" s="2"/>
    </row>
    <row r="768" spans="1:90" ht="12.7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2"/>
      <c r="BT768" s="2"/>
      <c r="BU768" s="2"/>
      <c r="BV768" s="2"/>
      <c r="BW768" s="2"/>
      <c r="BX768" s="2"/>
      <c r="BY768" s="2"/>
      <c r="BZ768" s="2"/>
      <c r="CA768" s="2"/>
      <c r="CB768" s="2"/>
      <c r="CC768" s="2"/>
      <c r="CD768" s="2"/>
      <c r="CE768" s="2"/>
      <c r="CF768" s="2"/>
      <c r="CG768" s="2"/>
      <c r="CH768" s="2"/>
      <c r="CI768" s="2"/>
      <c r="CJ768" s="2"/>
      <c r="CK768" s="2"/>
      <c r="CL768" s="2"/>
    </row>
    <row r="769" spans="1:90" ht="12.7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c r="BS769" s="2"/>
      <c r="BT769" s="2"/>
      <c r="BU769" s="2"/>
      <c r="BV769" s="2"/>
      <c r="BW769" s="2"/>
      <c r="BX769" s="2"/>
      <c r="BY769" s="2"/>
      <c r="BZ769" s="2"/>
      <c r="CA769" s="2"/>
      <c r="CB769" s="2"/>
      <c r="CC769" s="2"/>
      <c r="CD769" s="2"/>
      <c r="CE769" s="2"/>
      <c r="CF769" s="2"/>
      <c r="CG769" s="2"/>
      <c r="CH769" s="2"/>
      <c r="CI769" s="2"/>
      <c r="CJ769" s="2"/>
      <c r="CK769" s="2"/>
      <c r="CL769" s="2"/>
    </row>
    <row r="770" spans="1:90" ht="12.7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2"/>
      <c r="BT770" s="2"/>
      <c r="BU770" s="2"/>
      <c r="BV770" s="2"/>
      <c r="BW770" s="2"/>
      <c r="BX770" s="2"/>
      <c r="BY770" s="2"/>
      <c r="BZ770" s="2"/>
      <c r="CA770" s="2"/>
      <c r="CB770" s="2"/>
      <c r="CC770" s="2"/>
      <c r="CD770" s="2"/>
      <c r="CE770" s="2"/>
      <c r="CF770" s="2"/>
      <c r="CG770" s="2"/>
      <c r="CH770" s="2"/>
      <c r="CI770" s="2"/>
      <c r="CJ770" s="2"/>
      <c r="CK770" s="2"/>
      <c r="CL770" s="2"/>
    </row>
    <row r="771" spans="1:90" ht="12.7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c r="BR771" s="2"/>
      <c r="BS771" s="2"/>
      <c r="BT771" s="2"/>
      <c r="BU771" s="2"/>
      <c r="BV771" s="2"/>
      <c r="BW771" s="2"/>
      <c r="BX771" s="2"/>
      <c r="BY771" s="2"/>
      <c r="BZ771" s="2"/>
      <c r="CA771" s="2"/>
      <c r="CB771" s="2"/>
      <c r="CC771" s="2"/>
      <c r="CD771" s="2"/>
      <c r="CE771" s="2"/>
      <c r="CF771" s="2"/>
      <c r="CG771" s="2"/>
      <c r="CH771" s="2"/>
      <c r="CI771" s="2"/>
      <c r="CJ771" s="2"/>
      <c r="CK771" s="2"/>
      <c r="CL771" s="2"/>
    </row>
    <row r="772" spans="1:90" ht="12.7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c r="BS772" s="2"/>
      <c r="BT772" s="2"/>
      <c r="BU772" s="2"/>
      <c r="BV772" s="2"/>
      <c r="BW772" s="2"/>
      <c r="BX772" s="2"/>
      <c r="BY772" s="2"/>
      <c r="BZ772" s="2"/>
      <c r="CA772" s="2"/>
      <c r="CB772" s="2"/>
      <c r="CC772" s="2"/>
      <c r="CD772" s="2"/>
      <c r="CE772" s="2"/>
      <c r="CF772" s="2"/>
      <c r="CG772" s="2"/>
      <c r="CH772" s="2"/>
      <c r="CI772" s="2"/>
      <c r="CJ772" s="2"/>
      <c r="CK772" s="2"/>
      <c r="CL772" s="2"/>
    </row>
    <row r="773" spans="1:90" ht="12.7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c r="BR773" s="2"/>
      <c r="BS773" s="2"/>
      <c r="BT773" s="2"/>
      <c r="BU773" s="2"/>
      <c r="BV773" s="2"/>
      <c r="BW773" s="2"/>
      <c r="BX773" s="2"/>
      <c r="BY773" s="2"/>
      <c r="BZ773" s="2"/>
      <c r="CA773" s="2"/>
      <c r="CB773" s="2"/>
      <c r="CC773" s="2"/>
      <c r="CD773" s="2"/>
      <c r="CE773" s="2"/>
      <c r="CF773" s="2"/>
      <c r="CG773" s="2"/>
      <c r="CH773" s="2"/>
      <c r="CI773" s="2"/>
      <c r="CJ773" s="2"/>
      <c r="CK773" s="2"/>
      <c r="CL773" s="2"/>
    </row>
    <row r="774" spans="1:90" ht="12.7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c r="BS774" s="2"/>
      <c r="BT774" s="2"/>
      <c r="BU774" s="2"/>
      <c r="BV774" s="2"/>
      <c r="BW774" s="2"/>
      <c r="BX774" s="2"/>
      <c r="BY774" s="2"/>
      <c r="BZ774" s="2"/>
      <c r="CA774" s="2"/>
      <c r="CB774" s="2"/>
      <c r="CC774" s="2"/>
      <c r="CD774" s="2"/>
      <c r="CE774" s="2"/>
      <c r="CF774" s="2"/>
      <c r="CG774" s="2"/>
      <c r="CH774" s="2"/>
      <c r="CI774" s="2"/>
      <c r="CJ774" s="2"/>
      <c r="CK774" s="2"/>
      <c r="CL774" s="2"/>
    </row>
    <row r="775" spans="1:90" ht="12.7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c r="BS775" s="2"/>
      <c r="BT775" s="2"/>
      <c r="BU775" s="2"/>
      <c r="BV775" s="2"/>
      <c r="BW775" s="2"/>
      <c r="BX775" s="2"/>
      <c r="BY775" s="2"/>
      <c r="BZ775" s="2"/>
      <c r="CA775" s="2"/>
      <c r="CB775" s="2"/>
      <c r="CC775" s="2"/>
      <c r="CD775" s="2"/>
      <c r="CE775" s="2"/>
      <c r="CF775" s="2"/>
      <c r="CG775" s="2"/>
      <c r="CH775" s="2"/>
      <c r="CI775" s="2"/>
      <c r="CJ775" s="2"/>
      <c r="CK775" s="2"/>
      <c r="CL775" s="2"/>
    </row>
    <row r="776" spans="1:90" ht="12.7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2"/>
      <c r="BT776" s="2"/>
      <c r="BU776" s="2"/>
      <c r="BV776" s="2"/>
      <c r="BW776" s="2"/>
      <c r="BX776" s="2"/>
      <c r="BY776" s="2"/>
      <c r="BZ776" s="2"/>
      <c r="CA776" s="2"/>
      <c r="CB776" s="2"/>
      <c r="CC776" s="2"/>
      <c r="CD776" s="2"/>
      <c r="CE776" s="2"/>
      <c r="CF776" s="2"/>
      <c r="CG776" s="2"/>
      <c r="CH776" s="2"/>
      <c r="CI776" s="2"/>
      <c r="CJ776" s="2"/>
      <c r="CK776" s="2"/>
      <c r="CL776" s="2"/>
    </row>
    <row r="777" spans="1:90" ht="12.7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c r="BS777" s="2"/>
      <c r="BT777" s="2"/>
      <c r="BU777" s="2"/>
      <c r="BV777" s="2"/>
      <c r="BW777" s="2"/>
      <c r="BX777" s="2"/>
      <c r="BY777" s="2"/>
      <c r="BZ777" s="2"/>
      <c r="CA777" s="2"/>
      <c r="CB777" s="2"/>
      <c r="CC777" s="2"/>
      <c r="CD777" s="2"/>
      <c r="CE777" s="2"/>
      <c r="CF777" s="2"/>
      <c r="CG777" s="2"/>
      <c r="CH777" s="2"/>
      <c r="CI777" s="2"/>
      <c r="CJ777" s="2"/>
      <c r="CK777" s="2"/>
      <c r="CL777" s="2"/>
    </row>
    <row r="778" spans="1:90" ht="12.7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c r="BS778" s="2"/>
      <c r="BT778" s="2"/>
      <c r="BU778" s="2"/>
      <c r="BV778" s="2"/>
      <c r="BW778" s="2"/>
      <c r="BX778" s="2"/>
      <c r="BY778" s="2"/>
      <c r="BZ778" s="2"/>
      <c r="CA778" s="2"/>
      <c r="CB778" s="2"/>
      <c r="CC778" s="2"/>
      <c r="CD778" s="2"/>
      <c r="CE778" s="2"/>
      <c r="CF778" s="2"/>
      <c r="CG778" s="2"/>
      <c r="CH778" s="2"/>
      <c r="CI778" s="2"/>
      <c r="CJ778" s="2"/>
      <c r="CK778" s="2"/>
      <c r="CL778" s="2"/>
    </row>
    <row r="779" spans="1:90" ht="12.7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c r="BR779" s="2"/>
      <c r="BS779" s="2"/>
      <c r="BT779" s="2"/>
      <c r="BU779" s="2"/>
      <c r="BV779" s="2"/>
      <c r="BW779" s="2"/>
      <c r="BX779" s="2"/>
      <c r="BY779" s="2"/>
      <c r="BZ779" s="2"/>
      <c r="CA779" s="2"/>
      <c r="CB779" s="2"/>
      <c r="CC779" s="2"/>
      <c r="CD779" s="2"/>
      <c r="CE779" s="2"/>
      <c r="CF779" s="2"/>
      <c r="CG779" s="2"/>
      <c r="CH779" s="2"/>
      <c r="CI779" s="2"/>
      <c r="CJ779" s="2"/>
      <c r="CK779" s="2"/>
      <c r="CL779" s="2"/>
    </row>
    <row r="780" spans="1:90" ht="12.7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2"/>
      <c r="BT780" s="2"/>
      <c r="BU780" s="2"/>
      <c r="BV780" s="2"/>
      <c r="BW780" s="2"/>
      <c r="BX780" s="2"/>
      <c r="BY780" s="2"/>
      <c r="BZ780" s="2"/>
      <c r="CA780" s="2"/>
      <c r="CB780" s="2"/>
      <c r="CC780" s="2"/>
      <c r="CD780" s="2"/>
      <c r="CE780" s="2"/>
      <c r="CF780" s="2"/>
      <c r="CG780" s="2"/>
      <c r="CH780" s="2"/>
      <c r="CI780" s="2"/>
      <c r="CJ780" s="2"/>
      <c r="CK780" s="2"/>
      <c r="CL780" s="2"/>
    </row>
    <row r="781" spans="1:90" ht="12.7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c r="BS781" s="2"/>
      <c r="BT781" s="2"/>
      <c r="BU781" s="2"/>
      <c r="BV781" s="2"/>
      <c r="BW781" s="2"/>
      <c r="BX781" s="2"/>
      <c r="BY781" s="2"/>
      <c r="BZ781" s="2"/>
      <c r="CA781" s="2"/>
      <c r="CB781" s="2"/>
      <c r="CC781" s="2"/>
      <c r="CD781" s="2"/>
      <c r="CE781" s="2"/>
      <c r="CF781" s="2"/>
      <c r="CG781" s="2"/>
      <c r="CH781" s="2"/>
      <c r="CI781" s="2"/>
      <c r="CJ781" s="2"/>
      <c r="CK781" s="2"/>
      <c r="CL781" s="2"/>
    </row>
    <row r="782" spans="1:90" ht="12.7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c r="BS782" s="2"/>
      <c r="BT782" s="2"/>
      <c r="BU782" s="2"/>
      <c r="BV782" s="2"/>
      <c r="BW782" s="2"/>
      <c r="BX782" s="2"/>
      <c r="BY782" s="2"/>
      <c r="BZ782" s="2"/>
      <c r="CA782" s="2"/>
      <c r="CB782" s="2"/>
      <c r="CC782" s="2"/>
      <c r="CD782" s="2"/>
      <c r="CE782" s="2"/>
      <c r="CF782" s="2"/>
      <c r="CG782" s="2"/>
      <c r="CH782" s="2"/>
      <c r="CI782" s="2"/>
      <c r="CJ782" s="2"/>
      <c r="CK782" s="2"/>
      <c r="CL782" s="2"/>
    </row>
    <row r="783" spans="1:90" ht="12.7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c r="BR783" s="2"/>
      <c r="BS783" s="2"/>
      <c r="BT783" s="2"/>
      <c r="BU783" s="2"/>
      <c r="BV783" s="2"/>
      <c r="BW783" s="2"/>
      <c r="BX783" s="2"/>
      <c r="BY783" s="2"/>
      <c r="BZ783" s="2"/>
      <c r="CA783" s="2"/>
      <c r="CB783" s="2"/>
      <c r="CC783" s="2"/>
      <c r="CD783" s="2"/>
      <c r="CE783" s="2"/>
      <c r="CF783" s="2"/>
      <c r="CG783" s="2"/>
      <c r="CH783" s="2"/>
      <c r="CI783" s="2"/>
      <c r="CJ783" s="2"/>
      <c r="CK783" s="2"/>
      <c r="CL783" s="2"/>
    </row>
    <row r="784" spans="1:90" ht="12.7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c r="BS784" s="2"/>
      <c r="BT784" s="2"/>
      <c r="BU784" s="2"/>
      <c r="BV784" s="2"/>
      <c r="BW784" s="2"/>
      <c r="BX784" s="2"/>
      <c r="BY784" s="2"/>
      <c r="BZ784" s="2"/>
      <c r="CA784" s="2"/>
      <c r="CB784" s="2"/>
      <c r="CC784" s="2"/>
      <c r="CD784" s="2"/>
      <c r="CE784" s="2"/>
      <c r="CF784" s="2"/>
      <c r="CG784" s="2"/>
      <c r="CH784" s="2"/>
      <c r="CI784" s="2"/>
      <c r="CJ784" s="2"/>
      <c r="CK784" s="2"/>
      <c r="CL784" s="2"/>
    </row>
    <row r="785" spans="1:90" ht="12.7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c r="BS785" s="2"/>
      <c r="BT785" s="2"/>
      <c r="BU785" s="2"/>
      <c r="BV785" s="2"/>
      <c r="BW785" s="2"/>
      <c r="BX785" s="2"/>
      <c r="BY785" s="2"/>
      <c r="BZ785" s="2"/>
      <c r="CA785" s="2"/>
      <c r="CB785" s="2"/>
      <c r="CC785" s="2"/>
      <c r="CD785" s="2"/>
      <c r="CE785" s="2"/>
      <c r="CF785" s="2"/>
      <c r="CG785" s="2"/>
      <c r="CH785" s="2"/>
      <c r="CI785" s="2"/>
      <c r="CJ785" s="2"/>
      <c r="CK785" s="2"/>
      <c r="CL785" s="2"/>
    </row>
    <row r="786" spans="1:90" ht="12.7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c r="BV786" s="2"/>
      <c r="BW786" s="2"/>
      <c r="BX786" s="2"/>
      <c r="BY786" s="2"/>
      <c r="BZ786" s="2"/>
      <c r="CA786" s="2"/>
      <c r="CB786" s="2"/>
      <c r="CC786" s="2"/>
      <c r="CD786" s="2"/>
      <c r="CE786" s="2"/>
      <c r="CF786" s="2"/>
      <c r="CG786" s="2"/>
      <c r="CH786" s="2"/>
      <c r="CI786" s="2"/>
      <c r="CJ786" s="2"/>
      <c r="CK786" s="2"/>
      <c r="CL786" s="2"/>
    </row>
    <row r="787" spans="1:90" ht="12.7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c r="BR787" s="2"/>
      <c r="BS787" s="2"/>
      <c r="BT787" s="2"/>
      <c r="BU787" s="2"/>
      <c r="BV787" s="2"/>
      <c r="BW787" s="2"/>
      <c r="BX787" s="2"/>
      <c r="BY787" s="2"/>
      <c r="BZ787" s="2"/>
      <c r="CA787" s="2"/>
      <c r="CB787" s="2"/>
      <c r="CC787" s="2"/>
      <c r="CD787" s="2"/>
      <c r="CE787" s="2"/>
      <c r="CF787" s="2"/>
      <c r="CG787" s="2"/>
      <c r="CH787" s="2"/>
      <c r="CI787" s="2"/>
      <c r="CJ787" s="2"/>
      <c r="CK787" s="2"/>
      <c r="CL787" s="2"/>
    </row>
    <row r="788" spans="1:90" ht="12.7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c r="BS788" s="2"/>
      <c r="BT788" s="2"/>
      <c r="BU788" s="2"/>
      <c r="BV788" s="2"/>
      <c r="BW788" s="2"/>
      <c r="BX788" s="2"/>
      <c r="BY788" s="2"/>
      <c r="BZ788" s="2"/>
      <c r="CA788" s="2"/>
      <c r="CB788" s="2"/>
      <c r="CC788" s="2"/>
      <c r="CD788" s="2"/>
      <c r="CE788" s="2"/>
      <c r="CF788" s="2"/>
      <c r="CG788" s="2"/>
      <c r="CH788" s="2"/>
      <c r="CI788" s="2"/>
      <c r="CJ788" s="2"/>
      <c r="CK788" s="2"/>
      <c r="CL788" s="2"/>
    </row>
    <row r="789" spans="1:90" ht="12.7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c r="BS789" s="2"/>
      <c r="BT789" s="2"/>
      <c r="BU789" s="2"/>
      <c r="BV789" s="2"/>
      <c r="BW789" s="2"/>
      <c r="BX789" s="2"/>
      <c r="BY789" s="2"/>
      <c r="BZ789" s="2"/>
      <c r="CA789" s="2"/>
      <c r="CB789" s="2"/>
      <c r="CC789" s="2"/>
      <c r="CD789" s="2"/>
      <c r="CE789" s="2"/>
      <c r="CF789" s="2"/>
      <c r="CG789" s="2"/>
      <c r="CH789" s="2"/>
      <c r="CI789" s="2"/>
      <c r="CJ789" s="2"/>
      <c r="CK789" s="2"/>
      <c r="CL789" s="2"/>
    </row>
    <row r="790" spans="1:90" ht="12.7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c r="BS790" s="2"/>
      <c r="BT790" s="2"/>
      <c r="BU790" s="2"/>
      <c r="BV790" s="2"/>
      <c r="BW790" s="2"/>
      <c r="BX790" s="2"/>
      <c r="BY790" s="2"/>
      <c r="BZ790" s="2"/>
      <c r="CA790" s="2"/>
      <c r="CB790" s="2"/>
      <c r="CC790" s="2"/>
      <c r="CD790" s="2"/>
      <c r="CE790" s="2"/>
      <c r="CF790" s="2"/>
      <c r="CG790" s="2"/>
      <c r="CH790" s="2"/>
      <c r="CI790" s="2"/>
      <c r="CJ790" s="2"/>
      <c r="CK790" s="2"/>
      <c r="CL790" s="2"/>
    </row>
    <row r="791" spans="1:90" ht="12.7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c r="BS791" s="2"/>
      <c r="BT791" s="2"/>
      <c r="BU791" s="2"/>
      <c r="BV791" s="2"/>
      <c r="BW791" s="2"/>
      <c r="BX791" s="2"/>
      <c r="BY791" s="2"/>
      <c r="BZ791" s="2"/>
      <c r="CA791" s="2"/>
      <c r="CB791" s="2"/>
      <c r="CC791" s="2"/>
      <c r="CD791" s="2"/>
      <c r="CE791" s="2"/>
      <c r="CF791" s="2"/>
      <c r="CG791" s="2"/>
      <c r="CH791" s="2"/>
      <c r="CI791" s="2"/>
      <c r="CJ791" s="2"/>
      <c r="CK791" s="2"/>
      <c r="CL791" s="2"/>
    </row>
    <row r="792" spans="1:90" ht="12.7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c r="BS792" s="2"/>
      <c r="BT792" s="2"/>
      <c r="BU792" s="2"/>
      <c r="BV792" s="2"/>
      <c r="BW792" s="2"/>
      <c r="BX792" s="2"/>
      <c r="BY792" s="2"/>
      <c r="BZ792" s="2"/>
      <c r="CA792" s="2"/>
      <c r="CB792" s="2"/>
      <c r="CC792" s="2"/>
      <c r="CD792" s="2"/>
      <c r="CE792" s="2"/>
      <c r="CF792" s="2"/>
      <c r="CG792" s="2"/>
      <c r="CH792" s="2"/>
      <c r="CI792" s="2"/>
      <c r="CJ792" s="2"/>
      <c r="CK792" s="2"/>
      <c r="CL792" s="2"/>
    </row>
    <row r="793" spans="1:90" ht="12.7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c r="BS793" s="2"/>
      <c r="BT793" s="2"/>
      <c r="BU793" s="2"/>
      <c r="BV793" s="2"/>
      <c r="BW793" s="2"/>
      <c r="BX793" s="2"/>
      <c r="BY793" s="2"/>
      <c r="BZ793" s="2"/>
      <c r="CA793" s="2"/>
      <c r="CB793" s="2"/>
      <c r="CC793" s="2"/>
      <c r="CD793" s="2"/>
      <c r="CE793" s="2"/>
      <c r="CF793" s="2"/>
      <c r="CG793" s="2"/>
      <c r="CH793" s="2"/>
      <c r="CI793" s="2"/>
      <c r="CJ793" s="2"/>
      <c r="CK793" s="2"/>
      <c r="CL793" s="2"/>
    </row>
    <row r="794" spans="1:90" ht="12.7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c r="BS794" s="2"/>
      <c r="BT794" s="2"/>
      <c r="BU794" s="2"/>
      <c r="BV794" s="2"/>
      <c r="BW794" s="2"/>
      <c r="BX794" s="2"/>
      <c r="BY794" s="2"/>
      <c r="BZ794" s="2"/>
      <c r="CA794" s="2"/>
      <c r="CB794" s="2"/>
      <c r="CC794" s="2"/>
      <c r="CD794" s="2"/>
      <c r="CE794" s="2"/>
      <c r="CF794" s="2"/>
      <c r="CG794" s="2"/>
      <c r="CH794" s="2"/>
      <c r="CI794" s="2"/>
      <c r="CJ794" s="2"/>
      <c r="CK794" s="2"/>
      <c r="CL794" s="2"/>
    </row>
    <row r="795" spans="1:90" ht="12.7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c r="BS795" s="2"/>
      <c r="BT795" s="2"/>
      <c r="BU795" s="2"/>
      <c r="BV795" s="2"/>
      <c r="BW795" s="2"/>
      <c r="BX795" s="2"/>
      <c r="BY795" s="2"/>
      <c r="BZ795" s="2"/>
      <c r="CA795" s="2"/>
      <c r="CB795" s="2"/>
      <c r="CC795" s="2"/>
      <c r="CD795" s="2"/>
      <c r="CE795" s="2"/>
      <c r="CF795" s="2"/>
      <c r="CG795" s="2"/>
      <c r="CH795" s="2"/>
      <c r="CI795" s="2"/>
      <c r="CJ795" s="2"/>
      <c r="CK795" s="2"/>
      <c r="CL795" s="2"/>
    </row>
    <row r="796" spans="1:90" ht="12.7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c r="BV796" s="2"/>
      <c r="BW796" s="2"/>
      <c r="BX796" s="2"/>
      <c r="BY796" s="2"/>
      <c r="BZ796" s="2"/>
      <c r="CA796" s="2"/>
      <c r="CB796" s="2"/>
      <c r="CC796" s="2"/>
      <c r="CD796" s="2"/>
      <c r="CE796" s="2"/>
      <c r="CF796" s="2"/>
      <c r="CG796" s="2"/>
      <c r="CH796" s="2"/>
      <c r="CI796" s="2"/>
      <c r="CJ796" s="2"/>
      <c r="CK796" s="2"/>
      <c r="CL796" s="2"/>
    </row>
    <row r="797" spans="1:90" ht="12.7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c r="BS797" s="2"/>
      <c r="BT797" s="2"/>
      <c r="BU797" s="2"/>
      <c r="BV797" s="2"/>
      <c r="BW797" s="2"/>
      <c r="BX797" s="2"/>
      <c r="BY797" s="2"/>
      <c r="BZ797" s="2"/>
      <c r="CA797" s="2"/>
      <c r="CB797" s="2"/>
      <c r="CC797" s="2"/>
      <c r="CD797" s="2"/>
      <c r="CE797" s="2"/>
      <c r="CF797" s="2"/>
      <c r="CG797" s="2"/>
      <c r="CH797" s="2"/>
      <c r="CI797" s="2"/>
      <c r="CJ797" s="2"/>
      <c r="CK797" s="2"/>
      <c r="CL797" s="2"/>
    </row>
    <row r="798" spans="1:90" ht="12.7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c r="BR798" s="2"/>
      <c r="BS798" s="2"/>
      <c r="BT798" s="2"/>
      <c r="BU798" s="2"/>
      <c r="BV798" s="2"/>
      <c r="BW798" s="2"/>
      <c r="BX798" s="2"/>
      <c r="BY798" s="2"/>
      <c r="BZ798" s="2"/>
      <c r="CA798" s="2"/>
      <c r="CB798" s="2"/>
      <c r="CC798" s="2"/>
      <c r="CD798" s="2"/>
      <c r="CE798" s="2"/>
      <c r="CF798" s="2"/>
      <c r="CG798" s="2"/>
      <c r="CH798" s="2"/>
      <c r="CI798" s="2"/>
      <c r="CJ798" s="2"/>
      <c r="CK798" s="2"/>
      <c r="CL798" s="2"/>
    </row>
    <row r="799" spans="1:90" ht="12.7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c r="BS799" s="2"/>
      <c r="BT799" s="2"/>
      <c r="BU799" s="2"/>
      <c r="BV799" s="2"/>
      <c r="BW799" s="2"/>
      <c r="BX799" s="2"/>
      <c r="BY799" s="2"/>
      <c r="BZ799" s="2"/>
      <c r="CA799" s="2"/>
      <c r="CB799" s="2"/>
      <c r="CC799" s="2"/>
      <c r="CD799" s="2"/>
      <c r="CE799" s="2"/>
      <c r="CF799" s="2"/>
      <c r="CG799" s="2"/>
      <c r="CH799" s="2"/>
      <c r="CI799" s="2"/>
      <c r="CJ799" s="2"/>
      <c r="CK799" s="2"/>
      <c r="CL799" s="2"/>
    </row>
    <row r="800" spans="1:90" ht="12.7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2"/>
      <c r="BT800" s="2"/>
      <c r="BU800" s="2"/>
      <c r="BV800" s="2"/>
      <c r="BW800" s="2"/>
      <c r="BX800" s="2"/>
      <c r="BY800" s="2"/>
      <c r="BZ800" s="2"/>
      <c r="CA800" s="2"/>
      <c r="CB800" s="2"/>
      <c r="CC800" s="2"/>
      <c r="CD800" s="2"/>
      <c r="CE800" s="2"/>
      <c r="CF800" s="2"/>
      <c r="CG800" s="2"/>
      <c r="CH800" s="2"/>
      <c r="CI800" s="2"/>
      <c r="CJ800" s="2"/>
      <c r="CK800" s="2"/>
      <c r="CL800" s="2"/>
    </row>
    <row r="801" spans="1:90" ht="12.7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2"/>
      <c r="BT801" s="2"/>
      <c r="BU801" s="2"/>
      <c r="BV801" s="2"/>
      <c r="BW801" s="2"/>
      <c r="BX801" s="2"/>
      <c r="BY801" s="2"/>
      <c r="BZ801" s="2"/>
      <c r="CA801" s="2"/>
      <c r="CB801" s="2"/>
      <c r="CC801" s="2"/>
      <c r="CD801" s="2"/>
      <c r="CE801" s="2"/>
      <c r="CF801" s="2"/>
      <c r="CG801" s="2"/>
      <c r="CH801" s="2"/>
      <c r="CI801" s="2"/>
      <c r="CJ801" s="2"/>
      <c r="CK801" s="2"/>
      <c r="CL801" s="2"/>
    </row>
    <row r="802" spans="1:90" ht="12.7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c r="BS802" s="2"/>
      <c r="BT802" s="2"/>
      <c r="BU802" s="2"/>
      <c r="BV802" s="2"/>
      <c r="BW802" s="2"/>
      <c r="BX802" s="2"/>
      <c r="BY802" s="2"/>
      <c r="BZ802" s="2"/>
      <c r="CA802" s="2"/>
      <c r="CB802" s="2"/>
      <c r="CC802" s="2"/>
      <c r="CD802" s="2"/>
      <c r="CE802" s="2"/>
      <c r="CF802" s="2"/>
      <c r="CG802" s="2"/>
      <c r="CH802" s="2"/>
      <c r="CI802" s="2"/>
      <c r="CJ802" s="2"/>
      <c r="CK802" s="2"/>
      <c r="CL802" s="2"/>
    </row>
    <row r="803" spans="1:90" ht="12.7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c r="BS803" s="2"/>
      <c r="BT803" s="2"/>
      <c r="BU803" s="2"/>
      <c r="BV803" s="2"/>
      <c r="BW803" s="2"/>
      <c r="BX803" s="2"/>
      <c r="BY803" s="2"/>
      <c r="BZ803" s="2"/>
      <c r="CA803" s="2"/>
      <c r="CB803" s="2"/>
      <c r="CC803" s="2"/>
      <c r="CD803" s="2"/>
      <c r="CE803" s="2"/>
      <c r="CF803" s="2"/>
      <c r="CG803" s="2"/>
      <c r="CH803" s="2"/>
      <c r="CI803" s="2"/>
      <c r="CJ803" s="2"/>
      <c r="CK803" s="2"/>
      <c r="CL803" s="2"/>
    </row>
    <row r="804" spans="1:90" ht="12.7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c r="BV804" s="2"/>
      <c r="BW804" s="2"/>
      <c r="BX804" s="2"/>
      <c r="BY804" s="2"/>
      <c r="BZ804" s="2"/>
      <c r="CA804" s="2"/>
      <c r="CB804" s="2"/>
      <c r="CC804" s="2"/>
      <c r="CD804" s="2"/>
      <c r="CE804" s="2"/>
      <c r="CF804" s="2"/>
      <c r="CG804" s="2"/>
      <c r="CH804" s="2"/>
      <c r="CI804" s="2"/>
      <c r="CJ804" s="2"/>
      <c r="CK804" s="2"/>
      <c r="CL804" s="2"/>
    </row>
    <row r="805" spans="1:90" ht="12.7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2"/>
      <c r="BT805" s="2"/>
      <c r="BU805" s="2"/>
      <c r="BV805" s="2"/>
      <c r="BW805" s="2"/>
      <c r="BX805" s="2"/>
      <c r="BY805" s="2"/>
      <c r="BZ805" s="2"/>
      <c r="CA805" s="2"/>
      <c r="CB805" s="2"/>
      <c r="CC805" s="2"/>
      <c r="CD805" s="2"/>
      <c r="CE805" s="2"/>
      <c r="CF805" s="2"/>
      <c r="CG805" s="2"/>
      <c r="CH805" s="2"/>
      <c r="CI805" s="2"/>
      <c r="CJ805" s="2"/>
      <c r="CK805" s="2"/>
      <c r="CL805" s="2"/>
    </row>
    <row r="806" spans="1:90" ht="12.7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c r="BV806" s="2"/>
      <c r="BW806" s="2"/>
      <c r="BX806" s="2"/>
      <c r="BY806" s="2"/>
      <c r="BZ806" s="2"/>
      <c r="CA806" s="2"/>
      <c r="CB806" s="2"/>
      <c r="CC806" s="2"/>
      <c r="CD806" s="2"/>
      <c r="CE806" s="2"/>
      <c r="CF806" s="2"/>
      <c r="CG806" s="2"/>
      <c r="CH806" s="2"/>
      <c r="CI806" s="2"/>
      <c r="CJ806" s="2"/>
      <c r="CK806" s="2"/>
      <c r="CL806" s="2"/>
    </row>
    <row r="807" spans="1:90" ht="12.7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c r="BV807" s="2"/>
      <c r="BW807" s="2"/>
      <c r="BX807" s="2"/>
      <c r="BY807" s="2"/>
      <c r="BZ807" s="2"/>
      <c r="CA807" s="2"/>
      <c r="CB807" s="2"/>
      <c r="CC807" s="2"/>
      <c r="CD807" s="2"/>
      <c r="CE807" s="2"/>
      <c r="CF807" s="2"/>
      <c r="CG807" s="2"/>
      <c r="CH807" s="2"/>
      <c r="CI807" s="2"/>
      <c r="CJ807" s="2"/>
      <c r="CK807" s="2"/>
      <c r="CL807" s="2"/>
    </row>
    <row r="808" spans="1:90" ht="12.7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2"/>
      <c r="BT808" s="2"/>
      <c r="BU808" s="2"/>
      <c r="BV808" s="2"/>
      <c r="BW808" s="2"/>
      <c r="BX808" s="2"/>
      <c r="BY808" s="2"/>
      <c r="BZ808" s="2"/>
      <c r="CA808" s="2"/>
      <c r="CB808" s="2"/>
      <c r="CC808" s="2"/>
      <c r="CD808" s="2"/>
      <c r="CE808" s="2"/>
      <c r="CF808" s="2"/>
      <c r="CG808" s="2"/>
      <c r="CH808" s="2"/>
      <c r="CI808" s="2"/>
      <c r="CJ808" s="2"/>
      <c r="CK808" s="2"/>
      <c r="CL808" s="2"/>
    </row>
    <row r="809" spans="1:90" ht="12.7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c r="BS809" s="2"/>
      <c r="BT809" s="2"/>
      <c r="BU809" s="2"/>
      <c r="BV809" s="2"/>
      <c r="BW809" s="2"/>
      <c r="BX809" s="2"/>
      <c r="BY809" s="2"/>
      <c r="BZ809" s="2"/>
      <c r="CA809" s="2"/>
      <c r="CB809" s="2"/>
      <c r="CC809" s="2"/>
      <c r="CD809" s="2"/>
      <c r="CE809" s="2"/>
      <c r="CF809" s="2"/>
      <c r="CG809" s="2"/>
      <c r="CH809" s="2"/>
      <c r="CI809" s="2"/>
      <c r="CJ809" s="2"/>
      <c r="CK809" s="2"/>
      <c r="CL809" s="2"/>
    </row>
    <row r="810" spans="1:90" ht="12.7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2"/>
      <c r="BT810" s="2"/>
      <c r="BU810" s="2"/>
      <c r="BV810" s="2"/>
      <c r="BW810" s="2"/>
      <c r="BX810" s="2"/>
      <c r="BY810" s="2"/>
      <c r="BZ810" s="2"/>
      <c r="CA810" s="2"/>
      <c r="CB810" s="2"/>
      <c r="CC810" s="2"/>
      <c r="CD810" s="2"/>
      <c r="CE810" s="2"/>
      <c r="CF810" s="2"/>
      <c r="CG810" s="2"/>
      <c r="CH810" s="2"/>
      <c r="CI810" s="2"/>
      <c r="CJ810" s="2"/>
      <c r="CK810" s="2"/>
      <c r="CL810" s="2"/>
    </row>
    <row r="811" spans="1:90" ht="12.7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c r="BS811" s="2"/>
      <c r="BT811" s="2"/>
      <c r="BU811" s="2"/>
      <c r="BV811" s="2"/>
      <c r="BW811" s="2"/>
      <c r="BX811" s="2"/>
      <c r="BY811" s="2"/>
      <c r="BZ811" s="2"/>
      <c r="CA811" s="2"/>
      <c r="CB811" s="2"/>
      <c r="CC811" s="2"/>
      <c r="CD811" s="2"/>
      <c r="CE811" s="2"/>
      <c r="CF811" s="2"/>
      <c r="CG811" s="2"/>
      <c r="CH811" s="2"/>
      <c r="CI811" s="2"/>
      <c r="CJ811" s="2"/>
      <c r="CK811" s="2"/>
      <c r="CL811" s="2"/>
    </row>
    <row r="812" spans="1:90" ht="12.7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c r="BT812" s="2"/>
      <c r="BU812" s="2"/>
      <c r="BV812" s="2"/>
      <c r="BW812" s="2"/>
      <c r="BX812" s="2"/>
      <c r="BY812" s="2"/>
      <c r="BZ812" s="2"/>
      <c r="CA812" s="2"/>
      <c r="CB812" s="2"/>
      <c r="CC812" s="2"/>
      <c r="CD812" s="2"/>
      <c r="CE812" s="2"/>
      <c r="CF812" s="2"/>
      <c r="CG812" s="2"/>
      <c r="CH812" s="2"/>
      <c r="CI812" s="2"/>
      <c r="CJ812" s="2"/>
      <c r="CK812" s="2"/>
      <c r="CL812" s="2"/>
    </row>
    <row r="813" spans="1:90" ht="12.7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c r="BT813" s="2"/>
      <c r="BU813" s="2"/>
      <c r="BV813" s="2"/>
      <c r="BW813" s="2"/>
      <c r="BX813" s="2"/>
      <c r="BY813" s="2"/>
      <c r="BZ813" s="2"/>
      <c r="CA813" s="2"/>
      <c r="CB813" s="2"/>
      <c r="CC813" s="2"/>
      <c r="CD813" s="2"/>
      <c r="CE813" s="2"/>
      <c r="CF813" s="2"/>
      <c r="CG813" s="2"/>
      <c r="CH813" s="2"/>
      <c r="CI813" s="2"/>
      <c r="CJ813" s="2"/>
      <c r="CK813" s="2"/>
      <c r="CL813" s="2"/>
    </row>
    <row r="814" spans="1:90" ht="12.7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c r="BU814" s="2"/>
      <c r="BV814" s="2"/>
      <c r="BW814" s="2"/>
      <c r="BX814" s="2"/>
      <c r="BY814" s="2"/>
      <c r="BZ814" s="2"/>
      <c r="CA814" s="2"/>
      <c r="CB814" s="2"/>
      <c r="CC814" s="2"/>
      <c r="CD814" s="2"/>
      <c r="CE814" s="2"/>
      <c r="CF814" s="2"/>
      <c r="CG814" s="2"/>
      <c r="CH814" s="2"/>
      <c r="CI814" s="2"/>
      <c r="CJ814" s="2"/>
      <c r="CK814" s="2"/>
      <c r="CL814" s="2"/>
    </row>
    <row r="815" spans="1:90" ht="12.7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c r="BU815" s="2"/>
      <c r="BV815" s="2"/>
      <c r="BW815" s="2"/>
      <c r="BX815" s="2"/>
      <c r="BY815" s="2"/>
      <c r="BZ815" s="2"/>
      <c r="CA815" s="2"/>
      <c r="CB815" s="2"/>
      <c r="CC815" s="2"/>
      <c r="CD815" s="2"/>
      <c r="CE815" s="2"/>
      <c r="CF815" s="2"/>
      <c r="CG815" s="2"/>
      <c r="CH815" s="2"/>
      <c r="CI815" s="2"/>
      <c r="CJ815" s="2"/>
      <c r="CK815" s="2"/>
      <c r="CL815" s="2"/>
    </row>
    <row r="816" spans="1:90" ht="12.7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c r="BU816" s="2"/>
      <c r="BV816" s="2"/>
      <c r="BW816" s="2"/>
      <c r="BX816" s="2"/>
      <c r="BY816" s="2"/>
      <c r="BZ816" s="2"/>
      <c r="CA816" s="2"/>
      <c r="CB816" s="2"/>
      <c r="CC816" s="2"/>
      <c r="CD816" s="2"/>
      <c r="CE816" s="2"/>
      <c r="CF816" s="2"/>
      <c r="CG816" s="2"/>
      <c r="CH816" s="2"/>
      <c r="CI816" s="2"/>
      <c r="CJ816" s="2"/>
      <c r="CK816" s="2"/>
      <c r="CL816" s="2"/>
    </row>
    <row r="817" spans="1:90" ht="12.7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c r="BV817" s="2"/>
      <c r="BW817" s="2"/>
      <c r="BX817" s="2"/>
      <c r="BY817" s="2"/>
      <c r="BZ817" s="2"/>
      <c r="CA817" s="2"/>
      <c r="CB817" s="2"/>
      <c r="CC817" s="2"/>
      <c r="CD817" s="2"/>
      <c r="CE817" s="2"/>
      <c r="CF817" s="2"/>
      <c r="CG817" s="2"/>
      <c r="CH817" s="2"/>
      <c r="CI817" s="2"/>
      <c r="CJ817" s="2"/>
      <c r="CK817" s="2"/>
      <c r="CL817" s="2"/>
    </row>
    <row r="818" spans="1:90" ht="12.7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c r="BU818" s="2"/>
      <c r="BV818" s="2"/>
      <c r="BW818" s="2"/>
      <c r="BX818" s="2"/>
      <c r="BY818" s="2"/>
      <c r="BZ818" s="2"/>
      <c r="CA818" s="2"/>
      <c r="CB818" s="2"/>
      <c r="CC818" s="2"/>
      <c r="CD818" s="2"/>
      <c r="CE818" s="2"/>
      <c r="CF818" s="2"/>
      <c r="CG818" s="2"/>
      <c r="CH818" s="2"/>
      <c r="CI818" s="2"/>
      <c r="CJ818" s="2"/>
      <c r="CK818" s="2"/>
      <c r="CL818" s="2"/>
    </row>
    <row r="819" spans="1:90" ht="12.7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c r="BS819" s="2"/>
      <c r="BT819" s="2"/>
      <c r="BU819" s="2"/>
      <c r="BV819" s="2"/>
      <c r="BW819" s="2"/>
      <c r="BX819" s="2"/>
      <c r="BY819" s="2"/>
      <c r="BZ819" s="2"/>
      <c r="CA819" s="2"/>
      <c r="CB819" s="2"/>
      <c r="CC819" s="2"/>
      <c r="CD819" s="2"/>
      <c r="CE819" s="2"/>
      <c r="CF819" s="2"/>
      <c r="CG819" s="2"/>
      <c r="CH819" s="2"/>
      <c r="CI819" s="2"/>
      <c r="CJ819" s="2"/>
      <c r="CK819" s="2"/>
      <c r="CL819" s="2"/>
    </row>
    <row r="820" spans="1:90" ht="12.7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c r="BV820" s="2"/>
      <c r="BW820" s="2"/>
      <c r="BX820" s="2"/>
      <c r="BY820" s="2"/>
      <c r="BZ820" s="2"/>
      <c r="CA820" s="2"/>
      <c r="CB820" s="2"/>
      <c r="CC820" s="2"/>
      <c r="CD820" s="2"/>
      <c r="CE820" s="2"/>
      <c r="CF820" s="2"/>
      <c r="CG820" s="2"/>
      <c r="CH820" s="2"/>
      <c r="CI820" s="2"/>
      <c r="CJ820" s="2"/>
      <c r="CK820" s="2"/>
      <c r="CL820" s="2"/>
    </row>
    <row r="821" spans="1:90" ht="12.7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2"/>
      <c r="BT821" s="2"/>
      <c r="BU821" s="2"/>
      <c r="BV821" s="2"/>
      <c r="BW821" s="2"/>
      <c r="BX821" s="2"/>
      <c r="BY821" s="2"/>
      <c r="BZ821" s="2"/>
      <c r="CA821" s="2"/>
      <c r="CB821" s="2"/>
      <c r="CC821" s="2"/>
      <c r="CD821" s="2"/>
      <c r="CE821" s="2"/>
      <c r="CF821" s="2"/>
      <c r="CG821" s="2"/>
      <c r="CH821" s="2"/>
      <c r="CI821" s="2"/>
      <c r="CJ821" s="2"/>
      <c r="CK821" s="2"/>
      <c r="CL821" s="2"/>
    </row>
    <row r="822" spans="1:90" ht="12.7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c r="BS822" s="2"/>
      <c r="BT822" s="2"/>
      <c r="BU822" s="2"/>
      <c r="BV822" s="2"/>
      <c r="BW822" s="2"/>
      <c r="BX822" s="2"/>
      <c r="BY822" s="2"/>
      <c r="BZ822" s="2"/>
      <c r="CA822" s="2"/>
      <c r="CB822" s="2"/>
      <c r="CC822" s="2"/>
      <c r="CD822" s="2"/>
      <c r="CE822" s="2"/>
      <c r="CF822" s="2"/>
      <c r="CG822" s="2"/>
      <c r="CH822" s="2"/>
      <c r="CI822" s="2"/>
      <c r="CJ822" s="2"/>
      <c r="CK822" s="2"/>
      <c r="CL822" s="2"/>
    </row>
    <row r="823" spans="1:90" ht="12.7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c r="BS823" s="2"/>
      <c r="BT823" s="2"/>
      <c r="BU823" s="2"/>
      <c r="BV823" s="2"/>
      <c r="BW823" s="2"/>
      <c r="BX823" s="2"/>
      <c r="BY823" s="2"/>
      <c r="BZ823" s="2"/>
      <c r="CA823" s="2"/>
      <c r="CB823" s="2"/>
      <c r="CC823" s="2"/>
      <c r="CD823" s="2"/>
      <c r="CE823" s="2"/>
      <c r="CF823" s="2"/>
      <c r="CG823" s="2"/>
      <c r="CH823" s="2"/>
      <c r="CI823" s="2"/>
      <c r="CJ823" s="2"/>
      <c r="CK823" s="2"/>
      <c r="CL823" s="2"/>
    </row>
    <row r="824" spans="1:90" ht="12.7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c r="BS824" s="2"/>
      <c r="BT824" s="2"/>
      <c r="BU824" s="2"/>
      <c r="BV824" s="2"/>
      <c r="BW824" s="2"/>
      <c r="BX824" s="2"/>
      <c r="BY824" s="2"/>
      <c r="BZ824" s="2"/>
      <c r="CA824" s="2"/>
      <c r="CB824" s="2"/>
      <c r="CC824" s="2"/>
      <c r="CD824" s="2"/>
      <c r="CE824" s="2"/>
      <c r="CF824" s="2"/>
      <c r="CG824" s="2"/>
      <c r="CH824" s="2"/>
      <c r="CI824" s="2"/>
      <c r="CJ824" s="2"/>
      <c r="CK824" s="2"/>
      <c r="CL824" s="2"/>
    </row>
    <row r="825" spans="1:90" ht="12.7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c r="BS825" s="2"/>
      <c r="BT825" s="2"/>
      <c r="BU825" s="2"/>
      <c r="BV825" s="2"/>
      <c r="BW825" s="2"/>
      <c r="BX825" s="2"/>
      <c r="BY825" s="2"/>
      <c r="BZ825" s="2"/>
      <c r="CA825" s="2"/>
      <c r="CB825" s="2"/>
      <c r="CC825" s="2"/>
      <c r="CD825" s="2"/>
      <c r="CE825" s="2"/>
      <c r="CF825" s="2"/>
      <c r="CG825" s="2"/>
      <c r="CH825" s="2"/>
      <c r="CI825" s="2"/>
      <c r="CJ825" s="2"/>
      <c r="CK825" s="2"/>
      <c r="CL825" s="2"/>
    </row>
    <row r="826" spans="1:90" ht="12.7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c r="BS826" s="2"/>
      <c r="BT826" s="2"/>
      <c r="BU826" s="2"/>
      <c r="BV826" s="2"/>
      <c r="BW826" s="2"/>
      <c r="BX826" s="2"/>
      <c r="BY826" s="2"/>
      <c r="BZ826" s="2"/>
      <c r="CA826" s="2"/>
      <c r="CB826" s="2"/>
      <c r="CC826" s="2"/>
      <c r="CD826" s="2"/>
      <c r="CE826" s="2"/>
      <c r="CF826" s="2"/>
      <c r="CG826" s="2"/>
      <c r="CH826" s="2"/>
      <c r="CI826" s="2"/>
      <c r="CJ826" s="2"/>
      <c r="CK826" s="2"/>
      <c r="CL826" s="2"/>
    </row>
    <row r="827" spans="1:90" ht="12.7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c r="BS827" s="2"/>
      <c r="BT827" s="2"/>
      <c r="BU827" s="2"/>
      <c r="BV827" s="2"/>
      <c r="BW827" s="2"/>
      <c r="BX827" s="2"/>
      <c r="BY827" s="2"/>
      <c r="BZ827" s="2"/>
      <c r="CA827" s="2"/>
      <c r="CB827" s="2"/>
      <c r="CC827" s="2"/>
      <c r="CD827" s="2"/>
      <c r="CE827" s="2"/>
      <c r="CF827" s="2"/>
      <c r="CG827" s="2"/>
      <c r="CH827" s="2"/>
      <c r="CI827" s="2"/>
      <c r="CJ827" s="2"/>
      <c r="CK827" s="2"/>
      <c r="CL827" s="2"/>
    </row>
    <row r="828" spans="1:90" ht="12.7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2"/>
      <c r="BT828" s="2"/>
      <c r="BU828" s="2"/>
      <c r="BV828" s="2"/>
      <c r="BW828" s="2"/>
      <c r="BX828" s="2"/>
      <c r="BY828" s="2"/>
      <c r="BZ828" s="2"/>
      <c r="CA828" s="2"/>
      <c r="CB828" s="2"/>
      <c r="CC828" s="2"/>
      <c r="CD828" s="2"/>
      <c r="CE828" s="2"/>
      <c r="CF828" s="2"/>
      <c r="CG828" s="2"/>
      <c r="CH828" s="2"/>
      <c r="CI828" s="2"/>
      <c r="CJ828" s="2"/>
      <c r="CK828" s="2"/>
      <c r="CL828" s="2"/>
    </row>
    <row r="829" spans="1:90" ht="12.7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c r="BS829" s="2"/>
      <c r="BT829" s="2"/>
      <c r="BU829" s="2"/>
      <c r="BV829" s="2"/>
      <c r="BW829" s="2"/>
      <c r="BX829" s="2"/>
      <c r="BY829" s="2"/>
      <c r="BZ829" s="2"/>
      <c r="CA829" s="2"/>
      <c r="CB829" s="2"/>
      <c r="CC829" s="2"/>
      <c r="CD829" s="2"/>
      <c r="CE829" s="2"/>
      <c r="CF829" s="2"/>
      <c r="CG829" s="2"/>
      <c r="CH829" s="2"/>
      <c r="CI829" s="2"/>
      <c r="CJ829" s="2"/>
      <c r="CK829" s="2"/>
      <c r="CL829" s="2"/>
    </row>
    <row r="830" spans="1:90" ht="12.7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c r="BS830" s="2"/>
      <c r="BT830" s="2"/>
      <c r="BU830" s="2"/>
      <c r="BV830" s="2"/>
      <c r="BW830" s="2"/>
      <c r="BX830" s="2"/>
      <c r="BY830" s="2"/>
      <c r="BZ830" s="2"/>
      <c r="CA830" s="2"/>
      <c r="CB830" s="2"/>
      <c r="CC830" s="2"/>
      <c r="CD830" s="2"/>
      <c r="CE830" s="2"/>
      <c r="CF830" s="2"/>
      <c r="CG830" s="2"/>
      <c r="CH830" s="2"/>
      <c r="CI830" s="2"/>
      <c r="CJ830" s="2"/>
      <c r="CK830" s="2"/>
      <c r="CL830" s="2"/>
    </row>
    <row r="831" spans="1:90" ht="12.7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c r="BR831" s="2"/>
      <c r="BS831" s="2"/>
      <c r="BT831" s="2"/>
      <c r="BU831" s="2"/>
      <c r="BV831" s="2"/>
      <c r="BW831" s="2"/>
      <c r="BX831" s="2"/>
      <c r="BY831" s="2"/>
      <c r="BZ831" s="2"/>
      <c r="CA831" s="2"/>
      <c r="CB831" s="2"/>
      <c r="CC831" s="2"/>
      <c r="CD831" s="2"/>
      <c r="CE831" s="2"/>
      <c r="CF831" s="2"/>
      <c r="CG831" s="2"/>
      <c r="CH831" s="2"/>
      <c r="CI831" s="2"/>
      <c r="CJ831" s="2"/>
      <c r="CK831" s="2"/>
      <c r="CL831" s="2"/>
    </row>
    <row r="832" spans="1:90" ht="12.7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c r="BS832" s="2"/>
      <c r="BT832" s="2"/>
      <c r="BU832" s="2"/>
      <c r="BV832" s="2"/>
      <c r="BW832" s="2"/>
      <c r="BX832" s="2"/>
      <c r="BY832" s="2"/>
      <c r="BZ832" s="2"/>
      <c r="CA832" s="2"/>
      <c r="CB832" s="2"/>
      <c r="CC832" s="2"/>
      <c r="CD832" s="2"/>
      <c r="CE832" s="2"/>
      <c r="CF832" s="2"/>
      <c r="CG832" s="2"/>
      <c r="CH832" s="2"/>
      <c r="CI832" s="2"/>
      <c r="CJ832" s="2"/>
      <c r="CK832" s="2"/>
      <c r="CL832" s="2"/>
    </row>
    <row r="833" spans="1:90" ht="12.7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c r="BR833" s="2"/>
      <c r="BS833" s="2"/>
      <c r="BT833" s="2"/>
      <c r="BU833" s="2"/>
      <c r="BV833" s="2"/>
      <c r="BW833" s="2"/>
      <c r="BX833" s="2"/>
      <c r="BY833" s="2"/>
      <c r="BZ833" s="2"/>
      <c r="CA833" s="2"/>
      <c r="CB833" s="2"/>
      <c r="CC833" s="2"/>
      <c r="CD833" s="2"/>
      <c r="CE833" s="2"/>
      <c r="CF833" s="2"/>
      <c r="CG833" s="2"/>
      <c r="CH833" s="2"/>
      <c r="CI833" s="2"/>
      <c r="CJ833" s="2"/>
      <c r="CK833" s="2"/>
      <c r="CL833" s="2"/>
    </row>
    <row r="834" spans="1:90" ht="12.7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c r="BS834" s="2"/>
      <c r="BT834" s="2"/>
      <c r="BU834" s="2"/>
      <c r="BV834" s="2"/>
      <c r="BW834" s="2"/>
      <c r="BX834" s="2"/>
      <c r="BY834" s="2"/>
      <c r="BZ834" s="2"/>
      <c r="CA834" s="2"/>
      <c r="CB834" s="2"/>
      <c r="CC834" s="2"/>
      <c r="CD834" s="2"/>
      <c r="CE834" s="2"/>
      <c r="CF834" s="2"/>
      <c r="CG834" s="2"/>
      <c r="CH834" s="2"/>
      <c r="CI834" s="2"/>
      <c r="CJ834" s="2"/>
      <c r="CK834" s="2"/>
      <c r="CL834" s="2"/>
    </row>
    <row r="835" spans="1:90" ht="12.7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c r="BS835" s="2"/>
      <c r="BT835" s="2"/>
      <c r="BU835" s="2"/>
      <c r="BV835" s="2"/>
      <c r="BW835" s="2"/>
      <c r="BX835" s="2"/>
      <c r="BY835" s="2"/>
      <c r="BZ835" s="2"/>
      <c r="CA835" s="2"/>
      <c r="CB835" s="2"/>
      <c r="CC835" s="2"/>
      <c r="CD835" s="2"/>
      <c r="CE835" s="2"/>
      <c r="CF835" s="2"/>
      <c r="CG835" s="2"/>
      <c r="CH835" s="2"/>
      <c r="CI835" s="2"/>
      <c r="CJ835" s="2"/>
      <c r="CK835" s="2"/>
      <c r="CL835" s="2"/>
    </row>
    <row r="836" spans="1:90" ht="12.7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c r="BS836" s="2"/>
      <c r="BT836" s="2"/>
      <c r="BU836" s="2"/>
      <c r="BV836" s="2"/>
      <c r="BW836" s="2"/>
      <c r="BX836" s="2"/>
      <c r="BY836" s="2"/>
      <c r="BZ836" s="2"/>
      <c r="CA836" s="2"/>
      <c r="CB836" s="2"/>
      <c r="CC836" s="2"/>
      <c r="CD836" s="2"/>
      <c r="CE836" s="2"/>
      <c r="CF836" s="2"/>
      <c r="CG836" s="2"/>
      <c r="CH836" s="2"/>
      <c r="CI836" s="2"/>
      <c r="CJ836" s="2"/>
      <c r="CK836" s="2"/>
      <c r="CL836" s="2"/>
    </row>
    <row r="837" spans="1:90" ht="12.7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c r="BR837" s="2"/>
      <c r="BS837" s="2"/>
      <c r="BT837" s="2"/>
      <c r="BU837" s="2"/>
      <c r="BV837" s="2"/>
      <c r="BW837" s="2"/>
      <c r="BX837" s="2"/>
      <c r="BY837" s="2"/>
      <c r="BZ837" s="2"/>
      <c r="CA837" s="2"/>
      <c r="CB837" s="2"/>
      <c r="CC837" s="2"/>
      <c r="CD837" s="2"/>
      <c r="CE837" s="2"/>
      <c r="CF837" s="2"/>
      <c r="CG837" s="2"/>
      <c r="CH837" s="2"/>
      <c r="CI837" s="2"/>
      <c r="CJ837" s="2"/>
      <c r="CK837" s="2"/>
      <c r="CL837" s="2"/>
    </row>
    <row r="838" spans="1:90" ht="12.7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c r="BS838" s="2"/>
      <c r="BT838" s="2"/>
      <c r="BU838" s="2"/>
      <c r="BV838" s="2"/>
      <c r="BW838" s="2"/>
      <c r="BX838" s="2"/>
      <c r="BY838" s="2"/>
      <c r="BZ838" s="2"/>
      <c r="CA838" s="2"/>
      <c r="CB838" s="2"/>
      <c r="CC838" s="2"/>
      <c r="CD838" s="2"/>
      <c r="CE838" s="2"/>
      <c r="CF838" s="2"/>
      <c r="CG838" s="2"/>
      <c r="CH838" s="2"/>
      <c r="CI838" s="2"/>
      <c r="CJ838" s="2"/>
      <c r="CK838" s="2"/>
      <c r="CL838" s="2"/>
    </row>
    <row r="839" spans="1:90" ht="12.7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c r="BR839" s="2"/>
      <c r="BS839" s="2"/>
      <c r="BT839" s="2"/>
      <c r="BU839" s="2"/>
      <c r="BV839" s="2"/>
      <c r="BW839" s="2"/>
      <c r="BX839" s="2"/>
      <c r="BY839" s="2"/>
      <c r="BZ839" s="2"/>
      <c r="CA839" s="2"/>
      <c r="CB839" s="2"/>
      <c r="CC839" s="2"/>
      <c r="CD839" s="2"/>
      <c r="CE839" s="2"/>
      <c r="CF839" s="2"/>
      <c r="CG839" s="2"/>
      <c r="CH839" s="2"/>
      <c r="CI839" s="2"/>
      <c r="CJ839" s="2"/>
      <c r="CK839" s="2"/>
      <c r="CL839" s="2"/>
    </row>
    <row r="840" spans="1:90" ht="12.7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c r="BR840" s="2"/>
      <c r="BS840" s="2"/>
      <c r="BT840" s="2"/>
      <c r="BU840" s="2"/>
      <c r="BV840" s="2"/>
      <c r="BW840" s="2"/>
      <c r="BX840" s="2"/>
      <c r="BY840" s="2"/>
      <c r="BZ840" s="2"/>
      <c r="CA840" s="2"/>
      <c r="CB840" s="2"/>
      <c r="CC840" s="2"/>
      <c r="CD840" s="2"/>
      <c r="CE840" s="2"/>
      <c r="CF840" s="2"/>
      <c r="CG840" s="2"/>
      <c r="CH840" s="2"/>
      <c r="CI840" s="2"/>
      <c r="CJ840" s="2"/>
      <c r="CK840" s="2"/>
      <c r="CL840" s="2"/>
    </row>
    <row r="841" spans="1:90" ht="12.7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c r="BR841" s="2"/>
      <c r="BS841" s="2"/>
      <c r="BT841" s="2"/>
      <c r="BU841" s="2"/>
      <c r="BV841" s="2"/>
      <c r="BW841" s="2"/>
      <c r="BX841" s="2"/>
      <c r="BY841" s="2"/>
      <c r="BZ841" s="2"/>
      <c r="CA841" s="2"/>
      <c r="CB841" s="2"/>
      <c r="CC841" s="2"/>
      <c r="CD841" s="2"/>
      <c r="CE841" s="2"/>
      <c r="CF841" s="2"/>
      <c r="CG841" s="2"/>
      <c r="CH841" s="2"/>
      <c r="CI841" s="2"/>
      <c r="CJ841" s="2"/>
      <c r="CK841" s="2"/>
      <c r="CL841" s="2"/>
    </row>
    <row r="842" spans="1:90" ht="12.7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c r="BS842" s="2"/>
      <c r="BT842" s="2"/>
      <c r="BU842" s="2"/>
      <c r="BV842" s="2"/>
      <c r="BW842" s="2"/>
      <c r="BX842" s="2"/>
      <c r="BY842" s="2"/>
      <c r="BZ842" s="2"/>
      <c r="CA842" s="2"/>
      <c r="CB842" s="2"/>
      <c r="CC842" s="2"/>
      <c r="CD842" s="2"/>
      <c r="CE842" s="2"/>
      <c r="CF842" s="2"/>
      <c r="CG842" s="2"/>
      <c r="CH842" s="2"/>
      <c r="CI842" s="2"/>
      <c r="CJ842" s="2"/>
      <c r="CK842" s="2"/>
      <c r="CL842" s="2"/>
    </row>
    <row r="843" spans="1:90" ht="12.7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c r="BR843" s="2"/>
      <c r="BS843" s="2"/>
      <c r="BT843" s="2"/>
      <c r="BU843" s="2"/>
      <c r="BV843" s="2"/>
      <c r="BW843" s="2"/>
      <c r="BX843" s="2"/>
      <c r="BY843" s="2"/>
      <c r="BZ843" s="2"/>
      <c r="CA843" s="2"/>
      <c r="CB843" s="2"/>
      <c r="CC843" s="2"/>
      <c r="CD843" s="2"/>
      <c r="CE843" s="2"/>
      <c r="CF843" s="2"/>
      <c r="CG843" s="2"/>
      <c r="CH843" s="2"/>
      <c r="CI843" s="2"/>
      <c r="CJ843" s="2"/>
      <c r="CK843" s="2"/>
      <c r="CL843" s="2"/>
    </row>
    <row r="844" spans="1:90" ht="12.7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c r="BS844" s="2"/>
      <c r="BT844" s="2"/>
      <c r="BU844" s="2"/>
      <c r="BV844" s="2"/>
      <c r="BW844" s="2"/>
      <c r="BX844" s="2"/>
      <c r="BY844" s="2"/>
      <c r="BZ844" s="2"/>
      <c r="CA844" s="2"/>
      <c r="CB844" s="2"/>
      <c r="CC844" s="2"/>
      <c r="CD844" s="2"/>
      <c r="CE844" s="2"/>
      <c r="CF844" s="2"/>
      <c r="CG844" s="2"/>
      <c r="CH844" s="2"/>
      <c r="CI844" s="2"/>
      <c r="CJ844" s="2"/>
      <c r="CK844" s="2"/>
      <c r="CL844" s="2"/>
    </row>
    <row r="845" spans="1:90" ht="12.7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c r="BS845" s="2"/>
      <c r="BT845" s="2"/>
      <c r="BU845" s="2"/>
      <c r="BV845" s="2"/>
      <c r="BW845" s="2"/>
      <c r="BX845" s="2"/>
      <c r="BY845" s="2"/>
      <c r="BZ845" s="2"/>
      <c r="CA845" s="2"/>
      <c r="CB845" s="2"/>
      <c r="CC845" s="2"/>
      <c r="CD845" s="2"/>
      <c r="CE845" s="2"/>
      <c r="CF845" s="2"/>
      <c r="CG845" s="2"/>
      <c r="CH845" s="2"/>
      <c r="CI845" s="2"/>
      <c r="CJ845" s="2"/>
      <c r="CK845" s="2"/>
      <c r="CL845" s="2"/>
    </row>
    <row r="846" spans="1:90" ht="12.7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c r="BS846" s="2"/>
      <c r="BT846" s="2"/>
      <c r="BU846" s="2"/>
      <c r="BV846" s="2"/>
      <c r="BW846" s="2"/>
      <c r="BX846" s="2"/>
      <c r="BY846" s="2"/>
      <c r="BZ846" s="2"/>
      <c r="CA846" s="2"/>
      <c r="CB846" s="2"/>
      <c r="CC846" s="2"/>
      <c r="CD846" s="2"/>
      <c r="CE846" s="2"/>
      <c r="CF846" s="2"/>
      <c r="CG846" s="2"/>
      <c r="CH846" s="2"/>
      <c r="CI846" s="2"/>
      <c r="CJ846" s="2"/>
      <c r="CK846" s="2"/>
      <c r="CL846" s="2"/>
    </row>
    <row r="847" spans="1:90" ht="12.7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c r="BR847" s="2"/>
      <c r="BS847" s="2"/>
      <c r="BT847" s="2"/>
      <c r="BU847" s="2"/>
      <c r="BV847" s="2"/>
      <c r="BW847" s="2"/>
      <c r="BX847" s="2"/>
      <c r="BY847" s="2"/>
      <c r="BZ847" s="2"/>
      <c r="CA847" s="2"/>
      <c r="CB847" s="2"/>
      <c r="CC847" s="2"/>
      <c r="CD847" s="2"/>
      <c r="CE847" s="2"/>
      <c r="CF847" s="2"/>
      <c r="CG847" s="2"/>
      <c r="CH847" s="2"/>
      <c r="CI847" s="2"/>
      <c r="CJ847" s="2"/>
      <c r="CK847" s="2"/>
      <c r="CL847" s="2"/>
    </row>
    <row r="848" spans="1:90" ht="12.7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c r="BS848" s="2"/>
      <c r="BT848" s="2"/>
      <c r="BU848" s="2"/>
      <c r="BV848" s="2"/>
      <c r="BW848" s="2"/>
      <c r="BX848" s="2"/>
      <c r="BY848" s="2"/>
      <c r="BZ848" s="2"/>
      <c r="CA848" s="2"/>
      <c r="CB848" s="2"/>
      <c r="CC848" s="2"/>
      <c r="CD848" s="2"/>
      <c r="CE848" s="2"/>
      <c r="CF848" s="2"/>
      <c r="CG848" s="2"/>
      <c r="CH848" s="2"/>
      <c r="CI848" s="2"/>
      <c r="CJ848" s="2"/>
      <c r="CK848" s="2"/>
      <c r="CL848" s="2"/>
    </row>
    <row r="849" spans="1:90" ht="12.7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c r="BR849" s="2"/>
      <c r="BS849" s="2"/>
      <c r="BT849" s="2"/>
      <c r="BU849" s="2"/>
      <c r="BV849" s="2"/>
      <c r="BW849" s="2"/>
      <c r="BX849" s="2"/>
      <c r="BY849" s="2"/>
      <c r="BZ849" s="2"/>
      <c r="CA849" s="2"/>
      <c r="CB849" s="2"/>
      <c r="CC849" s="2"/>
      <c r="CD849" s="2"/>
      <c r="CE849" s="2"/>
      <c r="CF849" s="2"/>
      <c r="CG849" s="2"/>
      <c r="CH849" s="2"/>
      <c r="CI849" s="2"/>
      <c r="CJ849" s="2"/>
      <c r="CK849" s="2"/>
      <c r="CL849" s="2"/>
    </row>
    <row r="850" spans="1:90" ht="12.7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c r="BS850" s="2"/>
      <c r="BT850" s="2"/>
      <c r="BU850" s="2"/>
      <c r="BV850" s="2"/>
      <c r="BW850" s="2"/>
      <c r="BX850" s="2"/>
      <c r="BY850" s="2"/>
      <c r="BZ850" s="2"/>
      <c r="CA850" s="2"/>
      <c r="CB850" s="2"/>
      <c r="CC850" s="2"/>
      <c r="CD850" s="2"/>
      <c r="CE850" s="2"/>
      <c r="CF850" s="2"/>
      <c r="CG850" s="2"/>
      <c r="CH850" s="2"/>
      <c r="CI850" s="2"/>
      <c r="CJ850" s="2"/>
      <c r="CK850" s="2"/>
      <c r="CL850" s="2"/>
    </row>
    <row r="851" spans="1:90" ht="12.7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c r="BS851" s="2"/>
      <c r="BT851" s="2"/>
      <c r="BU851" s="2"/>
      <c r="BV851" s="2"/>
      <c r="BW851" s="2"/>
      <c r="BX851" s="2"/>
      <c r="BY851" s="2"/>
      <c r="BZ851" s="2"/>
      <c r="CA851" s="2"/>
      <c r="CB851" s="2"/>
      <c r="CC851" s="2"/>
      <c r="CD851" s="2"/>
      <c r="CE851" s="2"/>
      <c r="CF851" s="2"/>
      <c r="CG851" s="2"/>
      <c r="CH851" s="2"/>
      <c r="CI851" s="2"/>
      <c r="CJ851" s="2"/>
      <c r="CK851" s="2"/>
      <c r="CL851" s="2"/>
    </row>
    <row r="852" spans="1:90" ht="12.7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c r="BS852" s="2"/>
      <c r="BT852" s="2"/>
      <c r="BU852" s="2"/>
      <c r="BV852" s="2"/>
      <c r="BW852" s="2"/>
      <c r="BX852" s="2"/>
      <c r="BY852" s="2"/>
      <c r="BZ852" s="2"/>
      <c r="CA852" s="2"/>
      <c r="CB852" s="2"/>
      <c r="CC852" s="2"/>
      <c r="CD852" s="2"/>
      <c r="CE852" s="2"/>
      <c r="CF852" s="2"/>
      <c r="CG852" s="2"/>
      <c r="CH852" s="2"/>
      <c r="CI852" s="2"/>
      <c r="CJ852" s="2"/>
      <c r="CK852" s="2"/>
      <c r="CL852" s="2"/>
    </row>
    <row r="853" spans="1:90" ht="12.7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c r="BS853" s="2"/>
      <c r="BT853" s="2"/>
      <c r="BU853" s="2"/>
      <c r="BV853" s="2"/>
      <c r="BW853" s="2"/>
      <c r="BX853" s="2"/>
      <c r="BY853" s="2"/>
      <c r="BZ853" s="2"/>
      <c r="CA853" s="2"/>
      <c r="CB853" s="2"/>
      <c r="CC853" s="2"/>
      <c r="CD853" s="2"/>
      <c r="CE853" s="2"/>
      <c r="CF853" s="2"/>
      <c r="CG853" s="2"/>
      <c r="CH853" s="2"/>
      <c r="CI853" s="2"/>
      <c r="CJ853" s="2"/>
      <c r="CK853" s="2"/>
      <c r="CL853" s="2"/>
    </row>
    <row r="854" spans="1:90" ht="12.7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c r="BS854" s="2"/>
      <c r="BT854" s="2"/>
      <c r="BU854" s="2"/>
      <c r="BV854" s="2"/>
      <c r="BW854" s="2"/>
      <c r="BX854" s="2"/>
      <c r="BY854" s="2"/>
      <c r="BZ854" s="2"/>
      <c r="CA854" s="2"/>
      <c r="CB854" s="2"/>
      <c r="CC854" s="2"/>
      <c r="CD854" s="2"/>
      <c r="CE854" s="2"/>
      <c r="CF854" s="2"/>
      <c r="CG854" s="2"/>
      <c r="CH854" s="2"/>
      <c r="CI854" s="2"/>
      <c r="CJ854" s="2"/>
      <c r="CK854" s="2"/>
      <c r="CL854" s="2"/>
    </row>
    <row r="855" spans="1:90" ht="12.7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c r="BS855" s="2"/>
      <c r="BT855" s="2"/>
      <c r="BU855" s="2"/>
      <c r="BV855" s="2"/>
      <c r="BW855" s="2"/>
      <c r="BX855" s="2"/>
      <c r="BY855" s="2"/>
      <c r="BZ855" s="2"/>
      <c r="CA855" s="2"/>
      <c r="CB855" s="2"/>
      <c r="CC855" s="2"/>
      <c r="CD855" s="2"/>
      <c r="CE855" s="2"/>
      <c r="CF855" s="2"/>
      <c r="CG855" s="2"/>
      <c r="CH855" s="2"/>
      <c r="CI855" s="2"/>
      <c r="CJ855" s="2"/>
      <c r="CK855" s="2"/>
      <c r="CL855" s="2"/>
    </row>
    <row r="856" spans="1:90" ht="12.7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c r="BS856" s="2"/>
      <c r="BT856" s="2"/>
      <c r="BU856" s="2"/>
      <c r="BV856" s="2"/>
      <c r="BW856" s="2"/>
      <c r="BX856" s="2"/>
      <c r="BY856" s="2"/>
      <c r="BZ856" s="2"/>
      <c r="CA856" s="2"/>
      <c r="CB856" s="2"/>
      <c r="CC856" s="2"/>
      <c r="CD856" s="2"/>
      <c r="CE856" s="2"/>
      <c r="CF856" s="2"/>
      <c r="CG856" s="2"/>
      <c r="CH856" s="2"/>
      <c r="CI856" s="2"/>
      <c r="CJ856" s="2"/>
      <c r="CK856" s="2"/>
      <c r="CL856" s="2"/>
    </row>
    <row r="857" spans="1:90" ht="12.7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c r="BR857" s="2"/>
      <c r="BS857" s="2"/>
      <c r="BT857" s="2"/>
      <c r="BU857" s="2"/>
      <c r="BV857" s="2"/>
      <c r="BW857" s="2"/>
      <c r="BX857" s="2"/>
      <c r="BY857" s="2"/>
      <c r="BZ857" s="2"/>
      <c r="CA857" s="2"/>
      <c r="CB857" s="2"/>
      <c r="CC857" s="2"/>
      <c r="CD857" s="2"/>
      <c r="CE857" s="2"/>
      <c r="CF857" s="2"/>
      <c r="CG857" s="2"/>
      <c r="CH857" s="2"/>
      <c r="CI857" s="2"/>
      <c r="CJ857" s="2"/>
      <c r="CK857" s="2"/>
      <c r="CL857" s="2"/>
    </row>
    <row r="858" spans="1:90" ht="12.7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c r="BS858" s="2"/>
      <c r="BT858" s="2"/>
      <c r="BU858" s="2"/>
      <c r="BV858" s="2"/>
      <c r="BW858" s="2"/>
      <c r="BX858" s="2"/>
      <c r="BY858" s="2"/>
      <c r="BZ858" s="2"/>
      <c r="CA858" s="2"/>
      <c r="CB858" s="2"/>
      <c r="CC858" s="2"/>
      <c r="CD858" s="2"/>
      <c r="CE858" s="2"/>
      <c r="CF858" s="2"/>
      <c r="CG858" s="2"/>
      <c r="CH858" s="2"/>
      <c r="CI858" s="2"/>
      <c r="CJ858" s="2"/>
      <c r="CK858" s="2"/>
      <c r="CL858" s="2"/>
    </row>
    <row r="859" spans="1:90" ht="12.7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c r="BS859" s="2"/>
      <c r="BT859" s="2"/>
      <c r="BU859" s="2"/>
      <c r="BV859" s="2"/>
      <c r="BW859" s="2"/>
      <c r="BX859" s="2"/>
      <c r="BY859" s="2"/>
      <c r="BZ859" s="2"/>
      <c r="CA859" s="2"/>
      <c r="CB859" s="2"/>
      <c r="CC859" s="2"/>
      <c r="CD859" s="2"/>
      <c r="CE859" s="2"/>
      <c r="CF859" s="2"/>
      <c r="CG859" s="2"/>
      <c r="CH859" s="2"/>
      <c r="CI859" s="2"/>
      <c r="CJ859" s="2"/>
      <c r="CK859" s="2"/>
      <c r="CL859" s="2"/>
    </row>
    <row r="860" spans="1:90" ht="12.7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c r="BS860" s="2"/>
      <c r="BT860" s="2"/>
      <c r="BU860" s="2"/>
      <c r="BV860" s="2"/>
      <c r="BW860" s="2"/>
      <c r="BX860" s="2"/>
      <c r="BY860" s="2"/>
      <c r="BZ860" s="2"/>
      <c r="CA860" s="2"/>
      <c r="CB860" s="2"/>
      <c r="CC860" s="2"/>
      <c r="CD860" s="2"/>
      <c r="CE860" s="2"/>
      <c r="CF860" s="2"/>
      <c r="CG860" s="2"/>
      <c r="CH860" s="2"/>
      <c r="CI860" s="2"/>
      <c r="CJ860" s="2"/>
      <c r="CK860" s="2"/>
      <c r="CL860" s="2"/>
    </row>
    <row r="861" spans="1:90" ht="12.7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c r="BR861" s="2"/>
      <c r="BS861" s="2"/>
      <c r="BT861" s="2"/>
      <c r="BU861" s="2"/>
      <c r="BV861" s="2"/>
      <c r="BW861" s="2"/>
      <c r="BX861" s="2"/>
      <c r="BY861" s="2"/>
      <c r="BZ861" s="2"/>
      <c r="CA861" s="2"/>
      <c r="CB861" s="2"/>
      <c r="CC861" s="2"/>
      <c r="CD861" s="2"/>
      <c r="CE861" s="2"/>
      <c r="CF861" s="2"/>
      <c r="CG861" s="2"/>
      <c r="CH861" s="2"/>
      <c r="CI861" s="2"/>
      <c r="CJ861" s="2"/>
      <c r="CK861" s="2"/>
      <c r="CL861" s="2"/>
    </row>
    <row r="862" spans="1:90" ht="12.7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c r="BS862" s="2"/>
      <c r="BT862" s="2"/>
      <c r="BU862" s="2"/>
      <c r="BV862" s="2"/>
      <c r="BW862" s="2"/>
      <c r="BX862" s="2"/>
      <c r="BY862" s="2"/>
      <c r="BZ862" s="2"/>
      <c r="CA862" s="2"/>
      <c r="CB862" s="2"/>
      <c r="CC862" s="2"/>
      <c r="CD862" s="2"/>
      <c r="CE862" s="2"/>
      <c r="CF862" s="2"/>
      <c r="CG862" s="2"/>
      <c r="CH862" s="2"/>
      <c r="CI862" s="2"/>
      <c r="CJ862" s="2"/>
      <c r="CK862" s="2"/>
      <c r="CL862" s="2"/>
    </row>
    <row r="863" spans="1:90" ht="12.7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c r="BR863" s="2"/>
      <c r="BS863" s="2"/>
      <c r="BT863" s="2"/>
      <c r="BU863" s="2"/>
      <c r="BV863" s="2"/>
      <c r="BW863" s="2"/>
      <c r="BX863" s="2"/>
      <c r="BY863" s="2"/>
      <c r="BZ863" s="2"/>
      <c r="CA863" s="2"/>
      <c r="CB863" s="2"/>
      <c r="CC863" s="2"/>
      <c r="CD863" s="2"/>
      <c r="CE863" s="2"/>
      <c r="CF863" s="2"/>
      <c r="CG863" s="2"/>
      <c r="CH863" s="2"/>
      <c r="CI863" s="2"/>
      <c r="CJ863" s="2"/>
      <c r="CK863" s="2"/>
      <c r="CL863" s="2"/>
    </row>
    <row r="864" spans="1:90" ht="12.7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c r="BS864" s="2"/>
      <c r="BT864" s="2"/>
      <c r="BU864" s="2"/>
      <c r="BV864" s="2"/>
      <c r="BW864" s="2"/>
      <c r="BX864" s="2"/>
      <c r="BY864" s="2"/>
      <c r="BZ864" s="2"/>
      <c r="CA864" s="2"/>
      <c r="CB864" s="2"/>
      <c r="CC864" s="2"/>
      <c r="CD864" s="2"/>
      <c r="CE864" s="2"/>
      <c r="CF864" s="2"/>
      <c r="CG864" s="2"/>
      <c r="CH864" s="2"/>
      <c r="CI864" s="2"/>
      <c r="CJ864" s="2"/>
      <c r="CK864" s="2"/>
      <c r="CL864" s="2"/>
    </row>
    <row r="865" spans="1:90" ht="12.7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c r="BR865" s="2"/>
      <c r="BS865" s="2"/>
      <c r="BT865" s="2"/>
      <c r="BU865" s="2"/>
      <c r="BV865" s="2"/>
      <c r="BW865" s="2"/>
      <c r="BX865" s="2"/>
      <c r="BY865" s="2"/>
      <c r="BZ865" s="2"/>
      <c r="CA865" s="2"/>
      <c r="CB865" s="2"/>
      <c r="CC865" s="2"/>
      <c r="CD865" s="2"/>
      <c r="CE865" s="2"/>
      <c r="CF865" s="2"/>
      <c r="CG865" s="2"/>
      <c r="CH865" s="2"/>
      <c r="CI865" s="2"/>
      <c r="CJ865" s="2"/>
      <c r="CK865" s="2"/>
      <c r="CL865" s="2"/>
    </row>
    <row r="866" spans="1:90" ht="12.7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c r="BS866" s="2"/>
      <c r="BT866" s="2"/>
      <c r="BU866" s="2"/>
      <c r="BV866" s="2"/>
      <c r="BW866" s="2"/>
      <c r="BX866" s="2"/>
      <c r="BY866" s="2"/>
      <c r="BZ866" s="2"/>
      <c r="CA866" s="2"/>
      <c r="CB866" s="2"/>
      <c r="CC866" s="2"/>
      <c r="CD866" s="2"/>
      <c r="CE866" s="2"/>
      <c r="CF866" s="2"/>
      <c r="CG866" s="2"/>
      <c r="CH866" s="2"/>
      <c r="CI866" s="2"/>
      <c r="CJ866" s="2"/>
      <c r="CK866" s="2"/>
      <c r="CL866" s="2"/>
    </row>
    <row r="867" spans="1:90" ht="12.7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c r="BS867" s="2"/>
      <c r="BT867" s="2"/>
      <c r="BU867" s="2"/>
      <c r="BV867" s="2"/>
      <c r="BW867" s="2"/>
      <c r="BX867" s="2"/>
      <c r="BY867" s="2"/>
      <c r="BZ867" s="2"/>
      <c r="CA867" s="2"/>
      <c r="CB867" s="2"/>
      <c r="CC867" s="2"/>
      <c r="CD867" s="2"/>
      <c r="CE867" s="2"/>
      <c r="CF867" s="2"/>
      <c r="CG867" s="2"/>
      <c r="CH867" s="2"/>
      <c r="CI867" s="2"/>
      <c r="CJ867" s="2"/>
      <c r="CK867" s="2"/>
      <c r="CL867" s="2"/>
    </row>
    <row r="868" spans="1:90" ht="12.7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c r="BS868" s="2"/>
      <c r="BT868" s="2"/>
      <c r="BU868" s="2"/>
      <c r="BV868" s="2"/>
      <c r="BW868" s="2"/>
      <c r="BX868" s="2"/>
      <c r="BY868" s="2"/>
      <c r="BZ868" s="2"/>
      <c r="CA868" s="2"/>
      <c r="CB868" s="2"/>
      <c r="CC868" s="2"/>
      <c r="CD868" s="2"/>
      <c r="CE868" s="2"/>
      <c r="CF868" s="2"/>
      <c r="CG868" s="2"/>
      <c r="CH868" s="2"/>
      <c r="CI868" s="2"/>
      <c r="CJ868" s="2"/>
      <c r="CK868" s="2"/>
      <c r="CL868" s="2"/>
    </row>
    <row r="869" spans="1:90" ht="12.7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c r="BR869" s="2"/>
      <c r="BS869" s="2"/>
      <c r="BT869" s="2"/>
      <c r="BU869" s="2"/>
      <c r="BV869" s="2"/>
      <c r="BW869" s="2"/>
      <c r="BX869" s="2"/>
      <c r="BY869" s="2"/>
      <c r="BZ869" s="2"/>
      <c r="CA869" s="2"/>
      <c r="CB869" s="2"/>
      <c r="CC869" s="2"/>
      <c r="CD869" s="2"/>
      <c r="CE869" s="2"/>
      <c r="CF869" s="2"/>
      <c r="CG869" s="2"/>
      <c r="CH869" s="2"/>
      <c r="CI869" s="2"/>
      <c r="CJ869" s="2"/>
      <c r="CK869" s="2"/>
      <c r="CL869" s="2"/>
    </row>
    <row r="870" spans="1:90" ht="12.7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2"/>
      <c r="BT870" s="2"/>
      <c r="BU870" s="2"/>
      <c r="BV870" s="2"/>
      <c r="BW870" s="2"/>
      <c r="BX870" s="2"/>
      <c r="BY870" s="2"/>
      <c r="BZ870" s="2"/>
      <c r="CA870" s="2"/>
      <c r="CB870" s="2"/>
      <c r="CC870" s="2"/>
      <c r="CD870" s="2"/>
      <c r="CE870" s="2"/>
      <c r="CF870" s="2"/>
      <c r="CG870" s="2"/>
      <c r="CH870" s="2"/>
      <c r="CI870" s="2"/>
      <c r="CJ870" s="2"/>
      <c r="CK870" s="2"/>
      <c r="CL870" s="2"/>
    </row>
    <row r="871" spans="1:90" ht="12.7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c r="BS871" s="2"/>
      <c r="BT871" s="2"/>
      <c r="BU871" s="2"/>
      <c r="BV871" s="2"/>
      <c r="BW871" s="2"/>
      <c r="BX871" s="2"/>
      <c r="BY871" s="2"/>
      <c r="BZ871" s="2"/>
      <c r="CA871" s="2"/>
      <c r="CB871" s="2"/>
      <c r="CC871" s="2"/>
      <c r="CD871" s="2"/>
      <c r="CE871" s="2"/>
      <c r="CF871" s="2"/>
      <c r="CG871" s="2"/>
      <c r="CH871" s="2"/>
      <c r="CI871" s="2"/>
      <c r="CJ871" s="2"/>
      <c r="CK871" s="2"/>
      <c r="CL871" s="2"/>
    </row>
    <row r="872" spans="1:90" ht="12.7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c r="BS872" s="2"/>
      <c r="BT872" s="2"/>
      <c r="BU872" s="2"/>
      <c r="BV872" s="2"/>
      <c r="BW872" s="2"/>
      <c r="BX872" s="2"/>
      <c r="BY872" s="2"/>
      <c r="BZ872" s="2"/>
      <c r="CA872" s="2"/>
      <c r="CB872" s="2"/>
      <c r="CC872" s="2"/>
      <c r="CD872" s="2"/>
      <c r="CE872" s="2"/>
      <c r="CF872" s="2"/>
      <c r="CG872" s="2"/>
      <c r="CH872" s="2"/>
      <c r="CI872" s="2"/>
      <c r="CJ872" s="2"/>
      <c r="CK872" s="2"/>
      <c r="CL872" s="2"/>
    </row>
    <row r="873" spans="1:90" ht="12.7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c r="BR873" s="2"/>
      <c r="BS873" s="2"/>
      <c r="BT873" s="2"/>
      <c r="BU873" s="2"/>
      <c r="BV873" s="2"/>
      <c r="BW873" s="2"/>
      <c r="BX873" s="2"/>
      <c r="BY873" s="2"/>
      <c r="BZ873" s="2"/>
      <c r="CA873" s="2"/>
      <c r="CB873" s="2"/>
      <c r="CC873" s="2"/>
      <c r="CD873" s="2"/>
      <c r="CE873" s="2"/>
      <c r="CF873" s="2"/>
      <c r="CG873" s="2"/>
      <c r="CH873" s="2"/>
      <c r="CI873" s="2"/>
      <c r="CJ873" s="2"/>
      <c r="CK873" s="2"/>
      <c r="CL873" s="2"/>
    </row>
    <row r="874" spans="1:90" ht="12.7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c r="BS874" s="2"/>
      <c r="BT874" s="2"/>
      <c r="BU874" s="2"/>
      <c r="BV874" s="2"/>
      <c r="BW874" s="2"/>
      <c r="BX874" s="2"/>
      <c r="BY874" s="2"/>
      <c r="BZ874" s="2"/>
      <c r="CA874" s="2"/>
      <c r="CB874" s="2"/>
      <c r="CC874" s="2"/>
      <c r="CD874" s="2"/>
      <c r="CE874" s="2"/>
      <c r="CF874" s="2"/>
      <c r="CG874" s="2"/>
      <c r="CH874" s="2"/>
      <c r="CI874" s="2"/>
      <c r="CJ874" s="2"/>
      <c r="CK874" s="2"/>
      <c r="CL874" s="2"/>
    </row>
    <row r="875" spans="1:90" ht="12.7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c r="BR875" s="2"/>
      <c r="BS875" s="2"/>
      <c r="BT875" s="2"/>
      <c r="BU875" s="2"/>
      <c r="BV875" s="2"/>
      <c r="BW875" s="2"/>
      <c r="BX875" s="2"/>
      <c r="BY875" s="2"/>
      <c r="BZ875" s="2"/>
      <c r="CA875" s="2"/>
      <c r="CB875" s="2"/>
      <c r="CC875" s="2"/>
      <c r="CD875" s="2"/>
      <c r="CE875" s="2"/>
      <c r="CF875" s="2"/>
      <c r="CG875" s="2"/>
      <c r="CH875" s="2"/>
      <c r="CI875" s="2"/>
      <c r="CJ875" s="2"/>
      <c r="CK875" s="2"/>
      <c r="CL875" s="2"/>
    </row>
    <row r="876" spans="1:90" ht="12.7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c r="BR876" s="2"/>
      <c r="BS876" s="2"/>
      <c r="BT876" s="2"/>
      <c r="BU876" s="2"/>
      <c r="BV876" s="2"/>
      <c r="BW876" s="2"/>
      <c r="BX876" s="2"/>
      <c r="BY876" s="2"/>
      <c r="BZ876" s="2"/>
      <c r="CA876" s="2"/>
      <c r="CB876" s="2"/>
      <c r="CC876" s="2"/>
      <c r="CD876" s="2"/>
      <c r="CE876" s="2"/>
      <c r="CF876" s="2"/>
      <c r="CG876" s="2"/>
      <c r="CH876" s="2"/>
      <c r="CI876" s="2"/>
      <c r="CJ876" s="2"/>
      <c r="CK876" s="2"/>
      <c r="CL876" s="2"/>
    </row>
    <row r="877" spans="1:90" ht="12.7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c r="BR877" s="2"/>
      <c r="BS877" s="2"/>
      <c r="BT877" s="2"/>
      <c r="BU877" s="2"/>
      <c r="BV877" s="2"/>
      <c r="BW877" s="2"/>
      <c r="BX877" s="2"/>
      <c r="BY877" s="2"/>
      <c r="BZ877" s="2"/>
      <c r="CA877" s="2"/>
      <c r="CB877" s="2"/>
      <c r="CC877" s="2"/>
      <c r="CD877" s="2"/>
      <c r="CE877" s="2"/>
      <c r="CF877" s="2"/>
      <c r="CG877" s="2"/>
      <c r="CH877" s="2"/>
      <c r="CI877" s="2"/>
      <c r="CJ877" s="2"/>
      <c r="CK877" s="2"/>
      <c r="CL877" s="2"/>
    </row>
    <row r="878" spans="1:90" ht="12.7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c r="BR878" s="2"/>
      <c r="BS878" s="2"/>
      <c r="BT878" s="2"/>
      <c r="BU878" s="2"/>
      <c r="BV878" s="2"/>
      <c r="BW878" s="2"/>
      <c r="BX878" s="2"/>
      <c r="BY878" s="2"/>
      <c r="BZ878" s="2"/>
      <c r="CA878" s="2"/>
      <c r="CB878" s="2"/>
      <c r="CC878" s="2"/>
      <c r="CD878" s="2"/>
      <c r="CE878" s="2"/>
      <c r="CF878" s="2"/>
      <c r="CG878" s="2"/>
      <c r="CH878" s="2"/>
      <c r="CI878" s="2"/>
      <c r="CJ878" s="2"/>
      <c r="CK878" s="2"/>
      <c r="CL878" s="2"/>
    </row>
    <row r="879" spans="1:90" ht="12.7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c r="BR879" s="2"/>
      <c r="BS879" s="2"/>
      <c r="BT879" s="2"/>
      <c r="BU879" s="2"/>
      <c r="BV879" s="2"/>
      <c r="BW879" s="2"/>
      <c r="BX879" s="2"/>
      <c r="BY879" s="2"/>
      <c r="BZ879" s="2"/>
      <c r="CA879" s="2"/>
      <c r="CB879" s="2"/>
      <c r="CC879" s="2"/>
      <c r="CD879" s="2"/>
      <c r="CE879" s="2"/>
      <c r="CF879" s="2"/>
      <c r="CG879" s="2"/>
      <c r="CH879" s="2"/>
      <c r="CI879" s="2"/>
      <c r="CJ879" s="2"/>
      <c r="CK879" s="2"/>
      <c r="CL879" s="2"/>
    </row>
    <row r="880" spans="1:90" ht="12.7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c r="BR880" s="2"/>
      <c r="BS880" s="2"/>
      <c r="BT880" s="2"/>
      <c r="BU880" s="2"/>
      <c r="BV880" s="2"/>
      <c r="BW880" s="2"/>
      <c r="BX880" s="2"/>
      <c r="BY880" s="2"/>
      <c r="BZ880" s="2"/>
      <c r="CA880" s="2"/>
      <c r="CB880" s="2"/>
      <c r="CC880" s="2"/>
      <c r="CD880" s="2"/>
      <c r="CE880" s="2"/>
      <c r="CF880" s="2"/>
      <c r="CG880" s="2"/>
      <c r="CH880" s="2"/>
      <c r="CI880" s="2"/>
      <c r="CJ880" s="2"/>
      <c r="CK880" s="2"/>
      <c r="CL880" s="2"/>
    </row>
    <row r="881" spans="1:90" ht="12.7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c r="BR881" s="2"/>
      <c r="BS881" s="2"/>
      <c r="BT881" s="2"/>
      <c r="BU881" s="2"/>
      <c r="BV881" s="2"/>
      <c r="BW881" s="2"/>
      <c r="BX881" s="2"/>
      <c r="BY881" s="2"/>
      <c r="BZ881" s="2"/>
      <c r="CA881" s="2"/>
      <c r="CB881" s="2"/>
      <c r="CC881" s="2"/>
      <c r="CD881" s="2"/>
      <c r="CE881" s="2"/>
      <c r="CF881" s="2"/>
      <c r="CG881" s="2"/>
      <c r="CH881" s="2"/>
      <c r="CI881" s="2"/>
      <c r="CJ881" s="2"/>
      <c r="CK881" s="2"/>
      <c r="CL881" s="2"/>
    </row>
    <row r="882" spans="1:90" ht="12.7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c r="BR882" s="2"/>
      <c r="BS882" s="2"/>
      <c r="BT882" s="2"/>
      <c r="BU882" s="2"/>
      <c r="BV882" s="2"/>
      <c r="BW882" s="2"/>
      <c r="BX882" s="2"/>
      <c r="BY882" s="2"/>
      <c r="BZ882" s="2"/>
      <c r="CA882" s="2"/>
      <c r="CB882" s="2"/>
      <c r="CC882" s="2"/>
      <c r="CD882" s="2"/>
      <c r="CE882" s="2"/>
      <c r="CF882" s="2"/>
      <c r="CG882" s="2"/>
      <c r="CH882" s="2"/>
      <c r="CI882" s="2"/>
      <c r="CJ882" s="2"/>
      <c r="CK882" s="2"/>
      <c r="CL882" s="2"/>
    </row>
    <row r="883" spans="1:90" ht="12.7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c r="BR883" s="2"/>
      <c r="BS883" s="2"/>
      <c r="BT883" s="2"/>
      <c r="BU883" s="2"/>
      <c r="BV883" s="2"/>
      <c r="BW883" s="2"/>
      <c r="BX883" s="2"/>
      <c r="BY883" s="2"/>
      <c r="BZ883" s="2"/>
      <c r="CA883" s="2"/>
      <c r="CB883" s="2"/>
      <c r="CC883" s="2"/>
      <c r="CD883" s="2"/>
      <c r="CE883" s="2"/>
      <c r="CF883" s="2"/>
      <c r="CG883" s="2"/>
      <c r="CH883" s="2"/>
      <c r="CI883" s="2"/>
      <c r="CJ883" s="2"/>
      <c r="CK883" s="2"/>
      <c r="CL883" s="2"/>
    </row>
    <row r="884" spans="1:90" ht="12.7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c r="BR884" s="2"/>
      <c r="BS884" s="2"/>
      <c r="BT884" s="2"/>
      <c r="BU884" s="2"/>
      <c r="BV884" s="2"/>
      <c r="BW884" s="2"/>
      <c r="BX884" s="2"/>
      <c r="BY884" s="2"/>
      <c r="BZ884" s="2"/>
      <c r="CA884" s="2"/>
      <c r="CB884" s="2"/>
      <c r="CC884" s="2"/>
      <c r="CD884" s="2"/>
      <c r="CE884" s="2"/>
      <c r="CF884" s="2"/>
      <c r="CG884" s="2"/>
      <c r="CH884" s="2"/>
      <c r="CI884" s="2"/>
      <c r="CJ884" s="2"/>
      <c r="CK884" s="2"/>
      <c r="CL884" s="2"/>
    </row>
    <row r="885" spans="1:90" ht="12.7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c r="BR885" s="2"/>
      <c r="BS885" s="2"/>
      <c r="BT885" s="2"/>
      <c r="BU885" s="2"/>
      <c r="BV885" s="2"/>
      <c r="BW885" s="2"/>
      <c r="BX885" s="2"/>
      <c r="BY885" s="2"/>
      <c r="BZ885" s="2"/>
      <c r="CA885" s="2"/>
      <c r="CB885" s="2"/>
      <c r="CC885" s="2"/>
      <c r="CD885" s="2"/>
      <c r="CE885" s="2"/>
      <c r="CF885" s="2"/>
      <c r="CG885" s="2"/>
      <c r="CH885" s="2"/>
      <c r="CI885" s="2"/>
      <c r="CJ885" s="2"/>
      <c r="CK885" s="2"/>
      <c r="CL885" s="2"/>
    </row>
    <row r="886" spans="1:90" ht="12.7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c r="BR886" s="2"/>
      <c r="BS886" s="2"/>
      <c r="BT886" s="2"/>
      <c r="BU886" s="2"/>
      <c r="BV886" s="2"/>
      <c r="BW886" s="2"/>
      <c r="BX886" s="2"/>
      <c r="BY886" s="2"/>
      <c r="BZ886" s="2"/>
      <c r="CA886" s="2"/>
      <c r="CB886" s="2"/>
      <c r="CC886" s="2"/>
      <c r="CD886" s="2"/>
      <c r="CE886" s="2"/>
      <c r="CF886" s="2"/>
      <c r="CG886" s="2"/>
      <c r="CH886" s="2"/>
      <c r="CI886" s="2"/>
      <c r="CJ886" s="2"/>
      <c r="CK886" s="2"/>
      <c r="CL886" s="2"/>
    </row>
    <row r="887" spans="1:90" ht="12.7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c r="BR887" s="2"/>
      <c r="BS887" s="2"/>
      <c r="BT887" s="2"/>
      <c r="BU887" s="2"/>
      <c r="BV887" s="2"/>
      <c r="BW887" s="2"/>
      <c r="BX887" s="2"/>
      <c r="BY887" s="2"/>
      <c r="BZ887" s="2"/>
      <c r="CA887" s="2"/>
      <c r="CB887" s="2"/>
      <c r="CC887" s="2"/>
      <c r="CD887" s="2"/>
      <c r="CE887" s="2"/>
      <c r="CF887" s="2"/>
      <c r="CG887" s="2"/>
      <c r="CH887" s="2"/>
      <c r="CI887" s="2"/>
      <c r="CJ887" s="2"/>
      <c r="CK887" s="2"/>
      <c r="CL887" s="2"/>
    </row>
    <row r="888" spans="1:90" ht="12.7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c r="BR888" s="2"/>
      <c r="BS888" s="2"/>
      <c r="BT888" s="2"/>
      <c r="BU888" s="2"/>
      <c r="BV888" s="2"/>
      <c r="BW888" s="2"/>
      <c r="BX888" s="2"/>
      <c r="BY888" s="2"/>
      <c r="BZ888" s="2"/>
      <c r="CA888" s="2"/>
      <c r="CB888" s="2"/>
      <c r="CC888" s="2"/>
      <c r="CD888" s="2"/>
      <c r="CE888" s="2"/>
      <c r="CF888" s="2"/>
      <c r="CG888" s="2"/>
      <c r="CH888" s="2"/>
      <c r="CI888" s="2"/>
      <c r="CJ888" s="2"/>
      <c r="CK888" s="2"/>
      <c r="CL888" s="2"/>
    </row>
    <row r="889" spans="1:90" ht="12.7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c r="BR889" s="2"/>
      <c r="BS889" s="2"/>
      <c r="BT889" s="2"/>
      <c r="BU889" s="2"/>
      <c r="BV889" s="2"/>
      <c r="BW889" s="2"/>
      <c r="BX889" s="2"/>
      <c r="BY889" s="2"/>
      <c r="BZ889" s="2"/>
      <c r="CA889" s="2"/>
      <c r="CB889" s="2"/>
      <c r="CC889" s="2"/>
      <c r="CD889" s="2"/>
      <c r="CE889" s="2"/>
      <c r="CF889" s="2"/>
      <c r="CG889" s="2"/>
      <c r="CH889" s="2"/>
      <c r="CI889" s="2"/>
      <c r="CJ889" s="2"/>
      <c r="CK889" s="2"/>
      <c r="CL889" s="2"/>
    </row>
    <row r="890" spans="1:90" ht="12.7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c r="BR890" s="2"/>
      <c r="BS890" s="2"/>
      <c r="BT890" s="2"/>
      <c r="BU890" s="2"/>
      <c r="BV890" s="2"/>
      <c r="BW890" s="2"/>
      <c r="BX890" s="2"/>
      <c r="BY890" s="2"/>
      <c r="BZ890" s="2"/>
      <c r="CA890" s="2"/>
      <c r="CB890" s="2"/>
      <c r="CC890" s="2"/>
      <c r="CD890" s="2"/>
      <c r="CE890" s="2"/>
      <c r="CF890" s="2"/>
      <c r="CG890" s="2"/>
      <c r="CH890" s="2"/>
      <c r="CI890" s="2"/>
      <c r="CJ890" s="2"/>
      <c r="CK890" s="2"/>
      <c r="CL890" s="2"/>
    </row>
    <row r="891" spans="1:90" ht="12.7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c r="BR891" s="2"/>
      <c r="BS891" s="2"/>
      <c r="BT891" s="2"/>
      <c r="BU891" s="2"/>
      <c r="BV891" s="2"/>
      <c r="BW891" s="2"/>
      <c r="BX891" s="2"/>
      <c r="BY891" s="2"/>
      <c r="BZ891" s="2"/>
      <c r="CA891" s="2"/>
      <c r="CB891" s="2"/>
      <c r="CC891" s="2"/>
      <c r="CD891" s="2"/>
      <c r="CE891" s="2"/>
      <c r="CF891" s="2"/>
      <c r="CG891" s="2"/>
      <c r="CH891" s="2"/>
      <c r="CI891" s="2"/>
      <c r="CJ891" s="2"/>
      <c r="CK891" s="2"/>
      <c r="CL891" s="2"/>
    </row>
    <row r="892" spans="1:90" ht="12.7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c r="BR892" s="2"/>
      <c r="BS892" s="2"/>
      <c r="BT892" s="2"/>
      <c r="BU892" s="2"/>
      <c r="BV892" s="2"/>
      <c r="BW892" s="2"/>
      <c r="BX892" s="2"/>
      <c r="BY892" s="2"/>
      <c r="BZ892" s="2"/>
      <c r="CA892" s="2"/>
      <c r="CB892" s="2"/>
      <c r="CC892" s="2"/>
      <c r="CD892" s="2"/>
      <c r="CE892" s="2"/>
      <c r="CF892" s="2"/>
      <c r="CG892" s="2"/>
      <c r="CH892" s="2"/>
      <c r="CI892" s="2"/>
      <c r="CJ892" s="2"/>
      <c r="CK892" s="2"/>
      <c r="CL892" s="2"/>
    </row>
    <row r="893" spans="1:90" ht="12.7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c r="BR893" s="2"/>
      <c r="BS893" s="2"/>
      <c r="BT893" s="2"/>
      <c r="BU893" s="2"/>
      <c r="BV893" s="2"/>
      <c r="BW893" s="2"/>
      <c r="BX893" s="2"/>
      <c r="BY893" s="2"/>
      <c r="BZ893" s="2"/>
      <c r="CA893" s="2"/>
      <c r="CB893" s="2"/>
      <c r="CC893" s="2"/>
      <c r="CD893" s="2"/>
      <c r="CE893" s="2"/>
      <c r="CF893" s="2"/>
      <c r="CG893" s="2"/>
      <c r="CH893" s="2"/>
      <c r="CI893" s="2"/>
      <c r="CJ893" s="2"/>
      <c r="CK893" s="2"/>
      <c r="CL893" s="2"/>
    </row>
    <row r="894" spans="1:90" ht="12.7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c r="BR894" s="2"/>
      <c r="BS894" s="2"/>
      <c r="BT894" s="2"/>
      <c r="BU894" s="2"/>
      <c r="BV894" s="2"/>
      <c r="BW894" s="2"/>
      <c r="BX894" s="2"/>
      <c r="BY894" s="2"/>
      <c r="BZ894" s="2"/>
      <c r="CA894" s="2"/>
      <c r="CB894" s="2"/>
      <c r="CC894" s="2"/>
      <c r="CD894" s="2"/>
      <c r="CE894" s="2"/>
      <c r="CF894" s="2"/>
      <c r="CG894" s="2"/>
      <c r="CH894" s="2"/>
      <c r="CI894" s="2"/>
      <c r="CJ894" s="2"/>
      <c r="CK894" s="2"/>
      <c r="CL894" s="2"/>
    </row>
    <row r="895" spans="1:90" ht="12.7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c r="BR895" s="2"/>
      <c r="BS895" s="2"/>
      <c r="BT895" s="2"/>
      <c r="BU895" s="2"/>
      <c r="BV895" s="2"/>
      <c r="BW895" s="2"/>
      <c r="BX895" s="2"/>
      <c r="BY895" s="2"/>
      <c r="BZ895" s="2"/>
      <c r="CA895" s="2"/>
      <c r="CB895" s="2"/>
      <c r="CC895" s="2"/>
      <c r="CD895" s="2"/>
      <c r="CE895" s="2"/>
      <c r="CF895" s="2"/>
      <c r="CG895" s="2"/>
      <c r="CH895" s="2"/>
      <c r="CI895" s="2"/>
      <c r="CJ895" s="2"/>
      <c r="CK895" s="2"/>
      <c r="CL895" s="2"/>
    </row>
    <row r="896" spans="1:90" ht="12.7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c r="BR896" s="2"/>
      <c r="BS896" s="2"/>
      <c r="BT896" s="2"/>
      <c r="BU896" s="2"/>
      <c r="BV896" s="2"/>
      <c r="BW896" s="2"/>
      <c r="BX896" s="2"/>
      <c r="BY896" s="2"/>
      <c r="BZ896" s="2"/>
      <c r="CA896" s="2"/>
      <c r="CB896" s="2"/>
      <c r="CC896" s="2"/>
      <c r="CD896" s="2"/>
      <c r="CE896" s="2"/>
      <c r="CF896" s="2"/>
      <c r="CG896" s="2"/>
      <c r="CH896" s="2"/>
      <c r="CI896" s="2"/>
      <c r="CJ896" s="2"/>
      <c r="CK896" s="2"/>
      <c r="CL896" s="2"/>
    </row>
    <row r="897" spans="1:90" ht="12.7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c r="BR897" s="2"/>
      <c r="BS897" s="2"/>
      <c r="BT897" s="2"/>
      <c r="BU897" s="2"/>
      <c r="BV897" s="2"/>
      <c r="BW897" s="2"/>
      <c r="BX897" s="2"/>
      <c r="BY897" s="2"/>
      <c r="BZ897" s="2"/>
      <c r="CA897" s="2"/>
      <c r="CB897" s="2"/>
      <c r="CC897" s="2"/>
      <c r="CD897" s="2"/>
      <c r="CE897" s="2"/>
      <c r="CF897" s="2"/>
      <c r="CG897" s="2"/>
      <c r="CH897" s="2"/>
      <c r="CI897" s="2"/>
      <c r="CJ897" s="2"/>
      <c r="CK897" s="2"/>
      <c r="CL897" s="2"/>
    </row>
    <row r="898" spans="1:90" ht="12.7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c r="BS898" s="2"/>
      <c r="BT898" s="2"/>
      <c r="BU898" s="2"/>
      <c r="BV898" s="2"/>
      <c r="BW898" s="2"/>
      <c r="BX898" s="2"/>
      <c r="BY898" s="2"/>
      <c r="BZ898" s="2"/>
      <c r="CA898" s="2"/>
      <c r="CB898" s="2"/>
      <c r="CC898" s="2"/>
      <c r="CD898" s="2"/>
      <c r="CE898" s="2"/>
      <c r="CF898" s="2"/>
      <c r="CG898" s="2"/>
      <c r="CH898" s="2"/>
      <c r="CI898" s="2"/>
      <c r="CJ898" s="2"/>
      <c r="CK898" s="2"/>
      <c r="CL898" s="2"/>
    </row>
    <row r="899" spans="1:90" ht="12.7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c r="BR899" s="2"/>
      <c r="BS899" s="2"/>
      <c r="BT899" s="2"/>
      <c r="BU899" s="2"/>
      <c r="BV899" s="2"/>
      <c r="BW899" s="2"/>
      <c r="BX899" s="2"/>
      <c r="BY899" s="2"/>
      <c r="BZ899" s="2"/>
      <c r="CA899" s="2"/>
      <c r="CB899" s="2"/>
      <c r="CC899" s="2"/>
      <c r="CD899" s="2"/>
      <c r="CE899" s="2"/>
      <c r="CF899" s="2"/>
      <c r="CG899" s="2"/>
      <c r="CH899" s="2"/>
      <c r="CI899" s="2"/>
      <c r="CJ899" s="2"/>
      <c r="CK899" s="2"/>
      <c r="CL899" s="2"/>
    </row>
    <row r="900" spans="1:90" ht="12.7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c r="BS900" s="2"/>
      <c r="BT900" s="2"/>
      <c r="BU900" s="2"/>
      <c r="BV900" s="2"/>
      <c r="BW900" s="2"/>
      <c r="BX900" s="2"/>
      <c r="BY900" s="2"/>
      <c r="BZ900" s="2"/>
      <c r="CA900" s="2"/>
      <c r="CB900" s="2"/>
      <c r="CC900" s="2"/>
      <c r="CD900" s="2"/>
      <c r="CE900" s="2"/>
      <c r="CF900" s="2"/>
      <c r="CG900" s="2"/>
      <c r="CH900" s="2"/>
      <c r="CI900" s="2"/>
      <c r="CJ900" s="2"/>
      <c r="CK900" s="2"/>
      <c r="CL900" s="2"/>
    </row>
    <row r="901" spans="1:90" ht="12.7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c r="BS901" s="2"/>
      <c r="BT901" s="2"/>
      <c r="BU901" s="2"/>
      <c r="BV901" s="2"/>
      <c r="BW901" s="2"/>
      <c r="BX901" s="2"/>
      <c r="BY901" s="2"/>
      <c r="BZ901" s="2"/>
      <c r="CA901" s="2"/>
      <c r="CB901" s="2"/>
      <c r="CC901" s="2"/>
      <c r="CD901" s="2"/>
      <c r="CE901" s="2"/>
      <c r="CF901" s="2"/>
      <c r="CG901" s="2"/>
      <c r="CH901" s="2"/>
      <c r="CI901" s="2"/>
      <c r="CJ901" s="2"/>
      <c r="CK901" s="2"/>
      <c r="CL901" s="2"/>
    </row>
    <row r="902" spans="1:90" ht="12.7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c r="BS902" s="2"/>
      <c r="BT902" s="2"/>
      <c r="BU902" s="2"/>
      <c r="BV902" s="2"/>
      <c r="BW902" s="2"/>
      <c r="BX902" s="2"/>
      <c r="BY902" s="2"/>
      <c r="BZ902" s="2"/>
      <c r="CA902" s="2"/>
      <c r="CB902" s="2"/>
      <c r="CC902" s="2"/>
      <c r="CD902" s="2"/>
      <c r="CE902" s="2"/>
      <c r="CF902" s="2"/>
      <c r="CG902" s="2"/>
      <c r="CH902" s="2"/>
      <c r="CI902" s="2"/>
      <c r="CJ902" s="2"/>
      <c r="CK902" s="2"/>
      <c r="CL902" s="2"/>
    </row>
    <row r="903" spans="1:90" ht="12.7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c r="BR903" s="2"/>
      <c r="BS903" s="2"/>
      <c r="BT903" s="2"/>
      <c r="BU903" s="2"/>
      <c r="BV903" s="2"/>
      <c r="BW903" s="2"/>
      <c r="BX903" s="2"/>
      <c r="BY903" s="2"/>
      <c r="BZ903" s="2"/>
      <c r="CA903" s="2"/>
      <c r="CB903" s="2"/>
      <c r="CC903" s="2"/>
      <c r="CD903" s="2"/>
      <c r="CE903" s="2"/>
      <c r="CF903" s="2"/>
      <c r="CG903" s="2"/>
      <c r="CH903" s="2"/>
      <c r="CI903" s="2"/>
      <c r="CJ903" s="2"/>
      <c r="CK903" s="2"/>
      <c r="CL903" s="2"/>
    </row>
    <row r="904" spans="1:90" ht="12.7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c r="BS904" s="2"/>
      <c r="BT904" s="2"/>
      <c r="BU904" s="2"/>
      <c r="BV904" s="2"/>
      <c r="BW904" s="2"/>
      <c r="BX904" s="2"/>
      <c r="BY904" s="2"/>
      <c r="BZ904" s="2"/>
      <c r="CA904" s="2"/>
      <c r="CB904" s="2"/>
      <c r="CC904" s="2"/>
      <c r="CD904" s="2"/>
      <c r="CE904" s="2"/>
      <c r="CF904" s="2"/>
      <c r="CG904" s="2"/>
      <c r="CH904" s="2"/>
      <c r="CI904" s="2"/>
      <c r="CJ904" s="2"/>
      <c r="CK904" s="2"/>
      <c r="CL904" s="2"/>
    </row>
    <row r="905" spans="1:90" ht="12.7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c r="BR905" s="2"/>
      <c r="BS905" s="2"/>
      <c r="BT905" s="2"/>
      <c r="BU905" s="2"/>
      <c r="BV905" s="2"/>
      <c r="BW905" s="2"/>
      <c r="BX905" s="2"/>
      <c r="BY905" s="2"/>
      <c r="BZ905" s="2"/>
      <c r="CA905" s="2"/>
      <c r="CB905" s="2"/>
      <c r="CC905" s="2"/>
      <c r="CD905" s="2"/>
      <c r="CE905" s="2"/>
      <c r="CF905" s="2"/>
      <c r="CG905" s="2"/>
      <c r="CH905" s="2"/>
      <c r="CI905" s="2"/>
      <c r="CJ905" s="2"/>
      <c r="CK905" s="2"/>
      <c r="CL905" s="2"/>
    </row>
    <row r="906" spans="1:90" ht="12.7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c r="BR906" s="2"/>
      <c r="BS906" s="2"/>
      <c r="BT906" s="2"/>
      <c r="BU906" s="2"/>
      <c r="BV906" s="2"/>
      <c r="BW906" s="2"/>
      <c r="BX906" s="2"/>
      <c r="BY906" s="2"/>
      <c r="BZ906" s="2"/>
      <c r="CA906" s="2"/>
      <c r="CB906" s="2"/>
      <c r="CC906" s="2"/>
      <c r="CD906" s="2"/>
      <c r="CE906" s="2"/>
      <c r="CF906" s="2"/>
      <c r="CG906" s="2"/>
      <c r="CH906" s="2"/>
      <c r="CI906" s="2"/>
      <c r="CJ906" s="2"/>
      <c r="CK906" s="2"/>
      <c r="CL906" s="2"/>
    </row>
    <row r="907" spans="1:90" ht="12.7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c r="BS907" s="2"/>
      <c r="BT907" s="2"/>
      <c r="BU907" s="2"/>
      <c r="BV907" s="2"/>
      <c r="BW907" s="2"/>
      <c r="BX907" s="2"/>
      <c r="BY907" s="2"/>
      <c r="BZ907" s="2"/>
      <c r="CA907" s="2"/>
      <c r="CB907" s="2"/>
      <c r="CC907" s="2"/>
      <c r="CD907" s="2"/>
      <c r="CE907" s="2"/>
      <c r="CF907" s="2"/>
      <c r="CG907" s="2"/>
      <c r="CH907" s="2"/>
      <c r="CI907" s="2"/>
      <c r="CJ907" s="2"/>
      <c r="CK907" s="2"/>
      <c r="CL907" s="2"/>
    </row>
    <row r="908" spans="1:90" ht="12.7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c r="BS908" s="2"/>
      <c r="BT908" s="2"/>
      <c r="BU908" s="2"/>
      <c r="BV908" s="2"/>
      <c r="BW908" s="2"/>
      <c r="BX908" s="2"/>
      <c r="BY908" s="2"/>
      <c r="BZ908" s="2"/>
      <c r="CA908" s="2"/>
      <c r="CB908" s="2"/>
      <c r="CC908" s="2"/>
      <c r="CD908" s="2"/>
      <c r="CE908" s="2"/>
      <c r="CF908" s="2"/>
      <c r="CG908" s="2"/>
      <c r="CH908" s="2"/>
      <c r="CI908" s="2"/>
      <c r="CJ908" s="2"/>
      <c r="CK908" s="2"/>
      <c r="CL908" s="2"/>
    </row>
    <row r="909" spans="1:90" ht="12.7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c r="BR909" s="2"/>
      <c r="BS909" s="2"/>
      <c r="BT909" s="2"/>
      <c r="BU909" s="2"/>
      <c r="BV909" s="2"/>
      <c r="BW909" s="2"/>
      <c r="BX909" s="2"/>
      <c r="BY909" s="2"/>
      <c r="BZ909" s="2"/>
      <c r="CA909" s="2"/>
      <c r="CB909" s="2"/>
      <c r="CC909" s="2"/>
      <c r="CD909" s="2"/>
      <c r="CE909" s="2"/>
      <c r="CF909" s="2"/>
      <c r="CG909" s="2"/>
      <c r="CH909" s="2"/>
      <c r="CI909" s="2"/>
      <c r="CJ909" s="2"/>
      <c r="CK909" s="2"/>
      <c r="CL909" s="2"/>
    </row>
    <row r="910" spans="1:90" ht="12.7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c r="BR910" s="2"/>
      <c r="BS910" s="2"/>
      <c r="BT910" s="2"/>
      <c r="BU910" s="2"/>
      <c r="BV910" s="2"/>
      <c r="BW910" s="2"/>
      <c r="BX910" s="2"/>
      <c r="BY910" s="2"/>
      <c r="BZ910" s="2"/>
      <c r="CA910" s="2"/>
      <c r="CB910" s="2"/>
      <c r="CC910" s="2"/>
      <c r="CD910" s="2"/>
      <c r="CE910" s="2"/>
      <c r="CF910" s="2"/>
      <c r="CG910" s="2"/>
      <c r="CH910" s="2"/>
      <c r="CI910" s="2"/>
      <c r="CJ910" s="2"/>
      <c r="CK910" s="2"/>
      <c r="CL910" s="2"/>
    </row>
    <row r="911" spans="1:90" ht="12.7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c r="BR911" s="2"/>
      <c r="BS911" s="2"/>
      <c r="BT911" s="2"/>
      <c r="BU911" s="2"/>
      <c r="BV911" s="2"/>
      <c r="BW911" s="2"/>
      <c r="BX911" s="2"/>
      <c r="BY911" s="2"/>
      <c r="BZ911" s="2"/>
      <c r="CA911" s="2"/>
      <c r="CB911" s="2"/>
      <c r="CC911" s="2"/>
      <c r="CD911" s="2"/>
      <c r="CE911" s="2"/>
      <c r="CF911" s="2"/>
      <c r="CG911" s="2"/>
      <c r="CH911" s="2"/>
      <c r="CI911" s="2"/>
      <c r="CJ911" s="2"/>
      <c r="CK911" s="2"/>
      <c r="CL911" s="2"/>
    </row>
    <row r="912" spans="1:90" ht="12.7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2"/>
      <c r="BT912" s="2"/>
      <c r="BU912" s="2"/>
      <c r="BV912" s="2"/>
      <c r="BW912" s="2"/>
      <c r="BX912" s="2"/>
      <c r="BY912" s="2"/>
      <c r="BZ912" s="2"/>
      <c r="CA912" s="2"/>
      <c r="CB912" s="2"/>
      <c r="CC912" s="2"/>
      <c r="CD912" s="2"/>
      <c r="CE912" s="2"/>
      <c r="CF912" s="2"/>
      <c r="CG912" s="2"/>
      <c r="CH912" s="2"/>
      <c r="CI912" s="2"/>
      <c r="CJ912" s="2"/>
      <c r="CK912" s="2"/>
      <c r="CL912" s="2"/>
    </row>
    <row r="913" spans="1:90" ht="12.7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c r="BS913" s="2"/>
      <c r="BT913" s="2"/>
      <c r="BU913" s="2"/>
      <c r="BV913" s="2"/>
      <c r="BW913" s="2"/>
      <c r="BX913" s="2"/>
      <c r="BY913" s="2"/>
      <c r="BZ913" s="2"/>
      <c r="CA913" s="2"/>
      <c r="CB913" s="2"/>
      <c r="CC913" s="2"/>
      <c r="CD913" s="2"/>
      <c r="CE913" s="2"/>
      <c r="CF913" s="2"/>
      <c r="CG913" s="2"/>
      <c r="CH913" s="2"/>
      <c r="CI913" s="2"/>
      <c r="CJ913" s="2"/>
      <c r="CK913" s="2"/>
      <c r="CL913" s="2"/>
    </row>
    <row r="914" spans="1:90" ht="12.7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c r="BV914" s="2"/>
      <c r="BW914" s="2"/>
      <c r="BX914" s="2"/>
      <c r="BY914" s="2"/>
      <c r="BZ914" s="2"/>
      <c r="CA914" s="2"/>
      <c r="CB914" s="2"/>
      <c r="CC914" s="2"/>
      <c r="CD914" s="2"/>
      <c r="CE914" s="2"/>
      <c r="CF914" s="2"/>
      <c r="CG914" s="2"/>
      <c r="CH914" s="2"/>
      <c r="CI914" s="2"/>
      <c r="CJ914" s="2"/>
      <c r="CK914" s="2"/>
      <c r="CL914" s="2"/>
    </row>
    <row r="915" spans="1:90" ht="12.7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c r="BS915" s="2"/>
      <c r="BT915" s="2"/>
      <c r="BU915" s="2"/>
      <c r="BV915" s="2"/>
      <c r="BW915" s="2"/>
      <c r="BX915" s="2"/>
      <c r="BY915" s="2"/>
      <c r="BZ915" s="2"/>
      <c r="CA915" s="2"/>
      <c r="CB915" s="2"/>
      <c r="CC915" s="2"/>
      <c r="CD915" s="2"/>
      <c r="CE915" s="2"/>
      <c r="CF915" s="2"/>
      <c r="CG915" s="2"/>
      <c r="CH915" s="2"/>
      <c r="CI915" s="2"/>
      <c r="CJ915" s="2"/>
      <c r="CK915" s="2"/>
      <c r="CL915" s="2"/>
    </row>
    <row r="916" spans="1:90" ht="12.7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2"/>
      <c r="BT916" s="2"/>
      <c r="BU916" s="2"/>
      <c r="BV916" s="2"/>
      <c r="BW916" s="2"/>
      <c r="BX916" s="2"/>
      <c r="BY916" s="2"/>
      <c r="BZ916" s="2"/>
      <c r="CA916" s="2"/>
      <c r="CB916" s="2"/>
      <c r="CC916" s="2"/>
      <c r="CD916" s="2"/>
      <c r="CE916" s="2"/>
      <c r="CF916" s="2"/>
      <c r="CG916" s="2"/>
      <c r="CH916" s="2"/>
      <c r="CI916" s="2"/>
      <c r="CJ916" s="2"/>
      <c r="CK916" s="2"/>
      <c r="CL916" s="2"/>
    </row>
    <row r="917" spans="1:90" ht="12.7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c r="BS917" s="2"/>
      <c r="BT917" s="2"/>
      <c r="BU917" s="2"/>
      <c r="BV917" s="2"/>
      <c r="BW917" s="2"/>
      <c r="BX917" s="2"/>
      <c r="BY917" s="2"/>
      <c r="BZ917" s="2"/>
      <c r="CA917" s="2"/>
      <c r="CB917" s="2"/>
      <c r="CC917" s="2"/>
      <c r="CD917" s="2"/>
      <c r="CE917" s="2"/>
      <c r="CF917" s="2"/>
      <c r="CG917" s="2"/>
      <c r="CH917" s="2"/>
      <c r="CI917" s="2"/>
      <c r="CJ917" s="2"/>
      <c r="CK917" s="2"/>
      <c r="CL917" s="2"/>
    </row>
    <row r="918" spans="1:90" ht="12.7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c r="BS918" s="2"/>
      <c r="BT918" s="2"/>
      <c r="BU918" s="2"/>
      <c r="BV918" s="2"/>
      <c r="BW918" s="2"/>
      <c r="BX918" s="2"/>
      <c r="BY918" s="2"/>
      <c r="BZ918" s="2"/>
      <c r="CA918" s="2"/>
      <c r="CB918" s="2"/>
      <c r="CC918" s="2"/>
      <c r="CD918" s="2"/>
      <c r="CE918" s="2"/>
      <c r="CF918" s="2"/>
      <c r="CG918" s="2"/>
      <c r="CH918" s="2"/>
      <c r="CI918" s="2"/>
      <c r="CJ918" s="2"/>
      <c r="CK918" s="2"/>
      <c r="CL918" s="2"/>
    </row>
    <row r="919" spans="1:90" ht="12.7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c r="BS919" s="2"/>
      <c r="BT919" s="2"/>
      <c r="BU919" s="2"/>
      <c r="BV919" s="2"/>
      <c r="BW919" s="2"/>
      <c r="BX919" s="2"/>
      <c r="BY919" s="2"/>
      <c r="BZ919" s="2"/>
      <c r="CA919" s="2"/>
      <c r="CB919" s="2"/>
      <c r="CC919" s="2"/>
      <c r="CD919" s="2"/>
      <c r="CE919" s="2"/>
      <c r="CF919" s="2"/>
      <c r="CG919" s="2"/>
      <c r="CH919" s="2"/>
      <c r="CI919" s="2"/>
      <c r="CJ919" s="2"/>
      <c r="CK919" s="2"/>
      <c r="CL919" s="2"/>
    </row>
    <row r="920" spans="1:90" ht="12.7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c r="BS920" s="2"/>
      <c r="BT920" s="2"/>
      <c r="BU920" s="2"/>
      <c r="BV920" s="2"/>
      <c r="BW920" s="2"/>
      <c r="BX920" s="2"/>
      <c r="BY920" s="2"/>
      <c r="BZ920" s="2"/>
      <c r="CA920" s="2"/>
      <c r="CB920" s="2"/>
      <c r="CC920" s="2"/>
      <c r="CD920" s="2"/>
      <c r="CE920" s="2"/>
      <c r="CF920" s="2"/>
      <c r="CG920" s="2"/>
      <c r="CH920" s="2"/>
      <c r="CI920" s="2"/>
      <c r="CJ920" s="2"/>
      <c r="CK920" s="2"/>
      <c r="CL920" s="2"/>
    </row>
    <row r="921" spans="1:90" ht="12.7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c r="BS921" s="2"/>
      <c r="BT921" s="2"/>
      <c r="BU921" s="2"/>
      <c r="BV921" s="2"/>
      <c r="BW921" s="2"/>
      <c r="BX921" s="2"/>
      <c r="BY921" s="2"/>
      <c r="BZ921" s="2"/>
      <c r="CA921" s="2"/>
      <c r="CB921" s="2"/>
      <c r="CC921" s="2"/>
      <c r="CD921" s="2"/>
      <c r="CE921" s="2"/>
      <c r="CF921" s="2"/>
      <c r="CG921" s="2"/>
      <c r="CH921" s="2"/>
      <c r="CI921" s="2"/>
      <c r="CJ921" s="2"/>
      <c r="CK921" s="2"/>
      <c r="CL921" s="2"/>
    </row>
    <row r="922" spans="1:90" ht="12.7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c r="BS922" s="2"/>
      <c r="BT922" s="2"/>
      <c r="BU922" s="2"/>
      <c r="BV922" s="2"/>
      <c r="BW922" s="2"/>
      <c r="BX922" s="2"/>
      <c r="BY922" s="2"/>
      <c r="BZ922" s="2"/>
      <c r="CA922" s="2"/>
      <c r="CB922" s="2"/>
      <c r="CC922" s="2"/>
      <c r="CD922" s="2"/>
      <c r="CE922" s="2"/>
      <c r="CF922" s="2"/>
      <c r="CG922" s="2"/>
      <c r="CH922" s="2"/>
      <c r="CI922" s="2"/>
      <c r="CJ922" s="2"/>
      <c r="CK922" s="2"/>
      <c r="CL922" s="2"/>
    </row>
    <row r="923" spans="1:90" ht="12.7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c r="BR923" s="2"/>
      <c r="BS923" s="2"/>
      <c r="BT923" s="2"/>
      <c r="BU923" s="2"/>
      <c r="BV923" s="2"/>
      <c r="BW923" s="2"/>
      <c r="BX923" s="2"/>
      <c r="BY923" s="2"/>
      <c r="BZ923" s="2"/>
      <c r="CA923" s="2"/>
      <c r="CB923" s="2"/>
      <c r="CC923" s="2"/>
      <c r="CD923" s="2"/>
      <c r="CE923" s="2"/>
      <c r="CF923" s="2"/>
      <c r="CG923" s="2"/>
      <c r="CH923" s="2"/>
      <c r="CI923" s="2"/>
      <c r="CJ923" s="2"/>
      <c r="CK923" s="2"/>
      <c r="CL923" s="2"/>
    </row>
    <row r="924" spans="1:90" ht="12.7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c r="BS924" s="2"/>
      <c r="BT924" s="2"/>
      <c r="BU924" s="2"/>
      <c r="BV924" s="2"/>
      <c r="BW924" s="2"/>
      <c r="BX924" s="2"/>
      <c r="BY924" s="2"/>
      <c r="BZ924" s="2"/>
      <c r="CA924" s="2"/>
      <c r="CB924" s="2"/>
      <c r="CC924" s="2"/>
      <c r="CD924" s="2"/>
      <c r="CE924" s="2"/>
      <c r="CF924" s="2"/>
      <c r="CG924" s="2"/>
      <c r="CH924" s="2"/>
      <c r="CI924" s="2"/>
      <c r="CJ924" s="2"/>
      <c r="CK924" s="2"/>
      <c r="CL924" s="2"/>
    </row>
    <row r="925" spans="1:90" ht="12.7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c r="BR925" s="2"/>
      <c r="BS925" s="2"/>
      <c r="BT925" s="2"/>
      <c r="BU925" s="2"/>
      <c r="BV925" s="2"/>
      <c r="BW925" s="2"/>
      <c r="BX925" s="2"/>
      <c r="BY925" s="2"/>
      <c r="BZ925" s="2"/>
      <c r="CA925" s="2"/>
      <c r="CB925" s="2"/>
      <c r="CC925" s="2"/>
      <c r="CD925" s="2"/>
      <c r="CE925" s="2"/>
      <c r="CF925" s="2"/>
      <c r="CG925" s="2"/>
      <c r="CH925" s="2"/>
      <c r="CI925" s="2"/>
      <c r="CJ925" s="2"/>
      <c r="CK925" s="2"/>
      <c r="CL925" s="2"/>
    </row>
    <row r="926" spans="1:90" ht="12.7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c r="BS926" s="2"/>
      <c r="BT926" s="2"/>
      <c r="BU926" s="2"/>
      <c r="BV926" s="2"/>
      <c r="BW926" s="2"/>
      <c r="BX926" s="2"/>
      <c r="BY926" s="2"/>
      <c r="BZ926" s="2"/>
      <c r="CA926" s="2"/>
      <c r="CB926" s="2"/>
      <c r="CC926" s="2"/>
      <c r="CD926" s="2"/>
      <c r="CE926" s="2"/>
      <c r="CF926" s="2"/>
      <c r="CG926" s="2"/>
      <c r="CH926" s="2"/>
      <c r="CI926" s="2"/>
      <c r="CJ926" s="2"/>
      <c r="CK926" s="2"/>
      <c r="CL926" s="2"/>
    </row>
    <row r="927" spans="1:90" ht="12.7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c r="BR927" s="2"/>
      <c r="BS927" s="2"/>
      <c r="BT927" s="2"/>
      <c r="BU927" s="2"/>
      <c r="BV927" s="2"/>
      <c r="BW927" s="2"/>
      <c r="BX927" s="2"/>
      <c r="BY927" s="2"/>
      <c r="BZ927" s="2"/>
      <c r="CA927" s="2"/>
      <c r="CB927" s="2"/>
      <c r="CC927" s="2"/>
      <c r="CD927" s="2"/>
      <c r="CE927" s="2"/>
      <c r="CF927" s="2"/>
      <c r="CG927" s="2"/>
      <c r="CH927" s="2"/>
      <c r="CI927" s="2"/>
      <c r="CJ927" s="2"/>
      <c r="CK927" s="2"/>
      <c r="CL927" s="2"/>
    </row>
    <row r="928" spans="1:90" ht="12.7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c r="BR928" s="2"/>
      <c r="BS928" s="2"/>
      <c r="BT928" s="2"/>
      <c r="BU928" s="2"/>
      <c r="BV928" s="2"/>
      <c r="BW928" s="2"/>
      <c r="BX928" s="2"/>
      <c r="BY928" s="2"/>
      <c r="BZ928" s="2"/>
      <c r="CA928" s="2"/>
      <c r="CB928" s="2"/>
      <c r="CC928" s="2"/>
      <c r="CD928" s="2"/>
      <c r="CE928" s="2"/>
      <c r="CF928" s="2"/>
      <c r="CG928" s="2"/>
      <c r="CH928" s="2"/>
      <c r="CI928" s="2"/>
      <c r="CJ928" s="2"/>
      <c r="CK928" s="2"/>
      <c r="CL928" s="2"/>
    </row>
    <row r="929" spans="1:90" ht="12.7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c r="BP929" s="2"/>
      <c r="BQ929" s="2"/>
      <c r="BR929" s="2"/>
      <c r="BS929" s="2"/>
      <c r="BT929" s="2"/>
      <c r="BU929" s="2"/>
      <c r="BV929" s="2"/>
      <c r="BW929" s="2"/>
      <c r="BX929" s="2"/>
      <c r="BY929" s="2"/>
      <c r="BZ929" s="2"/>
      <c r="CA929" s="2"/>
      <c r="CB929" s="2"/>
      <c r="CC929" s="2"/>
      <c r="CD929" s="2"/>
      <c r="CE929" s="2"/>
      <c r="CF929" s="2"/>
      <c r="CG929" s="2"/>
      <c r="CH929" s="2"/>
      <c r="CI929" s="2"/>
      <c r="CJ929" s="2"/>
      <c r="CK929" s="2"/>
      <c r="CL929" s="2"/>
    </row>
    <row r="930" spans="1:90" ht="12.7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c r="BR930" s="2"/>
      <c r="BS930" s="2"/>
      <c r="BT930" s="2"/>
      <c r="BU930" s="2"/>
      <c r="BV930" s="2"/>
      <c r="BW930" s="2"/>
      <c r="BX930" s="2"/>
      <c r="BY930" s="2"/>
      <c r="BZ930" s="2"/>
      <c r="CA930" s="2"/>
      <c r="CB930" s="2"/>
      <c r="CC930" s="2"/>
      <c r="CD930" s="2"/>
      <c r="CE930" s="2"/>
      <c r="CF930" s="2"/>
      <c r="CG930" s="2"/>
      <c r="CH930" s="2"/>
      <c r="CI930" s="2"/>
      <c r="CJ930" s="2"/>
      <c r="CK930" s="2"/>
      <c r="CL930" s="2"/>
    </row>
    <row r="931" spans="1:90" ht="12.7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c r="BP931" s="2"/>
      <c r="BQ931" s="2"/>
      <c r="BR931" s="2"/>
      <c r="BS931" s="2"/>
      <c r="BT931" s="2"/>
      <c r="BU931" s="2"/>
      <c r="BV931" s="2"/>
      <c r="BW931" s="2"/>
      <c r="BX931" s="2"/>
      <c r="BY931" s="2"/>
      <c r="BZ931" s="2"/>
      <c r="CA931" s="2"/>
      <c r="CB931" s="2"/>
      <c r="CC931" s="2"/>
      <c r="CD931" s="2"/>
      <c r="CE931" s="2"/>
      <c r="CF931" s="2"/>
      <c r="CG931" s="2"/>
      <c r="CH931" s="2"/>
      <c r="CI931" s="2"/>
      <c r="CJ931" s="2"/>
      <c r="CK931" s="2"/>
      <c r="CL931" s="2"/>
    </row>
    <row r="932" spans="1:90" ht="12.7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
      <c r="BR932" s="2"/>
      <c r="BS932" s="2"/>
      <c r="BT932" s="2"/>
      <c r="BU932" s="2"/>
      <c r="BV932" s="2"/>
      <c r="BW932" s="2"/>
      <c r="BX932" s="2"/>
      <c r="BY932" s="2"/>
      <c r="BZ932" s="2"/>
      <c r="CA932" s="2"/>
      <c r="CB932" s="2"/>
      <c r="CC932" s="2"/>
      <c r="CD932" s="2"/>
      <c r="CE932" s="2"/>
      <c r="CF932" s="2"/>
      <c r="CG932" s="2"/>
      <c r="CH932" s="2"/>
      <c r="CI932" s="2"/>
      <c r="CJ932" s="2"/>
      <c r="CK932" s="2"/>
      <c r="CL932" s="2"/>
    </row>
    <row r="933" spans="1:90" ht="12.7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c r="BP933" s="2"/>
      <c r="BQ933" s="2"/>
      <c r="BR933" s="2"/>
      <c r="BS933" s="2"/>
      <c r="BT933" s="2"/>
      <c r="BU933" s="2"/>
      <c r="BV933" s="2"/>
      <c r="BW933" s="2"/>
      <c r="BX933" s="2"/>
      <c r="BY933" s="2"/>
      <c r="BZ933" s="2"/>
      <c r="CA933" s="2"/>
      <c r="CB933" s="2"/>
      <c r="CC933" s="2"/>
      <c r="CD933" s="2"/>
      <c r="CE933" s="2"/>
      <c r="CF933" s="2"/>
      <c r="CG933" s="2"/>
      <c r="CH933" s="2"/>
      <c r="CI933" s="2"/>
      <c r="CJ933" s="2"/>
      <c r="CK933" s="2"/>
      <c r="CL933" s="2"/>
    </row>
    <row r="934" spans="1:90" ht="12.7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c r="BR934" s="2"/>
      <c r="BS934" s="2"/>
      <c r="BT934" s="2"/>
      <c r="BU934" s="2"/>
      <c r="BV934" s="2"/>
      <c r="BW934" s="2"/>
      <c r="BX934" s="2"/>
      <c r="BY934" s="2"/>
      <c r="BZ934" s="2"/>
      <c r="CA934" s="2"/>
      <c r="CB934" s="2"/>
      <c r="CC934" s="2"/>
      <c r="CD934" s="2"/>
      <c r="CE934" s="2"/>
      <c r="CF934" s="2"/>
      <c r="CG934" s="2"/>
      <c r="CH934" s="2"/>
      <c r="CI934" s="2"/>
      <c r="CJ934" s="2"/>
      <c r="CK934" s="2"/>
      <c r="CL934" s="2"/>
    </row>
    <row r="935" spans="1:90" ht="12.7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c r="BP935" s="2"/>
      <c r="BQ935" s="2"/>
      <c r="BR935" s="2"/>
      <c r="BS935" s="2"/>
      <c r="BT935" s="2"/>
      <c r="BU935" s="2"/>
      <c r="BV935" s="2"/>
      <c r="BW935" s="2"/>
      <c r="BX935" s="2"/>
      <c r="BY935" s="2"/>
      <c r="BZ935" s="2"/>
      <c r="CA935" s="2"/>
      <c r="CB935" s="2"/>
      <c r="CC935" s="2"/>
      <c r="CD935" s="2"/>
      <c r="CE935" s="2"/>
      <c r="CF935" s="2"/>
      <c r="CG935" s="2"/>
      <c r="CH935" s="2"/>
      <c r="CI935" s="2"/>
      <c r="CJ935" s="2"/>
      <c r="CK935" s="2"/>
      <c r="CL935" s="2"/>
    </row>
    <row r="936" spans="1:90" ht="12.7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
      <c r="BR936" s="2"/>
      <c r="BS936" s="2"/>
      <c r="BT936" s="2"/>
      <c r="BU936" s="2"/>
      <c r="BV936" s="2"/>
      <c r="BW936" s="2"/>
      <c r="BX936" s="2"/>
      <c r="BY936" s="2"/>
      <c r="BZ936" s="2"/>
      <c r="CA936" s="2"/>
      <c r="CB936" s="2"/>
      <c r="CC936" s="2"/>
      <c r="CD936" s="2"/>
      <c r="CE936" s="2"/>
      <c r="CF936" s="2"/>
      <c r="CG936" s="2"/>
      <c r="CH936" s="2"/>
      <c r="CI936" s="2"/>
      <c r="CJ936" s="2"/>
      <c r="CK936" s="2"/>
      <c r="CL936" s="2"/>
    </row>
    <row r="937" spans="1:90" ht="12.7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c r="BP937" s="2"/>
      <c r="BQ937" s="2"/>
      <c r="BR937" s="2"/>
      <c r="BS937" s="2"/>
      <c r="BT937" s="2"/>
      <c r="BU937" s="2"/>
      <c r="BV937" s="2"/>
      <c r="BW937" s="2"/>
      <c r="BX937" s="2"/>
      <c r="BY937" s="2"/>
      <c r="BZ937" s="2"/>
      <c r="CA937" s="2"/>
      <c r="CB937" s="2"/>
      <c r="CC937" s="2"/>
      <c r="CD937" s="2"/>
      <c r="CE937" s="2"/>
      <c r="CF937" s="2"/>
      <c r="CG937" s="2"/>
      <c r="CH937" s="2"/>
      <c r="CI937" s="2"/>
      <c r="CJ937" s="2"/>
      <c r="CK937" s="2"/>
      <c r="CL937" s="2"/>
    </row>
    <row r="938" spans="1:90" ht="12.7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c r="BP938" s="2"/>
      <c r="BQ938" s="2"/>
      <c r="BR938" s="2"/>
      <c r="BS938" s="2"/>
      <c r="BT938" s="2"/>
      <c r="BU938" s="2"/>
      <c r="BV938" s="2"/>
      <c r="BW938" s="2"/>
      <c r="BX938" s="2"/>
      <c r="BY938" s="2"/>
      <c r="BZ938" s="2"/>
      <c r="CA938" s="2"/>
      <c r="CB938" s="2"/>
      <c r="CC938" s="2"/>
      <c r="CD938" s="2"/>
      <c r="CE938" s="2"/>
      <c r="CF938" s="2"/>
      <c r="CG938" s="2"/>
      <c r="CH938" s="2"/>
      <c r="CI938" s="2"/>
      <c r="CJ938" s="2"/>
      <c r="CK938" s="2"/>
      <c r="CL938" s="2"/>
    </row>
    <row r="939" spans="1:90" ht="12.7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c r="BP939" s="2"/>
      <c r="BQ939" s="2"/>
      <c r="BR939" s="2"/>
      <c r="BS939" s="2"/>
      <c r="BT939" s="2"/>
      <c r="BU939" s="2"/>
      <c r="BV939" s="2"/>
      <c r="BW939" s="2"/>
      <c r="BX939" s="2"/>
      <c r="BY939" s="2"/>
      <c r="BZ939" s="2"/>
      <c r="CA939" s="2"/>
      <c r="CB939" s="2"/>
      <c r="CC939" s="2"/>
      <c r="CD939" s="2"/>
      <c r="CE939" s="2"/>
      <c r="CF939" s="2"/>
      <c r="CG939" s="2"/>
      <c r="CH939" s="2"/>
      <c r="CI939" s="2"/>
      <c r="CJ939" s="2"/>
      <c r="CK939" s="2"/>
      <c r="CL939" s="2"/>
    </row>
    <row r="940" spans="1:90" ht="12.7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c r="BP940" s="2"/>
      <c r="BQ940" s="2"/>
      <c r="BR940" s="2"/>
      <c r="BS940" s="2"/>
      <c r="BT940" s="2"/>
      <c r="BU940" s="2"/>
      <c r="BV940" s="2"/>
      <c r="BW940" s="2"/>
      <c r="BX940" s="2"/>
      <c r="BY940" s="2"/>
      <c r="BZ940" s="2"/>
      <c r="CA940" s="2"/>
      <c r="CB940" s="2"/>
      <c r="CC940" s="2"/>
      <c r="CD940" s="2"/>
      <c r="CE940" s="2"/>
      <c r="CF940" s="2"/>
      <c r="CG940" s="2"/>
      <c r="CH940" s="2"/>
      <c r="CI940" s="2"/>
      <c r="CJ940" s="2"/>
      <c r="CK940" s="2"/>
      <c r="CL940" s="2"/>
    </row>
    <row r="941" spans="1:90" ht="12.7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c r="BP941" s="2"/>
      <c r="BQ941" s="2"/>
      <c r="BR941" s="2"/>
      <c r="BS941" s="2"/>
      <c r="BT941" s="2"/>
      <c r="BU941" s="2"/>
      <c r="BV941" s="2"/>
      <c r="BW941" s="2"/>
      <c r="BX941" s="2"/>
      <c r="BY941" s="2"/>
      <c r="BZ941" s="2"/>
      <c r="CA941" s="2"/>
      <c r="CB941" s="2"/>
      <c r="CC941" s="2"/>
      <c r="CD941" s="2"/>
      <c r="CE941" s="2"/>
      <c r="CF941" s="2"/>
      <c r="CG941" s="2"/>
      <c r="CH941" s="2"/>
      <c r="CI941" s="2"/>
      <c r="CJ941" s="2"/>
      <c r="CK941" s="2"/>
      <c r="CL941" s="2"/>
    </row>
    <row r="942" spans="1:90" ht="12.7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c r="BP942" s="2"/>
      <c r="BQ942" s="2"/>
      <c r="BR942" s="2"/>
      <c r="BS942" s="2"/>
      <c r="BT942" s="2"/>
      <c r="BU942" s="2"/>
      <c r="BV942" s="2"/>
      <c r="BW942" s="2"/>
      <c r="BX942" s="2"/>
      <c r="BY942" s="2"/>
      <c r="BZ942" s="2"/>
      <c r="CA942" s="2"/>
      <c r="CB942" s="2"/>
      <c r="CC942" s="2"/>
      <c r="CD942" s="2"/>
      <c r="CE942" s="2"/>
      <c r="CF942" s="2"/>
      <c r="CG942" s="2"/>
      <c r="CH942" s="2"/>
      <c r="CI942" s="2"/>
      <c r="CJ942" s="2"/>
      <c r="CK942" s="2"/>
      <c r="CL942" s="2"/>
    </row>
    <row r="943" spans="1:90" ht="12.7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c r="BP943" s="2"/>
      <c r="BQ943" s="2"/>
      <c r="BR943" s="2"/>
      <c r="BS943" s="2"/>
      <c r="BT943" s="2"/>
      <c r="BU943" s="2"/>
      <c r="BV943" s="2"/>
      <c r="BW943" s="2"/>
      <c r="BX943" s="2"/>
      <c r="BY943" s="2"/>
      <c r="BZ943" s="2"/>
      <c r="CA943" s="2"/>
      <c r="CB943" s="2"/>
      <c r="CC943" s="2"/>
      <c r="CD943" s="2"/>
      <c r="CE943" s="2"/>
      <c r="CF943" s="2"/>
      <c r="CG943" s="2"/>
      <c r="CH943" s="2"/>
      <c r="CI943" s="2"/>
      <c r="CJ943" s="2"/>
      <c r="CK943" s="2"/>
      <c r="CL943" s="2"/>
    </row>
    <row r="944" spans="1:90" ht="12.7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c r="BR944" s="2"/>
      <c r="BS944" s="2"/>
      <c r="BT944" s="2"/>
      <c r="BU944" s="2"/>
      <c r="BV944" s="2"/>
      <c r="BW944" s="2"/>
      <c r="BX944" s="2"/>
      <c r="BY944" s="2"/>
      <c r="BZ944" s="2"/>
      <c r="CA944" s="2"/>
      <c r="CB944" s="2"/>
      <c r="CC944" s="2"/>
      <c r="CD944" s="2"/>
      <c r="CE944" s="2"/>
      <c r="CF944" s="2"/>
      <c r="CG944" s="2"/>
      <c r="CH944" s="2"/>
      <c r="CI944" s="2"/>
      <c r="CJ944" s="2"/>
      <c r="CK944" s="2"/>
      <c r="CL944" s="2"/>
    </row>
    <row r="945" spans="1:90" ht="12.7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c r="BR945" s="2"/>
      <c r="BS945" s="2"/>
      <c r="BT945" s="2"/>
      <c r="BU945" s="2"/>
      <c r="BV945" s="2"/>
      <c r="BW945" s="2"/>
      <c r="BX945" s="2"/>
      <c r="BY945" s="2"/>
      <c r="BZ945" s="2"/>
      <c r="CA945" s="2"/>
      <c r="CB945" s="2"/>
      <c r="CC945" s="2"/>
      <c r="CD945" s="2"/>
      <c r="CE945" s="2"/>
      <c r="CF945" s="2"/>
      <c r="CG945" s="2"/>
      <c r="CH945" s="2"/>
      <c r="CI945" s="2"/>
      <c r="CJ945" s="2"/>
      <c r="CK945" s="2"/>
      <c r="CL945" s="2"/>
    </row>
    <row r="946" spans="1:90" ht="12.7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c r="BR946" s="2"/>
      <c r="BS946" s="2"/>
      <c r="BT946" s="2"/>
      <c r="BU946" s="2"/>
      <c r="BV946" s="2"/>
      <c r="BW946" s="2"/>
      <c r="BX946" s="2"/>
      <c r="BY946" s="2"/>
      <c r="BZ946" s="2"/>
      <c r="CA946" s="2"/>
      <c r="CB946" s="2"/>
      <c r="CC946" s="2"/>
      <c r="CD946" s="2"/>
      <c r="CE946" s="2"/>
      <c r="CF946" s="2"/>
      <c r="CG946" s="2"/>
      <c r="CH946" s="2"/>
      <c r="CI946" s="2"/>
      <c r="CJ946" s="2"/>
      <c r="CK946" s="2"/>
      <c r="CL946" s="2"/>
    </row>
    <row r="947" spans="1:90" ht="12.7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
      <c r="BR947" s="2"/>
      <c r="BS947" s="2"/>
      <c r="BT947" s="2"/>
      <c r="BU947" s="2"/>
      <c r="BV947" s="2"/>
      <c r="BW947" s="2"/>
      <c r="BX947" s="2"/>
      <c r="BY947" s="2"/>
      <c r="BZ947" s="2"/>
      <c r="CA947" s="2"/>
      <c r="CB947" s="2"/>
      <c r="CC947" s="2"/>
      <c r="CD947" s="2"/>
      <c r="CE947" s="2"/>
      <c r="CF947" s="2"/>
      <c r="CG947" s="2"/>
      <c r="CH947" s="2"/>
      <c r="CI947" s="2"/>
      <c r="CJ947" s="2"/>
      <c r="CK947" s="2"/>
      <c r="CL947" s="2"/>
    </row>
    <row r="948" spans="1:90" ht="12.7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c r="BR948" s="2"/>
      <c r="BS948" s="2"/>
      <c r="BT948" s="2"/>
      <c r="BU948" s="2"/>
      <c r="BV948" s="2"/>
      <c r="BW948" s="2"/>
      <c r="BX948" s="2"/>
      <c r="BY948" s="2"/>
      <c r="BZ948" s="2"/>
      <c r="CA948" s="2"/>
      <c r="CB948" s="2"/>
      <c r="CC948" s="2"/>
      <c r="CD948" s="2"/>
      <c r="CE948" s="2"/>
      <c r="CF948" s="2"/>
      <c r="CG948" s="2"/>
      <c r="CH948" s="2"/>
      <c r="CI948" s="2"/>
      <c r="CJ948" s="2"/>
      <c r="CK948" s="2"/>
      <c r="CL948" s="2"/>
    </row>
    <row r="949" spans="1:90" ht="12.7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c r="BR949" s="2"/>
      <c r="BS949" s="2"/>
      <c r="BT949" s="2"/>
      <c r="BU949" s="2"/>
      <c r="BV949" s="2"/>
      <c r="BW949" s="2"/>
      <c r="BX949" s="2"/>
      <c r="BY949" s="2"/>
      <c r="BZ949" s="2"/>
      <c r="CA949" s="2"/>
      <c r="CB949" s="2"/>
      <c r="CC949" s="2"/>
      <c r="CD949" s="2"/>
      <c r="CE949" s="2"/>
      <c r="CF949" s="2"/>
      <c r="CG949" s="2"/>
      <c r="CH949" s="2"/>
      <c r="CI949" s="2"/>
      <c r="CJ949" s="2"/>
      <c r="CK949" s="2"/>
      <c r="CL949" s="2"/>
    </row>
    <row r="950" spans="1:90" ht="12.7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c r="BS950" s="2"/>
      <c r="BT950" s="2"/>
      <c r="BU950" s="2"/>
      <c r="BV950" s="2"/>
      <c r="BW950" s="2"/>
      <c r="BX950" s="2"/>
      <c r="BY950" s="2"/>
      <c r="BZ950" s="2"/>
      <c r="CA950" s="2"/>
      <c r="CB950" s="2"/>
      <c r="CC950" s="2"/>
      <c r="CD950" s="2"/>
      <c r="CE950" s="2"/>
      <c r="CF950" s="2"/>
      <c r="CG950" s="2"/>
      <c r="CH950" s="2"/>
      <c r="CI950" s="2"/>
      <c r="CJ950" s="2"/>
      <c r="CK950" s="2"/>
      <c r="CL950" s="2"/>
    </row>
    <row r="951" spans="1:90" ht="12.7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c r="BR951" s="2"/>
      <c r="BS951" s="2"/>
      <c r="BT951" s="2"/>
      <c r="BU951" s="2"/>
      <c r="BV951" s="2"/>
      <c r="BW951" s="2"/>
      <c r="BX951" s="2"/>
      <c r="BY951" s="2"/>
      <c r="BZ951" s="2"/>
      <c r="CA951" s="2"/>
      <c r="CB951" s="2"/>
      <c r="CC951" s="2"/>
      <c r="CD951" s="2"/>
      <c r="CE951" s="2"/>
      <c r="CF951" s="2"/>
      <c r="CG951" s="2"/>
      <c r="CH951" s="2"/>
      <c r="CI951" s="2"/>
      <c r="CJ951" s="2"/>
      <c r="CK951" s="2"/>
      <c r="CL951" s="2"/>
    </row>
    <row r="952" spans="1:90" ht="12.7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c r="BR952" s="2"/>
      <c r="BS952" s="2"/>
      <c r="BT952" s="2"/>
      <c r="BU952" s="2"/>
      <c r="BV952" s="2"/>
      <c r="BW952" s="2"/>
      <c r="BX952" s="2"/>
      <c r="BY952" s="2"/>
      <c r="BZ952" s="2"/>
      <c r="CA952" s="2"/>
      <c r="CB952" s="2"/>
      <c r="CC952" s="2"/>
      <c r="CD952" s="2"/>
      <c r="CE952" s="2"/>
      <c r="CF952" s="2"/>
      <c r="CG952" s="2"/>
      <c r="CH952" s="2"/>
      <c r="CI952" s="2"/>
      <c r="CJ952" s="2"/>
      <c r="CK952" s="2"/>
      <c r="CL952" s="2"/>
    </row>
    <row r="953" spans="1:90" ht="12.7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c r="BR953" s="2"/>
      <c r="BS953" s="2"/>
      <c r="BT953" s="2"/>
      <c r="BU953" s="2"/>
      <c r="BV953" s="2"/>
      <c r="BW953" s="2"/>
      <c r="BX953" s="2"/>
      <c r="BY953" s="2"/>
      <c r="BZ953" s="2"/>
      <c r="CA953" s="2"/>
      <c r="CB953" s="2"/>
      <c r="CC953" s="2"/>
      <c r="CD953" s="2"/>
      <c r="CE953" s="2"/>
      <c r="CF953" s="2"/>
      <c r="CG953" s="2"/>
      <c r="CH953" s="2"/>
      <c r="CI953" s="2"/>
      <c r="CJ953" s="2"/>
      <c r="CK953" s="2"/>
      <c r="CL953" s="2"/>
    </row>
    <row r="954" spans="1:90" ht="12.7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c r="BS954" s="2"/>
      <c r="BT954" s="2"/>
      <c r="BU954" s="2"/>
      <c r="BV954" s="2"/>
      <c r="BW954" s="2"/>
      <c r="BX954" s="2"/>
      <c r="BY954" s="2"/>
      <c r="BZ954" s="2"/>
      <c r="CA954" s="2"/>
      <c r="CB954" s="2"/>
      <c r="CC954" s="2"/>
      <c r="CD954" s="2"/>
      <c r="CE954" s="2"/>
      <c r="CF954" s="2"/>
      <c r="CG954" s="2"/>
      <c r="CH954" s="2"/>
      <c r="CI954" s="2"/>
      <c r="CJ954" s="2"/>
      <c r="CK954" s="2"/>
      <c r="CL954" s="2"/>
    </row>
    <row r="955" spans="1:90" ht="12.7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c r="BR955" s="2"/>
      <c r="BS955" s="2"/>
      <c r="BT955" s="2"/>
      <c r="BU955" s="2"/>
      <c r="BV955" s="2"/>
      <c r="BW955" s="2"/>
      <c r="BX955" s="2"/>
      <c r="BY955" s="2"/>
      <c r="BZ955" s="2"/>
      <c r="CA955" s="2"/>
      <c r="CB955" s="2"/>
      <c r="CC955" s="2"/>
      <c r="CD955" s="2"/>
      <c r="CE955" s="2"/>
      <c r="CF955" s="2"/>
      <c r="CG955" s="2"/>
      <c r="CH955" s="2"/>
      <c r="CI955" s="2"/>
      <c r="CJ955" s="2"/>
      <c r="CK955" s="2"/>
      <c r="CL955" s="2"/>
    </row>
    <row r="956" spans="1:90" ht="12.7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c r="BS956" s="2"/>
      <c r="BT956" s="2"/>
      <c r="BU956" s="2"/>
      <c r="BV956" s="2"/>
      <c r="BW956" s="2"/>
      <c r="BX956" s="2"/>
      <c r="BY956" s="2"/>
      <c r="BZ956" s="2"/>
      <c r="CA956" s="2"/>
      <c r="CB956" s="2"/>
      <c r="CC956" s="2"/>
      <c r="CD956" s="2"/>
      <c r="CE956" s="2"/>
      <c r="CF956" s="2"/>
      <c r="CG956" s="2"/>
      <c r="CH956" s="2"/>
      <c r="CI956" s="2"/>
      <c r="CJ956" s="2"/>
      <c r="CK956" s="2"/>
      <c r="CL956" s="2"/>
    </row>
    <row r="957" spans="1:90" ht="12.7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c r="BR957" s="2"/>
      <c r="BS957" s="2"/>
      <c r="BT957" s="2"/>
      <c r="BU957" s="2"/>
      <c r="BV957" s="2"/>
      <c r="BW957" s="2"/>
      <c r="BX957" s="2"/>
      <c r="BY957" s="2"/>
      <c r="BZ957" s="2"/>
      <c r="CA957" s="2"/>
      <c r="CB957" s="2"/>
      <c r="CC957" s="2"/>
      <c r="CD957" s="2"/>
      <c r="CE957" s="2"/>
      <c r="CF957" s="2"/>
      <c r="CG957" s="2"/>
      <c r="CH957" s="2"/>
      <c r="CI957" s="2"/>
      <c r="CJ957" s="2"/>
      <c r="CK957" s="2"/>
      <c r="CL957" s="2"/>
    </row>
    <row r="958" spans="1:90" ht="12.7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c r="BS958" s="2"/>
      <c r="BT958" s="2"/>
      <c r="BU958" s="2"/>
      <c r="BV958" s="2"/>
      <c r="BW958" s="2"/>
      <c r="BX958" s="2"/>
      <c r="BY958" s="2"/>
      <c r="BZ958" s="2"/>
      <c r="CA958" s="2"/>
      <c r="CB958" s="2"/>
      <c r="CC958" s="2"/>
      <c r="CD958" s="2"/>
      <c r="CE958" s="2"/>
      <c r="CF958" s="2"/>
      <c r="CG958" s="2"/>
      <c r="CH958" s="2"/>
      <c r="CI958" s="2"/>
      <c r="CJ958" s="2"/>
      <c r="CK958" s="2"/>
      <c r="CL958" s="2"/>
    </row>
    <row r="959" spans="1:90" ht="12.7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c r="BR959" s="2"/>
      <c r="BS959" s="2"/>
      <c r="BT959" s="2"/>
      <c r="BU959" s="2"/>
      <c r="BV959" s="2"/>
      <c r="BW959" s="2"/>
      <c r="BX959" s="2"/>
      <c r="BY959" s="2"/>
      <c r="BZ959" s="2"/>
      <c r="CA959" s="2"/>
      <c r="CB959" s="2"/>
      <c r="CC959" s="2"/>
      <c r="CD959" s="2"/>
      <c r="CE959" s="2"/>
      <c r="CF959" s="2"/>
      <c r="CG959" s="2"/>
      <c r="CH959" s="2"/>
      <c r="CI959" s="2"/>
      <c r="CJ959" s="2"/>
      <c r="CK959" s="2"/>
      <c r="CL959" s="2"/>
    </row>
    <row r="960" spans="1:90" ht="12.7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c r="BR960" s="2"/>
      <c r="BS960" s="2"/>
      <c r="BT960" s="2"/>
      <c r="BU960" s="2"/>
      <c r="BV960" s="2"/>
      <c r="BW960" s="2"/>
      <c r="BX960" s="2"/>
      <c r="BY960" s="2"/>
      <c r="BZ960" s="2"/>
      <c r="CA960" s="2"/>
      <c r="CB960" s="2"/>
      <c r="CC960" s="2"/>
      <c r="CD960" s="2"/>
      <c r="CE960" s="2"/>
      <c r="CF960" s="2"/>
      <c r="CG960" s="2"/>
      <c r="CH960" s="2"/>
      <c r="CI960" s="2"/>
      <c r="CJ960" s="2"/>
      <c r="CK960" s="2"/>
      <c r="CL960" s="2"/>
    </row>
    <row r="961" spans="1:90" ht="12.7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c r="BR961" s="2"/>
      <c r="BS961" s="2"/>
      <c r="BT961" s="2"/>
      <c r="BU961" s="2"/>
      <c r="BV961" s="2"/>
      <c r="BW961" s="2"/>
      <c r="BX961" s="2"/>
      <c r="BY961" s="2"/>
      <c r="BZ961" s="2"/>
      <c r="CA961" s="2"/>
      <c r="CB961" s="2"/>
      <c r="CC961" s="2"/>
      <c r="CD961" s="2"/>
      <c r="CE961" s="2"/>
      <c r="CF961" s="2"/>
      <c r="CG961" s="2"/>
      <c r="CH961" s="2"/>
      <c r="CI961" s="2"/>
      <c r="CJ961" s="2"/>
      <c r="CK961" s="2"/>
      <c r="CL961" s="2"/>
    </row>
    <row r="962" spans="1:90" ht="12.7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c r="BR962" s="2"/>
      <c r="BS962" s="2"/>
      <c r="BT962" s="2"/>
      <c r="BU962" s="2"/>
      <c r="BV962" s="2"/>
      <c r="BW962" s="2"/>
      <c r="BX962" s="2"/>
      <c r="BY962" s="2"/>
      <c r="BZ962" s="2"/>
      <c r="CA962" s="2"/>
      <c r="CB962" s="2"/>
      <c r="CC962" s="2"/>
      <c r="CD962" s="2"/>
      <c r="CE962" s="2"/>
      <c r="CF962" s="2"/>
      <c r="CG962" s="2"/>
      <c r="CH962" s="2"/>
      <c r="CI962" s="2"/>
      <c r="CJ962" s="2"/>
      <c r="CK962" s="2"/>
      <c r="CL962" s="2"/>
    </row>
    <row r="963" spans="1:90" ht="12.7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c r="BR963" s="2"/>
      <c r="BS963" s="2"/>
      <c r="BT963" s="2"/>
      <c r="BU963" s="2"/>
      <c r="BV963" s="2"/>
      <c r="BW963" s="2"/>
      <c r="BX963" s="2"/>
      <c r="BY963" s="2"/>
      <c r="BZ963" s="2"/>
      <c r="CA963" s="2"/>
      <c r="CB963" s="2"/>
      <c r="CC963" s="2"/>
      <c r="CD963" s="2"/>
      <c r="CE963" s="2"/>
      <c r="CF963" s="2"/>
      <c r="CG963" s="2"/>
      <c r="CH963" s="2"/>
      <c r="CI963" s="2"/>
      <c r="CJ963" s="2"/>
      <c r="CK963" s="2"/>
      <c r="CL963" s="2"/>
    </row>
    <row r="964" spans="1:90" ht="12.7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c r="BS964" s="2"/>
      <c r="BT964" s="2"/>
      <c r="BU964" s="2"/>
      <c r="BV964" s="2"/>
      <c r="BW964" s="2"/>
      <c r="BX964" s="2"/>
      <c r="BY964" s="2"/>
      <c r="BZ964" s="2"/>
      <c r="CA964" s="2"/>
      <c r="CB964" s="2"/>
      <c r="CC964" s="2"/>
      <c r="CD964" s="2"/>
      <c r="CE964" s="2"/>
      <c r="CF964" s="2"/>
      <c r="CG964" s="2"/>
      <c r="CH964" s="2"/>
      <c r="CI964" s="2"/>
      <c r="CJ964" s="2"/>
      <c r="CK964" s="2"/>
      <c r="CL964" s="2"/>
    </row>
    <row r="965" spans="1:90" ht="12.7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c r="BR965" s="2"/>
      <c r="BS965" s="2"/>
      <c r="BT965" s="2"/>
      <c r="BU965" s="2"/>
      <c r="BV965" s="2"/>
      <c r="BW965" s="2"/>
      <c r="BX965" s="2"/>
      <c r="BY965" s="2"/>
      <c r="BZ965" s="2"/>
      <c r="CA965" s="2"/>
      <c r="CB965" s="2"/>
      <c r="CC965" s="2"/>
      <c r="CD965" s="2"/>
      <c r="CE965" s="2"/>
      <c r="CF965" s="2"/>
      <c r="CG965" s="2"/>
      <c r="CH965" s="2"/>
      <c r="CI965" s="2"/>
      <c r="CJ965" s="2"/>
      <c r="CK965" s="2"/>
      <c r="CL965" s="2"/>
    </row>
    <row r="966" spans="1:90" ht="12.7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c r="BS966" s="2"/>
      <c r="BT966" s="2"/>
      <c r="BU966" s="2"/>
      <c r="BV966" s="2"/>
      <c r="BW966" s="2"/>
      <c r="BX966" s="2"/>
      <c r="BY966" s="2"/>
      <c r="BZ966" s="2"/>
      <c r="CA966" s="2"/>
      <c r="CB966" s="2"/>
      <c r="CC966" s="2"/>
      <c r="CD966" s="2"/>
      <c r="CE966" s="2"/>
      <c r="CF966" s="2"/>
      <c r="CG966" s="2"/>
      <c r="CH966" s="2"/>
      <c r="CI966" s="2"/>
      <c r="CJ966" s="2"/>
      <c r="CK966" s="2"/>
      <c r="CL966" s="2"/>
    </row>
    <row r="967" spans="1:90" ht="12.7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c r="BR967" s="2"/>
      <c r="BS967" s="2"/>
      <c r="BT967" s="2"/>
      <c r="BU967" s="2"/>
      <c r="BV967" s="2"/>
      <c r="BW967" s="2"/>
      <c r="BX967" s="2"/>
      <c r="BY967" s="2"/>
      <c r="BZ967" s="2"/>
      <c r="CA967" s="2"/>
      <c r="CB967" s="2"/>
      <c r="CC967" s="2"/>
      <c r="CD967" s="2"/>
      <c r="CE967" s="2"/>
      <c r="CF967" s="2"/>
      <c r="CG967" s="2"/>
      <c r="CH967" s="2"/>
      <c r="CI967" s="2"/>
      <c r="CJ967" s="2"/>
      <c r="CK967" s="2"/>
      <c r="CL967" s="2"/>
    </row>
    <row r="968" spans="1:90" ht="12.7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c r="BS968" s="2"/>
      <c r="BT968" s="2"/>
      <c r="BU968" s="2"/>
      <c r="BV968" s="2"/>
      <c r="BW968" s="2"/>
      <c r="BX968" s="2"/>
      <c r="BY968" s="2"/>
      <c r="BZ968" s="2"/>
      <c r="CA968" s="2"/>
      <c r="CB968" s="2"/>
      <c r="CC968" s="2"/>
      <c r="CD968" s="2"/>
      <c r="CE968" s="2"/>
      <c r="CF968" s="2"/>
      <c r="CG968" s="2"/>
      <c r="CH968" s="2"/>
      <c r="CI968" s="2"/>
      <c r="CJ968" s="2"/>
      <c r="CK968" s="2"/>
      <c r="CL968" s="2"/>
    </row>
    <row r="969" spans="1:90" ht="12.7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c r="BR969" s="2"/>
      <c r="BS969" s="2"/>
      <c r="BT969" s="2"/>
      <c r="BU969" s="2"/>
      <c r="BV969" s="2"/>
      <c r="BW969" s="2"/>
      <c r="BX969" s="2"/>
      <c r="BY969" s="2"/>
      <c r="BZ969" s="2"/>
      <c r="CA969" s="2"/>
      <c r="CB969" s="2"/>
      <c r="CC969" s="2"/>
      <c r="CD969" s="2"/>
      <c r="CE969" s="2"/>
      <c r="CF969" s="2"/>
      <c r="CG969" s="2"/>
      <c r="CH969" s="2"/>
      <c r="CI969" s="2"/>
      <c r="CJ969" s="2"/>
      <c r="CK969" s="2"/>
      <c r="CL969" s="2"/>
    </row>
    <row r="970" spans="1:90" ht="12.7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c r="BS970" s="2"/>
      <c r="BT970" s="2"/>
      <c r="BU970" s="2"/>
      <c r="BV970" s="2"/>
      <c r="BW970" s="2"/>
      <c r="BX970" s="2"/>
      <c r="BY970" s="2"/>
      <c r="BZ970" s="2"/>
      <c r="CA970" s="2"/>
      <c r="CB970" s="2"/>
      <c r="CC970" s="2"/>
      <c r="CD970" s="2"/>
      <c r="CE970" s="2"/>
      <c r="CF970" s="2"/>
      <c r="CG970" s="2"/>
      <c r="CH970" s="2"/>
      <c r="CI970" s="2"/>
      <c r="CJ970" s="2"/>
      <c r="CK970" s="2"/>
      <c r="CL970" s="2"/>
    </row>
    <row r="971" spans="1:90" ht="12.7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c r="BR971" s="2"/>
      <c r="BS971" s="2"/>
      <c r="BT971" s="2"/>
      <c r="BU971" s="2"/>
      <c r="BV971" s="2"/>
      <c r="BW971" s="2"/>
      <c r="BX971" s="2"/>
      <c r="BY971" s="2"/>
      <c r="BZ971" s="2"/>
      <c r="CA971" s="2"/>
      <c r="CB971" s="2"/>
      <c r="CC971" s="2"/>
      <c r="CD971" s="2"/>
      <c r="CE971" s="2"/>
      <c r="CF971" s="2"/>
      <c r="CG971" s="2"/>
      <c r="CH971" s="2"/>
      <c r="CI971" s="2"/>
      <c r="CJ971" s="2"/>
      <c r="CK971" s="2"/>
      <c r="CL971" s="2"/>
    </row>
    <row r="972" spans="1:90" ht="12.7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c r="BS972" s="2"/>
      <c r="BT972" s="2"/>
      <c r="BU972" s="2"/>
      <c r="BV972" s="2"/>
      <c r="BW972" s="2"/>
      <c r="BX972" s="2"/>
      <c r="BY972" s="2"/>
      <c r="BZ972" s="2"/>
      <c r="CA972" s="2"/>
      <c r="CB972" s="2"/>
      <c r="CC972" s="2"/>
      <c r="CD972" s="2"/>
      <c r="CE972" s="2"/>
      <c r="CF972" s="2"/>
      <c r="CG972" s="2"/>
      <c r="CH972" s="2"/>
      <c r="CI972" s="2"/>
      <c r="CJ972" s="2"/>
      <c r="CK972" s="2"/>
      <c r="CL972" s="2"/>
    </row>
    <row r="973" spans="1:90" ht="12.7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c r="BR973" s="2"/>
      <c r="BS973" s="2"/>
      <c r="BT973" s="2"/>
      <c r="BU973" s="2"/>
      <c r="BV973" s="2"/>
      <c r="BW973" s="2"/>
      <c r="BX973" s="2"/>
      <c r="BY973" s="2"/>
      <c r="BZ973" s="2"/>
      <c r="CA973" s="2"/>
      <c r="CB973" s="2"/>
      <c r="CC973" s="2"/>
      <c r="CD973" s="2"/>
      <c r="CE973" s="2"/>
      <c r="CF973" s="2"/>
      <c r="CG973" s="2"/>
      <c r="CH973" s="2"/>
      <c r="CI973" s="2"/>
      <c r="CJ973" s="2"/>
      <c r="CK973" s="2"/>
      <c r="CL973" s="2"/>
    </row>
    <row r="974" spans="1:90" ht="12.7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c r="BR974" s="2"/>
      <c r="BS974" s="2"/>
      <c r="BT974" s="2"/>
      <c r="BU974" s="2"/>
      <c r="BV974" s="2"/>
      <c r="BW974" s="2"/>
      <c r="BX974" s="2"/>
      <c r="BY974" s="2"/>
      <c r="BZ974" s="2"/>
      <c r="CA974" s="2"/>
      <c r="CB974" s="2"/>
      <c r="CC974" s="2"/>
      <c r="CD974" s="2"/>
      <c r="CE974" s="2"/>
      <c r="CF974" s="2"/>
      <c r="CG974" s="2"/>
      <c r="CH974" s="2"/>
      <c r="CI974" s="2"/>
      <c r="CJ974" s="2"/>
      <c r="CK974" s="2"/>
      <c r="CL974" s="2"/>
    </row>
    <row r="975" spans="1:90" ht="12.7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c r="BR975" s="2"/>
      <c r="BS975" s="2"/>
      <c r="BT975" s="2"/>
      <c r="BU975" s="2"/>
      <c r="BV975" s="2"/>
      <c r="BW975" s="2"/>
      <c r="BX975" s="2"/>
      <c r="BY975" s="2"/>
      <c r="BZ975" s="2"/>
      <c r="CA975" s="2"/>
      <c r="CB975" s="2"/>
      <c r="CC975" s="2"/>
      <c r="CD975" s="2"/>
      <c r="CE975" s="2"/>
      <c r="CF975" s="2"/>
      <c r="CG975" s="2"/>
      <c r="CH975" s="2"/>
      <c r="CI975" s="2"/>
      <c r="CJ975" s="2"/>
      <c r="CK975" s="2"/>
      <c r="CL975" s="2"/>
    </row>
    <row r="976" spans="1:90" ht="12.7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c r="BR976" s="2"/>
      <c r="BS976" s="2"/>
      <c r="BT976" s="2"/>
      <c r="BU976" s="2"/>
      <c r="BV976" s="2"/>
      <c r="BW976" s="2"/>
      <c r="BX976" s="2"/>
      <c r="BY976" s="2"/>
      <c r="BZ976" s="2"/>
      <c r="CA976" s="2"/>
      <c r="CB976" s="2"/>
      <c r="CC976" s="2"/>
      <c r="CD976" s="2"/>
      <c r="CE976" s="2"/>
      <c r="CF976" s="2"/>
      <c r="CG976" s="2"/>
      <c r="CH976" s="2"/>
      <c r="CI976" s="2"/>
      <c r="CJ976" s="2"/>
      <c r="CK976" s="2"/>
      <c r="CL976" s="2"/>
    </row>
    <row r="977" spans="1:90" ht="12.7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c r="BR977" s="2"/>
      <c r="BS977" s="2"/>
      <c r="BT977" s="2"/>
      <c r="BU977" s="2"/>
      <c r="BV977" s="2"/>
      <c r="BW977" s="2"/>
      <c r="BX977" s="2"/>
      <c r="BY977" s="2"/>
      <c r="BZ977" s="2"/>
      <c r="CA977" s="2"/>
      <c r="CB977" s="2"/>
      <c r="CC977" s="2"/>
      <c r="CD977" s="2"/>
      <c r="CE977" s="2"/>
      <c r="CF977" s="2"/>
      <c r="CG977" s="2"/>
      <c r="CH977" s="2"/>
      <c r="CI977" s="2"/>
      <c r="CJ977" s="2"/>
      <c r="CK977" s="2"/>
      <c r="CL977" s="2"/>
    </row>
    <row r="978" spans="1:90" ht="12.7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c r="BR978" s="2"/>
      <c r="BS978" s="2"/>
      <c r="BT978" s="2"/>
      <c r="BU978" s="2"/>
      <c r="BV978" s="2"/>
      <c r="BW978" s="2"/>
      <c r="BX978" s="2"/>
      <c r="BY978" s="2"/>
      <c r="BZ978" s="2"/>
      <c r="CA978" s="2"/>
      <c r="CB978" s="2"/>
      <c r="CC978" s="2"/>
      <c r="CD978" s="2"/>
      <c r="CE978" s="2"/>
      <c r="CF978" s="2"/>
      <c r="CG978" s="2"/>
      <c r="CH978" s="2"/>
      <c r="CI978" s="2"/>
      <c r="CJ978" s="2"/>
      <c r="CK978" s="2"/>
      <c r="CL978" s="2"/>
    </row>
    <row r="979" spans="1:90" ht="12.7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c r="BP979" s="2"/>
      <c r="BQ979" s="2"/>
      <c r="BR979" s="2"/>
      <c r="BS979" s="2"/>
      <c r="BT979" s="2"/>
      <c r="BU979" s="2"/>
      <c r="BV979" s="2"/>
      <c r="BW979" s="2"/>
      <c r="BX979" s="2"/>
      <c r="BY979" s="2"/>
      <c r="BZ979" s="2"/>
      <c r="CA979" s="2"/>
      <c r="CB979" s="2"/>
      <c r="CC979" s="2"/>
      <c r="CD979" s="2"/>
      <c r="CE979" s="2"/>
      <c r="CF979" s="2"/>
      <c r="CG979" s="2"/>
      <c r="CH979" s="2"/>
      <c r="CI979" s="2"/>
      <c r="CJ979" s="2"/>
      <c r="CK979" s="2"/>
      <c r="CL979" s="2"/>
    </row>
    <row r="980" spans="1:90" ht="12.7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c r="BP980" s="2"/>
      <c r="BQ980" s="2"/>
      <c r="BR980" s="2"/>
      <c r="BS980" s="2"/>
      <c r="BT980" s="2"/>
      <c r="BU980" s="2"/>
      <c r="BV980" s="2"/>
      <c r="BW980" s="2"/>
      <c r="BX980" s="2"/>
      <c r="BY980" s="2"/>
      <c r="BZ980" s="2"/>
      <c r="CA980" s="2"/>
      <c r="CB980" s="2"/>
      <c r="CC980" s="2"/>
      <c r="CD980" s="2"/>
      <c r="CE980" s="2"/>
      <c r="CF980" s="2"/>
      <c r="CG980" s="2"/>
      <c r="CH980" s="2"/>
      <c r="CI980" s="2"/>
      <c r="CJ980" s="2"/>
      <c r="CK980" s="2"/>
      <c r="CL980" s="2"/>
    </row>
    <row r="981" spans="1:90" ht="12.7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c r="BO981" s="2"/>
      <c r="BP981" s="2"/>
      <c r="BQ981" s="2"/>
      <c r="BR981" s="2"/>
      <c r="BS981" s="2"/>
      <c r="BT981" s="2"/>
      <c r="BU981" s="2"/>
      <c r="BV981" s="2"/>
      <c r="BW981" s="2"/>
      <c r="BX981" s="2"/>
      <c r="BY981" s="2"/>
      <c r="BZ981" s="2"/>
      <c r="CA981" s="2"/>
      <c r="CB981" s="2"/>
      <c r="CC981" s="2"/>
      <c r="CD981" s="2"/>
      <c r="CE981" s="2"/>
      <c r="CF981" s="2"/>
      <c r="CG981" s="2"/>
      <c r="CH981" s="2"/>
      <c r="CI981" s="2"/>
      <c r="CJ981" s="2"/>
      <c r="CK981" s="2"/>
      <c r="CL981" s="2"/>
    </row>
    <row r="982" spans="1:90" ht="12.7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c r="BP982" s="2"/>
      <c r="BQ982" s="2"/>
      <c r="BR982" s="2"/>
      <c r="BS982" s="2"/>
      <c r="BT982" s="2"/>
      <c r="BU982" s="2"/>
      <c r="BV982" s="2"/>
      <c r="BW982" s="2"/>
      <c r="BX982" s="2"/>
      <c r="BY982" s="2"/>
      <c r="BZ982" s="2"/>
      <c r="CA982" s="2"/>
      <c r="CB982" s="2"/>
      <c r="CC982" s="2"/>
      <c r="CD982" s="2"/>
      <c r="CE982" s="2"/>
      <c r="CF982" s="2"/>
      <c r="CG982" s="2"/>
      <c r="CH982" s="2"/>
      <c r="CI982" s="2"/>
      <c r="CJ982" s="2"/>
      <c r="CK982" s="2"/>
      <c r="CL982" s="2"/>
    </row>
    <row r="983" spans="1:90" ht="12.7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c r="BO983" s="2"/>
      <c r="BP983" s="2"/>
      <c r="BQ983" s="2"/>
      <c r="BR983" s="2"/>
      <c r="BS983" s="2"/>
      <c r="BT983" s="2"/>
      <c r="BU983" s="2"/>
      <c r="BV983" s="2"/>
      <c r="BW983" s="2"/>
      <c r="BX983" s="2"/>
      <c r="BY983" s="2"/>
      <c r="BZ983" s="2"/>
      <c r="CA983" s="2"/>
      <c r="CB983" s="2"/>
      <c r="CC983" s="2"/>
      <c r="CD983" s="2"/>
      <c r="CE983" s="2"/>
      <c r="CF983" s="2"/>
      <c r="CG983" s="2"/>
      <c r="CH983" s="2"/>
      <c r="CI983" s="2"/>
      <c r="CJ983" s="2"/>
      <c r="CK983" s="2"/>
      <c r="CL983" s="2"/>
    </row>
    <row r="984" spans="1:90" ht="12.7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c r="BP984" s="2"/>
      <c r="BQ984" s="2"/>
      <c r="BR984" s="2"/>
      <c r="BS984" s="2"/>
      <c r="BT984" s="2"/>
      <c r="BU984" s="2"/>
      <c r="BV984" s="2"/>
      <c r="BW984" s="2"/>
      <c r="BX984" s="2"/>
      <c r="BY984" s="2"/>
      <c r="BZ984" s="2"/>
      <c r="CA984" s="2"/>
      <c r="CB984" s="2"/>
      <c r="CC984" s="2"/>
      <c r="CD984" s="2"/>
      <c r="CE984" s="2"/>
      <c r="CF984" s="2"/>
      <c r="CG984" s="2"/>
      <c r="CH984" s="2"/>
      <c r="CI984" s="2"/>
      <c r="CJ984" s="2"/>
      <c r="CK984" s="2"/>
      <c r="CL984" s="2"/>
    </row>
    <row r="985" spans="1:90" ht="12.7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c r="BO985" s="2"/>
      <c r="BP985" s="2"/>
      <c r="BQ985" s="2"/>
      <c r="BR985" s="2"/>
      <c r="BS985" s="2"/>
      <c r="BT985" s="2"/>
      <c r="BU985" s="2"/>
      <c r="BV985" s="2"/>
      <c r="BW985" s="2"/>
      <c r="BX985" s="2"/>
      <c r="BY985" s="2"/>
      <c r="BZ985" s="2"/>
      <c r="CA985" s="2"/>
      <c r="CB985" s="2"/>
      <c r="CC985" s="2"/>
      <c r="CD985" s="2"/>
      <c r="CE985" s="2"/>
      <c r="CF985" s="2"/>
      <c r="CG985" s="2"/>
      <c r="CH985" s="2"/>
      <c r="CI985" s="2"/>
      <c r="CJ985" s="2"/>
      <c r="CK985" s="2"/>
      <c r="CL985" s="2"/>
    </row>
    <row r="986" spans="1:90" ht="12.7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c r="BO986" s="2"/>
      <c r="BP986" s="2"/>
      <c r="BQ986" s="2"/>
      <c r="BR986" s="2"/>
      <c r="BS986" s="2"/>
      <c r="BT986" s="2"/>
      <c r="BU986" s="2"/>
      <c r="BV986" s="2"/>
      <c r="BW986" s="2"/>
      <c r="BX986" s="2"/>
      <c r="BY986" s="2"/>
      <c r="BZ986" s="2"/>
      <c r="CA986" s="2"/>
      <c r="CB986" s="2"/>
      <c r="CC986" s="2"/>
      <c r="CD986" s="2"/>
      <c r="CE986" s="2"/>
      <c r="CF986" s="2"/>
      <c r="CG986" s="2"/>
      <c r="CH986" s="2"/>
      <c r="CI986" s="2"/>
      <c r="CJ986" s="2"/>
      <c r="CK986" s="2"/>
      <c r="CL986" s="2"/>
    </row>
    <row r="987" spans="1:90" ht="12.7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c r="BN987" s="2"/>
      <c r="BO987" s="2"/>
      <c r="BP987" s="2"/>
      <c r="BQ987" s="2"/>
      <c r="BR987" s="2"/>
      <c r="BS987" s="2"/>
      <c r="BT987" s="2"/>
      <c r="BU987" s="2"/>
      <c r="BV987" s="2"/>
      <c r="BW987" s="2"/>
      <c r="BX987" s="2"/>
      <c r="BY987" s="2"/>
      <c r="BZ987" s="2"/>
      <c r="CA987" s="2"/>
      <c r="CB987" s="2"/>
      <c r="CC987" s="2"/>
      <c r="CD987" s="2"/>
      <c r="CE987" s="2"/>
      <c r="CF987" s="2"/>
      <c r="CG987" s="2"/>
      <c r="CH987" s="2"/>
      <c r="CI987" s="2"/>
      <c r="CJ987" s="2"/>
      <c r="CK987" s="2"/>
      <c r="CL987" s="2"/>
    </row>
    <row r="988" spans="1:90" ht="12.7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c r="BN988" s="2"/>
      <c r="BO988" s="2"/>
      <c r="BP988" s="2"/>
      <c r="BQ988" s="2"/>
      <c r="BR988" s="2"/>
      <c r="BS988" s="2"/>
      <c r="BT988" s="2"/>
      <c r="BU988" s="2"/>
      <c r="BV988" s="2"/>
      <c r="BW988" s="2"/>
      <c r="BX988" s="2"/>
      <c r="BY988" s="2"/>
      <c r="BZ988" s="2"/>
      <c r="CA988" s="2"/>
      <c r="CB988" s="2"/>
      <c r="CC988" s="2"/>
      <c r="CD988" s="2"/>
      <c r="CE988" s="2"/>
      <c r="CF988" s="2"/>
      <c r="CG988" s="2"/>
      <c r="CH988" s="2"/>
      <c r="CI988" s="2"/>
      <c r="CJ988" s="2"/>
      <c r="CK988" s="2"/>
      <c r="CL988" s="2"/>
    </row>
    <row r="989" spans="1:90" ht="12.7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c r="BN989" s="2"/>
      <c r="BO989" s="2"/>
      <c r="BP989" s="2"/>
      <c r="BQ989" s="2"/>
      <c r="BR989" s="2"/>
      <c r="BS989" s="2"/>
      <c r="BT989" s="2"/>
      <c r="BU989" s="2"/>
      <c r="BV989" s="2"/>
      <c r="BW989" s="2"/>
      <c r="BX989" s="2"/>
      <c r="BY989" s="2"/>
      <c r="BZ989" s="2"/>
      <c r="CA989" s="2"/>
      <c r="CB989" s="2"/>
      <c r="CC989" s="2"/>
      <c r="CD989" s="2"/>
      <c r="CE989" s="2"/>
      <c r="CF989" s="2"/>
      <c r="CG989" s="2"/>
      <c r="CH989" s="2"/>
      <c r="CI989" s="2"/>
      <c r="CJ989" s="2"/>
      <c r="CK989" s="2"/>
      <c r="CL989" s="2"/>
    </row>
    <row r="990" spans="1:90" ht="12.7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c r="BN990" s="2"/>
      <c r="BO990" s="2"/>
      <c r="BP990" s="2"/>
      <c r="BQ990" s="2"/>
      <c r="BR990" s="2"/>
      <c r="BS990" s="2"/>
      <c r="BT990" s="2"/>
      <c r="BU990" s="2"/>
      <c r="BV990" s="2"/>
      <c r="BW990" s="2"/>
      <c r="BX990" s="2"/>
      <c r="BY990" s="2"/>
      <c r="BZ990" s="2"/>
      <c r="CA990" s="2"/>
      <c r="CB990" s="2"/>
      <c r="CC990" s="2"/>
      <c r="CD990" s="2"/>
      <c r="CE990" s="2"/>
      <c r="CF990" s="2"/>
      <c r="CG990" s="2"/>
      <c r="CH990" s="2"/>
      <c r="CI990" s="2"/>
      <c r="CJ990" s="2"/>
      <c r="CK990" s="2"/>
      <c r="CL990" s="2"/>
    </row>
    <row r="991" spans="1:90" ht="12.7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c r="BN991" s="2"/>
      <c r="BO991" s="2"/>
      <c r="BP991" s="2"/>
      <c r="BQ991" s="2"/>
      <c r="BR991" s="2"/>
      <c r="BS991" s="2"/>
      <c r="BT991" s="2"/>
      <c r="BU991" s="2"/>
      <c r="BV991" s="2"/>
      <c r="BW991" s="2"/>
      <c r="BX991" s="2"/>
      <c r="BY991" s="2"/>
      <c r="BZ991" s="2"/>
      <c r="CA991" s="2"/>
      <c r="CB991" s="2"/>
      <c r="CC991" s="2"/>
      <c r="CD991" s="2"/>
      <c r="CE991" s="2"/>
      <c r="CF991" s="2"/>
      <c r="CG991" s="2"/>
      <c r="CH991" s="2"/>
      <c r="CI991" s="2"/>
      <c r="CJ991" s="2"/>
      <c r="CK991" s="2"/>
      <c r="CL991" s="2"/>
    </row>
    <row r="992" spans="1:90" ht="12.7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
      <c r="BN992" s="2"/>
      <c r="BO992" s="2"/>
      <c r="BP992" s="2"/>
      <c r="BQ992" s="2"/>
      <c r="BR992" s="2"/>
      <c r="BS992" s="2"/>
      <c r="BT992" s="2"/>
      <c r="BU992" s="2"/>
      <c r="BV992" s="2"/>
      <c r="BW992" s="2"/>
      <c r="BX992" s="2"/>
      <c r="BY992" s="2"/>
      <c r="BZ992" s="2"/>
      <c r="CA992" s="2"/>
      <c r="CB992" s="2"/>
      <c r="CC992" s="2"/>
      <c r="CD992" s="2"/>
      <c r="CE992" s="2"/>
      <c r="CF992" s="2"/>
      <c r="CG992" s="2"/>
      <c r="CH992" s="2"/>
      <c r="CI992" s="2"/>
      <c r="CJ992" s="2"/>
      <c r="CK992" s="2"/>
      <c r="CL992" s="2"/>
    </row>
    <row r="993" spans="1:90" ht="12.7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c r="BI993" s="2"/>
      <c r="BJ993" s="2"/>
      <c r="BK993" s="2"/>
      <c r="BL993" s="2"/>
      <c r="BM993" s="2"/>
      <c r="BN993" s="2"/>
      <c r="BO993" s="2"/>
      <c r="BP993" s="2"/>
      <c r="BQ993" s="2"/>
      <c r="BR993" s="2"/>
      <c r="BS993" s="2"/>
      <c r="BT993" s="2"/>
      <c r="BU993" s="2"/>
      <c r="BV993" s="2"/>
      <c r="BW993" s="2"/>
      <c r="BX993" s="2"/>
      <c r="BY993" s="2"/>
      <c r="BZ993" s="2"/>
      <c r="CA993" s="2"/>
      <c r="CB993" s="2"/>
      <c r="CC993" s="2"/>
      <c r="CD993" s="2"/>
      <c r="CE993" s="2"/>
      <c r="CF993" s="2"/>
      <c r="CG993" s="2"/>
      <c r="CH993" s="2"/>
      <c r="CI993" s="2"/>
      <c r="CJ993" s="2"/>
      <c r="CK993" s="2"/>
      <c r="CL993" s="2"/>
    </row>
    <row r="994" spans="1:90" ht="12.7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2"/>
      <c r="BM994" s="2"/>
      <c r="BN994" s="2"/>
      <c r="BO994" s="2"/>
      <c r="BP994" s="2"/>
      <c r="BQ994" s="2"/>
      <c r="BR994" s="2"/>
      <c r="BS994" s="2"/>
      <c r="BT994" s="2"/>
      <c r="BU994" s="2"/>
      <c r="BV994" s="2"/>
      <c r="BW994" s="2"/>
      <c r="BX994" s="2"/>
      <c r="BY994" s="2"/>
      <c r="BZ994" s="2"/>
      <c r="CA994" s="2"/>
      <c r="CB994" s="2"/>
      <c r="CC994" s="2"/>
      <c r="CD994" s="2"/>
      <c r="CE994" s="2"/>
      <c r="CF994" s="2"/>
      <c r="CG994" s="2"/>
      <c r="CH994" s="2"/>
      <c r="CI994" s="2"/>
      <c r="CJ994" s="2"/>
      <c r="CK994" s="2"/>
      <c r="CL994" s="2"/>
    </row>
    <row r="995" spans="1:90" ht="12.7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
      <c r="BG995" s="2"/>
      <c r="BH995" s="2"/>
      <c r="BI995" s="2"/>
      <c r="BJ995" s="2"/>
      <c r="BK995" s="2"/>
      <c r="BL995" s="2"/>
      <c r="BM995" s="2"/>
      <c r="BN995" s="2"/>
      <c r="BO995" s="2"/>
      <c r="BP995" s="2"/>
      <c r="BQ995" s="2"/>
      <c r="BR995" s="2"/>
      <c r="BS995" s="2"/>
      <c r="BT995" s="2"/>
      <c r="BU995" s="2"/>
      <c r="BV995" s="2"/>
      <c r="BW995" s="2"/>
      <c r="BX995" s="2"/>
      <c r="BY995" s="2"/>
      <c r="BZ995" s="2"/>
      <c r="CA995" s="2"/>
      <c r="CB995" s="2"/>
      <c r="CC995" s="2"/>
      <c r="CD995" s="2"/>
      <c r="CE995" s="2"/>
      <c r="CF995" s="2"/>
      <c r="CG995" s="2"/>
      <c r="CH995" s="2"/>
      <c r="CI995" s="2"/>
      <c r="CJ995" s="2"/>
      <c r="CK995" s="2"/>
      <c r="CL995" s="2"/>
    </row>
    <row r="996" spans="1:90" ht="12.7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2"/>
      <c r="BI996" s="2"/>
      <c r="BJ996" s="2"/>
      <c r="BK996" s="2"/>
      <c r="BL996" s="2"/>
      <c r="BM996" s="2"/>
      <c r="BN996" s="2"/>
      <c r="BO996" s="2"/>
      <c r="BP996" s="2"/>
      <c r="BQ996" s="2"/>
      <c r="BR996" s="2"/>
      <c r="BS996" s="2"/>
      <c r="BT996" s="2"/>
      <c r="BU996" s="2"/>
      <c r="BV996" s="2"/>
      <c r="BW996" s="2"/>
      <c r="BX996" s="2"/>
      <c r="BY996" s="2"/>
      <c r="BZ996" s="2"/>
      <c r="CA996" s="2"/>
      <c r="CB996" s="2"/>
      <c r="CC996" s="2"/>
      <c r="CD996" s="2"/>
      <c r="CE996" s="2"/>
      <c r="CF996" s="2"/>
      <c r="CG996" s="2"/>
      <c r="CH996" s="2"/>
      <c r="CI996" s="2"/>
      <c r="CJ996" s="2"/>
      <c r="CK996" s="2"/>
      <c r="CL996" s="2"/>
    </row>
    <row r="997" spans="1:90" ht="12.7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c r="BB997" s="2"/>
      <c r="BC997" s="2"/>
      <c r="BD997" s="2"/>
      <c r="BE997" s="2"/>
      <c r="BF997" s="2"/>
      <c r="BG997" s="2"/>
      <c r="BH997" s="2"/>
      <c r="BI997" s="2"/>
      <c r="BJ997" s="2"/>
      <c r="BK997" s="2"/>
      <c r="BL997" s="2"/>
      <c r="BM997" s="2"/>
      <c r="BN997" s="2"/>
      <c r="BO997" s="2"/>
      <c r="BP997" s="2"/>
      <c r="BQ997" s="2"/>
      <c r="BR997" s="2"/>
      <c r="BS997" s="2"/>
      <c r="BT997" s="2"/>
      <c r="BU997" s="2"/>
      <c r="BV997" s="2"/>
      <c r="BW997" s="2"/>
      <c r="BX997" s="2"/>
      <c r="BY997" s="2"/>
      <c r="BZ997" s="2"/>
      <c r="CA997" s="2"/>
      <c r="CB997" s="2"/>
      <c r="CC997" s="2"/>
      <c r="CD997" s="2"/>
      <c r="CE997" s="2"/>
      <c r="CF997" s="2"/>
      <c r="CG997" s="2"/>
      <c r="CH997" s="2"/>
      <c r="CI997" s="2"/>
      <c r="CJ997" s="2"/>
      <c r="CK997" s="2"/>
      <c r="CL997" s="2"/>
    </row>
    <row r="998" spans="1:90" ht="12.7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c r="BE998" s="2"/>
      <c r="BF998" s="2"/>
      <c r="BG998" s="2"/>
      <c r="BH998" s="2"/>
      <c r="BI998" s="2"/>
      <c r="BJ998" s="2"/>
      <c r="BK998" s="2"/>
      <c r="BL998" s="2"/>
      <c r="BM998" s="2"/>
      <c r="BN998" s="2"/>
      <c r="BO998" s="2"/>
      <c r="BP998" s="2"/>
      <c r="BQ998" s="2"/>
      <c r="BR998" s="2"/>
      <c r="BS998" s="2"/>
      <c r="BT998" s="2"/>
      <c r="BU998" s="2"/>
      <c r="BV998" s="2"/>
      <c r="BW998" s="2"/>
      <c r="BX998" s="2"/>
      <c r="BY998" s="2"/>
      <c r="BZ998" s="2"/>
      <c r="CA998" s="2"/>
      <c r="CB998" s="2"/>
      <c r="CC998" s="2"/>
      <c r="CD998" s="2"/>
      <c r="CE998" s="2"/>
      <c r="CF998" s="2"/>
      <c r="CG998" s="2"/>
      <c r="CH998" s="2"/>
      <c r="CI998" s="2"/>
      <c r="CJ998" s="2"/>
      <c r="CK998" s="2"/>
      <c r="CL998" s="2"/>
    </row>
    <row r="999" spans="1:90" ht="12.75"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c r="BA999" s="2"/>
      <c r="BB999" s="2"/>
      <c r="BC999" s="2"/>
      <c r="BD999" s="2"/>
      <c r="BE999" s="2"/>
      <c r="BF999" s="2"/>
      <c r="BG999" s="2"/>
      <c r="BH999" s="2"/>
      <c r="BI999" s="2"/>
      <c r="BJ999" s="2"/>
      <c r="BK999" s="2"/>
      <c r="BL999" s="2"/>
      <c r="BM999" s="2"/>
      <c r="BN999" s="2"/>
      <c r="BO999" s="2"/>
      <c r="BP999" s="2"/>
      <c r="BQ999" s="2"/>
      <c r="BR999" s="2"/>
      <c r="BS999" s="2"/>
      <c r="BT999" s="2"/>
      <c r="BU999" s="2"/>
      <c r="BV999" s="2"/>
      <c r="BW999" s="2"/>
      <c r="BX999" s="2"/>
      <c r="BY999" s="2"/>
      <c r="BZ999" s="2"/>
      <c r="CA999" s="2"/>
      <c r="CB999" s="2"/>
      <c r="CC999" s="2"/>
      <c r="CD999" s="2"/>
      <c r="CE999" s="2"/>
      <c r="CF999" s="2"/>
      <c r="CG999" s="2"/>
      <c r="CH999" s="2"/>
      <c r="CI999" s="2"/>
      <c r="CJ999" s="2"/>
      <c r="CK999" s="2"/>
      <c r="CL999" s="2"/>
    </row>
    <row r="1000" spans="1:90" ht="12.75" customHeight="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c r="AZ1000" s="2"/>
      <c r="BA1000" s="2"/>
      <c r="BB1000" s="2"/>
      <c r="BC1000" s="2"/>
      <c r="BD1000" s="2"/>
      <c r="BE1000" s="2"/>
      <c r="BF1000" s="2"/>
      <c r="BG1000" s="2"/>
      <c r="BH1000" s="2"/>
      <c r="BI1000" s="2"/>
      <c r="BJ1000" s="2"/>
      <c r="BK1000" s="2"/>
      <c r="BL1000" s="2"/>
      <c r="BM1000" s="2"/>
      <c r="BN1000" s="2"/>
      <c r="BO1000" s="2"/>
      <c r="BP1000" s="2"/>
      <c r="BQ1000" s="2"/>
      <c r="BR1000" s="2"/>
      <c r="BS1000" s="2"/>
      <c r="BT1000" s="2"/>
      <c r="BU1000" s="2"/>
      <c r="BV1000" s="2"/>
      <c r="BW1000" s="2"/>
      <c r="BX1000" s="2"/>
      <c r="BY1000" s="2"/>
      <c r="BZ1000" s="2"/>
      <c r="CA1000" s="2"/>
      <c r="CB1000" s="2"/>
      <c r="CC1000" s="2"/>
      <c r="CD1000" s="2"/>
      <c r="CE1000" s="2"/>
      <c r="CF1000" s="2"/>
      <c r="CG1000" s="2"/>
      <c r="CH1000" s="2"/>
      <c r="CI1000" s="2"/>
      <c r="CJ1000" s="2"/>
      <c r="CK1000" s="2"/>
      <c r="CL1000" s="2"/>
    </row>
  </sheetData>
  <mergeCells count="14">
    <mergeCell ref="X142:Y142"/>
    <mergeCell ref="AY6:BB6"/>
    <mergeCell ref="C6:F6"/>
    <mergeCell ref="G6:J6"/>
    <mergeCell ref="K6:N6"/>
    <mergeCell ref="O6:R6"/>
    <mergeCell ref="S6:V6"/>
    <mergeCell ref="W6:Z6"/>
    <mergeCell ref="AA6:AD6"/>
    <mergeCell ref="AE6:AH6"/>
    <mergeCell ref="AI6:AL6"/>
    <mergeCell ref="AM6:AP6"/>
    <mergeCell ref="AQ6:AT6"/>
    <mergeCell ref="AU6:AX6"/>
  </mergeCells>
  <pageMargins left="0.7" right="0.7" top="0.75" bottom="0.75" header="0" footer="0"/>
  <pageSetup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V1000"/>
  <sheetViews>
    <sheetView showGridLines="0" workbookViewId="0">
      <pane xSplit="2" ySplit="7" topLeftCell="CC8" activePane="bottomRight" state="frozen"/>
      <selection pane="topRight" activeCell="C1" sqref="C1"/>
      <selection pane="bottomLeft" activeCell="A8" sqref="A8"/>
      <selection pane="bottomRight" activeCell="CC54" sqref="CC54"/>
    </sheetView>
  </sheetViews>
  <sheetFormatPr defaultColWidth="14.42578125" defaultRowHeight="15" customHeight="1" outlineLevelCol="1" x14ac:dyDescent="0.25"/>
  <cols>
    <col min="1" max="1" width="1.7109375" customWidth="1"/>
    <col min="2" max="2" width="56.7109375" customWidth="1"/>
    <col min="3" max="70" width="8.7109375" hidden="1" customWidth="1" outlineLevel="1"/>
    <col min="71" max="71" width="10.7109375" customWidth="1" collapsed="1"/>
    <col min="72" max="72" width="8.7109375" customWidth="1"/>
    <col min="73" max="73" width="8.28515625" customWidth="1"/>
    <col min="74" max="74" width="8.7109375" customWidth="1"/>
    <col min="75" max="75" width="9.42578125" customWidth="1"/>
    <col min="76" max="77" width="8.7109375" customWidth="1"/>
    <col min="78" max="78" width="9.5703125" customWidth="1"/>
    <col min="79" max="108" width="8.7109375" customWidth="1"/>
    <col min="109" max="109" width="33.7109375" customWidth="1"/>
    <col min="110" max="124" width="8.7109375" hidden="1" customWidth="1" outlineLevel="1"/>
    <col min="125" max="125" width="8.7109375" customWidth="1" collapsed="1"/>
    <col min="126" max="129" width="8.7109375" customWidth="1"/>
    <col min="130" max="130" width="9.42578125" customWidth="1"/>
    <col min="131" max="152" width="8.7109375" customWidth="1"/>
  </cols>
  <sheetData>
    <row r="1" spans="1:152" ht="12.75" customHeight="1" x14ac:dyDescent="0.25">
      <c r="A1" s="248"/>
      <c r="B1" s="249"/>
      <c r="C1" s="249"/>
      <c r="D1" s="249"/>
      <c r="E1" s="249"/>
      <c r="F1" s="249"/>
      <c r="G1" s="249"/>
      <c r="H1" s="249"/>
      <c r="I1" s="249"/>
      <c r="J1" s="249"/>
      <c r="K1" s="249"/>
      <c r="L1" s="249"/>
      <c r="M1" s="249"/>
      <c r="N1" s="249"/>
      <c r="O1" s="249"/>
      <c r="P1" s="249"/>
      <c r="Q1" s="249"/>
      <c r="R1" s="249"/>
      <c r="S1" s="249"/>
      <c r="T1" s="249"/>
      <c r="U1" s="249"/>
      <c r="V1" s="249"/>
      <c r="W1" s="249"/>
      <c r="X1" s="249"/>
      <c r="Y1" s="249"/>
      <c r="Z1" s="249"/>
      <c r="AA1" s="249"/>
      <c r="AB1" s="249"/>
      <c r="AC1" s="249"/>
      <c r="AD1" s="249"/>
      <c r="AE1" s="249"/>
      <c r="AF1" s="249"/>
      <c r="AG1" s="249"/>
      <c r="AH1" s="249"/>
      <c r="AI1" s="249"/>
      <c r="AJ1" s="249"/>
      <c r="AK1" s="249"/>
      <c r="AL1" s="249"/>
      <c r="AM1" s="249"/>
      <c r="AN1" s="249"/>
      <c r="AO1" s="249"/>
      <c r="AP1" s="249"/>
      <c r="AQ1" s="249"/>
      <c r="AR1" s="249"/>
      <c r="AS1" s="249"/>
      <c r="AT1" s="249"/>
      <c r="AU1" s="249"/>
      <c r="AV1" s="249"/>
      <c r="AW1" s="249"/>
      <c r="AX1" s="249"/>
      <c r="AY1" s="249"/>
      <c r="AZ1" s="249"/>
      <c r="BA1" s="249"/>
      <c r="BB1" s="249"/>
      <c r="BC1" s="249"/>
      <c r="BD1" s="249"/>
      <c r="BE1" s="249"/>
      <c r="BF1" s="249"/>
      <c r="BG1" s="249"/>
      <c r="BH1" s="249"/>
      <c r="BI1" s="249"/>
      <c r="BJ1" s="249"/>
      <c r="BK1" s="249"/>
      <c r="BL1" s="249"/>
      <c r="BM1" s="249"/>
      <c r="BN1" s="249"/>
      <c r="BO1" s="249"/>
      <c r="BP1" s="249"/>
      <c r="BQ1" s="249"/>
      <c r="BR1" s="249"/>
      <c r="BS1" s="249"/>
      <c r="BT1" s="249"/>
      <c r="BU1" s="249"/>
      <c r="BV1" s="249"/>
      <c r="BW1" s="249"/>
      <c r="BX1" s="249"/>
      <c r="BY1" s="249"/>
      <c r="BZ1" s="249"/>
      <c r="CA1" s="249"/>
      <c r="CB1" s="249"/>
      <c r="CC1" s="249"/>
      <c r="CD1" s="249"/>
      <c r="CE1" s="249"/>
      <c r="CF1" s="249"/>
      <c r="CG1" s="249"/>
      <c r="CH1" s="249"/>
      <c r="CI1" s="249"/>
      <c r="CJ1" s="249"/>
      <c r="CK1" s="249"/>
      <c r="CL1" s="249"/>
      <c r="CM1" s="249"/>
      <c r="CN1" s="249"/>
      <c r="CO1" s="249"/>
      <c r="CP1" s="249"/>
      <c r="CQ1" s="249"/>
      <c r="CR1" s="249"/>
      <c r="CS1" s="249"/>
      <c r="CT1" s="249"/>
      <c r="CU1" s="249"/>
      <c r="CV1" s="249"/>
      <c r="CW1" s="249"/>
      <c r="CX1" s="249"/>
      <c r="CY1" s="249"/>
      <c r="CZ1" s="249"/>
      <c r="DA1" s="249"/>
      <c r="DB1" s="249"/>
      <c r="DC1" s="249"/>
      <c r="DD1" s="249"/>
      <c r="DE1" s="249"/>
      <c r="DF1" s="249"/>
      <c r="DG1" s="249"/>
      <c r="DH1" s="249"/>
      <c r="DI1" s="249"/>
      <c r="DJ1" s="249"/>
      <c r="DK1" s="249"/>
      <c r="DL1" s="249"/>
      <c r="DM1" s="249"/>
      <c r="DN1" s="249"/>
      <c r="DO1" s="249"/>
      <c r="DP1" s="249"/>
      <c r="DQ1" s="249"/>
      <c r="DR1" s="249"/>
      <c r="DS1" s="249"/>
      <c r="DT1" s="249"/>
      <c r="DU1" s="249"/>
      <c r="DV1" s="249"/>
      <c r="DW1" s="249"/>
      <c r="DX1" s="249"/>
      <c r="DY1" s="249"/>
      <c r="DZ1" s="249"/>
      <c r="EA1" s="249"/>
      <c r="EB1" s="249"/>
      <c r="EC1" s="249"/>
      <c r="ED1" s="249"/>
      <c r="EE1" s="249"/>
      <c r="EF1" s="249"/>
      <c r="EG1" s="249"/>
      <c r="EH1" s="249"/>
      <c r="EI1" s="249"/>
      <c r="EJ1" s="249"/>
      <c r="EK1" s="249"/>
      <c r="EL1" s="249"/>
      <c r="EM1" s="249"/>
      <c r="EN1" s="249"/>
      <c r="EO1" s="249"/>
      <c r="EP1" s="249"/>
      <c r="EQ1" s="249"/>
      <c r="ER1" s="249"/>
      <c r="ES1" s="249"/>
      <c r="ET1" s="249"/>
      <c r="EU1" s="249"/>
      <c r="EV1" s="249"/>
    </row>
    <row r="2" spans="1:152" ht="12.75" customHeight="1" x14ac:dyDescent="0.25">
      <c r="A2" s="5" t="s">
        <v>1</v>
      </c>
      <c r="B2" s="6" t="s">
        <v>1293</v>
      </c>
      <c r="C2" s="249"/>
      <c r="D2" s="249"/>
      <c r="E2" s="249"/>
      <c r="F2" s="249"/>
      <c r="G2" s="249"/>
      <c r="H2" s="249"/>
      <c r="I2" s="249"/>
      <c r="J2" s="249"/>
      <c r="K2" s="249"/>
      <c r="L2" s="249"/>
      <c r="M2" s="249"/>
      <c r="N2" s="249"/>
      <c r="O2" s="249"/>
      <c r="P2" s="249"/>
      <c r="Q2" s="249"/>
      <c r="R2" s="249"/>
      <c r="S2" s="249"/>
      <c r="T2" s="249"/>
      <c r="U2" s="249"/>
      <c r="V2" s="249"/>
      <c r="W2" s="249"/>
      <c r="X2" s="249"/>
      <c r="Y2" s="249"/>
      <c r="Z2" s="249"/>
      <c r="AA2" s="249"/>
      <c r="AB2" s="249"/>
      <c r="AC2" s="249"/>
      <c r="AD2" s="249"/>
      <c r="AE2" s="249"/>
      <c r="AF2" s="249"/>
      <c r="AG2" s="249"/>
      <c r="AH2" s="249"/>
      <c r="AI2" s="249"/>
      <c r="AJ2" s="249"/>
      <c r="AK2" s="249"/>
      <c r="AL2" s="249"/>
      <c r="AM2" s="249"/>
      <c r="AN2" s="249"/>
      <c r="AO2" s="249"/>
      <c r="AP2" s="249"/>
      <c r="AQ2" s="249"/>
      <c r="AR2" s="249"/>
      <c r="AS2" s="249"/>
      <c r="AT2" s="249"/>
      <c r="AU2" s="249"/>
      <c r="AV2" s="249"/>
      <c r="AW2" s="249"/>
      <c r="AX2" s="249"/>
      <c r="AY2" s="249"/>
      <c r="AZ2" s="249"/>
      <c r="BA2" s="249"/>
      <c r="BB2" s="249"/>
      <c r="BC2" s="249"/>
      <c r="BD2" s="249"/>
      <c r="BE2" s="249"/>
      <c r="BF2" s="249"/>
      <c r="BG2" s="249"/>
      <c r="BH2" s="249"/>
      <c r="BI2" s="249"/>
      <c r="BJ2" s="249"/>
      <c r="BK2" s="249"/>
      <c r="BL2" s="249"/>
      <c r="BM2" s="249"/>
      <c r="BN2" s="249"/>
      <c r="BO2" s="249"/>
      <c r="BP2" s="249"/>
      <c r="BQ2" s="249"/>
      <c r="BR2" s="249"/>
      <c r="BS2" s="249"/>
      <c r="BT2" s="249"/>
      <c r="BU2" s="249"/>
      <c r="BV2" s="249"/>
      <c r="BW2" s="249"/>
      <c r="BX2" s="249"/>
      <c r="BY2" s="249"/>
      <c r="BZ2" s="249"/>
      <c r="CA2" s="249"/>
      <c r="CB2" s="249"/>
      <c r="CC2" s="249"/>
      <c r="CD2" s="249"/>
      <c r="CE2" s="249"/>
      <c r="CF2" s="249"/>
      <c r="CG2" s="249"/>
      <c r="CH2" s="249"/>
      <c r="CI2" s="249"/>
      <c r="CJ2" s="249"/>
      <c r="CK2" s="249"/>
      <c r="CL2" s="249"/>
      <c r="CM2" s="249"/>
      <c r="CN2" s="249"/>
      <c r="CO2" s="249"/>
      <c r="CP2" s="249"/>
      <c r="CQ2" s="249"/>
      <c r="CR2" s="249"/>
      <c r="CS2" s="249"/>
      <c r="CT2" s="249"/>
      <c r="CU2" s="249"/>
      <c r="CV2" s="249"/>
      <c r="CW2" s="249"/>
      <c r="CX2" s="249"/>
      <c r="CY2" s="249"/>
      <c r="CZ2" s="249"/>
      <c r="DA2" s="249"/>
      <c r="DB2" s="249"/>
      <c r="DC2" s="249"/>
      <c r="DD2" s="249"/>
      <c r="DE2" s="249"/>
      <c r="DF2" s="249"/>
      <c r="DG2" s="249"/>
      <c r="DH2" s="249"/>
      <c r="DI2" s="249"/>
      <c r="DJ2" s="249"/>
      <c r="DK2" s="249"/>
      <c r="DL2" s="249"/>
      <c r="DM2" s="249"/>
      <c r="DN2" s="249"/>
      <c r="DO2" s="249"/>
      <c r="DP2" s="249"/>
      <c r="DQ2" s="249"/>
      <c r="DR2" s="249"/>
      <c r="DS2" s="249"/>
      <c r="DT2" s="249"/>
      <c r="DU2" s="249"/>
      <c r="DV2" s="249"/>
      <c r="DW2" s="249"/>
      <c r="DX2" s="249"/>
      <c r="DY2" s="249"/>
      <c r="DZ2" s="249"/>
      <c r="EA2" s="249"/>
      <c r="EB2" s="249"/>
      <c r="EC2" s="249"/>
      <c r="ED2" s="249"/>
      <c r="EE2" s="249"/>
      <c r="EF2" s="249"/>
      <c r="EG2" s="249"/>
      <c r="EH2" s="249"/>
      <c r="EI2" s="249"/>
      <c r="EJ2" s="249"/>
      <c r="EK2" s="249"/>
      <c r="EL2" s="249"/>
      <c r="EM2" s="249"/>
      <c r="EN2" s="249"/>
      <c r="EO2" s="249"/>
      <c r="EP2" s="249"/>
      <c r="EQ2" s="249"/>
      <c r="ER2" s="249"/>
      <c r="ES2" s="249"/>
      <c r="ET2" s="249"/>
      <c r="EU2" s="249"/>
      <c r="EV2" s="249"/>
    </row>
    <row r="3" spans="1:152" ht="12.75" customHeight="1" x14ac:dyDescent="0.25">
      <c r="A3" s="7"/>
      <c r="B3" s="6" t="s">
        <v>317</v>
      </c>
      <c r="C3" s="249"/>
      <c r="D3" s="249"/>
      <c r="E3" s="249"/>
      <c r="F3" s="249"/>
      <c r="G3" s="249"/>
      <c r="H3" s="249"/>
      <c r="I3" s="249"/>
      <c r="J3" s="249"/>
      <c r="K3" s="249"/>
      <c r="L3" s="249"/>
      <c r="M3" s="249"/>
      <c r="N3" s="249"/>
      <c r="O3" s="249"/>
      <c r="P3" s="249"/>
      <c r="Q3" s="249"/>
      <c r="R3" s="249"/>
      <c r="S3" s="249"/>
      <c r="T3" s="249"/>
      <c r="U3" s="249"/>
      <c r="V3" s="249"/>
      <c r="W3" s="249"/>
      <c r="X3" s="249"/>
      <c r="Y3" s="249"/>
      <c r="Z3" s="249"/>
      <c r="AA3" s="249"/>
      <c r="AB3" s="249"/>
      <c r="AC3" s="249"/>
      <c r="AD3" s="249"/>
      <c r="AE3" s="249"/>
      <c r="AF3" s="249"/>
      <c r="AG3" s="249"/>
      <c r="AH3" s="249"/>
      <c r="AI3" s="249"/>
      <c r="AJ3" s="249"/>
      <c r="AK3" s="249"/>
      <c r="AL3" s="249"/>
      <c r="AM3" s="249"/>
      <c r="AN3" s="249"/>
      <c r="AO3" s="249"/>
      <c r="AP3" s="249"/>
      <c r="AQ3" s="249"/>
      <c r="AR3" s="249"/>
      <c r="AS3" s="249"/>
      <c r="AT3" s="249"/>
      <c r="AU3" s="249"/>
      <c r="AV3" s="249"/>
      <c r="AW3" s="249"/>
      <c r="AX3" s="249"/>
      <c r="AY3" s="249"/>
      <c r="AZ3" s="249"/>
      <c r="BA3" s="249"/>
      <c r="BB3" s="249"/>
      <c r="BC3" s="249"/>
      <c r="BD3" s="249"/>
      <c r="BE3" s="249"/>
      <c r="BF3" s="249"/>
      <c r="BG3" s="249"/>
      <c r="BH3" s="249"/>
      <c r="BI3" s="249"/>
      <c r="BJ3" s="249"/>
      <c r="BK3" s="249"/>
      <c r="BL3" s="249"/>
      <c r="BM3" s="249"/>
      <c r="BN3" s="249"/>
      <c r="BO3" s="249"/>
      <c r="BP3" s="249"/>
      <c r="BQ3" s="249"/>
      <c r="BR3" s="249"/>
      <c r="BS3" s="249"/>
      <c r="BT3" s="249"/>
      <c r="BU3" s="249"/>
      <c r="BV3" s="249"/>
      <c r="BW3" s="249"/>
      <c r="BX3" s="249"/>
      <c r="BY3" s="249"/>
      <c r="BZ3" s="249"/>
      <c r="CA3" s="249"/>
      <c r="CB3" s="249"/>
      <c r="CC3" s="249"/>
      <c r="CD3" s="249"/>
      <c r="CE3" s="249"/>
      <c r="CF3" s="249"/>
      <c r="CG3" s="249"/>
      <c r="CH3" s="249"/>
      <c r="CI3" s="249"/>
      <c r="CJ3" s="249"/>
      <c r="CK3" s="249"/>
      <c r="CL3" s="249"/>
      <c r="CM3" s="249"/>
      <c r="CN3" s="249"/>
      <c r="CO3" s="249"/>
      <c r="CP3" s="249"/>
      <c r="CQ3" s="249"/>
      <c r="CR3" s="249"/>
      <c r="CS3" s="249"/>
      <c r="CT3" s="249"/>
      <c r="CU3" s="249"/>
      <c r="CV3" s="249"/>
      <c r="CW3" s="249"/>
      <c r="CX3" s="249"/>
      <c r="CY3" s="249"/>
      <c r="CZ3" s="249"/>
      <c r="DA3" s="249"/>
      <c r="DB3" s="249"/>
      <c r="DC3" s="249"/>
      <c r="DD3" s="249"/>
      <c r="DE3" s="249"/>
      <c r="DF3" s="249"/>
      <c r="DG3" s="249"/>
      <c r="DH3" s="249"/>
      <c r="DI3" s="249"/>
      <c r="DJ3" s="249"/>
      <c r="DK3" s="249"/>
      <c r="DL3" s="249"/>
      <c r="DM3" s="249"/>
      <c r="DN3" s="249"/>
      <c r="DO3" s="249"/>
      <c r="DP3" s="249"/>
      <c r="DQ3" s="249"/>
      <c r="DR3" s="249"/>
      <c r="DS3" s="249"/>
      <c r="DT3" s="249"/>
      <c r="DU3" s="249"/>
      <c r="DV3" s="249"/>
      <c r="DW3" s="249"/>
      <c r="DX3" s="249"/>
      <c r="DY3" s="249"/>
      <c r="DZ3" s="249"/>
      <c r="EA3" s="249"/>
      <c r="EB3" s="249"/>
      <c r="EC3" s="249"/>
      <c r="ED3" s="249"/>
      <c r="EE3" s="249"/>
      <c r="EF3" s="249"/>
      <c r="EG3" s="249"/>
      <c r="EH3" s="249"/>
      <c r="EI3" s="249"/>
      <c r="EJ3" s="249"/>
      <c r="EK3" s="249"/>
      <c r="EL3" s="249"/>
      <c r="EM3" s="249"/>
      <c r="EN3" s="249"/>
      <c r="EO3" s="249"/>
      <c r="EP3" s="249"/>
      <c r="EQ3" s="249"/>
      <c r="ER3" s="249"/>
      <c r="ES3" s="249"/>
      <c r="ET3" s="249"/>
      <c r="EU3" s="249"/>
      <c r="EV3" s="249"/>
    </row>
    <row r="4" spans="1:152" ht="12.75" customHeight="1" x14ac:dyDescent="0.25">
      <c r="A4" s="7"/>
      <c r="B4" s="6" t="s">
        <v>4</v>
      </c>
      <c r="C4" s="100"/>
      <c r="D4" s="100"/>
      <c r="E4" s="100"/>
      <c r="F4" s="100"/>
      <c r="G4" s="100"/>
      <c r="H4" s="100"/>
      <c r="I4" s="100"/>
      <c r="J4" s="100"/>
      <c r="K4" s="100"/>
      <c r="L4" s="100"/>
      <c r="M4" s="100"/>
      <c r="N4" s="100"/>
      <c r="O4" s="100"/>
      <c r="P4" s="100"/>
      <c r="Q4" s="100"/>
      <c r="R4" s="100"/>
      <c r="S4" s="100"/>
      <c r="T4" s="100"/>
      <c r="U4" s="100"/>
      <c r="V4" s="100"/>
      <c r="W4" s="100"/>
      <c r="X4" s="100"/>
      <c r="Y4" s="100"/>
      <c r="Z4" s="100"/>
      <c r="AA4" s="100"/>
      <c r="AB4" s="100"/>
      <c r="AC4" s="100"/>
      <c r="AD4" s="100"/>
      <c r="AE4" s="100"/>
      <c r="AF4" s="100"/>
      <c r="AG4" s="100"/>
      <c r="AH4" s="100"/>
      <c r="AI4" s="100"/>
      <c r="AJ4" s="100"/>
      <c r="AK4" s="100"/>
      <c r="AL4" s="100"/>
      <c r="AM4" s="100"/>
      <c r="AN4" s="100"/>
      <c r="AO4" s="100"/>
      <c r="AP4" s="100"/>
      <c r="AQ4" s="100"/>
      <c r="AR4" s="100"/>
      <c r="AS4" s="100"/>
      <c r="AT4" s="100"/>
      <c r="AU4" s="100"/>
      <c r="AV4" s="100"/>
      <c r="AW4" s="100"/>
      <c r="AX4" s="100"/>
      <c r="AY4" s="100"/>
      <c r="AZ4" s="100"/>
      <c r="BA4" s="100"/>
      <c r="BB4" s="100"/>
      <c r="BC4" s="100"/>
      <c r="BD4" s="100"/>
      <c r="BE4" s="100"/>
      <c r="BF4" s="100"/>
      <c r="BG4" s="100"/>
      <c r="BH4" s="100"/>
      <c r="BI4" s="100"/>
      <c r="BJ4" s="100"/>
      <c r="BK4" s="100"/>
      <c r="BL4" s="100"/>
      <c r="BM4" s="100"/>
      <c r="BN4" s="100"/>
      <c r="BO4" s="100"/>
      <c r="BP4" s="100"/>
      <c r="BQ4" s="100"/>
      <c r="BR4" s="100"/>
      <c r="BS4" s="100"/>
      <c r="BT4" s="100"/>
      <c r="BU4" s="100"/>
      <c r="BV4" s="100"/>
      <c r="BW4" s="100"/>
      <c r="BX4" s="100"/>
      <c r="BY4" s="100"/>
      <c r="BZ4" s="100"/>
      <c r="CA4" s="100"/>
      <c r="CB4" s="100"/>
      <c r="CC4" s="100"/>
      <c r="CD4" s="100"/>
      <c r="CE4" s="100"/>
      <c r="CF4" s="100"/>
      <c r="CG4" s="100"/>
      <c r="CH4" s="100"/>
      <c r="CI4" s="100"/>
      <c r="CJ4" s="100"/>
      <c r="CK4" s="100"/>
      <c r="CL4" s="100"/>
      <c r="CM4" s="100"/>
      <c r="CN4" s="100"/>
      <c r="CO4" s="100"/>
      <c r="CP4" s="100"/>
      <c r="CQ4" s="100"/>
      <c r="CR4" s="100"/>
      <c r="CS4" s="100"/>
      <c r="CT4" s="100"/>
      <c r="CU4" s="100"/>
      <c r="CV4" s="100"/>
      <c r="CW4" s="100"/>
      <c r="CX4" s="100"/>
      <c r="CY4" s="100"/>
      <c r="CZ4" s="100"/>
      <c r="DA4" s="100"/>
      <c r="DB4" s="100"/>
      <c r="DC4" s="100"/>
      <c r="DD4" s="100"/>
      <c r="DE4" s="100"/>
      <c r="DF4" s="100"/>
      <c r="DG4" s="100"/>
      <c r="DH4" s="100"/>
      <c r="DI4" s="100"/>
      <c r="DJ4" s="100"/>
      <c r="DK4" s="100"/>
      <c r="DL4" s="100"/>
      <c r="DM4" s="100"/>
      <c r="DN4" s="100"/>
      <c r="DO4" s="100"/>
      <c r="DP4" s="100"/>
      <c r="DQ4" s="100"/>
      <c r="DR4" s="100"/>
      <c r="DS4" s="100"/>
      <c r="DT4" s="100"/>
      <c r="DU4" s="100"/>
      <c r="DV4" s="100"/>
      <c r="DW4" s="100"/>
      <c r="DX4" s="100"/>
      <c r="DY4" s="100"/>
      <c r="DZ4" s="100"/>
      <c r="EA4" s="100"/>
      <c r="EB4" s="100"/>
      <c r="EC4" s="100"/>
      <c r="ED4" s="100"/>
      <c r="EE4" s="100"/>
      <c r="EF4" s="100"/>
      <c r="EG4" s="100"/>
      <c r="EH4" s="100"/>
      <c r="EI4" s="100"/>
      <c r="EJ4" s="100"/>
      <c r="EK4" s="100"/>
      <c r="EL4" s="100"/>
      <c r="EM4" s="100"/>
      <c r="EN4" s="100"/>
      <c r="EO4" s="100"/>
      <c r="EP4" s="100"/>
      <c r="EQ4" s="100"/>
      <c r="ER4" s="100"/>
      <c r="ES4" s="100"/>
      <c r="ET4" s="100"/>
      <c r="EU4" s="100"/>
      <c r="EV4" s="100"/>
    </row>
    <row r="5" spans="1:152" ht="12.75" customHeight="1" x14ac:dyDescent="0.25">
      <c r="A5" s="7"/>
      <c r="B5" s="7"/>
      <c r="C5" s="101">
        <f>VALUE(LEFT(C6,4))</f>
        <v>2005</v>
      </c>
      <c r="D5" s="101">
        <f>VALUE(LEFT(C6,4))</f>
        <v>2005</v>
      </c>
      <c r="E5" s="101">
        <f>VALUE(LEFT(C6,4))</f>
        <v>2005</v>
      </c>
      <c r="F5" s="101">
        <f>VALUE(LEFT(C6,4))</f>
        <v>2005</v>
      </c>
      <c r="G5" s="101">
        <f>VALUE(LEFT(G6,4))</f>
        <v>2006</v>
      </c>
      <c r="H5" s="101">
        <f>VALUE(LEFT(G6,4))</f>
        <v>2006</v>
      </c>
      <c r="I5" s="101">
        <f>VALUE(LEFT(G6,4))</f>
        <v>2006</v>
      </c>
      <c r="J5" s="101">
        <f>VALUE(LEFT(G6,4))</f>
        <v>2006</v>
      </c>
      <c r="K5" s="101">
        <f>VALUE(LEFT(K6,4))</f>
        <v>2007</v>
      </c>
      <c r="L5" s="101">
        <f>VALUE(LEFT(K6,4))</f>
        <v>2007</v>
      </c>
      <c r="M5" s="101">
        <f>VALUE(LEFT(K6,4))</f>
        <v>2007</v>
      </c>
      <c r="N5" s="101">
        <f>VALUE(LEFT(K6,4))</f>
        <v>2007</v>
      </c>
      <c r="O5" s="101">
        <f>VALUE(LEFT(O6,4))</f>
        <v>2008</v>
      </c>
      <c r="P5" s="101">
        <f>VALUE(LEFT(O6,4))</f>
        <v>2008</v>
      </c>
      <c r="Q5" s="101">
        <f>VALUE(LEFT(O6,4))</f>
        <v>2008</v>
      </c>
      <c r="R5" s="101">
        <f>VALUE(LEFT(O6,4))</f>
        <v>2008</v>
      </c>
      <c r="S5" s="101">
        <f>VALUE(LEFT(S6,4))</f>
        <v>2009</v>
      </c>
      <c r="T5" s="101">
        <f>VALUE(LEFT(S6,4))</f>
        <v>2009</v>
      </c>
      <c r="U5" s="101">
        <f>VALUE(LEFT(S6,4))</f>
        <v>2009</v>
      </c>
      <c r="V5" s="101">
        <f>VALUE(LEFT(S6,4))</f>
        <v>2009</v>
      </c>
      <c r="W5" s="101">
        <f>VALUE(LEFT(W6,4))</f>
        <v>2010</v>
      </c>
      <c r="X5" s="101">
        <f>VALUE(LEFT(W6,4))</f>
        <v>2010</v>
      </c>
      <c r="Y5" s="101">
        <f>VALUE(LEFT(W6,4))</f>
        <v>2010</v>
      </c>
      <c r="Z5" s="101">
        <f>VALUE(LEFT(W6,4))</f>
        <v>2010</v>
      </c>
      <c r="AA5" s="101">
        <f>VALUE(LEFT(AA6,4))</f>
        <v>2011</v>
      </c>
      <c r="AB5" s="101">
        <f>VALUE(LEFT(AA6,4))</f>
        <v>2011</v>
      </c>
      <c r="AC5" s="101">
        <f>VALUE(LEFT(AA6,4))</f>
        <v>2011</v>
      </c>
      <c r="AD5" s="101">
        <f>VALUE(LEFT(AA6,4))</f>
        <v>2011</v>
      </c>
      <c r="AE5" s="101">
        <f>VALUE(LEFT(AE6,4))</f>
        <v>2012</v>
      </c>
      <c r="AF5" s="101">
        <f>VALUE(LEFT(AE6,4))</f>
        <v>2012</v>
      </c>
      <c r="AG5" s="101">
        <f>VALUE(LEFT(AE6,4))</f>
        <v>2012</v>
      </c>
      <c r="AH5" s="101">
        <f>VALUE(LEFT(AE6,4))</f>
        <v>2012</v>
      </c>
      <c r="AI5" s="101">
        <f>VALUE(LEFT(AI6,4))</f>
        <v>2013</v>
      </c>
      <c r="AJ5" s="101">
        <f>VALUE(LEFT(AI6,4))</f>
        <v>2013</v>
      </c>
      <c r="AK5" s="101">
        <f>VALUE(LEFT(AI6,4))</f>
        <v>2013</v>
      </c>
      <c r="AL5" s="101">
        <f>VALUE(LEFT(AI6,4))</f>
        <v>2013</v>
      </c>
      <c r="AM5" s="101">
        <f>VALUE(LEFT(AM6,4))</f>
        <v>2014</v>
      </c>
      <c r="AN5" s="101">
        <f>VALUE(LEFT(AM6,4))</f>
        <v>2014</v>
      </c>
      <c r="AO5" s="101">
        <f>VALUE(LEFT(AM6,4))</f>
        <v>2014</v>
      </c>
      <c r="AP5" s="101">
        <f>VALUE(LEFT(AM6,4))</f>
        <v>2014</v>
      </c>
      <c r="AQ5" s="101">
        <f>VALUE(LEFT(AQ6,4))</f>
        <v>2015</v>
      </c>
      <c r="AR5" s="101">
        <f>VALUE(LEFT(AQ6,4))</f>
        <v>2015</v>
      </c>
      <c r="AS5" s="101">
        <f>VALUE(LEFT(AQ6,4))</f>
        <v>2015</v>
      </c>
      <c r="AT5" s="101">
        <f>VALUE(LEFT(AQ6,4))</f>
        <v>2015</v>
      </c>
      <c r="AU5" s="101">
        <f>VALUE(LEFT(AU6,4))</f>
        <v>2016</v>
      </c>
      <c r="AV5" s="101">
        <f>VALUE(LEFT(AU6,4))</f>
        <v>2016</v>
      </c>
      <c r="AW5" s="101">
        <f>VALUE(LEFT(AU6,4))</f>
        <v>2016</v>
      </c>
      <c r="AX5" s="101">
        <f>VALUE(LEFT(AU6,4))</f>
        <v>2016</v>
      </c>
      <c r="AY5" s="101">
        <f>VALUE(LEFT(AY6,4))</f>
        <v>2017</v>
      </c>
      <c r="AZ5" s="101">
        <f>VALUE(LEFT(AY6,4))</f>
        <v>2017</v>
      </c>
      <c r="BA5" s="101">
        <f>VALUE(LEFT(AY6,4))</f>
        <v>2017</v>
      </c>
      <c r="BB5" s="101">
        <f>VALUE(LEFT(AY6,4))</f>
        <v>2017</v>
      </c>
      <c r="BC5" s="101">
        <f>VALUE(LEFT(BC6,4))</f>
        <v>2018</v>
      </c>
      <c r="BD5" s="101">
        <f>VALUE(LEFT(BC6,4))</f>
        <v>2018</v>
      </c>
      <c r="BE5" s="101">
        <f>VALUE(LEFT(BC6,4))</f>
        <v>2018</v>
      </c>
      <c r="BF5" s="101">
        <f>VALUE(LEFT(BC6,4))</f>
        <v>2018</v>
      </c>
      <c r="BG5" s="101">
        <f>VALUE(LEFT(BG6,4))</f>
        <v>2019</v>
      </c>
      <c r="BH5" s="101">
        <f>VALUE(LEFT(BG6,4))</f>
        <v>2019</v>
      </c>
      <c r="BI5" s="101">
        <f>VALUE(LEFT(BG6,4))</f>
        <v>2019</v>
      </c>
      <c r="BJ5" s="101">
        <f>VALUE(LEFT(BG6,4))</f>
        <v>2019</v>
      </c>
      <c r="BK5" s="101">
        <f>VALUE(LEFT(BK6,4))</f>
        <v>2020</v>
      </c>
      <c r="BL5" s="101">
        <f>VALUE(LEFT(BK6,4))</f>
        <v>2020</v>
      </c>
      <c r="BM5" s="101">
        <f>VALUE(LEFT(BK6,4))</f>
        <v>2020</v>
      </c>
      <c r="BN5" s="101">
        <f>VALUE(LEFT(BK6,4))</f>
        <v>2020</v>
      </c>
      <c r="BO5" s="101">
        <f>VALUE(LEFT(BO6,4))</f>
        <v>2021</v>
      </c>
      <c r="BP5" s="101">
        <f>VALUE(LEFT(BO6,4))</f>
        <v>2021</v>
      </c>
      <c r="BQ5" s="101">
        <f>VALUE(LEFT(BO6,4))</f>
        <v>2021</v>
      </c>
      <c r="BR5" s="101">
        <f>VALUE(LEFT(BO6,4))</f>
        <v>2021</v>
      </c>
      <c r="BS5" s="101">
        <f>VALUE(LEFT(BS6,4))</f>
        <v>2022</v>
      </c>
      <c r="BT5" s="101">
        <f>VALUE(LEFT(BS6,4))</f>
        <v>2022</v>
      </c>
      <c r="BU5" s="101">
        <f>VALUE(LEFT(BS6,4))</f>
        <v>2022</v>
      </c>
      <c r="BV5" s="101">
        <f>VALUE(LEFT(BS6,4))</f>
        <v>2022</v>
      </c>
      <c r="BW5" s="101">
        <f>VALUE(LEFT(BW6,4))</f>
        <v>2023</v>
      </c>
      <c r="BX5" s="101">
        <f>VALUE(LEFT(BW6,4))</f>
        <v>2023</v>
      </c>
      <c r="BY5" s="101">
        <f>VALUE(LEFT(BW6,4))</f>
        <v>2023</v>
      </c>
      <c r="BZ5" s="101">
        <f>VALUE(LEFT(BW6,4))</f>
        <v>2023</v>
      </c>
      <c r="CA5" s="101">
        <f>VALUE(LEFT(CA6,4))</f>
        <v>2024</v>
      </c>
      <c r="CB5" s="101">
        <f>VALUE(LEFT(CA6,4))</f>
        <v>2024</v>
      </c>
      <c r="CC5" s="101">
        <f>VALUE(LEFT(CA6,4))</f>
        <v>2024</v>
      </c>
      <c r="CD5" s="101">
        <f>VALUE(LEFT(CA6,4))</f>
        <v>2024</v>
      </c>
      <c r="CE5" s="101">
        <f>VALUE(LEFT(CE6,4))</f>
        <v>2025</v>
      </c>
      <c r="CF5" s="101">
        <f>VALUE(LEFT(CE6,4))</f>
        <v>2025</v>
      </c>
      <c r="CG5" s="101">
        <f>VALUE(LEFT(CE6,4))</f>
        <v>2025</v>
      </c>
      <c r="CH5" s="101">
        <f>VALUE(LEFT(CE6,4))</f>
        <v>2025</v>
      </c>
      <c r="CI5" s="101">
        <f>VALUE(LEFT(CI6,4))</f>
        <v>2026</v>
      </c>
      <c r="CJ5" s="101">
        <f>VALUE(LEFT(CI6,4))</f>
        <v>2026</v>
      </c>
      <c r="CK5" s="101">
        <f>VALUE(LEFT(CI6,4))</f>
        <v>2026</v>
      </c>
      <c r="CL5" s="101">
        <f>VALUE(LEFT(CI6,4))</f>
        <v>2026</v>
      </c>
      <c r="CM5" s="101">
        <f>VALUE(LEFT(CM6,4))</f>
        <v>2027</v>
      </c>
      <c r="CN5" s="101">
        <f>VALUE(LEFT(CM6,4))</f>
        <v>2027</v>
      </c>
      <c r="CO5" s="101">
        <f>VALUE(LEFT(CM6,4))</f>
        <v>2027</v>
      </c>
      <c r="CP5" s="101">
        <f>VALUE(LEFT(CM6,4))</f>
        <v>2027</v>
      </c>
      <c r="CQ5" s="101">
        <f>VALUE(LEFT(CQ6,4))</f>
        <v>2028</v>
      </c>
      <c r="CR5" s="101">
        <f>VALUE(LEFT(CQ6,4))</f>
        <v>2028</v>
      </c>
      <c r="CS5" s="101">
        <f>VALUE(LEFT(CQ6,4))</f>
        <v>2028</v>
      </c>
      <c r="CT5" s="101">
        <f>VALUE(LEFT(CQ6,4))</f>
        <v>2028</v>
      </c>
      <c r="CU5" s="101">
        <f>VALUE(LEFT(CU6,4))</f>
        <v>2029</v>
      </c>
      <c r="CV5" s="101">
        <f>VALUE(LEFT(CU6,4))</f>
        <v>2029</v>
      </c>
      <c r="CW5" s="101">
        <f>VALUE(LEFT(CU6,4))</f>
        <v>2029</v>
      </c>
      <c r="CX5" s="101">
        <f>VALUE(LEFT(CU6,4))</f>
        <v>2029</v>
      </c>
      <c r="CY5" s="101">
        <f>VALUE(LEFT(CY6,4))</f>
        <v>2030</v>
      </c>
      <c r="CZ5" s="101">
        <f>VALUE(LEFT(CY6,4))</f>
        <v>2030</v>
      </c>
      <c r="DA5" s="101">
        <f>VALUE(LEFT(CY6,4))</f>
        <v>2030</v>
      </c>
      <c r="DB5" s="101">
        <f>VALUE(LEFT(CY6,4))</f>
        <v>2030</v>
      </c>
      <c r="DC5" s="7"/>
      <c r="DD5" s="7"/>
      <c r="DE5" s="7"/>
      <c r="DF5" s="101">
        <f t="shared" ref="DF5:EE5" si="0">VALUE(LEFT(DF7,4))</f>
        <v>2005</v>
      </c>
      <c r="DG5" s="101">
        <f t="shared" si="0"/>
        <v>2006</v>
      </c>
      <c r="DH5" s="101">
        <f t="shared" si="0"/>
        <v>2007</v>
      </c>
      <c r="DI5" s="101">
        <f t="shared" si="0"/>
        <v>2008</v>
      </c>
      <c r="DJ5" s="101">
        <f t="shared" si="0"/>
        <v>2009</v>
      </c>
      <c r="DK5" s="101">
        <f t="shared" si="0"/>
        <v>2010</v>
      </c>
      <c r="DL5" s="101">
        <f t="shared" si="0"/>
        <v>2011</v>
      </c>
      <c r="DM5" s="101">
        <f t="shared" si="0"/>
        <v>2012</v>
      </c>
      <c r="DN5" s="101">
        <f t="shared" si="0"/>
        <v>2013</v>
      </c>
      <c r="DO5" s="101">
        <f t="shared" si="0"/>
        <v>2014</v>
      </c>
      <c r="DP5" s="101">
        <f t="shared" si="0"/>
        <v>2015</v>
      </c>
      <c r="DQ5" s="101">
        <f t="shared" si="0"/>
        <v>2016</v>
      </c>
      <c r="DR5" s="101">
        <f t="shared" si="0"/>
        <v>2017</v>
      </c>
      <c r="DS5" s="101">
        <f t="shared" si="0"/>
        <v>2018</v>
      </c>
      <c r="DT5" s="101">
        <f t="shared" si="0"/>
        <v>2019</v>
      </c>
      <c r="DU5" s="101">
        <f t="shared" si="0"/>
        <v>2020</v>
      </c>
      <c r="DV5" s="101">
        <f t="shared" si="0"/>
        <v>2021</v>
      </c>
      <c r="DW5" s="101">
        <f t="shared" si="0"/>
        <v>2022</v>
      </c>
      <c r="DX5" s="101">
        <f t="shared" si="0"/>
        <v>2023</v>
      </c>
      <c r="DY5" s="101">
        <f t="shared" si="0"/>
        <v>2024</v>
      </c>
      <c r="DZ5" s="101">
        <f t="shared" si="0"/>
        <v>2025</v>
      </c>
      <c r="EA5" s="101">
        <f t="shared" si="0"/>
        <v>2026</v>
      </c>
      <c r="EB5" s="101">
        <f t="shared" si="0"/>
        <v>2027</v>
      </c>
      <c r="EC5" s="101">
        <f t="shared" si="0"/>
        <v>2028</v>
      </c>
      <c r="ED5" s="101">
        <f t="shared" si="0"/>
        <v>2029</v>
      </c>
      <c r="EE5" s="101">
        <f t="shared" si="0"/>
        <v>2030</v>
      </c>
      <c r="EF5" s="2"/>
      <c r="EG5" s="2"/>
      <c r="EH5" s="2"/>
      <c r="EI5" s="2"/>
      <c r="EJ5" s="2"/>
      <c r="EK5" s="2"/>
      <c r="EL5" s="2"/>
      <c r="EM5" s="2"/>
      <c r="EN5" s="2"/>
      <c r="EO5" s="2"/>
      <c r="EP5" s="2"/>
      <c r="EQ5" s="2"/>
      <c r="ER5" s="2"/>
      <c r="ES5" s="2"/>
      <c r="ET5" s="2"/>
      <c r="EU5" s="2"/>
      <c r="EV5" s="2"/>
    </row>
    <row r="6" spans="1:152" ht="12.75" customHeight="1" x14ac:dyDescent="0.25">
      <c r="A6" s="2"/>
      <c r="B6" s="102"/>
      <c r="C6" s="517">
        <v>2005</v>
      </c>
      <c r="D6" s="515"/>
      <c r="E6" s="515"/>
      <c r="F6" s="516"/>
      <c r="G6" s="517">
        <v>2006</v>
      </c>
      <c r="H6" s="515"/>
      <c r="I6" s="515"/>
      <c r="J6" s="516"/>
      <c r="K6" s="517">
        <v>2007</v>
      </c>
      <c r="L6" s="515"/>
      <c r="M6" s="515"/>
      <c r="N6" s="516"/>
      <c r="O6" s="517">
        <v>2008</v>
      </c>
      <c r="P6" s="515"/>
      <c r="Q6" s="515"/>
      <c r="R6" s="516"/>
      <c r="S6" s="517">
        <v>2009</v>
      </c>
      <c r="T6" s="515"/>
      <c r="U6" s="515"/>
      <c r="V6" s="516"/>
      <c r="W6" s="517">
        <v>2010</v>
      </c>
      <c r="X6" s="515"/>
      <c r="Y6" s="515"/>
      <c r="Z6" s="516"/>
      <c r="AA6" s="517">
        <v>2011</v>
      </c>
      <c r="AB6" s="515"/>
      <c r="AC6" s="515"/>
      <c r="AD6" s="516"/>
      <c r="AE6" s="517">
        <v>2012</v>
      </c>
      <c r="AF6" s="515"/>
      <c r="AG6" s="515"/>
      <c r="AH6" s="516"/>
      <c r="AI6" s="517">
        <v>2013</v>
      </c>
      <c r="AJ6" s="515"/>
      <c r="AK6" s="515"/>
      <c r="AL6" s="516"/>
      <c r="AM6" s="517">
        <v>2014</v>
      </c>
      <c r="AN6" s="515"/>
      <c r="AO6" s="515"/>
      <c r="AP6" s="516"/>
      <c r="AQ6" s="517">
        <v>2015</v>
      </c>
      <c r="AR6" s="515"/>
      <c r="AS6" s="515"/>
      <c r="AT6" s="516"/>
      <c r="AU6" s="517">
        <v>2016</v>
      </c>
      <c r="AV6" s="515"/>
      <c r="AW6" s="515"/>
      <c r="AX6" s="516"/>
      <c r="AY6" s="517">
        <v>2017</v>
      </c>
      <c r="AZ6" s="515"/>
      <c r="BA6" s="515"/>
      <c r="BB6" s="516"/>
      <c r="BC6" s="517">
        <v>2018</v>
      </c>
      <c r="BD6" s="515"/>
      <c r="BE6" s="515"/>
      <c r="BF6" s="516"/>
      <c r="BG6" s="517">
        <f>BC6+1</f>
        <v>2019</v>
      </c>
      <c r="BH6" s="515"/>
      <c r="BI6" s="515"/>
      <c r="BJ6" s="516"/>
      <c r="BK6" s="514">
        <f>BG6+1</f>
        <v>2020</v>
      </c>
      <c r="BL6" s="515"/>
      <c r="BM6" s="515"/>
      <c r="BN6" s="516"/>
      <c r="BO6" s="514">
        <f>BK6+1</f>
        <v>2021</v>
      </c>
      <c r="BP6" s="515"/>
      <c r="BQ6" s="515"/>
      <c r="BR6" s="516"/>
      <c r="BS6" s="514">
        <f>BO6+1</f>
        <v>2022</v>
      </c>
      <c r="BT6" s="515"/>
      <c r="BU6" s="515"/>
      <c r="BV6" s="516"/>
      <c r="BW6" s="514">
        <f>BS6+1</f>
        <v>2023</v>
      </c>
      <c r="BX6" s="515"/>
      <c r="BY6" s="515"/>
      <c r="BZ6" s="516"/>
      <c r="CA6" s="514">
        <f>BW6+1</f>
        <v>2024</v>
      </c>
      <c r="CB6" s="515"/>
      <c r="CC6" s="515"/>
      <c r="CD6" s="516"/>
      <c r="CE6" s="514">
        <f>CA6+1</f>
        <v>2025</v>
      </c>
      <c r="CF6" s="515"/>
      <c r="CG6" s="515"/>
      <c r="CH6" s="516"/>
      <c r="CI6" s="514">
        <f>CE6+1</f>
        <v>2026</v>
      </c>
      <c r="CJ6" s="515"/>
      <c r="CK6" s="515"/>
      <c r="CL6" s="516"/>
      <c r="CM6" s="514">
        <f>CI6+1</f>
        <v>2027</v>
      </c>
      <c r="CN6" s="515"/>
      <c r="CO6" s="515"/>
      <c r="CP6" s="516"/>
      <c r="CQ6" s="514">
        <f>CM6+1</f>
        <v>2028</v>
      </c>
      <c r="CR6" s="515"/>
      <c r="CS6" s="515"/>
      <c r="CT6" s="516"/>
      <c r="CU6" s="514">
        <f>CQ6+1</f>
        <v>2029</v>
      </c>
      <c r="CV6" s="515"/>
      <c r="CW6" s="515"/>
      <c r="CX6" s="516"/>
      <c r="CY6" s="514">
        <f>CU6+1</f>
        <v>2030</v>
      </c>
      <c r="CZ6" s="515"/>
      <c r="DA6" s="515"/>
      <c r="DB6" s="516"/>
      <c r="DC6" s="2"/>
      <c r="DD6" s="2"/>
      <c r="DE6" s="102" t="s">
        <v>1574</v>
      </c>
      <c r="DF6" s="8"/>
      <c r="DG6" s="8"/>
      <c r="DH6" s="8"/>
      <c r="DI6" s="8"/>
      <c r="DJ6" s="8"/>
      <c r="DK6" s="8"/>
      <c r="DL6" s="8"/>
      <c r="DM6" s="8"/>
      <c r="DN6" s="8"/>
      <c r="DO6" s="8"/>
      <c r="DP6" s="8"/>
      <c r="DQ6" s="8"/>
      <c r="DR6" s="8"/>
      <c r="DS6" s="8"/>
      <c r="DT6" s="8"/>
      <c r="DU6" s="8"/>
      <c r="DV6" s="8"/>
      <c r="DW6" s="8"/>
      <c r="DX6" s="8"/>
      <c r="DY6" s="8"/>
      <c r="DZ6" s="8"/>
      <c r="EA6" s="8"/>
      <c r="EB6" s="8"/>
      <c r="EC6" s="8"/>
      <c r="ED6" s="8"/>
      <c r="EE6" s="8"/>
      <c r="EF6" s="2"/>
      <c r="EG6" s="2"/>
      <c r="EH6" s="2"/>
      <c r="EI6" s="2"/>
      <c r="EJ6" s="2"/>
      <c r="EK6" s="2"/>
      <c r="EL6" s="2"/>
      <c r="EM6" s="2"/>
      <c r="EN6" s="2"/>
      <c r="EO6" s="2"/>
      <c r="EP6" s="2"/>
      <c r="EQ6" s="2"/>
      <c r="ER6" s="2"/>
      <c r="ES6" s="2"/>
      <c r="ET6" s="2"/>
      <c r="EU6" s="2"/>
      <c r="EV6" s="2"/>
    </row>
    <row r="7" spans="1:152" ht="12.75" customHeight="1" x14ac:dyDescent="0.25">
      <c r="A7" s="2"/>
      <c r="B7" s="103"/>
      <c r="C7" s="104" t="str">
        <f>"1Q"&amp;RIGHT(C6,2)</f>
        <v>1Q05</v>
      </c>
      <c r="D7" s="104" t="str">
        <f>"2Q"&amp;RIGHT(C6,2)</f>
        <v>2Q05</v>
      </c>
      <c r="E7" s="104" t="str">
        <f>"3Q"&amp;RIGHT(C6,2)</f>
        <v>3Q05</v>
      </c>
      <c r="F7" s="104" t="str">
        <f>"4Q"&amp;RIGHT(C6,2)</f>
        <v>4Q05</v>
      </c>
      <c r="G7" s="104" t="str">
        <f>"1Q"&amp;RIGHT(G6,2)</f>
        <v>1Q06</v>
      </c>
      <c r="H7" s="104" t="str">
        <f>"2Q"&amp;RIGHT(G6,2)</f>
        <v>2Q06</v>
      </c>
      <c r="I7" s="104" t="str">
        <f>"3Q"&amp;RIGHT(G6,2)</f>
        <v>3Q06</v>
      </c>
      <c r="J7" s="104" t="str">
        <f>"4Q"&amp;RIGHT(G6,2)</f>
        <v>4Q06</v>
      </c>
      <c r="K7" s="104" t="str">
        <f>"1Q"&amp;RIGHT(K6,2)</f>
        <v>1Q07</v>
      </c>
      <c r="L7" s="104" t="str">
        <f>"2Q"&amp;RIGHT(K6,2)</f>
        <v>2Q07</v>
      </c>
      <c r="M7" s="104" t="str">
        <f>"3Q"&amp;RIGHT(K6,2)</f>
        <v>3Q07</v>
      </c>
      <c r="N7" s="104" t="str">
        <f>"4Q"&amp;RIGHT(K6,2)</f>
        <v>4Q07</v>
      </c>
      <c r="O7" s="104" t="str">
        <f>"1Q"&amp;RIGHT(O6,2)</f>
        <v>1Q08</v>
      </c>
      <c r="P7" s="104" t="str">
        <f>"2Q"&amp;RIGHT(O6,2)</f>
        <v>2Q08</v>
      </c>
      <c r="Q7" s="104" t="str">
        <f>"3Q"&amp;RIGHT(O6,2)</f>
        <v>3Q08</v>
      </c>
      <c r="R7" s="104" t="str">
        <f>"4Q"&amp;RIGHT(O6,2)</f>
        <v>4Q08</v>
      </c>
      <c r="S7" s="104" t="str">
        <f>"1Q"&amp;RIGHT(S6,2)</f>
        <v>1Q09</v>
      </c>
      <c r="T7" s="104" t="str">
        <f>"2Q"&amp;RIGHT(S6,2)</f>
        <v>2Q09</v>
      </c>
      <c r="U7" s="104" t="str">
        <f>"3Q"&amp;RIGHT(S6,2)</f>
        <v>3Q09</v>
      </c>
      <c r="V7" s="104" t="str">
        <f>"4Q"&amp;RIGHT(S6,2)</f>
        <v>4Q09</v>
      </c>
      <c r="W7" s="104" t="str">
        <f>"1Q"&amp;RIGHT(W6,2)</f>
        <v>1Q10</v>
      </c>
      <c r="X7" s="104" t="str">
        <f>"2Q"&amp;RIGHT(W6,2)</f>
        <v>2Q10</v>
      </c>
      <c r="Y7" s="104" t="str">
        <f>"3Q"&amp;RIGHT(W6,2)</f>
        <v>3Q10</v>
      </c>
      <c r="Z7" s="104" t="str">
        <f>"4Q"&amp;RIGHT(W6,2)</f>
        <v>4Q10</v>
      </c>
      <c r="AA7" s="104" t="str">
        <f>"1Q"&amp;RIGHT(AA6,2)</f>
        <v>1Q11</v>
      </c>
      <c r="AB7" s="104" t="str">
        <f>"2Q"&amp;RIGHT(AA6,2)</f>
        <v>2Q11</v>
      </c>
      <c r="AC7" s="104" t="str">
        <f>"3Q"&amp;RIGHT(AA6,2)</f>
        <v>3Q11</v>
      </c>
      <c r="AD7" s="104" t="str">
        <f>"4Q"&amp;RIGHT(AA6,2)</f>
        <v>4Q11</v>
      </c>
      <c r="AE7" s="104" t="str">
        <f>"1Q"&amp;RIGHT(AE6,2)</f>
        <v>1Q12</v>
      </c>
      <c r="AF7" s="104" t="str">
        <f>"2Q"&amp;RIGHT(AE6,2)</f>
        <v>2Q12</v>
      </c>
      <c r="AG7" s="104" t="str">
        <f>"3Q"&amp;RIGHT(AE6,2)</f>
        <v>3Q12</v>
      </c>
      <c r="AH7" s="104" t="str">
        <f>"4Q"&amp;RIGHT(AE6,2)</f>
        <v>4Q12</v>
      </c>
      <c r="AI7" s="104" t="str">
        <f>"1Q"&amp;RIGHT(AI6,2)</f>
        <v>1Q13</v>
      </c>
      <c r="AJ7" s="104" t="str">
        <f>"2Q"&amp;RIGHT(AI6,2)</f>
        <v>2Q13</v>
      </c>
      <c r="AK7" s="104" t="str">
        <f>"3Q"&amp;RIGHT(AI6,2)</f>
        <v>3Q13</v>
      </c>
      <c r="AL7" s="104" t="str">
        <f>"4Q"&amp;RIGHT(AI6,2)</f>
        <v>4Q13</v>
      </c>
      <c r="AM7" s="104" t="str">
        <f>"1Q"&amp;RIGHT(AM6,2)</f>
        <v>1Q14</v>
      </c>
      <c r="AN7" s="104" t="str">
        <f>"2Q"&amp;RIGHT(AM6,2)</f>
        <v>2Q14</v>
      </c>
      <c r="AO7" s="104" t="str">
        <f>"3Q"&amp;RIGHT(AM6,2)</f>
        <v>3Q14</v>
      </c>
      <c r="AP7" s="104" t="str">
        <f>"4Q"&amp;RIGHT(AM6,2)</f>
        <v>4Q14</v>
      </c>
      <c r="AQ7" s="104" t="str">
        <f>"1Q"&amp;RIGHT(AQ6,2)</f>
        <v>1Q15</v>
      </c>
      <c r="AR7" s="104" t="str">
        <f>"2Q"&amp;RIGHT(AQ6,2)</f>
        <v>2Q15</v>
      </c>
      <c r="AS7" s="104" t="str">
        <f>"3Q"&amp;RIGHT(AQ6,2)</f>
        <v>3Q15</v>
      </c>
      <c r="AT7" s="104" t="str">
        <f>"4Q"&amp;RIGHT(AQ6,2)</f>
        <v>4Q15</v>
      </c>
      <c r="AU7" s="104" t="str">
        <f>"1Q"&amp;RIGHT(AU6,2)</f>
        <v>1Q16</v>
      </c>
      <c r="AV7" s="104" t="str">
        <f>"2Q"&amp;RIGHT(AU6,2)</f>
        <v>2Q16</v>
      </c>
      <c r="AW7" s="104" t="str">
        <f>"3Q"&amp;RIGHT(AU6,2)</f>
        <v>3Q16</v>
      </c>
      <c r="AX7" s="104" t="str">
        <f>"4Q"&amp;RIGHT(AU6,2)</f>
        <v>4Q16</v>
      </c>
      <c r="AY7" s="104" t="str">
        <f>"1Q"&amp;RIGHT(AY6,2)</f>
        <v>1Q17</v>
      </c>
      <c r="AZ7" s="104" t="str">
        <f>"2Q"&amp;RIGHT(AY6,2)</f>
        <v>2Q17</v>
      </c>
      <c r="BA7" s="104" t="str">
        <f>"3Q"&amp;RIGHT(AY6,2)</f>
        <v>3Q17</v>
      </c>
      <c r="BB7" s="104" t="str">
        <f>"4Q"&amp;RIGHT(AY6,2)</f>
        <v>4Q17</v>
      </c>
      <c r="BC7" s="104" t="str">
        <f>"1Q"&amp;RIGHT(BC6,2)</f>
        <v>1Q18</v>
      </c>
      <c r="BD7" s="104" t="str">
        <f>"2Q"&amp;RIGHT(BC6,2)</f>
        <v>2Q18</v>
      </c>
      <c r="BE7" s="104" t="str">
        <f>"3Q"&amp;RIGHT(BC6,2)</f>
        <v>3Q18</v>
      </c>
      <c r="BF7" s="104" t="str">
        <f>"4Q"&amp;RIGHT(BC6,2)</f>
        <v>4Q18</v>
      </c>
      <c r="BG7" s="104" t="str">
        <f>"1Q"&amp;RIGHT(BG6,2)</f>
        <v>1Q19</v>
      </c>
      <c r="BH7" s="104" t="str">
        <f>"2Q"&amp;RIGHT(BG6,2)</f>
        <v>2Q19</v>
      </c>
      <c r="BI7" s="104" t="str">
        <f>"3Q"&amp;RIGHT(BG6,2)</f>
        <v>3Q19</v>
      </c>
      <c r="BJ7" s="104" t="str">
        <f>"4Q"&amp;RIGHT(BG6,2)</f>
        <v>4Q19</v>
      </c>
      <c r="BK7" s="104" t="str">
        <f>"1Q"&amp;RIGHT(BK6,2)</f>
        <v>1Q20</v>
      </c>
      <c r="BL7" s="104" t="str">
        <f>"2Q"&amp;RIGHT(BK6,2)</f>
        <v>2Q20</v>
      </c>
      <c r="BM7" s="104" t="str">
        <f>"3Q"&amp;RIGHT(BK6,2)</f>
        <v>3Q20</v>
      </c>
      <c r="BN7" s="104" t="str">
        <f>"4Q"&amp;RIGHT(BK6,2)</f>
        <v>4Q20</v>
      </c>
      <c r="BO7" s="104" t="str">
        <f>"1Q"&amp;RIGHT(BO6,2)</f>
        <v>1Q21</v>
      </c>
      <c r="BP7" s="104" t="str">
        <f>"2Q"&amp;RIGHT(BO6,2)</f>
        <v>2Q21</v>
      </c>
      <c r="BQ7" s="104" t="str">
        <f>"3Q"&amp;RIGHT(BO6,2)</f>
        <v>3Q21</v>
      </c>
      <c r="BR7" s="104" t="str">
        <f>"4Q"&amp;RIGHT(BO6,2)</f>
        <v>4Q21</v>
      </c>
      <c r="BS7" s="104" t="str">
        <f>"1Q"&amp;RIGHT(BS6,2)</f>
        <v>1Q22</v>
      </c>
      <c r="BT7" s="104" t="str">
        <f>"2Q"&amp;RIGHT(BS6,2)</f>
        <v>2Q22</v>
      </c>
      <c r="BU7" s="104" t="str">
        <f>"3Q"&amp;RIGHT(BS6,2)</f>
        <v>3Q22</v>
      </c>
      <c r="BV7" s="104" t="str">
        <f>"4Q"&amp;RIGHT(BS6,2)</f>
        <v>4Q22</v>
      </c>
      <c r="BW7" s="104" t="str">
        <f>"1Q"&amp;RIGHT(BW6,2)</f>
        <v>1Q23</v>
      </c>
      <c r="BX7" s="104" t="str">
        <f>"2Q"&amp;RIGHT(BW6,2)</f>
        <v>2Q23</v>
      </c>
      <c r="BY7" s="104" t="str">
        <f>"3Q"&amp;RIGHT(BW6,2)</f>
        <v>3Q23</v>
      </c>
      <c r="BZ7" s="104" t="str">
        <f>"4Q"&amp;RIGHT(BW6,2)</f>
        <v>4Q23</v>
      </c>
      <c r="CA7" s="104" t="str">
        <f>"1Q"&amp;RIGHT(CA6,2)</f>
        <v>1Q24</v>
      </c>
      <c r="CB7" s="104" t="str">
        <f>"2Q"&amp;RIGHT(CA6,2)</f>
        <v>2Q24</v>
      </c>
      <c r="CC7" s="104" t="str">
        <f>"3Q"&amp;RIGHT(CA6,2)</f>
        <v>3Q24</v>
      </c>
      <c r="CD7" s="104" t="str">
        <f>"4Q"&amp;RIGHT(CA6,2)</f>
        <v>4Q24</v>
      </c>
      <c r="CE7" s="104" t="str">
        <f>"1Q"&amp;RIGHT(CE6,2)</f>
        <v>1Q25</v>
      </c>
      <c r="CF7" s="104" t="str">
        <f>"2Q"&amp;RIGHT(CE6,2)</f>
        <v>2Q25</v>
      </c>
      <c r="CG7" s="104" t="str">
        <f>"3Q"&amp;RIGHT(CE6,2)</f>
        <v>3Q25</v>
      </c>
      <c r="CH7" s="104" t="str">
        <f>"4Q"&amp;RIGHT(CE6,2)</f>
        <v>4Q25</v>
      </c>
      <c r="CI7" s="104" t="str">
        <f>"1Q"&amp;RIGHT(CI6,2)</f>
        <v>1Q26</v>
      </c>
      <c r="CJ7" s="104" t="str">
        <f>"2Q"&amp;RIGHT(CI6,2)</f>
        <v>2Q26</v>
      </c>
      <c r="CK7" s="104" t="str">
        <f>"3Q"&amp;RIGHT(CI6,2)</f>
        <v>3Q26</v>
      </c>
      <c r="CL7" s="104" t="str">
        <f>"4Q"&amp;RIGHT(CI6,2)</f>
        <v>4Q26</v>
      </c>
      <c r="CM7" s="104" t="str">
        <f>"1Q"&amp;RIGHT(CM6,2)</f>
        <v>1Q27</v>
      </c>
      <c r="CN7" s="104" t="str">
        <f>"2Q"&amp;RIGHT(CM6,2)</f>
        <v>2Q27</v>
      </c>
      <c r="CO7" s="104" t="str">
        <f>"3Q"&amp;RIGHT(CM6,2)</f>
        <v>3Q27</v>
      </c>
      <c r="CP7" s="104" t="str">
        <f>"4Q"&amp;RIGHT(CM6,2)</f>
        <v>4Q27</v>
      </c>
      <c r="CQ7" s="104" t="str">
        <f>"1Q"&amp;RIGHT(CQ6,2)</f>
        <v>1Q28</v>
      </c>
      <c r="CR7" s="104" t="str">
        <f>"2Q"&amp;RIGHT(CQ6,2)</f>
        <v>2Q28</v>
      </c>
      <c r="CS7" s="104" t="str">
        <f>"3Q"&amp;RIGHT(CQ6,2)</f>
        <v>3Q28</v>
      </c>
      <c r="CT7" s="104" t="str">
        <f>"4Q"&amp;RIGHT(CQ6,2)</f>
        <v>4Q28</v>
      </c>
      <c r="CU7" s="104" t="str">
        <f>"1Q"&amp;RIGHT(CU6,2)</f>
        <v>1Q29</v>
      </c>
      <c r="CV7" s="104" t="str">
        <f>"2Q"&amp;RIGHT(CU6,2)</f>
        <v>2Q29</v>
      </c>
      <c r="CW7" s="104" t="str">
        <f>"3Q"&amp;RIGHT(CU6,2)</f>
        <v>3Q29</v>
      </c>
      <c r="CX7" s="104" t="str">
        <f>"4Q"&amp;RIGHT(CU6,2)</f>
        <v>4Q29</v>
      </c>
      <c r="CY7" s="104" t="str">
        <f>"1Q"&amp;RIGHT(CY6,2)</f>
        <v>1Q30</v>
      </c>
      <c r="CZ7" s="104" t="str">
        <f>"2Q"&amp;RIGHT(CY6,2)</f>
        <v>2Q30</v>
      </c>
      <c r="DA7" s="104" t="str">
        <f>"3Q"&amp;RIGHT(CY6,2)</f>
        <v>3Q30</v>
      </c>
      <c r="DB7" s="104" t="str">
        <f>"4Q"&amp;RIGHT(CY6,2)</f>
        <v>4Q30</v>
      </c>
      <c r="DC7" s="2"/>
      <c r="DD7" s="2"/>
      <c r="DE7" s="103" t="s">
        <v>4</v>
      </c>
      <c r="DF7" s="9">
        <v>2005</v>
      </c>
      <c r="DG7" s="9">
        <f t="shared" ref="DG7:DR7" si="1">DF7+1</f>
        <v>2006</v>
      </c>
      <c r="DH7" s="9">
        <f t="shared" si="1"/>
        <v>2007</v>
      </c>
      <c r="DI7" s="9">
        <f t="shared" si="1"/>
        <v>2008</v>
      </c>
      <c r="DJ7" s="9">
        <f t="shared" si="1"/>
        <v>2009</v>
      </c>
      <c r="DK7" s="9">
        <f t="shared" si="1"/>
        <v>2010</v>
      </c>
      <c r="DL7" s="9">
        <f t="shared" si="1"/>
        <v>2011</v>
      </c>
      <c r="DM7" s="9">
        <f t="shared" si="1"/>
        <v>2012</v>
      </c>
      <c r="DN7" s="9">
        <f t="shared" si="1"/>
        <v>2013</v>
      </c>
      <c r="DO7" s="9">
        <f t="shared" si="1"/>
        <v>2014</v>
      </c>
      <c r="DP7" s="9">
        <f t="shared" si="1"/>
        <v>2015</v>
      </c>
      <c r="DQ7" s="9">
        <f t="shared" si="1"/>
        <v>2016</v>
      </c>
      <c r="DR7" s="9">
        <f t="shared" si="1"/>
        <v>2017</v>
      </c>
      <c r="DS7" s="9">
        <v>2018</v>
      </c>
      <c r="DT7" s="9">
        <f t="shared" ref="DT7:EE7" si="2">DS7+1</f>
        <v>2019</v>
      </c>
      <c r="DU7" s="9">
        <f t="shared" si="2"/>
        <v>2020</v>
      </c>
      <c r="DV7" s="9">
        <f t="shared" si="2"/>
        <v>2021</v>
      </c>
      <c r="DW7" s="9">
        <f t="shared" si="2"/>
        <v>2022</v>
      </c>
      <c r="DX7" s="10">
        <f t="shared" si="2"/>
        <v>2023</v>
      </c>
      <c r="DY7" s="10">
        <f t="shared" si="2"/>
        <v>2024</v>
      </c>
      <c r="DZ7" s="10">
        <f t="shared" si="2"/>
        <v>2025</v>
      </c>
      <c r="EA7" s="10">
        <f t="shared" si="2"/>
        <v>2026</v>
      </c>
      <c r="EB7" s="10">
        <f t="shared" si="2"/>
        <v>2027</v>
      </c>
      <c r="EC7" s="10">
        <f t="shared" si="2"/>
        <v>2028</v>
      </c>
      <c r="ED7" s="10">
        <f t="shared" si="2"/>
        <v>2029</v>
      </c>
      <c r="EE7" s="10">
        <f t="shared" si="2"/>
        <v>2030</v>
      </c>
      <c r="EF7" s="2"/>
      <c r="EG7" s="2"/>
      <c r="EH7" s="2"/>
      <c r="EI7" s="2"/>
      <c r="EJ7" s="2"/>
      <c r="EK7" s="2"/>
      <c r="EL7" s="2"/>
      <c r="EM7" s="2"/>
      <c r="EN7" s="2"/>
      <c r="EO7" s="2"/>
      <c r="EP7" s="2"/>
      <c r="EQ7" s="2"/>
      <c r="ER7" s="2"/>
      <c r="ES7" s="2"/>
      <c r="ET7" s="2"/>
      <c r="EU7" s="2"/>
      <c r="EV7" s="2"/>
    </row>
    <row r="8" spans="1:152" ht="4.5" customHeight="1" x14ac:dyDescent="0.25">
      <c r="A8" s="2" t="s">
        <v>1</v>
      </c>
      <c r="B8" s="371"/>
      <c r="C8" s="372"/>
      <c r="D8" s="372"/>
      <c r="E8" s="372"/>
      <c r="F8" s="372"/>
      <c r="G8" s="372"/>
      <c r="H8" s="372"/>
      <c r="I8" s="372"/>
      <c r="J8" s="372"/>
      <c r="K8" s="372"/>
      <c r="L8" s="372"/>
      <c r="M8" s="372"/>
      <c r="N8" s="372"/>
      <c r="O8" s="372"/>
      <c r="P8" s="372"/>
      <c r="Q8" s="372"/>
      <c r="R8" s="372"/>
      <c r="S8" s="372"/>
      <c r="T8" s="372"/>
      <c r="U8" s="372"/>
      <c r="V8" s="372"/>
      <c r="W8" s="372"/>
      <c r="X8" s="372"/>
      <c r="Y8" s="372"/>
      <c r="Z8" s="372"/>
      <c r="AA8" s="372"/>
      <c r="AB8" s="372"/>
      <c r="AC8" s="372"/>
      <c r="AD8" s="372"/>
      <c r="AE8" s="372"/>
      <c r="AF8" s="372"/>
      <c r="AG8" s="372"/>
      <c r="AH8" s="372"/>
      <c r="AI8" s="372"/>
      <c r="AJ8" s="372"/>
      <c r="AK8" s="372"/>
      <c r="AL8" s="372"/>
      <c r="AM8" s="372"/>
      <c r="AN8" s="372"/>
      <c r="AO8" s="372"/>
      <c r="AP8" s="372"/>
      <c r="AQ8" s="372"/>
      <c r="AR8" s="372"/>
      <c r="AS8" s="372"/>
      <c r="AT8" s="372"/>
      <c r="AU8" s="372"/>
      <c r="AV8" s="372"/>
      <c r="AW8" s="372"/>
      <c r="AX8" s="372"/>
      <c r="AY8" s="372"/>
      <c r="AZ8" s="372"/>
      <c r="BA8" s="372"/>
      <c r="BB8" s="372"/>
      <c r="BC8" s="372"/>
      <c r="BD8" s="372"/>
      <c r="BE8" s="372"/>
      <c r="BF8" s="372"/>
      <c r="BG8" s="372"/>
      <c r="BH8" s="372"/>
      <c r="BI8" s="372"/>
      <c r="BJ8" s="372"/>
      <c r="BK8" s="372"/>
      <c r="BL8" s="372"/>
      <c r="BM8" s="372"/>
      <c r="BN8" s="372"/>
      <c r="BO8" s="372"/>
      <c r="BP8" s="372"/>
      <c r="BQ8" s="372"/>
      <c r="BR8" s="372"/>
      <c r="BS8" s="372"/>
      <c r="BT8" s="372"/>
      <c r="BU8" s="372"/>
      <c r="BV8" s="372"/>
      <c r="BW8" s="372"/>
      <c r="BX8" s="372"/>
      <c r="BY8" s="372"/>
      <c r="BZ8" s="372"/>
      <c r="CA8" s="372"/>
      <c r="CB8" s="372"/>
      <c r="CC8" s="372"/>
      <c r="CD8" s="372"/>
      <c r="CE8" s="372"/>
      <c r="CF8" s="372"/>
      <c r="CG8" s="372"/>
      <c r="CH8" s="372"/>
      <c r="CI8" s="372"/>
      <c r="CJ8" s="372"/>
      <c r="CK8" s="372"/>
      <c r="CL8" s="372"/>
      <c r="CM8" s="372"/>
      <c r="CN8" s="372"/>
      <c r="CO8" s="372"/>
      <c r="CP8" s="372"/>
      <c r="CQ8" s="372"/>
      <c r="CR8" s="372"/>
      <c r="CS8" s="372"/>
      <c r="CT8" s="372"/>
      <c r="CU8" s="372"/>
      <c r="CV8" s="372"/>
      <c r="CW8" s="372"/>
      <c r="CX8" s="372"/>
      <c r="CY8" s="372"/>
      <c r="CZ8" s="372"/>
      <c r="DA8" s="372"/>
      <c r="DB8" s="372"/>
      <c r="DC8" s="2"/>
      <c r="DD8" s="2"/>
      <c r="DE8" s="371"/>
      <c r="DF8" s="373"/>
      <c r="DG8" s="373"/>
      <c r="DH8" s="373"/>
      <c r="DI8" s="373"/>
      <c r="DJ8" s="373"/>
      <c r="DK8" s="373"/>
      <c r="DL8" s="373"/>
      <c r="DM8" s="373"/>
      <c r="DN8" s="373"/>
      <c r="DO8" s="373"/>
      <c r="DP8" s="373"/>
      <c r="DQ8" s="373"/>
      <c r="DR8" s="373"/>
      <c r="DS8" s="373"/>
      <c r="DT8" s="373"/>
      <c r="DU8" s="374"/>
      <c r="DV8" s="374"/>
      <c r="DW8" s="374"/>
      <c r="DX8" s="374"/>
      <c r="DY8" s="374"/>
      <c r="DZ8" s="374"/>
      <c r="EA8" s="374"/>
      <c r="EB8" s="374"/>
      <c r="EC8" s="374"/>
      <c r="ED8" s="374"/>
      <c r="EE8" s="374"/>
      <c r="EF8" s="2"/>
      <c r="EG8" s="2"/>
      <c r="EH8" s="2"/>
      <c r="EI8" s="2"/>
      <c r="EJ8" s="2"/>
      <c r="EK8" s="2"/>
      <c r="EL8" s="2"/>
      <c r="EM8" s="2"/>
      <c r="EN8" s="2"/>
      <c r="EO8" s="2"/>
      <c r="EP8" s="2"/>
      <c r="EQ8" s="2"/>
      <c r="ER8" s="2"/>
      <c r="ES8" s="2"/>
      <c r="ET8" s="2"/>
      <c r="EU8" s="2"/>
      <c r="EV8" s="2"/>
    </row>
    <row r="9" spans="1:152" ht="12.75" customHeight="1" x14ac:dyDescent="0.25">
      <c r="A9" s="2"/>
      <c r="B9" s="3" t="s">
        <v>1575</v>
      </c>
      <c r="C9" s="375"/>
      <c r="D9" s="375"/>
      <c r="E9" s="375"/>
      <c r="F9" s="375"/>
      <c r="G9" s="375"/>
      <c r="H9" s="375"/>
      <c r="I9" s="375"/>
      <c r="J9" s="375"/>
      <c r="K9" s="375"/>
      <c r="L9" s="375"/>
      <c r="M9" s="375"/>
      <c r="N9" s="375"/>
      <c r="O9" s="375"/>
      <c r="P9" s="375"/>
      <c r="Q9" s="375"/>
      <c r="R9" s="375"/>
      <c r="S9" s="375"/>
      <c r="T9" s="375"/>
      <c r="U9" s="375"/>
      <c r="V9" s="375"/>
      <c r="W9" s="375"/>
      <c r="X9" s="375"/>
      <c r="Y9" s="375"/>
      <c r="Z9" s="375"/>
      <c r="AA9" s="375"/>
      <c r="AB9" s="375"/>
      <c r="AC9" s="375"/>
      <c r="AD9" s="375"/>
      <c r="AE9" s="375"/>
      <c r="AF9" s="375"/>
      <c r="AG9" s="375"/>
      <c r="AH9" s="375"/>
      <c r="AI9" s="375"/>
      <c r="AJ9" s="375"/>
      <c r="AK9" s="375"/>
      <c r="AL9" s="375"/>
      <c r="AM9" s="375"/>
      <c r="AN9" s="375"/>
      <c r="AO9" s="375"/>
      <c r="AP9" s="375"/>
      <c r="AQ9" s="375"/>
      <c r="AR9" s="375"/>
      <c r="AS9" s="375"/>
      <c r="AT9" s="375"/>
      <c r="AU9" s="375"/>
      <c r="AV9" s="375"/>
      <c r="AW9" s="375"/>
      <c r="AX9" s="375"/>
      <c r="AY9" s="92"/>
      <c r="AZ9" s="92"/>
      <c r="BA9" s="92"/>
      <c r="BB9" s="92"/>
      <c r="BC9" s="92"/>
      <c r="BD9" s="92"/>
      <c r="BE9" s="92"/>
      <c r="BF9" s="92"/>
      <c r="BG9" s="92"/>
      <c r="BH9" s="92"/>
      <c r="BI9" s="92"/>
      <c r="BJ9" s="92"/>
      <c r="BK9" s="92"/>
      <c r="BL9" s="92"/>
      <c r="BM9" s="92"/>
      <c r="BN9" s="92"/>
      <c r="BO9" s="92"/>
      <c r="BP9" s="92"/>
      <c r="BQ9" s="92"/>
      <c r="BR9" s="92"/>
      <c r="BS9" s="92"/>
      <c r="BT9" s="92"/>
      <c r="BU9" s="156"/>
      <c r="BV9" s="156"/>
      <c r="BW9" s="156"/>
      <c r="BX9" s="156"/>
      <c r="BY9" s="156"/>
      <c r="BZ9" s="156"/>
      <c r="CA9" s="156"/>
      <c r="CB9" s="156"/>
      <c r="CC9" s="156"/>
      <c r="CD9" s="156"/>
      <c r="CE9" s="156"/>
      <c r="CF9" s="156"/>
      <c r="CG9" s="156"/>
      <c r="CH9" s="156"/>
      <c r="CI9" s="156"/>
      <c r="CJ9" s="156"/>
      <c r="CK9" s="156"/>
      <c r="CL9" s="156"/>
      <c r="CM9" s="92"/>
      <c r="CN9" s="92"/>
      <c r="CO9" s="92"/>
      <c r="CP9" s="92"/>
      <c r="CQ9" s="92"/>
      <c r="CR9" s="92"/>
      <c r="CS9" s="92"/>
      <c r="CT9" s="92"/>
      <c r="CU9" s="92"/>
      <c r="CV9" s="92"/>
      <c r="CW9" s="92"/>
      <c r="CX9" s="92"/>
      <c r="CY9" s="92"/>
      <c r="CZ9" s="92"/>
      <c r="DA9" s="92"/>
      <c r="DB9" s="92"/>
      <c r="DC9" s="2"/>
      <c r="DD9" s="3"/>
      <c r="DE9" s="3" t="s">
        <v>1575</v>
      </c>
      <c r="DF9" s="92"/>
      <c r="DG9" s="92"/>
      <c r="DH9" s="92"/>
      <c r="DI9" s="92"/>
      <c r="DJ9" s="92"/>
      <c r="DK9" s="92"/>
      <c r="DL9" s="92"/>
      <c r="DM9" s="92"/>
      <c r="DN9" s="92"/>
      <c r="DO9" s="92"/>
      <c r="DP9" s="92"/>
      <c r="DQ9" s="92"/>
      <c r="DR9" s="92"/>
      <c r="DS9" s="92"/>
      <c r="DT9" s="92"/>
      <c r="DU9" s="92"/>
      <c r="DV9" s="92"/>
      <c r="DW9" s="92"/>
      <c r="DX9" s="92"/>
      <c r="DY9" s="92"/>
      <c r="DZ9" s="92"/>
      <c r="EA9" s="92"/>
      <c r="EB9" s="92"/>
      <c r="EC9" s="92"/>
      <c r="ED9" s="92"/>
      <c r="EE9" s="92"/>
      <c r="EF9" s="2"/>
      <c r="EG9" s="2"/>
      <c r="EH9" s="2"/>
      <c r="EI9" s="2"/>
      <c r="EJ9" s="2"/>
      <c r="EK9" s="2"/>
      <c r="EL9" s="2"/>
      <c r="EM9" s="2"/>
      <c r="EN9" s="2"/>
      <c r="EO9" s="2"/>
      <c r="EP9" s="2"/>
      <c r="EQ9" s="2"/>
      <c r="ER9" s="2"/>
      <c r="ES9" s="2"/>
      <c r="ET9" s="2"/>
      <c r="EU9" s="2"/>
      <c r="EV9" s="2"/>
    </row>
    <row r="10" spans="1:152" ht="12.75" customHeight="1" x14ac:dyDescent="0.25">
      <c r="A10" s="11"/>
      <c r="B10" s="252" t="s">
        <v>18</v>
      </c>
      <c r="C10" s="253"/>
      <c r="D10" s="253"/>
      <c r="E10" s="253"/>
      <c r="F10" s="253"/>
      <c r="G10" s="253"/>
      <c r="H10" s="253"/>
      <c r="I10" s="253"/>
      <c r="J10" s="253"/>
      <c r="K10" s="253"/>
      <c r="L10" s="253"/>
      <c r="M10" s="253"/>
      <c r="N10" s="253"/>
      <c r="O10" s="253"/>
      <c r="P10" s="253"/>
      <c r="Q10" s="253"/>
      <c r="R10" s="253"/>
      <c r="S10" s="253"/>
      <c r="T10" s="253"/>
      <c r="U10" s="253"/>
      <c r="V10" s="253"/>
      <c r="W10" s="253"/>
      <c r="X10" s="253"/>
      <c r="Y10" s="253"/>
      <c r="Z10" s="253"/>
      <c r="AA10" s="253"/>
      <c r="AB10" s="253"/>
      <c r="AC10" s="253"/>
      <c r="AD10" s="253"/>
      <c r="AE10" s="253"/>
      <c r="AF10" s="253"/>
      <c r="AG10" s="253"/>
      <c r="AH10" s="253"/>
      <c r="AI10" s="253"/>
      <c r="AJ10" s="253"/>
      <c r="AK10" s="253"/>
      <c r="AL10" s="253"/>
      <c r="AM10" s="253"/>
      <c r="AN10" s="253"/>
      <c r="AO10" s="253"/>
      <c r="AP10" s="253"/>
      <c r="AQ10" s="253"/>
      <c r="AR10" s="253"/>
      <c r="AS10" s="253"/>
      <c r="AT10" s="253"/>
      <c r="AU10" s="253"/>
      <c r="AV10" s="253"/>
      <c r="AW10" s="253"/>
      <c r="AX10" s="253"/>
      <c r="AY10" s="376"/>
      <c r="AZ10" s="376"/>
      <c r="BA10" s="376"/>
      <c r="BB10" s="376"/>
      <c r="BC10" s="376"/>
      <c r="BD10" s="376"/>
      <c r="BE10" s="376"/>
      <c r="BF10" s="376"/>
      <c r="BG10" s="376"/>
      <c r="BH10" s="376"/>
      <c r="BI10" s="376"/>
      <c r="BJ10" s="376"/>
      <c r="BK10" s="376"/>
      <c r="BL10" s="376"/>
      <c r="BM10" s="376"/>
      <c r="BN10" s="376"/>
      <c r="BO10" s="377">
        <v>-5.335</v>
      </c>
      <c r="BP10" s="377"/>
      <c r="BQ10" s="377"/>
      <c r="BR10" s="377">
        <f>((4258-$BO10)/3)/1000</f>
        <v>1.4211116666666668</v>
      </c>
      <c r="BS10" s="377">
        <v>20.845356929999994</v>
      </c>
      <c r="BT10" s="377">
        <v>68.521424899999971</v>
      </c>
      <c r="BU10" s="377">
        <v>65.079668429999984</v>
      </c>
      <c r="BV10" s="377">
        <v>62.634302117225005</v>
      </c>
      <c r="BW10" s="377">
        <v>62.905000000000001</v>
      </c>
      <c r="BX10" s="377">
        <v>71.210999999999999</v>
      </c>
      <c r="BY10" s="377">
        <v>56.326999999999998</v>
      </c>
      <c r="BZ10" s="377">
        <v>36.049999999999997</v>
      </c>
      <c r="CA10" s="377">
        <v>26.786999999999999</v>
      </c>
      <c r="CB10" s="377">
        <v>14.837</v>
      </c>
      <c r="CC10" s="377">
        <v>3.9180000000000001</v>
      </c>
      <c r="CD10" s="271">
        <f>'Income Statement'!CD76</f>
        <v>17.418340244883485</v>
      </c>
      <c r="CE10" s="271">
        <f>'Income Statement'!CE76</f>
        <v>17.428261839292148</v>
      </c>
      <c r="CF10" s="271">
        <f>'Income Statement'!CF76</f>
        <v>44.174743253424936</v>
      </c>
      <c r="CG10" s="271">
        <f>'Income Statement'!CG76</f>
        <v>49.107656807471514</v>
      </c>
      <c r="CH10" s="271">
        <f>'Income Statement'!CH76</f>
        <v>51.377109216896159</v>
      </c>
      <c r="CI10" s="271">
        <f>'Income Statement'!CI76</f>
        <v>52.710517714164304</v>
      </c>
      <c r="CJ10" s="271">
        <f>'Income Statement'!CJ76</f>
        <v>54.561476850142945</v>
      </c>
      <c r="CK10" s="271">
        <f>'Income Statement'!CK76</f>
        <v>57.112846239545377</v>
      </c>
      <c r="CL10" s="271">
        <f>'Income Statement'!CL76</f>
        <v>58.913911881802228</v>
      </c>
      <c r="CM10" s="271">
        <f>'Income Statement'!CM76</f>
        <v>61.959672571421777</v>
      </c>
      <c r="CN10" s="271">
        <f>'Income Statement'!CN76</f>
        <v>63.30938496902543</v>
      </c>
      <c r="CO10" s="271">
        <f>'Income Statement'!CO76</f>
        <v>64.738632780675204</v>
      </c>
      <c r="CP10" s="271">
        <f>'Income Statement'!CP76</f>
        <v>65.857525046243097</v>
      </c>
      <c r="CQ10" s="271">
        <f>'Income Statement'!CQ76</f>
        <v>66.689046309607534</v>
      </c>
      <c r="CR10" s="271">
        <f>'Income Statement'!CR76</f>
        <v>67.400485247179873</v>
      </c>
      <c r="CS10" s="271">
        <f>'Income Statement'!CS76</f>
        <v>68.052678549560397</v>
      </c>
      <c r="CT10" s="271">
        <f>'Income Statement'!CT76</f>
        <v>68.523628680727413</v>
      </c>
      <c r="CU10" s="271">
        <f>'Income Statement'!CU76</f>
        <v>68.763319267393427</v>
      </c>
      <c r="CV10" s="271">
        <f>'Income Statement'!CV76</f>
        <v>69.132324865559411</v>
      </c>
      <c r="CW10" s="271">
        <f>'Income Statement'!CW76</f>
        <v>69.443869529107843</v>
      </c>
      <c r="CX10" s="271">
        <f>'Income Statement'!CX76</f>
        <v>69.638774141488739</v>
      </c>
      <c r="CY10" s="271">
        <f>'Income Statement'!CY76</f>
        <v>69.657945979301502</v>
      </c>
      <c r="CZ10" s="271">
        <f>'Income Statement'!CZ76</f>
        <v>69.882218077221438</v>
      </c>
      <c r="DA10" s="271">
        <f>'Income Statement'!DA76</f>
        <v>70.107086112291626</v>
      </c>
      <c r="DB10" s="271">
        <f>'Income Statement'!DB76</f>
        <v>70.263785620598455</v>
      </c>
      <c r="DC10" s="11"/>
      <c r="DD10" s="11"/>
      <c r="DE10" s="252" t="s">
        <v>18</v>
      </c>
      <c r="DF10" s="138">
        <f t="shared" ref="DF10:DT10" si="3">SUMIF($C$5:$DC$5,DF$5,$C10:$DC10)</f>
        <v>0</v>
      </c>
      <c r="DG10" s="138">
        <f t="shared" si="3"/>
        <v>0</v>
      </c>
      <c r="DH10" s="138">
        <f t="shared" si="3"/>
        <v>0</v>
      </c>
      <c r="DI10" s="138">
        <f t="shared" si="3"/>
        <v>0</v>
      </c>
      <c r="DJ10" s="138">
        <f t="shared" si="3"/>
        <v>0</v>
      </c>
      <c r="DK10" s="138">
        <f t="shared" si="3"/>
        <v>0</v>
      </c>
      <c r="DL10" s="138">
        <f t="shared" si="3"/>
        <v>0</v>
      </c>
      <c r="DM10" s="138">
        <f t="shared" si="3"/>
        <v>0</v>
      </c>
      <c r="DN10" s="138">
        <f t="shared" si="3"/>
        <v>0</v>
      </c>
      <c r="DO10" s="138">
        <f t="shared" si="3"/>
        <v>0</v>
      </c>
      <c r="DP10" s="138">
        <f t="shared" si="3"/>
        <v>0</v>
      </c>
      <c r="DQ10" s="138">
        <f t="shared" si="3"/>
        <v>0</v>
      </c>
      <c r="DR10" s="138">
        <f t="shared" si="3"/>
        <v>0</v>
      </c>
      <c r="DS10" s="138">
        <f t="shared" si="3"/>
        <v>0</v>
      </c>
      <c r="DT10" s="138">
        <f t="shared" si="3"/>
        <v>0</v>
      </c>
      <c r="DU10" s="138">
        <v>-34.444430180000005</v>
      </c>
      <c r="DV10" s="138">
        <v>4.9279129900000047</v>
      </c>
      <c r="DW10" s="138">
        <f t="shared" ref="DW10:EE10" si="4">SUMIF($C$5:$DC$5,DW$5,$C10:$DC10)</f>
        <v>217.08075237722494</v>
      </c>
      <c r="DX10" s="138">
        <f t="shared" si="4"/>
        <v>226.49299999999999</v>
      </c>
      <c r="DY10" s="138">
        <f t="shared" si="4"/>
        <v>62.960340244883483</v>
      </c>
      <c r="DZ10" s="138">
        <f t="shared" si="4"/>
        <v>162.08777111708474</v>
      </c>
      <c r="EA10" s="138">
        <f t="shared" si="4"/>
        <v>223.29875268565485</v>
      </c>
      <c r="EB10" s="138">
        <f t="shared" si="4"/>
        <v>255.86521536736552</v>
      </c>
      <c r="EC10" s="138">
        <f t="shared" si="4"/>
        <v>270.66583878707519</v>
      </c>
      <c r="ED10" s="138">
        <f t="shared" si="4"/>
        <v>276.97828780354939</v>
      </c>
      <c r="EE10" s="138">
        <f t="shared" si="4"/>
        <v>279.91103578941301</v>
      </c>
      <c r="EF10" s="11"/>
      <c r="EG10" s="11"/>
      <c r="EH10" s="11"/>
      <c r="EI10" s="11"/>
      <c r="EJ10" s="11"/>
      <c r="EK10" s="11"/>
      <c r="EL10" s="11"/>
      <c r="EM10" s="11"/>
      <c r="EN10" s="11"/>
      <c r="EO10" s="11"/>
      <c r="EP10" s="11"/>
      <c r="EQ10" s="11"/>
      <c r="ER10" s="11"/>
      <c r="ES10" s="11"/>
      <c r="ET10" s="11"/>
      <c r="EU10" s="11"/>
      <c r="EV10" s="11"/>
    </row>
    <row r="11" spans="1:152" ht="12.75" customHeight="1" x14ac:dyDescent="0.25">
      <c r="A11" s="129"/>
      <c r="B11" s="135" t="s">
        <v>1333</v>
      </c>
      <c r="C11" s="136"/>
      <c r="D11" s="136"/>
      <c r="E11" s="136"/>
      <c r="F11" s="136"/>
      <c r="G11" s="136"/>
      <c r="H11" s="136"/>
      <c r="I11" s="136"/>
      <c r="J11" s="136"/>
      <c r="K11" s="136"/>
      <c r="L11" s="136"/>
      <c r="M11" s="136"/>
      <c r="N11" s="136"/>
      <c r="O11" s="136"/>
      <c r="P11" s="136"/>
      <c r="Q11" s="136"/>
      <c r="R11" s="136"/>
      <c r="S11" s="136"/>
      <c r="T11" s="136"/>
      <c r="U11" s="136"/>
      <c r="V11" s="136"/>
      <c r="W11" s="136"/>
      <c r="X11" s="136"/>
      <c r="Y11" s="136"/>
      <c r="Z11" s="136"/>
      <c r="AA11" s="136"/>
      <c r="AB11" s="136"/>
      <c r="AC11" s="136"/>
      <c r="AD11" s="136"/>
      <c r="AE11" s="136"/>
      <c r="AF11" s="136"/>
      <c r="AG11" s="136"/>
      <c r="AH11" s="136"/>
      <c r="AI11" s="136"/>
      <c r="AJ11" s="136"/>
      <c r="AK11" s="136"/>
      <c r="AL11" s="136"/>
      <c r="AM11" s="136"/>
      <c r="AN11" s="136"/>
      <c r="AO11" s="136"/>
      <c r="AP11" s="136"/>
      <c r="AQ11" s="136"/>
      <c r="AR11" s="136"/>
      <c r="AS11" s="136"/>
      <c r="AT11" s="136"/>
      <c r="AU11" s="136"/>
      <c r="AV11" s="136"/>
      <c r="AW11" s="136"/>
      <c r="AX11" s="136"/>
      <c r="AY11" s="376"/>
      <c r="AZ11" s="376"/>
      <c r="BA11" s="376"/>
      <c r="BB11" s="376"/>
      <c r="BC11" s="376"/>
      <c r="BD11" s="376"/>
      <c r="BE11" s="376"/>
      <c r="BF11" s="376"/>
      <c r="BG11" s="376"/>
      <c r="BH11" s="376"/>
      <c r="BI11" s="376"/>
      <c r="BJ11" s="376"/>
      <c r="BK11" s="376"/>
      <c r="BL11" s="376"/>
      <c r="BM11" s="376"/>
      <c r="BN11" s="376"/>
      <c r="BO11" s="377">
        <v>5.6849999999999996</v>
      </c>
      <c r="BP11" s="377"/>
      <c r="BQ11" s="377"/>
      <c r="BR11" s="377">
        <f>(+(24604-$BO11)/3)/1000</f>
        <v>8.1994383333333332</v>
      </c>
      <c r="BS11" s="377">
        <v>6.4644720599999994</v>
      </c>
      <c r="BT11" s="377">
        <v>6.7318501499999988</v>
      </c>
      <c r="BU11" s="377">
        <v>7.08066029</v>
      </c>
      <c r="BV11" s="377">
        <f>7.97680704</f>
        <v>7.9768070399999997</v>
      </c>
      <c r="BW11" s="377">
        <v>8.8079999999999998</v>
      </c>
      <c r="BX11" s="377">
        <v>9.8140000000000001</v>
      </c>
      <c r="BY11" s="377">
        <v>10.746</v>
      </c>
      <c r="BZ11" s="377">
        <v>12.266</v>
      </c>
      <c r="CA11" s="377">
        <f>18.007+1.061</f>
        <v>19.068000000000001</v>
      </c>
      <c r="CB11" s="377">
        <v>25.885999999999999</v>
      </c>
      <c r="CC11" s="377">
        <v>26.972000000000001</v>
      </c>
      <c r="CD11" s="271">
        <f>-'Income Statement'!CD27</f>
        <v>26.199344999999997</v>
      </c>
      <c r="CE11" s="271">
        <f>-'Income Statement'!CE27</f>
        <v>26.199344999999997</v>
      </c>
      <c r="CF11" s="271">
        <f>-'Income Statement'!CF27</f>
        <v>26.199344999999997</v>
      </c>
      <c r="CG11" s="271">
        <f>-'Income Statement'!CG27</f>
        <v>26.199344999999997</v>
      </c>
      <c r="CH11" s="271">
        <f>-'Income Statement'!CH27</f>
        <v>26.199344999999997</v>
      </c>
      <c r="CI11" s="271">
        <f>-'Income Statement'!CI27</f>
        <v>26.199344999999997</v>
      </c>
      <c r="CJ11" s="271">
        <f>-'Income Statement'!CJ27</f>
        <v>26.199344999999997</v>
      </c>
      <c r="CK11" s="271">
        <f>-'Income Statement'!CK27</f>
        <v>26.199344999999997</v>
      </c>
      <c r="CL11" s="271">
        <f>-'Income Statement'!CL27</f>
        <v>26.199344999999997</v>
      </c>
      <c r="CM11" s="271">
        <f>-'Income Statement'!CM27</f>
        <v>26.199344999999997</v>
      </c>
      <c r="CN11" s="271">
        <f>-'Income Statement'!CN27</f>
        <v>26.199344999999997</v>
      </c>
      <c r="CO11" s="271">
        <f>-'Income Statement'!CO27</f>
        <v>26.199344999999997</v>
      </c>
      <c r="CP11" s="271">
        <f>-'Income Statement'!CP27</f>
        <v>26.199344999999997</v>
      </c>
      <c r="CQ11" s="271">
        <f>-'Income Statement'!CQ27</f>
        <v>26.199344999999997</v>
      </c>
      <c r="CR11" s="271">
        <f>-'Income Statement'!CR27</f>
        <v>26.199344999999997</v>
      </c>
      <c r="CS11" s="271">
        <f>-'Income Statement'!CS27</f>
        <v>26.199344999999997</v>
      </c>
      <c r="CT11" s="271">
        <f>-'Income Statement'!CT27</f>
        <v>26.199344999999997</v>
      </c>
      <c r="CU11" s="271">
        <f>-'Income Statement'!CU27</f>
        <v>26.199344999999997</v>
      </c>
      <c r="CV11" s="271">
        <f>-'Income Statement'!CV27</f>
        <v>26.199344999999997</v>
      </c>
      <c r="CW11" s="271">
        <f>-'Income Statement'!CW27</f>
        <v>26.199344999999997</v>
      </c>
      <c r="CX11" s="271">
        <f>-'Income Statement'!CX27</f>
        <v>26.199344999999997</v>
      </c>
      <c r="CY11" s="271">
        <f>-'Income Statement'!CY27</f>
        <v>26.199344999999997</v>
      </c>
      <c r="CZ11" s="271">
        <f>-'Income Statement'!CZ27</f>
        <v>26.199344999999997</v>
      </c>
      <c r="DA11" s="271">
        <f>-'Income Statement'!DA27</f>
        <v>26.199344999999997</v>
      </c>
      <c r="DB11" s="271">
        <f>-'Income Statement'!DB27</f>
        <v>26.199344999999997</v>
      </c>
      <c r="DC11" s="129"/>
      <c r="DD11" s="129"/>
      <c r="DE11" s="135" t="s">
        <v>1333</v>
      </c>
      <c r="DF11" s="182">
        <f t="shared" ref="DF11:DT11" si="5">SUMIF($C$5:$DC$5,DF$5,$C11:$DC11)</f>
        <v>0</v>
      </c>
      <c r="DG11" s="182">
        <f t="shared" si="5"/>
        <v>0</v>
      </c>
      <c r="DH11" s="182">
        <f t="shared" si="5"/>
        <v>0</v>
      </c>
      <c r="DI11" s="182">
        <f t="shared" si="5"/>
        <v>0</v>
      </c>
      <c r="DJ11" s="182">
        <f t="shared" si="5"/>
        <v>0</v>
      </c>
      <c r="DK11" s="182">
        <f t="shared" si="5"/>
        <v>0</v>
      </c>
      <c r="DL11" s="182">
        <f t="shared" si="5"/>
        <v>0</v>
      </c>
      <c r="DM11" s="182">
        <f t="shared" si="5"/>
        <v>0</v>
      </c>
      <c r="DN11" s="182">
        <f t="shared" si="5"/>
        <v>0</v>
      </c>
      <c r="DO11" s="182">
        <f t="shared" si="5"/>
        <v>0</v>
      </c>
      <c r="DP11" s="182">
        <f t="shared" si="5"/>
        <v>0</v>
      </c>
      <c r="DQ11" s="182">
        <f t="shared" si="5"/>
        <v>0</v>
      </c>
      <c r="DR11" s="182">
        <f t="shared" si="5"/>
        <v>0</v>
      </c>
      <c r="DS11" s="182">
        <f t="shared" si="5"/>
        <v>0</v>
      </c>
      <c r="DT11" s="182">
        <f t="shared" si="5"/>
        <v>0</v>
      </c>
      <c r="DU11" s="182">
        <v>21.516693990000004</v>
      </c>
      <c r="DV11" s="182">
        <v>24.54089351</v>
      </c>
      <c r="DW11" s="182">
        <f t="shared" ref="DW11:EE11" si="6">SUMIF($C$5:$DC$5,DW$5,$C11:$DC11)</f>
        <v>28.25378954</v>
      </c>
      <c r="DX11" s="182">
        <f t="shared" si="6"/>
        <v>41.634</v>
      </c>
      <c r="DY11" s="182">
        <f t="shared" si="6"/>
        <v>98.125344999999996</v>
      </c>
      <c r="DZ11" s="182">
        <f t="shared" si="6"/>
        <v>104.79737999999999</v>
      </c>
      <c r="EA11" s="182">
        <f t="shared" si="6"/>
        <v>104.79737999999999</v>
      </c>
      <c r="EB11" s="182">
        <f t="shared" si="6"/>
        <v>104.79737999999999</v>
      </c>
      <c r="EC11" s="182">
        <f t="shared" si="6"/>
        <v>104.79737999999999</v>
      </c>
      <c r="ED11" s="182">
        <f t="shared" si="6"/>
        <v>104.79737999999999</v>
      </c>
      <c r="EE11" s="182">
        <f t="shared" si="6"/>
        <v>104.79737999999999</v>
      </c>
      <c r="EF11" s="129"/>
      <c r="EG11" s="129"/>
      <c r="EH11" s="129"/>
      <c r="EI11" s="129"/>
      <c r="EJ11" s="129"/>
      <c r="EK11" s="129"/>
      <c r="EL11" s="129"/>
      <c r="EM11" s="129"/>
      <c r="EN11" s="129"/>
      <c r="EO11" s="129"/>
      <c r="EP11" s="129"/>
      <c r="EQ11" s="129"/>
      <c r="ER11" s="129"/>
      <c r="ES11" s="129"/>
      <c r="ET11" s="129"/>
      <c r="EU11" s="129"/>
      <c r="EV11" s="129"/>
    </row>
    <row r="12" spans="1:152" ht="12.75" customHeight="1" x14ac:dyDescent="0.25">
      <c r="A12" s="129"/>
      <c r="B12" s="135" t="s">
        <v>1576</v>
      </c>
      <c r="C12" s="136"/>
      <c r="D12" s="136"/>
      <c r="E12" s="136"/>
      <c r="F12" s="136"/>
      <c r="G12" s="136"/>
      <c r="H12" s="136"/>
      <c r="I12" s="136"/>
      <c r="J12" s="136"/>
      <c r="K12" s="136"/>
      <c r="L12" s="136"/>
      <c r="M12" s="136"/>
      <c r="N12" s="136"/>
      <c r="O12" s="136"/>
      <c r="P12" s="136"/>
      <c r="Q12" s="136"/>
      <c r="R12" s="136"/>
      <c r="S12" s="136"/>
      <c r="T12" s="136"/>
      <c r="U12" s="136"/>
      <c r="V12" s="136"/>
      <c r="W12" s="136"/>
      <c r="X12" s="136"/>
      <c r="Y12" s="136"/>
      <c r="Z12" s="136"/>
      <c r="AA12" s="136"/>
      <c r="AB12" s="136"/>
      <c r="AC12" s="136"/>
      <c r="AD12" s="136"/>
      <c r="AE12" s="136"/>
      <c r="AF12" s="136"/>
      <c r="AG12" s="136"/>
      <c r="AH12" s="136"/>
      <c r="AI12" s="136"/>
      <c r="AJ12" s="136"/>
      <c r="AK12" s="136"/>
      <c r="AL12" s="136"/>
      <c r="AM12" s="136"/>
      <c r="AN12" s="136"/>
      <c r="AO12" s="136"/>
      <c r="AP12" s="136"/>
      <c r="AQ12" s="136"/>
      <c r="AR12" s="136"/>
      <c r="AS12" s="136"/>
      <c r="AT12" s="136"/>
      <c r="AU12" s="136"/>
      <c r="AV12" s="136"/>
      <c r="AW12" s="136"/>
      <c r="AX12" s="136"/>
      <c r="AY12" s="376"/>
      <c r="AZ12" s="376"/>
      <c r="BA12" s="376"/>
      <c r="BB12" s="376"/>
      <c r="BC12" s="376"/>
      <c r="BD12" s="376"/>
      <c r="BE12" s="376"/>
      <c r="BF12" s="376"/>
      <c r="BG12" s="376"/>
      <c r="BH12" s="376"/>
      <c r="BI12" s="376"/>
      <c r="BJ12" s="376"/>
      <c r="BK12" s="376"/>
      <c r="BL12" s="376"/>
      <c r="BM12" s="376"/>
      <c r="BN12" s="376"/>
      <c r="BO12" s="377">
        <v>0</v>
      </c>
      <c r="BP12" s="377"/>
      <c r="BQ12" s="377"/>
      <c r="BR12" s="377">
        <v>0</v>
      </c>
      <c r="BS12" s="377">
        <v>0</v>
      </c>
      <c r="BT12" s="377">
        <v>0</v>
      </c>
      <c r="BU12" s="377">
        <v>0</v>
      </c>
      <c r="BV12" s="377">
        <v>0</v>
      </c>
      <c r="BW12" s="377">
        <v>0</v>
      </c>
      <c r="BX12" s="377">
        <v>0</v>
      </c>
      <c r="BY12" s="377">
        <v>0</v>
      </c>
      <c r="BZ12" s="377">
        <v>0</v>
      </c>
      <c r="CA12" s="377">
        <v>0</v>
      </c>
      <c r="CB12" s="377">
        <v>0</v>
      </c>
      <c r="CC12" s="377">
        <v>0</v>
      </c>
      <c r="CD12" s="271">
        <f>'Income Statement'!CD33</f>
        <v>0</v>
      </c>
      <c r="CE12" s="271">
        <f>'Income Statement'!CE33</f>
        <v>0</v>
      </c>
      <c r="CF12" s="271">
        <f>'Income Statement'!CF33</f>
        <v>0</v>
      </c>
      <c r="CG12" s="271">
        <f>'Income Statement'!CG33</f>
        <v>0</v>
      </c>
      <c r="CH12" s="271">
        <f>'Income Statement'!CH33</f>
        <v>0</v>
      </c>
      <c r="CI12" s="271">
        <f>'Income Statement'!CI33</f>
        <v>0</v>
      </c>
      <c r="CJ12" s="271">
        <f>'Income Statement'!CJ33</f>
        <v>0</v>
      </c>
      <c r="CK12" s="271">
        <f>'Income Statement'!CK33</f>
        <v>0</v>
      </c>
      <c r="CL12" s="271">
        <f>'Income Statement'!CL33</f>
        <v>0</v>
      </c>
      <c r="CM12" s="271">
        <f>'Income Statement'!CM33</f>
        <v>0</v>
      </c>
      <c r="CN12" s="271">
        <f>'Income Statement'!CN33</f>
        <v>0</v>
      </c>
      <c r="CO12" s="271">
        <f>'Income Statement'!CO33</f>
        <v>0</v>
      </c>
      <c r="CP12" s="271">
        <f>'Income Statement'!CP33</f>
        <v>0</v>
      </c>
      <c r="CQ12" s="271">
        <f>'Income Statement'!CQ33</f>
        <v>0</v>
      </c>
      <c r="CR12" s="271">
        <f>'Income Statement'!CR33</f>
        <v>0</v>
      </c>
      <c r="CS12" s="271">
        <f>'Income Statement'!CS33</f>
        <v>0</v>
      </c>
      <c r="CT12" s="271">
        <f>'Income Statement'!CT33</f>
        <v>0</v>
      </c>
      <c r="CU12" s="271">
        <f>'Income Statement'!CU33</f>
        <v>0</v>
      </c>
      <c r="CV12" s="271">
        <f>'Income Statement'!CV33</f>
        <v>0</v>
      </c>
      <c r="CW12" s="271">
        <f>'Income Statement'!CW33</f>
        <v>0</v>
      </c>
      <c r="CX12" s="271">
        <f>'Income Statement'!CX33</f>
        <v>0</v>
      </c>
      <c r="CY12" s="271">
        <f>'Income Statement'!CY33</f>
        <v>0</v>
      </c>
      <c r="CZ12" s="271">
        <f>'Income Statement'!CZ33</f>
        <v>0</v>
      </c>
      <c r="DA12" s="271">
        <f>'Income Statement'!DA33</f>
        <v>0</v>
      </c>
      <c r="DB12" s="271">
        <f>'Income Statement'!DB33</f>
        <v>0</v>
      </c>
      <c r="DC12" s="129"/>
      <c r="DD12" s="129"/>
      <c r="DE12" s="135" t="s">
        <v>1576</v>
      </c>
      <c r="DF12" s="182">
        <f t="shared" ref="DF12:EE12" si="7">SUMIF($C$5:$DC$5,DF$5,$C12:$DC12)</f>
        <v>0</v>
      </c>
      <c r="DG12" s="182">
        <f t="shared" si="7"/>
        <v>0</v>
      </c>
      <c r="DH12" s="182">
        <f t="shared" si="7"/>
        <v>0</v>
      </c>
      <c r="DI12" s="182">
        <f t="shared" si="7"/>
        <v>0</v>
      </c>
      <c r="DJ12" s="182">
        <f t="shared" si="7"/>
        <v>0</v>
      </c>
      <c r="DK12" s="182">
        <f t="shared" si="7"/>
        <v>0</v>
      </c>
      <c r="DL12" s="182">
        <f t="shared" si="7"/>
        <v>0</v>
      </c>
      <c r="DM12" s="182">
        <f t="shared" si="7"/>
        <v>0</v>
      </c>
      <c r="DN12" s="182">
        <f t="shared" si="7"/>
        <v>0</v>
      </c>
      <c r="DO12" s="182">
        <f t="shared" si="7"/>
        <v>0</v>
      </c>
      <c r="DP12" s="182">
        <f t="shared" si="7"/>
        <v>0</v>
      </c>
      <c r="DQ12" s="182">
        <f t="shared" si="7"/>
        <v>0</v>
      </c>
      <c r="DR12" s="182">
        <f t="shared" si="7"/>
        <v>0</v>
      </c>
      <c r="DS12" s="182">
        <f t="shared" si="7"/>
        <v>0</v>
      </c>
      <c r="DT12" s="182">
        <f t="shared" si="7"/>
        <v>0</v>
      </c>
      <c r="DU12" s="182">
        <f t="shared" si="7"/>
        <v>0</v>
      </c>
      <c r="DV12" s="182">
        <f t="shared" si="7"/>
        <v>0</v>
      </c>
      <c r="DW12" s="182">
        <f t="shared" si="7"/>
        <v>0</v>
      </c>
      <c r="DX12" s="182">
        <f t="shared" si="7"/>
        <v>0</v>
      </c>
      <c r="DY12" s="182">
        <f t="shared" si="7"/>
        <v>0</v>
      </c>
      <c r="DZ12" s="182">
        <f t="shared" si="7"/>
        <v>0</v>
      </c>
      <c r="EA12" s="182">
        <f t="shared" si="7"/>
        <v>0</v>
      </c>
      <c r="EB12" s="182">
        <f t="shared" si="7"/>
        <v>0</v>
      </c>
      <c r="EC12" s="182">
        <f t="shared" si="7"/>
        <v>0</v>
      </c>
      <c r="ED12" s="182">
        <f t="shared" si="7"/>
        <v>0</v>
      </c>
      <c r="EE12" s="182">
        <f t="shared" si="7"/>
        <v>0</v>
      </c>
      <c r="EF12" s="129"/>
      <c r="EG12" s="129"/>
      <c r="EH12" s="129"/>
      <c r="EI12" s="129"/>
      <c r="EJ12" s="129"/>
      <c r="EK12" s="129"/>
      <c r="EL12" s="129"/>
      <c r="EM12" s="129"/>
      <c r="EN12" s="129"/>
      <c r="EO12" s="129"/>
      <c r="EP12" s="129"/>
      <c r="EQ12" s="129"/>
      <c r="ER12" s="129"/>
      <c r="ES12" s="129"/>
      <c r="ET12" s="129"/>
      <c r="EU12" s="129"/>
      <c r="EV12" s="129"/>
    </row>
    <row r="13" spans="1:152" ht="12.75" customHeight="1" x14ac:dyDescent="0.25">
      <c r="A13" s="129"/>
      <c r="B13" s="135" t="s">
        <v>1577</v>
      </c>
      <c r="C13" s="136"/>
      <c r="D13" s="136"/>
      <c r="E13" s="136"/>
      <c r="F13" s="136"/>
      <c r="G13" s="136"/>
      <c r="H13" s="136"/>
      <c r="I13" s="136"/>
      <c r="J13" s="136"/>
      <c r="K13" s="136"/>
      <c r="L13" s="136"/>
      <c r="M13" s="136"/>
      <c r="N13" s="136"/>
      <c r="O13" s="136"/>
      <c r="P13" s="136"/>
      <c r="Q13" s="136"/>
      <c r="R13" s="136"/>
      <c r="S13" s="136"/>
      <c r="T13" s="136"/>
      <c r="U13" s="136"/>
      <c r="V13" s="136"/>
      <c r="W13" s="136"/>
      <c r="X13" s="136"/>
      <c r="Y13" s="136"/>
      <c r="Z13" s="136"/>
      <c r="AA13" s="136"/>
      <c r="AB13" s="136"/>
      <c r="AC13" s="136"/>
      <c r="AD13" s="136"/>
      <c r="AE13" s="136"/>
      <c r="AF13" s="136"/>
      <c r="AG13" s="136"/>
      <c r="AH13" s="136"/>
      <c r="AI13" s="136"/>
      <c r="AJ13" s="136"/>
      <c r="AK13" s="136"/>
      <c r="AL13" s="136"/>
      <c r="AM13" s="136"/>
      <c r="AN13" s="136"/>
      <c r="AO13" s="136"/>
      <c r="AP13" s="136"/>
      <c r="AQ13" s="136"/>
      <c r="AR13" s="136"/>
      <c r="AS13" s="136"/>
      <c r="AT13" s="136"/>
      <c r="AU13" s="136"/>
      <c r="AV13" s="136"/>
      <c r="AW13" s="136"/>
      <c r="AX13" s="136"/>
      <c r="AY13" s="376"/>
      <c r="AZ13" s="376"/>
      <c r="BA13" s="376"/>
      <c r="BB13" s="376"/>
      <c r="BC13" s="376"/>
      <c r="BD13" s="376"/>
      <c r="BE13" s="376"/>
      <c r="BF13" s="376"/>
      <c r="BG13" s="376"/>
      <c r="BH13" s="376"/>
      <c r="BI13" s="376"/>
      <c r="BJ13" s="376"/>
      <c r="BK13" s="376"/>
      <c r="BL13" s="376"/>
      <c r="BM13" s="376"/>
      <c r="BN13" s="376"/>
      <c r="BO13" s="377">
        <f>(2158+199+28+3039)/1000</f>
        <v>5.4240000000000004</v>
      </c>
      <c r="BP13" s="377"/>
      <c r="BQ13" s="377"/>
      <c r="BR13" s="377"/>
      <c r="BS13" s="377">
        <f>(109+109-855+99-136-56)/1000</f>
        <v>-0.73</v>
      </c>
      <c r="BT13" s="377">
        <v>-0.2</v>
      </c>
      <c r="BU13" s="377">
        <f>-0.34535427+1.01703753000022</f>
        <v>0.67168326000021983</v>
      </c>
      <c r="BV13" s="377">
        <f>0.929480842774993</f>
        <v>0.92948084277499299</v>
      </c>
      <c r="BW13" s="377">
        <f>0.118+0.087+3.808+0.206</f>
        <v>4.2190000000000003</v>
      </c>
      <c r="BX13" s="377">
        <f>0.12+0.104-0.021</f>
        <v>0.20299999999999999</v>
      </c>
      <c r="BY13" s="377">
        <f>0.231+0.079-0.042</f>
        <v>0.26800000000000002</v>
      </c>
      <c r="BZ13" s="377">
        <f>0.292+0.067</f>
        <v>0.35899999999999999</v>
      </c>
      <c r="CA13" s="377">
        <f>-0.005+0.078+0.407</f>
        <v>0.48</v>
      </c>
      <c r="CB13" s="377">
        <f>1.083+0.118+3.768+11.098-10+-0.744</f>
        <v>5.3230000000000004</v>
      </c>
      <c r="CC13" s="377">
        <f>1.045+0.122+3.744+8.574-0.906</f>
        <v>12.578999999999999</v>
      </c>
      <c r="CD13" s="271">
        <f>('Balance Sheet'!CC20-'Balance Sheet'!CD20)+('Balance Sheet'!CC21-'Balance Sheet'!CD21)</f>
        <v>0</v>
      </c>
      <c r="CE13" s="271">
        <f>('Balance Sheet'!CD20-'Balance Sheet'!CE20)+('Balance Sheet'!CD21-'Balance Sheet'!CE21)</f>
        <v>0</v>
      </c>
      <c r="CF13" s="271">
        <f>('Balance Sheet'!CE20-'Balance Sheet'!CF20)+('Balance Sheet'!CE21-'Balance Sheet'!CF21)</f>
        <v>0</v>
      </c>
      <c r="CG13" s="271">
        <f>('Balance Sheet'!CF20-'Balance Sheet'!CG20)+('Balance Sheet'!CF21-'Balance Sheet'!CG21)</f>
        <v>0</v>
      </c>
      <c r="CH13" s="271">
        <f>('Balance Sheet'!CG20-'Balance Sheet'!CH20)+('Balance Sheet'!CG21-'Balance Sheet'!CH21)</f>
        <v>0</v>
      </c>
      <c r="CI13" s="271">
        <f>('Balance Sheet'!CH20-'Balance Sheet'!CI20)+('Balance Sheet'!CH21-'Balance Sheet'!CI21)</f>
        <v>0</v>
      </c>
      <c r="CJ13" s="271">
        <f>('Balance Sheet'!CI20-'Balance Sheet'!CJ20)+('Balance Sheet'!CI21-'Balance Sheet'!CJ21)</f>
        <v>0</v>
      </c>
      <c r="CK13" s="271">
        <f>('Balance Sheet'!CJ20-'Balance Sheet'!CK20)+('Balance Sheet'!CJ21-'Balance Sheet'!CK21)</f>
        <v>0</v>
      </c>
      <c r="CL13" s="271">
        <f>('Balance Sheet'!CK20-'Balance Sheet'!CL20)+('Balance Sheet'!CK21-'Balance Sheet'!CL21)</f>
        <v>0</v>
      </c>
      <c r="CM13" s="271">
        <f>('Balance Sheet'!CL20-'Balance Sheet'!CM20)+('Balance Sheet'!CL21-'Balance Sheet'!CM21)</f>
        <v>0</v>
      </c>
      <c r="CN13" s="271">
        <f>('Balance Sheet'!CM20-'Balance Sheet'!CN20)+('Balance Sheet'!CM21-'Balance Sheet'!CN21)</f>
        <v>0</v>
      </c>
      <c r="CO13" s="271">
        <f>('Balance Sheet'!CN20-'Balance Sheet'!CO20)+('Balance Sheet'!CN21-'Balance Sheet'!CO21)</f>
        <v>0</v>
      </c>
      <c r="CP13" s="271">
        <f>('Balance Sheet'!CO20-'Balance Sheet'!CP20)+('Balance Sheet'!CO21-'Balance Sheet'!CP21)</f>
        <v>0</v>
      </c>
      <c r="CQ13" s="271">
        <f>('Balance Sheet'!CP20-'Balance Sheet'!CQ20)+('Balance Sheet'!CP21-'Balance Sheet'!CQ21)</f>
        <v>0</v>
      </c>
      <c r="CR13" s="271">
        <f>('Balance Sheet'!CQ20-'Balance Sheet'!CR20)+('Balance Sheet'!CQ21-'Balance Sheet'!CR21)</f>
        <v>0</v>
      </c>
      <c r="CS13" s="271">
        <f>('Balance Sheet'!CR20-'Balance Sheet'!CS20)+('Balance Sheet'!CR21-'Balance Sheet'!CS21)</f>
        <v>0</v>
      </c>
      <c r="CT13" s="271">
        <f>('Balance Sheet'!CS20-'Balance Sheet'!CT20)+('Balance Sheet'!CS21-'Balance Sheet'!CT21)</f>
        <v>0</v>
      </c>
      <c r="CU13" s="271">
        <f>('Balance Sheet'!CT20-'Balance Sheet'!CU20)+('Balance Sheet'!CT21-'Balance Sheet'!CU21)</f>
        <v>0</v>
      </c>
      <c r="CV13" s="271">
        <f>('Balance Sheet'!CU20-'Balance Sheet'!CV20)+('Balance Sheet'!CU21-'Balance Sheet'!CV21)</f>
        <v>0</v>
      </c>
      <c r="CW13" s="271">
        <f>('Balance Sheet'!CV20-'Balance Sheet'!CW20)+('Balance Sheet'!CV21-'Balance Sheet'!CW21)</f>
        <v>0</v>
      </c>
      <c r="CX13" s="271">
        <f>('Balance Sheet'!CW20-'Balance Sheet'!CX20)+('Balance Sheet'!CW21-'Balance Sheet'!CX21)</f>
        <v>0</v>
      </c>
      <c r="CY13" s="271">
        <f>('Balance Sheet'!CX20-'Balance Sheet'!CY20)+('Balance Sheet'!CX21-'Balance Sheet'!CY21)</f>
        <v>0</v>
      </c>
      <c r="CZ13" s="271">
        <f>('Balance Sheet'!CY20-'Balance Sheet'!CZ20)+('Balance Sheet'!CY21-'Balance Sheet'!CZ21)</f>
        <v>0</v>
      </c>
      <c r="DA13" s="271">
        <f>('Balance Sheet'!CZ20-'Balance Sheet'!DA20)+('Balance Sheet'!CZ21-'Balance Sheet'!DA21)</f>
        <v>0</v>
      </c>
      <c r="DB13" s="271">
        <f>('Balance Sheet'!DA20-'Balance Sheet'!DB20)+('Balance Sheet'!DA21-'Balance Sheet'!DB21)</f>
        <v>0</v>
      </c>
      <c r="DC13" s="129"/>
      <c r="DD13" s="129"/>
      <c r="DE13" s="135" t="s">
        <v>1577</v>
      </c>
      <c r="DF13" s="182">
        <f t="shared" ref="DF13:DT13" si="8">SUMIF($C$5:$DC$5,DF$5,$C13:$DC13)</f>
        <v>0</v>
      </c>
      <c r="DG13" s="182">
        <f t="shared" si="8"/>
        <v>0</v>
      </c>
      <c r="DH13" s="182">
        <f t="shared" si="8"/>
        <v>0</v>
      </c>
      <c r="DI13" s="182">
        <f t="shared" si="8"/>
        <v>0</v>
      </c>
      <c r="DJ13" s="182">
        <f t="shared" si="8"/>
        <v>0</v>
      </c>
      <c r="DK13" s="182">
        <f t="shared" si="8"/>
        <v>0</v>
      </c>
      <c r="DL13" s="182">
        <f t="shared" si="8"/>
        <v>0</v>
      </c>
      <c r="DM13" s="182">
        <f t="shared" si="8"/>
        <v>0</v>
      </c>
      <c r="DN13" s="182">
        <f t="shared" si="8"/>
        <v>0</v>
      </c>
      <c r="DO13" s="182">
        <f t="shared" si="8"/>
        <v>0</v>
      </c>
      <c r="DP13" s="182">
        <f t="shared" si="8"/>
        <v>0</v>
      </c>
      <c r="DQ13" s="182">
        <f t="shared" si="8"/>
        <v>0</v>
      </c>
      <c r="DR13" s="182">
        <f t="shared" si="8"/>
        <v>0</v>
      </c>
      <c r="DS13" s="182">
        <f t="shared" si="8"/>
        <v>0</v>
      </c>
      <c r="DT13" s="182">
        <f t="shared" si="8"/>
        <v>0</v>
      </c>
      <c r="DU13" s="182">
        <v>26.675736190000002</v>
      </c>
      <c r="DV13" s="182">
        <f>11.6+8.5</f>
        <v>20.100000000000001</v>
      </c>
      <c r="DW13" s="182">
        <f t="shared" ref="DW13:EE13" si="9">SUMIF($C$5:$DC$5,DW$5,$C13:$DC13)</f>
        <v>0.67116410277521288</v>
      </c>
      <c r="DX13" s="182">
        <f t="shared" si="9"/>
        <v>5.0490000000000004</v>
      </c>
      <c r="DY13" s="182">
        <f t="shared" si="9"/>
        <v>18.381999999999998</v>
      </c>
      <c r="DZ13" s="182">
        <f t="shared" si="9"/>
        <v>0</v>
      </c>
      <c r="EA13" s="182">
        <f t="shared" si="9"/>
        <v>0</v>
      </c>
      <c r="EB13" s="182">
        <f t="shared" si="9"/>
        <v>0</v>
      </c>
      <c r="EC13" s="182">
        <f t="shared" si="9"/>
        <v>0</v>
      </c>
      <c r="ED13" s="182">
        <f t="shared" si="9"/>
        <v>0</v>
      </c>
      <c r="EE13" s="182">
        <f t="shared" si="9"/>
        <v>0</v>
      </c>
      <c r="EF13" s="129"/>
      <c r="EG13" s="129"/>
      <c r="EH13" s="129"/>
      <c r="EI13" s="129"/>
      <c r="EJ13" s="129"/>
      <c r="EK13" s="129"/>
      <c r="EL13" s="129"/>
      <c r="EM13" s="129"/>
      <c r="EN13" s="129"/>
      <c r="EO13" s="129"/>
      <c r="EP13" s="129"/>
      <c r="EQ13" s="129"/>
      <c r="ER13" s="129"/>
      <c r="ES13" s="129"/>
      <c r="ET13" s="129"/>
      <c r="EU13" s="129"/>
      <c r="EV13" s="129"/>
    </row>
    <row r="14" spans="1:152" ht="12.75" customHeight="1" x14ac:dyDescent="0.25">
      <c r="A14" s="129"/>
      <c r="B14" s="135" t="s">
        <v>1578</v>
      </c>
      <c r="C14" s="136"/>
      <c r="D14" s="136"/>
      <c r="E14" s="136"/>
      <c r="F14" s="136"/>
      <c r="G14" s="136"/>
      <c r="H14" s="136"/>
      <c r="I14" s="136"/>
      <c r="J14" s="136"/>
      <c r="K14" s="136"/>
      <c r="L14" s="136"/>
      <c r="M14" s="136"/>
      <c r="N14" s="136"/>
      <c r="O14" s="136"/>
      <c r="P14" s="136"/>
      <c r="Q14" s="136"/>
      <c r="R14" s="136"/>
      <c r="S14" s="136"/>
      <c r="T14" s="136"/>
      <c r="U14" s="136"/>
      <c r="V14" s="136"/>
      <c r="W14" s="136"/>
      <c r="X14" s="136"/>
      <c r="Y14" s="136"/>
      <c r="Z14" s="136"/>
      <c r="AA14" s="136"/>
      <c r="AB14" s="136"/>
      <c r="AC14" s="136"/>
      <c r="AD14" s="136"/>
      <c r="AE14" s="136"/>
      <c r="AF14" s="136"/>
      <c r="AG14" s="136"/>
      <c r="AH14" s="136"/>
      <c r="AI14" s="136"/>
      <c r="AJ14" s="136"/>
      <c r="AK14" s="136"/>
      <c r="AL14" s="136"/>
      <c r="AM14" s="136"/>
      <c r="AN14" s="136"/>
      <c r="AO14" s="136"/>
      <c r="AP14" s="136"/>
      <c r="AQ14" s="136"/>
      <c r="AR14" s="136"/>
      <c r="AS14" s="136"/>
      <c r="AT14" s="136"/>
      <c r="AU14" s="136"/>
      <c r="AV14" s="136"/>
      <c r="AW14" s="136"/>
      <c r="AX14" s="136"/>
      <c r="AY14" s="376"/>
      <c r="AZ14" s="376"/>
      <c r="BA14" s="376"/>
      <c r="BB14" s="376"/>
      <c r="BC14" s="376"/>
      <c r="BD14" s="376"/>
      <c r="BE14" s="376"/>
      <c r="BF14" s="376"/>
      <c r="BG14" s="376"/>
      <c r="BH14" s="376"/>
      <c r="BI14" s="376"/>
      <c r="BJ14" s="376"/>
      <c r="BK14" s="376"/>
      <c r="BL14" s="376"/>
      <c r="BM14" s="376"/>
      <c r="BN14" s="376"/>
      <c r="BO14" s="377">
        <v>0</v>
      </c>
      <c r="BP14" s="377"/>
      <c r="BQ14" s="377"/>
      <c r="BR14" s="377"/>
      <c r="BS14" s="377">
        <v>0.20499999999999999</v>
      </c>
      <c r="BT14" s="271">
        <f>BS14</f>
        <v>0.20499999999999999</v>
      </c>
      <c r="BU14" s="377">
        <v>0</v>
      </c>
      <c r="BV14" s="377">
        <f>BU14</f>
        <v>0</v>
      </c>
      <c r="BW14" s="377">
        <v>0.622</v>
      </c>
      <c r="BX14" s="377">
        <v>1.6240000000000001</v>
      </c>
      <c r="BY14" s="377">
        <v>1.4139999999999999</v>
      </c>
      <c r="BZ14" s="377">
        <v>3.7490000000000001</v>
      </c>
      <c r="CA14" s="377">
        <v>4.2060000000000004</v>
      </c>
      <c r="CB14" s="377">
        <v>5.4660000000000002</v>
      </c>
      <c r="CC14" s="377">
        <v>6.2889999999999997</v>
      </c>
      <c r="CD14" s="271">
        <f t="shared" ref="CD14:DB14" si="10">CC14</f>
        <v>6.2889999999999997</v>
      </c>
      <c r="CE14" s="271">
        <f t="shared" si="10"/>
        <v>6.2889999999999997</v>
      </c>
      <c r="CF14" s="271">
        <f t="shared" si="10"/>
        <v>6.2889999999999997</v>
      </c>
      <c r="CG14" s="271">
        <f t="shared" si="10"/>
        <v>6.2889999999999997</v>
      </c>
      <c r="CH14" s="271">
        <f t="shared" si="10"/>
        <v>6.2889999999999997</v>
      </c>
      <c r="CI14" s="271">
        <f t="shared" si="10"/>
        <v>6.2889999999999997</v>
      </c>
      <c r="CJ14" s="271">
        <f t="shared" si="10"/>
        <v>6.2889999999999997</v>
      </c>
      <c r="CK14" s="271">
        <f t="shared" si="10"/>
        <v>6.2889999999999997</v>
      </c>
      <c r="CL14" s="271">
        <f t="shared" si="10"/>
        <v>6.2889999999999997</v>
      </c>
      <c r="CM14" s="271">
        <f t="shared" si="10"/>
        <v>6.2889999999999997</v>
      </c>
      <c r="CN14" s="271">
        <f t="shared" si="10"/>
        <v>6.2889999999999997</v>
      </c>
      <c r="CO14" s="271">
        <f t="shared" si="10"/>
        <v>6.2889999999999997</v>
      </c>
      <c r="CP14" s="271">
        <f t="shared" si="10"/>
        <v>6.2889999999999997</v>
      </c>
      <c r="CQ14" s="271">
        <f t="shared" si="10"/>
        <v>6.2889999999999997</v>
      </c>
      <c r="CR14" s="271">
        <f t="shared" si="10"/>
        <v>6.2889999999999997</v>
      </c>
      <c r="CS14" s="271">
        <f t="shared" si="10"/>
        <v>6.2889999999999997</v>
      </c>
      <c r="CT14" s="271">
        <f t="shared" si="10"/>
        <v>6.2889999999999997</v>
      </c>
      <c r="CU14" s="271">
        <f t="shared" si="10"/>
        <v>6.2889999999999997</v>
      </c>
      <c r="CV14" s="271">
        <f t="shared" si="10"/>
        <v>6.2889999999999997</v>
      </c>
      <c r="CW14" s="271">
        <f t="shared" si="10"/>
        <v>6.2889999999999997</v>
      </c>
      <c r="CX14" s="271">
        <f t="shared" si="10"/>
        <v>6.2889999999999997</v>
      </c>
      <c r="CY14" s="271">
        <f t="shared" si="10"/>
        <v>6.2889999999999997</v>
      </c>
      <c r="CZ14" s="271">
        <f t="shared" si="10"/>
        <v>6.2889999999999997</v>
      </c>
      <c r="DA14" s="271">
        <f t="shared" si="10"/>
        <v>6.2889999999999997</v>
      </c>
      <c r="DB14" s="271">
        <f t="shared" si="10"/>
        <v>6.2889999999999997</v>
      </c>
      <c r="DC14" s="129"/>
      <c r="DD14" s="129"/>
      <c r="DE14" s="135" t="s">
        <v>1578</v>
      </c>
      <c r="DF14" s="182">
        <f t="shared" ref="DF14:EE14" si="11">SUMIF($C$5:$DC$5,DF$5,$C14:$DC14)</f>
        <v>0</v>
      </c>
      <c r="DG14" s="182">
        <f t="shared" si="11"/>
        <v>0</v>
      </c>
      <c r="DH14" s="182">
        <f t="shared" si="11"/>
        <v>0</v>
      </c>
      <c r="DI14" s="182">
        <f t="shared" si="11"/>
        <v>0</v>
      </c>
      <c r="DJ14" s="182">
        <f t="shared" si="11"/>
        <v>0</v>
      </c>
      <c r="DK14" s="182">
        <f t="shared" si="11"/>
        <v>0</v>
      </c>
      <c r="DL14" s="182">
        <f t="shared" si="11"/>
        <v>0</v>
      </c>
      <c r="DM14" s="182">
        <f t="shared" si="11"/>
        <v>0</v>
      </c>
      <c r="DN14" s="182">
        <f t="shared" si="11"/>
        <v>0</v>
      </c>
      <c r="DO14" s="182">
        <f t="shared" si="11"/>
        <v>0</v>
      </c>
      <c r="DP14" s="182">
        <f t="shared" si="11"/>
        <v>0</v>
      </c>
      <c r="DQ14" s="182">
        <f t="shared" si="11"/>
        <v>0</v>
      </c>
      <c r="DR14" s="182">
        <f t="shared" si="11"/>
        <v>0</v>
      </c>
      <c r="DS14" s="182">
        <f t="shared" si="11"/>
        <v>0</v>
      </c>
      <c r="DT14" s="182">
        <f t="shared" si="11"/>
        <v>0</v>
      </c>
      <c r="DU14" s="182">
        <f t="shared" si="11"/>
        <v>0</v>
      </c>
      <c r="DV14" s="182">
        <f t="shared" si="11"/>
        <v>0</v>
      </c>
      <c r="DW14" s="182">
        <f t="shared" si="11"/>
        <v>0.41</v>
      </c>
      <c r="DX14" s="182">
        <f t="shared" si="11"/>
        <v>7.4090000000000007</v>
      </c>
      <c r="DY14" s="182">
        <f t="shared" si="11"/>
        <v>22.25</v>
      </c>
      <c r="DZ14" s="182">
        <f t="shared" si="11"/>
        <v>25.155999999999999</v>
      </c>
      <c r="EA14" s="182">
        <f t="shared" si="11"/>
        <v>25.155999999999999</v>
      </c>
      <c r="EB14" s="182">
        <f t="shared" si="11"/>
        <v>25.155999999999999</v>
      </c>
      <c r="EC14" s="182">
        <f t="shared" si="11"/>
        <v>25.155999999999999</v>
      </c>
      <c r="ED14" s="182">
        <f t="shared" si="11"/>
        <v>25.155999999999999</v>
      </c>
      <c r="EE14" s="182">
        <f t="shared" si="11"/>
        <v>25.155999999999999</v>
      </c>
      <c r="EF14" s="129"/>
      <c r="EG14" s="129"/>
      <c r="EH14" s="129"/>
      <c r="EI14" s="129"/>
      <c r="EJ14" s="129"/>
      <c r="EK14" s="129"/>
      <c r="EL14" s="129"/>
      <c r="EM14" s="129"/>
      <c r="EN14" s="129"/>
      <c r="EO14" s="129"/>
      <c r="EP14" s="129"/>
      <c r="EQ14" s="129"/>
      <c r="ER14" s="129"/>
      <c r="ES14" s="129"/>
      <c r="ET14" s="129"/>
      <c r="EU14" s="129"/>
      <c r="EV14" s="129"/>
    </row>
    <row r="15" spans="1:152" ht="12.75" customHeight="1" x14ac:dyDescent="0.25">
      <c r="A15" s="129"/>
      <c r="B15" s="135" t="s">
        <v>1579</v>
      </c>
      <c r="C15" s="136"/>
      <c r="D15" s="136"/>
      <c r="E15" s="136"/>
      <c r="F15" s="136"/>
      <c r="G15" s="136"/>
      <c r="H15" s="136"/>
      <c r="I15" s="136"/>
      <c r="J15" s="136"/>
      <c r="K15" s="136"/>
      <c r="L15" s="136"/>
      <c r="M15" s="136"/>
      <c r="N15" s="136"/>
      <c r="O15" s="136"/>
      <c r="P15" s="136"/>
      <c r="Q15" s="136"/>
      <c r="R15" s="136"/>
      <c r="S15" s="136"/>
      <c r="T15" s="136"/>
      <c r="U15" s="136"/>
      <c r="V15" s="136"/>
      <c r="W15" s="136"/>
      <c r="X15" s="136"/>
      <c r="Y15" s="136"/>
      <c r="Z15" s="136"/>
      <c r="AA15" s="136"/>
      <c r="AB15" s="136"/>
      <c r="AC15" s="136"/>
      <c r="AD15" s="136"/>
      <c r="AE15" s="136"/>
      <c r="AF15" s="136"/>
      <c r="AG15" s="136"/>
      <c r="AH15" s="136"/>
      <c r="AI15" s="136"/>
      <c r="AJ15" s="136"/>
      <c r="AK15" s="136"/>
      <c r="AL15" s="136"/>
      <c r="AM15" s="136"/>
      <c r="AN15" s="136"/>
      <c r="AO15" s="136"/>
      <c r="AP15" s="136"/>
      <c r="AQ15" s="136"/>
      <c r="AR15" s="136"/>
      <c r="AS15" s="136"/>
      <c r="AT15" s="136"/>
      <c r="AU15" s="136"/>
      <c r="AV15" s="136"/>
      <c r="AW15" s="136"/>
      <c r="AX15" s="136"/>
      <c r="AY15" s="376"/>
      <c r="AZ15" s="376"/>
      <c r="BA15" s="376"/>
      <c r="BB15" s="376"/>
      <c r="BC15" s="376"/>
      <c r="BD15" s="376"/>
      <c r="BE15" s="376"/>
      <c r="BF15" s="376"/>
      <c r="BG15" s="376"/>
      <c r="BH15" s="376"/>
      <c r="BI15" s="376"/>
      <c r="BJ15" s="376"/>
      <c r="BK15" s="376"/>
      <c r="BL15" s="376"/>
      <c r="BM15" s="376"/>
      <c r="BN15" s="376"/>
      <c r="BO15" s="377">
        <v>0</v>
      </c>
      <c r="BP15" s="377"/>
      <c r="BQ15" s="377"/>
      <c r="BR15" s="377"/>
      <c r="BS15" s="377">
        <v>0</v>
      </c>
      <c r="BT15" s="377">
        <f>3.2-BT14</f>
        <v>2.9950000000000001</v>
      </c>
      <c r="BU15" s="377">
        <v>0</v>
      </c>
      <c r="BV15" s="377">
        <f>('Balance Sheet'!BV38-'Balance Sheet'!BU38)</f>
        <v>0</v>
      </c>
      <c r="BW15" s="377">
        <v>0</v>
      </c>
      <c r="BX15" s="377">
        <v>5.819</v>
      </c>
      <c r="BY15" s="377">
        <v>9.4320000000000004</v>
      </c>
      <c r="BZ15" s="377">
        <v>10.141999999999999</v>
      </c>
      <c r="CA15" s="377">
        <v>7.5209999999999999</v>
      </c>
      <c r="CB15" s="377">
        <v>2.758</v>
      </c>
      <c r="CC15" s="377">
        <v>0.154</v>
      </c>
      <c r="CD15" s="271">
        <f>('Balance Sheet'!CD38-'Balance Sheet'!CC38)</f>
        <v>0</v>
      </c>
      <c r="CE15" s="271">
        <f>('Balance Sheet'!CE38-'Balance Sheet'!CD38)</f>
        <v>0</v>
      </c>
      <c r="CF15" s="271">
        <f>('Balance Sheet'!CF38-'Balance Sheet'!CE38)</f>
        <v>0</v>
      </c>
      <c r="CG15" s="271">
        <f>('Balance Sheet'!CG38-'Balance Sheet'!CF38)</f>
        <v>0</v>
      </c>
      <c r="CH15" s="271">
        <f>('Balance Sheet'!CH38-'Balance Sheet'!CG38)</f>
        <v>0</v>
      </c>
      <c r="CI15" s="271">
        <f>('Balance Sheet'!CI38-'Balance Sheet'!CH38)</f>
        <v>0</v>
      </c>
      <c r="CJ15" s="271">
        <f>('Balance Sheet'!CJ38-'Balance Sheet'!CI38)</f>
        <v>0</v>
      </c>
      <c r="CK15" s="271">
        <f>('Balance Sheet'!CK38-'Balance Sheet'!CJ38)</f>
        <v>0</v>
      </c>
      <c r="CL15" s="271">
        <f>('Balance Sheet'!CL38-'Balance Sheet'!CK38)</f>
        <v>0</v>
      </c>
      <c r="CM15" s="271">
        <f>('Balance Sheet'!CM38-'Balance Sheet'!CL38)</f>
        <v>0</v>
      </c>
      <c r="CN15" s="271">
        <f>('Balance Sheet'!CN38-'Balance Sheet'!CM38)</f>
        <v>0</v>
      </c>
      <c r="CO15" s="271">
        <f>('Balance Sheet'!CO38-'Balance Sheet'!CN38)</f>
        <v>0</v>
      </c>
      <c r="CP15" s="271">
        <f>('Balance Sheet'!CP38-'Balance Sheet'!CO38)</f>
        <v>0</v>
      </c>
      <c r="CQ15" s="271">
        <f>('Balance Sheet'!CQ38-'Balance Sheet'!CP38)</f>
        <v>0</v>
      </c>
      <c r="CR15" s="271">
        <f>('Balance Sheet'!CR38-'Balance Sheet'!CQ38)</f>
        <v>0</v>
      </c>
      <c r="CS15" s="271">
        <f>('Balance Sheet'!CS38-'Balance Sheet'!CR38)</f>
        <v>0</v>
      </c>
      <c r="CT15" s="271">
        <f>('Balance Sheet'!CT38-'Balance Sheet'!CS38)</f>
        <v>0</v>
      </c>
      <c r="CU15" s="271">
        <f>('Balance Sheet'!CU38-'Balance Sheet'!CT38)</f>
        <v>0</v>
      </c>
      <c r="CV15" s="271">
        <f>('Balance Sheet'!CV38-'Balance Sheet'!CU38)</f>
        <v>0</v>
      </c>
      <c r="CW15" s="271">
        <f>('Balance Sheet'!CW38-'Balance Sheet'!CV38)</f>
        <v>0</v>
      </c>
      <c r="CX15" s="271">
        <f>('Balance Sheet'!CX38-'Balance Sheet'!CW38)</f>
        <v>0</v>
      </c>
      <c r="CY15" s="271">
        <f>('Balance Sheet'!CY38-'Balance Sheet'!CX38)</f>
        <v>0</v>
      </c>
      <c r="CZ15" s="271">
        <f>('Balance Sheet'!CZ38-'Balance Sheet'!CY38)</f>
        <v>0</v>
      </c>
      <c r="DA15" s="271">
        <f>('Balance Sheet'!DA38-'Balance Sheet'!CZ38)</f>
        <v>0</v>
      </c>
      <c r="DB15" s="271">
        <f>('Balance Sheet'!DB38-'Balance Sheet'!DA38)</f>
        <v>0</v>
      </c>
      <c r="DC15" s="129"/>
      <c r="DD15" s="129"/>
      <c r="DE15" s="135" t="s">
        <v>1579</v>
      </c>
      <c r="DF15" s="182">
        <f t="shared" ref="DF15:DT15" si="12">SUMIF($C$5:$DC$5,DF$5,$C15:$DC15)</f>
        <v>0</v>
      </c>
      <c r="DG15" s="182">
        <f t="shared" si="12"/>
        <v>0</v>
      </c>
      <c r="DH15" s="182">
        <f t="shared" si="12"/>
        <v>0</v>
      </c>
      <c r="DI15" s="182">
        <f t="shared" si="12"/>
        <v>0</v>
      </c>
      <c r="DJ15" s="182">
        <f t="shared" si="12"/>
        <v>0</v>
      </c>
      <c r="DK15" s="182">
        <f t="shared" si="12"/>
        <v>0</v>
      </c>
      <c r="DL15" s="182">
        <f t="shared" si="12"/>
        <v>0</v>
      </c>
      <c r="DM15" s="182">
        <f t="shared" si="12"/>
        <v>0</v>
      </c>
      <c r="DN15" s="182">
        <f t="shared" si="12"/>
        <v>0</v>
      </c>
      <c r="DO15" s="182">
        <f t="shared" si="12"/>
        <v>0</v>
      </c>
      <c r="DP15" s="182">
        <f t="shared" si="12"/>
        <v>0</v>
      </c>
      <c r="DQ15" s="182">
        <f t="shared" si="12"/>
        <v>0</v>
      </c>
      <c r="DR15" s="182">
        <f t="shared" si="12"/>
        <v>0</v>
      </c>
      <c r="DS15" s="182">
        <f t="shared" si="12"/>
        <v>0</v>
      </c>
      <c r="DT15" s="182">
        <f t="shared" si="12"/>
        <v>0</v>
      </c>
      <c r="DU15" s="182">
        <v>0</v>
      </c>
      <c r="DV15" s="182">
        <v>0</v>
      </c>
      <c r="DW15" s="182">
        <f t="shared" ref="DW15:EE15" si="13">SUMIF($C$5:$DC$5,DW$5,$C15:$DC15)</f>
        <v>2.9950000000000001</v>
      </c>
      <c r="DX15" s="182">
        <f t="shared" si="13"/>
        <v>25.393000000000001</v>
      </c>
      <c r="DY15" s="182">
        <f t="shared" si="13"/>
        <v>10.433</v>
      </c>
      <c r="DZ15" s="182">
        <f t="shared" si="13"/>
        <v>0</v>
      </c>
      <c r="EA15" s="182">
        <f t="shared" si="13"/>
        <v>0</v>
      </c>
      <c r="EB15" s="182">
        <f t="shared" si="13"/>
        <v>0</v>
      </c>
      <c r="EC15" s="182">
        <f t="shared" si="13"/>
        <v>0</v>
      </c>
      <c r="ED15" s="182">
        <f t="shared" si="13"/>
        <v>0</v>
      </c>
      <c r="EE15" s="182">
        <f t="shared" si="13"/>
        <v>0</v>
      </c>
      <c r="EF15" s="129"/>
      <c r="EG15" s="129"/>
      <c r="EH15" s="129"/>
      <c r="EI15" s="129"/>
      <c r="EJ15" s="129"/>
      <c r="EK15" s="129"/>
      <c r="EL15" s="129"/>
      <c r="EM15" s="129"/>
      <c r="EN15" s="129"/>
      <c r="EO15" s="129"/>
      <c r="EP15" s="129"/>
      <c r="EQ15" s="129"/>
      <c r="ER15" s="129"/>
      <c r="ES15" s="129"/>
      <c r="ET15" s="129"/>
      <c r="EU15" s="129"/>
      <c r="EV15" s="129"/>
    </row>
    <row r="16" spans="1:152" ht="4.5" customHeight="1" x14ac:dyDescent="0.25">
      <c r="A16" s="129"/>
      <c r="B16" s="378"/>
      <c r="C16" s="271"/>
      <c r="D16" s="271"/>
      <c r="E16" s="271"/>
      <c r="F16" s="271"/>
      <c r="G16" s="271"/>
      <c r="H16" s="271"/>
      <c r="I16" s="271"/>
      <c r="J16" s="271"/>
      <c r="K16" s="271"/>
      <c r="L16" s="271"/>
      <c r="M16" s="271"/>
      <c r="N16" s="271"/>
      <c r="O16" s="271"/>
      <c r="P16" s="271"/>
      <c r="Q16" s="271"/>
      <c r="R16" s="271"/>
      <c r="S16" s="271"/>
      <c r="T16" s="271"/>
      <c r="U16" s="271"/>
      <c r="V16" s="271"/>
      <c r="W16" s="271"/>
      <c r="X16" s="271"/>
      <c r="Y16" s="271"/>
      <c r="Z16" s="271"/>
      <c r="AA16" s="271"/>
      <c r="AB16" s="271"/>
      <c r="AC16" s="271"/>
      <c r="AD16" s="271"/>
      <c r="AE16" s="271"/>
      <c r="AF16" s="271"/>
      <c r="AG16" s="271"/>
      <c r="AH16" s="271"/>
      <c r="AI16" s="271"/>
      <c r="AJ16" s="271"/>
      <c r="AK16" s="271"/>
      <c r="AL16" s="271"/>
      <c r="AM16" s="271"/>
      <c r="AN16" s="271"/>
      <c r="AO16" s="271"/>
      <c r="AP16" s="271"/>
      <c r="AQ16" s="271"/>
      <c r="AR16" s="271"/>
      <c r="AS16" s="271"/>
      <c r="AT16" s="271"/>
      <c r="AU16" s="271"/>
      <c r="AV16" s="271"/>
      <c r="AW16" s="271"/>
      <c r="AX16" s="271"/>
      <c r="AY16" s="375"/>
      <c r="AZ16" s="375"/>
      <c r="BA16" s="375"/>
      <c r="BB16" s="375"/>
      <c r="BC16" s="375"/>
      <c r="BD16" s="375"/>
      <c r="BE16" s="375"/>
      <c r="BF16" s="379"/>
      <c r="BG16" s="379"/>
      <c r="BH16" s="379"/>
      <c r="BI16" s="379"/>
      <c r="BJ16" s="379"/>
      <c r="BK16" s="379"/>
      <c r="BL16" s="379"/>
      <c r="BM16" s="379"/>
      <c r="BN16" s="379"/>
      <c r="BO16" s="380"/>
      <c r="BP16" s="380"/>
      <c r="BQ16" s="380"/>
      <c r="BR16" s="380"/>
      <c r="BS16" s="380"/>
      <c r="BT16" s="380"/>
      <c r="BU16" s="380"/>
      <c r="BV16" s="380"/>
      <c r="BW16" s="380"/>
      <c r="BX16" s="380"/>
      <c r="BY16" s="380"/>
      <c r="BZ16" s="380"/>
      <c r="CA16" s="380"/>
      <c r="CB16" s="380"/>
      <c r="CC16" s="380"/>
      <c r="CD16" s="380"/>
      <c r="CE16" s="380"/>
      <c r="CF16" s="380"/>
      <c r="CG16" s="380"/>
      <c r="CH16" s="380"/>
      <c r="CI16" s="380"/>
      <c r="CJ16" s="380"/>
      <c r="CK16" s="380"/>
      <c r="CL16" s="380"/>
      <c r="CM16" s="380"/>
      <c r="CN16" s="380"/>
      <c r="CO16" s="380"/>
      <c r="CP16" s="380"/>
      <c r="CQ16" s="380"/>
      <c r="CR16" s="380"/>
      <c r="CS16" s="380"/>
      <c r="CT16" s="380"/>
      <c r="CU16" s="380"/>
      <c r="CV16" s="380"/>
      <c r="CW16" s="380"/>
      <c r="CX16" s="380"/>
      <c r="CY16" s="380"/>
      <c r="CZ16" s="380"/>
      <c r="DA16" s="380"/>
      <c r="DB16" s="380"/>
      <c r="DC16" s="129"/>
      <c r="DD16" s="129"/>
      <c r="DE16" s="378"/>
      <c r="DF16" s="380"/>
      <c r="DG16" s="380"/>
      <c r="DH16" s="380"/>
      <c r="DI16" s="380"/>
      <c r="DJ16" s="380"/>
      <c r="DK16" s="380"/>
      <c r="DL16" s="380"/>
      <c r="DM16" s="380"/>
      <c r="DN16" s="380"/>
      <c r="DO16" s="380"/>
      <c r="DP16" s="380"/>
      <c r="DQ16" s="380"/>
      <c r="DR16" s="380"/>
      <c r="DS16" s="380"/>
      <c r="DT16" s="380"/>
      <c r="DU16" s="380"/>
      <c r="DV16" s="380"/>
      <c r="DW16" s="380"/>
      <c r="DX16" s="380"/>
      <c r="DY16" s="380"/>
      <c r="DZ16" s="380"/>
      <c r="EA16" s="380"/>
      <c r="EB16" s="380"/>
      <c r="EC16" s="380"/>
      <c r="ED16" s="380"/>
      <c r="EE16" s="380"/>
      <c r="EF16" s="129"/>
      <c r="EG16" s="129"/>
      <c r="EH16" s="129"/>
      <c r="EI16" s="129"/>
      <c r="EJ16" s="129"/>
      <c r="EK16" s="129"/>
      <c r="EL16" s="129"/>
      <c r="EM16" s="129"/>
      <c r="EN16" s="129"/>
      <c r="EO16" s="129"/>
      <c r="EP16" s="129"/>
      <c r="EQ16" s="129"/>
      <c r="ER16" s="129"/>
      <c r="ES16" s="129"/>
      <c r="ET16" s="129"/>
      <c r="EU16" s="129"/>
      <c r="EV16" s="129"/>
    </row>
    <row r="17" spans="1:152" ht="12.75" customHeight="1" x14ac:dyDescent="0.25">
      <c r="A17" s="129"/>
      <c r="B17" s="381" t="s">
        <v>1580</v>
      </c>
      <c r="C17" s="271"/>
      <c r="D17" s="271"/>
      <c r="E17" s="271"/>
      <c r="F17" s="271"/>
      <c r="G17" s="271"/>
      <c r="H17" s="271"/>
      <c r="I17" s="271"/>
      <c r="J17" s="271"/>
      <c r="K17" s="271"/>
      <c r="L17" s="271"/>
      <c r="M17" s="271"/>
      <c r="N17" s="271"/>
      <c r="O17" s="271"/>
      <c r="P17" s="271"/>
      <c r="Q17" s="271"/>
      <c r="R17" s="271"/>
      <c r="S17" s="271"/>
      <c r="T17" s="271"/>
      <c r="U17" s="271"/>
      <c r="V17" s="271"/>
      <c r="W17" s="271"/>
      <c r="X17" s="271"/>
      <c r="Y17" s="271"/>
      <c r="Z17" s="271"/>
      <c r="AA17" s="271"/>
      <c r="AB17" s="271"/>
      <c r="AC17" s="271"/>
      <c r="AD17" s="271"/>
      <c r="AE17" s="271"/>
      <c r="AF17" s="271"/>
      <c r="AG17" s="271"/>
      <c r="AH17" s="271"/>
      <c r="AI17" s="271"/>
      <c r="AJ17" s="271"/>
      <c r="AK17" s="271"/>
      <c r="AL17" s="271"/>
      <c r="AM17" s="271"/>
      <c r="AN17" s="271"/>
      <c r="AO17" s="271"/>
      <c r="AP17" s="271"/>
      <c r="AQ17" s="271"/>
      <c r="AR17" s="271"/>
      <c r="AS17" s="271"/>
      <c r="AT17" s="271"/>
      <c r="AU17" s="271"/>
      <c r="AV17" s="271"/>
      <c r="AW17" s="271"/>
      <c r="AX17" s="271"/>
      <c r="AY17" s="375"/>
      <c r="AZ17" s="375"/>
      <c r="BA17" s="375"/>
      <c r="BB17" s="375"/>
      <c r="BC17" s="375"/>
      <c r="BD17" s="375"/>
      <c r="BE17" s="375"/>
      <c r="BF17" s="375"/>
      <c r="BG17" s="375"/>
      <c r="BH17" s="375"/>
      <c r="BI17" s="375"/>
      <c r="BJ17" s="375"/>
      <c r="BK17" s="375"/>
      <c r="BL17" s="375"/>
      <c r="BM17" s="375"/>
      <c r="BN17" s="375"/>
      <c r="BO17" s="271"/>
      <c r="BP17" s="271"/>
      <c r="BQ17" s="271"/>
      <c r="BR17" s="271"/>
      <c r="BS17" s="271"/>
      <c r="BT17" s="271"/>
      <c r="BU17" s="271"/>
      <c r="BV17" s="271"/>
      <c r="BW17" s="271"/>
      <c r="BX17" s="271"/>
      <c r="BY17" s="271"/>
      <c r="BZ17" s="271"/>
      <c r="CA17" s="271"/>
      <c r="CB17" s="271"/>
      <c r="CC17" s="271"/>
      <c r="CD17" s="271"/>
      <c r="CE17" s="271"/>
      <c r="CF17" s="271"/>
      <c r="CG17" s="271"/>
      <c r="CH17" s="271"/>
      <c r="CI17" s="271"/>
      <c r="CJ17" s="271"/>
      <c r="CK17" s="271"/>
      <c r="CL17" s="271"/>
      <c r="CM17" s="271"/>
      <c r="CN17" s="271"/>
      <c r="CO17" s="271"/>
      <c r="CP17" s="271"/>
      <c r="CQ17" s="271"/>
      <c r="CR17" s="271"/>
      <c r="CS17" s="271"/>
      <c r="CT17" s="271"/>
      <c r="CU17" s="271"/>
      <c r="CV17" s="271"/>
      <c r="CW17" s="271"/>
      <c r="CX17" s="271"/>
      <c r="CY17" s="271"/>
      <c r="CZ17" s="271"/>
      <c r="DA17" s="271"/>
      <c r="DB17" s="271"/>
      <c r="DC17" s="129"/>
      <c r="DD17" s="129"/>
      <c r="DE17" s="381" t="s">
        <v>1580</v>
      </c>
      <c r="DF17" s="271"/>
      <c r="DG17" s="271"/>
      <c r="DH17" s="271"/>
      <c r="DI17" s="271"/>
      <c r="DJ17" s="271"/>
      <c r="DK17" s="271"/>
      <c r="DL17" s="271"/>
      <c r="DM17" s="271"/>
      <c r="DN17" s="271"/>
      <c r="DO17" s="271"/>
      <c r="DP17" s="271"/>
      <c r="DQ17" s="271"/>
      <c r="DR17" s="271"/>
      <c r="DS17" s="271"/>
      <c r="DT17" s="271"/>
      <c r="DU17" s="271"/>
      <c r="DV17" s="271"/>
      <c r="DW17" s="271"/>
      <c r="DX17" s="271"/>
      <c r="DY17" s="271"/>
      <c r="DZ17" s="271"/>
      <c r="EA17" s="271"/>
      <c r="EB17" s="271"/>
      <c r="EC17" s="271"/>
      <c r="ED17" s="271"/>
      <c r="EE17" s="271"/>
      <c r="EF17" s="129"/>
      <c r="EG17" s="129"/>
      <c r="EH17" s="129"/>
      <c r="EI17" s="129"/>
      <c r="EJ17" s="129"/>
      <c r="EK17" s="129"/>
      <c r="EL17" s="129"/>
      <c r="EM17" s="129"/>
      <c r="EN17" s="129"/>
      <c r="EO17" s="129"/>
      <c r="EP17" s="129"/>
      <c r="EQ17" s="129"/>
      <c r="ER17" s="129"/>
      <c r="ES17" s="129"/>
      <c r="ET17" s="129"/>
      <c r="EU17" s="129"/>
      <c r="EV17" s="129"/>
    </row>
    <row r="18" spans="1:152" ht="12.75" customHeight="1" x14ac:dyDescent="0.25">
      <c r="A18" s="129"/>
      <c r="B18" s="135" t="s">
        <v>1389</v>
      </c>
      <c r="C18" s="136"/>
      <c r="D18" s="136"/>
      <c r="E18" s="136"/>
      <c r="F18" s="136"/>
      <c r="G18" s="136"/>
      <c r="H18" s="136"/>
      <c r="I18" s="136"/>
      <c r="J18" s="136"/>
      <c r="K18" s="136"/>
      <c r="L18" s="136"/>
      <c r="M18" s="136"/>
      <c r="N18" s="136"/>
      <c r="O18" s="136"/>
      <c r="P18" s="136"/>
      <c r="Q18" s="136"/>
      <c r="R18" s="136"/>
      <c r="S18" s="136"/>
      <c r="T18" s="136"/>
      <c r="U18" s="136"/>
      <c r="V18" s="136"/>
      <c r="W18" s="136"/>
      <c r="X18" s="136"/>
      <c r="Y18" s="136"/>
      <c r="Z18" s="136"/>
      <c r="AA18" s="136"/>
      <c r="AB18" s="136"/>
      <c r="AC18" s="136"/>
      <c r="AD18" s="136"/>
      <c r="AE18" s="136"/>
      <c r="AF18" s="136"/>
      <c r="AG18" s="136"/>
      <c r="AH18" s="136"/>
      <c r="AI18" s="136"/>
      <c r="AJ18" s="136"/>
      <c r="AK18" s="136"/>
      <c r="AL18" s="136"/>
      <c r="AM18" s="136"/>
      <c r="AN18" s="136"/>
      <c r="AO18" s="136"/>
      <c r="AP18" s="136"/>
      <c r="AQ18" s="136"/>
      <c r="AR18" s="136"/>
      <c r="AS18" s="136"/>
      <c r="AT18" s="136"/>
      <c r="AU18" s="136"/>
      <c r="AV18" s="136"/>
      <c r="AW18" s="136"/>
      <c r="AX18" s="136"/>
      <c r="AY18" s="376"/>
      <c r="AZ18" s="376"/>
      <c r="BA18" s="376"/>
      <c r="BB18" s="376"/>
      <c r="BC18" s="376"/>
      <c r="BD18" s="376"/>
      <c r="BE18" s="376"/>
      <c r="BF18" s="376"/>
      <c r="BG18" s="376"/>
      <c r="BH18" s="376"/>
      <c r="BI18" s="376"/>
      <c r="BJ18" s="376"/>
      <c r="BK18" s="376"/>
      <c r="BL18" s="376"/>
      <c r="BM18" s="376"/>
      <c r="BN18" s="376"/>
      <c r="BO18" s="377">
        <v>-5.3929999999999998</v>
      </c>
      <c r="BP18" s="377"/>
      <c r="BQ18" s="377"/>
      <c r="BR18" s="377"/>
      <c r="BS18" s="377">
        <f>(-3708+27)/1000</f>
        <v>-3.681</v>
      </c>
      <c r="BT18" s="377">
        <v>-40.881702219999987</v>
      </c>
      <c r="BU18" s="377">
        <v>1.4167375899999683</v>
      </c>
      <c r="BV18" s="377">
        <v>-0.72934741999998209</v>
      </c>
      <c r="BW18" s="271">
        <f>-('Balance Sheet'!BW12-'Balance Sheet'!BV12)</f>
        <v>-21.770714749999996</v>
      </c>
      <c r="BX18" s="271">
        <f>-('Balance Sheet'!BX12-'Balance Sheet'!BW12)</f>
        <v>9.171999999999997</v>
      </c>
      <c r="BY18" s="271">
        <f>-('Balance Sheet'!BY12-'Balance Sheet'!BX12)</f>
        <v>-16.293999999999997</v>
      </c>
      <c r="BZ18" s="271">
        <f>-('Balance Sheet'!BZ12-'Balance Sheet'!BY12)</f>
        <v>31.063999999999993</v>
      </c>
      <c r="CA18" s="271">
        <f>-('Balance Sheet'!CA12-'Balance Sheet'!BZ12)</f>
        <v>-114.58800000000001</v>
      </c>
      <c r="CB18" s="271">
        <f>-('Balance Sheet'!CB12-'Balance Sheet'!CA12)</f>
        <v>-11.313999999999993</v>
      </c>
      <c r="CC18" s="271">
        <f>-('Balance Sheet'!CC12-'Balance Sheet'!CB12)</f>
        <v>17.147999999999996</v>
      </c>
      <c r="CD18" s="271">
        <f>-('Balance Sheet'!CD12-'Balance Sheet'!CC12)</f>
        <v>15.456307034094067</v>
      </c>
      <c r="CE18" s="271">
        <f>-('Balance Sheet'!CE12-'Balance Sheet'!CD12)</f>
        <v>-16.973977484636265</v>
      </c>
      <c r="CF18" s="271">
        <f>-('Balance Sheet'!CF12-'Balance Sheet'!CE12)</f>
        <v>-28.022490646329089</v>
      </c>
      <c r="CG18" s="271">
        <f>-('Balance Sheet'!CG12-'Balance Sheet'!CF12)</f>
        <v>49.3298783337207</v>
      </c>
      <c r="CH18" s="271">
        <f>-('Balance Sheet'!CH12-'Balance Sheet'!CG12)</f>
        <v>23.48580013153142</v>
      </c>
      <c r="CI18" s="271">
        <f>-('Balance Sheet'!CI12-'Balance Sheet'!CH12)</f>
        <v>-30.862257748138546</v>
      </c>
      <c r="CJ18" s="271">
        <f>-('Balance Sheet'!CJ12-'Balance Sheet'!CI12)</f>
        <v>-9.286560411773138</v>
      </c>
      <c r="CK18" s="271">
        <f>-('Balance Sheet'!CK12-'Balance Sheet'!CJ12)</f>
        <v>-24.59461026324459</v>
      </c>
      <c r="CL18" s="271">
        <f>-('Balance Sheet'!CL12-'Balance Sheet'!CK12)</f>
        <v>-1.6892070240269561</v>
      </c>
      <c r="CM18" s="271">
        <f>-('Balance Sheet'!CM12-'Balance Sheet'!CL12)</f>
        <v>49.729290990795789</v>
      </c>
      <c r="CN18" s="271">
        <f>-('Balance Sheet'!CN12-'Balance Sheet'!CM12)</f>
        <v>-44.675269921934131</v>
      </c>
      <c r="CO18" s="271">
        <f>-('Balance Sheet'!CO12-'Balance Sheet'!CN12)</f>
        <v>-11.7411367345901</v>
      </c>
      <c r="CP18" s="271">
        <f>-('Balance Sheet'!CP12-'Balance Sheet'!CO12)</f>
        <v>-0.91953143984869712</v>
      </c>
      <c r="CQ18" s="271">
        <f>-('Balance Sheet'!CQ12-'Balance Sheet'!CP12)</f>
        <v>-25.32438213477738</v>
      </c>
      <c r="CR18" s="271">
        <f>-('Balance Sheet'!CR12-'Balance Sheet'!CQ12)</f>
        <v>-3.0397975076940327</v>
      </c>
      <c r="CS18" s="271">
        <f>-('Balance Sheet'!CS12-'Balance Sheet'!CR12)</f>
        <v>-10.963263437190705</v>
      </c>
      <c r="CT18" s="271">
        <f>-('Balance Sheet'!CT12-'Balance Sheet'!CS12)</f>
        <v>24.588911610531397</v>
      </c>
      <c r="CU18" s="271">
        <f>-('Balance Sheet'!CU12-'Balance Sheet'!CT12)</f>
        <v>-54.900269923802369</v>
      </c>
      <c r="CV18" s="271">
        <f>-('Balance Sheet'!CV12-'Balance Sheet'!CU12)</f>
        <v>-12.532148158421194</v>
      </c>
      <c r="CW18" s="271">
        <f>-('Balance Sheet'!CW12-'Balance Sheet'!CV12)</f>
        <v>-18.89724478271836</v>
      </c>
      <c r="CX18" s="271">
        <f>-('Balance Sheet'!CX12-'Balance Sheet'!CW12)</f>
        <v>55.922413115005469</v>
      </c>
      <c r="CY18" s="271">
        <f>-('Balance Sheet'!CY12-'Balance Sheet'!CX12)</f>
        <v>-62.038411326120041</v>
      </c>
      <c r="CZ18" s="271">
        <f>-('Balance Sheet'!CZ12-'Balance Sheet'!CY12)</f>
        <v>-4.4425770571173757</v>
      </c>
      <c r="DA18" s="271">
        <f>-('Balance Sheet'!DA12-'Balance Sheet'!CZ12)</f>
        <v>-4.4999499001061736</v>
      </c>
      <c r="DB18" s="271">
        <f>-('Balance Sheet'!DB12-'Balance Sheet'!DA12)</f>
        <v>58.663540464933078</v>
      </c>
      <c r="DC18" s="129"/>
      <c r="DD18" s="129"/>
      <c r="DE18" s="135" t="s">
        <v>1389</v>
      </c>
      <c r="DF18" s="182">
        <f t="shared" ref="DF18:DT18" si="14">SUMIF($C$5:$DC$5,DF$5,$C18:$DC18)</f>
        <v>0</v>
      </c>
      <c r="DG18" s="182">
        <f t="shared" si="14"/>
        <v>0</v>
      </c>
      <c r="DH18" s="182">
        <f t="shared" si="14"/>
        <v>0</v>
      </c>
      <c r="DI18" s="182">
        <f t="shared" si="14"/>
        <v>0</v>
      </c>
      <c r="DJ18" s="182">
        <f t="shared" si="14"/>
        <v>0</v>
      </c>
      <c r="DK18" s="182">
        <f t="shared" si="14"/>
        <v>0</v>
      </c>
      <c r="DL18" s="182">
        <f t="shared" si="14"/>
        <v>0</v>
      </c>
      <c r="DM18" s="182">
        <f t="shared" si="14"/>
        <v>0</v>
      </c>
      <c r="DN18" s="182">
        <f t="shared" si="14"/>
        <v>0</v>
      </c>
      <c r="DO18" s="182">
        <f t="shared" si="14"/>
        <v>0</v>
      </c>
      <c r="DP18" s="182">
        <f t="shared" si="14"/>
        <v>0</v>
      </c>
      <c r="DQ18" s="182">
        <f t="shared" si="14"/>
        <v>0</v>
      </c>
      <c r="DR18" s="182">
        <f t="shared" si="14"/>
        <v>0</v>
      </c>
      <c r="DS18" s="182">
        <f t="shared" si="14"/>
        <v>0</v>
      </c>
      <c r="DT18" s="182">
        <f t="shared" si="14"/>
        <v>0</v>
      </c>
      <c r="DU18" s="182">
        <v>11.700644969999995</v>
      </c>
      <c r="DV18" s="182">
        <v>-17.909338289999987</v>
      </c>
      <c r="DW18" s="182">
        <f t="shared" ref="DW18:EE18" si="15">SUMIF($C$5:$DC$5,DW$5,$C18:$DC18)</f>
        <v>-43.875312049999998</v>
      </c>
      <c r="DX18" s="182">
        <f t="shared" si="15"/>
        <v>2.1712852499999968</v>
      </c>
      <c r="DY18" s="182">
        <f t="shared" si="15"/>
        <v>-93.297692965905938</v>
      </c>
      <c r="DZ18" s="182">
        <f t="shared" si="15"/>
        <v>27.819210334286765</v>
      </c>
      <c r="EA18" s="182">
        <f t="shared" si="15"/>
        <v>-66.43263544718323</v>
      </c>
      <c r="EB18" s="182">
        <f t="shared" si="15"/>
        <v>-7.6066471055771387</v>
      </c>
      <c r="EC18" s="182">
        <f t="shared" si="15"/>
        <v>-14.73853146913072</v>
      </c>
      <c r="ED18" s="182">
        <f t="shared" si="15"/>
        <v>-30.407249749936454</v>
      </c>
      <c r="EE18" s="182">
        <f t="shared" si="15"/>
        <v>-12.317397818410512</v>
      </c>
      <c r="EF18" s="129"/>
      <c r="EG18" s="129"/>
      <c r="EH18" s="129"/>
      <c r="EI18" s="129"/>
      <c r="EJ18" s="129"/>
      <c r="EK18" s="129"/>
      <c r="EL18" s="129"/>
      <c r="EM18" s="129"/>
      <c r="EN18" s="129"/>
      <c r="EO18" s="129"/>
      <c r="EP18" s="129"/>
      <c r="EQ18" s="129"/>
      <c r="ER18" s="129"/>
      <c r="ES18" s="129"/>
      <c r="ET18" s="129"/>
      <c r="EU18" s="129"/>
      <c r="EV18" s="129"/>
    </row>
    <row r="19" spans="1:152" ht="12.75" customHeight="1" x14ac:dyDescent="0.25">
      <c r="A19" s="129"/>
      <c r="B19" s="135" t="s">
        <v>1390</v>
      </c>
      <c r="C19" s="136"/>
      <c r="D19" s="136"/>
      <c r="E19" s="136"/>
      <c r="F19" s="136"/>
      <c r="G19" s="136"/>
      <c r="H19" s="136"/>
      <c r="I19" s="136"/>
      <c r="J19" s="136"/>
      <c r="K19" s="136"/>
      <c r="L19" s="136"/>
      <c r="M19" s="136"/>
      <c r="N19" s="136"/>
      <c r="O19" s="136"/>
      <c r="P19" s="136"/>
      <c r="Q19" s="136"/>
      <c r="R19" s="136"/>
      <c r="S19" s="136"/>
      <c r="T19" s="136"/>
      <c r="U19" s="136"/>
      <c r="V19" s="136"/>
      <c r="W19" s="136"/>
      <c r="X19" s="136"/>
      <c r="Y19" s="136"/>
      <c r="Z19" s="136"/>
      <c r="AA19" s="136"/>
      <c r="AB19" s="136"/>
      <c r="AC19" s="136"/>
      <c r="AD19" s="136"/>
      <c r="AE19" s="136"/>
      <c r="AF19" s="136"/>
      <c r="AG19" s="136"/>
      <c r="AH19" s="136"/>
      <c r="AI19" s="136"/>
      <c r="AJ19" s="136"/>
      <c r="AK19" s="136"/>
      <c r="AL19" s="136"/>
      <c r="AM19" s="136"/>
      <c r="AN19" s="136"/>
      <c r="AO19" s="136"/>
      <c r="AP19" s="136"/>
      <c r="AQ19" s="136"/>
      <c r="AR19" s="136"/>
      <c r="AS19" s="136"/>
      <c r="AT19" s="136"/>
      <c r="AU19" s="136"/>
      <c r="AV19" s="136"/>
      <c r="AW19" s="136"/>
      <c r="AX19" s="136"/>
      <c r="AY19" s="376"/>
      <c r="AZ19" s="376"/>
      <c r="BA19" s="376"/>
      <c r="BB19" s="376"/>
      <c r="BC19" s="376"/>
      <c r="BD19" s="376"/>
      <c r="BE19" s="376"/>
      <c r="BF19" s="376"/>
      <c r="BG19" s="376"/>
      <c r="BH19" s="376"/>
      <c r="BI19" s="376"/>
      <c r="BJ19" s="376"/>
      <c r="BK19" s="376"/>
      <c r="BL19" s="376"/>
      <c r="BM19" s="376"/>
      <c r="BN19" s="376"/>
      <c r="BO19" s="377">
        <f>(768+108)/1000</f>
        <v>0.876</v>
      </c>
      <c r="BP19" s="377"/>
      <c r="BQ19" s="377"/>
      <c r="BR19" s="377"/>
      <c r="BS19" s="377">
        <f>(642-906)/1000</f>
        <v>-0.26400000000000001</v>
      </c>
      <c r="BT19" s="377">
        <v>-1.5870214099999966</v>
      </c>
      <c r="BU19" s="377">
        <v>-1.9461898900000278</v>
      </c>
      <c r="BV19" s="377">
        <v>-6.9861679699999684</v>
      </c>
      <c r="BW19" s="271">
        <f>-('Balance Sheet'!BW13-'Balance Sheet'!BV13)</f>
        <v>0.49427741999998531</v>
      </c>
      <c r="BX19" s="271">
        <f>-('Balance Sheet'!BX13-'Balance Sheet'!BW13)</f>
        <v>-3.7680000000000007</v>
      </c>
      <c r="BY19" s="271">
        <f>-('Balance Sheet'!BY13-'Balance Sheet'!BX13)</f>
        <v>-8.0980000000000025</v>
      </c>
      <c r="BZ19" s="271">
        <f>-('Balance Sheet'!BZ13-'Balance Sheet'!BY13)</f>
        <v>-2.5899999999999963</v>
      </c>
      <c r="CA19" s="271">
        <f>-('Balance Sheet'!CA13-'Balance Sheet'!BZ13)</f>
        <v>-15.277000000000001</v>
      </c>
      <c r="CB19" s="271">
        <f>-('Balance Sheet'!CB13-'Balance Sheet'!CA13)</f>
        <v>-10.741999999999997</v>
      </c>
      <c r="CC19" s="271">
        <f>-('Balance Sheet'!CC13-'Balance Sheet'!CB13)</f>
        <v>5.4089999999999989</v>
      </c>
      <c r="CD19" s="271">
        <f>-('Balance Sheet'!CD13-'Balance Sheet'!CC13)</f>
        <v>9.9182739941327753</v>
      </c>
      <c r="CE19" s="271">
        <f>-('Balance Sheet'!CE13-'Balance Sheet'!CD13)</f>
        <v>-4.6894294986505827</v>
      </c>
      <c r="CF19" s="271">
        <f>-('Balance Sheet'!CF13-'Balance Sheet'!CE13)</f>
        <v>-3.943753600931835</v>
      </c>
      <c r="CG19" s="271">
        <f>-('Balance Sheet'!CG13-'Balance Sheet'!CF13)</f>
        <v>2.3768246792925254</v>
      </c>
      <c r="CH19" s="271">
        <f>-('Balance Sheet'!CH13-'Balance Sheet'!CG13)</f>
        <v>4.3173990097871453</v>
      </c>
      <c r="CI19" s="271">
        <f>-('Balance Sheet'!CI13-'Balance Sheet'!CH13)</f>
        <v>0.79764844826675585</v>
      </c>
      <c r="CJ19" s="271">
        <f>-('Balance Sheet'!CJ13-'Balance Sheet'!CI13)</f>
        <v>-3.0030464921445983</v>
      </c>
      <c r="CK19" s="271">
        <f>-('Balance Sheet'!CK13-'Balance Sheet'!CJ13)</f>
        <v>-0.51445781959098724</v>
      </c>
      <c r="CL19" s="271">
        <f>-('Balance Sheet'!CL13-'Balance Sheet'!CK13)</f>
        <v>2.5437445345916885</v>
      </c>
      <c r="CM19" s="271">
        <f>-('Balance Sheet'!CM13-'Balance Sheet'!CL13)</f>
        <v>-3.5988115004685142</v>
      </c>
      <c r="CN19" s="271">
        <f>-('Balance Sheet'!CN13-'Balance Sheet'!CM13)</f>
        <v>-1.3684627228122821</v>
      </c>
      <c r="CO19" s="271">
        <f>-('Balance Sheet'!CO13-'Balance Sheet'!CN13)</f>
        <v>-0.27438817815697547</v>
      </c>
      <c r="CP19" s="271">
        <f>-('Balance Sheet'!CP13-'Balance Sheet'!CO13)</f>
        <v>-7.0287889298796813E-3</v>
      </c>
      <c r="CQ19" s="271">
        <f>-('Balance Sheet'!CQ13-'Balance Sheet'!CP13)</f>
        <v>-4.1590698483639841</v>
      </c>
      <c r="CR19" s="271">
        <f>-('Balance Sheet'!CR13-'Balance Sheet'!CQ13)</f>
        <v>-1.2031609293079626</v>
      </c>
      <c r="CS19" s="271">
        <f>-('Balance Sheet'!CS13-'Balance Sheet'!CR13)</f>
        <v>-1.5134703561654987</v>
      </c>
      <c r="CT19" s="271">
        <f>-('Balance Sheet'!CT13-'Balance Sheet'!CS13)</f>
        <v>62.273189069452208</v>
      </c>
      <c r="CU19" s="271">
        <f>-('Balance Sheet'!CU13-'Balance Sheet'!CT13)</f>
        <v>-58.637563717480418</v>
      </c>
      <c r="CV19" s="271">
        <f>-('Balance Sheet'!CV13-'Balance Sheet'!CU13)</f>
        <v>-1.4599767701442801</v>
      </c>
      <c r="CW19" s="271">
        <f>-('Balance Sheet'!CW13-'Balance Sheet'!CV13)</f>
        <v>-1.4934231348827183</v>
      </c>
      <c r="CX19" s="271">
        <f>-('Balance Sheet'!CX13-'Balance Sheet'!CW13)</f>
        <v>7.3890589536061739</v>
      </c>
      <c r="CY19" s="271">
        <f>-('Balance Sheet'!CY13-'Balance Sheet'!CX13)</f>
        <v>-3.7887453900380521</v>
      </c>
      <c r="CZ19" s="271">
        <f>-('Balance Sheet'!CZ13-'Balance Sheet'!CY13)</f>
        <v>-1.4417036168401864</v>
      </c>
      <c r="DA19" s="271">
        <f>-('Balance Sheet'!DA13-'Balance Sheet'!CZ13)</f>
        <v>-1.4760535767469989</v>
      </c>
      <c r="DB19" s="271">
        <f>-('Balance Sheet'!DB13-'Balance Sheet'!DA13)</f>
        <v>7.3074502229980283</v>
      </c>
      <c r="DC19" s="129"/>
      <c r="DD19" s="129"/>
      <c r="DE19" s="135" t="s">
        <v>1390</v>
      </c>
      <c r="DF19" s="182">
        <f t="shared" ref="DF19:DT19" si="16">SUMIF($C$5:$DC$5,DF$5,$C19:$DC19)</f>
        <v>0</v>
      </c>
      <c r="DG19" s="182">
        <f t="shared" si="16"/>
        <v>0</v>
      </c>
      <c r="DH19" s="182">
        <f t="shared" si="16"/>
        <v>0</v>
      </c>
      <c r="DI19" s="182">
        <f t="shared" si="16"/>
        <v>0</v>
      </c>
      <c r="DJ19" s="182">
        <f t="shared" si="16"/>
        <v>0</v>
      </c>
      <c r="DK19" s="182">
        <f t="shared" si="16"/>
        <v>0</v>
      </c>
      <c r="DL19" s="182">
        <f t="shared" si="16"/>
        <v>0</v>
      </c>
      <c r="DM19" s="182">
        <f t="shared" si="16"/>
        <v>0</v>
      </c>
      <c r="DN19" s="182">
        <f t="shared" si="16"/>
        <v>0</v>
      </c>
      <c r="DO19" s="182">
        <f t="shared" si="16"/>
        <v>0</v>
      </c>
      <c r="DP19" s="182">
        <f t="shared" si="16"/>
        <v>0</v>
      </c>
      <c r="DQ19" s="182">
        <f t="shared" si="16"/>
        <v>0</v>
      </c>
      <c r="DR19" s="182">
        <f t="shared" si="16"/>
        <v>0</v>
      </c>
      <c r="DS19" s="182">
        <f t="shared" si="16"/>
        <v>0</v>
      </c>
      <c r="DT19" s="182">
        <f t="shared" si="16"/>
        <v>0</v>
      </c>
      <c r="DU19" s="182">
        <v>2.8070426399999882</v>
      </c>
      <c r="DV19" s="182">
        <v>-3.300703819999983</v>
      </c>
      <c r="DW19" s="182">
        <f t="shared" ref="DW19:EE19" si="17">SUMIF($C$5:$DC$5,DW$5,$C19:$DC19)</f>
        <v>-10.783379269999994</v>
      </c>
      <c r="DX19" s="182">
        <f t="shared" si="17"/>
        <v>-13.961722580000014</v>
      </c>
      <c r="DY19" s="182">
        <f t="shared" si="17"/>
        <v>-10.691726005867224</v>
      </c>
      <c r="DZ19" s="182">
        <f t="shared" si="17"/>
        <v>-1.938959410502747</v>
      </c>
      <c r="EA19" s="182">
        <f t="shared" si="17"/>
        <v>-0.1761113288771412</v>
      </c>
      <c r="EB19" s="182">
        <f t="shared" si="17"/>
        <v>-5.2486911903676514</v>
      </c>
      <c r="EC19" s="182">
        <f t="shared" si="17"/>
        <v>55.397487935614762</v>
      </c>
      <c r="ED19" s="182">
        <f t="shared" si="17"/>
        <v>-54.201904668901243</v>
      </c>
      <c r="EE19" s="182">
        <f t="shared" si="17"/>
        <v>0.60094763937279083</v>
      </c>
      <c r="EF19" s="129"/>
      <c r="EG19" s="129"/>
      <c r="EH19" s="129"/>
      <c r="EI19" s="129"/>
      <c r="EJ19" s="129"/>
      <c r="EK19" s="129"/>
      <c r="EL19" s="129"/>
      <c r="EM19" s="129"/>
      <c r="EN19" s="129"/>
      <c r="EO19" s="129"/>
      <c r="EP19" s="129"/>
      <c r="EQ19" s="129"/>
      <c r="ER19" s="129"/>
      <c r="ES19" s="129"/>
      <c r="ET19" s="129"/>
      <c r="EU19" s="129"/>
      <c r="EV19" s="129"/>
    </row>
    <row r="20" spans="1:152" ht="12.75" customHeight="1" x14ac:dyDescent="0.25">
      <c r="A20" s="129"/>
      <c r="B20" s="135" t="s">
        <v>1391</v>
      </c>
      <c r="C20" s="136"/>
      <c r="D20" s="136"/>
      <c r="E20" s="136"/>
      <c r="F20" s="136"/>
      <c r="G20" s="136"/>
      <c r="H20" s="136"/>
      <c r="I20" s="136"/>
      <c r="J20" s="136"/>
      <c r="K20" s="136"/>
      <c r="L20" s="136"/>
      <c r="M20" s="136"/>
      <c r="N20" s="136"/>
      <c r="O20" s="136"/>
      <c r="P20" s="136"/>
      <c r="Q20" s="136"/>
      <c r="R20" s="136"/>
      <c r="S20" s="136"/>
      <c r="T20" s="136"/>
      <c r="U20" s="136"/>
      <c r="V20" s="136"/>
      <c r="W20" s="136"/>
      <c r="X20" s="136"/>
      <c r="Y20" s="136"/>
      <c r="Z20" s="136"/>
      <c r="AA20" s="136"/>
      <c r="AB20" s="136"/>
      <c r="AC20" s="136"/>
      <c r="AD20" s="136"/>
      <c r="AE20" s="136"/>
      <c r="AF20" s="136"/>
      <c r="AG20" s="136"/>
      <c r="AH20" s="136"/>
      <c r="AI20" s="136"/>
      <c r="AJ20" s="136"/>
      <c r="AK20" s="136"/>
      <c r="AL20" s="136"/>
      <c r="AM20" s="136"/>
      <c r="AN20" s="136"/>
      <c r="AO20" s="136"/>
      <c r="AP20" s="136"/>
      <c r="AQ20" s="136"/>
      <c r="AR20" s="136"/>
      <c r="AS20" s="136"/>
      <c r="AT20" s="136"/>
      <c r="AU20" s="136"/>
      <c r="AV20" s="136"/>
      <c r="AW20" s="136"/>
      <c r="AX20" s="136"/>
      <c r="AY20" s="376"/>
      <c r="AZ20" s="376"/>
      <c r="BA20" s="376"/>
      <c r="BB20" s="376"/>
      <c r="BC20" s="376"/>
      <c r="BD20" s="376"/>
      <c r="BE20" s="376"/>
      <c r="BF20" s="376"/>
      <c r="BG20" s="376"/>
      <c r="BH20" s="376"/>
      <c r="BI20" s="376"/>
      <c r="BJ20" s="376"/>
      <c r="BK20" s="376"/>
      <c r="BL20" s="376"/>
      <c r="BM20" s="376"/>
      <c r="BN20" s="376"/>
      <c r="BO20" s="377">
        <f>(231-52)/1000</f>
        <v>0.17899999999999999</v>
      </c>
      <c r="BP20" s="377"/>
      <c r="BQ20" s="377"/>
      <c r="BR20" s="377"/>
      <c r="BS20" s="377">
        <f>(2701-2042)/1000</f>
        <v>0.65900000000000003</v>
      </c>
      <c r="BT20" s="377">
        <v>5.4100498300000073</v>
      </c>
      <c r="BU20" s="377">
        <v>0</v>
      </c>
      <c r="BV20" s="377">
        <v>0</v>
      </c>
      <c r="BW20" s="271">
        <f>-('Balance Sheet'!BW14-'Balance Sheet'!BV14)-('Balance Sheet'!BW11-'Balance Sheet'!BV11)</f>
        <v>0</v>
      </c>
      <c r="BX20" s="271">
        <f>-('Balance Sheet'!BX14-'Balance Sheet'!BW14)-('Balance Sheet'!BX11-'Balance Sheet'!BW11)</f>
        <v>0</v>
      </c>
      <c r="BY20" s="271">
        <f>-('Balance Sheet'!BY14-'Balance Sheet'!BX14)-('Balance Sheet'!BY11-'Balance Sheet'!BX11)</f>
        <v>0</v>
      </c>
      <c r="BZ20" s="271">
        <f>-('Balance Sheet'!BZ14-'Balance Sheet'!BY14)-('Balance Sheet'!BZ11-'Balance Sheet'!BY11)</f>
        <v>0</v>
      </c>
      <c r="CA20" s="271">
        <f>-('Balance Sheet'!CA14-'Balance Sheet'!BZ14)-('Balance Sheet'!CA11-'Balance Sheet'!BZ11)</f>
        <v>0</v>
      </c>
      <c r="CB20" s="271">
        <f>-('Balance Sheet'!CB14-'Balance Sheet'!CA14)-('Balance Sheet'!CB11-'Balance Sheet'!CA11)</f>
        <v>0</v>
      </c>
      <c r="CC20" s="271">
        <f>-('Balance Sheet'!CC14-'Balance Sheet'!CB14)-('Balance Sheet'!CC11-'Balance Sheet'!CB11)</f>
        <v>0</v>
      </c>
      <c r="CD20" s="271">
        <f>-('Balance Sheet'!CD14-'Balance Sheet'!CC14)-('Balance Sheet'!CD11-'Balance Sheet'!CC11)</f>
        <v>0</v>
      </c>
      <c r="CE20" s="271">
        <f>-('Balance Sheet'!CE14-'Balance Sheet'!CD14)-('Balance Sheet'!CE11-'Balance Sheet'!CD11)</f>
        <v>0</v>
      </c>
      <c r="CF20" s="271">
        <f>-('Balance Sheet'!CF14-'Balance Sheet'!CE14)-('Balance Sheet'!CF11-'Balance Sheet'!CE11)</f>
        <v>0</v>
      </c>
      <c r="CG20" s="271">
        <f>-('Balance Sheet'!CG14-'Balance Sheet'!CF14)-('Balance Sheet'!CG11-'Balance Sheet'!CF11)</f>
        <v>0</v>
      </c>
      <c r="CH20" s="271">
        <f>-('Balance Sheet'!CH14-'Balance Sheet'!CG14)-('Balance Sheet'!CH11-'Balance Sheet'!CG11)</f>
        <v>0</v>
      </c>
      <c r="CI20" s="271">
        <f>-('Balance Sheet'!CI14-'Balance Sheet'!CH14)-('Balance Sheet'!CI11-'Balance Sheet'!CH11)</f>
        <v>0</v>
      </c>
      <c r="CJ20" s="271">
        <f>-('Balance Sheet'!CJ14-'Balance Sheet'!CI14)-('Balance Sheet'!CJ11-'Balance Sheet'!CI11)</f>
        <v>0</v>
      </c>
      <c r="CK20" s="271">
        <f>-('Balance Sheet'!CK14-'Balance Sheet'!CJ14)-('Balance Sheet'!CK11-'Balance Sheet'!CJ11)</f>
        <v>0</v>
      </c>
      <c r="CL20" s="271">
        <f>-('Balance Sheet'!CL14-'Balance Sheet'!CK14)-('Balance Sheet'!CL11-'Balance Sheet'!CK11)</f>
        <v>0</v>
      </c>
      <c r="CM20" s="271">
        <f>-('Balance Sheet'!CM14-'Balance Sheet'!CL14)-('Balance Sheet'!CM11-'Balance Sheet'!CL11)</f>
        <v>0</v>
      </c>
      <c r="CN20" s="271">
        <f>-('Balance Sheet'!CN14-'Balance Sheet'!CM14)-('Balance Sheet'!CN11-'Balance Sheet'!CM11)</f>
        <v>0</v>
      </c>
      <c r="CO20" s="271">
        <f>-('Balance Sheet'!CO14-'Balance Sheet'!CN14)-('Balance Sheet'!CO11-'Balance Sheet'!CN11)</f>
        <v>0</v>
      </c>
      <c r="CP20" s="271">
        <f>-('Balance Sheet'!CP14-'Balance Sheet'!CO14)-('Balance Sheet'!CP11-'Balance Sheet'!CO11)</f>
        <v>0</v>
      </c>
      <c r="CQ20" s="271">
        <f>-('Balance Sheet'!CQ14-'Balance Sheet'!CP14)-('Balance Sheet'!CQ11-'Balance Sheet'!CP11)</f>
        <v>0</v>
      </c>
      <c r="CR20" s="271">
        <f>-('Balance Sheet'!CR14-'Balance Sheet'!CQ14)-('Balance Sheet'!CR11-'Balance Sheet'!CQ11)</f>
        <v>0</v>
      </c>
      <c r="CS20" s="271">
        <f>-('Balance Sheet'!CS14-'Balance Sheet'!CR14)-('Balance Sheet'!CS11-'Balance Sheet'!CR11)</f>
        <v>0</v>
      </c>
      <c r="CT20" s="271">
        <f>-('Balance Sheet'!CT14-'Balance Sheet'!CS14)-('Balance Sheet'!CT11-'Balance Sheet'!CS11)</f>
        <v>0</v>
      </c>
      <c r="CU20" s="271">
        <f>-('Balance Sheet'!CU14-'Balance Sheet'!CT14)-('Balance Sheet'!CU11-'Balance Sheet'!CT11)</f>
        <v>0</v>
      </c>
      <c r="CV20" s="271">
        <f>-('Balance Sheet'!CV14-'Balance Sheet'!CU14)-('Balance Sheet'!CV11-'Balance Sheet'!CU11)</f>
        <v>0</v>
      </c>
      <c r="CW20" s="271">
        <f>-('Balance Sheet'!CW14-'Balance Sheet'!CV14)-('Balance Sheet'!CW11-'Balance Sheet'!CV11)</f>
        <v>0</v>
      </c>
      <c r="CX20" s="271">
        <f>-('Balance Sheet'!CX14-'Balance Sheet'!CW14)-('Balance Sheet'!CX11-'Balance Sheet'!CW11)</f>
        <v>0</v>
      </c>
      <c r="CY20" s="271">
        <f>-('Balance Sheet'!CY14-'Balance Sheet'!CX14)-('Balance Sheet'!CY11-'Balance Sheet'!CX11)</f>
        <v>0</v>
      </c>
      <c r="CZ20" s="271">
        <f>-('Balance Sheet'!CZ14-'Balance Sheet'!CY14)-('Balance Sheet'!CZ11-'Balance Sheet'!CY11)</f>
        <v>0</v>
      </c>
      <c r="DA20" s="271">
        <f>-('Balance Sheet'!DA14-'Balance Sheet'!CZ14)-('Balance Sheet'!DA11-'Balance Sheet'!CZ11)</f>
        <v>0</v>
      </c>
      <c r="DB20" s="271">
        <f>-('Balance Sheet'!DB14-'Balance Sheet'!DA14)-('Balance Sheet'!DB11-'Balance Sheet'!DA11)</f>
        <v>0</v>
      </c>
      <c r="DC20" s="129"/>
      <c r="DD20" s="129"/>
      <c r="DE20" s="135" t="s">
        <v>1391</v>
      </c>
      <c r="DF20" s="182">
        <f t="shared" ref="DF20:DT20" si="18">SUMIF($C$5:$DC$5,DF$5,$C20:$DC20)</f>
        <v>0</v>
      </c>
      <c r="DG20" s="182">
        <f t="shared" si="18"/>
        <v>0</v>
      </c>
      <c r="DH20" s="182">
        <f t="shared" si="18"/>
        <v>0</v>
      </c>
      <c r="DI20" s="182">
        <f t="shared" si="18"/>
        <v>0</v>
      </c>
      <c r="DJ20" s="182">
        <f t="shared" si="18"/>
        <v>0</v>
      </c>
      <c r="DK20" s="182">
        <f t="shared" si="18"/>
        <v>0</v>
      </c>
      <c r="DL20" s="182">
        <f t="shared" si="18"/>
        <v>0</v>
      </c>
      <c r="DM20" s="182">
        <f t="shared" si="18"/>
        <v>0</v>
      </c>
      <c r="DN20" s="182">
        <f t="shared" si="18"/>
        <v>0</v>
      </c>
      <c r="DO20" s="182">
        <f t="shared" si="18"/>
        <v>0</v>
      </c>
      <c r="DP20" s="182">
        <f t="shared" si="18"/>
        <v>0</v>
      </c>
      <c r="DQ20" s="182">
        <f t="shared" si="18"/>
        <v>0</v>
      </c>
      <c r="DR20" s="182">
        <f t="shared" si="18"/>
        <v>0</v>
      </c>
      <c r="DS20" s="182">
        <f t="shared" si="18"/>
        <v>0</v>
      </c>
      <c r="DT20" s="182">
        <f t="shared" si="18"/>
        <v>0</v>
      </c>
      <c r="DU20" s="182">
        <v>0</v>
      </c>
      <c r="DV20" s="182">
        <v>0</v>
      </c>
      <c r="DW20" s="182">
        <f t="shared" ref="DW20:EE20" si="19">SUMIF($C$5:$DC$5,DW$5,$C20:$DC20)</f>
        <v>6.0690498300000071</v>
      </c>
      <c r="DX20" s="182">
        <f t="shared" si="19"/>
        <v>0</v>
      </c>
      <c r="DY20" s="182">
        <f t="shared" si="19"/>
        <v>0</v>
      </c>
      <c r="DZ20" s="182">
        <f t="shared" si="19"/>
        <v>0</v>
      </c>
      <c r="EA20" s="182">
        <f t="shared" si="19"/>
        <v>0</v>
      </c>
      <c r="EB20" s="182">
        <f t="shared" si="19"/>
        <v>0</v>
      </c>
      <c r="EC20" s="182">
        <f t="shared" si="19"/>
        <v>0</v>
      </c>
      <c r="ED20" s="182">
        <f t="shared" si="19"/>
        <v>0</v>
      </c>
      <c r="EE20" s="182">
        <f t="shared" si="19"/>
        <v>0</v>
      </c>
      <c r="EF20" s="129"/>
      <c r="EG20" s="129"/>
      <c r="EH20" s="129"/>
      <c r="EI20" s="129"/>
      <c r="EJ20" s="129"/>
      <c r="EK20" s="129"/>
      <c r="EL20" s="129"/>
      <c r="EM20" s="129"/>
      <c r="EN20" s="129"/>
      <c r="EO20" s="129"/>
      <c r="EP20" s="129"/>
      <c r="EQ20" s="129"/>
      <c r="ER20" s="129"/>
      <c r="ES20" s="129"/>
      <c r="ET20" s="129"/>
      <c r="EU20" s="129"/>
      <c r="EV20" s="129"/>
    </row>
    <row r="21" spans="1:152" ht="12.75" customHeight="1" x14ac:dyDescent="0.25">
      <c r="A21" s="129"/>
      <c r="B21" s="135" t="s">
        <v>1581</v>
      </c>
      <c r="C21" s="136"/>
      <c r="D21" s="136"/>
      <c r="E21" s="136"/>
      <c r="F21" s="136"/>
      <c r="G21" s="136"/>
      <c r="H21" s="136"/>
      <c r="I21" s="136"/>
      <c r="J21" s="136"/>
      <c r="K21" s="136"/>
      <c r="L21" s="136"/>
      <c r="M21" s="136"/>
      <c r="N21" s="136"/>
      <c r="O21" s="136"/>
      <c r="P21" s="136"/>
      <c r="Q21" s="136"/>
      <c r="R21" s="136"/>
      <c r="S21" s="136"/>
      <c r="T21" s="136"/>
      <c r="U21" s="136"/>
      <c r="V21" s="136"/>
      <c r="W21" s="136"/>
      <c r="X21" s="136"/>
      <c r="Y21" s="136"/>
      <c r="Z21" s="136"/>
      <c r="AA21" s="136"/>
      <c r="AB21" s="136"/>
      <c r="AC21" s="136"/>
      <c r="AD21" s="136"/>
      <c r="AE21" s="136"/>
      <c r="AF21" s="136"/>
      <c r="AG21" s="136"/>
      <c r="AH21" s="136"/>
      <c r="AI21" s="136"/>
      <c r="AJ21" s="136"/>
      <c r="AK21" s="136"/>
      <c r="AL21" s="136"/>
      <c r="AM21" s="136"/>
      <c r="AN21" s="136"/>
      <c r="AO21" s="136"/>
      <c r="AP21" s="136"/>
      <c r="AQ21" s="136"/>
      <c r="AR21" s="136"/>
      <c r="AS21" s="136"/>
      <c r="AT21" s="136"/>
      <c r="AU21" s="136"/>
      <c r="AV21" s="136"/>
      <c r="AW21" s="136"/>
      <c r="AX21" s="136"/>
      <c r="AY21" s="376"/>
      <c r="AZ21" s="376"/>
      <c r="BA21" s="376"/>
      <c r="BB21" s="376"/>
      <c r="BC21" s="376"/>
      <c r="BD21" s="376"/>
      <c r="BE21" s="376"/>
      <c r="BF21" s="376"/>
      <c r="BG21" s="376"/>
      <c r="BH21" s="376"/>
      <c r="BI21" s="376"/>
      <c r="BJ21" s="376"/>
      <c r="BK21" s="376"/>
      <c r="BL21" s="376"/>
      <c r="BM21" s="376"/>
      <c r="BN21" s="376"/>
      <c r="BO21" s="377">
        <f>(1378-29)/1000</f>
        <v>1.349</v>
      </c>
      <c r="BP21" s="377"/>
      <c r="BQ21" s="377"/>
      <c r="BR21" s="377"/>
      <c r="BS21" s="377">
        <f>(-87-383)/1000</f>
        <v>-0.47</v>
      </c>
      <c r="BT21" s="377">
        <v>10.881746999999992</v>
      </c>
      <c r="BU21" s="377">
        <v>9.312166549999997</v>
      </c>
      <c r="BV21" s="377">
        <v>2.4705964900000019</v>
      </c>
      <c r="BW21" s="271">
        <f>'Balance Sheet'!BW28-'Balance Sheet'!BV28</f>
        <v>16.507353729999998</v>
      </c>
      <c r="BX21" s="271">
        <f>'Balance Sheet'!BX28-'Balance Sheet'!BW28</f>
        <v>32.333999999999989</v>
      </c>
      <c r="BY21" s="271">
        <f>'Balance Sheet'!BY28-'Balance Sheet'!BX28</f>
        <v>-10.902999999999992</v>
      </c>
      <c r="BZ21" s="271">
        <f>'Balance Sheet'!BZ28-'Balance Sheet'!BY28</f>
        <v>-7.9669999999999987</v>
      </c>
      <c r="CA21" s="271">
        <f>'Balance Sheet'!CA28-'Balance Sheet'!BZ28</f>
        <v>73.404000000000011</v>
      </c>
      <c r="CB21" s="271">
        <f>'Balance Sheet'!CB28-'Balance Sheet'!CA28</f>
        <v>42.783999999999992</v>
      </c>
      <c r="CC21" s="271">
        <f>'Balance Sheet'!CC28-'Balance Sheet'!CB28</f>
        <v>13.172999999999973</v>
      </c>
      <c r="CD21" s="271">
        <f>'Balance Sheet'!CD28-'Balance Sheet'!CC28</f>
        <v>-7.3253566708605433</v>
      </c>
      <c r="CE21" s="271">
        <f>'Balance Sheet'!CE28-'Balance Sheet'!CD28</f>
        <v>16.33439505336824</v>
      </c>
      <c r="CF21" s="271">
        <f>'Balance Sheet'!CF28-'Balance Sheet'!CE28</f>
        <v>34.146792125953823</v>
      </c>
      <c r="CG21" s="271">
        <f>'Balance Sheet'!CG28-'Balance Sheet'!CF28</f>
        <v>28.983884072852902</v>
      </c>
      <c r="CH21" s="271">
        <f>'Balance Sheet'!CH28-'Balance Sheet'!CG28</f>
        <v>44.288659852905482</v>
      </c>
      <c r="CI21" s="271">
        <f>'Balance Sheet'!CI28-'Balance Sheet'!CH28</f>
        <v>37.037519402560974</v>
      </c>
      <c r="CJ21" s="271">
        <f>'Balance Sheet'!CJ28-'Balance Sheet'!CI28</f>
        <v>34.307564943232251</v>
      </c>
      <c r="CK21" s="271">
        <f>'Balance Sheet'!CK28-'Balance Sheet'!CJ28</f>
        <v>24.728071868164704</v>
      </c>
      <c r="CL21" s="271">
        <f>'Balance Sheet'!CL28-'Balance Sheet'!CK28</f>
        <v>31.255804158861793</v>
      </c>
      <c r="CM21" s="271">
        <f>'Balance Sheet'!CM28-'Balance Sheet'!CL28</f>
        <v>-40.524709537495255</v>
      </c>
      <c r="CN21" s="271">
        <f>'Balance Sheet'!CN28-'Balance Sheet'!CM28</f>
        <v>45.022570294252205</v>
      </c>
      <c r="CO21" s="271">
        <f>'Balance Sheet'!CO28-'Balance Sheet'!CN28</f>
        <v>2.3408702374468362</v>
      </c>
      <c r="CP21" s="271">
        <f>'Balance Sheet'!CP28-'Balance Sheet'!CO28</f>
        <v>47.320867261134481</v>
      </c>
      <c r="CQ21" s="271">
        <f>'Balance Sheet'!CQ28-'Balance Sheet'!CP28</f>
        <v>-12.71980691445583</v>
      </c>
      <c r="CR21" s="271">
        <f>'Balance Sheet'!CR28-'Balance Sheet'!CQ28</f>
        <v>50.825485810589839</v>
      </c>
      <c r="CS21" s="271">
        <f>'Balance Sheet'!CS28-'Balance Sheet'!CR28</f>
        <v>13.898674418613609</v>
      </c>
      <c r="CT21" s="271">
        <f>'Balance Sheet'!CT28-'Balance Sheet'!CS28</f>
        <v>-571.87428637712549</v>
      </c>
      <c r="CU21" s="271">
        <f>'Balance Sheet'!CU28-'Balance Sheet'!CT28</f>
        <v>606.93127450120994</v>
      </c>
      <c r="CV21" s="271">
        <f>'Balance Sheet'!CV28-'Balance Sheet'!CU28</f>
        <v>63.899242480300927</v>
      </c>
      <c r="CW21" s="271">
        <f>'Balance Sheet'!CW28-'Balance Sheet'!CV28</f>
        <v>3.1897251741349919</v>
      </c>
      <c r="CX21" s="271">
        <f>'Balance Sheet'!CX28-'Balance Sheet'!CW28</f>
        <v>13.503955919196301</v>
      </c>
      <c r="CY21" s="271">
        <f>'Balance Sheet'!CY28-'Balance Sheet'!CX28</f>
        <v>-6.4292456283760657</v>
      </c>
      <c r="CZ21" s="271">
        <f>'Balance Sheet'!CZ28-'Balance Sheet'!CY28</f>
        <v>71.679944098128203</v>
      </c>
      <c r="DA21" s="271">
        <f>'Balance Sheet'!DA28-'Balance Sheet'!CZ28</f>
        <v>3.5689348255898494</v>
      </c>
      <c r="DB21" s="271">
        <f>'Balance Sheet'!DB28-'Balance Sheet'!DA28</f>
        <v>15.149310661671166</v>
      </c>
      <c r="DC21" s="129"/>
      <c r="DD21" s="129"/>
      <c r="DE21" s="135" t="s">
        <v>1581</v>
      </c>
      <c r="DF21" s="182">
        <f t="shared" ref="DF21:DT21" si="20">SUMIF($C$5:$DC$5,DF$5,$C21:$DC21)</f>
        <v>0</v>
      </c>
      <c r="DG21" s="182">
        <f t="shared" si="20"/>
        <v>0</v>
      </c>
      <c r="DH21" s="182">
        <f t="shared" si="20"/>
        <v>0</v>
      </c>
      <c r="DI21" s="182">
        <f t="shared" si="20"/>
        <v>0</v>
      </c>
      <c r="DJ21" s="182">
        <f t="shared" si="20"/>
        <v>0</v>
      </c>
      <c r="DK21" s="182">
        <f t="shared" si="20"/>
        <v>0</v>
      </c>
      <c r="DL21" s="182">
        <f t="shared" si="20"/>
        <v>0</v>
      </c>
      <c r="DM21" s="182">
        <f t="shared" si="20"/>
        <v>0</v>
      </c>
      <c r="DN21" s="182">
        <f t="shared" si="20"/>
        <v>0</v>
      </c>
      <c r="DO21" s="182">
        <f t="shared" si="20"/>
        <v>0</v>
      </c>
      <c r="DP21" s="182">
        <f t="shared" si="20"/>
        <v>0</v>
      </c>
      <c r="DQ21" s="182">
        <f t="shared" si="20"/>
        <v>0</v>
      </c>
      <c r="DR21" s="182">
        <f t="shared" si="20"/>
        <v>0</v>
      </c>
      <c r="DS21" s="182">
        <f t="shared" si="20"/>
        <v>0</v>
      </c>
      <c r="DT21" s="182">
        <f t="shared" si="20"/>
        <v>0</v>
      </c>
      <c r="DU21" s="182">
        <v>-17.827718039999997</v>
      </c>
      <c r="DV21" s="182">
        <v>11.564204020000004</v>
      </c>
      <c r="DW21" s="182">
        <f t="shared" ref="DW21:EE21" si="21">SUMIF($C$5:$DC$5,DW$5,$C21:$DC21)</f>
        <v>22.19451003999999</v>
      </c>
      <c r="DX21" s="182">
        <f t="shared" si="21"/>
        <v>29.971353729999997</v>
      </c>
      <c r="DY21" s="182">
        <f t="shared" si="21"/>
        <v>122.03564332913945</v>
      </c>
      <c r="DZ21" s="182">
        <f t="shared" si="21"/>
        <v>123.75373110508045</v>
      </c>
      <c r="EA21" s="182">
        <f t="shared" si="21"/>
        <v>127.32896037281972</v>
      </c>
      <c r="EB21" s="182">
        <f t="shared" si="21"/>
        <v>54.159598255338267</v>
      </c>
      <c r="EC21" s="182">
        <f t="shared" si="21"/>
        <v>-519.86993306237787</v>
      </c>
      <c r="ED21" s="182">
        <f t="shared" si="21"/>
        <v>687.52419807484216</v>
      </c>
      <c r="EE21" s="182">
        <f t="shared" si="21"/>
        <v>83.968943957013153</v>
      </c>
      <c r="EF21" s="129"/>
      <c r="EG21" s="129"/>
      <c r="EH21" s="129"/>
      <c r="EI21" s="129"/>
      <c r="EJ21" s="129"/>
      <c r="EK21" s="129"/>
      <c r="EL21" s="129"/>
      <c r="EM21" s="129"/>
      <c r="EN21" s="129"/>
      <c r="EO21" s="129"/>
      <c r="EP21" s="129"/>
      <c r="EQ21" s="129"/>
      <c r="ER21" s="129"/>
      <c r="ES21" s="129"/>
      <c r="ET21" s="129"/>
      <c r="EU21" s="129"/>
      <c r="EV21" s="129"/>
    </row>
    <row r="22" spans="1:152" ht="12.75" customHeight="1" x14ac:dyDescent="0.25">
      <c r="A22" s="129"/>
      <c r="B22" s="135" t="s">
        <v>1582</v>
      </c>
      <c r="C22" s="136"/>
      <c r="D22" s="136"/>
      <c r="E22" s="136"/>
      <c r="F22" s="136"/>
      <c r="G22" s="136"/>
      <c r="H22" s="136"/>
      <c r="I22" s="136"/>
      <c r="J22" s="136"/>
      <c r="K22" s="136"/>
      <c r="L22" s="136"/>
      <c r="M22" s="136"/>
      <c r="N22" s="136"/>
      <c r="O22" s="136"/>
      <c r="P22" s="136"/>
      <c r="Q22" s="136"/>
      <c r="R22" s="136"/>
      <c r="S22" s="136"/>
      <c r="T22" s="136"/>
      <c r="U22" s="136"/>
      <c r="V22" s="136"/>
      <c r="W22" s="136"/>
      <c r="X22" s="136"/>
      <c r="Y22" s="136"/>
      <c r="Z22" s="136"/>
      <c r="AA22" s="136"/>
      <c r="AB22" s="136"/>
      <c r="AC22" s="136"/>
      <c r="AD22" s="136"/>
      <c r="AE22" s="136"/>
      <c r="AF22" s="136"/>
      <c r="AG22" s="136"/>
      <c r="AH22" s="136"/>
      <c r="AI22" s="136"/>
      <c r="AJ22" s="136"/>
      <c r="AK22" s="136"/>
      <c r="AL22" s="136"/>
      <c r="AM22" s="136"/>
      <c r="AN22" s="136"/>
      <c r="AO22" s="136"/>
      <c r="AP22" s="136"/>
      <c r="AQ22" s="136"/>
      <c r="AR22" s="136"/>
      <c r="AS22" s="136"/>
      <c r="AT22" s="136"/>
      <c r="AU22" s="136"/>
      <c r="AV22" s="136"/>
      <c r="AW22" s="136"/>
      <c r="AX22" s="136"/>
      <c r="AY22" s="376"/>
      <c r="AZ22" s="376"/>
      <c r="BA22" s="376"/>
      <c r="BB22" s="376"/>
      <c r="BC22" s="376"/>
      <c r="BD22" s="376"/>
      <c r="BE22" s="376"/>
      <c r="BF22" s="376"/>
      <c r="BG22" s="376"/>
      <c r="BH22" s="376"/>
      <c r="BI22" s="376"/>
      <c r="BJ22" s="376"/>
      <c r="BK22" s="376"/>
      <c r="BL22" s="376"/>
      <c r="BM22" s="376"/>
      <c r="BN22" s="376"/>
      <c r="BO22" s="377">
        <v>0</v>
      </c>
      <c r="BP22" s="377"/>
      <c r="BQ22" s="377"/>
      <c r="BR22" s="377"/>
      <c r="BS22" s="377">
        <v>0</v>
      </c>
      <c r="BT22" s="377">
        <v>7.3544746199999889</v>
      </c>
      <c r="BU22" s="377">
        <v>-1.4882516099999954</v>
      </c>
      <c r="BV22" s="377">
        <v>-0.23967950000000471</v>
      </c>
      <c r="BW22" s="271">
        <f>('Balance Sheet'!BW29-'Balance Sheet'!BV29)+('Balance Sheet'!BW39-'Balance Sheet'!BV39)</f>
        <v>23.466999999999999</v>
      </c>
      <c r="BX22" s="271">
        <f>('Balance Sheet'!BX29-'Balance Sheet'!BW29)+('Balance Sheet'!BX39-'Balance Sheet'!BW39)</f>
        <v>15.603000000000002</v>
      </c>
      <c r="BY22" s="271">
        <f>('Balance Sheet'!BY29-'Balance Sheet'!BX29)+('Balance Sheet'!BY39-'Balance Sheet'!BX39)</f>
        <v>9.6090000000000018</v>
      </c>
      <c r="BZ22" s="271">
        <f>('Balance Sheet'!BZ29-'Balance Sheet'!BY29)+('Balance Sheet'!BZ39-'Balance Sheet'!BY39)</f>
        <v>72.849999999999994</v>
      </c>
      <c r="CA22" s="271">
        <f>('Balance Sheet'!CA29-'Balance Sheet'!BZ29)+('Balance Sheet'!CA39-'Balance Sheet'!BZ39)</f>
        <v>77.900000000000006</v>
      </c>
      <c r="CB22" s="271">
        <f>('Balance Sheet'!CB29-'Balance Sheet'!CA29)+('Balance Sheet'!CB39-'Balance Sheet'!CA39)</f>
        <v>7.5979999999999848</v>
      </c>
      <c r="CC22" s="271">
        <f>('Balance Sheet'!CC29-'Balance Sheet'!CB29)+('Balance Sheet'!CC39-'Balance Sheet'!CB39)</f>
        <v>0.15500000000000114</v>
      </c>
      <c r="CD22" s="271">
        <f>('Balance Sheet'!CD29-'Balance Sheet'!CC29)+('Balance Sheet'!CD39-'Balance Sheet'!CC39)</f>
        <v>0</v>
      </c>
      <c r="CE22" s="271">
        <f>('Balance Sheet'!CE29-'Balance Sheet'!CD29)+('Balance Sheet'!CE39-'Balance Sheet'!CD39)</f>
        <v>0</v>
      </c>
      <c r="CF22" s="271">
        <f>('Balance Sheet'!CF29-'Balance Sheet'!CE29)+('Balance Sheet'!CF39-'Balance Sheet'!CE39)</f>
        <v>0</v>
      </c>
      <c r="CG22" s="271">
        <f>('Balance Sheet'!CG29-'Balance Sheet'!CF29)+('Balance Sheet'!CG39-'Balance Sheet'!CF39)</f>
        <v>0</v>
      </c>
      <c r="CH22" s="271">
        <f>('Balance Sheet'!CH29-'Balance Sheet'!CG29)+('Balance Sheet'!CH39-'Balance Sheet'!CG39)</f>
        <v>0</v>
      </c>
      <c r="CI22" s="271">
        <f>('Balance Sheet'!CI29-'Balance Sheet'!CH29)+('Balance Sheet'!CI39-'Balance Sheet'!CH39)</f>
        <v>0</v>
      </c>
      <c r="CJ22" s="271">
        <f>('Balance Sheet'!CJ29-'Balance Sheet'!CI29)+('Balance Sheet'!CJ39-'Balance Sheet'!CI39)</f>
        <v>0</v>
      </c>
      <c r="CK22" s="271">
        <f>('Balance Sheet'!CK29-'Balance Sheet'!CJ29)+('Balance Sheet'!CK39-'Balance Sheet'!CJ39)</f>
        <v>0</v>
      </c>
      <c r="CL22" s="271">
        <f>('Balance Sheet'!CL29-'Balance Sheet'!CK29)+('Balance Sheet'!CL39-'Balance Sheet'!CK39)</f>
        <v>0</v>
      </c>
      <c r="CM22" s="271">
        <f>('Balance Sheet'!CM29-'Balance Sheet'!CL29)+('Balance Sheet'!CM39-'Balance Sheet'!CL39)</f>
        <v>0</v>
      </c>
      <c r="CN22" s="271">
        <f>('Balance Sheet'!CN29-'Balance Sheet'!CM29)+('Balance Sheet'!CN39-'Balance Sheet'!CM39)</f>
        <v>0</v>
      </c>
      <c r="CO22" s="271">
        <f>('Balance Sheet'!CO29-'Balance Sheet'!CN29)+('Balance Sheet'!CO39-'Balance Sheet'!CN39)</f>
        <v>0</v>
      </c>
      <c r="CP22" s="271">
        <f>('Balance Sheet'!CP29-'Balance Sheet'!CO29)+('Balance Sheet'!CP39-'Balance Sheet'!CO39)</f>
        <v>0</v>
      </c>
      <c r="CQ22" s="271">
        <f>('Balance Sheet'!CQ29-'Balance Sheet'!CP29)+('Balance Sheet'!CQ39-'Balance Sheet'!CP39)</f>
        <v>0</v>
      </c>
      <c r="CR22" s="271">
        <f>('Balance Sheet'!CR29-'Balance Sheet'!CQ29)+('Balance Sheet'!CR39-'Balance Sheet'!CQ39)</f>
        <v>0</v>
      </c>
      <c r="CS22" s="271">
        <f>('Balance Sheet'!CS29-'Balance Sheet'!CR29)+('Balance Sheet'!CS39-'Balance Sheet'!CR39)</f>
        <v>0</v>
      </c>
      <c r="CT22" s="271">
        <f>('Balance Sheet'!CT29-'Balance Sheet'!CS29)+('Balance Sheet'!CT39-'Balance Sheet'!CS39)</f>
        <v>0</v>
      </c>
      <c r="CU22" s="271">
        <f>('Balance Sheet'!CU29-'Balance Sheet'!CT29)+('Balance Sheet'!CU39-'Balance Sheet'!CT39)</f>
        <v>0</v>
      </c>
      <c r="CV22" s="271">
        <f>('Balance Sheet'!CV29-'Balance Sheet'!CU29)+('Balance Sheet'!CV39-'Balance Sheet'!CU39)</f>
        <v>0</v>
      </c>
      <c r="CW22" s="271">
        <f>('Balance Sheet'!CW29-'Balance Sheet'!CV29)+('Balance Sheet'!CW39-'Balance Sheet'!CV39)</f>
        <v>0</v>
      </c>
      <c r="CX22" s="271">
        <f>('Balance Sheet'!CX29-'Balance Sheet'!CW29)+('Balance Sheet'!CX39-'Balance Sheet'!CW39)</f>
        <v>0</v>
      </c>
      <c r="CY22" s="271">
        <f>('Balance Sheet'!CY29-'Balance Sheet'!CX29)+('Balance Sheet'!CY39-'Balance Sheet'!CX39)</f>
        <v>0</v>
      </c>
      <c r="CZ22" s="271">
        <f>('Balance Sheet'!CZ29-'Balance Sheet'!CY29)+('Balance Sheet'!CZ39-'Balance Sheet'!CY39)</f>
        <v>0</v>
      </c>
      <c r="DA22" s="271">
        <f>('Balance Sheet'!DA29-'Balance Sheet'!CZ29)+('Balance Sheet'!DA39-'Balance Sheet'!CZ39)</f>
        <v>0</v>
      </c>
      <c r="DB22" s="271">
        <f>('Balance Sheet'!DB29-'Balance Sheet'!DA29)+('Balance Sheet'!DB39-'Balance Sheet'!DA39)</f>
        <v>0</v>
      </c>
      <c r="DC22" s="129"/>
      <c r="DD22" s="129"/>
      <c r="DE22" s="135" t="s">
        <v>1582</v>
      </c>
      <c r="DF22" s="182">
        <f t="shared" ref="DF22:DT22" si="22">SUMIF($C$5:$DC$5,DF$5,$C22:$DC22)</f>
        <v>0</v>
      </c>
      <c r="DG22" s="182">
        <f t="shared" si="22"/>
        <v>0</v>
      </c>
      <c r="DH22" s="182">
        <f t="shared" si="22"/>
        <v>0</v>
      </c>
      <c r="DI22" s="182">
        <f t="shared" si="22"/>
        <v>0</v>
      </c>
      <c r="DJ22" s="182">
        <f t="shared" si="22"/>
        <v>0</v>
      </c>
      <c r="DK22" s="182">
        <f t="shared" si="22"/>
        <v>0</v>
      </c>
      <c r="DL22" s="182">
        <f t="shared" si="22"/>
        <v>0</v>
      </c>
      <c r="DM22" s="182">
        <f t="shared" si="22"/>
        <v>0</v>
      </c>
      <c r="DN22" s="182">
        <f t="shared" si="22"/>
        <v>0</v>
      </c>
      <c r="DO22" s="182">
        <f t="shared" si="22"/>
        <v>0</v>
      </c>
      <c r="DP22" s="182">
        <f t="shared" si="22"/>
        <v>0</v>
      </c>
      <c r="DQ22" s="182">
        <f t="shared" si="22"/>
        <v>0</v>
      </c>
      <c r="DR22" s="182">
        <f t="shared" si="22"/>
        <v>0</v>
      </c>
      <c r="DS22" s="182">
        <f t="shared" si="22"/>
        <v>0</v>
      </c>
      <c r="DT22" s="182">
        <f t="shared" si="22"/>
        <v>0</v>
      </c>
      <c r="DU22" s="182">
        <v>0</v>
      </c>
      <c r="DV22" s="182">
        <v>0</v>
      </c>
      <c r="DW22" s="182">
        <f t="shared" ref="DW22:EE22" si="23">SUMIF($C$5:$DC$5,DW$5,$C22:$DC22)</f>
        <v>5.6265435099999888</v>
      </c>
      <c r="DX22" s="182">
        <f t="shared" si="23"/>
        <v>121.529</v>
      </c>
      <c r="DY22" s="182">
        <f t="shared" si="23"/>
        <v>85.652999999999992</v>
      </c>
      <c r="DZ22" s="182">
        <f t="shared" si="23"/>
        <v>0</v>
      </c>
      <c r="EA22" s="182">
        <f t="shared" si="23"/>
        <v>0</v>
      </c>
      <c r="EB22" s="182">
        <f t="shared" si="23"/>
        <v>0</v>
      </c>
      <c r="EC22" s="182">
        <f t="shared" si="23"/>
        <v>0</v>
      </c>
      <c r="ED22" s="182">
        <f t="shared" si="23"/>
        <v>0</v>
      </c>
      <c r="EE22" s="182">
        <f t="shared" si="23"/>
        <v>0</v>
      </c>
      <c r="EF22" s="129"/>
      <c r="EG22" s="129"/>
      <c r="EH22" s="129"/>
      <c r="EI22" s="129"/>
      <c r="EJ22" s="129"/>
      <c r="EK22" s="129"/>
      <c r="EL22" s="129"/>
      <c r="EM22" s="129"/>
      <c r="EN22" s="129"/>
      <c r="EO22" s="129"/>
      <c r="EP22" s="129"/>
      <c r="EQ22" s="129"/>
      <c r="ER22" s="129"/>
      <c r="ES22" s="129"/>
      <c r="ET22" s="129"/>
      <c r="EU22" s="129"/>
      <c r="EV22" s="129"/>
    </row>
    <row r="23" spans="1:152" ht="12.75" customHeight="1" x14ac:dyDescent="0.25">
      <c r="A23" s="129"/>
      <c r="B23" s="135" t="s">
        <v>47</v>
      </c>
      <c r="C23" s="382"/>
      <c r="D23" s="382"/>
      <c r="E23" s="136"/>
      <c r="F23" s="382"/>
      <c r="G23" s="382"/>
      <c r="H23" s="382"/>
      <c r="I23" s="382"/>
      <c r="J23" s="382"/>
      <c r="K23" s="382"/>
      <c r="L23" s="382"/>
      <c r="M23" s="382"/>
      <c r="N23" s="382"/>
      <c r="O23" s="382"/>
      <c r="P23" s="382"/>
      <c r="Q23" s="382"/>
      <c r="R23" s="382"/>
      <c r="S23" s="382"/>
      <c r="T23" s="382"/>
      <c r="U23" s="382"/>
      <c r="V23" s="382"/>
      <c r="W23" s="382"/>
      <c r="X23" s="382"/>
      <c r="Y23" s="382"/>
      <c r="Z23" s="382"/>
      <c r="AA23" s="382"/>
      <c r="AB23" s="382"/>
      <c r="AC23" s="382"/>
      <c r="AD23" s="382"/>
      <c r="AE23" s="382"/>
      <c r="AF23" s="382"/>
      <c r="AG23" s="382"/>
      <c r="AH23" s="382"/>
      <c r="AI23" s="382"/>
      <c r="AJ23" s="382"/>
      <c r="AK23" s="382"/>
      <c r="AL23" s="382"/>
      <c r="AM23" s="382"/>
      <c r="AN23" s="382"/>
      <c r="AO23" s="382"/>
      <c r="AP23" s="382"/>
      <c r="AQ23" s="382"/>
      <c r="AR23" s="382"/>
      <c r="AS23" s="382"/>
      <c r="AT23" s="382"/>
      <c r="AU23" s="382"/>
      <c r="AV23" s="382"/>
      <c r="AW23" s="382"/>
      <c r="AX23" s="382"/>
      <c r="AY23" s="383"/>
      <c r="AZ23" s="383"/>
      <c r="BA23" s="383"/>
      <c r="BB23" s="383"/>
      <c r="BC23" s="383"/>
      <c r="BD23" s="383"/>
      <c r="BE23" s="383"/>
      <c r="BF23" s="383"/>
      <c r="BG23" s="383"/>
      <c r="BH23" s="383"/>
      <c r="BI23" s="383"/>
      <c r="BJ23" s="383"/>
      <c r="BK23" s="383"/>
      <c r="BL23" s="383"/>
      <c r="BM23" s="383"/>
      <c r="BN23" s="383"/>
      <c r="BO23" s="377">
        <v>1.6839999999999999</v>
      </c>
      <c r="BP23" s="377"/>
      <c r="BQ23" s="377"/>
      <c r="BR23" s="377"/>
      <c r="BS23" s="377">
        <f>(-932+1583)/1000</f>
        <v>0.65100000000000002</v>
      </c>
      <c r="BT23" s="384">
        <v>-7.6538830499999833</v>
      </c>
      <c r="BU23" s="384">
        <f>8.06123163000001-7.31038444999995</f>
        <v>0.75084718000006045</v>
      </c>
      <c r="BV23" s="384">
        <v>-16.548219600000046</v>
      </c>
      <c r="BW23" s="385">
        <f>('Balance Sheet'!BW30-'Balance Sheet'!BV30)+('Balance Sheet'!BW41-'Balance Sheet'!BV41)+('Balance Sheet'!BW33-'Balance Sheet'!BV33)</f>
        <v>18.916561030000011</v>
      </c>
      <c r="BX23" s="385">
        <f>('Balance Sheet'!BX30-'Balance Sheet'!BW30)+('Balance Sheet'!BX41-'Balance Sheet'!BW41)+('Balance Sheet'!BX33-'Balance Sheet'!BW33)</f>
        <v>10.279</v>
      </c>
      <c r="BY23" s="385">
        <f>('Balance Sheet'!BY30-'Balance Sheet'!BX30)+('Balance Sheet'!BY41-'Balance Sheet'!BX41)+('Balance Sheet'!BY33-'Balance Sheet'!BX33)</f>
        <v>-31.649000000000001</v>
      </c>
      <c r="BZ23" s="385">
        <f>('Balance Sheet'!BZ30-'Balance Sheet'!BY30)+('Balance Sheet'!BZ41-'Balance Sheet'!BY41)+('Balance Sheet'!BZ33-'Balance Sheet'!BY33)</f>
        <v>0.55799999999999983</v>
      </c>
      <c r="CA23" s="385">
        <f>('Balance Sheet'!CA30-'Balance Sheet'!BZ30)+('Balance Sheet'!CA41-'Balance Sheet'!BZ41)+('Balance Sheet'!CA33-'Balance Sheet'!BZ33)</f>
        <v>21.609000000000002</v>
      </c>
      <c r="CB23" s="385">
        <f>('Balance Sheet'!CB30-'Balance Sheet'!CA30)+('Balance Sheet'!CB41-'Balance Sheet'!CA41)+('Balance Sheet'!CB33-'Balance Sheet'!CA33)</f>
        <v>-1.9710000000000001</v>
      </c>
      <c r="CC23" s="385">
        <f>('Balance Sheet'!CC30-'Balance Sheet'!CB30)+('Balance Sheet'!CC41-'Balance Sheet'!CB41)+('Balance Sheet'!CC33-'Balance Sheet'!CB33)</f>
        <v>-3.647000000000002</v>
      </c>
      <c r="CD23" s="385">
        <f>('Balance Sheet'!CD30-'Balance Sheet'!CC30)+('Balance Sheet'!CD41-'Balance Sheet'!CC41)+('Balance Sheet'!CD33-'Balance Sheet'!CC33)</f>
        <v>0</v>
      </c>
      <c r="CE23" s="385">
        <f>('Balance Sheet'!CE30-'Balance Sheet'!CD30)+('Balance Sheet'!CE41-'Balance Sheet'!CD41)+('Balance Sheet'!CE33-'Balance Sheet'!CD33)</f>
        <v>0</v>
      </c>
      <c r="CF23" s="385">
        <f>('Balance Sheet'!CF30-'Balance Sheet'!CE30)+('Balance Sheet'!CF41-'Balance Sheet'!CE41)+('Balance Sheet'!CF33-'Balance Sheet'!CE33)</f>
        <v>0</v>
      </c>
      <c r="CG23" s="385">
        <f>('Balance Sheet'!CG30-'Balance Sheet'!CF30)+('Balance Sheet'!CG41-'Balance Sheet'!CF41)+('Balance Sheet'!CG33-'Balance Sheet'!CF33)</f>
        <v>0</v>
      </c>
      <c r="CH23" s="385">
        <f>('Balance Sheet'!CH30-'Balance Sheet'!CG30)+('Balance Sheet'!CH41-'Balance Sheet'!CG41)+('Balance Sheet'!CH33-'Balance Sheet'!CG33)</f>
        <v>0</v>
      </c>
      <c r="CI23" s="385">
        <f>('Balance Sheet'!CI30-'Balance Sheet'!CH30)+('Balance Sheet'!CI41-'Balance Sheet'!CH41)+('Balance Sheet'!CI33-'Balance Sheet'!CH33)</f>
        <v>0</v>
      </c>
      <c r="CJ23" s="385">
        <f>('Balance Sheet'!CJ30-'Balance Sheet'!CI30)+('Balance Sheet'!CJ41-'Balance Sheet'!CI41)+('Balance Sheet'!CJ33-'Balance Sheet'!CI33)</f>
        <v>0</v>
      </c>
      <c r="CK23" s="385">
        <f>('Balance Sheet'!CK30-'Balance Sheet'!CJ30)+('Balance Sheet'!CK41-'Balance Sheet'!CJ41)+('Balance Sheet'!CK33-'Balance Sheet'!CJ33)</f>
        <v>0</v>
      </c>
      <c r="CL23" s="385">
        <f>('Balance Sheet'!CL30-'Balance Sheet'!CK30)+('Balance Sheet'!CL41-'Balance Sheet'!CK41)+('Balance Sheet'!CL33-'Balance Sheet'!CK33)</f>
        <v>0</v>
      </c>
      <c r="CM23" s="385">
        <f>('Balance Sheet'!CM30-'Balance Sheet'!CL30)+('Balance Sheet'!CM41-'Balance Sheet'!CL41)+('Balance Sheet'!CM33-'Balance Sheet'!CL33)</f>
        <v>0</v>
      </c>
      <c r="CN23" s="385">
        <f>('Balance Sheet'!CN30-'Balance Sheet'!CM30)+('Balance Sheet'!CN41-'Balance Sheet'!CM41)+('Balance Sheet'!CN33-'Balance Sheet'!CM33)</f>
        <v>0</v>
      </c>
      <c r="CO23" s="385">
        <f>('Balance Sheet'!CO30-'Balance Sheet'!CN30)+('Balance Sheet'!CO41-'Balance Sheet'!CN41)+('Balance Sheet'!CO33-'Balance Sheet'!CN33)</f>
        <v>0</v>
      </c>
      <c r="CP23" s="385">
        <f>('Balance Sheet'!CP30-'Balance Sheet'!CO30)+('Balance Sheet'!CP41-'Balance Sheet'!CO41)+('Balance Sheet'!CP33-'Balance Sheet'!CO33)</f>
        <v>0</v>
      </c>
      <c r="CQ23" s="385">
        <f>('Balance Sheet'!CQ30-'Balance Sheet'!CP30)+('Balance Sheet'!CQ41-'Balance Sheet'!CP41)+('Balance Sheet'!CQ33-'Balance Sheet'!CP33)</f>
        <v>0</v>
      </c>
      <c r="CR23" s="385">
        <f>('Balance Sheet'!CR30-'Balance Sheet'!CQ30)+('Balance Sheet'!CR41-'Balance Sheet'!CQ41)+('Balance Sheet'!CR33-'Balance Sheet'!CQ33)</f>
        <v>0</v>
      </c>
      <c r="CS23" s="385">
        <f>('Balance Sheet'!CS30-'Balance Sheet'!CR30)+('Balance Sheet'!CS41-'Balance Sheet'!CR41)+('Balance Sheet'!CS33-'Balance Sheet'!CR33)</f>
        <v>0</v>
      </c>
      <c r="CT23" s="385">
        <f>('Balance Sheet'!CT30-'Balance Sheet'!CS30)+('Balance Sheet'!CT41-'Balance Sheet'!CS41)+('Balance Sheet'!CT33-'Balance Sheet'!CS33)</f>
        <v>0</v>
      </c>
      <c r="CU23" s="385">
        <f>('Balance Sheet'!CU30-'Balance Sheet'!CT30)+('Balance Sheet'!CU41-'Balance Sheet'!CT41)+('Balance Sheet'!CU33-'Balance Sheet'!CT33)</f>
        <v>0</v>
      </c>
      <c r="CV23" s="385">
        <f>('Balance Sheet'!CV30-'Balance Sheet'!CU30)+('Balance Sheet'!CV41-'Balance Sheet'!CU41)+('Balance Sheet'!CV33-'Balance Sheet'!CU33)</f>
        <v>0</v>
      </c>
      <c r="CW23" s="385">
        <f>('Balance Sheet'!CW30-'Balance Sheet'!CV30)+('Balance Sheet'!CW41-'Balance Sheet'!CV41)+('Balance Sheet'!CW33-'Balance Sheet'!CV33)</f>
        <v>0</v>
      </c>
      <c r="CX23" s="385">
        <f>('Balance Sheet'!CX30-'Balance Sheet'!CW30)+('Balance Sheet'!CX41-'Balance Sheet'!CW41)+('Balance Sheet'!CX33-'Balance Sheet'!CW33)</f>
        <v>0</v>
      </c>
      <c r="CY23" s="385">
        <f>('Balance Sheet'!CY30-'Balance Sheet'!CX30)+('Balance Sheet'!CY41-'Balance Sheet'!CX41)+('Balance Sheet'!CY33-'Balance Sheet'!CX33)</f>
        <v>0</v>
      </c>
      <c r="CZ23" s="385">
        <f>('Balance Sheet'!CZ30-'Balance Sheet'!CY30)+('Balance Sheet'!CZ41-'Balance Sheet'!CY41)+('Balance Sheet'!CZ33-'Balance Sheet'!CY33)</f>
        <v>0</v>
      </c>
      <c r="DA23" s="385">
        <f>('Balance Sheet'!DA30-'Balance Sheet'!CZ30)+('Balance Sheet'!DA41-'Balance Sheet'!CZ41)+('Balance Sheet'!DA33-'Balance Sheet'!CZ33)</f>
        <v>0</v>
      </c>
      <c r="DB23" s="385">
        <f>('Balance Sheet'!DB30-'Balance Sheet'!DA30)+('Balance Sheet'!DB41-'Balance Sheet'!DA41)+('Balance Sheet'!DB33-'Balance Sheet'!DA33)</f>
        <v>0</v>
      </c>
      <c r="DC23" s="129"/>
      <c r="DD23" s="129"/>
      <c r="DE23" s="135" t="s">
        <v>47</v>
      </c>
      <c r="DF23" s="386">
        <f t="shared" ref="DF23:DT23" si="24">SUMIF($C$5:$DC$5,DF$5,$C23:$DC23)</f>
        <v>0</v>
      </c>
      <c r="DG23" s="386">
        <f t="shared" si="24"/>
        <v>0</v>
      </c>
      <c r="DH23" s="386">
        <f t="shared" si="24"/>
        <v>0</v>
      </c>
      <c r="DI23" s="386">
        <f t="shared" si="24"/>
        <v>0</v>
      </c>
      <c r="DJ23" s="386">
        <f t="shared" si="24"/>
        <v>0</v>
      </c>
      <c r="DK23" s="386">
        <f t="shared" si="24"/>
        <v>0</v>
      </c>
      <c r="DL23" s="386">
        <f t="shared" si="24"/>
        <v>0</v>
      </c>
      <c r="DM23" s="386">
        <f t="shared" si="24"/>
        <v>0</v>
      </c>
      <c r="DN23" s="386">
        <f t="shared" si="24"/>
        <v>0</v>
      </c>
      <c r="DO23" s="386">
        <f t="shared" si="24"/>
        <v>0</v>
      </c>
      <c r="DP23" s="386">
        <f t="shared" si="24"/>
        <v>0</v>
      </c>
      <c r="DQ23" s="386">
        <f t="shared" si="24"/>
        <v>0</v>
      </c>
      <c r="DR23" s="386">
        <f t="shared" si="24"/>
        <v>0</v>
      </c>
      <c r="DS23" s="386">
        <f t="shared" si="24"/>
        <v>0</v>
      </c>
      <c r="DT23" s="386">
        <f t="shared" si="24"/>
        <v>0</v>
      </c>
      <c r="DU23" s="386">
        <v>2.058030430000017</v>
      </c>
      <c r="DV23" s="386">
        <v>3.5076471699999829</v>
      </c>
      <c r="DW23" s="386">
        <f t="shared" ref="DW23:EE23" si="25">SUMIF($C$5:$DC$5,DW$5,$C23:$DC23)</f>
        <v>-22.800255469999968</v>
      </c>
      <c r="DX23" s="386">
        <f t="shared" si="25"/>
        <v>-1.8954389699999901</v>
      </c>
      <c r="DY23" s="386">
        <f t="shared" si="25"/>
        <v>15.991</v>
      </c>
      <c r="DZ23" s="386">
        <f t="shared" si="25"/>
        <v>0</v>
      </c>
      <c r="EA23" s="386">
        <f t="shared" si="25"/>
        <v>0</v>
      </c>
      <c r="EB23" s="386">
        <f t="shared" si="25"/>
        <v>0</v>
      </c>
      <c r="EC23" s="386">
        <f t="shared" si="25"/>
        <v>0</v>
      </c>
      <c r="ED23" s="386">
        <f t="shared" si="25"/>
        <v>0</v>
      </c>
      <c r="EE23" s="386">
        <f t="shared" si="25"/>
        <v>0</v>
      </c>
      <c r="EF23" s="129"/>
      <c r="EG23" s="129"/>
      <c r="EH23" s="129"/>
      <c r="EI23" s="129"/>
      <c r="EJ23" s="129"/>
      <c r="EK23" s="129"/>
      <c r="EL23" s="129"/>
      <c r="EM23" s="129"/>
      <c r="EN23" s="129"/>
      <c r="EO23" s="129"/>
      <c r="EP23" s="129"/>
      <c r="EQ23" s="129"/>
      <c r="ER23" s="129"/>
      <c r="ES23" s="129"/>
      <c r="ET23" s="129"/>
      <c r="EU23" s="129"/>
      <c r="EV23" s="129"/>
    </row>
    <row r="24" spans="1:152" ht="12.75" customHeight="1" x14ac:dyDescent="0.25">
      <c r="A24" s="129"/>
      <c r="B24" s="254" t="s">
        <v>1583</v>
      </c>
      <c r="C24" s="182">
        <f t="shared" ref="C24:AX24" si="26">SUM(C18:C23)</f>
        <v>0</v>
      </c>
      <c r="D24" s="182">
        <f t="shared" si="26"/>
        <v>0</v>
      </c>
      <c r="E24" s="182">
        <f t="shared" si="26"/>
        <v>0</v>
      </c>
      <c r="F24" s="182">
        <f t="shared" si="26"/>
        <v>0</v>
      </c>
      <c r="G24" s="182">
        <f t="shared" si="26"/>
        <v>0</v>
      </c>
      <c r="H24" s="182">
        <f t="shared" si="26"/>
        <v>0</v>
      </c>
      <c r="I24" s="182">
        <f t="shared" si="26"/>
        <v>0</v>
      </c>
      <c r="J24" s="182">
        <f t="shared" si="26"/>
        <v>0</v>
      </c>
      <c r="K24" s="182">
        <f t="shared" si="26"/>
        <v>0</v>
      </c>
      <c r="L24" s="182">
        <f t="shared" si="26"/>
        <v>0</v>
      </c>
      <c r="M24" s="182">
        <f t="shared" si="26"/>
        <v>0</v>
      </c>
      <c r="N24" s="182">
        <f t="shared" si="26"/>
        <v>0</v>
      </c>
      <c r="O24" s="182">
        <f t="shared" si="26"/>
        <v>0</v>
      </c>
      <c r="P24" s="182">
        <f t="shared" si="26"/>
        <v>0</v>
      </c>
      <c r="Q24" s="182">
        <f t="shared" si="26"/>
        <v>0</v>
      </c>
      <c r="R24" s="182">
        <f t="shared" si="26"/>
        <v>0</v>
      </c>
      <c r="S24" s="182">
        <f t="shared" si="26"/>
        <v>0</v>
      </c>
      <c r="T24" s="182">
        <f t="shared" si="26"/>
        <v>0</v>
      </c>
      <c r="U24" s="182">
        <f t="shared" si="26"/>
        <v>0</v>
      </c>
      <c r="V24" s="182">
        <f t="shared" si="26"/>
        <v>0</v>
      </c>
      <c r="W24" s="182">
        <f t="shared" si="26"/>
        <v>0</v>
      </c>
      <c r="X24" s="182">
        <f t="shared" si="26"/>
        <v>0</v>
      </c>
      <c r="Y24" s="182">
        <f t="shared" si="26"/>
        <v>0</v>
      </c>
      <c r="Z24" s="182">
        <f t="shared" si="26"/>
        <v>0</v>
      </c>
      <c r="AA24" s="182">
        <f t="shared" si="26"/>
        <v>0</v>
      </c>
      <c r="AB24" s="182">
        <f t="shared" si="26"/>
        <v>0</v>
      </c>
      <c r="AC24" s="182">
        <f t="shared" si="26"/>
        <v>0</v>
      </c>
      <c r="AD24" s="182">
        <f t="shared" si="26"/>
        <v>0</v>
      </c>
      <c r="AE24" s="182">
        <f t="shared" si="26"/>
        <v>0</v>
      </c>
      <c r="AF24" s="182">
        <f t="shared" si="26"/>
        <v>0</v>
      </c>
      <c r="AG24" s="182">
        <f t="shared" si="26"/>
        <v>0</v>
      </c>
      <c r="AH24" s="182">
        <f t="shared" si="26"/>
        <v>0</v>
      </c>
      <c r="AI24" s="182">
        <f t="shared" si="26"/>
        <v>0</v>
      </c>
      <c r="AJ24" s="182">
        <f t="shared" si="26"/>
        <v>0</v>
      </c>
      <c r="AK24" s="182">
        <f t="shared" si="26"/>
        <v>0</v>
      </c>
      <c r="AL24" s="182">
        <f t="shared" si="26"/>
        <v>0</v>
      </c>
      <c r="AM24" s="182">
        <f t="shared" si="26"/>
        <v>0</v>
      </c>
      <c r="AN24" s="182">
        <f t="shared" si="26"/>
        <v>0</v>
      </c>
      <c r="AO24" s="182">
        <f t="shared" si="26"/>
        <v>0</v>
      </c>
      <c r="AP24" s="182">
        <f t="shared" si="26"/>
        <v>0</v>
      </c>
      <c r="AQ24" s="182">
        <f t="shared" si="26"/>
        <v>0</v>
      </c>
      <c r="AR24" s="182">
        <f t="shared" si="26"/>
        <v>0</v>
      </c>
      <c r="AS24" s="182">
        <f t="shared" si="26"/>
        <v>0</v>
      </c>
      <c r="AT24" s="182">
        <f t="shared" si="26"/>
        <v>0</v>
      </c>
      <c r="AU24" s="182">
        <f t="shared" si="26"/>
        <v>0</v>
      </c>
      <c r="AV24" s="182">
        <f t="shared" si="26"/>
        <v>0</v>
      </c>
      <c r="AW24" s="182">
        <f t="shared" si="26"/>
        <v>0</v>
      </c>
      <c r="AX24" s="182">
        <f t="shared" si="26"/>
        <v>0</v>
      </c>
      <c r="AY24" s="375"/>
      <c r="AZ24" s="375"/>
      <c r="BA24" s="375"/>
      <c r="BB24" s="375"/>
      <c r="BC24" s="375"/>
      <c r="BD24" s="375"/>
      <c r="BE24" s="375"/>
      <c r="BF24" s="375"/>
      <c r="BG24" s="375"/>
      <c r="BH24" s="375"/>
      <c r="BI24" s="375"/>
      <c r="BJ24" s="375"/>
      <c r="BK24" s="375"/>
      <c r="BL24" s="375"/>
      <c r="BM24" s="375"/>
      <c r="BN24" s="375"/>
      <c r="BO24" s="271">
        <f>SUM(BO18:BO23)</f>
        <v>-1.304999999999999</v>
      </c>
      <c r="BP24" s="271"/>
      <c r="BQ24" s="271"/>
      <c r="BR24" s="377"/>
      <c r="BS24" s="271">
        <f t="shared" ref="BS24:BV24" si="27">SUM(BS18:BS23)</f>
        <v>-3.1050000000000004</v>
      </c>
      <c r="BT24" s="271">
        <f t="shared" si="27"/>
        <v>-26.476335229999982</v>
      </c>
      <c r="BU24" s="271">
        <f t="shared" si="27"/>
        <v>8.0453098200000035</v>
      </c>
      <c r="BV24" s="271">
        <f t="shared" si="27"/>
        <v>-22.032817999999999</v>
      </c>
      <c r="BW24" s="377">
        <v>-22.318999999999999</v>
      </c>
      <c r="BX24" s="377">
        <v>15.212</v>
      </c>
      <c r="BY24" s="377">
        <v>-22.780999999999999</v>
      </c>
      <c r="BZ24" s="377">
        <v>22.940999999999999</v>
      </c>
      <c r="CA24" s="377">
        <v>-18.5</v>
      </c>
      <c r="CB24" s="377">
        <v>6.5860000000000003</v>
      </c>
      <c r="CC24" s="377">
        <v>35.277000000000001</v>
      </c>
      <c r="CD24" s="271">
        <f t="shared" ref="CD24:DB24" si="28">SUM(CD18:CD23)</f>
        <v>18.049224357366299</v>
      </c>
      <c r="CE24" s="271">
        <f t="shared" si="28"/>
        <v>-5.3290119299186074</v>
      </c>
      <c r="CF24" s="271">
        <f t="shared" si="28"/>
        <v>2.1805478786928987</v>
      </c>
      <c r="CG24" s="271">
        <f t="shared" si="28"/>
        <v>80.690587085866127</v>
      </c>
      <c r="CH24" s="271">
        <f t="shared" si="28"/>
        <v>72.091858994224054</v>
      </c>
      <c r="CI24" s="271">
        <f t="shared" si="28"/>
        <v>6.972910102689184</v>
      </c>
      <c r="CJ24" s="271">
        <f t="shared" si="28"/>
        <v>22.017958039314514</v>
      </c>
      <c r="CK24" s="271">
        <f t="shared" si="28"/>
        <v>-0.38099621467087275</v>
      </c>
      <c r="CL24" s="271">
        <f t="shared" si="28"/>
        <v>32.110341669426525</v>
      </c>
      <c r="CM24" s="271">
        <f t="shared" si="28"/>
        <v>5.60576995283202</v>
      </c>
      <c r="CN24" s="271">
        <f t="shared" si="28"/>
        <v>-1.0211623504942082</v>
      </c>
      <c r="CO24" s="271">
        <f t="shared" si="28"/>
        <v>-9.6746546753002391</v>
      </c>
      <c r="CP24" s="271">
        <f t="shared" si="28"/>
        <v>46.394307032355904</v>
      </c>
      <c r="CQ24" s="271">
        <f t="shared" si="28"/>
        <v>-42.203258897597195</v>
      </c>
      <c r="CR24" s="271">
        <f t="shared" si="28"/>
        <v>46.582527373587844</v>
      </c>
      <c r="CS24" s="271">
        <f t="shared" si="28"/>
        <v>1.4219406252574061</v>
      </c>
      <c r="CT24" s="271">
        <f t="shared" si="28"/>
        <v>-485.01218569714189</v>
      </c>
      <c r="CU24" s="271">
        <f t="shared" si="28"/>
        <v>493.39344085992718</v>
      </c>
      <c r="CV24" s="271">
        <f t="shared" si="28"/>
        <v>49.907117551735453</v>
      </c>
      <c r="CW24" s="271">
        <f t="shared" si="28"/>
        <v>-17.200942743466086</v>
      </c>
      <c r="CX24" s="271">
        <f t="shared" si="28"/>
        <v>76.815427987807936</v>
      </c>
      <c r="CY24" s="271">
        <f t="shared" si="28"/>
        <v>-72.256402344534166</v>
      </c>
      <c r="CZ24" s="271">
        <f t="shared" si="28"/>
        <v>65.795663424170641</v>
      </c>
      <c r="DA24" s="271">
        <f t="shared" si="28"/>
        <v>-2.407068651263323</v>
      </c>
      <c r="DB24" s="271">
        <f t="shared" si="28"/>
        <v>81.120301349602272</v>
      </c>
      <c r="DC24" s="129"/>
      <c r="DD24" s="129"/>
      <c r="DE24" s="254" t="s">
        <v>1583</v>
      </c>
      <c r="DF24" s="182">
        <f t="shared" ref="DF24:DT24" si="29">SUMIF($C$5:$DC$5,DF$5,$C24:$DC24)</f>
        <v>0</v>
      </c>
      <c r="DG24" s="182">
        <f t="shared" si="29"/>
        <v>0</v>
      </c>
      <c r="DH24" s="182">
        <f t="shared" si="29"/>
        <v>0</v>
      </c>
      <c r="DI24" s="182">
        <f t="shared" si="29"/>
        <v>0</v>
      </c>
      <c r="DJ24" s="182">
        <f t="shared" si="29"/>
        <v>0</v>
      </c>
      <c r="DK24" s="182">
        <f t="shared" si="29"/>
        <v>0</v>
      </c>
      <c r="DL24" s="182">
        <f t="shared" si="29"/>
        <v>0</v>
      </c>
      <c r="DM24" s="182">
        <f t="shared" si="29"/>
        <v>0</v>
      </c>
      <c r="DN24" s="182">
        <f t="shared" si="29"/>
        <v>0</v>
      </c>
      <c r="DO24" s="182">
        <f t="shared" si="29"/>
        <v>0</v>
      </c>
      <c r="DP24" s="182">
        <f t="shared" si="29"/>
        <v>0</v>
      </c>
      <c r="DQ24" s="182">
        <f t="shared" si="29"/>
        <v>0</v>
      </c>
      <c r="DR24" s="182">
        <f t="shared" si="29"/>
        <v>0</v>
      </c>
      <c r="DS24" s="182">
        <f t="shared" si="29"/>
        <v>0</v>
      </c>
      <c r="DT24" s="182">
        <f t="shared" si="29"/>
        <v>0</v>
      </c>
      <c r="DU24" s="182">
        <f t="shared" ref="DU24:DV24" si="30">SUM(DU18:DU23)</f>
        <v>-1.2619999999999965</v>
      </c>
      <c r="DV24" s="182">
        <f t="shared" si="30"/>
        <v>-6.1381909199999818</v>
      </c>
      <c r="DW24" s="182">
        <f t="shared" ref="DW24:EE24" si="31">SUMIF($C$5:$DC$5,DW$5,$C24:$DC24)</f>
        <v>-43.568843409999978</v>
      </c>
      <c r="DX24" s="182">
        <f t="shared" si="31"/>
        <v>-6.9469999999999992</v>
      </c>
      <c r="DY24" s="182">
        <f t="shared" si="31"/>
        <v>41.412224357366298</v>
      </c>
      <c r="DZ24" s="182">
        <f t="shared" si="31"/>
        <v>149.63398202886447</v>
      </c>
      <c r="EA24" s="182">
        <f t="shared" si="31"/>
        <v>60.720213596759351</v>
      </c>
      <c r="EB24" s="182">
        <f t="shared" si="31"/>
        <v>41.304259959393477</v>
      </c>
      <c r="EC24" s="182">
        <f t="shared" si="31"/>
        <v>-479.21097659589384</v>
      </c>
      <c r="ED24" s="182">
        <f t="shared" si="31"/>
        <v>602.91504365600463</v>
      </c>
      <c r="EE24" s="182">
        <f t="shared" si="31"/>
        <v>72.252493777975417</v>
      </c>
      <c r="EF24" s="129"/>
      <c r="EG24" s="129"/>
      <c r="EH24" s="129"/>
      <c r="EI24" s="129"/>
      <c r="EJ24" s="129"/>
      <c r="EK24" s="129"/>
      <c r="EL24" s="129"/>
      <c r="EM24" s="129"/>
      <c r="EN24" s="129"/>
      <c r="EO24" s="129"/>
      <c r="EP24" s="129"/>
      <c r="EQ24" s="129"/>
      <c r="ER24" s="129"/>
      <c r="ES24" s="129"/>
      <c r="ET24" s="129"/>
      <c r="EU24" s="129"/>
      <c r="EV24" s="129"/>
    </row>
    <row r="25" spans="1:152" ht="12.75" customHeight="1" x14ac:dyDescent="0.25">
      <c r="A25" s="23" t="s">
        <v>1</v>
      </c>
      <c r="B25" s="14" t="s">
        <v>1575</v>
      </c>
      <c r="C25" s="155">
        <f t="shared" ref="C25:DB25" si="32">C24+SUM(C10:C15)</f>
        <v>0</v>
      </c>
      <c r="D25" s="155">
        <f t="shared" si="32"/>
        <v>0</v>
      </c>
      <c r="E25" s="155">
        <f t="shared" si="32"/>
        <v>0</v>
      </c>
      <c r="F25" s="155">
        <f t="shared" si="32"/>
        <v>0</v>
      </c>
      <c r="G25" s="155">
        <f t="shared" si="32"/>
        <v>0</v>
      </c>
      <c r="H25" s="155">
        <f t="shared" si="32"/>
        <v>0</v>
      </c>
      <c r="I25" s="155">
        <f t="shared" si="32"/>
        <v>0</v>
      </c>
      <c r="J25" s="155">
        <f t="shared" si="32"/>
        <v>0</v>
      </c>
      <c r="K25" s="155">
        <f t="shared" si="32"/>
        <v>0</v>
      </c>
      <c r="L25" s="155">
        <f t="shared" si="32"/>
        <v>0</v>
      </c>
      <c r="M25" s="155">
        <f t="shared" si="32"/>
        <v>0</v>
      </c>
      <c r="N25" s="155">
        <f t="shared" si="32"/>
        <v>0</v>
      </c>
      <c r="O25" s="155">
        <f t="shared" si="32"/>
        <v>0</v>
      </c>
      <c r="P25" s="155">
        <f t="shared" si="32"/>
        <v>0</v>
      </c>
      <c r="Q25" s="155">
        <f t="shared" si="32"/>
        <v>0</v>
      </c>
      <c r="R25" s="155">
        <f t="shared" si="32"/>
        <v>0</v>
      </c>
      <c r="S25" s="155">
        <f t="shared" si="32"/>
        <v>0</v>
      </c>
      <c r="T25" s="155">
        <f t="shared" si="32"/>
        <v>0</v>
      </c>
      <c r="U25" s="155">
        <f t="shared" si="32"/>
        <v>0</v>
      </c>
      <c r="V25" s="155">
        <f t="shared" si="32"/>
        <v>0</v>
      </c>
      <c r="W25" s="155">
        <f t="shared" si="32"/>
        <v>0</v>
      </c>
      <c r="X25" s="155">
        <f t="shared" si="32"/>
        <v>0</v>
      </c>
      <c r="Y25" s="155">
        <f t="shared" si="32"/>
        <v>0</v>
      </c>
      <c r="Z25" s="155">
        <f t="shared" si="32"/>
        <v>0</v>
      </c>
      <c r="AA25" s="155">
        <f t="shared" si="32"/>
        <v>0</v>
      </c>
      <c r="AB25" s="155">
        <f t="shared" si="32"/>
        <v>0</v>
      </c>
      <c r="AC25" s="155">
        <f t="shared" si="32"/>
        <v>0</v>
      </c>
      <c r="AD25" s="155">
        <f t="shared" si="32"/>
        <v>0</v>
      </c>
      <c r="AE25" s="155">
        <f t="shared" si="32"/>
        <v>0</v>
      </c>
      <c r="AF25" s="155">
        <f t="shared" si="32"/>
        <v>0</v>
      </c>
      <c r="AG25" s="155">
        <f t="shared" si="32"/>
        <v>0</v>
      </c>
      <c r="AH25" s="155">
        <f t="shared" si="32"/>
        <v>0</v>
      </c>
      <c r="AI25" s="155">
        <f t="shared" si="32"/>
        <v>0</v>
      </c>
      <c r="AJ25" s="155">
        <f t="shared" si="32"/>
        <v>0</v>
      </c>
      <c r="AK25" s="155">
        <f t="shared" si="32"/>
        <v>0</v>
      </c>
      <c r="AL25" s="155">
        <f t="shared" si="32"/>
        <v>0</v>
      </c>
      <c r="AM25" s="155">
        <f t="shared" si="32"/>
        <v>0</v>
      </c>
      <c r="AN25" s="155">
        <f t="shared" si="32"/>
        <v>0</v>
      </c>
      <c r="AO25" s="155">
        <f t="shared" si="32"/>
        <v>0</v>
      </c>
      <c r="AP25" s="155">
        <f t="shared" si="32"/>
        <v>0</v>
      </c>
      <c r="AQ25" s="155">
        <f t="shared" si="32"/>
        <v>0</v>
      </c>
      <c r="AR25" s="155">
        <f t="shared" si="32"/>
        <v>0</v>
      </c>
      <c r="AS25" s="155">
        <f t="shared" si="32"/>
        <v>0</v>
      </c>
      <c r="AT25" s="155">
        <f t="shared" si="32"/>
        <v>0</v>
      </c>
      <c r="AU25" s="155">
        <f t="shared" si="32"/>
        <v>0</v>
      </c>
      <c r="AV25" s="155">
        <f t="shared" si="32"/>
        <v>0</v>
      </c>
      <c r="AW25" s="155">
        <f t="shared" si="32"/>
        <v>0</v>
      </c>
      <c r="AX25" s="155">
        <f t="shared" si="32"/>
        <v>0</v>
      </c>
      <c r="AY25" s="387">
        <f t="shared" si="32"/>
        <v>0</v>
      </c>
      <c r="AZ25" s="387">
        <f t="shared" si="32"/>
        <v>0</v>
      </c>
      <c r="BA25" s="387">
        <f t="shared" si="32"/>
        <v>0</v>
      </c>
      <c r="BB25" s="387">
        <f t="shared" si="32"/>
        <v>0</v>
      </c>
      <c r="BC25" s="387">
        <f t="shared" si="32"/>
        <v>0</v>
      </c>
      <c r="BD25" s="387">
        <f t="shared" si="32"/>
        <v>0</v>
      </c>
      <c r="BE25" s="387">
        <f t="shared" si="32"/>
        <v>0</v>
      </c>
      <c r="BF25" s="387">
        <f t="shared" si="32"/>
        <v>0</v>
      </c>
      <c r="BG25" s="387">
        <f t="shared" si="32"/>
        <v>0</v>
      </c>
      <c r="BH25" s="387">
        <f t="shared" si="32"/>
        <v>0</v>
      </c>
      <c r="BI25" s="387">
        <f t="shared" si="32"/>
        <v>0</v>
      </c>
      <c r="BJ25" s="387">
        <f t="shared" si="32"/>
        <v>0</v>
      </c>
      <c r="BK25" s="387">
        <f t="shared" si="32"/>
        <v>0</v>
      </c>
      <c r="BL25" s="387">
        <f t="shared" si="32"/>
        <v>0</v>
      </c>
      <c r="BM25" s="387">
        <f t="shared" si="32"/>
        <v>0</v>
      </c>
      <c r="BN25" s="387">
        <f t="shared" si="32"/>
        <v>0</v>
      </c>
      <c r="BO25" s="388">
        <f t="shared" si="32"/>
        <v>4.4690000000000012</v>
      </c>
      <c r="BP25" s="388">
        <f t="shared" si="32"/>
        <v>0</v>
      </c>
      <c r="BQ25" s="388">
        <f t="shared" si="32"/>
        <v>0</v>
      </c>
      <c r="BR25" s="388">
        <f t="shared" si="32"/>
        <v>9.6205499999999997</v>
      </c>
      <c r="BS25" s="388">
        <f t="shared" si="32"/>
        <v>23.67982898999999</v>
      </c>
      <c r="BT25" s="388">
        <f t="shared" si="32"/>
        <v>51.776939819999988</v>
      </c>
      <c r="BU25" s="388">
        <f t="shared" si="32"/>
        <v>80.877321800000203</v>
      </c>
      <c r="BV25" s="388">
        <f t="shared" si="32"/>
        <v>49.507771999999996</v>
      </c>
      <c r="BW25" s="388">
        <f t="shared" si="32"/>
        <v>54.234999999999985</v>
      </c>
      <c r="BX25" s="388">
        <f t="shared" si="32"/>
        <v>103.88300000000001</v>
      </c>
      <c r="BY25" s="388">
        <f t="shared" si="32"/>
        <v>55.405999999999999</v>
      </c>
      <c r="BZ25" s="388">
        <f t="shared" si="32"/>
        <v>85.507000000000005</v>
      </c>
      <c r="CA25" s="388">
        <f t="shared" si="32"/>
        <v>39.562000000000005</v>
      </c>
      <c r="CB25" s="388">
        <f t="shared" si="32"/>
        <v>60.856000000000002</v>
      </c>
      <c r="CC25" s="388">
        <f t="shared" si="32"/>
        <v>85.189000000000007</v>
      </c>
      <c r="CD25" s="388">
        <f t="shared" si="32"/>
        <v>67.95590960224979</v>
      </c>
      <c r="CE25" s="388">
        <f t="shared" si="32"/>
        <v>44.587594909373536</v>
      </c>
      <c r="CF25" s="388">
        <f t="shared" si="32"/>
        <v>78.843636132117837</v>
      </c>
      <c r="CG25" s="388">
        <f t="shared" si="32"/>
        <v>162.28658889333764</v>
      </c>
      <c r="CH25" s="388">
        <f t="shared" si="32"/>
        <v>155.95731321112021</v>
      </c>
      <c r="CI25" s="388">
        <f t="shared" si="32"/>
        <v>92.17177281685349</v>
      </c>
      <c r="CJ25" s="388">
        <f t="shared" si="32"/>
        <v>109.06777988945746</v>
      </c>
      <c r="CK25" s="388">
        <f t="shared" si="32"/>
        <v>89.220195024874499</v>
      </c>
      <c r="CL25" s="388">
        <f t="shared" si="32"/>
        <v>123.51259855122876</v>
      </c>
      <c r="CM25" s="388">
        <f t="shared" si="32"/>
        <v>100.05378752425379</v>
      </c>
      <c r="CN25" s="388">
        <f t="shared" si="32"/>
        <v>94.776567618531217</v>
      </c>
      <c r="CO25" s="388">
        <f t="shared" si="32"/>
        <v>87.552323105374967</v>
      </c>
      <c r="CP25" s="388">
        <f t="shared" si="32"/>
        <v>144.740177078599</v>
      </c>
      <c r="CQ25" s="388">
        <f t="shared" si="32"/>
        <v>56.974132412010334</v>
      </c>
      <c r="CR25" s="388">
        <f t="shared" si="32"/>
        <v>146.47135762076772</v>
      </c>
      <c r="CS25" s="388">
        <f t="shared" si="32"/>
        <v>101.9629641748178</v>
      </c>
      <c r="CT25" s="388">
        <f t="shared" si="32"/>
        <v>-384.00021201641448</v>
      </c>
      <c r="CU25" s="388">
        <f t="shared" si="32"/>
        <v>594.64510512732056</v>
      </c>
      <c r="CV25" s="388">
        <f t="shared" si="32"/>
        <v>151.52778741729486</v>
      </c>
      <c r="CW25" s="388">
        <f t="shared" si="32"/>
        <v>84.731271785641752</v>
      </c>
      <c r="CX25" s="388">
        <f t="shared" si="32"/>
        <v>178.94254712929666</v>
      </c>
      <c r="CY25" s="388">
        <f t="shared" si="32"/>
        <v>29.889888634767331</v>
      </c>
      <c r="CZ25" s="388">
        <f t="shared" si="32"/>
        <v>168.16622650139209</v>
      </c>
      <c r="DA25" s="388">
        <f t="shared" si="32"/>
        <v>100.18836246102831</v>
      </c>
      <c r="DB25" s="388">
        <f t="shared" si="32"/>
        <v>183.87243197020072</v>
      </c>
      <c r="DC25" s="23"/>
      <c r="DD25" s="215"/>
      <c r="DE25" s="14" t="s">
        <v>1575</v>
      </c>
      <c r="DF25" s="155">
        <f t="shared" ref="DF25:DT25" si="33">SUMIF($C$5:$DC$5,DF$5,$C25:$DC25)</f>
        <v>0</v>
      </c>
      <c r="DG25" s="155">
        <f t="shared" si="33"/>
        <v>0</v>
      </c>
      <c r="DH25" s="155">
        <f t="shared" si="33"/>
        <v>0</v>
      </c>
      <c r="DI25" s="155">
        <f t="shared" si="33"/>
        <v>0</v>
      </c>
      <c r="DJ25" s="155">
        <f t="shared" si="33"/>
        <v>0</v>
      </c>
      <c r="DK25" s="155">
        <f t="shared" si="33"/>
        <v>0</v>
      </c>
      <c r="DL25" s="155">
        <f t="shared" si="33"/>
        <v>0</v>
      </c>
      <c r="DM25" s="155">
        <f t="shared" si="33"/>
        <v>0</v>
      </c>
      <c r="DN25" s="155">
        <f t="shared" si="33"/>
        <v>0</v>
      </c>
      <c r="DO25" s="155">
        <f t="shared" si="33"/>
        <v>0</v>
      </c>
      <c r="DP25" s="155">
        <f t="shared" si="33"/>
        <v>0</v>
      </c>
      <c r="DQ25" s="155">
        <f t="shared" si="33"/>
        <v>0</v>
      </c>
      <c r="DR25" s="155">
        <f t="shared" si="33"/>
        <v>0</v>
      </c>
      <c r="DS25" s="155">
        <f t="shared" si="33"/>
        <v>0</v>
      </c>
      <c r="DT25" s="155">
        <f t="shared" si="33"/>
        <v>0</v>
      </c>
      <c r="DU25" s="155">
        <f t="shared" ref="DU25:DV25" si="34">DU24+SUM(DU10:DU15)</f>
        <v>12.486000000000004</v>
      </c>
      <c r="DV25" s="155">
        <f t="shared" si="34"/>
        <v>43.430615580000023</v>
      </c>
      <c r="DW25" s="155">
        <f t="shared" ref="DW25:EE25" si="35">SUMIF($C$5:$DC$5,DW$5,$C25:$DC25)</f>
        <v>205.84186261000016</v>
      </c>
      <c r="DX25" s="155">
        <f t="shared" si="35"/>
        <v>299.03100000000001</v>
      </c>
      <c r="DY25" s="155">
        <f t="shared" si="35"/>
        <v>253.56290960224982</v>
      </c>
      <c r="DZ25" s="155">
        <f t="shared" si="35"/>
        <v>441.67513314594919</v>
      </c>
      <c r="EA25" s="155">
        <f t="shared" si="35"/>
        <v>413.97234628241415</v>
      </c>
      <c r="EB25" s="155">
        <f t="shared" si="35"/>
        <v>427.12285532675901</v>
      </c>
      <c r="EC25" s="155">
        <f t="shared" si="35"/>
        <v>-78.591757808818613</v>
      </c>
      <c r="ED25" s="155">
        <f t="shared" si="35"/>
        <v>1009.8467114595539</v>
      </c>
      <c r="EE25" s="155">
        <f t="shared" si="35"/>
        <v>482.11690956738846</v>
      </c>
      <c r="EF25" s="215"/>
      <c r="EG25" s="215"/>
      <c r="EH25" s="215"/>
      <c r="EI25" s="23"/>
      <c r="EJ25" s="23"/>
      <c r="EK25" s="23"/>
      <c r="EL25" s="23"/>
      <c r="EM25" s="23"/>
      <c r="EN25" s="23"/>
      <c r="EO25" s="23"/>
      <c r="EP25" s="23"/>
      <c r="EQ25" s="23"/>
      <c r="ER25" s="23"/>
      <c r="ES25" s="23"/>
      <c r="ET25" s="23"/>
      <c r="EU25" s="23"/>
      <c r="EV25" s="23"/>
    </row>
    <row r="26" spans="1:152" ht="4.5" customHeight="1" x14ac:dyDescent="0.25">
      <c r="A26" s="2"/>
      <c r="B26" s="2"/>
      <c r="C26" s="389"/>
      <c r="D26" s="389"/>
      <c r="E26" s="389"/>
      <c r="F26" s="389"/>
      <c r="G26" s="389"/>
      <c r="H26" s="389"/>
      <c r="I26" s="389"/>
      <c r="J26" s="389"/>
      <c r="K26" s="389"/>
      <c r="L26" s="389"/>
      <c r="M26" s="389"/>
      <c r="N26" s="389"/>
      <c r="O26" s="389"/>
      <c r="P26" s="389"/>
      <c r="Q26" s="389"/>
      <c r="R26" s="389"/>
      <c r="S26" s="389"/>
      <c r="T26" s="389"/>
      <c r="U26" s="389"/>
      <c r="V26" s="389"/>
      <c r="W26" s="389"/>
      <c r="X26" s="389"/>
      <c r="Y26" s="389"/>
      <c r="Z26" s="389"/>
      <c r="AA26" s="389"/>
      <c r="AB26" s="389"/>
      <c r="AC26" s="389"/>
      <c r="AD26" s="389"/>
      <c r="AE26" s="389"/>
      <c r="AF26" s="389"/>
      <c r="AG26" s="389"/>
      <c r="AH26" s="389"/>
      <c r="AI26" s="389"/>
      <c r="AJ26" s="389"/>
      <c r="AK26" s="389"/>
      <c r="AL26" s="389"/>
      <c r="AM26" s="389"/>
      <c r="AN26" s="389"/>
      <c r="AO26" s="389"/>
      <c r="AP26" s="389"/>
      <c r="AQ26" s="389"/>
      <c r="AR26" s="389"/>
      <c r="AS26" s="389"/>
      <c r="AT26" s="389"/>
      <c r="AU26" s="389"/>
      <c r="AV26" s="389"/>
      <c r="AW26" s="389"/>
      <c r="AX26" s="389"/>
      <c r="AY26" s="389"/>
      <c r="AZ26" s="389"/>
      <c r="BA26" s="389"/>
      <c r="BB26" s="389"/>
      <c r="BC26" s="92"/>
      <c r="BD26" s="92"/>
      <c r="BE26" s="92"/>
      <c r="BF26" s="92"/>
      <c r="BG26" s="92"/>
      <c r="BH26" s="92"/>
      <c r="BI26" s="92"/>
      <c r="BJ26" s="92"/>
      <c r="BK26" s="92"/>
      <c r="BL26" s="92"/>
      <c r="BM26" s="92"/>
      <c r="BN26" s="92"/>
      <c r="BO26" s="92"/>
      <c r="BP26" s="92"/>
      <c r="BQ26" s="92"/>
      <c r="BR26" s="92"/>
      <c r="BS26" s="92"/>
      <c r="BT26" s="92"/>
      <c r="BU26" s="156"/>
      <c r="BV26" s="156"/>
      <c r="BW26" s="156"/>
      <c r="BX26" s="156"/>
      <c r="BY26" s="156"/>
      <c r="BZ26" s="156"/>
      <c r="CA26" s="156"/>
      <c r="CB26" s="156"/>
      <c r="CC26" s="156"/>
      <c r="CD26" s="156"/>
      <c r="CE26" s="156"/>
      <c r="CF26" s="156"/>
      <c r="CG26" s="156"/>
      <c r="CH26" s="156"/>
      <c r="CI26" s="156"/>
      <c r="CJ26" s="156"/>
      <c r="CK26" s="156"/>
      <c r="CL26" s="156"/>
      <c r="CM26" s="92"/>
      <c r="CN26" s="92"/>
      <c r="CO26" s="92"/>
      <c r="CP26" s="92"/>
      <c r="CQ26" s="92"/>
      <c r="CR26" s="92"/>
      <c r="CS26" s="92"/>
      <c r="CT26" s="92"/>
      <c r="CU26" s="92"/>
      <c r="CV26" s="92"/>
      <c r="CW26" s="92"/>
      <c r="CX26" s="92"/>
      <c r="CY26" s="92"/>
      <c r="CZ26" s="92"/>
      <c r="DA26" s="92"/>
      <c r="DB26" s="92"/>
      <c r="DC26" s="2"/>
      <c r="DD26" s="2"/>
      <c r="DE26" s="2"/>
      <c r="DF26" s="92"/>
      <c r="DG26" s="92"/>
      <c r="DH26" s="92"/>
      <c r="DI26" s="92"/>
      <c r="DJ26" s="92"/>
      <c r="DK26" s="92"/>
      <c r="DL26" s="92"/>
      <c r="DM26" s="92"/>
      <c r="DN26" s="92"/>
      <c r="DO26" s="92"/>
      <c r="DP26" s="92"/>
      <c r="DQ26" s="92"/>
      <c r="DR26" s="92"/>
      <c r="DS26" s="92"/>
      <c r="DT26" s="92"/>
      <c r="DU26" s="92"/>
      <c r="DV26" s="92"/>
      <c r="DW26" s="92"/>
      <c r="DX26" s="92"/>
      <c r="DY26" s="92"/>
      <c r="DZ26" s="92"/>
      <c r="EA26" s="92"/>
      <c r="EB26" s="92"/>
      <c r="EC26" s="92"/>
      <c r="ED26" s="92"/>
      <c r="EE26" s="92"/>
      <c r="EF26" s="2"/>
      <c r="EG26" s="2"/>
      <c r="EH26" s="2"/>
      <c r="EI26" s="2"/>
      <c r="EJ26" s="2"/>
      <c r="EK26" s="2"/>
      <c r="EL26" s="2"/>
      <c r="EM26" s="2"/>
      <c r="EN26" s="2"/>
      <c r="EO26" s="2"/>
      <c r="EP26" s="2"/>
      <c r="EQ26" s="2"/>
      <c r="ER26" s="2"/>
      <c r="ES26" s="2"/>
      <c r="ET26" s="2"/>
      <c r="EU26" s="2"/>
      <c r="EV26" s="2"/>
    </row>
    <row r="27" spans="1:152" ht="12.75" customHeight="1" x14ac:dyDescent="0.25">
      <c r="A27" s="2"/>
      <c r="B27" s="3" t="s">
        <v>1584</v>
      </c>
      <c r="C27" s="92"/>
      <c r="D27" s="92"/>
      <c r="E27" s="92"/>
      <c r="F27" s="92"/>
      <c r="G27" s="92"/>
      <c r="H27" s="92"/>
      <c r="I27" s="92"/>
      <c r="J27" s="92"/>
      <c r="K27" s="92"/>
      <c r="L27" s="92"/>
      <c r="M27" s="92"/>
      <c r="N27" s="92"/>
      <c r="O27" s="92"/>
      <c r="P27" s="92"/>
      <c r="Q27" s="92"/>
      <c r="R27" s="92"/>
      <c r="S27" s="92"/>
      <c r="T27" s="92"/>
      <c r="U27" s="92"/>
      <c r="V27" s="92"/>
      <c r="W27" s="92"/>
      <c r="X27" s="92"/>
      <c r="Y27" s="92"/>
      <c r="Z27" s="92"/>
      <c r="AA27" s="92"/>
      <c r="AB27" s="92"/>
      <c r="AC27" s="92"/>
      <c r="AD27" s="92"/>
      <c r="AE27" s="92"/>
      <c r="AF27" s="92"/>
      <c r="AG27" s="92"/>
      <c r="AH27" s="92"/>
      <c r="AI27" s="92"/>
      <c r="AJ27" s="92"/>
      <c r="AK27" s="92"/>
      <c r="AL27" s="92"/>
      <c r="AM27" s="92"/>
      <c r="AN27" s="92"/>
      <c r="AO27" s="92"/>
      <c r="AP27" s="92"/>
      <c r="AQ27" s="389"/>
      <c r="AR27" s="92"/>
      <c r="AS27" s="92"/>
      <c r="AT27" s="92"/>
      <c r="AU27" s="92"/>
      <c r="AV27" s="92"/>
      <c r="AW27" s="92"/>
      <c r="AX27" s="92"/>
      <c r="AY27" s="92"/>
      <c r="AZ27" s="92"/>
      <c r="BA27" s="92"/>
      <c r="BB27" s="92"/>
      <c r="BC27" s="92"/>
      <c r="BD27" s="92"/>
      <c r="BE27" s="92"/>
      <c r="BF27" s="92"/>
      <c r="BG27" s="29"/>
      <c r="BH27" s="29"/>
      <c r="BI27" s="29"/>
      <c r="BJ27" s="29"/>
      <c r="BK27" s="29"/>
      <c r="BL27" s="29"/>
      <c r="BM27" s="92"/>
      <c r="BN27" s="92"/>
      <c r="BO27" s="92"/>
      <c r="BP27" s="92"/>
      <c r="BQ27" s="92"/>
      <c r="BR27" s="92"/>
      <c r="BS27" s="92"/>
      <c r="BT27" s="92"/>
      <c r="BU27" s="92"/>
      <c r="BV27" s="92"/>
      <c r="BW27" s="92"/>
      <c r="BX27" s="92"/>
      <c r="BY27" s="92"/>
      <c r="BZ27" s="92"/>
      <c r="CA27" s="92"/>
      <c r="CB27" s="92"/>
      <c r="CC27" s="92"/>
      <c r="CD27" s="92"/>
      <c r="CE27" s="92"/>
      <c r="CF27" s="92"/>
      <c r="CG27" s="92"/>
      <c r="CH27" s="92"/>
      <c r="CI27" s="92"/>
      <c r="CJ27" s="92"/>
      <c r="CK27" s="92"/>
      <c r="CL27" s="92"/>
      <c r="CM27" s="92"/>
      <c r="CN27" s="92"/>
      <c r="CO27" s="92"/>
      <c r="CP27" s="92"/>
      <c r="CQ27" s="92"/>
      <c r="CR27" s="92"/>
      <c r="CS27" s="92"/>
      <c r="CT27" s="92"/>
      <c r="CU27" s="92"/>
      <c r="CV27" s="92"/>
      <c r="CW27" s="92"/>
      <c r="CX27" s="92"/>
      <c r="CY27" s="92"/>
      <c r="CZ27" s="92"/>
      <c r="DA27" s="92"/>
      <c r="DB27" s="92"/>
      <c r="DC27" s="2"/>
      <c r="DD27" s="3"/>
      <c r="DE27" s="3" t="s">
        <v>1584</v>
      </c>
      <c r="DF27" s="29"/>
      <c r="DG27" s="29"/>
      <c r="DH27" s="29"/>
      <c r="DI27" s="29"/>
      <c r="DJ27" s="29"/>
      <c r="DK27" s="29"/>
      <c r="DL27" s="29"/>
      <c r="DM27" s="29"/>
      <c r="DN27" s="29"/>
      <c r="DO27" s="29"/>
      <c r="DP27" s="29"/>
      <c r="DQ27" s="29"/>
      <c r="DR27" s="29"/>
      <c r="DS27" s="29"/>
      <c r="DT27" s="29"/>
      <c r="DU27" s="29"/>
      <c r="DV27" s="390"/>
      <c r="DW27" s="390"/>
      <c r="DX27" s="390"/>
      <c r="DY27" s="390"/>
      <c r="DZ27" s="390"/>
      <c r="EA27" s="390"/>
      <c r="EB27" s="390"/>
      <c r="EC27" s="390"/>
      <c r="ED27" s="390"/>
      <c r="EE27" s="390"/>
      <c r="EF27" s="2"/>
      <c r="EG27" s="2"/>
      <c r="EH27" s="2"/>
      <c r="EI27" s="2"/>
      <c r="EJ27" s="2"/>
      <c r="EK27" s="2"/>
      <c r="EL27" s="2"/>
      <c r="EM27" s="2"/>
      <c r="EN27" s="2"/>
      <c r="EO27" s="2"/>
      <c r="EP27" s="2"/>
      <c r="EQ27" s="2"/>
      <c r="ER27" s="2"/>
      <c r="ES27" s="2"/>
      <c r="ET27" s="2"/>
      <c r="EU27" s="2"/>
      <c r="EV27" s="2"/>
    </row>
    <row r="28" spans="1:152" ht="12.75" customHeight="1" x14ac:dyDescent="0.25">
      <c r="A28" s="129"/>
      <c r="B28" s="135" t="s">
        <v>1585</v>
      </c>
      <c r="C28" s="136"/>
      <c r="D28" s="136"/>
      <c r="E28" s="136"/>
      <c r="F28" s="136"/>
      <c r="G28" s="136"/>
      <c r="H28" s="136"/>
      <c r="I28" s="136"/>
      <c r="J28" s="136"/>
      <c r="K28" s="136"/>
      <c r="L28" s="136"/>
      <c r="M28" s="136"/>
      <c r="N28" s="136"/>
      <c r="O28" s="136"/>
      <c r="P28" s="136"/>
      <c r="Q28" s="136"/>
      <c r="R28" s="136"/>
      <c r="S28" s="136"/>
      <c r="T28" s="136"/>
      <c r="U28" s="136"/>
      <c r="V28" s="136"/>
      <c r="W28" s="136"/>
      <c r="X28" s="136"/>
      <c r="Y28" s="136"/>
      <c r="Z28" s="136"/>
      <c r="AA28" s="136"/>
      <c r="AB28" s="136"/>
      <c r="AC28" s="136"/>
      <c r="AD28" s="136"/>
      <c r="AE28" s="136"/>
      <c r="AF28" s="136"/>
      <c r="AG28" s="136"/>
      <c r="AH28" s="136"/>
      <c r="AI28" s="136"/>
      <c r="AJ28" s="136"/>
      <c r="AK28" s="136"/>
      <c r="AL28" s="136"/>
      <c r="AM28" s="136"/>
      <c r="AN28" s="136"/>
      <c r="AO28" s="136"/>
      <c r="AP28" s="136"/>
      <c r="AQ28" s="136"/>
      <c r="AR28" s="136"/>
      <c r="AS28" s="136"/>
      <c r="AT28" s="136"/>
      <c r="AU28" s="136"/>
      <c r="AV28" s="136"/>
      <c r="AW28" s="136"/>
      <c r="AX28" s="136"/>
      <c r="AY28" s="136"/>
      <c r="AZ28" s="136"/>
      <c r="BA28" s="136"/>
      <c r="BB28" s="136"/>
      <c r="BC28" s="136"/>
      <c r="BD28" s="136"/>
      <c r="BE28" s="136"/>
      <c r="BF28" s="136"/>
      <c r="BG28" s="136"/>
      <c r="BH28" s="136"/>
      <c r="BI28" s="136"/>
      <c r="BJ28" s="136"/>
      <c r="BK28" s="365">
        <f t="shared" ref="BK28:BN28" si="36">-(9.532/4)</f>
        <v>-2.383</v>
      </c>
      <c r="BL28" s="365">
        <f t="shared" si="36"/>
        <v>-2.383</v>
      </c>
      <c r="BM28" s="365">
        <f t="shared" si="36"/>
        <v>-2.383</v>
      </c>
      <c r="BN28" s="365">
        <f t="shared" si="36"/>
        <v>-2.383</v>
      </c>
      <c r="BO28" s="377">
        <v>-1.7250000000000001</v>
      </c>
      <c r="BP28" s="377">
        <f t="shared" ref="BP28:BR28" si="37">-(19.371-$BO$28)/3</f>
        <v>-7.032</v>
      </c>
      <c r="BQ28" s="377">
        <f t="shared" si="37"/>
        <v>-7.032</v>
      </c>
      <c r="BR28" s="377">
        <f t="shared" si="37"/>
        <v>-7.032</v>
      </c>
      <c r="BS28" s="271">
        <f t="shared" ref="BS28:BV28" si="38">-BS81</f>
        <v>-6.0347149399999598</v>
      </c>
      <c r="BT28" s="271">
        <f t="shared" si="38"/>
        <v>-12.393603960000037</v>
      </c>
      <c r="BU28" s="271">
        <f t="shared" si="38"/>
        <v>-36.202857669999958</v>
      </c>
      <c r="BV28" s="271">
        <f t="shared" si="38"/>
        <v>-34.960791496800098</v>
      </c>
      <c r="BW28" s="377">
        <v>-60.94</v>
      </c>
      <c r="BX28" s="377">
        <v>-85.894999999999996</v>
      </c>
      <c r="BY28" s="377">
        <v>-98.858000000000004</v>
      </c>
      <c r="BZ28" s="377">
        <v>-119.79300000000001</v>
      </c>
      <c r="CA28" s="377">
        <v>-95.486000000000004</v>
      </c>
      <c r="CB28" s="377">
        <v>-115.79</v>
      </c>
      <c r="CC28" s="377">
        <v>-86.275999999999996</v>
      </c>
      <c r="CD28" s="271">
        <f t="shared" ref="CD28:DB28" si="39">-CD81</f>
        <v>-59.581249999999997</v>
      </c>
      <c r="CE28" s="271">
        <f t="shared" si="39"/>
        <v>-41.690538277778316</v>
      </c>
      <c r="CF28" s="271">
        <f t="shared" si="39"/>
        <v>-40.276435400084182</v>
      </c>
      <c r="CG28" s="271">
        <f t="shared" si="39"/>
        <v>-52.21298152381673</v>
      </c>
      <c r="CH28" s="271">
        <f t="shared" si="39"/>
        <v>-59.027626530801363</v>
      </c>
      <c r="CI28" s="271">
        <f t="shared" si="39"/>
        <v>-33.149285464195778</v>
      </c>
      <c r="CJ28" s="271">
        <f t="shared" si="39"/>
        <v>-25.725036503323693</v>
      </c>
      <c r="CK28" s="271">
        <f t="shared" si="39"/>
        <v>-18.993749999999999</v>
      </c>
      <c r="CL28" s="271">
        <f t="shared" si="39"/>
        <v>-18.993749999999999</v>
      </c>
      <c r="CM28" s="271">
        <f t="shared" si="39"/>
        <v>-18.993749999999999</v>
      </c>
      <c r="CN28" s="271">
        <f t="shared" si="39"/>
        <v>-18.993749999999999</v>
      </c>
      <c r="CO28" s="271">
        <f t="shared" si="39"/>
        <v>-18.993749999999999</v>
      </c>
      <c r="CP28" s="271">
        <f t="shared" si="39"/>
        <v>-18.993749999999999</v>
      </c>
      <c r="CQ28" s="271">
        <f t="shared" si="39"/>
        <v>-18.993749999999999</v>
      </c>
      <c r="CR28" s="271">
        <f t="shared" si="39"/>
        <v>-18.993749999999999</v>
      </c>
      <c r="CS28" s="271">
        <f t="shared" si="39"/>
        <v>-18.993749999999999</v>
      </c>
      <c r="CT28" s="271">
        <f t="shared" si="39"/>
        <v>-18.993749999999999</v>
      </c>
      <c r="CU28" s="271">
        <f t="shared" si="39"/>
        <v>-18.993749999999999</v>
      </c>
      <c r="CV28" s="271">
        <f t="shared" si="39"/>
        <v>-18.993749999999999</v>
      </c>
      <c r="CW28" s="271">
        <f t="shared" si="39"/>
        <v>-18.993749999999999</v>
      </c>
      <c r="CX28" s="271">
        <f t="shared" si="39"/>
        <v>-18.993749999999999</v>
      </c>
      <c r="CY28" s="271">
        <f t="shared" si="39"/>
        <v>-18.993749999999999</v>
      </c>
      <c r="CZ28" s="271">
        <f t="shared" si="39"/>
        <v>-18.993749999999999</v>
      </c>
      <c r="DA28" s="271">
        <f t="shared" si="39"/>
        <v>-18.993749999999999</v>
      </c>
      <c r="DB28" s="271">
        <f t="shared" si="39"/>
        <v>-18.993749999999999</v>
      </c>
      <c r="DC28" s="129"/>
      <c r="DD28" s="129"/>
      <c r="DE28" s="135" t="s">
        <v>1585</v>
      </c>
      <c r="DF28" s="182">
        <f t="shared" ref="DF28:DT28" si="40">SUMIF($C$5:$DC$5,DF$5,$C28:$DC28)</f>
        <v>0</v>
      </c>
      <c r="DG28" s="182">
        <f t="shared" si="40"/>
        <v>0</v>
      </c>
      <c r="DH28" s="182">
        <f t="shared" si="40"/>
        <v>0</v>
      </c>
      <c r="DI28" s="182">
        <f t="shared" si="40"/>
        <v>0</v>
      </c>
      <c r="DJ28" s="182">
        <f t="shared" si="40"/>
        <v>0</v>
      </c>
      <c r="DK28" s="182">
        <f t="shared" si="40"/>
        <v>0</v>
      </c>
      <c r="DL28" s="182">
        <f t="shared" si="40"/>
        <v>0</v>
      </c>
      <c r="DM28" s="182">
        <f t="shared" si="40"/>
        <v>0</v>
      </c>
      <c r="DN28" s="182">
        <f t="shared" si="40"/>
        <v>0</v>
      </c>
      <c r="DO28" s="182">
        <f t="shared" si="40"/>
        <v>0</v>
      </c>
      <c r="DP28" s="182">
        <f t="shared" si="40"/>
        <v>0</v>
      </c>
      <c r="DQ28" s="182">
        <f t="shared" si="40"/>
        <v>0</v>
      </c>
      <c r="DR28" s="182">
        <f t="shared" si="40"/>
        <v>0</v>
      </c>
      <c r="DS28" s="182">
        <f t="shared" si="40"/>
        <v>0</v>
      </c>
      <c r="DT28" s="182">
        <f t="shared" si="40"/>
        <v>0</v>
      </c>
      <c r="DU28" s="182">
        <v>-9.532</v>
      </c>
      <c r="DV28" s="182">
        <v>-19.356000000000002</v>
      </c>
      <c r="DW28" s="182">
        <f t="shared" ref="DW28:EE28" si="41">SUMIF($C$5:$DC$5,DW$5,$C28:$DC28)</f>
        <v>-89.59196806680005</v>
      </c>
      <c r="DX28" s="182">
        <f t="shared" si="41"/>
        <v>-365.48599999999999</v>
      </c>
      <c r="DY28" s="182">
        <f t="shared" si="41"/>
        <v>-357.13325000000003</v>
      </c>
      <c r="DZ28" s="182">
        <f t="shared" si="41"/>
        <v>-193.20758173248061</v>
      </c>
      <c r="EA28" s="182">
        <f t="shared" si="41"/>
        <v>-96.861821967519461</v>
      </c>
      <c r="EB28" s="182">
        <f t="shared" si="41"/>
        <v>-75.974999999999994</v>
      </c>
      <c r="EC28" s="182">
        <f t="shared" si="41"/>
        <v>-75.974999999999994</v>
      </c>
      <c r="ED28" s="182">
        <f t="shared" si="41"/>
        <v>-75.974999999999994</v>
      </c>
      <c r="EE28" s="182">
        <f t="shared" si="41"/>
        <v>-75.974999999999994</v>
      </c>
      <c r="EF28" s="129"/>
      <c r="EG28" s="129"/>
      <c r="EH28" s="129"/>
      <c r="EI28" s="129"/>
      <c r="EJ28" s="129"/>
      <c r="EK28" s="129"/>
      <c r="EL28" s="129"/>
      <c r="EM28" s="129"/>
      <c r="EN28" s="129"/>
      <c r="EO28" s="129"/>
      <c r="EP28" s="129"/>
      <c r="EQ28" s="129"/>
      <c r="ER28" s="129"/>
      <c r="ES28" s="129"/>
      <c r="ET28" s="129"/>
      <c r="EU28" s="129"/>
      <c r="EV28" s="129"/>
    </row>
    <row r="29" spans="1:152" ht="12.75" customHeight="1" x14ac:dyDescent="0.25">
      <c r="A29" s="129"/>
      <c r="B29" s="135" t="s">
        <v>1586</v>
      </c>
      <c r="C29" s="136"/>
      <c r="D29" s="136"/>
      <c r="E29" s="136"/>
      <c r="F29" s="136"/>
      <c r="G29" s="136"/>
      <c r="H29" s="136"/>
      <c r="I29" s="136"/>
      <c r="J29" s="136"/>
      <c r="K29" s="136"/>
      <c r="L29" s="136"/>
      <c r="M29" s="136"/>
      <c r="N29" s="136"/>
      <c r="O29" s="136"/>
      <c r="P29" s="136"/>
      <c r="Q29" s="136"/>
      <c r="R29" s="136"/>
      <c r="S29" s="136"/>
      <c r="T29" s="136"/>
      <c r="U29" s="136"/>
      <c r="V29" s="136"/>
      <c r="W29" s="136"/>
      <c r="X29" s="136"/>
      <c r="Y29" s="136"/>
      <c r="Z29" s="136"/>
      <c r="AA29" s="136"/>
      <c r="AB29" s="136"/>
      <c r="AC29" s="136"/>
      <c r="AD29" s="136"/>
      <c r="AE29" s="136"/>
      <c r="AF29" s="136"/>
      <c r="AG29" s="136"/>
      <c r="AH29" s="136"/>
      <c r="AI29" s="136"/>
      <c r="AJ29" s="136"/>
      <c r="AK29" s="136"/>
      <c r="AL29" s="136"/>
      <c r="AM29" s="136"/>
      <c r="AN29" s="136"/>
      <c r="AO29" s="136"/>
      <c r="AP29" s="136"/>
      <c r="AQ29" s="136"/>
      <c r="AR29" s="136"/>
      <c r="AS29" s="136"/>
      <c r="AT29" s="136"/>
      <c r="AU29" s="136"/>
      <c r="AV29" s="136"/>
      <c r="AW29" s="136"/>
      <c r="AX29" s="136"/>
      <c r="AY29" s="136"/>
      <c r="AZ29" s="136"/>
      <c r="BA29" s="136"/>
      <c r="BB29" s="136"/>
      <c r="BC29" s="136"/>
      <c r="BD29" s="136"/>
      <c r="BE29" s="136"/>
      <c r="BF29" s="136"/>
      <c r="BG29" s="136"/>
      <c r="BH29" s="136"/>
      <c r="BI29" s="136"/>
      <c r="BJ29" s="136"/>
      <c r="BK29" s="377">
        <v>0</v>
      </c>
      <c r="BL29" s="377">
        <v>0</v>
      </c>
      <c r="BM29" s="377">
        <v>0</v>
      </c>
      <c r="BN29" s="377">
        <v>0</v>
      </c>
      <c r="BO29" s="377">
        <v>0</v>
      </c>
      <c r="BP29" s="377">
        <v>0</v>
      </c>
      <c r="BQ29" s="377">
        <v>0</v>
      </c>
      <c r="BR29" s="377">
        <v>0</v>
      </c>
      <c r="BS29" s="377">
        <v>0</v>
      </c>
      <c r="BT29" s="377">
        <v>0</v>
      </c>
      <c r="BU29" s="377">
        <v>0</v>
      </c>
      <c r="BV29" s="377">
        <v>0</v>
      </c>
      <c r="BW29" s="377">
        <v>0</v>
      </c>
      <c r="BX29" s="377">
        <v>0</v>
      </c>
      <c r="BY29" s="377">
        <v>0</v>
      </c>
      <c r="BZ29" s="377">
        <v>0</v>
      </c>
      <c r="CA29" s="377">
        <v>-139.65799999999999</v>
      </c>
      <c r="CB29" s="377">
        <v>0</v>
      </c>
      <c r="CC29" s="377">
        <v>0</v>
      </c>
      <c r="CD29" s="271">
        <v>0</v>
      </c>
      <c r="CE29" s="271">
        <v>0</v>
      </c>
      <c r="CF29" s="271">
        <v>0</v>
      </c>
      <c r="CG29" s="271">
        <v>0</v>
      </c>
      <c r="CH29" s="271">
        <v>0</v>
      </c>
      <c r="CI29" s="271">
        <v>0</v>
      </c>
      <c r="CJ29" s="271">
        <v>0</v>
      </c>
      <c r="CK29" s="271">
        <v>0</v>
      </c>
      <c r="CL29" s="271">
        <v>0</v>
      </c>
      <c r="CM29" s="271">
        <v>0</v>
      </c>
      <c r="CN29" s="271">
        <v>0</v>
      </c>
      <c r="CO29" s="271">
        <v>0</v>
      </c>
      <c r="CP29" s="271">
        <v>0</v>
      </c>
      <c r="CQ29" s="271">
        <v>0</v>
      </c>
      <c r="CR29" s="271">
        <v>0</v>
      </c>
      <c r="CS29" s="271">
        <v>0</v>
      </c>
      <c r="CT29" s="271">
        <v>0</v>
      </c>
      <c r="CU29" s="271">
        <v>0</v>
      </c>
      <c r="CV29" s="271">
        <v>0</v>
      </c>
      <c r="CW29" s="271">
        <v>0</v>
      </c>
      <c r="CX29" s="271">
        <v>0</v>
      </c>
      <c r="CY29" s="271">
        <v>0</v>
      </c>
      <c r="CZ29" s="271">
        <v>0</v>
      </c>
      <c r="DA29" s="271">
        <v>0</v>
      </c>
      <c r="DB29" s="271">
        <v>0</v>
      </c>
      <c r="DC29" s="129"/>
      <c r="DD29" s="129"/>
      <c r="DE29" s="135" t="s">
        <v>1586</v>
      </c>
      <c r="DF29" s="182">
        <f t="shared" ref="DF29:EE29" si="42">SUMIF($C$5:$DC$5,DF$5,$C29:$DC29)</f>
        <v>0</v>
      </c>
      <c r="DG29" s="182">
        <f t="shared" si="42"/>
        <v>0</v>
      </c>
      <c r="DH29" s="182">
        <f t="shared" si="42"/>
        <v>0</v>
      </c>
      <c r="DI29" s="182">
        <f t="shared" si="42"/>
        <v>0</v>
      </c>
      <c r="DJ29" s="182">
        <f t="shared" si="42"/>
        <v>0</v>
      </c>
      <c r="DK29" s="182">
        <f t="shared" si="42"/>
        <v>0</v>
      </c>
      <c r="DL29" s="182">
        <f t="shared" si="42"/>
        <v>0</v>
      </c>
      <c r="DM29" s="182">
        <f t="shared" si="42"/>
        <v>0</v>
      </c>
      <c r="DN29" s="182">
        <f t="shared" si="42"/>
        <v>0</v>
      </c>
      <c r="DO29" s="182">
        <f t="shared" si="42"/>
        <v>0</v>
      </c>
      <c r="DP29" s="182">
        <f t="shared" si="42"/>
        <v>0</v>
      </c>
      <c r="DQ29" s="182">
        <f t="shared" si="42"/>
        <v>0</v>
      </c>
      <c r="DR29" s="182">
        <f t="shared" si="42"/>
        <v>0</v>
      </c>
      <c r="DS29" s="182">
        <f t="shared" si="42"/>
        <v>0</v>
      </c>
      <c r="DT29" s="182">
        <f t="shared" si="42"/>
        <v>0</v>
      </c>
      <c r="DU29" s="182">
        <f t="shared" si="42"/>
        <v>0</v>
      </c>
      <c r="DV29" s="182">
        <f t="shared" si="42"/>
        <v>0</v>
      </c>
      <c r="DW29" s="182">
        <f t="shared" si="42"/>
        <v>0</v>
      </c>
      <c r="DX29" s="182">
        <f t="shared" si="42"/>
        <v>0</v>
      </c>
      <c r="DY29" s="182">
        <f t="shared" si="42"/>
        <v>-139.65799999999999</v>
      </c>
      <c r="DZ29" s="182">
        <f t="shared" si="42"/>
        <v>0</v>
      </c>
      <c r="EA29" s="182">
        <f t="shared" si="42"/>
        <v>0</v>
      </c>
      <c r="EB29" s="182">
        <f t="shared" si="42"/>
        <v>0</v>
      </c>
      <c r="EC29" s="182">
        <f t="shared" si="42"/>
        <v>0</v>
      </c>
      <c r="ED29" s="182">
        <f t="shared" si="42"/>
        <v>0</v>
      </c>
      <c r="EE29" s="182">
        <f t="shared" si="42"/>
        <v>0</v>
      </c>
      <c r="EF29" s="129"/>
      <c r="EG29" s="129"/>
      <c r="EH29" s="129"/>
      <c r="EI29" s="129"/>
      <c r="EJ29" s="129"/>
      <c r="EK29" s="129"/>
      <c r="EL29" s="129"/>
      <c r="EM29" s="129"/>
      <c r="EN29" s="129"/>
      <c r="EO29" s="129"/>
      <c r="EP29" s="129"/>
      <c r="EQ29" s="129"/>
      <c r="ER29" s="129"/>
      <c r="ES29" s="129"/>
      <c r="ET29" s="129"/>
      <c r="EU29" s="129"/>
      <c r="EV29" s="129"/>
    </row>
    <row r="30" spans="1:152" ht="12.75" customHeight="1" x14ac:dyDescent="0.25">
      <c r="A30" s="129"/>
      <c r="B30" s="135" t="s">
        <v>1587</v>
      </c>
      <c r="C30" s="136"/>
      <c r="D30" s="136"/>
      <c r="E30" s="136"/>
      <c r="F30" s="136"/>
      <c r="G30" s="136"/>
      <c r="H30" s="136"/>
      <c r="I30" s="136"/>
      <c r="J30" s="136"/>
      <c r="K30" s="136"/>
      <c r="L30" s="136"/>
      <c r="M30" s="136"/>
      <c r="N30" s="136"/>
      <c r="O30" s="136"/>
      <c r="P30" s="136"/>
      <c r="Q30" s="136"/>
      <c r="R30" s="136"/>
      <c r="S30" s="136"/>
      <c r="T30" s="136"/>
      <c r="U30" s="136"/>
      <c r="V30" s="136"/>
      <c r="W30" s="136"/>
      <c r="X30" s="136"/>
      <c r="Y30" s="136"/>
      <c r="Z30" s="136"/>
      <c r="AA30" s="136"/>
      <c r="AB30" s="136"/>
      <c r="AC30" s="136"/>
      <c r="AD30" s="136"/>
      <c r="AE30" s="136"/>
      <c r="AF30" s="136"/>
      <c r="AG30" s="136"/>
      <c r="AH30" s="136"/>
      <c r="AI30" s="136"/>
      <c r="AJ30" s="136"/>
      <c r="AK30" s="136"/>
      <c r="AL30" s="136"/>
      <c r="AM30" s="136"/>
      <c r="AN30" s="136"/>
      <c r="AO30" s="136"/>
      <c r="AP30" s="136"/>
      <c r="AQ30" s="136"/>
      <c r="AR30" s="136"/>
      <c r="AS30" s="136"/>
      <c r="AT30" s="136"/>
      <c r="AU30" s="136"/>
      <c r="AV30" s="136"/>
      <c r="AW30" s="136"/>
      <c r="AX30" s="136"/>
      <c r="AY30" s="136"/>
      <c r="AZ30" s="136"/>
      <c r="BA30" s="136"/>
      <c r="BB30" s="136"/>
      <c r="BC30" s="136"/>
      <c r="BD30" s="136"/>
      <c r="BE30" s="136"/>
      <c r="BF30" s="136"/>
      <c r="BG30" s="136"/>
      <c r="BH30" s="136"/>
      <c r="BI30" s="136"/>
      <c r="BJ30" s="136"/>
      <c r="BK30" s="377">
        <v>0</v>
      </c>
      <c r="BL30" s="377">
        <v>0</v>
      </c>
      <c r="BM30" s="377">
        <v>0</v>
      </c>
      <c r="BN30" s="377">
        <v>0</v>
      </c>
      <c r="BO30" s="377">
        <v>0</v>
      </c>
      <c r="BP30" s="377">
        <v>0</v>
      </c>
      <c r="BQ30" s="377">
        <v>0</v>
      </c>
      <c r="BR30" s="377">
        <v>0</v>
      </c>
      <c r="BS30" s="377">
        <v>0</v>
      </c>
      <c r="BT30" s="377">
        <v>0</v>
      </c>
      <c r="BU30" s="377">
        <v>0</v>
      </c>
      <c r="BV30" s="377">
        <v>0</v>
      </c>
      <c r="BW30" s="377">
        <v>0</v>
      </c>
      <c r="BX30" s="377">
        <v>0</v>
      </c>
      <c r="BY30" s="377">
        <v>0</v>
      </c>
      <c r="BZ30" s="377">
        <v>0</v>
      </c>
      <c r="CA30" s="377">
        <v>0</v>
      </c>
      <c r="CB30" s="377">
        <v>0</v>
      </c>
      <c r="CC30" s="377">
        <v>0</v>
      </c>
      <c r="CD30" s="271">
        <v>0</v>
      </c>
      <c r="CE30" s="271">
        <v>0</v>
      </c>
      <c r="CF30" s="271">
        <v>0</v>
      </c>
      <c r="CG30" s="271">
        <v>0</v>
      </c>
      <c r="CH30" s="271">
        <v>0</v>
      </c>
      <c r="CI30" s="271">
        <v>0</v>
      </c>
      <c r="CJ30" s="271">
        <v>0</v>
      </c>
      <c r="CK30" s="271">
        <v>0</v>
      </c>
      <c r="CL30" s="271">
        <v>0</v>
      </c>
      <c r="CM30" s="271">
        <v>0</v>
      </c>
      <c r="CN30" s="271">
        <v>0</v>
      </c>
      <c r="CO30" s="271">
        <v>0</v>
      </c>
      <c r="CP30" s="271">
        <v>0</v>
      </c>
      <c r="CQ30" s="271">
        <v>0</v>
      </c>
      <c r="CR30" s="271">
        <v>0</v>
      </c>
      <c r="CS30" s="271">
        <v>0</v>
      </c>
      <c r="CT30" s="271">
        <v>0</v>
      </c>
      <c r="CU30" s="271">
        <v>0</v>
      </c>
      <c r="CV30" s="271">
        <v>0</v>
      </c>
      <c r="CW30" s="271">
        <v>0</v>
      </c>
      <c r="CX30" s="271">
        <v>0</v>
      </c>
      <c r="CY30" s="271">
        <v>0</v>
      </c>
      <c r="CZ30" s="271">
        <v>0</v>
      </c>
      <c r="DA30" s="271">
        <v>0</v>
      </c>
      <c r="DB30" s="271">
        <v>0</v>
      </c>
      <c r="DC30" s="129"/>
      <c r="DD30" s="129"/>
      <c r="DE30" s="135" t="s">
        <v>1587</v>
      </c>
      <c r="DF30" s="182">
        <f t="shared" ref="DF30:EE30" si="43">SUMIF($C$5:$DC$5,DF$5,$C30:$DC30)</f>
        <v>0</v>
      </c>
      <c r="DG30" s="182">
        <f t="shared" si="43"/>
        <v>0</v>
      </c>
      <c r="DH30" s="182">
        <f t="shared" si="43"/>
        <v>0</v>
      </c>
      <c r="DI30" s="182">
        <f t="shared" si="43"/>
        <v>0</v>
      </c>
      <c r="DJ30" s="182">
        <f t="shared" si="43"/>
        <v>0</v>
      </c>
      <c r="DK30" s="182">
        <f t="shared" si="43"/>
        <v>0</v>
      </c>
      <c r="DL30" s="182">
        <f t="shared" si="43"/>
        <v>0</v>
      </c>
      <c r="DM30" s="182">
        <f t="shared" si="43"/>
        <v>0</v>
      </c>
      <c r="DN30" s="182">
        <f t="shared" si="43"/>
        <v>0</v>
      </c>
      <c r="DO30" s="182">
        <f t="shared" si="43"/>
        <v>0</v>
      </c>
      <c r="DP30" s="182">
        <f t="shared" si="43"/>
        <v>0</v>
      </c>
      <c r="DQ30" s="182">
        <f t="shared" si="43"/>
        <v>0</v>
      </c>
      <c r="DR30" s="182">
        <f t="shared" si="43"/>
        <v>0</v>
      </c>
      <c r="DS30" s="182">
        <f t="shared" si="43"/>
        <v>0</v>
      </c>
      <c r="DT30" s="182">
        <f t="shared" si="43"/>
        <v>0</v>
      </c>
      <c r="DU30" s="182">
        <f t="shared" si="43"/>
        <v>0</v>
      </c>
      <c r="DV30" s="182">
        <f t="shared" si="43"/>
        <v>0</v>
      </c>
      <c r="DW30" s="182">
        <f t="shared" si="43"/>
        <v>0</v>
      </c>
      <c r="DX30" s="182">
        <f t="shared" si="43"/>
        <v>0</v>
      </c>
      <c r="DY30" s="182">
        <f t="shared" si="43"/>
        <v>0</v>
      </c>
      <c r="DZ30" s="182">
        <f t="shared" si="43"/>
        <v>0</v>
      </c>
      <c r="EA30" s="182">
        <f t="shared" si="43"/>
        <v>0</v>
      </c>
      <c r="EB30" s="182">
        <f t="shared" si="43"/>
        <v>0</v>
      </c>
      <c r="EC30" s="182">
        <f t="shared" si="43"/>
        <v>0</v>
      </c>
      <c r="ED30" s="182">
        <f t="shared" si="43"/>
        <v>0</v>
      </c>
      <c r="EE30" s="182">
        <f t="shared" si="43"/>
        <v>0</v>
      </c>
      <c r="EF30" s="129"/>
      <c r="EG30" s="129"/>
      <c r="EH30" s="129"/>
      <c r="EI30" s="129"/>
      <c r="EJ30" s="129"/>
      <c r="EK30" s="129"/>
      <c r="EL30" s="129"/>
      <c r="EM30" s="129"/>
      <c r="EN30" s="129"/>
      <c r="EO30" s="129"/>
      <c r="EP30" s="129"/>
      <c r="EQ30" s="129"/>
      <c r="ER30" s="129"/>
      <c r="ES30" s="129"/>
      <c r="ET30" s="129"/>
      <c r="EU30" s="129"/>
      <c r="EV30" s="129"/>
    </row>
    <row r="31" spans="1:152" ht="12.75" customHeight="1" x14ac:dyDescent="0.25">
      <c r="A31" s="129"/>
      <c r="B31" s="135" t="s">
        <v>1588</v>
      </c>
      <c r="C31" s="136"/>
      <c r="D31" s="136"/>
      <c r="E31" s="136"/>
      <c r="F31" s="136"/>
      <c r="G31" s="136"/>
      <c r="H31" s="136"/>
      <c r="I31" s="136"/>
      <c r="J31" s="136"/>
      <c r="K31" s="136"/>
      <c r="L31" s="136"/>
      <c r="M31" s="136"/>
      <c r="N31" s="136"/>
      <c r="O31" s="136"/>
      <c r="P31" s="136"/>
      <c r="Q31" s="136"/>
      <c r="R31" s="136"/>
      <c r="S31" s="136"/>
      <c r="T31" s="136"/>
      <c r="U31" s="136"/>
      <c r="V31" s="136"/>
      <c r="W31" s="136"/>
      <c r="X31" s="136"/>
      <c r="Y31" s="136"/>
      <c r="Z31" s="136"/>
      <c r="AA31" s="136"/>
      <c r="AB31" s="136"/>
      <c r="AC31" s="136"/>
      <c r="AD31" s="136"/>
      <c r="AE31" s="136"/>
      <c r="AF31" s="136"/>
      <c r="AG31" s="136"/>
      <c r="AH31" s="136"/>
      <c r="AI31" s="136"/>
      <c r="AJ31" s="136"/>
      <c r="AK31" s="136"/>
      <c r="AL31" s="136"/>
      <c r="AM31" s="136"/>
      <c r="AN31" s="136"/>
      <c r="AO31" s="136"/>
      <c r="AP31" s="136"/>
      <c r="AQ31" s="136"/>
      <c r="AR31" s="136"/>
      <c r="AS31" s="136"/>
      <c r="AT31" s="136"/>
      <c r="AU31" s="136"/>
      <c r="AV31" s="136"/>
      <c r="AW31" s="136"/>
      <c r="AX31" s="136"/>
      <c r="AY31" s="136"/>
      <c r="AZ31" s="136"/>
      <c r="BA31" s="136"/>
      <c r="BB31" s="136"/>
      <c r="BC31" s="136"/>
      <c r="BD31" s="136"/>
      <c r="BE31" s="136"/>
      <c r="BF31" s="136"/>
      <c r="BG31" s="136"/>
      <c r="BH31" s="136"/>
      <c r="BI31" s="136"/>
      <c r="BJ31" s="136"/>
      <c r="BK31" s="377">
        <v>0</v>
      </c>
      <c r="BL31" s="377">
        <v>0</v>
      </c>
      <c r="BM31" s="377">
        <v>0</v>
      </c>
      <c r="BN31" s="377">
        <v>0</v>
      </c>
      <c r="BO31" s="377">
        <v>0</v>
      </c>
      <c r="BP31" s="377">
        <v>0</v>
      </c>
      <c r="BQ31" s="377">
        <v>0</v>
      </c>
      <c r="BR31" s="377">
        <v>0</v>
      </c>
      <c r="BS31" s="377">
        <v>0</v>
      </c>
      <c r="BT31" s="377">
        <v>0</v>
      </c>
      <c r="BU31" s="377">
        <v>0</v>
      </c>
      <c r="BV31" s="377">
        <v>0</v>
      </c>
      <c r="BW31" s="377">
        <v>0</v>
      </c>
      <c r="BX31" s="377">
        <v>0</v>
      </c>
      <c r="BY31" s="377">
        <v>0</v>
      </c>
      <c r="BZ31" s="377">
        <v>0</v>
      </c>
      <c r="CA31" s="377">
        <v>0</v>
      </c>
      <c r="CB31" s="377">
        <v>0</v>
      </c>
      <c r="CC31" s="377">
        <v>0</v>
      </c>
      <c r="CD31" s="271">
        <v>0</v>
      </c>
      <c r="CE31" s="271">
        <v>0</v>
      </c>
      <c r="CF31" s="271">
        <v>0</v>
      </c>
      <c r="CG31" s="271">
        <v>0</v>
      </c>
      <c r="CH31" s="271">
        <v>0</v>
      </c>
      <c r="CI31" s="271">
        <v>0</v>
      </c>
      <c r="CJ31" s="271">
        <v>0</v>
      </c>
      <c r="CK31" s="271">
        <v>0</v>
      </c>
      <c r="CL31" s="271">
        <v>0</v>
      </c>
      <c r="CM31" s="271">
        <v>0</v>
      </c>
      <c r="CN31" s="271">
        <v>0</v>
      </c>
      <c r="CO31" s="271">
        <v>0</v>
      </c>
      <c r="CP31" s="271">
        <v>0</v>
      </c>
      <c r="CQ31" s="271">
        <v>0</v>
      </c>
      <c r="CR31" s="271">
        <v>0</v>
      </c>
      <c r="CS31" s="271">
        <v>0</v>
      </c>
      <c r="CT31" s="271">
        <v>0</v>
      </c>
      <c r="CU31" s="271">
        <v>0</v>
      </c>
      <c r="CV31" s="271">
        <v>0</v>
      </c>
      <c r="CW31" s="271">
        <v>0</v>
      </c>
      <c r="CX31" s="271">
        <v>0</v>
      </c>
      <c r="CY31" s="271">
        <v>0</v>
      </c>
      <c r="CZ31" s="271">
        <v>0</v>
      </c>
      <c r="DA31" s="271">
        <v>0</v>
      </c>
      <c r="DB31" s="271">
        <v>0</v>
      </c>
      <c r="DC31" s="129"/>
      <c r="DD31" s="129"/>
      <c r="DE31" s="135" t="s">
        <v>1588</v>
      </c>
      <c r="DF31" s="182">
        <f t="shared" ref="DF31:EE31" si="44">SUMIF($C$5:$DC$5,DF$5,$C31:$DC31)</f>
        <v>0</v>
      </c>
      <c r="DG31" s="182">
        <f t="shared" si="44"/>
        <v>0</v>
      </c>
      <c r="DH31" s="182">
        <f t="shared" si="44"/>
        <v>0</v>
      </c>
      <c r="DI31" s="182">
        <f t="shared" si="44"/>
        <v>0</v>
      </c>
      <c r="DJ31" s="182">
        <f t="shared" si="44"/>
        <v>0</v>
      </c>
      <c r="DK31" s="182">
        <f t="shared" si="44"/>
        <v>0</v>
      </c>
      <c r="DL31" s="182">
        <f t="shared" si="44"/>
        <v>0</v>
      </c>
      <c r="DM31" s="182">
        <f t="shared" si="44"/>
        <v>0</v>
      </c>
      <c r="DN31" s="182">
        <f t="shared" si="44"/>
        <v>0</v>
      </c>
      <c r="DO31" s="182">
        <f t="shared" si="44"/>
        <v>0</v>
      </c>
      <c r="DP31" s="182">
        <f t="shared" si="44"/>
        <v>0</v>
      </c>
      <c r="DQ31" s="182">
        <f t="shared" si="44"/>
        <v>0</v>
      </c>
      <c r="DR31" s="182">
        <f t="shared" si="44"/>
        <v>0</v>
      </c>
      <c r="DS31" s="182">
        <f t="shared" si="44"/>
        <v>0</v>
      </c>
      <c r="DT31" s="182">
        <f t="shared" si="44"/>
        <v>0</v>
      </c>
      <c r="DU31" s="182">
        <f t="shared" si="44"/>
        <v>0</v>
      </c>
      <c r="DV31" s="182">
        <f t="shared" si="44"/>
        <v>0</v>
      </c>
      <c r="DW31" s="182">
        <f t="shared" si="44"/>
        <v>0</v>
      </c>
      <c r="DX31" s="182">
        <f t="shared" si="44"/>
        <v>0</v>
      </c>
      <c r="DY31" s="182">
        <f t="shared" si="44"/>
        <v>0</v>
      </c>
      <c r="DZ31" s="182">
        <f t="shared" si="44"/>
        <v>0</v>
      </c>
      <c r="EA31" s="182">
        <f t="shared" si="44"/>
        <v>0</v>
      </c>
      <c r="EB31" s="182">
        <f t="shared" si="44"/>
        <v>0</v>
      </c>
      <c r="EC31" s="182">
        <f t="shared" si="44"/>
        <v>0</v>
      </c>
      <c r="ED31" s="182">
        <f t="shared" si="44"/>
        <v>0</v>
      </c>
      <c r="EE31" s="182">
        <f t="shared" si="44"/>
        <v>0</v>
      </c>
      <c r="EF31" s="129"/>
      <c r="EG31" s="129"/>
      <c r="EH31" s="129"/>
      <c r="EI31" s="129"/>
      <c r="EJ31" s="129"/>
      <c r="EK31" s="129"/>
      <c r="EL31" s="129"/>
      <c r="EM31" s="129"/>
      <c r="EN31" s="129"/>
      <c r="EO31" s="129"/>
      <c r="EP31" s="129"/>
      <c r="EQ31" s="129"/>
      <c r="ER31" s="129"/>
      <c r="ES31" s="129"/>
      <c r="ET31" s="129"/>
      <c r="EU31" s="129"/>
      <c r="EV31" s="129"/>
    </row>
    <row r="32" spans="1:152" ht="12.75" customHeight="1" x14ac:dyDescent="0.25">
      <c r="A32" s="129"/>
      <c r="B32" s="254" t="s">
        <v>1589</v>
      </c>
      <c r="C32" s="136"/>
      <c r="D32" s="136"/>
      <c r="E32" s="136"/>
      <c r="F32" s="136"/>
      <c r="G32" s="136"/>
      <c r="H32" s="136"/>
      <c r="I32" s="136"/>
      <c r="J32" s="136"/>
      <c r="K32" s="136"/>
      <c r="L32" s="136"/>
      <c r="M32" s="136"/>
      <c r="N32" s="136"/>
      <c r="O32" s="136"/>
      <c r="P32" s="136"/>
      <c r="Q32" s="136"/>
      <c r="R32" s="136"/>
      <c r="S32" s="136"/>
      <c r="T32" s="136"/>
      <c r="U32" s="136"/>
      <c r="V32" s="136"/>
      <c r="W32" s="136"/>
      <c r="X32" s="136"/>
      <c r="Y32" s="136"/>
      <c r="Z32" s="136"/>
      <c r="AA32" s="136"/>
      <c r="AB32" s="136"/>
      <c r="AC32" s="136"/>
      <c r="AD32" s="136"/>
      <c r="AE32" s="136"/>
      <c r="AF32" s="136"/>
      <c r="AG32" s="136"/>
      <c r="AH32" s="136"/>
      <c r="AI32" s="136"/>
      <c r="AJ32" s="136"/>
      <c r="AK32" s="136"/>
      <c r="AL32" s="136"/>
      <c r="AM32" s="136"/>
      <c r="AN32" s="136"/>
      <c r="AO32" s="136"/>
      <c r="AP32" s="136"/>
      <c r="AQ32" s="136"/>
      <c r="AR32" s="136"/>
      <c r="AS32" s="136"/>
      <c r="AT32" s="136"/>
      <c r="AU32" s="136"/>
      <c r="AV32" s="136"/>
      <c r="AW32" s="136"/>
      <c r="AX32" s="136"/>
      <c r="AY32" s="136"/>
      <c r="AZ32" s="136"/>
      <c r="BA32" s="136"/>
      <c r="BB32" s="136"/>
      <c r="BC32" s="136"/>
      <c r="BD32" s="136"/>
      <c r="BE32" s="136"/>
      <c r="BF32" s="136"/>
      <c r="BG32" s="136"/>
      <c r="BH32" s="136"/>
      <c r="BI32" s="136"/>
      <c r="BJ32" s="136"/>
      <c r="BK32" s="377">
        <v>0</v>
      </c>
      <c r="BL32" s="377">
        <v>0</v>
      </c>
      <c r="BM32" s="377">
        <v>0</v>
      </c>
      <c r="BN32" s="377">
        <v>0</v>
      </c>
      <c r="BO32" s="377">
        <v>0</v>
      </c>
      <c r="BP32" s="377">
        <v>0</v>
      </c>
      <c r="BQ32" s="377">
        <v>0</v>
      </c>
      <c r="BR32" s="377">
        <v>0</v>
      </c>
      <c r="BS32" s="377">
        <v>0</v>
      </c>
      <c r="BT32" s="377">
        <v>0</v>
      </c>
      <c r="BU32" s="377">
        <v>0</v>
      </c>
      <c r="BV32" s="377">
        <v>0</v>
      </c>
      <c r="BW32" s="377">
        <v>0</v>
      </c>
      <c r="BX32" s="377">
        <v>0</v>
      </c>
      <c r="BY32" s="377">
        <v>0</v>
      </c>
      <c r="BZ32" s="377">
        <v>0</v>
      </c>
      <c r="CA32" s="377">
        <v>0</v>
      </c>
      <c r="CB32" s="377">
        <v>0</v>
      </c>
      <c r="CC32" s="377">
        <v>10</v>
      </c>
      <c r="CD32" s="271">
        <v>0</v>
      </c>
      <c r="CE32" s="271">
        <v>0</v>
      </c>
      <c r="CF32" s="271">
        <v>0</v>
      </c>
      <c r="CG32" s="271">
        <v>0</v>
      </c>
      <c r="CH32" s="271">
        <v>0</v>
      </c>
      <c r="CI32" s="271">
        <v>0</v>
      </c>
      <c r="CJ32" s="271">
        <v>0</v>
      </c>
      <c r="CK32" s="271">
        <v>0</v>
      </c>
      <c r="CL32" s="271">
        <v>0</v>
      </c>
      <c r="CM32" s="271">
        <v>0</v>
      </c>
      <c r="CN32" s="271">
        <v>0</v>
      </c>
      <c r="CO32" s="271">
        <v>0</v>
      </c>
      <c r="CP32" s="271">
        <v>0</v>
      </c>
      <c r="CQ32" s="271">
        <v>0</v>
      </c>
      <c r="CR32" s="271">
        <v>0</v>
      </c>
      <c r="CS32" s="271">
        <v>0</v>
      </c>
      <c r="CT32" s="271">
        <v>0</v>
      </c>
      <c r="CU32" s="271">
        <v>0</v>
      </c>
      <c r="CV32" s="271">
        <v>0</v>
      </c>
      <c r="CW32" s="271">
        <v>0</v>
      </c>
      <c r="CX32" s="271">
        <v>0</v>
      </c>
      <c r="CY32" s="271">
        <v>0</v>
      </c>
      <c r="CZ32" s="271">
        <v>0</v>
      </c>
      <c r="DA32" s="271">
        <v>0</v>
      </c>
      <c r="DB32" s="271">
        <v>0</v>
      </c>
      <c r="DC32" s="129"/>
      <c r="DD32" s="129"/>
      <c r="DE32" s="254" t="s">
        <v>1589</v>
      </c>
      <c r="DF32" s="182">
        <f t="shared" ref="DF32:EE32" si="45">SUMIF($C$5:$DC$5,DF$5,$C32:$DC32)</f>
        <v>0</v>
      </c>
      <c r="DG32" s="182">
        <f t="shared" si="45"/>
        <v>0</v>
      </c>
      <c r="DH32" s="182">
        <f t="shared" si="45"/>
        <v>0</v>
      </c>
      <c r="DI32" s="182">
        <f t="shared" si="45"/>
        <v>0</v>
      </c>
      <c r="DJ32" s="182">
        <f t="shared" si="45"/>
        <v>0</v>
      </c>
      <c r="DK32" s="182">
        <f t="shared" si="45"/>
        <v>0</v>
      </c>
      <c r="DL32" s="182">
        <f t="shared" si="45"/>
        <v>0</v>
      </c>
      <c r="DM32" s="182">
        <f t="shared" si="45"/>
        <v>0</v>
      </c>
      <c r="DN32" s="182">
        <f t="shared" si="45"/>
        <v>0</v>
      </c>
      <c r="DO32" s="182">
        <f t="shared" si="45"/>
        <v>0</v>
      </c>
      <c r="DP32" s="182">
        <f t="shared" si="45"/>
        <v>0</v>
      </c>
      <c r="DQ32" s="182">
        <f t="shared" si="45"/>
        <v>0</v>
      </c>
      <c r="DR32" s="182">
        <f t="shared" si="45"/>
        <v>0</v>
      </c>
      <c r="DS32" s="182">
        <f t="shared" si="45"/>
        <v>0</v>
      </c>
      <c r="DT32" s="182">
        <f t="shared" si="45"/>
        <v>0</v>
      </c>
      <c r="DU32" s="182">
        <f t="shared" si="45"/>
        <v>0</v>
      </c>
      <c r="DV32" s="182">
        <f t="shared" si="45"/>
        <v>0</v>
      </c>
      <c r="DW32" s="182">
        <f t="shared" si="45"/>
        <v>0</v>
      </c>
      <c r="DX32" s="182">
        <f t="shared" si="45"/>
        <v>0</v>
      </c>
      <c r="DY32" s="182">
        <f t="shared" si="45"/>
        <v>10</v>
      </c>
      <c r="DZ32" s="182">
        <f t="shared" si="45"/>
        <v>0</v>
      </c>
      <c r="EA32" s="182">
        <f t="shared" si="45"/>
        <v>0</v>
      </c>
      <c r="EB32" s="182">
        <f t="shared" si="45"/>
        <v>0</v>
      </c>
      <c r="EC32" s="182">
        <f t="shared" si="45"/>
        <v>0</v>
      </c>
      <c r="ED32" s="182">
        <f t="shared" si="45"/>
        <v>0</v>
      </c>
      <c r="EE32" s="182">
        <f t="shared" si="45"/>
        <v>0</v>
      </c>
      <c r="EF32" s="129"/>
      <c r="EG32" s="129"/>
      <c r="EH32" s="129"/>
      <c r="EI32" s="129"/>
      <c r="EJ32" s="129"/>
      <c r="EK32" s="129"/>
      <c r="EL32" s="129"/>
      <c r="EM32" s="129"/>
      <c r="EN32" s="129"/>
      <c r="EO32" s="129"/>
      <c r="EP32" s="129"/>
      <c r="EQ32" s="129"/>
      <c r="ER32" s="129"/>
      <c r="ES32" s="129"/>
      <c r="ET32" s="129"/>
      <c r="EU32" s="129"/>
      <c r="EV32" s="129"/>
    </row>
    <row r="33" spans="1:152" ht="12.75" customHeight="1" x14ac:dyDescent="0.25">
      <c r="A33" s="11" t="s">
        <v>1</v>
      </c>
      <c r="B33" s="14" t="s">
        <v>1584</v>
      </c>
      <c r="C33" s="155">
        <f t="shared" ref="C33:DB33" si="46">SUM(C28:C32)</f>
        <v>0</v>
      </c>
      <c r="D33" s="155">
        <f t="shared" si="46"/>
        <v>0</v>
      </c>
      <c r="E33" s="155">
        <f t="shared" si="46"/>
        <v>0</v>
      </c>
      <c r="F33" s="155">
        <f t="shared" si="46"/>
        <v>0</v>
      </c>
      <c r="G33" s="155">
        <f t="shared" si="46"/>
        <v>0</v>
      </c>
      <c r="H33" s="155">
        <f t="shared" si="46"/>
        <v>0</v>
      </c>
      <c r="I33" s="155">
        <f t="shared" si="46"/>
        <v>0</v>
      </c>
      <c r="J33" s="155">
        <f t="shared" si="46"/>
        <v>0</v>
      </c>
      <c r="K33" s="155">
        <f t="shared" si="46"/>
        <v>0</v>
      </c>
      <c r="L33" s="155">
        <f t="shared" si="46"/>
        <v>0</v>
      </c>
      <c r="M33" s="155">
        <f t="shared" si="46"/>
        <v>0</v>
      </c>
      <c r="N33" s="155">
        <f t="shared" si="46"/>
        <v>0</v>
      </c>
      <c r="O33" s="155">
        <f t="shared" si="46"/>
        <v>0</v>
      </c>
      <c r="P33" s="155">
        <f t="shared" si="46"/>
        <v>0</v>
      </c>
      <c r="Q33" s="155">
        <f t="shared" si="46"/>
        <v>0</v>
      </c>
      <c r="R33" s="155">
        <f t="shared" si="46"/>
        <v>0</v>
      </c>
      <c r="S33" s="155">
        <f t="shared" si="46"/>
        <v>0</v>
      </c>
      <c r="T33" s="155">
        <f t="shared" si="46"/>
        <v>0</v>
      </c>
      <c r="U33" s="155">
        <f t="shared" si="46"/>
        <v>0</v>
      </c>
      <c r="V33" s="155">
        <f t="shared" si="46"/>
        <v>0</v>
      </c>
      <c r="W33" s="155">
        <f t="shared" si="46"/>
        <v>0</v>
      </c>
      <c r="X33" s="155">
        <f t="shared" si="46"/>
        <v>0</v>
      </c>
      <c r="Y33" s="155">
        <f t="shared" si="46"/>
        <v>0</v>
      </c>
      <c r="Z33" s="155">
        <f t="shared" si="46"/>
        <v>0</v>
      </c>
      <c r="AA33" s="155">
        <f t="shared" si="46"/>
        <v>0</v>
      </c>
      <c r="AB33" s="155">
        <f t="shared" si="46"/>
        <v>0</v>
      </c>
      <c r="AC33" s="155">
        <f t="shared" si="46"/>
        <v>0</v>
      </c>
      <c r="AD33" s="155">
        <f t="shared" si="46"/>
        <v>0</v>
      </c>
      <c r="AE33" s="155">
        <f t="shared" si="46"/>
        <v>0</v>
      </c>
      <c r="AF33" s="155">
        <f t="shared" si="46"/>
        <v>0</v>
      </c>
      <c r="AG33" s="155">
        <f t="shared" si="46"/>
        <v>0</v>
      </c>
      <c r="AH33" s="155">
        <f t="shared" si="46"/>
        <v>0</v>
      </c>
      <c r="AI33" s="155">
        <f t="shared" si="46"/>
        <v>0</v>
      </c>
      <c r="AJ33" s="155">
        <f t="shared" si="46"/>
        <v>0</v>
      </c>
      <c r="AK33" s="155">
        <f t="shared" si="46"/>
        <v>0</v>
      </c>
      <c r="AL33" s="155">
        <f t="shared" si="46"/>
        <v>0</v>
      </c>
      <c r="AM33" s="155">
        <f t="shared" si="46"/>
        <v>0</v>
      </c>
      <c r="AN33" s="155">
        <f t="shared" si="46"/>
        <v>0</v>
      </c>
      <c r="AO33" s="155">
        <f t="shared" si="46"/>
        <v>0</v>
      </c>
      <c r="AP33" s="155">
        <f t="shared" si="46"/>
        <v>0</v>
      </c>
      <c r="AQ33" s="155">
        <f t="shared" si="46"/>
        <v>0</v>
      </c>
      <c r="AR33" s="155">
        <f t="shared" si="46"/>
        <v>0</v>
      </c>
      <c r="AS33" s="155">
        <f t="shared" si="46"/>
        <v>0</v>
      </c>
      <c r="AT33" s="155">
        <f t="shared" si="46"/>
        <v>0</v>
      </c>
      <c r="AU33" s="155">
        <f t="shared" si="46"/>
        <v>0</v>
      </c>
      <c r="AV33" s="155">
        <f t="shared" si="46"/>
        <v>0</v>
      </c>
      <c r="AW33" s="155">
        <f t="shared" si="46"/>
        <v>0</v>
      </c>
      <c r="AX33" s="155">
        <f t="shared" si="46"/>
        <v>0</v>
      </c>
      <c r="AY33" s="387">
        <f t="shared" si="46"/>
        <v>0</v>
      </c>
      <c r="AZ33" s="387">
        <f t="shared" si="46"/>
        <v>0</v>
      </c>
      <c r="BA33" s="387">
        <f t="shared" si="46"/>
        <v>0</v>
      </c>
      <c r="BB33" s="387">
        <f t="shared" si="46"/>
        <v>0</v>
      </c>
      <c r="BC33" s="387">
        <f t="shared" si="46"/>
        <v>0</v>
      </c>
      <c r="BD33" s="387">
        <f t="shared" si="46"/>
        <v>0</v>
      </c>
      <c r="BE33" s="387">
        <f t="shared" si="46"/>
        <v>0</v>
      </c>
      <c r="BF33" s="387">
        <f t="shared" si="46"/>
        <v>0</v>
      </c>
      <c r="BG33" s="387">
        <f t="shared" si="46"/>
        <v>0</v>
      </c>
      <c r="BH33" s="387">
        <f t="shared" si="46"/>
        <v>0</v>
      </c>
      <c r="BI33" s="387">
        <f t="shared" si="46"/>
        <v>0</v>
      </c>
      <c r="BJ33" s="387">
        <f t="shared" si="46"/>
        <v>0</v>
      </c>
      <c r="BK33" s="388">
        <f t="shared" si="46"/>
        <v>-2.383</v>
      </c>
      <c r="BL33" s="388">
        <f t="shared" si="46"/>
        <v>-2.383</v>
      </c>
      <c r="BM33" s="388">
        <f t="shared" si="46"/>
        <v>-2.383</v>
      </c>
      <c r="BN33" s="388">
        <f t="shared" si="46"/>
        <v>-2.383</v>
      </c>
      <c r="BO33" s="388">
        <f t="shared" si="46"/>
        <v>-1.7250000000000001</v>
      </c>
      <c r="BP33" s="388">
        <f t="shared" si="46"/>
        <v>-7.032</v>
      </c>
      <c r="BQ33" s="388">
        <f t="shared" si="46"/>
        <v>-7.032</v>
      </c>
      <c r="BR33" s="388">
        <f t="shared" si="46"/>
        <v>-7.032</v>
      </c>
      <c r="BS33" s="388">
        <f t="shared" si="46"/>
        <v>-6.0347149399999598</v>
      </c>
      <c r="BT33" s="388">
        <f t="shared" si="46"/>
        <v>-12.393603960000037</v>
      </c>
      <c r="BU33" s="388">
        <f t="shared" si="46"/>
        <v>-36.202857669999958</v>
      </c>
      <c r="BV33" s="388">
        <f t="shared" si="46"/>
        <v>-34.960791496800098</v>
      </c>
      <c r="BW33" s="388">
        <f t="shared" si="46"/>
        <v>-60.94</v>
      </c>
      <c r="BX33" s="388">
        <f t="shared" si="46"/>
        <v>-85.894999999999996</v>
      </c>
      <c r="BY33" s="388">
        <f t="shared" si="46"/>
        <v>-98.858000000000004</v>
      </c>
      <c r="BZ33" s="388">
        <f t="shared" si="46"/>
        <v>-119.79300000000001</v>
      </c>
      <c r="CA33" s="388">
        <f t="shared" si="46"/>
        <v>-235.14400000000001</v>
      </c>
      <c r="CB33" s="388">
        <f t="shared" si="46"/>
        <v>-115.79</v>
      </c>
      <c r="CC33" s="388">
        <f t="shared" si="46"/>
        <v>-76.275999999999996</v>
      </c>
      <c r="CD33" s="388">
        <f t="shared" si="46"/>
        <v>-59.581249999999997</v>
      </c>
      <c r="CE33" s="388">
        <f t="shared" si="46"/>
        <v>-41.690538277778316</v>
      </c>
      <c r="CF33" s="388">
        <f t="shared" si="46"/>
        <v>-40.276435400084182</v>
      </c>
      <c r="CG33" s="388">
        <f t="shared" si="46"/>
        <v>-52.21298152381673</v>
      </c>
      <c r="CH33" s="388">
        <f t="shared" si="46"/>
        <v>-59.027626530801363</v>
      </c>
      <c r="CI33" s="388">
        <f t="shared" si="46"/>
        <v>-33.149285464195778</v>
      </c>
      <c r="CJ33" s="388">
        <f t="shared" si="46"/>
        <v>-25.725036503323693</v>
      </c>
      <c r="CK33" s="388">
        <f t="shared" si="46"/>
        <v>-18.993749999999999</v>
      </c>
      <c r="CL33" s="388">
        <f t="shared" si="46"/>
        <v>-18.993749999999999</v>
      </c>
      <c r="CM33" s="388">
        <f t="shared" si="46"/>
        <v>-18.993749999999999</v>
      </c>
      <c r="CN33" s="388">
        <f t="shared" si="46"/>
        <v>-18.993749999999999</v>
      </c>
      <c r="CO33" s="388">
        <f t="shared" si="46"/>
        <v>-18.993749999999999</v>
      </c>
      <c r="CP33" s="388">
        <f t="shared" si="46"/>
        <v>-18.993749999999999</v>
      </c>
      <c r="CQ33" s="388">
        <f t="shared" si="46"/>
        <v>-18.993749999999999</v>
      </c>
      <c r="CR33" s="388">
        <f t="shared" si="46"/>
        <v>-18.993749999999999</v>
      </c>
      <c r="CS33" s="388">
        <f t="shared" si="46"/>
        <v>-18.993749999999999</v>
      </c>
      <c r="CT33" s="388">
        <f t="shared" si="46"/>
        <v>-18.993749999999999</v>
      </c>
      <c r="CU33" s="388">
        <f t="shared" si="46"/>
        <v>-18.993749999999999</v>
      </c>
      <c r="CV33" s="388">
        <f t="shared" si="46"/>
        <v>-18.993749999999999</v>
      </c>
      <c r="CW33" s="388">
        <f t="shared" si="46"/>
        <v>-18.993749999999999</v>
      </c>
      <c r="CX33" s="388">
        <f t="shared" si="46"/>
        <v>-18.993749999999999</v>
      </c>
      <c r="CY33" s="388">
        <f t="shared" si="46"/>
        <v>-18.993749999999999</v>
      </c>
      <c r="CZ33" s="388">
        <f t="shared" si="46"/>
        <v>-18.993749999999999</v>
      </c>
      <c r="DA33" s="388">
        <f t="shared" si="46"/>
        <v>-18.993749999999999</v>
      </c>
      <c r="DB33" s="388">
        <f t="shared" si="46"/>
        <v>-18.993749999999999</v>
      </c>
      <c r="DC33" s="11"/>
      <c r="DD33" s="112"/>
      <c r="DE33" s="14" t="s">
        <v>1584</v>
      </c>
      <c r="DF33" s="155">
        <f t="shared" ref="DF33:DT33" si="47">SUMIF($C$5:$DC$5,DF$5,$C33:$DC33)</f>
        <v>0</v>
      </c>
      <c r="DG33" s="155">
        <f t="shared" si="47"/>
        <v>0</v>
      </c>
      <c r="DH33" s="155">
        <f t="shared" si="47"/>
        <v>0</v>
      </c>
      <c r="DI33" s="155">
        <f t="shared" si="47"/>
        <v>0</v>
      </c>
      <c r="DJ33" s="155">
        <f t="shared" si="47"/>
        <v>0</v>
      </c>
      <c r="DK33" s="155">
        <f t="shared" si="47"/>
        <v>0</v>
      </c>
      <c r="DL33" s="155">
        <f t="shared" si="47"/>
        <v>0</v>
      </c>
      <c r="DM33" s="155">
        <f t="shared" si="47"/>
        <v>0</v>
      </c>
      <c r="DN33" s="155">
        <f t="shared" si="47"/>
        <v>0</v>
      </c>
      <c r="DO33" s="155">
        <f t="shared" si="47"/>
        <v>0</v>
      </c>
      <c r="DP33" s="155">
        <f t="shared" si="47"/>
        <v>0</v>
      </c>
      <c r="DQ33" s="155">
        <f t="shared" si="47"/>
        <v>0</v>
      </c>
      <c r="DR33" s="155">
        <f t="shared" si="47"/>
        <v>0</v>
      </c>
      <c r="DS33" s="155">
        <f t="shared" si="47"/>
        <v>0</v>
      </c>
      <c r="DT33" s="155">
        <f t="shared" si="47"/>
        <v>0</v>
      </c>
      <c r="DU33" s="155">
        <f t="shared" ref="DU33:DV33" si="48">DU28</f>
        <v>-9.532</v>
      </c>
      <c r="DV33" s="155">
        <f t="shared" si="48"/>
        <v>-19.356000000000002</v>
      </c>
      <c r="DW33" s="155">
        <f t="shared" ref="DW33:EE33" si="49">SUMIF($C$5:$DC$5,DW$5,$C33:$DC33)</f>
        <v>-89.59196806680005</v>
      </c>
      <c r="DX33" s="155">
        <f t="shared" si="49"/>
        <v>-365.48599999999999</v>
      </c>
      <c r="DY33" s="155">
        <f t="shared" si="49"/>
        <v>-486.79125000000005</v>
      </c>
      <c r="DZ33" s="155">
        <f t="shared" si="49"/>
        <v>-193.20758173248061</v>
      </c>
      <c r="EA33" s="155">
        <f t="shared" si="49"/>
        <v>-96.861821967519461</v>
      </c>
      <c r="EB33" s="155">
        <f t="shared" si="49"/>
        <v>-75.974999999999994</v>
      </c>
      <c r="EC33" s="155">
        <f t="shared" si="49"/>
        <v>-75.974999999999994</v>
      </c>
      <c r="ED33" s="155">
        <f t="shared" si="49"/>
        <v>-75.974999999999994</v>
      </c>
      <c r="EE33" s="155">
        <f t="shared" si="49"/>
        <v>-75.974999999999994</v>
      </c>
      <c r="EF33" s="11"/>
      <c r="EG33" s="11"/>
      <c r="EH33" s="11"/>
      <c r="EI33" s="11"/>
      <c r="EJ33" s="11"/>
      <c r="EK33" s="11"/>
      <c r="EL33" s="11"/>
      <c r="EM33" s="11"/>
      <c r="EN33" s="11"/>
      <c r="EO33" s="11"/>
      <c r="EP33" s="11"/>
      <c r="EQ33" s="11"/>
      <c r="ER33" s="11"/>
      <c r="ES33" s="11"/>
      <c r="ET33" s="11"/>
      <c r="EU33" s="11"/>
      <c r="EV33" s="11"/>
    </row>
    <row r="34" spans="1:152" ht="4.5" customHeight="1" x14ac:dyDescent="0.25">
      <c r="A34" s="2"/>
      <c r="B34" s="2"/>
      <c r="C34" s="389"/>
      <c r="D34" s="389"/>
      <c r="E34" s="389"/>
      <c r="F34" s="389"/>
      <c r="G34" s="92"/>
      <c r="H34" s="389"/>
      <c r="I34" s="389"/>
      <c r="J34" s="389"/>
      <c r="K34" s="92"/>
      <c r="L34" s="389"/>
      <c r="M34" s="389"/>
      <c r="N34" s="389"/>
      <c r="O34" s="92"/>
      <c r="P34" s="389"/>
      <c r="Q34" s="389"/>
      <c r="R34" s="389"/>
      <c r="S34" s="92"/>
      <c r="T34" s="389"/>
      <c r="U34" s="389"/>
      <c r="V34" s="389"/>
      <c r="W34" s="92"/>
      <c r="X34" s="389"/>
      <c r="Y34" s="389"/>
      <c r="Z34" s="389"/>
      <c r="AA34" s="92"/>
      <c r="AB34" s="389"/>
      <c r="AC34" s="389"/>
      <c r="AD34" s="389"/>
      <c r="AE34" s="92"/>
      <c r="AF34" s="389"/>
      <c r="AG34" s="389"/>
      <c r="AH34" s="389"/>
      <c r="AI34" s="92"/>
      <c r="AJ34" s="389"/>
      <c r="AK34" s="389"/>
      <c r="AL34" s="389"/>
      <c r="AM34" s="92"/>
      <c r="AN34" s="389"/>
      <c r="AO34" s="389"/>
      <c r="AP34" s="389"/>
      <c r="AQ34" s="92"/>
      <c r="AR34" s="389"/>
      <c r="AS34" s="389"/>
      <c r="AT34" s="389"/>
      <c r="AU34" s="92"/>
      <c r="AV34" s="389"/>
      <c r="AW34" s="389"/>
      <c r="AX34" s="389"/>
      <c r="AY34" s="92"/>
      <c r="AZ34" s="389"/>
      <c r="BA34" s="389"/>
      <c r="BB34" s="389"/>
      <c r="BC34" s="92"/>
      <c r="BD34" s="92"/>
      <c r="BE34" s="92"/>
      <c r="BF34" s="92"/>
      <c r="BG34" s="92"/>
      <c r="BH34" s="92"/>
      <c r="BI34" s="92"/>
      <c r="BJ34" s="92"/>
      <c r="BK34" s="92"/>
      <c r="BL34" s="92"/>
      <c r="BM34" s="92"/>
      <c r="BN34" s="92"/>
      <c r="BO34" s="92"/>
      <c r="BP34" s="92"/>
      <c r="BQ34" s="92"/>
      <c r="BR34" s="92"/>
      <c r="BS34" s="92"/>
      <c r="BT34" s="92"/>
      <c r="BU34" s="92"/>
      <c r="BV34" s="92"/>
      <c r="BW34" s="92"/>
      <c r="BX34" s="92"/>
      <c r="BY34" s="92"/>
      <c r="BZ34" s="92"/>
      <c r="CA34" s="92"/>
      <c r="CB34" s="92"/>
      <c r="CC34" s="92"/>
      <c r="CD34" s="92"/>
      <c r="CE34" s="92"/>
      <c r="CF34" s="92"/>
      <c r="CG34" s="92"/>
      <c r="CH34" s="92"/>
      <c r="CI34" s="92"/>
      <c r="CJ34" s="92"/>
      <c r="CK34" s="92"/>
      <c r="CL34" s="92"/>
      <c r="CM34" s="92"/>
      <c r="CN34" s="92"/>
      <c r="CO34" s="92"/>
      <c r="CP34" s="92"/>
      <c r="CQ34" s="92"/>
      <c r="CR34" s="92"/>
      <c r="CS34" s="92"/>
      <c r="CT34" s="92"/>
      <c r="CU34" s="92"/>
      <c r="CV34" s="92"/>
      <c r="CW34" s="92"/>
      <c r="CX34" s="92"/>
      <c r="CY34" s="92"/>
      <c r="CZ34" s="92"/>
      <c r="DA34" s="92"/>
      <c r="DB34" s="92"/>
      <c r="DC34" s="2"/>
      <c r="DD34" s="2"/>
      <c r="DE34" s="2"/>
      <c r="DF34" s="92"/>
      <c r="DG34" s="92"/>
      <c r="DH34" s="92"/>
      <c r="DI34" s="92"/>
      <c r="DJ34" s="92"/>
      <c r="DK34" s="92"/>
      <c r="DL34" s="92"/>
      <c r="DM34" s="92"/>
      <c r="DN34" s="92"/>
      <c r="DO34" s="92"/>
      <c r="DP34" s="92"/>
      <c r="DQ34" s="92"/>
      <c r="DR34" s="92"/>
      <c r="DS34" s="92"/>
      <c r="DT34" s="92"/>
      <c r="DU34" s="92"/>
      <c r="DV34" s="92"/>
      <c r="DW34" s="92"/>
      <c r="DX34" s="92"/>
      <c r="DY34" s="92"/>
      <c r="DZ34" s="92"/>
      <c r="EA34" s="92"/>
      <c r="EB34" s="92"/>
      <c r="EC34" s="92"/>
      <c r="ED34" s="92"/>
      <c r="EE34" s="92"/>
      <c r="EF34" s="2"/>
      <c r="EG34" s="2"/>
      <c r="EH34" s="2"/>
      <c r="EI34" s="2"/>
      <c r="EJ34" s="2"/>
      <c r="EK34" s="2"/>
      <c r="EL34" s="2"/>
      <c r="EM34" s="2"/>
      <c r="EN34" s="2"/>
      <c r="EO34" s="2"/>
      <c r="EP34" s="2"/>
      <c r="EQ34" s="2"/>
      <c r="ER34" s="2"/>
      <c r="ES34" s="2"/>
      <c r="ET34" s="2"/>
      <c r="EU34" s="2"/>
      <c r="EV34" s="2"/>
    </row>
    <row r="35" spans="1:152" ht="12.75" customHeight="1" x14ac:dyDescent="0.25">
      <c r="A35" s="2"/>
      <c r="B35" s="3" t="s">
        <v>1590</v>
      </c>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389"/>
      <c r="AC35" s="389"/>
      <c r="AD35" s="92"/>
      <c r="AE35" s="92"/>
      <c r="AF35" s="106"/>
      <c r="AG35" s="92"/>
      <c r="AH35" s="92"/>
      <c r="AI35" s="92"/>
      <c r="AJ35" s="92"/>
      <c r="AK35" s="92"/>
      <c r="AL35" s="92"/>
      <c r="AM35" s="92"/>
      <c r="AN35" s="92"/>
      <c r="AO35" s="92"/>
      <c r="AP35" s="92"/>
      <c r="AQ35" s="92"/>
      <c r="AR35" s="92"/>
      <c r="AS35" s="92"/>
      <c r="AT35" s="92"/>
      <c r="AU35" s="92"/>
      <c r="AV35" s="92"/>
      <c r="AW35" s="92"/>
      <c r="AX35" s="92"/>
      <c r="AY35" s="92"/>
      <c r="AZ35" s="92"/>
      <c r="BA35" s="92"/>
      <c r="BB35" s="92"/>
      <c r="BC35" s="92"/>
      <c r="BD35" s="92"/>
      <c r="BE35" s="92"/>
      <c r="BF35" s="92"/>
      <c r="BG35" s="92"/>
      <c r="BH35" s="92"/>
      <c r="BI35" s="92"/>
      <c r="BJ35" s="92"/>
      <c r="BK35" s="92"/>
      <c r="BL35" s="92"/>
      <c r="BM35" s="92"/>
      <c r="BN35" s="92"/>
      <c r="BO35" s="92"/>
      <c r="BP35" s="92"/>
      <c r="BQ35" s="92"/>
      <c r="BR35" s="92"/>
      <c r="BS35" s="92"/>
      <c r="BT35" s="92"/>
      <c r="BU35" s="92"/>
      <c r="BV35" s="92"/>
      <c r="BW35" s="92"/>
      <c r="BX35" s="92"/>
      <c r="BY35" s="92"/>
      <c r="BZ35" s="92"/>
      <c r="CA35" s="92"/>
      <c r="CB35" s="92"/>
      <c r="CC35" s="92"/>
      <c r="CD35" s="92"/>
      <c r="CE35" s="92"/>
      <c r="CF35" s="92"/>
      <c r="CG35" s="92"/>
      <c r="CH35" s="92"/>
      <c r="CI35" s="92"/>
      <c r="CJ35" s="92"/>
      <c r="CK35" s="92"/>
      <c r="CL35" s="92"/>
      <c r="CM35" s="92"/>
      <c r="CN35" s="92"/>
      <c r="CO35" s="92"/>
      <c r="CP35" s="92"/>
      <c r="CQ35" s="92"/>
      <c r="CR35" s="92"/>
      <c r="CS35" s="92"/>
      <c r="CT35" s="92"/>
      <c r="CU35" s="92"/>
      <c r="CV35" s="92"/>
      <c r="CW35" s="92"/>
      <c r="CX35" s="92"/>
      <c r="CY35" s="92"/>
      <c r="CZ35" s="92"/>
      <c r="DA35" s="92"/>
      <c r="DB35" s="92"/>
      <c r="DC35" s="2"/>
      <c r="DD35" s="3"/>
      <c r="DE35" s="3" t="s">
        <v>1590</v>
      </c>
      <c r="DF35" s="92"/>
      <c r="DG35" s="92"/>
      <c r="DH35" s="92"/>
      <c r="DI35" s="92"/>
      <c r="DJ35" s="92"/>
      <c r="DK35" s="92"/>
      <c r="DL35" s="92"/>
      <c r="DM35" s="92"/>
      <c r="DN35" s="92"/>
      <c r="DO35" s="92"/>
      <c r="DP35" s="92"/>
      <c r="DQ35" s="92"/>
      <c r="DR35" s="92"/>
      <c r="DS35" s="92"/>
      <c r="DT35" s="92"/>
      <c r="DU35" s="92"/>
      <c r="DV35" s="92"/>
      <c r="DW35" s="92"/>
      <c r="DX35" s="92"/>
      <c r="DY35" s="92"/>
      <c r="DZ35" s="92"/>
      <c r="EA35" s="92"/>
      <c r="EB35" s="92"/>
      <c r="EC35" s="92"/>
      <c r="ED35" s="92"/>
      <c r="EE35" s="92"/>
      <c r="EF35" s="2"/>
      <c r="EG35" s="2"/>
      <c r="EH35" s="2"/>
      <c r="EI35" s="2"/>
      <c r="EJ35" s="2"/>
      <c r="EK35" s="2"/>
      <c r="EL35" s="2"/>
      <c r="EM35" s="2"/>
      <c r="EN35" s="2"/>
      <c r="EO35" s="2"/>
      <c r="EP35" s="2"/>
      <c r="EQ35" s="2"/>
      <c r="ER35" s="2"/>
      <c r="ES35" s="2"/>
      <c r="ET35" s="2"/>
      <c r="EU35" s="2"/>
      <c r="EV35" s="2"/>
    </row>
    <row r="36" spans="1:152" ht="12.75" customHeight="1" x14ac:dyDescent="0.25">
      <c r="A36" s="129"/>
      <c r="B36" s="135" t="s">
        <v>1591</v>
      </c>
      <c r="C36" s="136"/>
      <c r="D36" s="136"/>
      <c r="E36" s="136"/>
      <c r="F36" s="136"/>
      <c r="G36" s="136"/>
      <c r="H36" s="136"/>
      <c r="I36" s="136"/>
      <c r="J36" s="136"/>
      <c r="K36" s="136"/>
      <c r="L36" s="136"/>
      <c r="M36" s="136"/>
      <c r="N36" s="136"/>
      <c r="O36" s="136"/>
      <c r="P36" s="136"/>
      <c r="Q36" s="136"/>
      <c r="R36" s="136"/>
      <c r="S36" s="136"/>
      <c r="T36" s="136"/>
      <c r="U36" s="136"/>
      <c r="V36" s="136"/>
      <c r="W36" s="136"/>
      <c r="X36" s="136"/>
      <c r="Y36" s="136"/>
      <c r="Z36" s="136"/>
      <c r="AA36" s="136"/>
      <c r="AB36" s="136"/>
      <c r="AC36" s="136"/>
      <c r="AD36" s="136"/>
      <c r="AE36" s="136"/>
      <c r="AF36" s="136"/>
      <c r="AG36" s="136"/>
      <c r="AH36" s="136"/>
      <c r="AI36" s="136"/>
      <c r="AJ36" s="136"/>
      <c r="AK36" s="136"/>
      <c r="AL36" s="136"/>
      <c r="AM36" s="136"/>
      <c r="AN36" s="136"/>
      <c r="AO36" s="136"/>
      <c r="AP36" s="136"/>
      <c r="AQ36" s="136"/>
      <c r="AR36" s="136"/>
      <c r="AS36" s="136"/>
      <c r="AT36" s="136"/>
      <c r="AU36" s="136"/>
      <c r="AV36" s="136"/>
      <c r="AW36" s="136"/>
      <c r="AX36" s="136"/>
      <c r="AY36" s="136"/>
      <c r="AZ36" s="136"/>
      <c r="BA36" s="136"/>
      <c r="BB36" s="136"/>
      <c r="BC36" s="136"/>
      <c r="BD36" s="136"/>
      <c r="BE36" s="136"/>
      <c r="BF36" s="136"/>
      <c r="BG36" s="136"/>
      <c r="BH36" s="136"/>
      <c r="BI36" s="136"/>
      <c r="BJ36" s="136"/>
      <c r="BK36" s="391"/>
      <c r="BL36" s="391"/>
      <c r="BM36" s="391"/>
      <c r="BN36" s="391"/>
      <c r="BO36" s="377">
        <v>0</v>
      </c>
      <c r="BP36" s="377"/>
      <c r="BQ36" s="377"/>
      <c r="BR36" s="377"/>
      <c r="BS36" s="377">
        <v>0</v>
      </c>
      <c r="BT36" s="377">
        <v>-15.024015</v>
      </c>
      <c r="BU36" s="377">
        <v>-15.024015</v>
      </c>
      <c r="BV36" s="141">
        <v>-15</v>
      </c>
      <c r="BW36" s="377">
        <v>-15</v>
      </c>
      <c r="BX36" s="377">
        <f>-8.572-6.428</f>
        <v>-15</v>
      </c>
      <c r="BY36" s="377">
        <f>-11.43-15.728</f>
        <v>-27.158000000000001</v>
      </c>
      <c r="BZ36" s="377">
        <v>-20.004999999999999</v>
      </c>
      <c r="CA36" s="377">
        <v>-21.004999999999999</v>
      </c>
      <c r="CB36" s="377">
        <v>-24.167999999999999</v>
      </c>
      <c r="CC36" s="377">
        <v>-25.271000000000001</v>
      </c>
      <c r="CD36" s="377">
        <f>-'Income Statement'!CD61*'Income Statement'!CD59</f>
        <v>-26.658719999999999</v>
      </c>
      <c r="CE36" s="377">
        <f>-'Income Statement'!CE61*'Income Statement'!CE59</f>
        <v>-27.991656000000003</v>
      </c>
      <c r="CF36" s="377">
        <f>-'Income Statement'!CF61*'Income Statement'!CF59</f>
        <v>-27.991656000000003</v>
      </c>
      <c r="CG36" s="377">
        <f>-'Income Statement'!CG61*'Income Statement'!CG59</f>
        <v>-27.991656000000003</v>
      </c>
      <c r="CH36" s="377">
        <f>-'Income Statement'!CH61*'Income Statement'!CH59</f>
        <v>-27.991656000000003</v>
      </c>
      <c r="CI36" s="377">
        <f>-'Income Statement'!CI61*'Income Statement'!CI59</f>
        <v>-29.3912388</v>
      </c>
      <c r="CJ36" s="377">
        <f>-'Income Statement'!CJ61*'Income Statement'!CJ59</f>
        <v>-29.3912388</v>
      </c>
      <c r="CK36" s="377">
        <f>-'Income Statement'!CK61*'Income Statement'!CK59</f>
        <v>-29.3912388</v>
      </c>
      <c r="CL36" s="377">
        <f>-'Income Statement'!CL61*'Income Statement'!CL59</f>
        <v>-29.3912388</v>
      </c>
      <c r="CM36" s="377">
        <f>-'Income Statement'!CM61*'Income Statement'!CM59</f>
        <v>-30.860800740000002</v>
      </c>
      <c r="CN36" s="377">
        <f>-'Income Statement'!CN61*'Income Statement'!CN59</f>
        <v>-30.860800740000002</v>
      </c>
      <c r="CO36" s="377">
        <f>-'Income Statement'!CO61*'Income Statement'!CO59</f>
        <v>-30.860800740000002</v>
      </c>
      <c r="CP36" s="377">
        <f>-'Income Statement'!CP61*'Income Statement'!CP59</f>
        <v>-30.860800740000002</v>
      </c>
      <c r="CQ36" s="377">
        <f>-'Income Statement'!CQ61*'Income Statement'!CQ59</f>
        <v>-32.403840777000006</v>
      </c>
      <c r="CR36" s="377">
        <f>-'Income Statement'!CR61*'Income Statement'!CR59</f>
        <v>-32.403840777000006</v>
      </c>
      <c r="CS36" s="377">
        <f>-'Income Statement'!CS61*'Income Statement'!CS59</f>
        <v>-32.403840777000006</v>
      </c>
      <c r="CT36" s="377">
        <f>-'Income Statement'!CT61*'Income Statement'!CT59</f>
        <v>-32.403840777000006</v>
      </c>
      <c r="CU36" s="377">
        <f>-'Income Statement'!CU61*'Income Statement'!CU59</f>
        <v>-34.024032815850006</v>
      </c>
      <c r="CV36" s="377">
        <f>-'Income Statement'!CV61*'Income Statement'!CV59</f>
        <v>-34.024032815850006</v>
      </c>
      <c r="CW36" s="377">
        <f>-'Income Statement'!CW61*'Income Statement'!CW59</f>
        <v>-34.024032815850006</v>
      </c>
      <c r="CX36" s="377">
        <f>-'Income Statement'!CX61*'Income Statement'!CX59</f>
        <v>-34.024032815850006</v>
      </c>
      <c r="CY36" s="377">
        <f>-'Income Statement'!CY61*'Income Statement'!CY59</f>
        <v>-35.725234456642504</v>
      </c>
      <c r="CZ36" s="377">
        <f>-'Income Statement'!CZ61*'Income Statement'!CZ59</f>
        <v>-35.725234456642504</v>
      </c>
      <c r="DA36" s="377">
        <f>-'Income Statement'!DA61*'Income Statement'!DA59</f>
        <v>-35.725234456642504</v>
      </c>
      <c r="DB36" s="377">
        <f>-'Income Statement'!DB61*'Income Statement'!DB59</f>
        <v>-35.725234456642504</v>
      </c>
      <c r="DC36" s="129"/>
      <c r="DD36" s="129"/>
      <c r="DE36" s="135" t="s">
        <v>1591</v>
      </c>
      <c r="DF36" s="182">
        <f t="shared" ref="DF36:DT36" si="50">SUMIF($C$5:$DC$5,DF$5,$C36:$DC36)</f>
        <v>0</v>
      </c>
      <c r="DG36" s="182">
        <f t="shared" si="50"/>
        <v>0</v>
      </c>
      <c r="DH36" s="182">
        <f t="shared" si="50"/>
        <v>0</v>
      </c>
      <c r="DI36" s="182">
        <f t="shared" si="50"/>
        <v>0</v>
      </c>
      <c r="DJ36" s="182">
        <f t="shared" si="50"/>
        <v>0</v>
      </c>
      <c r="DK36" s="182">
        <f t="shared" si="50"/>
        <v>0</v>
      </c>
      <c r="DL36" s="182">
        <f t="shared" si="50"/>
        <v>0</v>
      </c>
      <c r="DM36" s="182">
        <f t="shared" si="50"/>
        <v>0</v>
      </c>
      <c r="DN36" s="182">
        <f t="shared" si="50"/>
        <v>0</v>
      </c>
      <c r="DO36" s="182">
        <f t="shared" si="50"/>
        <v>0</v>
      </c>
      <c r="DP36" s="182">
        <f t="shared" si="50"/>
        <v>0</v>
      </c>
      <c r="DQ36" s="182">
        <f t="shared" si="50"/>
        <v>0</v>
      </c>
      <c r="DR36" s="182">
        <f t="shared" si="50"/>
        <v>0</v>
      </c>
      <c r="DS36" s="182">
        <f t="shared" si="50"/>
        <v>0</v>
      </c>
      <c r="DT36" s="182">
        <f t="shared" si="50"/>
        <v>0</v>
      </c>
      <c r="DU36" s="182">
        <v>0</v>
      </c>
      <c r="DV36" s="182">
        <v>-10</v>
      </c>
      <c r="DW36" s="182">
        <f t="shared" ref="DW36:EE36" si="51">SUMIF($C$5:$DC$5,DW$5,$C36:$DC36)</f>
        <v>-45.048029999999997</v>
      </c>
      <c r="DX36" s="182">
        <f t="shared" si="51"/>
        <v>-77.162999999999997</v>
      </c>
      <c r="DY36" s="182">
        <f t="shared" si="51"/>
        <v>-97.102720000000005</v>
      </c>
      <c r="DZ36" s="182">
        <f t="shared" si="51"/>
        <v>-111.96662400000001</v>
      </c>
      <c r="EA36" s="182">
        <f t="shared" si="51"/>
        <v>-117.5649552</v>
      </c>
      <c r="EB36" s="182">
        <f t="shared" si="51"/>
        <v>-123.44320296000001</v>
      </c>
      <c r="EC36" s="182">
        <f t="shared" si="51"/>
        <v>-129.61536310800003</v>
      </c>
      <c r="ED36" s="182">
        <f t="shared" si="51"/>
        <v>-136.09613126340003</v>
      </c>
      <c r="EE36" s="182">
        <f t="shared" si="51"/>
        <v>-142.90093782657001</v>
      </c>
      <c r="EF36" s="129"/>
      <c r="EG36" s="129"/>
      <c r="EH36" s="129"/>
      <c r="EI36" s="129"/>
      <c r="EJ36" s="129"/>
      <c r="EK36" s="129"/>
      <c r="EL36" s="129"/>
      <c r="EM36" s="129"/>
      <c r="EN36" s="129"/>
      <c r="EO36" s="129"/>
      <c r="EP36" s="129"/>
      <c r="EQ36" s="129"/>
      <c r="ER36" s="129"/>
      <c r="ES36" s="129"/>
      <c r="ET36" s="129"/>
      <c r="EU36" s="129"/>
      <c r="EV36" s="129"/>
    </row>
    <row r="37" spans="1:152" ht="12.75" customHeight="1" x14ac:dyDescent="0.25">
      <c r="A37" s="129"/>
      <c r="B37" s="135" t="s">
        <v>1592</v>
      </c>
      <c r="C37" s="136"/>
      <c r="D37" s="136"/>
      <c r="E37" s="136"/>
      <c r="F37" s="136"/>
      <c r="G37" s="136"/>
      <c r="H37" s="136"/>
      <c r="I37" s="136"/>
      <c r="J37" s="136"/>
      <c r="K37" s="136"/>
      <c r="L37" s="136"/>
      <c r="M37" s="136"/>
      <c r="N37" s="136"/>
      <c r="O37" s="136"/>
      <c r="P37" s="136"/>
      <c r="Q37" s="136"/>
      <c r="R37" s="136"/>
      <c r="S37" s="136"/>
      <c r="T37" s="136"/>
      <c r="U37" s="136"/>
      <c r="V37" s="136"/>
      <c r="W37" s="136"/>
      <c r="X37" s="136"/>
      <c r="Y37" s="136"/>
      <c r="Z37" s="136"/>
      <c r="AA37" s="136"/>
      <c r="AB37" s="136"/>
      <c r="AC37" s="136"/>
      <c r="AD37" s="136"/>
      <c r="AE37" s="136"/>
      <c r="AF37" s="136"/>
      <c r="AG37" s="136"/>
      <c r="AH37" s="136"/>
      <c r="AI37" s="136"/>
      <c r="AJ37" s="136"/>
      <c r="AK37" s="136"/>
      <c r="AL37" s="136"/>
      <c r="AM37" s="136"/>
      <c r="AN37" s="136"/>
      <c r="AO37" s="136"/>
      <c r="AP37" s="136"/>
      <c r="AQ37" s="136"/>
      <c r="AR37" s="136"/>
      <c r="AS37" s="136"/>
      <c r="AT37" s="136"/>
      <c r="AU37" s="136"/>
      <c r="AV37" s="136"/>
      <c r="AW37" s="136"/>
      <c r="AX37" s="136"/>
      <c r="AY37" s="136"/>
      <c r="AZ37" s="136"/>
      <c r="BA37" s="136"/>
      <c r="BB37" s="136"/>
      <c r="BC37" s="136"/>
      <c r="BD37" s="136"/>
      <c r="BE37" s="136"/>
      <c r="BF37" s="136"/>
      <c r="BG37" s="136"/>
      <c r="BH37" s="136"/>
      <c r="BI37" s="136"/>
      <c r="BJ37" s="136"/>
      <c r="BK37" s="376"/>
      <c r="BL37" s="376"/>
      <c r="BM37" s="376"/>
      <c r="BN37" s="376"/>
      <c r="BO37" s="377">
        <v>0</v>
      </c>
      <c r="BP37" s="377"/>
      <c r="BQ37" s="377"/>
      <c r="BR37" s="377"/>
      <c r="BS37" s="377">
        <v>0</v>
      </c>
      <c r="BT37" s="377">
        <v>0</v>
      </c>
      <c r="BU37" s="377">
        <v>0</v>
      </c>
      <c r="BV37" s="377">
        <v>0</v>
      </c>
      <c r="BW37" s="377">
        <v>0</v>
      </c>
      <c r="BX37" s="377">
        <v>0</v>
      </c>
      <c r="BY37" s="377">
        <v>0</v>
      </c>
      <c r="BZ37" s="377">
        <v>0</v>
      </c>
      <c r="CA37" s="377">
        <v>0</v>
      </c>
      <c r="CB37" s="377">
        <v>0</v>
      </c>
      <c r="CC37" s="377">
        <v>0</v>
      </c>
      <c r="CD37" s="377">
        <v>0</v>
      </c>
      <c r="CE37" s="377">
        <v>0</v>
      </c>
      <c r="CF37" s="377">
        <v>0</v>
      </c>
      <c r="CG37" s="377">
        <v>0</v>
      </c>
      <c r="CH37" s="377">
        <v>0</v>
      </c>
      <c r="CI37" s="377">
        <v>0</v>
      </c>
      <c r="CJ37" s="377">
        <v>0</v>
      </c>
      <c r="CK37" s="377">
        <v>0</v>
      </c>
      <c r="CL37" s="377">
        <v>0</v>
      </c>
      <c r="CM37" s="377">
        <v>0</v>
      </c>
      <c r="CN37" s="377">
        <v>0</v>
      </c>
      <c r="CO37" s="377">
        <v>0</v>
      </c>
      <c r="CP37" s="377">
        <v>0</v>
      </c>
      <c r="CQ37" s="377">
        <v>0</v>
      </c>
      <c r="CR37" s="377">
        <v>0</v>
      </c>
      <c r="CS37" s="377">
        <v>0</v>
      </c>
      <c r="CT37" s="377">
        <v>0</v>
      </c>
      <c r="CU37" s="377">
        <v>0</v>
      </c>
      <c r="CV37" s="377">
        <v>0</v>
      </c>
      <c r="CW37" s="377">
        <v>0</v>
      </c>
      <c r="CX37" s="377">
        <v>0</v>
      </c>
      <c r="CY37" s="377">
        <v>0</v>
      </c>
      <c r="CZ37" s="377">
        <v>0</v>
      </c>
      <c r="DA37" s="377">
        <v>0</v>
      </c>
      <c r="DB37" s="377">
        <v>0</v>
      </c>
      <c r="DC37" s="129"/>
      <c r="DD37" s="129"/>
      <c r="DE37" s="135" t="s">
        <v>1592</v>
      </c>
      <c r="DF37" s="182">
        <f t="shared" ref="DF37:EE37" si="52">SUMIF($C$5:$DC$5,DF$5,$C37:$DC37)</f>
        <v>0</v>
      </c>
      <c r="DG37" s="182">
        <f t="shared" si="52"/>
        <v>0</v>
      </c>
      <c r="DH37" s="182">
        <f t="shared" si="52"/>
        <v>0</v>
      </c>
      <c r="DI37" s="182">
        <f t="shared" si="52"/>
        <v>0</v>
      </c>
      <c r="DJ37" s="182">
        <f t="shared" si="52"/>
        <v>0</v>
      </c>
      <c r="DK37" s="182">
        <f t="shared" si="52"/>
        <v>0</v>
      </c>
      <c r="DL37" s="182">
        <f t="shared" si="52"/>
        <v>0</v>
      </c>
      <c r="DM37" s="182">
        <f t="shared" si="52"/>
        <v>0</v>
      </c>
      <c r="DN37" s="182">
        <f t="shared" si="52"/>
        <v>0</v>
      </c>
      <c r="DO37" s="182">
        <f t="shared" si="52"/>
        <v>0</v>
      </c>
      <c r="DP37" s="182">
        <f t="shared" si="52"/>
        <v>0</v>
      </c>
      <c r="DQ37" s="182">
        <f t="shared" si="52"/>
        <v>0</v>
      </c>
      <c r="DR37" s="182">
        <f t="shared" si="52"/>
        <v>0</v>
      </c>
      <c r="DS37" s="182">
        <f t="shared" si="52"/>
        <v>0</v>
      </c>
      <c r="DT37" s="182">
        <f t="shared" si="52"/>
        <v>0</v>
      </c>
      <c r="DU37" s="182">
        <f t="shared" si="52"/>
        <v>0</v>
      </c>
      <c r="DV37" s="182">
        <f t="shared" si="52"/>
        <v>0</v>
      </c>
      <c r="DW37" s="182">
        <f t="shared" si="52"/>
        <v>0</v>
      </c>
      <c r="DX37" s="182">
        <f t="shared" si="52"/>
        <v>0</v>
      </c>
      <c r="DY37" s="182">
        <f t="shared" si="52"/>
        <v>0</v>
      </c>
      <c r="DZ37" s="182">
        <f t="shared" si="52"/>
        <v>0</v>
      </c>
      <c r="EA37" s="182">
        <f t="shared" si="52"/>
        <v>0</v>
      </c>
      <c r="EB37" s="182">
        <f t="shared" si="52"/>
        <v>0</v>
      </c>
      <c r="EC37" s="182">
        <f t="shared" si="52"/>
        <v>0</v>
      </c>
      <c r="ED37" s="182">
        <f t="shared" si="52"/>
        <v>0</v>
      </c>
      <c r="EE37" s="182">
        <f t="shared" si="52"/>
        <v>0</v>
      </c>
      <c r="EF37" s="129"/>
      <c r="EG37" s="129"/>
      <c r="EH37" s="129"/>
      <c r="EI37" s="129"/>
      <c r="EJ37" s="129"/>
      <c r="EK37" s="129"/>
      <c r="EL37" s="129"/>
      <c r="EM37" s="129"/>
      <c r="EN37" s="129"/>
      <c r="EO37" s="129"/>
      <c r="EP37" s="129"/>
      <c r="EQ37" s="129"/>
      <c r="ER37" s="129"/>
      <c r="ES37" s="129"/>
      <c r="ET37" s="129"/>
      <c r="EU37" s="129"/>
      <c r="EV37" s="129"/>
    </row>
    <row r="38" spans="1:152" ht="17.25" customHeight="1" x14ac:dyDescent="0.25">
      <c r="A38" s="129"/>
      <c r="B38" s="135" t="s">
        <v>1593</v>
      </c>
      <c r="C38" s="136"/>
      <c r="D38" s="136"/>
      <c r="E38" s="136"/>
      <c r="F38" s="136"/>
      <c r="G38" s="136"/>
      <c r="H38" s="136"/>
      <c r="I38" s="136"/>
      <c r="J38" s="136"/>
      <c r="K38" s="136"/>
      <c r="L38" s="136"/>
      <c r="M38" s="136"/>
      <c r="N38" s="136"/>
      <c r="O38" s="136"/>
      <c r="P38" s="136"/>
      <c r="Q38" s="136"/>
      <c r="R38" s="136"/>
      <c r="S38" s="136"/>
      <c r="T38" s="136"/>
      <c r="U38" s="136"/>
      <c r="V38" s="136"/>
      <c r="W38" s="136"/>
      <c r="X38" s="136"/>
      <c r="Y38" s="136"/>
      <c r="Z38" s="136"/>
      <c r="AA38" s="136"/>
      <c r="AB38" s="136"/>
      <c r="AC38" s="136"/>
      <c r="AD38" s="136"/>
      <c r="AE38" s="136"/>
      <c r="AF38" s="136"/>
      <c r="AG38" s="136"/>
      <c r="AH38" s="136"/>
      <c r="AI38" s="136"/>
      <c r="AJ38" s="136"/>
      <c r="AK38" s="136"/>
      <c r="AL38" s="136"/>
      <c r="AM38" s="136"/>
      <c r="AN38" s="136"/>
      <c r="AO38" s="136"/>
      <c r="AP38" s="136"/>
      <c r="AQ38" s="136"/>
      <c r="AR38" s="136"/>
      <c r="AS38" s="136"/>
      <c r="AT38" s="136"/>
      <c r="AU38" s="136"/>
      <c r="AV38" s="136"/>
      <c r="AW38" s="136"/>
      <c r="AX38" s="136"/>
      <c r="AY38" s="136"/>
      <c r="AZ38" s="136"/>
      <c r="BA38" s="136"/>
      <c r="BB38" s="136"/>
      <c r="BC38" s="136"/>
      <c r="BD38" s="136"/>
      <c r="BE38" s="136"/>
      <c r="BF38" s="136"/>
      <c r="BG38" s="136"/>
      <c r="BH38" s="136"/>
      <c r="BI38" s="136"/>
      <c r="BJ38" s="136"/>
      <c r="BK38" s="376"/>
      <c r="BL38" s="376"/>
      <c r="BM38" s="376"/>
      <c r="BN38" s="376"/>
      <c r="BO38" s="377">
        <v>0</v>
      </c>
      <c r="BP38" s="377"/>
      <c r="BQ38" s="377"/>
      <c r="BR38" s="377"/>
      <c r="BS38" s="377">
        <v>0</v>
      </c>
      <c r="BT38" s="377">
        <v>0</v>
      </c>
      <c r="BU38" s="377">
        <v>0</v>
      </c>
      <c r="BV38" s="377">
        <v>0</v>
      </c>
      <c r="BW38" s="377">
        <v>0</v>
      </c>
      <c r="BX38" s="377">
        <v>0</v>
      </c>
      <c r="BY38" s="377">
        <v>0</v>
      </c>
      <c r="BZ38" s="377">
        <v>0</v>
      </c>
      <c r="CA38" s="377">
        <v>0</v>
      </c>
      <c r="CB38" s="377">
        <v>0</v>
      </c>
      <c r="CC38" s="377">
        <v>0</v>
      </c>
      <c r="CD38" s="377">
        <v>0</v>
      </c>
      <c r="CE38" s="377">
        <v>0</v>
      </c>
      <c r="CF38" s="377">
        <v>0</v>
      </c>
      <c r="CG38" s="377">
        <v>0</v>
      </c>
      <c r="CH38" s="377">
        <v>0</v>
      </c>
      <c r="CI38" s="377">
        <v>0</v>
      </c>
      <c r="CJ38" s="377">
        <v>0</v>
      </c>
      <c r="CK38" s="377">
        <v>0</v>
      </c>
      <c r="CL38" s="377">
        <v>0</v>
      </c>
      <c r="CM38" s="377">
        <v>0</v>
      </c>
      <c r="CN38" s="377">
        <v>0</v>
      </c>
      <c r="CO38" s="377">
        <v>0</v>
      </c>
      <c r="CP38" s="377">
        <v>0</v>
      </c>
      <c r="CQ38" s="377">
        <v>0</v>
      </c>
      <c r="CR38" s="377">
        <v>0</v>
      </c>
      <c r="CS38" s="377">
        <v>0</v>
      </c>
      <c r="CT38" s="377">
        <v>0</v>
      </c>
      <c r="CU38" s="377">
        <v>0</v>
      </c>
      <c r="CV38" s="377">
        <v>0</v>
      </c>
      <c r="CW38" s="377">
        <v>0</v>
      </c>
      <c r="CX38" s="377">
        <v>0</v>
      </c>
      <c r="CY38" s="377">
        <v>0</v>
      </c>
      <c r="CZ38" s="377">
        <v>0</v>
      </c>
      <c r="DA38" s="377">
        <v>0</v>
      </c>
      <c r="DB38" s="377">
        <v>0</v>
      </c>
      <c r="DC38" s="129"/>
      <c r="DD38" s="129"/>
      <c r="DE38" s="135" t="s">
        <v>1593</v>
      </c>
      <c r="DF38" s="182">
        <f t="shared" ref="DF38:EE38" si="53">SUMIF($C$5:$DC$5,DF$5,$C38:$DC38)</f>
        <v>0</v>
      </c>
      <c r="DG38" s="182">
        <f t="shared" si="53"/>
        <v>0</v>
      </c>
      <c r="DH38" s="182">
        <f t="shared" si="53"/>
        <v>0</v>
      </c>
      <c r="DI38" s="182">
        <f t="shared" si="53"/>
        <v>0</v>
      </c>
      <c r="DJ38" s="182">
        <f t="shared" si="53"/>
        <v>0</v>
      </c>
      <c r="DK38" s="182">
        <f t="shared" si="53"/>
        <v>0</v>
      </c>
      <c r="DL38" s="182">
        <f t="shared" si="53"/>
        <v>0</v>
      </c>
      <c r="DM38" s="182">
        <f t="shared" si="53"/>
        <v>0</v>
      </c>
      <c r="DN38" s="182">
        <f t="shared" si="53"/>
        <v>0</v>
      </c>
      <c r="DO38" s="182">
        <f t="shared" si="53"/>
        <v>0</v>
      </c>
      <c r="DP38" s="182">
        <f t="shared" si="53"/>
        <v>0</v>
      </c>
      <c r="DQ38" s="182">
        <f t="shared" si="53"/>
        <v>0</v>
      </c>
      <c r="DR38" s="182">
        <f t="shared" si="53"/>
        <v>0</v>
      </c>
      <c r="DS38" s="182">
        <f t="shared" si="53"/>
        <v>0</v>
      </c>
      <c r="DT38" s="182">
        <f t="shared" si="53"/>
        <v>0</v>
      </c>
      <c r="DU38" s="182">
        <f t="shared" si="53"/>
        <v>0</v>
      </c>
      <c r="DV38" s="182">
        <f t="shared" si="53"/>
        <v>0</v>
      </c>
      <c r="DW38" s="182">
        <f t="shared" si="53"/>
        <v>0</v>
      </c>
      <c r="DX38" s="182">
        <f t="shared" si="53"/>
        <v>0</v>
      </c>
      <c r="DY38" s="182">
        <f t="shared" si="53"/>
        <v>0</v>
      </c>
      <c r="DZ38" s="182">
        <f t="shared" si="53"/>
        <v>0</v>
      </c>
      <c r="EA38" s="182">
        <f t="shared" si="53"/>
        <v>0</v>
      </c>
      <c r="EB38" s="182">
        <f t="shared" si="53"/>
        <v>0</v>
      </c>
      <c r="EC38" s="182">
        <f t="shared" si="53"/>
        <v>0</v>
      </c>
      <c r="ED38" s="182">
        <f t="shared" si="53"/>
        <v>0</v>
      </c>
      <c r="EE38" s="182">
        <f t="shared" si="53"/>
        <v>0</v>
      </c>
      <c r="EF38" s="129"/>
      <c r="EG38" s="129"/>
      <c r="EH38" s="129"/>
      <c r="EI38" s="129"/>
      <c r="EJ38" s="129"/>
      <c r="EK38" s="129"/>
      <c r="EL38" s="129"/>
      <c r="EM38" s="129"/>
      <c r="EN38" s="129"/>
      <c r="EO38" s="129"/>
      <c r="EP38" s="129"/>
      <c r="EQ38" s="129"/>
      <c r="ER38" s="129"/>
      <c r="ES38" s="129"/>
      <c r="ET38" s="129"/>
      <c r="EU38" s="129"/>
      <c r="EV38" s="129"/>
    </row>
    <row r="39" spans="1:152" ht="12.75" customHeight="1" x14ac:dyDescent="0.25">
      <c r="A39" s="129"/>
      <c r="B39" s="135" t="s">
        <v>1594</v>
      </c>
      <c r="C39" s="136"/>
      <c r="D39" s="136"/>
      <c r="E39" s="136"/>
      <c r="F39" s="136"/>
      <c r="G39" s="136"/>
      <c r="H39" s="136"/>
      <c r="I39" s="136"/>
      <c r="J39" s="136"/>
      <c r="K39" s="136"/>
      <c r="L39" s="136"/>
      <c r="M39" s="136"/>
      <c r="N39" s="136"/>
      <c r="O39" s="136"/>
      <c r="P39" s="136"/>
      <c r="Q39" s="136"/>
      <c r="R39" s="136"/>
      <c r="S39" s="136"/>
      <c r="T39" s="136"/>
      <c r="U39" s="136"/>
      <c r="V39" s="136"/>
      <c r="W39" s="136"/>
      <c r="X39" s="136"/>
      <c r="Y39" s="136"/>
      <c r="Z39" s="136"/>
      <c r="AA39" s="136"/>
      <c r="AB39" s="136"/>
      <c r="AC39" s="136"/>
      <c r="AD39" s="136"/>
      <c r="AE39" s="136"/>
      <c r="AF39" s="136"/>
      <c r="AG39" s="136"/>
      <c r="AH39" s="136"/>
      <c r="AI39" s="136"/>
      <c r="AJ39" s="136"/>
      <c r="AK39" s="136"/>
      <c r="AL39" s="136"/>
      <c r="AM39" s="136"/>
      <c r="AN39" s="136"/>
      <c r="AO39" s="136"/>
      <c r="AP39" s="136"/>
      <c r="AQ39" s="136"/>
      <c r="AR39" s="136"/>
      <c r="AS39" s="136"/>
      <c r="AT39" s="136"/>
      <c r="AU39" s="136"/>
      <c r="AV39" s="136"/>
      <c r="AW39" s="136"/>
      <c r="AX39" s="136"/>
      <c r="AY39" s="136"/>
      <c r="AZ39" s="136"/>
      <c r="BA39" s="136"/>
      <c r="BB39" s="136"/>
      <c r="BC39" s="136"/>
      <c r="BD39" s="136"/>
      <c r="BE39" s="136"/>
      <c r="BF39" s="136"/>
      <c r="BG39" s="136"/>
      <c r="BH39" s="136"/>
      <c r="BI39" s="136"/>
      <c r="BJ39" s="136"/>
      <c r="BK39" s="376"/>
      <c r="BL39" s="376"/>
      <c r="BM39" s="376"/>
      <c r="BN39" s="376"/>
      <c r="BO39" s="377">
        <v>0</v>
      </c>
      <c r="BP39" s="377"/>
      <c r="BQ39" s="377"/>
      <c r="BR39" s="377"/>
      <c r="BS39" s="377">
        <v>0</v>
      </c>
      <c r="BT39" s="377">
        <f>BS39</f>
        <v>0</v>
      </c>
      <c r="BU39" s="377">
        <v>0</v>
      </c>
      <c r="BV39" s="377">
        <v>0</v>
      </c>
      <c r="BW39" s="377">
        <v>303.42599999999999</v>
      </c>
      <c r="BX39" s="377">
        <v>0</v>
      </c>
      <c r="BY39" s="377">
        <v>0</v>
      </c>
      <c r="BZ39" s="377">
        <v>0</v>
      </c>
      <c r="CA39" s="377">
        <v>0</v>
      </c>
      <c r="CB39" s="377">
        <v>0</v>
      </c>
      <c r="CC39" s="377">
        <v>0</v>
      </c>
      <c r="CD39" s="377">
        <v>0</v>
      </c>
      <c r="CE39" s="377">
        <v>0</v>
      </c>
      <c r="CF39" s="377">
        <v>0</v>
      </c>
      <c r="CG39" s="377">
        <v>0</v>
      </c>
      <c r="CH39" s="377">
        <v>0</v>
      </c>
      <c r="CI39" s="377">
        <v>0</v>
      </c>
      <c r="CJ39" s="377">
        <v>0</v>
      </c>
      <c r="CK39" s="377">
        <v>0</v>
      </c>
      <c r="CL39" s="377">
        <v>0</v>
      </c>
      <c r="CM39" s="377">
        <v>0</v>
      </c>
      <c r="CN39" s="377">
        <v>0</v>
      </c>
      <c r="CO39" s="377">
        <v>0</v>
      </c>
      <c r="CP39" s="377">
        <v>0</v>
      </c>
      <c r="CQ39" s="377">
        <v>0</v>
      </c>
      <c r="CR39" s="377">
        <v>0</v>
      </c>
      <c r="CS39" s="377">
        <v>0</v>
      </c>
      <c r="CT39" s="377">
        <v>0</v>
      </c>
      <c r="CU39" s="377">
        <v>0</v>
      </c>
      <c r="CV39" s="377">
        <v>0</v>
      </c>
      <c r="CW39" s="377">
        <v>0</v>
      </c>
      <c r="CX39" s="377">
        <v>0</v>
      </c>
      <c r="CY39" s="377">
        <v>0</v>
      </c>
      <c r="CZ39" s="377">
        <v>0</v>
      </c>
      <c r="DA39" s="377">
        <v>0</v>
      </c>
      <c r="DB39" s="377">
        <v>0</v>
      </c>
      <c r="DC39" s="129"/>
      <c r="DD39" s="129"/>
      <c r="DE39" s="135" t="s">
        <v>1595</v>
      </c>
      <c r="DF39" s="182">
        <f t="shared" ref="DF39:DT39" si="54">SUMIF($C$5:$DC$5,DF$5,$C39:$DC39)</f>
        <v>0</v>
      </c>
      <c r="DG39" s="182">
        <f t="shared" si="54"/>
        <v>0</v>
      </c>
      <c r="DH39" s="182">
        <f t="shared" si="54"/>
        <v>0</v>
      </c>
      <c r="DI39" s="182">
        <f t="shared" si="54"/>
        <v>0</v>
      </c>
      <c r="DJ39" s="182">
        <f t="shared" si="54"/>
        <v>0</v>
      </c>
      <c r="DK39" s="182">
        <f t="shared" si="54"/>
        <v>0</v>
      </c>
      <c r="DL39" s="182">
        <f t="shared" si="54"/>
        <v>0</v>
      </c>
      <c r="DM39" s="182">
        <f t="shared" si="54"/>
        <v>0</v>
      </c>
      <c r="DN39" s="182">
        <f t="shared" si="54"/>
        <v>0</v>
      </c>
      <c r="DO39" s="182">
        <f t="shared" si="54"/>
        <v>0</v>
      </c>
      <c r="DP39" s="182">
        <f t="shared" si="54"/>
        <v>0</v>
      </c>
      <c r="DQ39" s="182">
        <f t="shared" si="54"/>
        <v>0</v>
      </c>
      <c r="DR39" s="182">
        <f t="shared" si="54"/>
        <v>0</v>
      </c>
      <c r="DS39" s="182">
        <f t="shared" si="54"/>
        <v>0</v>
      </c>
      <c r="DT39" s="182">
        <f t="shared" si="54"/>
        <v>0</v>
      </c>
      <c r="DU39" s="182">
        <v>0</v>
      </c>
      <c r="DV39" s="182">
        <f t="shared" ref="DV39:EE39" si="55">SUMIF($C$5:$DC$5,DV$5,$C39:$DC39)</f>
        <v>0</v>
      </c>
      <c r="DW39" s="182">
        <f t="shared" si="55"/>
        <v>0</v>
      </c>
      <c r="DX39" s="182">
        <f t="shared" si="55"/>
        <v>303.42599999999999</v>
      </c>
      <c r="DY39" s="182">
        <f t="shared" si="55"/>
        <v>0</v>
      </c>
      <c r="DZ39" s="182">
        <f t="shared" si="55"/>
        <v>0</v>
      </c>
      <c r="EA39" s="182">
        <f t="shared" si="55"/>
        <v>0</v>
      </c>
      <c r="EB39" s="182">
        <f t="shared" si="55"/>
        <v>0</v>
      </c>
      <c r="EC39" s="182">
        <f t="shared" si="55"/>
        <v>0</v>
      </c>
      <c r="ED39" s="182">
        <f t="shared" si="55"/>
        <v>0</v>
      </c>
      <c r="EE39" s="182">
        <f t="shared" si="55"/>
        <v>0</v>
      </c>
      <c r="EF39" s="129"/>
      <c r="EG39" s="129"/>
      <c r="EH39" s="129"/>
      <c r="EI39" s="129"/>
      <c r="EJ39" s="129"/>
      <c r="EK39" s="129"/>
      <c r="EL39" s="129"/>
      <c r="EM39" s="129"/>
      <c r="EN39" s="129"/>
      <c r="EO39" s="129"/>
      <c r="EP39" s="129"/>
      <c r="EQ39" s="129"/>
      <c r="ER39" s="129"/>
      <c r="ES39" s="129"/>
      <c r="ET39" s="129"/>
      <c r="EU39" s="129"/>
      <c r="EV39" s="129"/>
    </row>
    <row r="40" spans="1:152" ht="12.75" customHeight="1" x14ac:dyDescent="0.25">
      <c r="A40" s="129"/>
      <c r="B40" s="135" t="s">
        <v>1596</v>
      </c>
      <c r="C40" s="136"/>
      <c r="D40" s="136"/>
      <c r="E40" s="136"/>
      <c r="F40" s="136"/>
      <c r="G40" s="136"/>
      <c r="H40" s="136"/>
      <c r="I40" s="136"/>
      <c r="J40" s="136"/>
      <c r="K40" s="136"/>
      <c r="L40" s="136"/>
      <c r="M40" s="136"/>
      <c r="N40" s="136"/>
      <c r="O40" s="136"/>
      <c r="P40" s="136"/>
      <c r="Q40" s="136"/>
      <c r="R40" s="136"/>
      <c r="S40" s="136"/>
      <c r="T40" s="136"/>
      <c r="U40" s="136"/>
      <c r="V40" s="136"/>
      <c r="W40" s="136"/>
      <c r="X40" s="136"/>
      <c r="Y40" s="136"/>
      <c r="Z40" s="136"/>
      <c r="AA40" s="136"/>
      <c r="AB40" s="136"/>
      <c r="AC40" s="136"/>
      <c r="AD40" s="136"/>
      <c r="AE40" s="136"/>
      <c r="AF40" s="136"/>
      <c r="AG40" s="136"/>
      <c r="AH40" s="136"/>
      <c r="AI40" s="136"/>
      <c r="AJ40" s="136"/>
      <c r="AK40" s="136"/>
      <c r="AL40" s="136"/>
      <c r="AM40" s="136"/>
      <c r="AN40" s="136"/>
      <c r="AO40" s="136"/>
      <c r="AP40" s="136"/>
      <c r="AQ40" s="136"/>
      <c r="AR40" s="136"/>
      <c r="AS40" s="136"/>
      <c r="AT40" s="136"/>
      <c r="AU40" s="136"/>
      <c r="AV40" s="136"/>
      <c r="AW40" s="136"/>
      <c r="AX40" s="136"/>
      <c r="AY40" s="136"/>
      <c r="AZ40" s="136"/>
      <c r="BA40" s="136"/>
      <c r="BB40" s="136"/>
      <c r="BC40" s="136"/>
      <c r="BD40" s="136"/>
      <c r="BE40" s="136"/>
      <c r="BF40" s="136"/>
      <c r="BG40" s="136"/>
      <c r="BH40" s="136"/>
      <c r="BI40" s="136"/>
      <c r="BJ40" s="136"/>
      <c r="BK40" s="376"/>
      <c r="BL40" s="376"/>
      <c r="BM40" s="376"/>
      <c r="BN40" s="376"/>
      <c r="BO40" s="377">
        <v>-9.48</v>
      </c>
      <c r="BP40" s="377"/>
      <c r="BQ40" s="377"/>
      <c r="BR40" s="377"/>
      <c r="BS40" s="377">
        <v>0</v>
      </c>
      <c r="BT40" s="377">
        <v>0</v>
      </c>
      <c r="BU40" s="377">
        <v>0</v>
      </c>
      <c r="BV40" s="377">
        <v>0</v>
      </c>
      <c r="BW40" s="377">
        <v>0</v>
      </c>
      <c r="BX40" s="377">
        <v>-8.3469999999999995</v>
      </c>
      <c r="BY40" s="377">
        <v>0</v>
      </c>
      <c r="BZ40" s="377">
        <v>0</v>
      </c>
      <c r="CA40" s="377">
        <v>0</v>
      </c>
      <c r="CB40" s="377">
        <v>0</v>
      </c>
      <c r="CC40" s="377">
        <v>0</v>
      </c>
      <c r="CD40" s="377">
        <v>0</v>
      </c>
      <c r="CE40" s="377">
        <v>0</v>
      </c>
      <c r="CF40" s="377">
        <v>0</v>
      </c>
      <c r="CG40" s="377">
        <v>0</v>
      </c>
      <c r="CH40" s="377">
        <v>0</v>
      </c>
      <c r="CI40" s="377">
        <v>0</v>
      </c>
      <c r="CJ40" s="377">
        <v>0</v>
      </c>
      <c r="CK40" s="377">
        <v>0</v>
      </c>
      <c r="CL40" s="377">
        <v>0</v>
      </c>
      <c r="CM40" s="377">
        <v>0</v>
      </c>
      <c r="CN40" s="377">
        <v>0</v>
      </c>
      <c r="CO40" s="377">
        <v>0</v>
      </c>
      <c r="CP40" s="377">
        <v>0</v>
      </c>
      <c r="CQ40" s="377">
        <v>0</v>
      </c>
      <c r="CR40" s="377">
        <v>0</v>
      </c>
      <c r="CS40" s="377">
        <v>0</v>
      </c>
      <c r="CT40" s="377">
        <v>0</v>
      </c>
      <c r="CU40" s="377">
        <v>0</v>
      </c>
      <c r="CV40" s="377">
        <v>0</v>
      </c>
      <c r="CW40" s="377">
        <v>0</v>
      </c>
      <c r="CX40" s="377">
        <v>0</v>
      </c>
      <c r="CY40" s="377">
        <v>0</v>
      </c>
      <c r="CZ40" s="377">
        <v>0</v>
      </c>
      <c r="DA40" s="377">
        <v>0</v>
      </c>
      <c r="DB40" s="377">
        <v>0</v>
      </c>
      <c r="DC40" s="129"/>
      <c r="DD40" s="129"/>
      <c r="DE40" s="135" t="s">
        <v>1596</v>
      </c>
      <c r="DF40" s="182">
        <f t="shared" ref="DF40:DT40" si="56">SUMIF($C$5:$DC$5,DF$5,$C40:$DC40)</f>
        <v>0</v>
      </c>
      <c r="DG40" s="182">
        <f t="shared" si="56"/>
        <v>0</v>
      </c>
      <c r="DH40" s="182">
        <f t="shared" si="56"/>
        <v>0</v>
      </c>
      <c r="DI40" s="182">
        <f t="shared" si="56"/>
        <v>0</v>
      </c>
      <c r="DJ40" s="182">
        <f t="shared" si="56"/>
        <v>0</v>
      </c>
      <c r="DK40" s="182">
        <f t="shared" si="56"/>
        <v>0</v>
      </c>
      <c r="DL40" s="182">
        <f t="shared" si="56"/>
        <v>0</v>
      </c>
      <c r="DM40" s="182">
        <f t="shared" si="56"/>
        <v>0</v>
      </c>
      <c r="DN40" s="182">
        <f t="shared" si="56"/>
        <v>0</v>
      </c>
      <c r="DO40" s="182">
        <f t="shared" si="56"/>
        <v>0</v>
      </c>
      <c r="DP40" s="182">
        <f t="shared" si="56"/>
        <v>0</v>
      </c>
      <c r="DQ40" s="182">
        <f t="shared" si="56"/>
        <v>0</v>
      </c>
      <c r="DR40" s="182">
        <f t="shared" si="56"/>
        <v>0</v>
      </c>
      <c r="DS40" s="182">
        <f t="shared" si="56"/>
        <v>0</v>
      </c>
      <c r="DT40" s="182">
        <f t="shared" si="56"/>
        <v>0</v>
      </c>
      <c r="DU40" s="182">
        <v>7.391</v>
      </c>
      <c r="DV40" s="182">
        <v>-2.9280136200000175</v>
      </c>
      <c r="DW40" s="182">
        <f t="shared" ref="DW40:EE40" si="57">SUMIF($C$5:$DC$5,DW$5,$C40:$DC40)</f>
        <v>0</v>
      </c>
      <c r="DX40" s="182">
        <f t="shared" si="57"/>
        <v>-8.3469999999999995</v>
      </c>
      <c r="DY40" s="182">
        <f t="shared" si="57"/>
        <v>0</v>
      </c>
      <c r="DZ40" s="182">
        <f t="shared" si="57"/>
        <v>0</v>
      </c>
      <c r="EA40" s="182">
        <f t="shared" si="57"/>
        <v>0</v>
      </c>
      <c r="EB40" s="182">
        <f t="shared" si="57"/>
        <v>0</v>
      </c>
      <c r="EC40" s="182">
        <f t="shared" si="57"/>
        <v>0</v>
      </c>
      <c r="ED40" s="182">
        <f t="shared" si="57"/>
        <v>0</v>
      </c>
      <c r="EE40" s="182">
        <f t="shared" si="57"/>
        <v>0</v>
      </c>
      <c r="EF40" s="129"/>
      <c r="EG40" s="129"/>
      <c r="EH40" s="129"/>
      <c r="EI40" s="129"/>
      <c r="EJ40" s="129"/>
      <c r="EK40" s="129"/>
      <c r="EL40" s="129"/>
      <c r="EM40" s="129"/>
      <c r="EN40" s="129"/>
      <c r="EO40" s="129"/>
      <c r="EP40" s="129"/>
      <c r="EQ40" s="129"/>
      <c r="ER40" s="129"/>
      <c r="ES40" s="129"/>
      <c r="ET40" s="129"/>
      <c r="EU40" s="129"/>
      <c r="EV40" s="129"/>
    </row>
    <row r="41" spans="1:152" ht="12.75" customHeight="1" x14ac:dyDescent="0.25">
      <c r="A41" s="129"/>
      <c r="B41" s="135" t="s">
        <v>1597</v>
      </c>
      <c r="C41" s="136"/>
      <c r="D41" s="136"/>
      <c r="E41" s="136"/>
      <c r="F41" s="136"/>
      <c r="G41" s="136"/>
      <c r="H41" s="136"/>
      <c r="I41" s="136"/>
      <c r="J41" s="136"/>
      <c r="K41" s="136"/>
      <c r="L41" s="136"/>
      <c r="M41" s="136"/>
      <c r="N41" s="136"/>
      <c r="O41" s="136"/>
      <c r="P41" s="136"/>
      <c r="Q41" s="136"/>
      <c r="R41" s="136"/>
      <c r="S41" s="136"/>
      <c r="T41" s="136"/>
      <c r="U41" s="136"/>
      <c r="V41" s="136"/>
      <c r="W41" s="136"/>
      <c r="X41" s="136"/>
      <c r="Y41" s="136"/>
      <c r="Z41" s="136"/>
      <c r="AA41" s="136"/>
      <c r="AB41" s="136"/>
      <c r="AC41" s="136"/>
      <c r="AD41" s="136"/>
      <c r="AE41" s="136"/>
      <c r="AF41" s="136"/>
      <c r="AG41" s="136"/>
      <c r="AH41" s="136"/>
      <c r="AI41" s="136"/>
      <c r="AJ41" s="136"/>
      <c r="AK41" s="136"/>
      <c r="AL41" s="136"/>
      <c r="AM41" s="136"/>
      <c r="AN41" s="136"/>
      <c r="AO41" s="136"/>
      <c r="AP41" s="136"/>
      <c r="AQ41" s="136"/>
      <c r="AR41" s="136"/>
      <c r="AS41" s="136"/>
      <c r="AT41" s="136"/>
      <c r="AU41" s="136"/>
      <c r="AV41" s="136"/>
      <c r="AW41" s="136"/>
      <c r="AX41" s="136"/>
      <c r="AY41" s="136"/>
      <c r="AZ41" s="136"/>
      <c r="BA41" s="136"/>
      <c r="BB41" s="136"/>
      <c r="BC41" s="136"/>
      <c r="BD41" s="136"/>
      <c r="BE41" s="136"/>
      <c r="BF41" s="136"/>
      <c r="BG41" s="136"/>
      <c r="BH41" s="136"/>
      <c r="BI41" s="136"/>
      <c r="BJ41" s="136"/>
      <c r="BK41" s="376"/>
      <c r="BL41" s="376"/>
      <c r="BM41" s="376"/>
      <c r="BN41" s="376"/>
      <c r="BO41" s="377"/>
      <c r="BP41" s="377"/>
      <c r="BQ41" s="377"/>
      <c r="BR41" s="377"/>
      <c r="BS41" s="377">
        <v>-0.2244370400000005</v>
      </c>
      <c r="BT41" s="377">
        <v>-0.28790358999999949</v>
      </c>
      <c r="BU41" s="377">
        <v>-0.31</v>
      </c>
      <c r="BV41" s="141">
        <v>-0.25703635999999985</v>
      </c>
      <c r="BW41" s="377">
        <v>0</v>
      </c>
      <c r="BX41" s="377">
        <v>0</v>
      </c>
      <c r="BY41" s="377">
        <v>0</v>
      </c>
      <c r="BZ41" s="377">
        <v>0</v>
      </c>
      <c r="CA41" s="377">
        <v>0</v>
      </c>
      <c r="CB41" s="377">
        <v>0</v>
      </c>
      <c r="CC41" s="377">
        <v>0</v>
      </c>
      <c r="CD41" s="377">
        <v>0</v>
      </c>
      <c r="CE41" s="377">
        <v>0</v>
      </c>
      <c r="CF41" s="377">
        <v>0</v>
      </c>
      <c r="CG41" s="377">
        <v>0</v>
      </c>
      <c r="CH41" s="377">
        <v>0</v>
      </c>
      <c r="CI41" s="377">
        <v>0</v>
      </c>
      <c r="CJ41" s="377">
        <v>0</v>
      </c>
      <c r="CK41" s="377">
        <v>0</v>
      </c>
      <c r="CL41" s="377">
        <v>0</v>
      </c>
      <c r="CM41" s="377">
        <v>0</v>
      </c>
      <c r="CN41" s="377">
        <v>0</v>
      </c>
      <c r="CO41" s="377">
        <v>0</v>
      </c>
      <c r="CP41" s="377">
        <v>0</v>
      </c>
      <c r="CQ41" s="377">
        <v>0</v>
      </c>
      <c r="CR41" s="377">
        <v>0</v>
      </c>
      <c r="CS41" s="377">
        <v>0</v>
      </c>
      <c r="CT41" s="377">
        <v>0</v>
      </c>
      <c r="CU41" s="377">
        <v>0</v>
      </c>
      <c r="CV41" s="377">
        <v>0</v>
      </c>
      <c r="CW41" s="377">
        <v>0</v>
      </c>
      <c r="CX41" s="377">
        <v>0</v>
      </c>
      <c r="CY41" s="377">
        <v>0</v>
      </c>
      <c r="CZ41" s="377">
        <v>0</v>
      </c>
      <c r="DA41" s="377">
        <v>0</v>
      </c>
      <c r="DB41" s="377">
        <v>0</v>
      </c>
      <c r="DC41" s="129"/>
      <c r="DD41" s="129"/>
      <c r="DE41" s="135"/>
      <c r="DF41" s="182"/>
      <c r="DG41" s="182"/>
      <c r="DH41" s="182"/>
      <c r="DI41" s="182"/>
      <c r="DJ41" s="182"/>
      <c r="DK41" s="182"/>
      <c r="DL41" s="182"/>
      <c r="DM41" s="182"/>
      <c r="DN41" s="182"/>
      <c r="DO41" s="182"/>
      <c r="DP41" s="182"/>
      <c r="DQ41" s="182"/>
      <c r="DR41" s="182"/>
      <c r="DS41" s="182"/>
      <c r="DT41" s="182"/>
      <c r="DU41" s="182"/>
      <c r="DV41" s="182"/>
      <c r="DW41" s="182"/>
      <c r="DX41" s="182"/>
      <c r="DY41" s="182"/>
      <c r="DZ41" s="182"/>
      <c r="EA41" s="182"/>
      <c r="EB41" s="182"/>
      <c r="EC41" s="182"/>
      <c r="ED41" s="182"/>
      <c r="EE41" s="182"/>
      <c r="EF41" s="129"/>
      <c r="EG41" s="129"/>
      <c r="EH41" s="129"/>
      <c r="EI41" s="129"/>
      <c r="EJ41" s="129"/>
      <c r="EK41" s="129"/>
      <c r="EL41" s="129"/>
      <c r="EM41" s="129"/>
      <c r="EN41" s="129"/>
      <c r="EO41" s="129"/>
      <c r="EP41" s="129"/>
      <c r="EQ41" s="129"/>
      <c r="ER41" s="129"/>
      <c r="ES41" s="129"/>
      <c r="ET41" s="129"/>
      <c r="EU41" s="129"/>
      <c r="EV41" s="129"/>
    </row>
    <row r="42" spans="1:152" ht="12.75" customHeight="1" x14ac:dyDescent="0.25">
      <c r="A42" s="129"/>
      <c r="B42" s="135" t="s">
        <v>1598</v>
      </c>
      <c r="C42" s="136"/>
      <c r="D42" s="136"/>
      <c r="E42" s="136"/>
      <c r="F42" s="136"/>
      <c r="G42" s="136"/>
      <c r="H42" s="136"/>
      <c r="I42" s="136"/>
      <c r="J42" s="136"/>
      <c r="K42" s="136"/>
      <c r="L42" s="136"/>
      <c r="M42" s="136"/>
      <c r="N42" s="136"/>
      <c r="O42" s="136"/>
      <c r="P42" s="136"/>
      <c r="Q42" s="136"/>
      <c r="R42" s="136"/>
      <c r="S42" s="136"/>
      <c r="T42" s="136"/>
      <c r="U42" s="136"/>
      <c r="V42" s="136"/>
      <c r="W42" s="136"/>
      <c r="X42" s="136"/>
      <c r="Y42" s="136"/>
      <c r="Z42" s="136"/>
      <c r="AA42" s="136"/>
      <c r="AB42" s="136"/>
      <c r="AC42" s="136"/>
      <c r="AD42" s="136"/>
      <c r="AE42" s="136"/>
      <c r="AF42" s="136"/>
      <c r="AG42" s="136"/>
      <c r="AH42" s="136"/>
      <c r="AI42" s="136"/>
      <c r="AJ42" s="136"/>
      <c r="AK42" s="136"/>
      <c r="AL42" s="136"/>
      <c r="AM42" s="136"/>
      <c r="AN42" s="136"/>
      <c r="AO42" s="136"/>
      <c r="AP42" s="136"/>
      <c r="AQ42" s="136"/>
      <c r="AR42" s="136"/>
      <c r="AS42" s="136"/>
      <c r="AT42" s="136"/>
      <c r="AU42" s="136"/>
      <c r="AV42" s="136"/>
      <c r="AW42" s="136"/>
      <c r="AX42" s="136"/>
      <c r="AY42" s="136"/>
      <c r="AZ42" s="136"/>
      <c r="BA42" s="136"/>
      <c r="BB42" s="136"/>
      <c r="BC42" s="136"/>
      <c r="BD42" s="136"/>
      <c r="BE42" s="136"/>
      <c r="BF42" s="136"/>
      <c r="BG42" s="136"/>
      <c r="BH42" s="136"/>
      <c r="BI42" s="136"/>
      <c r="BJ42" s="136"/>
      <c r="BK42" s="376"/>
      <c r="BL42" s="376"/>
      <c r="BM42" s="376"/>
      <c r="BN42" s="376"/>
      <c r="BO42" s="377">
        <v>0</v>
      </c>
      <c r="BP42" s="377"/>
      <c r="BQ42" s="377"/>
      <c r="BR42" s="377"/>
      <c r="BS42" s="377">
        <v>-3.819</v>
      </c>
      <c r="BT42" s="377">
        <v>-8.9261088237887893</v>
      </c>
      <c r="BU42" s="377">
        <v>-7.0064972656495454</v>
      </c>
      <c r="BV42" s="377">
        <v>-7.9899394666695036</v>
      </c>
      <c r="BW42" s="377">
        <v>0</v>
      </c>
      <c r="BX42" s="377">
        <v>0</v>
      </c>
      <c r="BY42" s="377">
        <v>0</v>
      </c>
      <c r="BZ42" s="377">
        <v>0</v>
      </c>
      <c r="CA42" s="377">
        <f>198.5-1.381</f>
        <v>197.119</v>
      </c>
      <c r="CB42" s="377">
        <f>-4.217+3.039</f>
        <v>-1.1779999999999995</v>
      </c>
      <c r="CC42" s="377">
        <f>-3.039-4.333</f>
        <v>-7.3719999999999999</v>
      </c>
      <c r="CD42" s="377">
        <v>-8</v>
      </c>
      <c r="CE42" s="377">
        <v>-8</v>
      </c>
      <c r="CF42" s="377">
        <v>-8</v>
      </c>
      <c r="CG42" s="377">
        <v>-8</v>
      </c>
      <c r="CH42" s="377">
        <v>-8</v>
      </c>
      <c r="CI42" s="377">
        <v>-8</v>
      </c>
      <c r="CJ42" s="377">
        <v>-8</v>
      </c>
      <c r="CK42" s="377">
        <v>-8</v>
      </c>
      <c r="CL42" s="377">
        <v>-8</v>
      </c>
      <c r="CM42" s="377">
        <v>-8</v>
      </c>
      <c r="CN42" s="377">
        <v>-8</v>
      </c>
      <c r="CO42" s="377">
        <v>-8</v>
      </c>
      <c r="CP42" s="377">
        <v>-8</v>
      </c>
      <c r="CQ42" s="377">
        <v>-8</v>
      </c>
      <c r="CR42" s="377">
        <v>-8</v>
      </c>
      <c r="CS42" s="377">
        <v>-8</v>
      </c>
      <c r="CT42" s="377">
        <v>-8</v>
      </c>
      <c r="CU42" s="377">
        <v>-8</v>
      </c>
      <c r="CV42" s="377">
        <v>-8</v>
      </c>
      <c r="CW42" s="377">
        <v>-8</v>
      </c>
      <c r="CX42" s="377">
        <v>-8</v>
      </c>
      <c r="CY42" s="377">
        <v>-8</v>
      </c>
      <c r="CZ42" s="377">
        <v>-8</v>
      </c>
      <c r="DA42" s="377">
        <v>-8</v>
      </c>
      <c r="DB42" s="377">
        <v>-8</v>
      </c>
      <c r="DC42" s="129"/>
      <c r="DD42" s="129"/>
      <c r="DE42" s="135" t="s">
        <v>1598</v>
      </c>
      <c r="DF42" s="182">
        <f t="shared" ref="DF42:DT42" si="58">SUMIF($C$5:$DC$5,DF$5,$C42:$DC42)</f>
        <v>0</v>
      </c>
      <c r="DG42" s="182">
        <f t="shared" si="58"/>
        <v>0</v>
      </c>
      <c r="DH42" s="182">
        <f t="shared" si="58"/>
        <v>0</v>
      </c>
      <c r="DI42" s="182">
        <f t="shared" si="58"/>
        <v>0</v>
      </c>
      <c r="DJ42" s="182">
        <f t="shared" si="58"/>
        <v>0</v>
      </c>
      <c r="DK42" s="182">
        <f t="shared" si="58"/>
        <v>0</v>
      </c>
      <c r="DL42" s="182">
        <f t="shared" si="58"/>
        <v>0</v>
      </c>
      <c r="DM42" s="182">
        <f t="shared" si="58"/>
        <v>0</v>
      </c>
      <c r="DN42" s="182">
        <f t="shared" si="58"/>
        <v>0</v>
      </c>
      <c r="DO42" s="182">
        <f t="shared" si="58"/>
        <v>0</v>
      </c>
      <c r="DP42" s="182">
        <f t="shared" si="58"/>
        <v>0</v>
      </c>
      <c r="DQ42" s="182">
        <f t="shared" si="58"/>
        <v>0</v>
      </c>
      <c r="DR42" s="182">
        <f t="shared" si="58"/>
        <v>0</v>
      </c>
      <c r="DS42" s="182">
        <f t="shared" si="58"/>
        <v>0</v>
      </c>
      <c r="DT42" s="182">
        <f t="shared" si="58"/>
        <v>0</v>
      </c>
      <c r="DU42" s="182">
        <v>0</v>
      </c>
      <c r="DV42" s="182">
        <f t="shared" ref="DV42:EE42" si="59">SUMIF($C$5:$DC$5,DV$5,$C42:$DC42)</f>
        <v>0</v>
      </c>
      <c r="DW42" s="182">
        <f t="shared" si="59"/>
        <v>-27.741545556107841</v>
      </c>
      <c r="DX42" s="182">
        <f t="shared" si="59"/>
        <v>0</v>
      </c>
      <c r="DY42" s="182">
        <f t="shared" si="59"/>
        <v>180.56900000000002</v>
      </c>
      <c r="DZ42" s="182">
        <f t="shared" si="59"/>
        <v>-32</v>
      </c>
      <c r="EA42" s="182">
        <f t="shared" si="59"/>
        <v>-32</v>
      </c>
      <c r="EB42" s="182">
        <f t="shared" si="59"/>
        <v>-32</v>
      </c>
      <c r="EC42" s="182">
        <f t="shared" si="59"/>
        <v>-32</v>
      </c>
      <c r="ED42" s="182">
        <f t="shared" si="59"/>
        <v>-32</v>
      </c>
      <c r="EE42" s="182">
        <f t="shared" si="59"/>
        <v>-32</v>
      </c>
      <c r="EF42" s="129"/>
      <c r="EG42" s="129"/>
      <c r="EH42" s="129"/>
      <c r="EI42" s="129"/>
      <c r="EJ42" s="129"/>
      <c r="EK42" s="129"/>
      <c r="EL42" s="129"/>
      <c r="EM42" s="129"/>
      <c r="EN42" s="129"/>
      <c r="EO42" s="129"/>
      <c r="EP42" s="129"/>
      <c r="EQ42" s="129"/>
      <c r="ER42" s="129"/>
      <c r="ES42" s="129"/>
      <c r="ET42" s="129"/>
      <c r="EU42" s="129"/>
      <c r="EV42" s="129"/>
    </row>
    <row r="43" spans="1:152" ht="12.75" customHeight="1" x14ac:dyDescent="0.25">
      <c r="A43" s="129"/>
      <c r="B43" s="254" t="s">
        <v>47</v>
      </c>
      <c r="C43" s="136"/>
      <c r="D43" s="136"/>
      <c r="E43" s="136"/>
      <c r="F43" s="136"/>
      <c r="G43" s="136"/>
      <c r="H43" s="136"/>
      <c r="I43" s="136"/>
      <c r="J43" s="136"/>
      <c r="K43" s="136"/>
      <c r="L43" s="136"/>
      <c r="M43" s="136"/>
      <c r="N43" s="136"/>
      <c r="O43" s="136"/>
      <c r="P43" s="136"/>
      <c r="Q43" s="136"/>
      <c r="R43" s="136"/>
      <c r="S43" s="136"/>
      <c r="T43" s="136"/>
      <c r="U43" s="136"/>
      <c r="V43" s="136"/>
      <c r="W43" s="136"/>
      <c r="X43" s="136"/>
      <c r="Y43" s="136"/>
      <c r="Z43" s="136"/>
      <c r="AA43" s="136"/>
      <c r="AB43" s="136"/>
      <c r="AC43" s="136"/>
      <c r="AD43" s="136"/>
      <c r="AE43" s="136"/>
      <c r="AF43" s="136"/>
      <c r="AG43" s="136"/>
      <c r="AH43" s="136"/>
      <c r="AI43" s="136"/>
      <c r="AJ43" s="136"/>
      <c r="AK43" s="136"/>
      <c r="AL43" s="136"/>
      <c r="AM43" s="136"/>
      <c r="AN43" s="136"/>
      <c r="AO43" s="136"/>
      <c r="AP43" s="136"/>
      <c r="AQ43" s="136"/>
      <c r="AR43" s="136"/>
      <c r="AS43" s="136"/>
      <c r="AT43" s="136"/>
      <c r="AU43" s="136"/>
      <c r="AV43" s="136"/>
      <c r="AW43" s="136"/>
      <c r="AX43" s="136"/>
      <c r="AY43" s="136"/>
      <c r="AZ43" s="136"/>
      <c r="BA43" s="136"/>
      <c r="BB43" s="136"/>
      <c r="BC43" s="136"/>
      <c r="BD43" s="136"/>
      <c r="BE43" s="136"/>
      <c r="BF43" s="136"/>
      <c r="BG43" s="136"/>
      <c r="BH43" s="136"/>
      <c r="BI43" s="136"/>
      <c r="BJ43" s="136"/>
      <c r="BK43" s="376"/>
      <c r="BL43" s="376"/>
      <c r="BM43" s="376"/>
      <c r="BN43" s="376"/>
      <c r="BO43" s="377">
        <f>(-47-114)/1000</f>
        <v>-0.161</v>
      </c>
      <c r="BP43" s="377"/>
      <c r="BQ43" s="377"/>
      <c r="BR43" s="377"/>
      <c r="BS43" s="377">
        <v>-0.2</v>
      </c>
      <c r="BT43" s="377">
        <v>0</v>
      </c>
      <c r="BU43" s="377">
        <v>-0.68636825435045501</v>
      </c>
      <c r="BV43" s="392">
        <v>-4.7159173330496997E-2</v>
      </c>
      <c r="BW43" s="377">
        <f>-1.581-8.226-0.53-0.738</f>
        <v>-11.074999999999999</v>
      </c>
      <c r="BX43" s="377">
        <f>-4.439-0.222-0.962</f>
        <v>-5.6230000000000002</v>
      </c>
      <c r="BY43" s="377">
        <f>-2.649-3.645-0.232</f>
        <v>-6.5260000000000007</v>
      </c>
      <c r="BZ43" s="377">
        <v>-6.9000000000000006E-2</v>
      </c>
      <c r="CA43" s="377">
        <f>-2.575-0.73-0.065-0.216</f>
        <v>-3.5860000000000003</v>
      </c>
      <c r="CB43" s="377">
        <f>-0.416-0.846-0.855</f>
        <v>-2.117</v>
      </c>
      <c r="CC43" s="377">
        <f>-0.037-0.863-1.456</f>
        <v>-2.3559999999999999</v>
      </c>
      <c r="CD43" s="377">
        <v>0</v>
      </c>
      <c r="CE43" s="377">
        <v>0</v>
      </c>
      <c r="CF43" s="377">
        <v>0</v>
      </c>
      <c r="CG43" s="377">
        <v>0</v>
      </c>
      <c r="CH43" s="377">
        <v>0</v>
      </c>
      <c r="CI43" s="377">
        <v>0</v>
      </c>
      <c r="CJ43" s="377">
        <v>0</v>
      </c>
      <c r="CK43" s="377">
        <v>0</v>
      </c>
      <c r="CL43" s="377">
        <v>0</v>
      </c>
      <c r="CM43" s="377">
        <v>0</v>
      </c>
      <c r="CN43" s="377">
        <v>0</v>
      </c>
      <c r="CO43" s="377">
        <v>0</v>
      </c>
      <c r="CP43" s="377">
        <v>0</v>
      </c>
      <c r="CQ43" s="377">
        <v>0</v>
      </c>
      <c r="CR43" s="377">
        <v>0</v>
      </c>
      <c r="CS43" s="377">
        <v>0</v>
      </c>
      <c r="CT43" s="377">
        <v>0</v>
      </c>
      <c r="CU43" s="377">
        <v>0</v>
      </c>
      <c r="CV43" s="377">
        <v>0</v>
      </c>
      <c r="CW43" s="377">
        <v>0</v>
      </c>
      <c r="CX43" s="377">
        <v>0</v>
      </c>
      <c r="CY43" s="377">
        <v>0</v>
      </c>
      <c r="CZ43" s="377">
        <v>0</v>
      </c>
      <c r="DA43" s="377">
        <v>0</v>
      </c>
      <c r="DB43" s="377">
        <v>0</v>
      </c>
      <c r="DC43" s="129"/>
      <c r="DD43" s="129"/>
      <c r="DE43" s="254" t="s">
        <v>47</v>
      </c>
      <c r="DF43" s="182">
        <f t="shared" ref="DF43:DT43" si="60">SUMIF($C$5:$DC$5,DF$5,$C43:$DC43)</f>
        <v>0</v>
      </c>
      <c r="DG43" s="182">
        <f t="shared" si="60"/>
        <v>0</v>
      </c>
      <c r="DH43" s="182">
        <f t="shared" si="60"/>
        <v>0</v>
      </c>
      <c r="DI43" s="182">
        <f t="shared" si="60"/>
        <v>0</v>
      </c>
      <c r="DJ43" s="182">
        <f t="shared" si="60"/>
        <v>0</v>
      </c>
      <c r="DK43" s="182">
        <f t="shared" si="60"/>
        <v>0</v>
      </c>
      <c r="DL43" s="182">
        <f t="shared" si="60"/>
        <v>0</v>
      </c>
      <c r="DM43" s="182">
        <f t="shared" si="60"/>
        <v>0</v>
      </c>
      <c r="DN43" s="182">
        <f t="shared" si="60"/>
        <v>0</v>
      </c>
      <c r="DO43" s="182">
        <f t="shared" si="60"/>
        <v>0</v>
      </c>
      <c r="DP43" s="182">
        <f t="shared" si="60"/>
        <v>0</v>
      </c>
      <c r="DQ43" s="182">
        <f t="shared" si="60"/>
        <v>0</v>
      </c>
      <c r="DR43" s="182">
        <f t="shared" si="60"/>
        <v>0</v>
      </c>
      <c r="DS43" s="182">
        <f t="shared" si="60"/>
        <v>0</v>
      </c>
      <c r="DT43" s="182">
        <f t="shared" si="60"/>
        <v>0</v>
      </c>
      <c r="DU43" s="182">
        <v>4.4350000000000005</v>
      </c>
      <c r="DV43" s="182">
        <v>-6.7939999999999863</v>
      </c>
      <c r="DW43" s="182">
        <f t="shared" ref="DW43:EE43" si="61">SUMIF($C$5:$DC$5,DW$5,$C43:$DC43)</f>
        <v>-0.93352742768095198</v>
      </c>
      <c r="DX43" s="182">
        <f t="shared" si="61"/>
        <v>-23.292999999999999</v>
      </c>
      <c r="DY43" s="182">
        <f t="shared" si="61"/>
        <v>-8.0590000000000011</v>
      </c>
      <c r="DZ43" s="182">
        <f t="shared" si="61"/>
        <v>0</v>
      </c>
      <c r="EA43" s="182">
        <f t="shared" si="61"/>
        <v>0</v>
      </c>
      <c r="EB43" s="182">
        <f t="shared" si="61"/>
        <v>0</v>
      </c>
      <c r="EC43" s="182">
        <f t="shared" si="61"/>
        <v>0</v>
      </c>
      <c r="ED43" s="182">
        <f t="shared" si="61"/>
        <v>0</v>
      </c>
      <c r="EE43" s="182">
        <f t="shared" si="61"/>
        <v>0</v>
      </c>
      <c r="EF43" s="129"/>
      <c r="EG43" s="129"/>
      <c r="EH43" s="129"/>
      <c r="EI43" s="129"/>
      <c r="EJ43" s="129"/>
      <c r="EK43" s="129"/>
      <c r="EL43" s="129"/>
      <c r="EM43" s="129"/>
      <c r="EN43" s="129"/>
      <c r="EO43" s="129"/>
      <c r="EP43" s="129"/>
      <c r="EQ43" s="129"/>
      <c r="ER43" s="129"/>
      <c r="ES43" s="129"/>
      <c r="ET43" s="129"/>
      <c r="EU43" s="129"/>
      <c r="EV43" s="129"/>
    </row>
    <row r="44" spans="1:152" ht="12.75" customHeight="1" x14ac:dyDescent="0.25">
      <c r="A44" s="11" t="s">
        <v>1</v>
      </c>
      <c r="B44" s="14" t="s">
        <v>1590</v>
      </c>
      <c r="C44" s="155">
        <f t="shared" ref="C44:DB44" si="62">SUM(C36:C43)</f>
        <v>0</v>
      </c>
      <c r="D44" s="155">
        <f t="shared" si="62"/>
        <v>0</v>
      </c>
      <c r="E44" s="155">
        <f t="shared" si="62"/>
        <v>0</v>
      </c>
      <c r="F44" s="155">
        <f t="shared" si="62"/>
        <v>0</v>
      </c>
      <c r="G44" s="155">
        <f t="shared" si="62"/>
        <v>0</v>
      </c>
      <c r="H44" s="155">
        <f t="shared" si="62"/>
        <v>0</v>
      </c>
      <c r="I44" s="155">
        <f t="shared" si="62"/>
        <v>0</v>
      </c>
      <c r="J44" s="155">
        <f t="shared" si="62"/>
        <v>0</v>
      </c>
      <c r="K44" s="155">
        <f t="shared" si="62"/>
        <v>0</v>
      </c>
      <c r="L44" s="155">
        <f t="shared" si="62"/>
        <v>0</v>
      </c>
      <c r="M44" s="155">
        <f t="shared" si="62"/>
        <v>0</v>
      </c>
      <c r="N44" s="155">
        <f t="shared" si="62"/>
        <v>0</v>
      </c>
      <c r="O44" s="155">
        <f t="shared" si="62"/>
        <v>0</v>
      </c>
      <c r="P44" s="155">
        <f t="shared" si="62"/>
        <v>0</v>
      </c>
      <c r="Q44" s="155">
        <f t="shared" si="62"/>
        <v>0</v>
      </c>
      <c r="R44" s="155">
        <f t="shared" si="62"/>
        <v>0</v>
      </c>
      <c r="S44" s="155">
        <f t="shared" si="62"/>
        <v>0</v>
      </c>
      <c r="T44" s="155">
        <f t="shared" si="62"/>
        <v>0</v>
      </c>
      <c r="U44" s="155">
        <f t="shared" si="62"/>
        <v>0</v>
      </c>
      <c r="V44" s="155">
        <f t="shared" si="62"/>
        <v>0</v>
      </c>
      <c r="W44" s="155">
        <f t="shared" si="62"/>
        <v>0</v>
      </c>
      <c r="X44" s="155">
        <f t="shared" si="62"/>
        <v>0</v>
      </c>
      <c r="Y44" s="155">
        <f t="shared" si="62"/>
        <v>0</v>
      </c>
      <c r="Z44" s="155">
        <f t="shared" si="62"/>
        <v>0</v>
      </c>
      <c r="AA44" s="155">
        <f t="shared" si="62"/>
        <v>0</v>
      </c>
      <c r="AB44" s="155">
        <f t="shared" si="62"/>
        <v>0</v>
      </c>
      <c r="AC44" s="155">
        <f t="shared" si="62"/>
        <v>0</v>
      </c>
      <c r="AD44" s="155">
        <f t="shared" si="62"/>
        <v>0</v>
      </c>
      <c r="AE44" s="155">
        <f t="shared" si="62"/>
        <v>0</v>
      </c>
      <c r="AF44" s="155">
        <f t="shared" si="62"/>
        <v>0</v>
      </c>
      <c r="AG44" s="155">
        <f t="shared" si="62"/>
        <v>0</v>
      </c>
      <c r="AH44" s="155">
        <f t="shared" si="62"/>
        <v>0</v>
      </c>
      <c r="AI44" s="155">
        <f t="shared" si="62"/>
        <v>0</v>
      </c>
      <c r="AJ44" s="155">
        <f t="shared" si="62"/>
        <v>0</v>
      </c>
      <c r="AK44" s="155">
        <f t="shared" si="62"/>
        <v>0</v>
      </c>
      <c r="AL44" s="155">
        <f t="shared" si="62"/>
        <v>0</v>
      </c>
      <c r="AM44" s="155">
        <f t="shared" si="62"/>
        <v>0</v>
      </c>
      <c r="AN44" s="155">
        <f t="shared" si="62"/>
        <v>0</v>
      </c>
      <c r="AO44" s="155">
        <f t="shared" si="62"/>
        <v>0</v>
      </c>
      <c r="AP44" s="155">
        <f t="shared" si="62"/>
        <v>0</v>
      </c>
      <c r="AQ44" s="155">
        <f t="shared" si="62"/>
        <v>0</v>
      </c>
      <c r="AR44" s="155">
        <f t="shared" si="62"/>
        <v>0</v>
      </c>
      <c r="AS44" s="155">
        <f t="shared" si="62"/>
        <v>0</v>
      </c>
      <c r="AT44" s="155">
        <f t="shared" si="62"/>
        <v>0</v>
      </c>
      <c r="AU44" s="155">
        <f t="shared" si="62"/>
        <v>0</v>
      </c>
      <c r="AV44" s="155">
        <f t="shared" si="62"/>
        <v>0</v>
      </c>
      <c r="AW44" s="155">
        <f t="shared" si="62"/>
        <v>0</v>
      </c>
      <c r="AX44" s="155">
        <f t="shared" si="62"/>
        <v>0</v>
      </c>
      <c r="AY44" s="155">
        <f t="shared" si="62"/>
        <v>0</v>
      </c>
      <c r="AZ44" s="155">
        <f t="shared" si="62"/>
        <v>0</v>
      </c>
      <c r="BA44" s="155">
        <f t="shared" si="62"/>
        <v>0</v>
      </c>
      <c r="BB44" s="155">
        <f t="shared" si="62"/>
        <v>0</v>
      </c>
      <c r="BC44" s="155">
        <f t="shared" si="62"/>
        <v>0</v>
      </c>
      <c r="BD44" s="155">
        <f t="shared" si="62"/>
        <v>0</v>
      </c>
      <c r="BE44" s="155">
        <f t="shared" si="62"/>
        <v>0</v>
      </c>
      <c r="BF44" s="155">
        <f t="shared" si="62"/>
        <v>0</v>
      </c>
      <c r="BG44" s="155">
        <f t="shared" si="62"/>
        <v>0</v>
      </c>
      <c r="BH44" s="155">
        <f t="shared" si="62"/>
        <v>0</v>
      </c>
      <c r="BI44" s="155">
        <f t="shared" si="62"/>
        <v>0</v>
      </c>
      <c r="BJ44" s="155">
        <f t="shared" si="62"/>
        <v>0</v>
      </c>
      <c r="BK44" s="155">
        <f t="shared" si="62"/>
        <v>0</v>
      </c>
      <c r="BL44" s="155">
        <f t="shared" si="62"/>
        <v>0</v>
      </c>
      <c r="BM44" s="155">
        <f t="shared" si="62"/>
        <v>0</v>
      </c>
      <c r="BN44" s="155">
        <f t="shared" si="62"/>
        <v>0</v>
      </c>
      <c r="BO44" s="388">
        <f t="shared" si="62"/>
        <v>-9.641</v>
      </c>
      <c r="BP44" s="388">
        <f t="shared" si="62"/>
        <v>0</v>
      </c>
      <c r="BQ44" s="388">
        <f t="shared" si="62"/>
        <v>0</v>
      </c>
      <c r="BR44" s="388">
        <f t="shared" si="62"/>
        <v>0</v>
      </c>
      <c r="BS44" s="388">
        <f t="shared" si="62"/>
        <v>-4.2434370400000008</v>
      </c>
      <c r="BT44" s="388">
        <f t="shared" si="62"/>
        <v>-24.238027413788789</v>
      </c>
      <c r="BU44" s="388">
        <f t="shared" si="62"/>
        <v>-23.026880520000002</v>
      </c>
      <c r="BV44" s="388">
        <f t="shared" si="62"/>
        <v>-23.294135000000001</v>
      </c>
      <c r="BW44" s="388">
        <f t="shared" si="62"/>
        <v>277.351</v>
      </c>
      <c r="BX44" s="388">
        <f t="shared" si="62"/>
        <v>-28.970000000000002</v>
      </c>
      <c r="BY44" s="388">
        <f t="shared" si="62"/>
        <v>-33.684000000000005</v>
      </c>
      <c r="BZ44" s="388">
        <f t="shared" si="62"/>
        <v>-20.073999999999998</v>
      </c>
      <c r="CA44" s="388">
        <f t="shared" si="62"/>
        <v>172.52799999999999</v>
      </c>
      <c r="CB44" s="388">
        <f t="shared" si="62"/>
        <v>-27.463000000000001</v>
      </c>
      <c r="CC44" s="388">
        <f t="shared" si="62"/>
        <v>-34.999000000000002</v>
      </c>
      <c r="CD44" s="388">
        <f t="shared" si="62"/>
        <v>-34.658720000000002</v>
      </c>
      <c r="CE44" s="388">
        <f t="shared" si="62"/>
        <v>-35.991656000000006</v>
      </c>
      <c r="CF44" s="388">
        <f t="shared" si="62"/>
        <v>-35.991656000000006</v>
      </c>
      <c r="CG44" s="388">
        <f t="shared" si="62"/>
        <v>-35.991656000000006</v>
      </c>
      <c r="CH44" s="388">
        <f t="shared" si="62"/>
        <v>-35.991656000000006</v>
      </c>
      <c r="CI44" s="388">
        <f t="shared" si="62"/>
        <v>-37.391238799999996</v>
      </c>
      <c r="CJ44" s="388">
        <f t="shared" si="62"/>
        <v>-37.391238799999996</v>
      </c>
      <c r="CK44" s="388">
        <f t="shared" si="62"/>
        <v>-37.391238799999996</v>
      </c>
      <c r="CL44" s="388">
        <f t="shared" si="62"/>
        <v>-37.391238799999996</v>
      </c>
      <c r="CM44" s="388">
        <f t="shared" si="62"/>
        <v>-38.860800740000002</v>
      </c>
      <c r="CN44" s="388">
        <f t="shared" si="62"/>
        <v>-38.860800740000002</v>
      </c>
      <c r="CO44" s="388">
        <f t="shared" si="62"/>
        <v>-38.860800740000002</v>
      </c>
      <c r="CP44" s="388">
        <f t="shared" si="62"/>
        <v>-38.860800740000002</v>
      </c>
      <c r="CQ44" s="388">
        <f t="shared" si="62"/>
        <v>-40.403840777000006</v>
      </c>
      <c r="CR44" s="388">
        <f t="shared" si="62"/>
        <v>-40.403840777000006</v>
      </c>
      <c r="CS44" s="388">
        <f t="shared" si="62"/>
        <v>-40.403840777000006</v>
      </c>
      <c r="CT44" s="388">
        <f t="shared" si="62"/>
        <v>-40.403840777000006</v>
      </c>
      <c r="CU44" s="388">
        <f t="shared" si="62"/>
        <v>-42.024032815850006</v>
      </c>
      <c r="CV44" s="388">
        <f t="shared" si="62"/>
        <v>-42.024032815850006</v>
      </c>
      <c r="CW44" s="388">
        <f t="shared" si="62"/>
        <v>-42.024032815850006</v>
      </c>
      <c r="CX44" s="388">
        <f t="shared" si="62"/>
        <v>-42.024032815850006</v>
      </c>
      <c r="CY44" s="388">
        <f t="shared" si="62"/>
        <v>-43.725234456642504</v>
      </c>
      <c r="CZ44" s="388">
        <f t="shared" si="62"/>
        <v>-43.725234456642504</v>
      </c>
      <c r="DA44" s="388">
        <f t="shared" si="62"/>
        <v>-43.725234456642504</v>
      </c>
      <c r="DB44" s="388">
        <f t="shared" si="62"/>
        <v>-43.725234456642504</v>
      </c>
      <c r="DC44" s="11"/>
      <c r="DD44" s="112"/>
      <c r="DE44" s="14" t="s">
        <v>1590</v>
      </c>
      <c r="DF44" s="155">
        <f t="shared" ref="DF44:DT44" si="63">SUMIF($C$5:$DC$5,DF$5,$C44:$DC44)</f>
        <v>0</v>
      </c>
      <c r="DG44" s="155">
        <f t="shared" si="63"/>
        <v>0</v>
      </c>
      <c r="DH44" s="155">
        <f t="shared" si="63"/>
        <v>0</v>
      </c>
      <c r="DI44" s="155">
        <f t="shared" si="63"/>
        <v>0</v>
      </c>
      <c r="DJ44" s="155">
        <f t="shared" si="63"/>
        <v>0</v>
      </c>
      <c r="DK44" s="155">
        <f t="shared" si="63"/>
        <v>0</v>
      </c>
      <c r="DL44" s="155">
        <f t="shared" si="63"/>
        <v>0</v>
      </c>
      <c r="DM44" s="155">
        <f t="shared" si="63"/>
        <v>0</v>
      </c>
      <c r="DN44" s="155">
        <f t="shared" si="63"/>
        <v>0</v>
      </c>
      <c r="DO44" s="155">
        <f t="shared" si="63"/>
        <v>0</v>
      </c>
      <c r="DP44" s="155">
        <f t="shared" si="63"/>
        <v>0</v>
      </c>
      <c r="DQ44" s="155">
        <f t="shared" si="63"/>
        <v>0</v>
      </c>
      <c r="DR44" s="155">
        <f t="shared" si="63"/>
        <v>0</v>
      </c>
      <c r="DS44" s="155">
        <f t="shared" si="63"/>
        <v>0</v>
      </c>
      <c r="DT44" s="155">
        <f t="shared" si="63"/>
        <v>0</v>
      </c>
      <c r="DU44" s="155">
        <f t="shared" ref="DU44:DV44" si="64">SUM(DU36:DU43)</f>
        <v>11.826000000000001</v>
      </c>
      <c r="DV44" s="155">
        <f t="shared" si="64"/>
        <v>-19.722013620000006</v>
      </c>
      <c r="DW44" s="155">
        <f t="shared" ref="DW44:EE44" si="65">SUMIF($C$5:$DC$5,DW$5,$C44:$DC44)</f>
        <v>-74.802479973788792</v>
      </c>
      <c r="DX44" s="155">
        <f t="shared" si="65"/>
        <v>194.62299999999999</v>
      </c>
      <c r="DY44" s="155">
        <f t="shared" si="65"/>
        <v>75.40728</v>
      </c>
      <c r="DZ44" s="155">
        <f t="shared" si="65"/>
        <v>-143.96662400000002</v>
      </c>
      <c r="EA44" s="155">
        <f t="shared" si="65"/>
        <v>-149.56495519999999</v>
      </c>
      <c r="EB44" s="155">
        <f t="shared" si="65"/>
        <v>-155.44320296000001</v>
      </c>
      <c r="EC44" s="155">
        <f t="shared" si="65"/>
        <v>-161.61536310800003</v>
      </c>
      <c r="ED44" s="155">
        <f t="shared" si="65"/>
        <v>-168.09613126340003</v>
      </c>
      <c r="EE44" s="155">
        <f t="shared" si="65"/>
        <v>-174.90093782657001</v>
      </c>
      <c r="EF44" s="11"/>
      <c r="EG44" s="11"/>
      <c r="EH44" s="11"/>
      <c r="EI44" s="11"/>
      <c r="EJ44" s="11"/>
      <c r="EK44" s="11"/>
      <c r="EL44" s="11"/>
      <c r="EM44" s="11"/>
      <c r="EN44" s="11"/>
      <c r="EO44" s="11"/>
      <c r="EP44" s="11"/>
      <c r="EQ44" s="11"/>
      <c r="ER44" s="11"/>
      <c r="ES44" s="11"/>
      <c r="ET44" s="11"/>
      <c r="EU44" s="11"/>
      <c r="EV44" s="11"/>
    </row>
    <row r="45" spans="1:152" ht="12.75" hidden="1" customHeight="1" x14ac:dyDescent="0.25">
      <c r="A45" s="2"/>
      <c r="B45" s="2"/>
      <c r="C45" s="92"/>
      <c r="D45" s="389"/>
      <c r="E45" s="389"/>
      <c r="F45" s="389"/>
      <c r="G45" s="92"/>
      <c r="H45" s="389"/>
      <c r="I45" s="389"/>
      <c r="J45" s="389"/>
      <c r="K45" s="92"/>
      <c r="L45" s="389"/>
      <c r="M45" s="389"/>
      <c r="N45" s="389"/>
      <c r="O45" s="389"/>
      <c r="P45" s="389"/>
      <c r="Q45" s="389"/>
      <c r="R45" s="389"/>
      <c r="S45" s="92"/>
      <c r="T45" s="389"/>
      <c r="U45" s="389"/>
      <c r="V45" s="389"/>
      <c r="W45" s="92"/>
      <c r="X45" s="389"/>
      <c r="Y45" s="389"/>
      <c r="Z45" s="389"/>
      <c r="AA45" s="92"/>
      <c r="AB45" s="389"/>
      <c r="AC45" s="389"/>
      <c r="AD45" s="389"/>
      <c r="AE45" s="92"/>
      <c r="AF45" s="389"/>
      <c r="AG45" s="389"/>
      <c r="AH45" s="389"/>
      <c r="AI45" s="92"/>
      <c r="AJ45" s="389"/>
      <c r="AK45" s="389"/>
      <c r="AL45" s="389"/>
      <c r="AM45" s="92"/>
      <c r="AN45" s="389"/>
      <c r="AO45" s="389"/>
      <c r="AP45" s="389"/>
      <c r="AQ45" s="92"/>
      <c r="AR45" s="389"/>
      <c r="AS45" s="389"/>
      <c r="AT45" s="389"/>
      <c r="AU45" s="92"/>
      <c r="AV45" s="389"/>
      <c r="AW45" s="389"/>
      <c r="AX45" s="389"/>
      <c r="AY45" s="92"/>
      <c r="AZ45" s="389"/>
      <c r="BA45" s="389"/>
      <c r="BB45" s="389"/>
      <c r="BC45" s="92"/>
      <c r="BD45" s="92"/>
      <c r="BE45" s="107"/>
      <c r="BF45" s="92"/>
      <c r="BG45" s="92"/>
      <c r="BH45" s="92"/>
      <c r="BI45" s="92"/>
      <c r="BJ45" s="92"/>
      <c r="BK45" s="92"/>
      <c r="BL45" s="92"/>
      <c r="BM45" s="92"/>
      <c r="BN45" s="92"/>
      <c r="BO45" s="92"/>
      <c r="BP45" s="92"/>
      <c r="BQ45" s="92"/>
      <c r="BR45" s="92"/>
      <c r="BS45" s="92"/>
      <c r="BT45" s="375"/>
      <c r="BU45" s="375"/>
      <c r="BV45" s="375"/>
      <c r="BW45" s="375"/>
      <c r="BX45" s="375"/>
      <c r="BY45" s="375"/>
      <c r="BZ45" s="375"/>
      <c r="CA45" s="375"/>
      <c r="CB45" s="375"/>
      <c r="CC45" s="375"/>
      <c r="CD45" s="375"/>
      <c r="CE45" s="375"/>
      <c r="CF45" s="375"/>
      <c r="CG45" s="375"/>
      <c r="CH45" s="375"/>
      <c r="CI45" s="375"/>
      <c r="CJ45" s="375"/>
      <c r="CK45" s="375"/>
      <c r="CL45" s="375"/>
      <c r="CM45" s="375"/>
      <c r="CN45" s="375"/>
      <c r="CO45" s="375"/>
      <c r="CP45" s="375"/>
      <c r="CQ45" s="375"/>
      <c r="CR45" s="375"/>
      <c r="CS45" s="375"/>
      <c r="CT45" s="375"/>
      <c r="CU45" s="375"/>
      <c r="CV45" s="375"/>
      <c r="CW45" s="375"/>
      <c r="CX45" s="375"/>
      <c r="CY45" s="375"/>
      <c r="CZ45" s="375"/>
      <c r="DA45" s="375"/>
      <c r="DB45" s="375"/>
      <c r="DC45" s="2"/>
      <c r="DD45" s="2"/>
      <c r="DE45" s="2"/>
      <c r="DF45" s="92"/>
      <c r="DG45" s="92"/>
      <c r="DH45" s="92"/>
      <c r="DI45" s="92"/>
      <c r="DJ45" s="92"/>
      <c r="DK45" s="92"/>
      <c r="DL45" s="92"/>
      <c r="DM45" s="92"/>
      <c r="DN45" s="92"/>
      <c r="DO45" s="92"/>
      <c r="DP45" s="92"/>
      <c r="DQ45" s="92"/>
      <c r="DR45" s="92"/>
      <c r="DS45" s="92"/>
      <c r="DT45" s="92"/>
      <c r="DU45" s="92"/>
      <c r="DV45" s="92"/>
      <c r="DW45" s="92"/>
      <c r="DX45" s="92"/>
      <c r="DY45" s="92"/>
      <c r="DZ45" s="92"/>
      <c r="EA45" s="92"/>
      <c r="EB45" s="92"/>
      <c r="EC45" s="92"/>
      <c r="ED45" s="92"/>
      <c r="EE45" s="92"/>
      <c r="EF45" s="2"/>
      <c r="EG45" s="2"/>
      <c r="EH45" s="2"/>
      <c r="EI45" s="2"/>
      <c r="EJ45" s="2"/>
      <c r="EK45" s="2"/>
      <c r="EL45" s="2"/>
      <c r="EM45" s="2"/>
      <c r="EN45" s="2"/>
      <c r="EO45" s="2"/>
      <c r="EP45" s="2"/>
      <c r="EQ45" s="2"/>
      <c r="ER45" s="2"/>
      <c r="ES45" s="2"/>
      <c r="ET45" s="2"/>
      <c r="EU45" s="2"/>
      <c r="EV45" s="2"/>
    </row>
    <row r="46" spans="1:152" ht="12.75" hidden="1" customHeight="1" x14ac:dyDescent="0.25">
      <c r="A46" s="11"/>
      <c r="B46" s="15" t="s">
        <v>1599</v>
      </c>
      <c r="C46" s="136"/>
      <c r="D46" s="136"/>
      <c r="E46" s="136"/>
      <c r="F46" s="136"/>
      <c r="G46" s="136"/>
      <c r="H46" s="136"/>
      <c r="I46" s="136"/>
      <c r="J46" s="136"/>
      <c r="K46" s="136"/>
      <c r="L46" s="136"/>
      <c r="M46" s="136"/>
      <c r="N46" s="136"/>
      <c r="O46" s="136"/>
      <c r="P46" s="136"/>
      <c r="Q46" s="136"/>
      <c r="R46" s="136"/>
      <c r="S46" s="136"/>
      <c r="T46" s="136"/>
      <c r="U46" s="136"/>
      <c r="V46" s="136"/>
      <c r="W46" s="136"/>
      <c r="X46" s="136"/>
      <c r="Y46" s="136"/>
      <c r="Z46" s="136"/>
      <c r="AA46" s="136"/>
      <c r="AB46" s="136"/>
      <c r="AC46" s="136"/>
      <c r="AD46" s="136"/>
      <c r="AE46" s="136"/>
      <c r="AF46" s="136"/>
      <c r="AG46" s="136"/>
      <c r="AH46" s="136"/>
      <c r="AI46" s="136"/>
      <c r="AJ46" s="136"/>
      <c r="AK46" s="136"/>
      <c r="AL46" s="136"/>
      <c r="AM46" s="136"/>
      <c r="AN46" s="136"/>
      <c r="AO46" s="136"/>
      <c r="AP46" s="136"/>
      <c r="AQ46" s="136"/>
      <c r="AR46" s="136"/>
      <c r="AS46" s="136"/>
      <c r="AT46" s="136"/>
      <c r="AU46" s="136"/>
      <c r="AV46" s="136"/>
      <c r="AW46" s="136"/>
      <c r="AX46" s="136"/>
      <c r="AY46" s="136"/>
      <c r="AZ46" s="136"/>
      <c r="BA46" s="136"/>
      <c r="BB46" s="136"/>
      <c r="BC46" s="136"/>
      <c r="BD46" s="136"/>
      <c r="BE46" s="136"/>
      <c r="BF46" s="136"/>
      <c r="BG46" s="136"/>
      <c r="BH46" s="136"/>
      <c r="BI46" s="136"/>
      <c r="BJ46" s="136"/>
      <c r="BK46" s="376"/>
      <c r="BL46" s="376"/>
      <c r="BM46" s="376"/>
      <c r="BN46" s="376"/>
      <c r="BO46" s="377">
        <v>0</v>
      </c>
      <c r="BP46" s="377"/>
      <c r="BQ46" s="377"/>
      <c r="BR46" s="377"/>
      <c r="BS46" s="377">
        <v>0</v>
      </c>
      <c r="BT46" s="377">
        <v>0</v>
      </c>
      <c r="BU46" s="377">
        <v>0</v>
      </c>
      <c r="BV46" s="377">
        <v>0</v>
      </c>
      <c r="BW46" s="377">
        <v>0</v>
      </c>
      <c r="BX46" s="377">
        <v>0</v>
      </c>
      <c r="BY46" s="377">
        <v>0</v>
      </c>
      <c r="BZ46" s="377">
        <v>0</v>
      </c>
      <c r="CA46" s="377">
        <v>0</v>
      </c>
      <c r="CB46" s="377">
        <v>0</v>
      </c>
      <c r="CC46" s="377">
        <v>0</v>
      </c>
      <c r="CD46" s="377">
        <v>0</v>
      </c>
      <c r="CE46" s="377">
        <v>0</v>
      </c>
      <c r="CF46" s="377">
        <v>0</v>
      </c>
      <c r="CG46" s="377">
        <v>0</v>
      </c>
      <c r="CH46" s="377">
        <v>0</v>
      </c>
      <c r="CI46" s="377">
        <v>0</v>
      </c>
      <c r="CJ46" s="377">
        <v>0</v>
      </c>
      <c r="CK46" s="377">
        <v>0</v>
      </c>
      <c r="CL46" s="377">
        <v>0</v>
      </c>
      <c r="CM46" s="377">
        <v>0</v>
      </c>
      <c r="CN46" s="377">
        <v>0</v>
      </c>
      <c r="CO46" s="377">
        <v>0</v>
      </c>
      <c r="CP46" s="377">
        <v>0</v>
      </c>
      <c r="CQ46" s="377">
        <v>0</v>
      </c>
      <c r="CR46" s="377">
        <v>0</v>
      </c>
      <c r="CS46" s="377">
        <v>0</v>
      </c>
      <c r="CT46" s="377">
        <v>0</v>
      </c>
      <c r="CU46" s="377">
        <v>0</v>
      </c>
      <c r="CV46" s="377">
        <v>0</v>
      </c>
      <c r="CW46" s="377">
        <v>0</v>
      </c>
      <c r="CX46" s="377">
        <v>0</v>
      </c>
      <c r="CY46" s="377">
        <v>0</v>
      </c>
      <c r="CZ46" s="377">
        <v>0</v>
      </c>
      <c r="DA46" s="377">
        <v>0</v>
      </c>
      <c r="DB46" s="377">
        <v>0</v>
      </c>
      <c r="DC46" s="11"/>
      <c r="DD46" s="11"/>
      <c r="DE46" s="15" t="s">
        <v>1599</v>
      </c>
      <c r="DF46" s="182">
        <f t="shared" ref="DF46:EE46" si="66">SUMIF($C$5:$DC$5,DF$5,$C46:$DC46)</f>
        <v>0</v>
      </c>
      <c r="DG46" s="182">
        <f t="shared" si="66"/>
        <v>0</v>
      </c>
      <c r="DH46" s="182">
        <f t="shared" si="66"/>
        <v>0</v>
      </c>
      <c r="DI46" s="182">
        <f t="shared" si="66"/>
        <v>0</v>
      </c>
      <c r="DJ46" s="182">
        <f t="shared" si="66"/>
        <v>0</v>
      </c>
      <c r="DK46" s="182">
        <f t="shared" si="66"/>
        <v>0</v>
      </c>
      <c r="DL46" s="182">
        <f t="shared" si="66"/>
        <v>0</v>
      </c>
      <c r="DM46" s="182">
        <f t="shared" si="66"/>
        <v>0</v>
      </c>
      <c r="DN46" s="182">
        <f t="shared" si="66"/>
        <v>0</v>
      </c>
      <c r="DO46" s="182">
        <f t="shared" si="66"/>
        <v>0</v>
      </c>
      <c r="DP46" s="182">
        <f t="shared" si="66"/>
        <v>0</v>
      </c>
      <c r="DQ46" s="182">
        <f t="shared" si="66"/>
        <v>0</v>
      </c>
      <c r="DR46" s="182">
        <f t="shared" si="66"/>
        <v>0</v>
      </c>
      <c r="DS46" s="182">
        <f t="shared" si="66"/>
        <v>0</v>
      </c>
      <c r="DT46" s="182">
        <f t="shared" si="66"/>
        <v>0</v>
      </c>
      <c r="DU46" s="182">
        <f t="shared" si="66"/>
        <v>0</v>
      </c>
      <c r="DV46" s="182">
        <f t="shared" si="66"/>
        <v>0</v>
      </c>
      <c r="DW46" s="182">
        <f t="shared" si="66"/>
        <v>0</v>
      </c>
      <c r="DX46" s="182">
        <f t="shared" si="66"/>
        <v>0</v>
      </c>
      <c r="DY46" s="182">
        <f t="shared" si="66"/>
        <v>0</v>
      </c>
      <c r="DZ46" s="182">
        <f t="shared" si="66"/>
        <v>0</v>
      </c>
      <c r="EA46" s="182">
        <f t="shared" si="66"/>
        <v>0</v>
      </c>
      <c r="EB46" s="182">
        <f t="shared" si="66"/>
        <v>0</v>
      </c>
      <c r="EC46" s="182">
        <f t="shared" si="66"/>
        <v>0</v>
      </c>
      <c r="ED46" s="182">
        <f t="shared" si="66"/>
        <v>0</v>
      </c>
      <c r="EE46" s="182">
        <f t="shared" si="66"/>
        <v>0</v>
      </c>
      <c r="EF46" s="11"/>
      <c r="EG46" s="11"/>
      <c r="EH46" s="11"/>
      <c r="EI46" s="11"/>
      <c r="EJ46" s="11"/>
      <c r="EK46" s="11"/>
      <c r="EL46" s="11"/>
      <c r="EM46" s="11"/>
      <c r="EN46" s="11"/>
      <c r="EO46" s="11"/>
      <c r="EP46" s="11"/>
      <c r="EQ46" s="11"/>
      <c r="ER46" s="11"/>
      <c r="ES46" s="11"/>
      <c r="ET46" s="11"/>
      <c r="EU46" s="11"/>
      <c r="EV46" s="11"/>
    </row>
    <row r="47" spans="1:152" ht="4.5" customHeight="1" x14ac:dyDescent="0.25">
      <c r="A47" s="2"/>
      <c r="B47" s="2"/>
      <c r="C47" s="92"/>
      <c r="D47" s="393"/>
      <c r="E47" s="393"/>
      <c r="F47" s="393"/>
      <c r="G47" s="92"/>
      <c r="H47" s="92"/>
      <c r="I47" s="92"/>
      <c r="J47" s="92"/>
      <c r="K47" s="92"/>
      <c r="L47" s="92"/>
      <c r="M47" s="92"/>
      <c r="N47" s="92"/>
      <c r="O47" s="92"/>
      <c r="P47" s="92"/>
      <c r="Q47" s="92"/>
      <c r="R47" s="92"/>
      <c r="S47" s="92"/>
      <c r="T47" s="92"/>
      <c r="U47" s="92"/>
      <c r="V47" s="92"/>
      <c r="W47" s="92"/>
      <c r="X47" s="92"/>
      <c r="Y47" s="92"/>
      <c r="Z47" s="92"/>
      <c r="AA47" s="92"/>
      <c r="AB47" s="92"/>
      <c r="AC47" s="92"/>
      <c r="AD47" s="92"/>
      <c r="AE47" s="92"/>
      <c r="AF47" s="92"/>
      <c r="AG47" s="92"/>
      <c r="AH47" s="92"/>
      <c r="AI47" s="92"/>
      <c r="AJ47" s="92"/>
      <c r="AK47" s="92"/>
      <c r="AL47" s="92"/>
      <c r="AM47" s="92"/>
      <c r="AN47" s="92"/>
      <c r="AO47" s="92"/>
      <c r="AP47" s="92"/>
      <c r="AQ47" s="92"/>
      <c r="AR47" s="92"/>
      <c r="AS47" s="92"/>
      <c r="AT47" s="92"/>
      <c r="AU47" s="92"/>
      <c r="AV47" s="92"/>
      <c r="AW47" s="92"/>
      <c r="AX47" s="92"/>
      <c r="AY47" s="92"/>
      <c r="AZ47" s="92"/>
      <c r="BA47" s="92"/>
      <c r="BB47" s="92"/>
      <c r="BC47" s="92"/>
      <c r="BD47" s="92"/>
      <c r="BE47" s="92"/>
      <c r="BF47" s="92"/>
      <c r="BG47" s="92"/>
      <c r="BH47" s="92"/>
      <c r="BI47" s="92"/>
      <c r="BJ47" s="92"/>
      <c r="BK47" s="92"/>
      <c r="BL47" s="92"/>
      <c r="BM47" s="92"/>
      <c r="BN47" s="92"/>
      <c r="BO47" s="92"/>
      <c r="BP47" s="92"/>
      <c r="BQ47" s="92"/>
      <c r="BR47" s="92"/>
      <c r="BS47" s="92"/>
      <c r="BT47" s="92"/>
      <c r="BU47" s="92"/>
      <c r="BV47" s="92"/>
      <c r="BW47" s="92"/>
      <c r="BX47" s="92"/>
      <c r="BY47" s="92"/>
      <c r="BZ47" s="92"/>
      <c r="CA47" s="92"/>
      <c r="CB47" s="92"/>
      <c r="CC47" s="92"/>
      <c r="CD47" s="92"/>
      <c r="CE47" s="92"/>
      <c r="CF47" s="92"/>
      <c r="CG47" s="92"/>
      <c r="CH47" s="92"/>
      <c r="CI47" s="92"/>
      <c r="CJ47" s="92"/>
      <c r="CK47" s="92"/>
      <c r="CL47" s="92"/>
      <c r="CM47" s="92"/>
      <c r="CN47" s="92"/>
      <c r="CO47" s="92"/>
      <c r="CP47" s="92"/>
      <c r="CQ47" s="92"/>
      <c r="CR47" s="92"/>
      <c r="CS47" s="92"/>
      <c r="CT47" s="92"/>
      <c r="CU47" s="92"/>
      <c r="CV47" s="92"/>
      <c r="CW47" s="92"/>
      <c r="CX47" s="92"/>
      <c r="CY47" s="92"/>
      <c r="CZ47" s="92"/>
      <c r="DA47" s="92"/>
      <c r="DB47" s="92"/>
      <c r="DC47" s="2"/>
      <c r="DD47" s="2"/>
      <c r="DE47" s="2"/>
      <c r="DF47" s="92"/>
      <c r="DG47" s="92"/>
      <c r="DH47" s="92"/>
      <c r="DI47" s="92"/>
      <c r="DJ47" s="92"/>
      <c r="DK47" s="92"/>
      <c r="DL47" s="92"/>
      <c r="DM47" s="92"/>
      <c r="DN47" s="92"/>
      <c r="DO47" s="92"/>
      <c r="DP47" s="92"/>
      <c r="DQ47" s="92"/>
      <c r="DR47" s="92"/>
      <c r="DS47" s="92"/>
      <c r="DT47" s="92"/>
      <c r="DU47" s="92"/>
      <c r="DV47" s="92"/>
      <c r="DW47" s="92"/>
      <c r="DX47" s="92"/>
      <c r="DY47" s="92"/>
      <c r="DZ47" s="92"/>
      <c r="EA47" s="92"/>
      <c r="EB47" s="92"/>
      <c r="EC47" s="92"/>
      <c r="ED47" s="92"/>
      <c r="EE47" s="92"/>
      <c r="EF47" s="2"/>
      <c r="EG47" s="2"/>
      <c r="EH47" s="2"/>
      <c r="EI47" s="2"/>
      <c r="EJ47" s="2"/>
      <c r="EK47" s="2"/>
      <c r="EL47" s="2"/>
      <c r="EM47" s="2"/>
      <c r="EN47" s="2"/>
      <c r="EO47" s="2"/>
      <c r="EP47" s="2"/>
      <c r="EQ47" s="2"/>
      <c r="ER47" s="2"/>
      <c r="ES47" s="2"/>
      <c r="ET47" s="2"/>
      <c r="EU47" s="2"/>
      <c r="EV47" s="2"/>
    </row>
    <row r="48" spans="1:152" ht="12.75" customHeight="1" x14ac:dyDescent="0.25">
      <c r="A48" s="11"/>
      <c r="B48" s="81" t="s">
        <v>1600</v>
      </c>
      <c r="C48" s="134">
        <f t="shared" ref="C48:DB48" si="67">C46+C44+C33+C25</f>
        <v>0</v>
      </c>
      <c r="D48" s="134">
        <f t="shared" si="67"/>
        <v>0</v>
      </c>
      <c r="E48" s="134">
        <f t="shared" si="67"/>
        <v>0</v>
      </c>
      <c r="F48" s="134">
        <f t="shared" si="67"/>
        <v>0</v>
      </c>
      <c r="G48" s="134">
        <f t="shared" si="67"/>
        <v>0</v>
      </c>
      <c r="H48" s="134">
        <f t="shared" si="67"/>
        <v>0</v>
      </c>
      <c r="I48" s="134">
        <f t="shared" si="67"/>
        <v>0</v>
      </c>
      <c r="J48" s="134">
        <f t="shared" si="67"/>
        <v>0</v>
      </c>
      <c r="K48" s="134">
        <f t="shared" si="67"/>
        <v>0</v>
      </c>
      <c r="L48" s="134">
        <f t="shared" si="67"/>
        <v>0</v>
      </c>
      <c r="M48" s="134">
        <f t="shared" si="67"/>
        <v>0</v>
      </c>
      <c r="N48" s="134">
        <f t="shared" si="67"/>
        <v>0</v>
      </c>
      <c r="O48" s="134">
        <f t="shared" si="67"/>
        <v>0</v>
      </c>
      <c r="P48" s="134">
        <f t="shared" si="67"/>
        <v>0</v>
      </c>
      <c r="Q48" s="134">
        <f t="shared" si="67"/>
        <v>0</v>
      </c>
      <c r="R48" s="134">
        <f t="shared" si="67"/>
        <v>0</v>
      </c>
      <c r="S48" s="134">
        <f t="shared" si="67"/>
        <v>0</v>
      </c>
      <c r="T48" s="134">
        <f t="shared" si="67"/>
        <v>0</v>
      </c>
      <c r="U48" s="134">
        <f t="shared" si="67"/>
        <v>0</v>
      </c>
      <c r="V48" s="134">
        <f t="shared" si="67"/>
        <v>0</v>
      </c>
      <c r="W48" s="134">
        <f t="shared" si="67"/>
        <v>0</v>
      </c>
      <c r="X48" s="134">
        <f t="shared" si="67"/>
        <v>0</v>
      </c>
      <c r="Y48" s="134">
        <f t="shared" si="67"/>
        <v>0</v>
      </c>
      <c r="Z48" s="134">
        <f t="shared" si="67"/>
        <v>0</v>
      </c>
      <c r="AA48" s="134">
        <f t="shared" si="67"/>
        <v>0</v>
      </c>
      <c r="AB48" s="134">
        <f t="shared" si="67"/>
        <v>0</v>
      </c>
      <c r="AC48" s="134">
        <f t="shared" si="67"/>
        <v>0</v>
      </c>
      <c r="AD48" s="134">
        <f t="shared" si="67"/>
        <v>0</v>
      </c>
      <c r="AE48" s="134">
        <f t="shared" si="67"/>
        <v>0</v>
      </c>
      <c r="AF48" s="134">
        <f t="shared" si="67"/>
        <v>0</v>
      </c>
      <c r="AG48" s="134">
        <f t="shared" si="67"/>
        <v>0</v>
      </c>
      <c r="AH48" s="134">
        <f t="shared" si="67"/>
        <v>0</v>
      </c>
      <c r="AI48" s="134">
        <f t="shared" si="67"/>
        <v>0</v>
      </c>
      <c r="AJ48" s="134">
        <f t="shared" si="67"/>
        <v>0</v>
      </c>
      <c r="AK48" s="134">
        <f t="shared" si="67"/>
        <v>0</v>
      </c>
      <c r="AL48" s="134">
        <f t="shared" si="67"/>
        <v>0</v>
      </c>
      <c r="AM48" s="134">
        <f t="shared" si="67"/>
        <v>0</v>
      </c>
      <c r="AN48" s="134">
        <f t="shared" si="67"/>
        <v>0</v>
      </c>
      <c r="AO48" s="134">
        <f t="shared" si="67"/>
        <v>0</v>
      </c>
      <c r="AP48" s="134">
        <f t="shared" si="67"/>
        <v>0</v>
      </c>
      <c r="AQ48" s="134">
        <f t="shared" si="67"/>
        <v>0</v>
      </c>
      <c r="AR48" s="134">
        <f t="shared" si="67"/>
        <v>0</v>
      </c>
      <c r="AS48" s="134">
        <f t="shared" si="67"/>
        <v>0</v>
      </c>
      <c r="AT48" s="134">
        <f t="shared" si="67"/>
        <v>0</v>
      </c>
      <c r="AU48" s="134">
        <f t="shared" si="67"/>
        <v>0</v>
      </c>
      <c r="AV48" s="134">
        <f t="shared" si="67"/>
        <v>0</v>
      </c>
      <c r="AW48" s="134">
        <f t="shared" si="67"/>
        <v>0</v>
      </c>
      <c r="AX48" s="134">
        <f t="shared" si="67"/>
        <v>0</v>
      </c>
      <c r="AY48" s="134">
        <f t="shared" si="67"/>
        <v>0</v>
      </c>
      <c r="AZ48" s="134">
        <f t="shared" si="67"/>
        <v>0</v>
      </c>
      <c r="BA48" s="134">
        <f t="shared" si="67"/>
        <v>0</v>
      </c>
      <c r="BB48" s="134">
        <f t="shared" si="67"/>
        <v>0</v>
      </c>
      <c r="BC48" s="134">
        <f t="shared" si="67"/>
        <v>0</v>
      </c>
      <c r="BD48" s="134">
        <f t="shared" si="67"/>
        <v>0</v>
      </c>
      <c r="BE48" s="134">
        <f t="shared" si="67"/>
        <v>0</v>
      </c>
      <c r="BF48" s="134">
        <f t="shared" si="67"/>
        <v>0</v>
      </c>
      <c r="BG48" s="134">
        <f t="shared" si="67"/>
        <v>0</v>
      </c>
      <c r="BH48" s="134">
        <f t="shared" si="67"/>
        <v>0</v>
      </c>
      <c r="BI48" s="134">
        <f t="shared" si="67"/>
        <v>0</v>
      </c>
      <c r="BJ48" s="134">
        <f t="shared" si="67"/>
        <v>0</v>
      </c>
      <c r="BK48" s="134">
        <f t="shared" si="67"/>
        <v>-2.383</v>
      </c>
      <c r="BL48" s="134">
        <f t="shared" si="67"/>
        <v>-2.383</v>
      </c>
      <c r="BM48" s="134">
        <f t="shared" si="67"/>
        <v>-2.383</v>
      </c>
      <c r="BN48" s="134">
        <f t="shared" si="67"/>
        <v>-2.383</v>
      </c>
      <c r="BO48" s="134">
        <f t="shared" si="67"/>
        <v>-6.8969999999999985</v>
      </c>
      <c r="BP48" s="134">
        <f t="shared" si="67"/>
        <v>-7.032</v>
      </c>
      <c r="BQ48" s="134">
        <f t="shared" si="67"/>
        <v>-7.032</v>
      </c>
      <c r="BR48" s="134">
        <f t="shared" si="67"/>
        <v>2.5885499999999997</v>
      </c>
      <c r="BS48" s="134">
        <f t="shared" si="67"/>
        <v>13.401677010000029</v>
      </c>
      <c r="BT48" s="134">
        <f t="shared" si="67"/>
        <v>15.14530844621116</v>
      </c>
      <c r="BU48" s="134">
        <f t="shared" si="67"/>
        <v>21.64758361000024</v>
      </c>
      <c r="BV48" s="134">
        <f t="shared" si="67"/>
        <v>-8.7471544968000998</v>
      </c>
      <c r="BW48" s="134">
        <f t="shared" si="67"/>
        <v>270.64599999999996</v>
      </c>
      <c r="BX48" s="134">
        <f t="shared" si="67"/>
        <v>-10.981999999999985</v>
      </c>
      <c r="BY48" s="134">
        <f t="shared" si="67"/>
        <v>-77.135999999999996</v>
      </c>
      <c r="BZ48" s="134">
        <f t="shared" si="67"/>
        <v>-54.360000000000014</v>
      </c>
      <c r="CA48" s="134">
        <f t="shared" si="67"/>
        <v>-23.054000000000009</v>
      </c>
      <c r="CB48" s="134">
        <f t="shared" si="67"/>
        <v>-82.39700000000002</v>
      </c>
      <c r="CC48" s="134">
        <f t="shared" si="67"/>
        <v>-26.085999999999999</v>
      </c>
      <c r="CD48" s="134">
        <f t="shared" si="67"/>
        <v>-26.28406039775021</v>
      </c>
      <c r="CE48" s="134">
        <f t="shared" si="67"/>
        <v>-33.094599368404786</v>
      </c>
      <c r="CF48" s="134">
        <f t="shared" si="67"/>
        <v>2.5755447320336486</v>
      </c>
      <c r="CG48" s="134">
        <f t="shared" si="67"/>
        <v>74.081951369520908</v>
      </c>
      <c r="CH48" s="134">
        <f t="shared" si="67"/>
        <v>60.938030680318832</v>
      </c>
      <c r="CI48" s="134">
        <f t="shared" si="67"/>
        <v>21.631248552657723</v>
      </c>
      <c r="CJ48" s="134">
        <f t="shared" si="67"/>
        <v>45.951504586133765</v>
      </c>
      <c r="CK48" s="134">
        <f t="shared" si="67"/>
        <v>32.835206224874504</v>
      </c>
      <c r="CL48" s="134">
        <f t="shared" si="67"/>
        <v>67.127609751228761</v>
      </c>
      <c r="CM48" s="134">
        <f t="shared" si="67"/>
        <v>42.199236784253792</v>
      </c>
      <c r="CN48" s="134">
        <f t="shared" si="67"/>
        <v>36.922016878531217</v>
      </c>
      <c r="CO48" s="134">
        <f t="shared" si="67"/>
        <v>29.697772365374966</v>
      </c>
      <c r="CP48" s="134">
        <f t="shared" si="67"/>
        <v>86.885626338598996</v>
      </c>
      <c r="CQ48" s="134">
        <f t="shared" si="67"/>
        <v>-2.4234583649896706</v>
      </c>
      <c r="CR48" s="134">
        <f t="shared" si="67"/>
        <v>87.073766843767714</v>
      </c>
      <c r="CS48" s="134">
        <f t="shared" si="67"/>
        <v>42.565373397817794</v>
      </c>
      <c r="CT48" s="134">
        <f t="shared" si="67"/>
        <v>-443.39780279341448</v>
      </c>
      <c r="CU48" s="134">
        <f t="shared" si="67"/>
        <v>533.62732231147061</v>
      </c>
      <c r="CV48" s="134">
        <f t="shared" si="67"/>
        <v>90.510004601444848</v>
      </c>
      <c r="CW48" s="134">
        <f t="shared" si="67"/>
        <v>23.713488969791747</v>
      </c>
      <c r="CX48" s="134">
        <f t="shared" si="67"/>
        <v>117.92476431344664</v>
      </c>
      <c r="CY48" s="134">
        <f t="shared" si="67"/>
        <v>-32.829095821875171</v>
      </c>
      <c r="CZ48" s="134">
        <f t="shared" si="67"/>
        <v>105.44724204474959</v>
      </c>
      <c r="DA48" s="134">
        <f t="shared" si="67"/>
        <v>37.469378004385803</v>
      </c>
      <c r="DB48" s="134">
        <f t="shared" si="67"/>
        <v>121.15344751355822</v>
      </c>
      <c r="DC48" s="112"/>
      <c r="DD48" s="112"/>
      <c r="DE48" s="81" t="s">
        <v>1600</v>
      </c>
      <c r="DF48" s="138">
        <f t="shared" ref="DF48:DT48" si="68">SUMIF($C$5:$DC$5,DF$5,$C48:$DC48)</f>
        <v>0</v>
      </c>
      <c r="DG48" s="138">
        <f t="shared" si="68"/>
        <v>0</v>
      </c>
      <c r="DH48" s="138">
        <f t="shared" si="68"/>
        <v>0</v>
      </c>
      <c r="DI48" s="138">
        <f t="shared" si="68"/>
        <v>0</v>
      </c>
      <c r="DJ48" s="138">
        <f t="shared" si="68"/>
        <v>0</v>
      </c>
      <c r="DK48" s="138">
        <f t="shared" si="68"/>
        <v>0</v>
      </c>
      <c r="DL48" s="138">
        <f t="shared" si="68"/>
        <v>0</v>
      </c>
      <c r="DM48" s="138">
        <f t="shared" si="68"/>
        <v>0</v>
      </c>
      <c r="DN48" s="138">
        <f t="shared" si="68"/>
        <v>0</v>
      </c>
      <c r="DO48" s="138">
        <f t="shared" si="68"/>
        <v>0</v>
      </c>
      <c r="DP48" s="138">
        <f t="shared" si="68"/>
        <v>0</v>
      </c>
      <c r="DQ48" s="138">
        <f t="shared" si="68"/>
        <v>0</v>
      </c>
      <c r="DR48" s="138">
        <f t="shared" si="68"/>
        <v>0</v>
      </c>
      <c r="DS48" s="138">
        <f t="shared" si="68"/>
        <v>0</v>
      </c>
      <c r="DT48" s="138">
        <f t="shared" si="68"/>
        <v>0</v>
      </c>
      <c r="DU48" s="138">
        <f t="shared" ref="DU48:DV48" si="69">DU44+DU33+DU25</f>
        <v>14.780000000000005</v>
      </c>
      <c r="DV48" s="138">
        <f t="shared" si="69"/>
        <v>4.3526019600000154</v>
      </c>
      <c r="DW48" s="138">
        <f t="shared" ref="DW48:EE48" si="70">SUMIF($C$5:$DC$5,DW$5,$C48:$DC48)</f>
        <v>41.447414569411329</v>
      </c>
      <c r="DX48" s="138">
        <f t="shared" si="70"/>
        <v>128.16799999999998</v>
      </c>
      <c r="DY48" s="138">
        <f t="shared" si="70"/>
        <v>-157.82106039775024</v>
      </c>
      <c r="DZ48" s="138">
        <f t="shared" si="70"/>
        <v>104.5009274134686</v>
      </c>
      <c r="EA48" s="138">
        <f t="shared" si="70"/>
        <v>167.54556911489476</v>
      </c>
      <c r="EB48" s="138">
        <f t="shared" si="70"/>
        <v>195.70465236675898</v>
      </c>
      <c r="EC48" s="138">
        <f t="shared" si="70"/>
        <v>-316.18212091681863</v>
      </c>
      <c r="ED48" s="138">
        <f t="shared" si="70"/>
        <v>765.7755801961539</v>
      </c>
      <c r="EE48" s="138">
        <f t="shared" si="70"/>
        <v>231.24097174081845</v>
      </c>
      <c r="EF48" s="112"/>
      <c r="EG48" s="112"/>
      <c r="EH48" s="112"/>
      <c r="EI48" s="112"/>
      <c r="EJ48" s="112"/>
      <c r="EK48" s="112"/>
      <c r="EL48" s="112"/>
      <c r="EM48" s="112"/>
      <c r="EN48" s="112"/>
      <c r="EO48" s="112"/>
      <c r="EP48" s="112"/>
      <c r="EQ48" s="112"/>
      <c r="ER48" s="112"/>
      <c r="ES48" s="112"/>
      <c r="ET48" s="112"/>
      <c r="EU48" s="112"/>
      <c r="EV48" s="112"/>
    </row>
    <row r="49" spans="1:152" ht="12.75" customHeight="1" x14ac:dyDescent="0.25">
      <c r="A49" s="11"/>
      <c r="B49" s="15" t="s">
        <v>1601</v>
      </c>
      <c r="C49" s="106"/>
      <c r="D49" s="106">
        <f t="shared" ref="D49:DB49" si="71">C50</f>
        <v>0</v>
      </c>
      <c r="E49" s="106">
        <f t="shared" si="71"/>
        <v>0</v>
      </c>
      <c r="F49" s="106">
        <f t="shared" si="71"/>
        <v>0</v>
      </c>
      <c r="G49" s="106">
        <f t="shared" si="71"/>
        <v>0</v>
      </c>
      <c r="H49" s="106">
        <f t="shared" si="71"/>
        <v>0</v>
      </c>
      <c r="I49" s="106">
        <f t="shared" si="71"/>
        <v>0</v>
      </c>
      <c r="J49" s="106">
        <f t="shared" si="71"/>
        <v>0</v>
      </c>
      <c r="K49" s="106">
        <f t="shared" si="71"/>
        <v>0</v>
      </c>
      <c r="L49" s="106">
        <f t="shared" si="71"/>
        <v>0</v>
      </c>
      <c r="M49" s="106">
        <f t="shared" si="71"/>
        <v>0</v>
      </c>
      <c r="N49" s="106">
        <f t="shared" si="71"/>
        <v>0</v>
      </c>
      <c r="O49" s="106">
        <f t="shared" si="71"/>
        <v>0</v>
      </c>
      <c r="P49" s="106">
        <f t="shared" si="71"/>
        <v>0</v>
      </c>
      <c r="Q49" s="106">
        <f t="shared" si="71"/>
        <v>0</v>
      </c>
      <c r="R49" s="106">
        <f t="shared" si="71"/>
        <v>0</v>
      </c>
      <c r="S49" s="106">
        <f t="shared" si="71"/>
        <v>0</v>
      </c>
      <c r="T49" s="106">
        <f t="shared" si="71"/>
        <v>0</v>
      </c>
      <c r="U49" s="106">
        <f t="shared" si="71"/>
        <v>0</v>
      </c>
      <c r="V49" s="106">
        <f t="shared" si="71"/>
        <v>0</v>
      </c>
      <c r="W49" s="106">
        <f t="shared" si="71"/>
        <v>0</v>
      </c>
      <c r="X49" s="106">
        <f t="shared" si="71"/>
        <v>0</v>
      </c>
      <c r="Y49" s="106">
        <f t="shared" si="71"/>
        <v>0</v>
      </c>
      <c r="Z49" s="106">
        <f t="shared" si="71"/>
        <v>0</v>
      </c>
      <c r="AA49" s="106">
        <f t="shared" si="71"/>
        <v>0</v>
      </c>
      <c r="AB49" s="106">
        <f t="shared" si="71"/>
        <v>0</v>
      </c>
      <c r="AC49" s="106">
        <f t="shared" si="71"/>
        <v>0</v>
      </c>
      <c r="AD49" s="106">
        <f t="shared" si="71"/>
        <v>0</v>
      </c>
      <c r="AE49" s="106">
        <f t="shared" si="71"/>
        <v>0</v>
      </c>
      <c r="AF49" s="106">
        <f t="shared" si="71"/>
        <v>0</v>
      </c>
      <c r="AG49" s="106">
        <f t="shared" si="71"/>
        <v>0</v>
      </c>
      <c r="AH49" s="106">
        <f t="shared" si="71"/>
        <v>0</v>
      </c>
      <c r="AI49" s="106">
        <f t="shared" si="71"/>
        <v>0</v>
      </c>
      <c r="AJ49" s="106">
        <f t="shared" si="71"/>
        <v>0</v>
      </c>
      <c r="AK49" s="106">
        <f t="shared" si="71"/>
        <v>0</v>
      </c>
      <c r="AL49" s="106">
        <f t="shared" si="71"/>
        <v>0</v>
      </c>
      <c r="AM49" s="106">
        <f t="shared" si="71"/>
        <v>0</v>
      </c>
      <c r="AN49" s="106">
        <f t="shared" si="71"/>
        <v>0</v>
      </c>
      <c r="AO49" s="106">
        <f t="shared" si="71"/>
        <v>0</v>
      </c>
      <c r="AP49" s="106">
        <f t="shared" si="71"/>
        <v>0</v>
      </c>
      <c r="AQ49" s="106">
        <f t="shared" si="71"/>
        <v>0</v>
      </c>
      <c r="AR49" s="106">
        <f t="shared" si="71"/>
        <v>0</v>
      </c>
      <c r="AS49" s="106">
        <f t="shared" si="71"/>
        <v>0</v>
      </c>
      <c r="AT49" s="106">
        <f t="shared" si="71"/>
        <v>0</v>
      </c>
      <c r="AU49" s="106">
        <f t="shared" si="71"/>
        <v>0</v>
      </c>
      <c r="AV49" s="106">
        <f t="shared" si="71"/>
        <v>0</v>
      </c>
      <c r="AW49" s="106">
        <f t="shared" si="71"/>
        <v>0</v>
      </c>
      <c r="AX49" s="106">
        <f t="shared" si="71"/>
        <v>0</v>
      </c>
      <c r="AY49" s="106">
        <f t="shared" si="71"/>
        <v>0</v>
      </c>
      <c r="AZ49" s="106">
        <f t="shared" si="71"/>
        <v>0</v>
      </c>
      <c r="BA49" s="106">
        <f t="shared" si="71"/>
        <v>0</v>
      </c>
      <c r="BB49" s="106">
        <f t="shared" si="71"/>
        <v>0</v>
      </c>
      <c r="BC49" s="106">
        <f t="shared" si="71"/>
        <v>0</v>
      </c>
      <c r="BD49" s="106">
        <f t="shared" si="71"/>
        <v>0</v>
      </c>
      <c r="BE49" s="106">
        <f t="shared" si="71"/>
        <v>0</v>
      </c>
      <c r="BF49" s="106">
        <f t="shared" si="71"/>
        <v>0</v>
      </c>
      <c r="BG49" s="106">
        <f t="shared" si="71"/>
        <v>0</v>
      </c>
      <c r="BH49" s="106">
        <f t="shared" si="71"/>
        <v>0</v>
      </c>
      <c r="BI49" s="106">
        <f t="shared" si="71"/>
        <v>0</v>
      </c>
      <c r="BJ49" s="106">
        <f t="shared" si="71"/>
        <v>0</v>
      </c>
      <c r="BK49" s="106">
        <f t="shared" si="71"/>
        <v>0</v>
      </c>
      <c r="BL49" s="106">
        <f t="shared" si="71"/>
        <v>-2.383</v>
      </c>
      <c r="BM49" s="106">
        <f t="shared" si="71"/>
        <v>-4.766</v>
      </c>
      <c r="BN49" s="106">
        <f t="shared" si="71"/>
        <v>-7.149</v>
      </c>
      <c r="BO49" s="106">
        <f t="shared" si="71"/>
        <v>-9.532</v>
      </c>
      <c r="BP49" s="106">
        <f t="shared" si="71"/>
        <v>-16.428999999999998</v>
      </c>
      <c r="BQ49" s="106">
        <f t="shared" si="71"/>
        <v>-23.460999999999999</v>
      </c>
      <c r="BR49" s="106">
        <f t="shared" si="71"/>
        <v>-30.492999999999999</v>
      </c>
      <c r="BS49" s="106">
        <f t="shared" si="71"/>
        <v>40.400984560000005</v>
      </c>
      <c r="BT49" s="106">
        <f t="shared" si="71"/>
        <v>53.802661570000033</v>
      </c>
      <c r="BU49" s="106">
        <f t="shared" si="71"/>
        <v>68.947970016211201</v>
      </c>
      <c r="BV49" s="106">
        <f t="shared" si="71"/>
        <v>90.595553626211441</v>
      </c>
      <c r="BW49" s="106">
        <f t="shared" si="71"/>
        <v>81.848399129411348</v>
      </c>
      <c r="BX49" s="106">
        <f t="shared" si="71"/>
        <v>352.49439912941131</v>
      </c>
      <c r="BY49" s="106">
        <f t="shared" si="71"/>
        <v>341.51239912941134</v>
      </c>
      <c r="BZ49" s="106">
        <f t="shared" si="71"/>
        <v>264.37639912941131</v>
      </c>
      <c r="CA49" s="106">
        <f t="shared" si="71"/>
        <v>210.0163991294113</v>
      </c>
      <c r="CB49" s="106">
        <f t="shared" si="71"/>
        <v>186.9623991294113</v>
      </c>
      <c r="CC49" s="106">
        <f t="shared" si="71"/>
        <v>104.56539912941128</v>
      </c>
      <c r="CD49" s="106">
        <f t="shared" si="71"/>
        <v>78.479399129411277</v>
      </c>
      <c r="CE49" s="106">
        <f t="shared" si="71"/>
        <v>52.195338731661067</v>
      </c>
      <c r="CF49" s="106">
        <f t="shared" si="71"/>
        <v>19.100739363256281</v>
      </c>
      <c r="CG49" s="106">
        <f t="shared" si="71"/>
        <v>21.67628409528993</v>
      </c>
      <c r="CH49" s="106">
        <f t="shared" si="71"/>
        <v>95.758235464810838</v>
      </c>
      <c r="CI49" s="106">
        <f t="shared" si="71"/>
        <v>156.69626614512967</v>
      </c>
      <c r="CJ49" s="106">
        <f t="shared" si="71"/>
        <v>178.32751469778739</v>
      </c>
      <c r="CK49" s="106">
        <f t="shared" si="71"/>
        <v>224.27901928392117</v>
      </c>
      <c r="CL49" s="106">
        <f t="shared" si="71"/>
        <v>257.1142255087957</v>
      </c>
      <c r="CM49" s="106">
        <f t="shared" si="71"/>
        <v>324.24183526002446</v>
      </c>
      <c r="CN49" s="106">
        <f t="shared" si="71"/>
        <v>366.44107204427826</v>
      </c>
      <c r="CO49" s="106">
        <f t="shared" si="71"/>
        <v>403.36308892280948</v>
      </c>
      <c r="CP49" s="106">
        <f t="shared" si="71"/>
        <v>433.06086128818447</v>
      </c>
      <c r="CQ49" s="106">
        <f t="shared" si="71"/>
        <v>519.94648762678344</v>
      </c>
      <c r="CR49" s="106">
        <f t="shared" si="71"/>
        <v>517.52302926179379</v>
      </c>
      <c r="CS49" s="106">
        <f t="shared" si="71"/>
        <v>604.59679610556145</v>
      </c>
      <c r="CT49" s="106">
        <f t="shared" si="71"/>
        <v>647.16216950337923</v>
      </c>
      <c r="CU49" s="106">
        <f t="shared" si="71"/>
        <v>203.76436670996475</v>
      </c>
      <c r="CV49" s="106">
        <f t="shared" si="71"/>
        <v>737.39168902143535</v>
      </c>
      <c r="CW49" s="106">
        <f t="shared" si="71"/>
        <v>827.9016936228802</v>
      </c>
      <c r="CX49" s="106">
        <f t="shared" si="71"/>
        <v>851.615182592672</v>
      </c>
      <c r="CY49" s="106">
        <f t="shared" si="71"/>
        <v>969.53994690611864</v>
      </c>
      <c r="CZ49" s="106">
        <f t="shared" si="71"/>
        <v>936.71085108424347</v>
      </c>
      <c r="DA49" s="106">
        <f t="shared" si="71"/>
        <v>1042.158093128993</v>
      </c>
      <c r="DB49" s="106">
        <f t="shared" si="71"/>
        <v>1079.6274711333788</v>
      </c>
      <c r="DC49" s="11"/>
      <c r="DD49" s="11"/>
      <c r="DE49" s="15" t="s">
        <v>1601</v>
      </c>
      <c r="DF49" s="182">
        <v>0</v>
      </c>
      <c r="DG49" s="182">
        <v>0</v>
      </c>
      <c r="DH49" s="182">
        <v>0</v>
      </c>
      <c r="DI49" s="182">
        <v>0</v>
      </c>
      <c r="DJ49" s="182">
        <v>0</v>
      </c>
      <c r="DK49" s="182">
        <v>0</v>
      </c>
      <c r="DL49" s="182">
        <v>0</v>
      </c>
      <c r="DM49" s="182">
        <v>0</v>
      </c>
      <c r="DN49" s="182">
        <v>0</v>
      </c>
      <c r="DO49" s="182">
        <v>0</v>
      </c>
      <c r="DP49" s="182">
        <v>0</v>
      </c>
      <c r="DQ49" s="182">
        <v>0</v>
      </c>
      <c r="DR49" s="182">
        <v>0</v>
      </c>
      <c r="DS49" s="182">
        <v>0</v>
      </c>
      <c r="DT49" s="182">
        <v>0</v>
      </c>
      <c r="DU49" s="182">
        <f t="shared" ref="DU49:DV49" si="72">DU50-DU48</f>
        <v>21.267398039999978</v>
      </c>
      <c r="DV49" s="182">
        <f t="shared" si="72"/>
        <v>36.047398039999983</v>
      </c>
      <c r="DW49" s="182">
        <v>40.4</v>
      </c>
      <c r="DX49" s="182">
        <f t="shared" ref="DX49:EE49" si="73">DW50</f>
        <v>81.847414569411328</v>
      </c>
      <c r="DY49" s="182">
        <f t="shared" si="73"/>
        <v>210.01541456941129</v>
      </c>
      <c r="DZ49" s="182">
        <f t="shared" si="73"/>
        <v>52.194354171661047</v>
      </c>
      <c r="EA49" s="182">
        <f t="shared" si="73"/>
        <v>156.69528158512964</v>
      </c>
      <c r="EB49" s="182">
        <f t="shared" si="73"/>
        <v>324.2408507000244</v>
      </c>
      <c r="EC49" s="182">
        <f t="shared" si="73"/>
        <v>519.94550306678343</v>
      </c>
      <c r="ED49" s="182">
        <f t="shared" si="73"/>
        <v>203.7633821499648</v>
      </c>
      <c r="EE49" s="182">
        <f t="shared" si="73"/>
        <v>969.53896234611875</v>
      </c>
      <c r="EF49" s="11"/>
      <c r="EG49" s="11"/>
      <c r="EH49" s="11"/>
      <c r="EI49" s="11"/>
      <c r="EJ49" s="11"/>
      <c r="EK49" s="11"/>
      <c r="EL49" s="11"/>
      <c r="EM49" s="11"/>
      <c r="EN49" s="11"/>
      <c r="EO49" s="11"/>
      <c r="EP49" s="11"/>
      <c r="EQ49" s="11"/>
      <c r="ER49" s="11"/>
      <c r="ES49" s="11"/>
      <c r="ET49" s="11"/>
      <c r="EU49" s="11"/>
      <c r="EV49" s="11"/>
    </row>
    <row r="50" spans="1:152" ht="12.75" customHeight="1" x14ac:dyDescent="0.25">
      <c r="A50" s="11"/>
      <c r="B50" s="81" t="s">
        <v>1602</v>
      </c>
      <c r="C50" s="134">
        <f t="shared" ref="C50:BQ50" si="74">C48+C49</f>
        <v>0</v>
      </c>
      <c r="D50" s="134">
        <f t="shared" si="74"/>
        <v>0</v>
      </c>
      <c r="E50" s="134">
        <f t="shared" si="74"/>
        <v>0</v>
      </c>
      <c r="F50" s="134">
        <f t="shared" si="74"/>
        <v>0</v>
      </c>
      <c r="G50" s="134">
        <f t="shared" si="74"/>
        <v>0</v>
      </c>
      <c r="H50" s="134">
        <f t="shared" si="74"/>
        <v>0</v>
      </c>
      <c r="I50" s="134">
        <f t="shared" si="74"/>
        <v>0</v>
      </c>
      <c r="J50" s="134">
        <f t="shared" si="74"/>
        <v>0</v>
      </c>
      <c r="K50" s="134">
        <f t="shared" si="74"/>
        <v>0</v>
      </c>
      <c r="L50" s="134">
        <f t="shared" si="74"/>
        <v>0</v>
      </c>
      <c r="M50" s="134">
        <f t="shared" si="74"/>
        <v>0</v>
      </c>
      <c r="N50" s="134">
        <f t="shared" si="74"/>
        <v>0</v>
      </c>
      <c r="O50" s="134">
        <f t="shared" si="74"/>
        <v>0</v>
      </c>
      <c r="P50" s="134">
        <f t="shared" si="74"/>
        <v>0</v>
      </c>
      <c r="Q50" s="134">
        <f t="shared" si="74"/>
        <v>0</v>
      </c>
      <c r="R50" s="134">
        <f t="shared" si="74"/>
        <v>0</v>
      </c>
      <c r="S50" s="134">
        <f t="shared" si="74"/>
        <v>0</v>
      </c>
      <c r="T50" s="134">
        <f t="shared" si="74"/>
        <v>0</v>
      </c>
      <c r="U50" s="134">
        <f t="shared" si="74"/>
        <v>0</v>
      </c>
      <c r="V50" s="134">
        <f t="shared" si="74"/>
        <v>0</v>
      </c>
      <c r="W50" s="134">
        <f t="shared" si="74"/>
        <v>0</v>
      </c>
      <c r="X50" s="134">
        <f t="shared" si="74"/>
        <v>0</v>
      </c>
      <c r="Y50" s="134">
        <f t="shared" si="74"/>
        <v>0</v>
      </c>
      <c r="Z50" s="134">
        <f t="shared" si="74"/>
        <v>0</v>
      </c>
      <c r="AA50" s="134">
        <f t="shared" si="74"/>
        <v>0</v>
      </c>
      <c r="AB50" s="134">
        <f t="shared" si="74"/>
        <v>0</v>
      </c>
      <c r="AC50" s="134">
        <f t="shared" si="74"/>
        <v>0</v>
      </c>
      <c r="AD50" s="134">
        <f t="shared" si="74"/>
        <v>0</v>
      </c>
      <c r="AE50" s="134">
        <f t="shared" si="74"/>
        <v>0</v>
      </c>
      <c r="AF50" s="134">
        <f t="shared" si="74"/>
        <v>0</v>
      </c>
      <c r="AG50" s="134">
        <f t="shared" si="74"/>
        <v>0</v>
      </c>
      <c r="AH50" s="134">
        <f t="shared" si="74"/>
        <v>0</v>
      </c>
      <c r="AI50" s="134">
        <f t="shared" si="74"/>
        <v>0</v>
      </c>
      <c r="AJ50" s="134">
        <f t="shared" si="74"/>
        <v>0</v>
      </c>
      <c r="AK50" s="134">
        <f t="shared" si="74"/>
        <v>0</v>
      </c>
      <c r="AL50" s="134">
        <f t="shared" si="74"/>
        <v>0</v>
      </c>
      <c r="AM50" s="134">
        <f t="shared" si="74"/>
        <v>0</v>
      </c>
      <c r="AN50" s="134">
        <f t="shared" si="74"/>
        <v>0</v>
      </c>
      <c r="AO50" s="134">
        <f t="shared" si="74"/>
        <v>0</v>
      </c>
      <c r="AP50" s="134">
        <f t="shared" si="74"/>
        <v>0</v>
      </c>
      <c r="AQ50" s="134">
        <f t="shared" si="74"/>
        <v>0</v>
      </c>
      <c r="AR50" s="134">
        <f t="shared" si="74"/>
        <v>0</v>
      </c>
      <c r="AS50" s="134">
        <f t="shared" si="74"/>
        <v>0</v>
      </c>
      <c r="AT50" s="134">
        <f t="shared" si="74"/>
        <v>0</v>
      </c>
      <c r="AU50" s="134">
        <f t="shared" si="74"/>
        <v>0</v>
      </c>
      <c r="AV50" s="134">
        <f t="shared" si="74"/>
        <v>0</v>
      </c>
      <c r="AW50" s="134">
        <f t="shared" si="74"/>
        <v>0</v>
      </c>
      <c r="AX50" s="134">
        <f t="shared" si="74"/>
        <v>0</v>
      </c>
      <c r="AY50" s="134">
        <f t="shared" si="74"/>
        <v>0</v>
      </c>
      <c r="AZ50" s="134">
        <f t="shared" si="74"/>
        <v>0</v>
      </c>
      <c r="BA50" s="134">
        <f t="shared" si="74"/>
        <v>0</v>
      </c>
      <c r="BB50" s="134">
        <f t="shared" si="74"/>
        <v>0</v>
      </c>
      <c r="BC50" s="134">
        <f t="shared" si="74"/>
        <v>0</v>
      </c>
      <c r="BD50" s="134">
        <f t="shared" si="74"/>
        <v>0</v>
      </c>
      <c r="BE50" s="134">
        <f t="shared" si="74"/>
        <v>0</v>
      </c>
      <c r="BF50" s="134">
        <f t="shared" si="74"/>
        <v>0</v>
      </c>
      <c r="BG50" s="134">
        <f t="shared" si="74"/>
        <v>0</v>
      </c>
      <c r="BH50" s="134">
        <f t="shared" si="74"/>
        <v>0</v>
      </c>
      <c r="BI50" s="134">
        <f t="shared" si="74"/>
        <v>0</v>
      </c>
      <c r="BJ50" s="134">
        <f t="shared" si="74"/>
        <v>0</v>
      </c>
      <c r="BK50" s="134">
        <f t="shared" si="74"/>
        <v>-2.383</v>
      </c>
      <c r="BL50" s="134">
        <f t="shared" si="74"/>
        <v>-4.766</v>
      </c>
      <c r="BM50" s="134">
        <f t="shared" si="74"/>
        <v>-7.149</v>
      </c>
      <c r="BN50" s="134">
        <f t="shared" si="74"/>
        <v>-9.532</v>
      </c>
      <c r="BO50" s="134">
        <f t="shared" si="74"/>
        <v>-16.428999999999998</v>
      </c>
      <c r="BP50" s="134">
        <f t="shared" si="74"/>
        <v>-23.460999999999999</v>
      </c>
      <c r="BQ50" s="134">
        <f t="shared" si="74"/>
        <v>-30.492999999999999</v>
      </c>
      <c r="BR50" s="394">
        <v>40.400984560000005</v>
      </c>
      <c r="BS50" s="134">
        <f t="shared" ref="BS50:DB50" si="75">BS48+BS49</f>
        <v>53.802661570000033</v>
      </c>
      <c r="BT50" s="134">
        <f t="shared" si="75"/>
        <v>68.947970016211201</v>
      </c>
      <c r="BU50" s="134">
        <f t="shared" si="75"/>
        <v>90.595553626211441</v>
      </c>
      <c r="BV50" s="134">
        <f t="shared" si="75"/>
        <v>81.848399129411348</v>
      </c>
      <c r="BW50" s="134">
        <f t="shared" si="75"/>
        <v>352.49439912941131</v>
      </c>
      <c r="BX50" s="134">
        <f t="shared" si="75"/>
        <v>341.51239912941134</v>
      </c>
      <c r="BY50" s="134">
        <f t="shared" si="75"/>
        <v>264.37639912941131</v>
      </c>
      <c r="BZ50" s="134">
        <f t="shared" si="75"/>
        <v>210.0163991294113</v>
      </c>
      <c r="CA50" s="134">
        <f t="shared" si="75"/>
        <v>186.9623991294113</v>
      </c>
      <c r="CB50" s="134">
        <f t="shared" si="75"/>
        <v>104.56539912941128</v>
      </c>
      <c r="CC50" s="134">
        <f t="shared" si="75"/>
        <v>78.479399129411277</v>
      </c>
      <c r="CD50" s="134">
        <f t="shared" si="75"/>
        <v>52.195338731661067</v>
      </c>
      <c r="CE50" s="134">
        <f t="shared" si="75"/>
        <v>19.100739363256281</v>
      </c>
      <c r="CF50" s="134">
        <f t="shared" si="75"/>
        <v>21.67628409528993</v>
      </c>
      <c r="CG50" s="134">
        <f t="shared" si="75"/>
        <v>95.758235464810838</v>
      </c>
      <c r="CH50" s="134">
        <f t="shared" si="75"/>
        <v>156.69626614512967</v>
      </c>
      <c r="CI50" s="134">
        <f t="shared" si="75"/>
        <v>178.32751469778739</v>
      </c>
      <c r="CJ50" s="134">
        <f t="shared" si="75"/>
        <v>224.27901928392117</v>
      </c>
      <c r="CK50" s="134">
        <f t="shared" si="75"/>
        <v>257.1142255087957</v>
      </c>
      <c r="CL50" s="134">
        <f t="shared" si="75"/>
        <v>324.24183526002446</v>
      </c>
      <c r="CM50" s="134">
        <f t="shared" si="75"/>
        <v>366.44107204427826</v>
      </c>
      <c r="CN50" s="134">
        <f t="shared" si="75"/>
        <v>403.36308892280948</v>
      </c>
      <c r="CO50" s="134">
        <f t="shared" si="75"/>
        <v>433.06086128818447</v>
      </c>
      <c r="CP50" s="134">
        <f t="shared" si="75"/>
        <v>519.94648762678344</v>
      </c>
      <c r="CQ50" s="134">
        <f t="shared" si="75"/>
        <v>517.52302926179379</v>
      </c>
      <c r="CR50" s="134">
        <f t="shared" si="75"/>
        <v>604.59679610556145</v>
      </c>
      <c r="CS50" s="134">
        <f t="shared" si="75"/>
        <v>647.16216950337923</v>
      </c>
      <c r="CT50" s="134">
        <f t="shared" si="75"/>
        <v>203.76436670996475</v>
      </c>
      <c r="CU50" s="134">
        <f t="shared" si="75"/>
        <v>737.39168902143535</v>
      </c>
      <c r="CV50" s="134">
        <f t="shared" si="75"/>
        <v>827.9016936228802</v>
      </c>
      <c r="CW50" s="134">
        <f t="shared" si="75"/>
        <v>851.615182592672</v>
      </c>
      <c r="CX50" s="134">
        <f t="shared" si="75"/>
        <v>969.53994690611864</v>
      </c>
      <c r="CY50" s="134">
        <f t="shared" si="75"/>
        <v>936.71085108424347</v>
      </c>
      <c r="CZ50" s="134">
        <f t="shared" si="75"/>
        <v>1042.158093128993</v>
      </c>
      <c r="DA50" s="134">
        <f t="shared" si="75"/>
        <v>1079.6274711333788</v>
      </c>
      <c r="DB50" s="134">
        <f t="shared" si="75"/>
        <v>1200.7809186469369</v>
      </c>
      <c r="DC50" s="112"/>
      <c r="DD50" s="112"/>
      <c r="DE50" s="81" t="s">
        <v>1602</v>
      </c>
      <c r="DF50" s="147">
        <f t="shared" ref="DF50:DI50" si="76">DF48+DF49</f>
        <v>0</v>
      </c>
      <c r="DG50" s="147">
        <f t="shared" si="76"/>
        <v>0</v>
      </c>
      <c r="DH50" s="147">
        <f t="shared" si="76"/>
        <v>0</v>
      </c>
      <c r="DI50" s="147">
        <f t="shared" si="76"/>
        <v>0</v>
      </c>
      <c r="DJ50" s="147">
        <v>0</v>
      </c>
      <c r="DK50" s="147">
        <f t="shared" ref="DK50:DT50" si="77">DK48+DK49</f>
        <v>0</v>
      </c>
      <c r="DL50" s="147">
        <f t="shared" si="77"/>
        <v>0</v>
      </c>
      <c r="DM50" s="147">
        <f t="shared" si="77"/>
        <v>0</v>
      </c>
      <c r="DN50" s="147">
        <f t="shared" si="77"/>
        <v>0</v>
      </c>
      <c r="DO50" s="147">
        <f t="shared" si="77"/>
        <v>0</v>
      </c>
      <c r="DP50" s="147">
        <f t="shared" si="77"/>
        <v>0</v>
      </c>
      <c r="DQ50" s="147">
        <f t="shared" si="77"/>
        <v>0</v>
      </c>
      <c r="DR50" s="147">
        <f t="shared" si="77"/>
        <v>0</v>
      </c>
      <c r="DS50" s="147">
        <f t="shared" si="77"/>
        <v>0</v>
      </c>
      <c r="DT50" s="147">
        <f t="shared" si="77"/>
        <v>0</v>
      </c>
      <c r="DU50" s="147">
        <f>DV49</f>
        <v>36.047398039999983</v>
      </c>
      <c r="DV50" s="147">
        <v>40.4</v>
      </c>
      <c r="DW50" s="147">
        <f t="shared" ref="DW50:EE50" si="78">DW48+DW49</f>
        <v>81.847414569411328</v>
      </c>
      <c r="DX50" s="147">
        <f t="shared" si="78"/>
        <v>210.01541456941129</v>
      </c>
      <c r="DY50" s="147">
        <f t="shared" si="78"/>
        <v>52.194354171661047</v>
      </c>
      <c r="DZ50" s="147">
        <f t="shared" si="78"/>
        <v>156.69528158512964</v>
      </c>
      <c r="EA50" s="147">
        <f t="shared" si="78"/>
        <v>324.2408507000244</v>
      </c>
      <c r="EB50" s="147">
        <f t="shared" si="78"/>
        <v>519.94550306678343</v>
      </c>
      <c r="EC50" s="147">
        <f t="shared" si="78"/>
        <v>203.7633821499648</v>
      </c>
      <c r="ED50" s="147">
        <f t="shared" si="78"/>
        <v>969.53896234611875</v>
      </c>
      <c r="EE50" s="147">
        <f t="shared" si="78"/>
        <v>1200.7799340869371</v>
      </c>
      <c r="EF50" s="112"/>
      <c r="EG50" s="112"/>
      <c r="EH50" s="112"/>
      <c r="EI50" s="112"/>
      <c r="EJ50" s="112"/>
      <c r="EK50" s="112"/>
      <c r="EL50" s="112"/>
      <c r="EM50" s="112"/>
      <c r="EN50" s="112"/>
      <c r="EO50" s="112"/>
      <c r="EP50" s="112"/>
      <c r="EQ50" s="112"/>
      <c r="ER50" s="112"/>
      <c r="ES50" s="112"/>
      <c r="ET50" s="112"/>
      <c r="EU50" s="112"/>
      <c r="EV50" s="112"/>
    </row>
    <row r="51" spans="1:152" ht="12.75" customHeight="1" x14ac:dyDescent="0.25">
      <c r="A51" s="2"/>
      <c r="B51" s="2"/>
      <c r="C51" s="92"/>
      <c r="D51" s="106"/>
      <c r="E51" s="92"/>
      <c r="F51" s="92"/>
      <c r="G51" s="92"/>
      <c r="H51" s="106"/>
      <c r="I51" s="92"/>
      <c r="J51" s="92"/>
      <c r="K51" s="92"/>
      <c r="L51" s="92"/>
      <c r="M51" s="92"/>
      <c r="N51" s="92"/>
      <c r="O51" s="92"/>
      <c r="P51" s="92"/>
      <c r="Q51" s="92"/>
      <c r="R51" s="92"/>
      <c r="S51" s="92"/>
      <c r="T51" s="92"/>
      <c r="U51" s="92"/>
      <c r="V51" s="106"/>
      <c r="W51" s="92"/>
      <c r="X51" s="92"/>
      <c r="Y51" s="92"/>
      <c r="Z51" s="92"/>
      <c r="AA51" s="92"/>
      <c r="AB51" s="92"/>
      <c r="AC51" s="92"/>
      <c r="AD51" s="92"/>
      <c r="AE51" s="92"/>
      <c r="AF51" s="92"/>
      <c r="AG51" s="92"/>
      <c r="AH51" s="92"/>
      <c r="AI51" s="92"/>
      <c r="AJ51" s="92"/>
      <c r="AK51" s="92"/>
      <c r="AL51" s="92"/>
      <c r="AM51" s="138"/>
      <c r="AN51" s="138"/>
      <c r="AO51" s="138"/>
      <c r="AP51" s="138"/>
      <c r="AQ51" s="138"/>
      <c r="AR51" s="138"/>
      <c r="AS51" s="138"/>
      <c r="AT51" s="138"/>
      <c r="AU51" s="138"/>
      <c r="AV51" s="138"/>
      <c r="AW51" s="138"/>
      <c r="AX51" s="138"/>
      <c r="AY51" s="92"/>
      <c r="AZ51" s="92"/>
      <c r="BA51" s="92"/>
      <c r="BB51" s="92"/>
      <c r="BC51" s="92"/>
      <c r="BD51" s="92"/>
      <c r="BE51" s="92"/>
      <c r="BF51" s="92"/>
      <c r="BG51" s="92"/>
      <c r="BH51" s="92"/>
      <c r="BI51" s="92"/>
      <c r="BJ51" s="92"/>
      <c r="BK51" s="92"/>
      <c r="BL51" s="92"/>
      <c r="BM51" s="92"/>
      <c r="BN51" s="92"/>
      <c r="BO51" s="92"/>
      <c r="BP51" s="92"/>
      <c r="BQ51" s="92"/>
      <c r="BR51" s="92"/>
      <c r="BS51" s="260"/>
      <c r="BT51" s="260"/>
      <c r="BU51" s="260"/>
      <c r="BV51" s="260"/>
      <c r="BW51" s="260"/>
      <c r="BX51" s="260"/>
      <c r="BY51" s="260"/>
      <c r="BZ51" s="260"/>
      <c r="CA51" s="260"/>
      <c r="CB51" s="260"/>
      <c r="CC51" s="260"/>
      <c r="CD51" s="260"/>
      <c r="CE51" s="260"/>
      <c r="CF51" s="260"/>
      <c r="CG51" s="260"/>
      <c r="CH51" s="260"/>
      <c r="CI51" s="260"/>
      <c r="CJ51" s="260"/>
      <c r="CK51" s="260"/>
      <c r="CL51" s="260"/>
      <c r="CM51" s="260"/>
      <c r="CN51" s="260"/>
      <c r="CO51" s="260"/>
      <c r="CP51" s="260"/>
      <c r="CQ51" s="260"/>
      <c r="CR51" s="260"/>
      <c r="CS51" s="260"/>
      <c r="CT51" s="260"/>
      <c r="CU51" s="260"/>
      <c r="CV51" s="260"/>
      <c r="CW51" s="260"/>
      <c r="CX51" s="260"/>
      <c r="CY51" s="260"/>
      <c r="CZ51" s="260"/>
      <c r="DA51" s="260"/>
      <c r="DB51" s="260"/>
      <c r="DC51" s="2"/>
      <c r="DD51" s="2"/>
      <c r="DE51" s="2"/>
      <c r="DF51" s="92"/>
      <c r="DG51" s="92"/>
      <c r="DH51" s="92"/>
      <c r="DI51" s="92"/>
      <c r="DJ51" s="92"/>
      <c r="DK51" s="92"/>
      <c r="DL51" s="92"/>
      <c r="DM51" s="92"/>
      <c r="DN51" s="92"/>
      <c r="DO51" s="92"/>
      <c r="DP51" s="92"/>
      <c r="DQ51" s="92"/>
      <c r="DR51" s="92"/>
      <c r="DS51" s="92"/>
      <c r="DT51" s="92"/>
      <c r="DU51" s="92"/>
      <c r="DV51" s="92"/>
      <c r="DW51" s="92"/>
      <c r="DX51" s="92"/>
      <c r="DY51" s="92"/>
      <c r="DZ51" s="92"/>
      <c r="EA51" s="92"/>
      <c r="EB51" s="92"/>
      <c r="EC51" s="92"/>
      <c r="ED51" s="92"/>
      <c r="EE51" s="92"/>
      <c r="EF51" s="2"/>
      <c r="EG51" s="2"/>
      <c r="EH51" s="2"/>
      <c r="EI51" s="2"/>
      <c r="EJ51" s="2"/>
      <c r="EK51" s="2"/>
      <c r="EL51" s="2"/>
      <c r="EM51" s="2"/>
      <c r="EN51" s="2"/>
      <c r="EO51" s="2"/>
      <c r="EP51" s="2"/>
      <c r="EQ51" s="2"/>
      <c r="ER51" s="2"/>
      <c r="ES51" s="2"/>
      <c r="ET51" s="2"/>
      <c r="EU51" s="2"/>
      <c r="EV51" s="2"/>
    </row>
    <row r="52" spans="1:152" ht="12.75" customHeight="1" x14ac:dyDescent="0.25">
      <c r="A52" s="11" t="s">
        <v>1</v>
      </c>
      <c r="B52" s="13" t="s">
        <v>1603</v>
      </c>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13"/>
      <c r="AZ52" s="13"/>
      <c r="BA52" s="13"/>
      <c r="BB52" s="13"/>
      <c r="BC52" s="13"/>
      <c r="BD52" s="13"/>
      <c r="BE52" s="13"/>
      <c r="BF52" s="13"/>
      <c r="BG52" s="13"/>
      <c r="BH52" s="13"/>
      <c r="BI52" s="13"/>
      <c r="BJ52" s="13"/>
      <c r="BK52" s="13"/>
      <c r="BL52" s="13"/>
      <c r="BM52" s="13"/>
      <c r="BN52" s="13"/>
      <c r="BO52" s="13"/>
      <c r="BP52" s="13"/>
      <c r="BQ52" s="13"/>
      <c r="BR52" s="13"/>
      <c r="BS52" s="13"/>
      <c r="BT52" s="13"/>
      <c r="BU52" s="13"/>
      <c r="BV52" s="13"/>
      <c r="BW52" s="13"/>
      <c r="BX52" s="13"/>
      <c r="BY52" s="13"/>
      <c r="BZ52" s="13"/>
      <c r="CA52" s="13"/>
      <c r="CB52" s="13"/>
      <c r="CC52" s="13"/>
      <c r="CD52" s="13"/>
      <c r="CE52" s="13"/>
      <c r="CF52" s="13"/>
      <c r="CG52" s="13"/>
      <c r="CH52" s="13"/>
      <c r="CI52" s="13"/>
      <c r="CJ52" s="13"/>
      <c r="CK52" s="13"/>
      <c r="CL52" s="13"/>
      <c r="CM52" s="13"/>
      <c r="CN52" s="13"/>
      <c r="CO52" s="13"/>
      <c r="CP52" s="13"/>
      <c r="CQ52" s="13"/>
      <c r="CR52" s="13"/>
      <c r="CS52" s="13"/>
      <c r="CT52" s="13"/>
      <c r="CU52" s="13"/>
      <c r="CV52" s="13"/>
      <c r="CW52" s="13"/>
      <c r="CX52" s="13"/>
      <c r="CY52" s="13"/>
      <c r="CZ52" s="13"/>
      <c r="DA52" s="13"/>
      <c r="DB52" s="13"/>
      <c r="DC52" s="100"/>
      <c r="DD52" s="100"/>
      <c r="DE52" s="13" t="s">
        <v>1603</v>
      </c>
      <c r="DF52" s="13"/>
      <c r="DG52" s="13"/>
      <c r="DH52" s="13"/>
      <c r="DI52" s="13"/>
      <c r="DJ52" s="13"/>
      <c r="DK52" s="13"/>
      <c r="DL52" s="13"/>
      <c r="DM52" s="13"/>
      <c r="DN52" s="13"/>
      <c r="DO52" s="13"/>
      <c r="DP52" s="13"/>
      <c r="DQ52" s="13"/>
      <c r="DR52" s="13"/>
      <c r="DS52" s="13"/>
      <c r="DT52" s="13"/>
      <c r="DU52" s="13"/>
      <c r="DV52" s="13"/>
      <c r="DW52" s="13"/>
      <c r="DX52" s="13"/>
      <c r="DY52" s="13"/>
      <c r="DZ52" s="13"/>
      <c r="EA52" s="13"/>
      <c r="EB52" s="13"/>
      <c r="EC52" s="13"/>
      <c r="ED52" s="13"/>
      <c r="EE52" s="13"/>
      <c r="EF52" s="2"/>
      <c r="EG52" s="2"/>
      <c r="EH52" s="2"/>
      <c r="EI52" s="2"/>
      <c r="EJ52" s="2"/>
      <c r="EK52" s="2"/>
      <c r="EL52" s="2"/>
      <c r="EM52" s="2"/>
      <c r="EN52" s="2"/>
      <c r="EO52" s="2"/>
      <c r="EP52" s="2"/>
      <c r="EQ52" s="2"/>
      <c r="ER52" s="2"/>
      <c r="ES52" s="2"/>
      <c r="ET52" s="2"/>
      <c r="EU52" s="2"/>
      <c r="EV52" s="2"/>
    </row>
    <row r="53" spans="1:152" ht="12.75" customHeight="1" x14ac:dyDescent="0.25">
      <c r="A53" s="2"/>
      <c r="B53" s="2"/>
      <c r="C53" s="92"/>
      <c r="D53" s="92"/>
      <c r="E53" s="92"/>
      <c r="F53" s="92"/>
      <c r="G53" s="92"/>
      <c r="H53" s="92"/>
      <c r="I53" s="92"/>
      <c r="J53" s="92"/>
      <c r="K53" s="92"/>
      <c r="L53" s="92"/>
      <c r="M53" s="92"/>
      <c r="N53" s="92"/>
      <c r="O53" s="92"/>
      <c r="P53" s="92"/>
      <c r="Q53" s="92"/>
      <c r="R53" s="92"/>
      <c r="S53" s="92"/>
      <c r="T53" s="92"/>
      <c r="U53" s="92"/>
      <c r="V53" s="92"/>
      <c r="W53" s="92"/>
      <c r="X53" s="92"/>
      <c r="Y53" s="92"/>
      <c r="Z53" s="92"/>
      <c r="AA53" s="92"/>
      <c r="AB53" s="92"/>
      <c r="AC53" s="92"/>
      <c r="AD53" s="92"/>
      <c r="AE53" s="92"/>
      <c r="AF53" s="92"/>
      <c r="AG53" s="92"/>
      <c r="AH53" s="92"/>
      <c r="AI53" s="92"/>
      <c r="AJ53" s="92"/>
      <c r="AK53" s="92"/>
      <c r="AL53" s="92"/>
      <c r="AM53" s="92"/>
      <c r="AN53" s="92"/>
      <c r="AO53" s="92"/>
      <c r="AP53" s="92"/>
      <c r="AQ53" s="92"/>
      <c r="AR53" s="92"/>
      <c r="AS53" s="92"/>
      <c r="AT53" s="92"/>
      <c r="AU53" s="92"/>
      <c r="AV53" s="92"/>
      <c r="AW53" s="92"/>
      <c r="AX53" s="92"/>
      <c r="AY53" s="92"/>
      <c r="AZ53" s="92"/>
      <c r="BA53" s="92"/>
      <c r="BB53" s="92"/>
      <c r="BC53" s="92"/>
      <c r="BD53" s="92"/>
      <c r="BE53" s="92"/>
      <c r="BF53" s="92"/>
      <c r="BG53" s="92"/>
      <c r="BH53" s="92"/>
      <c r="BI53" s="92"/>
      <c r="BJ53" s="92"/>
      <c r="BK53" s="92"/>
      <c r="BL53" s="92"/>
      <c r="BM53" s="92"/>
      <c r="BN53" s="92"/>
      <c r="BO53" s="92"/>
      <c r="BP53" s="92"/>
      <c r="BQ53" s="92"/>
      <c r="BR53" s="92"/>
      <c r="BS53" s="92"/>
      <c r="BT53" s="92"/>
      <c r="BU53" s="92"/>
      <c r="BV53" s="92"/>
      <c r="BW53" s="92"/>
      <c r="BX53" s="92"/>
      <c r="BY53" s="92"/>
      <c r="BZ53" s="92"/>
      <c r="CA53" s="92"/>
      <c r="CB53" s="92"/>
      <c r="CC53" s="92"/>
      <c r="CD53" s="92"/>
      <c r="CE53" s="92"/>
      <c r="CF53" s="92"/>
      <c r="CG53" s="92"/>
      <c r="CH53" s="92"/>
      <c r="CI53" s="92"/>
      <c r="CJ53" s="92"/>
      <c r="CK53" s="92"/>
      <c r="CL53" s="92"/>
      <c r="CM53" s="92"/>
      <c r="CN53" s="92"/>
      <c r="CO53" s="92"/>
      <c r="CP53" s="92"/>
      <c r="CQ53" s="92"/>
      <c r="CR53" s="92"/>
      <c r="CS53" s="92"/>
      <c r="CT53" s="92"/>
      <c r="CU53" s="92"/>
      <c r="CV53" s="92"/>
      <c r="CW53" s="92"/>
      <c r="CX53" s="92"/>
      <c r="CY53" s="92"/>
      <c r="CZ53" s="92"/>
      <c r="DA53" s="92"/>
      <c r="DB53" s="92"/>
      <c r="DC53" s="2"/>
      <c r="DD53" s="2"/>
      <c r="DE53" s="2"/>
      <c r="DF53" s="92"/>
      <c r="DG53" s="92"/>
      <c r="DH53" s="92"/>
      <c r="DI53" s="92"/>
      <c r="DJ53" s="92"/>
      <c r="DK53" s="92"/>
      <c r="DL53" s="92"/>
      <c r="DM53" s="92"/>
      <c r="DN53" s="92"/>
      <c r="DO53" s="92"/>
      <c r="DP53" s="92"/>
      <c r="DQ53" s="92"/>
      <c r="DR53" s="92"/>
      <c r="DS53" s="92"/>
      <c r="DT53" s="92"/>
      <c r="DU53" s="92"/>
      <c r="DV53" s="92"/>
      <c r="DW53" s="92"/>
      <c r="DX53" s="92"/>
      <c r="DY53" s="92"/>
      <c r="DZ53" s="92"/>
      <c r="EA53" s="92"/>
      <c r="EB53" s="92"/>
      <c r="EC53" s="92"/>
      <c r="ED53" s="92"/>
      <c r="EE53" s="92"/>
      <c r="EF53" s="2"/>
      <c r="EG53" s="2"/>
      <c r="EH53" s="2"/>
      <c r="EI53" s="2"/>
      <c r="EJ53" s="2"/>
      <c r="EK53" s="2"/>
      <c r="EL53" s="2"/>
      <c r="EM53" s="2"/>
      <c r="EN53" s="2"/>
      <c r="EO53" s="2"/>
      <c r="EP53" s="2"/>
      <c r="EQ53" s="2"/>
      <c r="ER53" s="2"/>
      <c r="ES53" s="2"/>
      <c r="ET53" s="2"/>
      <c r="EU53" s="2"/>
      <c r="EV53" s="2"/>
    </row>
    <row r="54" spans="1:152" ht="12.75" customHeight="1" x14ac:dyDescent="0.25">
      <c r="A54" s="2"/>
      <c r="B54" s="233" t="s">
        <v>1604</v>
      </c>
      <c r="C54" s="234"/>
      <c r="D54" s="234"/>
      <c r="E54" s="234"/>
      <c r="F54" s="234"/>
      <c r="G54" s="234"/>
      <c r="H54" s="234"/>
      <c r="I54" s="234"/>
      <c r="J54" s="234"/>
      <c r="K54" s="234"/>
      <c r="L54" s="234"/>
      <c r="M54" s="234"/>
      <c r="N54" s="234"/>
      <c r="O54" s="234"/>
      <c r="P54" s="234"/>
      <c r="Q54" s="234"/>
      <c r="R54" s="234"/>
      <c r="S54" s="234"/>
      <c r="T54" s="234"/>
      <c r="U54" s="234"/>
      <c r="V54" s="234"/>
      <c r="W54" s="234"/>
      <c r="X54" s="234"/>
      <c r="Y54" s="234"/>
      <c r="Z54" s="234"/>
      <c r="AA54" s="234"/>
      <c r="AB54" s="234"/>
      <c r="AC54" s="234"/>
      <c r="AD54" s="234"/>
      <c r="AE54" s="234"/>
      <c r="AF54" s="234"/>
      <c r="AG54" s="234"/>
      <c r="AH54" s="234"/>
      <c r="AI54" s="234"/>
      <c r="AJ54" s="234"/>
      <c r="AK54" s="234"/>
      <c r="AL54" s="234"/>
      <c r="AM54" s="234"/>
      <c r="AN54" s="234"/>
      <c r="AO54" s="234"/>
      <c r="AP54" s="234"/>
      <c r="AQ54" s="234"/>
      <c r="AR54" s="234"/>
      <c r="AS54" s="234"/>
      <c r="AT54" s="234"/>
      <c r="AU54" s="234"/>
      <c r="AV54" s="234"/>
      <c r="AW54" s="234"/>
      <c r="AX54" s="234"/>
      <c r="AY54" s="395"/>
      <c r="AZ54" s="395"/>
      <c r="BA54" s="395"/>
      <c r="BB54" s="395"/>
      <c r="BC54" s="395"/>
      <c r="BD54" s="395"/>
      <c r="BE54" s="395"/>
      <c r="BF54" s="395"/>
      <c r="BG54" s="395"/>
      <c r="BH54" s="395"/>
      <c r="BI54" s="395"/>
      <c r="BJ54" s="395"/>
      <c r="BK54" s="395"/>
      <c r="BL54" s="395"/>
      <c r="BM54" s="395"/>
      <c r="BN54" s="395"/>
      <c r="BO54" s="395"/>
      <c r="BP54" s="395"/>
      <c r="BQ54" s="395"/>
      <c r="BR54" s="395"/>
      <c r="BS54" s="395"/>
      <c r="BT54" s="395">
        <f>(BT11)/'Balance Sheet'!BS19</f>
        <v>1.4602028607777609E-2</v>
      </c>
      <c r="BU54" s="395">
        <f>(BU11)/'Balance Sheet'!BT19</f>
        <v>1.5038941740153909E-2</v>
      </c>
      <c r="BV54" s="395">
        <f>(BV11)/'Balance Sheet'!BU19</f>
        <v>1.5726676139105111E-2</v>
      </c>
      <c r="BW54" s="395">
        <f>(BW11)/'Balance Sheet'!BV19</f>
        <v>1.6265204213498106E-2</v>
      </c>
      <c r="BX54" s="395">
        <f>(BX11)/'Balance Sheet'!BW19</f>
        <v>1.6303300529599777E-2</v>
      </c>
      <c r="BY54" s="395">
        <f>(BY11)/'Balance Sheet'!BX19</f>
        <v>1.5351033830558643E-2</v>
      </c>
      <c r="BZ54" s="395">
        <f>(BZ11)/'Balance Sheet'!BY19</f>
        <v>1.4796193472352736E-2</v>
      </c>
      <c r="CA54" s="395">
        <f>(CA11)/'Balance Sheet'!BZ19</f>
        <v>2.040100143367642E-2</v>
      </c>
      <c r="CB54" s="395">
        <f>(CB11)/'Balance Sheet'!CA19</f>
        <v>2.0105552988143732E-2</v>
      </c>
      <c r="CC54" s="395">
        <f>(CC11)/'Balance Sheet'!CB19</f>
        <v>1.9218806669721117E-2</v>
      </c>
      <c r="CD54" s="234">
        <f t="shared" ref="CD54:DB54" si="79">CC54</f>
        <v>1.9218806669721117E-2</v>
      </c>
      <c r="CE54" s="234">
        <f t="shared" si="79"/>
        <v>1.9218806669721117E-2</v>
      </c>
      <c r="CF54" s="234">
        <f t="shared" si="79"/>
        <v>1.9218806669721117E-2</v>
      </c>
      <c r="CG54" s="234">
        <f t="shared" si="79"/>
        <v>1.9218806669721117E-2</v>
      </c>
      <c r="CH54" s="234">
        <f t="shared" si="79"/>
        <v>1.9218806669721117E-2</v>
      </c>
      <c r="CI54" s="234">
        <f t="shared" si="79"/>
        <v>1.9218806669721117E-2</v>
      </c>
      <c r="CJ54" s="234">
        <f t="shared" si="79"/>
        <v>1.9218806669721117E-2</v>
      </c>
      <c r="CK54" s="234">
        <f t="shared" si="79"/>
        <v>1.9218806669721117E-2</v>
      </c>
      <c r="CL54" s="234">
        <f t="shared" si="79"/>
        <v>1.9218806669721117E-2</v>
      </c>
      <c r="CM54" s="234">
        <f t="shared" si="79"/>
        <v>1.9218806669721117E-2</v>
      </c>
      <c r="CN54" s="234">
        <f t="shared" si="79"/>
        <v>1.9218806669721117E-2</v>
      </c>
      <c r="CO54" s="234">
        <f t="shared" si="79"/>
        <v>1.9218806669721117E-2</v>
      </c>
      <c r="CP54" s="234">
        <f t="shared" si="79"/>
        <v>1.9218806669721117E-2</v>
      </c>
      <c r="CQ54" s="234">
        <f t="shared" si="79"/>
        <v>1.9218806669721117E-2</v>
      </c>
      <c r="CR54" s="234">
        <f t="shared" si="79"/>
        <v>1.9218806669721117E-2</v>
      </c>
      <c r="CS54" s="234">
        <f t="shared" si="79"/>
        <v>1.9218806669721117E-2</v>
      </c>
      <c r="CT54" s="234">
        <f t="shared" si="79"/>
        <v>1.9218806669721117E-2</v>
      </c>
      <c r="CU54" s="234">
        <f t="shared" si="79"/>
        <v>1.9218806669721117E-2</v>
      </c>
      <c r="CV54" s="234">
        <f t="shared" si="79"/>
        <v>1.9218806669721117E-2</v>
      </c>
      <c r="CW54" s="234">
        <f t="shared" si="79"/>
        <v>1.9218806669721117E-2</v>
      </c>
      <c r="CX54" s="234">
        <f t="shared" si="79"/>
        <v>1.9218806669721117E-2</v>
      </c>
      <c r="CY54" s="234">
        <f t="shared" si="79"/>
        <v>1.9218806669721117E-2</v>
      </c>
      <c r="CZ54" s="234">
        <f t="shared" si="79"/>
        <v>1.9218806669721117E-2</v>
      </c>
      <c r="DA54" s="234">
        <f t="shared" si="79"/>
        <v>1.9218806669721117E-2</v>
      </c>
      <c r="DB54" s="234">
        <f t="shared" si="79"/>
        <v>1.9218806669721117E-2</v>
      </c>
      <c r="DC54" s="2"/>
      <c r="DD54" s="2"/>
      <c r="DE54" s="233" t="s">
        <v>1604</v>
      </c>
      <c r="DF54" s="234"/>
      <c r="DG54" s="234" t="e">
        <f>(DG11)/'Balance Sheet'!DF19</f>
        <v>#DIV/0!</v>
      </c>
      <c r="DH54" s="234" t="e">
        <f>(DH11)/'Balance Sheet'!DG19</f>
        <v>#DIV/0!</v>
      </c>
      <c r="DI54" s="234" t="e">
        <f>(DI11)/'Balance Sheet'!DH19</f>
        <v>#DIV/0!</v>
      </c>
      <c r="DJ54" s="234" t="e">
        <f>(DJ11)/'Balance Sheet'!DI19</f>
        <v>#DIV/0!</v>
      </c>
      <c r="DK54" s="234" t="e">
        <f>(DK11)/'Balance Sheet'!DJ19</f>
        <v>#DIV/0!</v>
      </c>
      <c r="DL54" s="234" t="e">
        <f>(DL11)/'Balance Sheet'!DK19</f>
        <v>#DIV/0!</v>
      </c>
      <c r="DM54" s="234" t="e">
        <f>(DM11)/'Balance Sheet'!DL19</f>
        <v>#DIV/0!</v>
      </c>
      <c r="DN54" s="234" t="e">
        <f>(DN11)/'Balance Sheet'!DM19</f>
        <v>#DIV/0!</v>
      </c>
      <c r="DO54" s="234" t="e">
        <f>(DO11)/'Balance Sheet'!DN19</f>
        <v>#DIV/0!</v>
      </c>
      <c r="DP54" s="234" t="e">
        <f>(DP11)/'Balance Sheet'!DO19</f>
        <v>#DIV/0!</v>
      </c>
      <c r="DQ54" s="234" t="e">
        <f>(DQ11)/'Balance Sheet'!DP19</f>
        <v>#DIV/0!</v>
      </c>
      <c r="DR54" s="234" t="e">
        <f>(DR11)/'Balance Sheet'!DQ19</f>
        <v>#DIV/0!</v>
      </c>
      <c r="DS54" s="234" t="e">
        <f>(DS11)/'Balance Sheet'!DR19</f>
        <v>#DIV/0!</v>
      </c>
      <c r="DT54" s="234" t="e">
        <f>(DT11)/'Balance Sheet'!DS19</f>
        <v>#DIV/0!</v>
      </c>
      <c r="DU54" s="234" t="e">
        <f>(DU11)/'Balance Sheet'!DT19</f>
        <v>#DIV/0!</v>
      </c>
      <c r="DV54" s="234">
        <f>(DV11)/'Balance Sheet'!DU19</f>
        <v>5.3223665912488172E-2</v>
      </c>
      <c r="DW54" s="234">
        <f>(DW11)/'Balance Sheet'!DV19</f>
        <v>6.1646863649007289E-2</v>
      </c>
      <c r="DX54" s="234">
        <f>(DX11)/'Balance Sheet'!DW19</f>
        <v>7.6883005475111274E-2</v>
      </c>
      <c r="DY54" s="234">
        <f>(DY11)/'Balance Sheet'!DX19</f>
        <v>0.10498506943701452</v>
      </c>
      <c r="DZ54" s="234">
        <f>(DZ11)/'Balance Sheet'!DY19</f>
        <v>7.0669520523402071E-2</v>
      </c>
      <c r="EA54" s="234">
        <f>(EA11)/'Balance Sheet'!DZ19</f>
        <v>6.6693335896968173E-2</v>
      </c>
      <c r="EB54" s="234">
        <f>(EB11)/'Balance Sheet'!EA19</f>
        <v>6.703186091023508E-2</v>
      </c>
      <c r="EC54" s="234">
        <f>(EC11)/'Balance Sheet'!EB19</f>
        <v>6.8290853669704374E-2</v>
      </c>
      <c r="ED54" s="234">
        <f>(ED11)/'Balance Sheet'!EC19</f>
        <v>6.9598044502724693E-2</v>
      </c>
      <c r="EE54" s="234">
        <f>(EE11)/'Balance Sheet'!ED19</f>
        <v>7.0956255175555746E-2</v>
      </c>
      <c r="EF54" s="2"/>
      <c r="EG54" s="2"/>
      <c r="EH54" s="2"/>
      <c r="EI54" s="2"/>
      <c r="EJ54" s="2"/>
      <c r="EK54" s="2"/>
      <c r="EL54" s="2"/>
      <c r="EM54" s="2"/>
      <c r="EN54" s="2"/>
      <c r="EO54" s="2"/>
      <c r="EP54" s="2"/>
      <c r="EQ54" s="2"/>
      <c r="ER54" s="2"/>
      <c r="ES54" s="2"/>
      <c r="ET54" s="2"/>
      <c r="EU54" s="2"/>
      <c r="EV54" s="2"/>
    </row>
    <row r="55" spans="1:152" ht="12.75" customHeight="1" x14ac:dyDescent="0.25">
      <c r="A55" s="2"/>
      <c r="B55" s="2" t="s">
        <v>1605</v>
      </c>
      <c r="C55" s="2"/>
      <c r="D55" s="2"/>
      <c r="E55" s="2"/>
      <c r="F55" s="2"/>
      <c r="G55" s="233" t="e">
        <f>-G28/'Income Statement'!G11</f>
        <v>#DIV/0!</v>
      </c>
      <c r="H55" s="233" t="e">
        <f>-H28/'Income Statement'!H11</f>
        <v>#DIV/0!</v>
      </c>
      <c r="I55" s="233" t="e">
        <f>-I28/'Income Statement'!I11</f>
        <v>#DIV/0!</v>
      </c>
      <c r="J55" s="233" t="e">
        <f>-J28/'Income Statement'!J11</f>
        <v>#DIV/0!</v>
      </c>
      <c r="K55" s="233" t="e">
        <f>-K28/'Income Statement'!K11</f>
        <v>#DIV/0!</v>
      </c>
      <c r="L55" s="233" t="e">
        <f>-L28/'Income Statement'!L11</f>
        <v>#DIV/0!</v>
      </c>
      <c r="M55" s="233" t="e">
        <f>-M28/'Income Statement'!M11</f>
        <v>#DIV/0!</v>
      </c>
      <c r="N55" s="233" t="e">
        <f>-N28/'Income Statement'!N11</f>
        <v>#DIV/0!</v>
      </c>
      <c r="O55" s="233" t="e">
        <f>-O28/'Income Statement'!O11</f>
        <v>#DIV/0!</v>
      </c>
      <c r="P55" s="233" t="e">
        <f>-P28/'Income Statement'!P11</f>
        <v>#DIV/0!</v>
      </c>
      <c r="Q55" s="233" t="e">
        <f>-Q28/'Income Statement'!Q11</f>
        <v>#DIV/0!</v>
      </c>
      <c r="R55" s="233" t="e">
        <f>-R28/'Income Statement'!R11</f>
        <v>#DIV/0!</v>
      </c>
      <c r="S55" s="233" t="e">
        <f>-S28/'Income Statement'!S11</f>
        <v>#DIV/0!</v>
      </c>
      <c r="T55" s="233" t="e">
        <f>-T28/'Income Statement'!T11</f>
        <v>#DIV/0!</v>
      </c>
      <c r="U55" s="233" t="e">
        <f>-U28/'Income Statement'!U11</f>
        <v>#DIV/0!</v>
      </c>
      <c r="V55" s="233" t="e">
        <f>-V28/'Income Statement'!V11</f>
        <v>#DIV/0!</v>
      </c>
      <c r="W55" s="233" t="e">
        <f>-W28/'Income Statement'!W11</f>
        <v>#DIV/0!</v>
      </c>
      <c r="X55" s="233" t="e">
        <f>-X28/'Income Statement'!X11</f>
        <v>#DIV/0!</v>
      </c>
      <c r="Y55" s="233" t="e">
        <f>-Y28/'Income Statement'!Y11</f>
        <v>#DIV/0!</v>
      </c>
      <c r="Z55" s="233" t="e">
        <f>-Z28/'Income Statement'!Z11</f>
        <v>#DIV/0!</v>
      </c>
      <c r="AA55" s="233" t="e">
        <f>-AA28/'Income Statement'!AA11</f>
        <v>#DIV/0!</v>
      </c>
      <c r="AB55" s="233" t="e">
        <f>-AB28/'Income Statement'!AB11</f>
        <v>#DIV/0!</v>
      </c>
      <c r="AC55" s="233" t="e">
        <f>-AC28/'Income Statement'!AC11</f>
        <v>#DIV/0!</v>
      </c>
      <c r="AD55" s="233" t="e">
        <f>-AD28/'Income Statement'!AD11</f>
        <v>#DIV/0!</v>
      </c>
      <c r="AE55" s="233" t="e">
        <f>-AE28/'Income Statement'!AE11</f>
        <v>#DIV/0!</v>
      </c>
      <c r="AF55" s="233" t="e">
        <f>-AF28/'Income Statement'!AF11</f>
        <v>#DIV/0!</v>
      </c>
      <c r="AG55" s="233" t="e">
        <f>-AG28/'Income Statement'!AG11</f>
        <v>#DIV/0!</v>
      </c>
      <c r="AH55" s="233" t="e">
        <f>-AH28/'Income Statement'!AH11</f>
        <v>#DIV/0!</v>
      </c>
      <c r="AI55" s="233" t="e">
        <f>-AI28/'Income Statement'!AI11</f>
        <v>#DIV/0!</v>
      </c>
      <c r="AJ55" s="233" t="e">
        <f>-AJ28/'Income Statement'!AJ11</f>
        <v>#DIV/0!</v>
      </c>
      <c r="AK55" s="233" t="e">
        <f>-AK28/'Income Statement'!AK11</f>
        <v>#DIV/0!</v>
      </c>
      <c r="AL55" s="233" t="e">
        <f>-AL28/'Income Statement'!AL11</f>
        <v>#DIV/0!</v>
      </c>
      <c r="AM55" s="233" t="e">
        <f>-AM28/'Income Statement'!AM11</f>
        <v>#DIV/0!</v>
      </c>
      <c r="AN55" s="233" t="e">
        <f>-AN28/'Income Statement'!AN11</f>
        <v>#DIV/0!</v>
      </c>
      <c r="AO55" s="233" t="e">
        <f>-AO28/'Income Statement'!AO11</f>
        <v>#DIV/0!</v>
      </c>
      <c r="AP55" s="233" t="e">
        <f>-AP28/'Income Statement'!AP11</f>
        <v>#DIV/0!</v>
      </c>
      <c r="AQ55" s="233" t="e">
        <f>-AQ28/'Income Statement'!AQ11</f>
        <v>#DIV/0!</v>
      </c>
      <c r="AR55" s="233" t="e">
        <f>-AR28/'Income Statement'!AR11</f>
        <v>#DIV/0!</v>
      </c>
      <c r="AS55" s="233" t="e">
        <f>-AS28/'Income Statement'!AS11</f>
        <v>#DIV/0!</v>
      </c>
      <c r="AT55" s="233" t="e">
        <f>-AT28/'Income Statement'!AT11</f>
        <v>#DIV/0!</v>
      </c>
      <c r="AU55" s="233" t="e">
        <f>-AU28/'Income Statement'!AU11</f>
        <v>#DIV/0!</v>
      </c>
      <c r="AV55" s="233" t="e">
        <f>-AV28/'Income Statement'!AV11</f>
        <v>#DIV/0!</v>
      </c>
      <c r="AW55" s="233" t="e">
        <f>-AW28/'Income Statement'!AW11</f>
        <v>#DIV/0!</v>
      </c>
      <c r="AX55" s="233" t="e">
        <f>-AX28/'Income Statement'!AX11</f>
        <v>#DIV/0!</v>
      </c>
      <c r="AY55" s="233" t="e">
        <f>-AY28/'Income Statement'!AY11</f>
        <v>#DIV/0!</v>
      </c>
      <c r="AZ55" s="233" t="e">
        <f>-AZ28/'Income Statement'!AZ11</f>
        <v>#DIV/0!</v>
      </c>
      <c r="BA55" s="233" t="e">
        <f>-BA28/'Income Statement'!BA11</f>
        <v>#DIV/0!</v>
      </c>
      <c r="BB55" s="233" t="e">
        <f>-BB28/'Income Statement'!BB11</f>
        <v>#DIV/0!</v>
      </c>
      <c r="BC55" s="233" t="e">
        <f>-BC28/'Income Statement'!BC11</f>
        <v>#DIV/0!</v>
      </c>
      <c r="BD55" s="233" t="e">
        <f>-BD28/'Income Statement'!BD11</f>
        <v>#DIV/0!</v>
      </c>
      <c r="BE55" s="233" t="e">
        <f>-BE28/'Income Statement'!BE11</f>
        <v>#DIV/0!</v>
      </c>
      <c r="BF55" s="233" t="e">
        <f>-BF28/'Income Statement'!BF11</f>
        <v>#DIV/0!</v>
      </c>
      <c r="BG55" s="233" t="e">
        <f>-BG28/'Income Statement'!BG11</f>
        <v>#DIV/0!</v>
      </c>
      <c r="BH55" s="233" t="e">
        <f>-BH28/'Income Statement'!BH11</f>
        <v>#DIV/0!</v>
      </c>
      <c r="BI55" s="233" t="e">
        <f>-BI28/'Income Statement'!BI11</f>
        <v>#DIV/0!</v>
      </c>
      <c r="BJ55" s="233" t="e">
        <f>-BJ28/'Income Statement'!BJ11</f>
        <v>#DIV/0!</v>
      </c>
      <c r="BK55" s="233">
        <f>-BK28/'Income Statement'!BK11</f>
        <v>5.5779033171330379E-2</v>
      </c>
      <c r="BL55" s="233">
        <f>-BL28/'Income Statement'!BL11</f>
        <v>0.17346074202202039</v>
      </c>
      <c r="BM55" s="233">
        <f>-BM28/'Income Statement'!BM11</f>
        <v>8.2194894153340525E-2</v>
      </c>
      <c r="BN55" s="233">
        <f>-BN28/'Income Statement'!BN11</f>
        <v>9.0541456466297646E-2</v>
      </c>
      <c r="BO55" s="233">
        <f>-BO28/'Income Statement'!BO11</f>
        <v>5.41909317296956E-2</v>
      </c>
      <c r="BP55" s="233">
        <f>-BP28/'Income Statement'!BP11</f>
        <v>0.15827576036044405</v>
      </c>
      <c r="BQ55" s="233">
        <f>-BQ28/'Income Statement'!BQ11</f>
        <v>0.16241170262715279</v>
      </c>
      <c r="BR55" s="233">
        <f>-BR28/'Income Statement'!BR11</f>
        <v>0.13306184020147885</v>
      </c>
      <c r="BS55" s="233">
        <f>-BS28/'Income Statement'!BS11</f>
        <v>0.1008242263951406</v>
      </c>
      <c r="BT55" s="233">
        <f>-BT28/'Income Statement'!BT11</f>
        <v>9.4374694810914123E-2</v>
      </c>
      <c r="BU55" s="233">
        <f>-BU28/'Income Statement'!BU11</f>
        <v>0.25575635920541012</v>
      </c>
      <c r="BV55" s="233">
        <f>-BV28/'Income Statement'!BV11</f>
        <v>0.23328276263978628</v>
      </c>
      <c r="BW55" s="233">
        <f>-BW28/'Income Statement'!BW11</f>
        <v>0.39721545059901703</v>
      </c>
      <c r="BX55" s="233">
        <f>-BX28/'Income Statement'!BX11</f>
        <v>0.53091082156896674</v>
      </c>
      <c r="BY55" s="233">
        <f>-BY28/'Income Statement'!BY11</f>
        <v>0.627207897675363</v>
      </c>
      <c r="BZ55" s="233">
        <f>-BZ28/'Income Statement'!BZ11</f>
        <v>0.8487650384729839</v>
      </c>
      <c r="CA55" s="233">
        <f>-CA28/'Income Statement'!CA11</f>
        <v>0.49560121868301266</v>
      </c>
      <c r="CB55" s="233">
        <f>-CB28/'Income Statement'!CB11</f>
        <v>0.40272261214950017</v>
      </c>
      <c r="CC55" s="233">
        <f>-CC28/'Income Statement'!CC11</f>
        <v>0.28339804358251708</v>
      </c>
      <c r="CD55" s="233">
        <f>-CD28/'Income Statement'!CD11</f>
        <v>0.2183861667010415</v>
      </c>
      <c r="CE55" s="233">
        <f>-CE28/'Income Statement'!CE11</f>
        <v>0.14544067495347554</v>
      </c>
      <c r="CF55" s="233">
        <f>-CF28/'Income Statement'!CF11</f>
        <v>0.12171012677408617</v>
      </c>
      <c r="CG55" s="233">
        <f>-CG28/'Income Statement'!CG11</f>
        <v>0.15478927011734758</v>
      </c>
      <c r="CH55" s="233">
        <f>-CH28/'Income Statement'!CH11</f>
        <v>0.17430751474496364</v>
      </c>
      <c r="CI55" s="233">
        <f>-CI28/'Income Statement'!CI11</f>
        <v>9.9817601482520737E-2</v>
      </c>
      <c r="CJ55" s="233">
        <f>-CJ28/'Income Statement'!CJ11</f>
        <v>7.6328956530624756E-2</v>
      </c>
      <c r="CK55" s="233">
        <f>-CK28/'Income Statement'!CK11</f>
        <v>5.5410959809172391E-2</v>
      </c>
      <c r="CL55" s="233">
        <f>-CL28/'Income Statement'!CL11</f>
        <v>5.4950057370761508E-2</v>
      </c>
      <c r="CM55" s="233">
        <f>-CM28/'Income Statement'!CM11</f>
        <v>5.4577043364526047E-2</v>
      </c>
      <c r="CN55" s="233">
        <f>-CN28/'Income Statement'!CN11</f>
        <v>5.4098385966021928E-2</v>
      </c>
      <c r="CO55" s="233">
        <f>-CO28/'Income Statement'!CO11</f>
        <v>5.3623913598674945E-2</v>
      </c>
      <c r="CP55" s="233">
        <f>-CP28/'Income Statement'!CP11</f>
        <v>5.338987592478079E-2</v>
      </c>
      <c r="CQ55" s="233">
        <f>-CQ28/'Income Statement'!CQ11</f>
        <v>5.3380408687499679E-2</v>
      </c>
      <c r="CR55" s="233">
        <f>-CR28/'Income Statement'!CR11</f>
        <v>5.3228636717925791E-2</v>
      </c>
      <c r="CS55" s="233">
        <f>-CS28/'Income Statement'!CS11</f>
        <v>5.2930322058817973E-2</v>
      </c>
      <c r="CT55" s="233">
        <f>-CT28/'Income Statement'!CT11</f>
        <v>5.2833440998334813E-2</v>
      </c>
      <c r="CU55" s="233">
        <f>-CU28/'Income Statement'!CU11</f>
        <v>5.3107912180487285E-2</v>
      </c>
      <c r="CV55" s="233">
        <f>-CV28/'Income Statement'!CV11</f>
        <v>5.2868705105131232E-2</v>
      </c>
      <c r="CW55" s="233">
        <f>-CW28/'Income Statement'!CW11</f>
        <v>5.2643884382488425E-2</v>
      </c>
      <c r="CX55" s="233">
        <f>-CX28/'Income Statement'!CX11</f>
        <v>5.2604034278205286E-2</v>
      </c>
      <c r="CY55" s="233">
        <f>-CY28/'Income Statement'!CY11</f>
        <v>5.2921767386489543E-2</v>
      </c>
      <c r="CZ55" s="233">
        <f>-CZ28/'Income Statement'!CZ11</f>
        <v>5.2714250925585703E-2</v>
      </c>
      <c r="DA55" s="233">
        <f>-DA28/'Income Statement'!DA11</f>
        <v>5.2508305966890934E-2</v>
      </c>
      <c r="DB55" s="233">
        <f>-DB28/'Income Statement'!DB11</f>
        <v>5.2476374845658848E-2</v>
      </c>
      <c r="DC55" s="2"/>
      <c r="DD55" s="2"/>
      <c r="DE55" s="2" t="s">
        <v>1605</v>
      </c>
      <c r="DF55" s="233" t="e">
        <f>-DF28/'Income Statement'!DF11</f>
        <v>#DIV/0!</v>
      </c>
      <c r="DG55" s="233" t="e">
        <f>-DG28/'Income Statement'!DG11</f>
        <v>#DIV/0!</v>
      </c>
      <c r="DH55" s="233" t="e">
        <f>-DH28/'Income Statement'!DH11</f>
        <v>#DIV/0!</v>
      </c>
      <c r="DI55" s="233" t="e">
        <f>-DI28/'Income Statement'!DI11</f>
        <v>#DIV/0!</v>
      </c>
      <c r="DJ55" s="233" t="e">
        <f>-DJ28/'Income Statement'!DJ11</f>
        <v>#DIV/0!</v>
      </c>
      <c r="DK55" s="233" t="e">
        <f>-DK28/'Income Statement'!DK11</f>
        <v>#DIV/0!</v>
      </c>
      <c r="DL55" s="233" t="e">
        <f>-DL28/'Income Statement'!DL11</f>
        <v>#DIV/0!</v>
      </c>
      <c r="DM55" s="233" t="e">
        <f>-DM28/'Income Statement'!DM11</f>
        <v>#DIV/0!</v>
      </c>
      <c r="DN55" s="233" t="e">
        <f>-DN28/'Income Statement'!DN11</f>
        <v>#DIV/0!</v>
      </c>
      <c r="DO55" s="233" t="e">
        <f>-DO28/'Income Statement'!DO11</f>
        <v>#DIV/0!</v>
      </c>
      <c r="DP55" s="233" t="e">
        <f>-DP28/'Income Statement'!DP11</f>
        <v>#DIV/0!</v>
      </c>
      <c r="DQ55" s="233" t="e">
        <f>-DQ28/'Income Statement'!DQ11</f>
        <v>#DIV/0!</v>
      </c>
      <c r="DR55" s="233" t="e">
        <f>-DR28/'Income Statement'!DR11</f>
        <v>#DIV/0!</v>
      </c>
      <c r="DS55" s="233" t="e">
        <f>-DS28/'Income Statement'!DS11</f>
        <v>#DIV/0!</v>
      </c>
      <c r="DT55" s="233" t="e">
        <f>-DT28/'Income Statement'!DT11</f>
        <v>#DIV/0!</v>
      </c>
      <c r="DU55" s="233">
        <f>-DU28/'Income Statement'!DU11</f>
        <v>8.5281033503803158E-2</v>
      </c>
      <c r="DV55" s="233">
        <f>-DV28/'Income Statement'!DV11</f>
        <v>0.11227009495002918</v>
      </c>
      <c r="DW55" s="233">
        <f>-DW28/'Income Statement'!DW11</f>
        <v>0.18564675491132271</v>
      </c>
      <c r="DX55" s="233">
        <f>-DX28/'Income Statement'!DX11</f>
        <v>0.59529285295458978</v>
      </c>
      <c r="DY55" s="233">
        <f>-DY28/'Income Statement'!DY11</f>
        <v>0.33773247741385953</v>
      </c>
      <c r="DZ55" s="233">
        <f>-DZ28/'Income Statement'!DZ11</f>
        <v>0.14936481670295626</v>
      </c>
      <c r="EA55" s="233">
        <f>-EA28/'Income Statement'!EA11</f>
        <v>7.1349855335210904E-2</v>
      </c>
      <c r="EB55" s="233">
        <f>-EB28/'Income Statement'!EB11</f>
        <v>5.3918455543301803E-2</v>
      </c>
      <c r="EC55" s="233">
        <f>-EC28/'Income Statement'!EC11</f>
        <v>5.3092285070561074E-2</v>
      </c>
      <c r="ED55" s="233">
        <f>-ED28/'Income Statement'!ED11</f>
        <v>5.2805367655020162E-2</v>
      </c>
      <c r="EE55" s="233">
        <f>-EE28/'Income Statement'!EE11</f>
        <v>5.2654567493615086E-2</v>
      </c>
      <c r="EF55" s="2"/>
      <c r="EG55" s="2"/>
      <c r="EH55" s="2"/>
      <c r="EI55" s="2"/>
      <c r="EJ55" s="2"/>
      <c r="EK55" s="2"/>
      <c r="EL55" s="2"/>
      <c r="EM55" s="2"/>
      <c r="EN55" s="2"/>
      <c r="EO55" s="2"/>
      <c r="EP55" s="2"/>
      <c r="EQ55" s="2"/>
      <c r="ER55" s="2"/>
      <c r="ES55" s="2"/>
      <c r="ET55" s="2"/>
      <c r="EU55" s="2"/>
      <c r="EV55" s="2"/>
    </row>
    <row r="56" spans="1:152" ht="12.75" customHeight="1" x14ac:dyDescent="0.25">
      <c r="A56" s="2"/>
      <c r="B56" s="233" t="s">
        <v>1606</v>
      </c>
      <c r="C56" s="234"/>
      <c r="D56" s="234"/>
      <c r="E56" s="234"/>
      <c r="F56" s="234"/>
      <c r="G56" s="234" t="e">
        <f>G24/'Income Statement'!G11</f>
        <v>#DIV/0!</v>
      </c>
      <c r="H56" s="234" t="e">
        <f>H24/'Income Statement'!H11</f>
        <v>#DIV/0!</v>
      </c>
      <c r="I56" s="234" t="e">
        <f>I24/'Income Statement'!I11</f>
        <v>#DIV/0!</v>
      </c>
      <c r="J56" s="234" t="e">
        <f>J24/'Income Statement'!J11</f>
        <v>#DIV/0!</v>
      </c>
      <c r="K56" s="234" t="e">
        <f>K24/'Income Statement'!K11</f>
        <v>#DIV/0!</v>
      </c>
      <c r="L56" s="234" t="e">
        <f>L24/'Income Statement'!L11</f>
        <v>#DIV/0!</v>
      </c>
      <c r="M56" s="234" t="e">
        <f>M24/'Income Statement'!M11</f>
        <v>#DIV/0!</v>
      </c>
      <c r="N56" s="234" t="e">
        <f>N24/'Income Statement'!N11</f>
        <v>#DIV/0!</v>
      </c>
      <c r="O56" s="234" t="e">
        <f>O24/'Income Statement'!O11</f>
        <v>#DIV/0!</v>
      </c>
      <c r="P56" s="234" t="e">
        <f>P24/'Income Statement'!P11</f>
        <v>#DIV/0!</v>
      </c>
      <c r="Q56" s="234" t="e">
        <f>Q24/'Income Statement'!Q11</f>
        <v>#DIV/0!</v>
      </c>
      <c r="R56" s="234" t="e">
        <f>R24/'Income Statement'!R11</f>
        <v>#DIV/0!</v>
      </c>
      <c r="S56" s="234" t="e">
        <f>S24/'Income Statement'!S11</f>
        <v>#DIV/0!</v>
      </c>
      <c r="T56" s="234" t="e">
        <f>T24/'Income Statement'!T11</f>
        <v>#DIV/0!</v>
      </c>
      <c r="U56" s="234" t="e">
        <f>U24/'Income Statement'!U11</f>
        <v>#DIV/0!</v>
      </c>
      <c r="V56" s="234" t="e">
        <f>V24/'Income Statement'!V11</f>
        <v>#DIV/0!</v>
      </c>
      <c r="W56" s="234" t="e">
        <f>W24/'Income Statement'!W11</f>
        <v>#DIV/0!</v>
      </c>
      <c r="X56" s="234" t="e">
        <f>X24/'Income Statement'!X11</f>
        <v>#DIV/0!</v>
      </c>
      <c r="Y56" s="234" t="e">
        <f>Y24/'Income Statement'!Y11</f>
        <v>#DIV/0!</v>
      </c>
      <c r="Z56" s="234" t="e">
        <f>Z24/'Income Statement'!Z11</f>
        <v>#DIV/0!</v>
      </c>
      <c r="AA56" s="234" t="e">
        <f>AA24/'Income Statement'!AA11</f>
        <v>#DIV/0!</v>
      </c>
      <c r="AB56" s="234" t="e">
        <f>AB24/'Income Statement'!AB11</f>
        <v>#DIV/0!</v>
      </c>
      <c r="AC56" s="234" t="e">
        <f>AC24/'Income Statement'!AC11</f>
        <v>#DIV/0!</v>
      </c>
      <c r="AD56" s="234" t="e">
        <f>AD24/'Income Statement'!AD11</f>
        <v>#DIV/0!</v>
      </c>
      <c r="AE56" s="234" t="e">
        <f>AE24/'Income Statement'!AE11</f>
        <v>#DIV/0!</v>
      </c>
      <c r="AF56" s="234" t="e">
        <f>AF24/'Income Statement'!AF11</f>
        <v>#DIV/0!</v>
      </c>
      <c r="AG56" s="234" t="e">
        <f>AG24/'Income Statement'!AG11</f>
        <v>#DIV/0!</v>
      </c>
      <c r="AH56" s="234" t="e">
        <f>AH24/'Income Statement'!AH11</f>
        <v>#DIV/0!</v>
      </c>
      <c r="AI56" s="234" t="e">
        <f>AI24/'Income Statement'!AI11</f>
        <v>#DIV/0!</v>
      </c>
      <c r="AJ56" s="234" t="e">
        <f>AJ24/'Income Statement'!AJ11</f>
        <v>#DIV/0!</v>
      </c>
      <c r="AK56" s="234" t="e">
        <f>AK24/'Income Statement'!AK11</f>
        <v>#DIV/0!</v>
      </c>
      <c r="AL56" s="234" t="e">
        <f>AL24/'Income Statement'!AL11</f>
        <v>#DIV/0!</v>
      </c>
      <c r="AM56" s="234" t="e">
        <f>AM24/'Income Statement'!AM11</f>
        <v>#DIV/0!</v>
      </c>
      <c r="AN56" s="234" t="e">
        <f>AN24/'Income Statement'!AN11</f>
        <v>#DIV/0!</v>
      </c>
      <c r="AO56" s="234" t="e">
        <f>AO24/'Income Statement'!AO11</f>
        <v>#DIV/0!</v>
      </c>
      <c r="AP56" s="234" t="e">
        <f>AP24/'Income Statement'!AP11</f>
        <v>#DIV/0!</v>
      </c>
      <c r="AQ56" s="234" t="e">
        <f>AQ24/'Income Statement'!AQ11</f>
        <v>#DIV/0!</v>
      </c>
      <c r="AR56" s="234" t="e">
        <f>AR24/'Income Statement'!AR11</f>
        <v>#DIV/0!</v>
      </c>
      <c r="AS56" s="234" t="e">
        <f>AS24/'Income Statement'!AS11</f>
        <v>#DIV/0!</v>
      </c>
      <c r="AT56" s="234" t="e">
        <f>AT24/'Income Statement'!AT11</f>
        <v>#DIV/0!</v>
      </c>
      <c r="AU56" s="234" t="e">
        <f>AU24/'Income Statement'!AU11</f>
        <v>#DIV/0!</v>
      </c>
      <c r="AV56" s="234" t="e">
        <f>AV24/'Income Statement'!AV11</f>
        <v>#DIV/0!</v>
      </c>
      <c r="AW56" s="234" t="e">
        <f>AW24/'Income Statement'!AW11</f>
        <v>#DIV/0!</v>
      </c>
      <c r="AX56" s="234" t="e">
        <f>AX24/'Income Statement'!AX11</f>
        <v>#DIV/0!</v>
      </c>
      <c r="AY56" s="234" t="e">
        <f>AY24/'Income Statement'!AY11</f>
        <v>#DIV/0!</v>
      </c>
      <c r="AZ56" s="234" t="e">
        <f>AZ24/'Income Statement'!AZ11</f>
        <v>#DIV/0!</v>
      </c>
      <c r="BA56" s="234" t="e">
        <f>BA24/'Income Statement'!BA11</f>
        <v>#DIV/0!</v>
      </c>
      <c r="BB56" s="234" t="e">
        <f>BB24/'Income Statement'!BB11</f>
        <v>#DIV/0!</v>
      </c>
      <c r="BC56" s="234" t="e">
        <f>BC24/'Income Statement'!BC11</f>
        <v>#DIV/0!</v>
      </c>
      <c r="BD56" s="234" t="e">
        <f>BD24/'Income Statement'!BD11</f>
        <v>#DIV/0!</v>
      </c>
      <c r="BE56" s="234" t="e">
        <f>BE24/'Income Statement'!BE11</f>
        <v>#DIV/0!</v>
      </c>
      <c r="BF56" s="234" t="e">
        <f>BF24/'Income Statement'!BF11</f>
        <v>#DIV/0!</v>
      </c>
      <c r="BG56" s="234" t="e">
        <f>BG24/'Income Statement'!BG11</f>
        <v>#DIV/0!</v>
      </c>
      <c r="BH56" s="234" t="e">
        <f>BH24/'Income Statement'!BH11</f>
        <v>#DIV/0!</v>
      </c>
      <c r="BI56" s="234" t="e">
        <f>BI24/'Income Statement'!BI11</f>
        <v>#DIV/0!</v>
      </c>
      <c r="BJ56" s="234" t="e">
        <f>BJ24/'Income Statement'!BJ11</f>
        <v>#DIV/0!</v>
      </c>
      <c r="BK56" s="234">
        <f>BK24/'Income Statement'!BK11</f>
        <v>0</v>
      </c>
      <c r="BL56" s="234">
        <f>BL24/'Income Statement'!BL11</f>
        <v>0</v>
      </c>
      <c r="BM56" s="234">
        <f>BM24/'Income Statement'!BM11</f>
        <v>0</v>
      </c>
      <c r="BN56" s="234">
        <f>BN24/'Income Statement'!BN11</f>
        <v>0</v>
      </c>
      <c r="BO56" s="234">
        <f>BO24/'Income Statement'!BO11</f>
        <v>-4.0996617917247943E-2</v>
      </c>
      <c r="BP56" s="234">
        <f>BP24/'Income Statement'!BP11</f>
        <v>0</v>
      </c>
      <c r="BQ56" s="234">
        <f>BQ24/'Income Statement'!BQ11</f>
        <v>0</v>
      </c>
      <c r="BR56" s="234">
        <f>BR24/'Income Statement'!BR11</f>
        <v>0</v>
      </c>
      <c r="BS56" s="234">
        <f>BS24/'Income Statement'!BS11</f>
        <v>-5.1876389534468006E-2</v>
      </c>
      <c r="BT56" s="234">
        <f>BT24/'Income Statement'!BT11</f>
        <v>-0.20161173982218281</v>
      </c>
      <c r="BU56" s="234">
        <f>BU24/'Income Statement'!BU11</f>
        <v>5.6836373719410214E-2</v>
      </c>
      <c r="BV56" s="234">
        <f>BV24/'Income Statement'!BV11</f>
        <v>-0.14701831485279887</v>
      </c>
      <c r="BW56" s="234">
        <f>BW24/'Income Statement'!BW11</f>
        <v>-0.1454783662933945</v>
      </c>
      <c r="BX56" s="234">
        <f>BX24/'Income Statement'!BX11</f>
        <v>9.402427868568744E-2</v>
      </c>
      <c r="BY56" s="234">
        <f>BY24/'Income Statement'!BY11</f>
        <v>-0.14453481880012181</v>
      </c>
      <c r="BZ56" s="234">
        <f>BZ24/'Income Statement'!BZ11</f>
        <v>0.16254304297921182</v>
      </c>
      <c r="CA56" s="234">
        <f>CA24/'Income Statement'!CA11</f>
        <v>-9.6020595120077643E-2</v>
      </c>
      <c r="CB56" s="234">
        <f>CB24/'Income Statement'!CB11</f>
        <v>2.290639194763458E-2</v>
      </c>
      <c r="CC56" s="234">
        <f>CC24/'Income Statement'!CC11</f>
        <v>0.11587733301799406</v>
      </c>
      <c r="CD56" s="234">
        <f>CD24/'Income Statement'!CD11</f>
        <v>6.6156734196283151E-2</v>
      </c>
      <c r="CE56" s="234">
        <f>CE24/'Income Statement'!CE11</f>
        <v>-1.8590671263546663E-2</v>
      </c>
      <c r="CF56" s="234">
        <f>CF24/'Income Statement'!CF11</f>
        <v>6.5893308609957738E-3</v>
      </c>
      <c r="CG56" s="234">
        <f>CG24/'Income Statement'!CG11</f>
        <v>0.23921325149118736</v>
      </c>
      <c r="CH56" s="234">
        <f>CH24/'Income Statement'!CH11</f>
        <v>0.21288595718939116</v>
      </c>
      <c r="CI56" s="234">
        <f>CI24/'Income Statement'!CI11</f>
        <v>2.09965057182133E-2</v>
      </c>
      <c r="CJ56" s="234">
        <f>CJ24/'Income Statement'!CJ11</f>
        <v>6.5329655095292941E-2</v>
      </c>
      <c r="CK56" s="234">
        <f>CK24/'Income Statement'!CK11</f>
        <v>-1.1114901448410423E-3</v>
      </c>
      <c r="CL56" s="234">
        <f>CL24/'Income Statement'!CL11</f>
        <v>9.2897143372411534E-2</v>
      </c>
      <c r="CM56" s="234">
        <f>CM24/'Income Statement'!CM11</f>
        <v>1.6107738061587117E-2</v>
      </c>
      <c r="CN56" s="234">
        <f>CN24/'Income Statement'!CN11</f>
        <v>-2.908495424600505E-3</v>
      </c>
      <c r="CO56" s="234">
        <f>CO24/'Income Statement'!CO11</f>
        <v>-2.731387147905583E-2</v>
      </c>
      <c r="CP56" s="234">
        <f>CP24/'Income Statement'!CP11</f>
        <v>0.13041059801638258</v>
      </c>
      <c r="CQ56" s="234">
        <f>CQ24/'Income Statement'!CQ11</f>
        <v>-0.11860886912263748</v>
      </c>
      <c r="CR56" s="234">
        <f>CR24/'Income Statement'!CR11</f>
        <v>0.13054422781028188</v>
      </c>
      <c r="CS56" s="234">
        <f>CS24/'Income Statement'!CS11</f>
        <v>3.9625548005734253E-3</v>
      </c>
      <c r="CT56" s="234">
        <f>CT24/'Income Statement'!CT11</f>
        <v>-1.3491207737547013</v>
      </c>
      <c r="CU56" s="234">
        <f>CU24/'Income Statement'!CU11</f>
        <v>1.3795640949058223</v>
      </c>
      <c r="CV56" s="234">
        <f>CV24/'Income Statement'!CV11</f>
        <v>0.13891541588626893</v>
      </c>
      <c r="CW56" s="234">
        <f>CW24/'Income Statement'!CW11</f>
        <v>-4.7674863629184966E-2</v>
      </c>
      <c r="CX56" s="234">
        <f>CX24/'Income Statement'!CX11</f>
        <v>0.21274373975469082</v>
      </c>
      <c r="CY56" s="234">
        <f>CY24/'Income Statement'!CY11</f>
        <v>-0.20132604235930424</v>
      </c>
      <c r="CZ56" s="234">
        <f>CZ24/'Income Statement'!CZ11</f>
        <v>0.18260581041432644</v>
      </c>
      <c r="DA56" s="234">
        <f>DA24/'Income Statement'!DA11</f>
        <v>-6.6543519433416819E-3</v>
      </c>
      <c r="DB56" s="234">
        <f>DB24/'Income Statement'!DB11</f>
        <v>0.22412105778029795</v>
      </c>
      <c r="DC56" s="2"/>
      <c r="DD56" s="2"/>
      <c r="DE56" s="233" t="s">
        <v>1606</v>
      </c>
      <c r="DF56" s="234" t="e">
        <f>DF24/'Income Statement'!DF11</f>
        <v>#DIV/0!</v>
      </c>
      <c r="DG56" s="234" t="e">
        <f>DG24/'Income Statement'!DG11</f>
        <v>#DIV/0!</v>
      </c>
      <c r="DH56" s="234" t="e">
        <f>DH24/'Income Statement'!DH11</f>
        <v>#DIV/0!</v>
      </c>
      <c r="DI56" s="234" t="e">
        <f>DI24/'Income Statement'!DI11</f>
        <v>#DIV/0!</v>
      </c>
      <c r="DJ56" s="234" t="e">
        <f>DJ24/'Income Statement'!DJ11</f>
        <v>#DIV/0!</v>
      </c>
      <c r="DK56" s="234" t="e">
        <f>DK24/'Income Statement'!DK11</f>
        <v>#DIV/0!</v>
      </c>
      <c r="DL56" s="234" t="e">
        <f>DL24/'Income Statement'!DL11</f>
        <v>#DIV/0!</v>
      </c>
      <c r="DM56" s="234" t="e">
        <f>DM24/'Income Statement'!DM11</f>
        <v>#DIV/0!</v>
      </c>
      <c r="DN56" s="234" t="e">
        <f>DN24/'Income Statement'!DN11</f>
        <v>#DIV/0!</v>
      </c>
      <c r="DO56" s="234" t="e">
        <f>DO24/'Income Statement'!DO11</f>
        <v>#DIV/0!</v>
      </c>
      <c r="DP56" s="234" t="e">
        <f>DP24/'Income Statement'!DP11</f>
        <v>#DIV/0!</v>
      </c>
      <c r="DQ56" s="234" t="e">
        <f>DQ24/'Income Statement'!DQ11</f>
        <v>#DIV/0!</v>
      </c>
      <c r="DR56" s="234" t="e">
        <f>DR24/'Income Statement'!DR11</f>
        <v>#DIV/0!</v>
      </c>
      <c r="DS56" s="234" t="e">
        <f>DS24/'Income Statement'!DS11</f>
        <v>#DIV/0!</v>
      </c>
      <c r="DT56" s="234" t="e">
        <f>DT24/'Income Statement'!DT11</f>
        <v>#DIV/0!</v>
      </c>
      <c r="DU56" s="234">
        <f>DU24/'Income Statement'!DU11</f>
        <v>-1.1290879593138825E-2</v>
      </c>
      <c r="DV56" s="234">
        <f>DV24/'Income Statement'!DV11</f>
        <v>-3.5603186474984755E-2</v>
      </c>
      <c r="DW56" s="234">
        <f>DW24/'Income Statement'!DW11</f>
        <v>-9.0280575020690659E-2</v>
      </c>
      <c r="DX56" s="234">
        <f>DX24/'Income Statement'!DX11</f>
        <v>-1.1315069385627726E-2</v>
      </c>
      <c r="DY56" s="234">
        <f>DY24/'Income Statement'!DY11</f>
        <v>3.9162562229733286E-2</v>
      </c>
      <c r="DZ56" s="234">
        <f>DZ24/'Income Statement'!DZ11</f>
        <v>0.11567896092825777</v>
      </c>
      <c r="EA56" s="234">
        <f>EA24/'Income Statement'!EA11</f>
        <v>4.4727410325862513E-2</v>
      </c>
      <c r="EB56" s="234">
        <f>EB24/'Income Statement'!EB11</f>
        <v>2.9313088573472038E-2</v>
      </c>
      <c r="EC56" s="234">
        <f>EC24/'Income Statement'!EC11</f>
        <v>-0.33487865453598115</v>
      </c>
      <c r="ED56" s="234">
        <f>ED24/'Income Statement'!ED11</f>
        <v>0.41904772023689185</v>
      </c>
      <c r="EE56" s="234">
        <f>EE24/'Income Statement'!EE11</f>
        <v>5.0074679963335457E-2</v>
      </c>
      <c r="EF56" s="2"/>
      <c r="EG56" s="2"/>
      <c r="EH56" s="2"/>
      <c r="EI56" s="2"/>
      <c r="EJ56" s="2"/>
      <c r="EK56" s="2"/>
      <c r="EL56" s="2"/>
      <c r="EM56" s="2"/>
      <c r="EN56" s="2"/>
      <c r="EO56" s="2"/>
      <c r="EP56" s="2"/>
      <c r="EQ56" s="2"/>
      <c r="ER56" s="2"/>
      <c r="ES56" s="2"/>
      <c r="ET56" s="2"/>
      <c r="EU56" s="2"/>
      <c r="EV56" s="2"/>
    </row>
    <row r="57" spans="1:152" ht="12.75" customHeight="1" x14ac:dyDescent="0.25">
      <c r="A57" s="2"/>
      <c r="B57" s="2"/>
      <c r="C57" s="92"/>
      <c r="D57" s="92"/>
      <c r="E57" s="92"/>
      <c r="F57" s="92"/>
      <c r="G57" s="92"/>
      <c r="H57" s="92"/>
      <c r="I57" s="92"/>
      <c r="J57" s="92"/>
      <c r="K57" s="92"/>
      <c r="L57" s="92"/>
      <c r="M57" s="92"/>
      <c r="N57" s="92"/>
      <c r="O57" s="92"/>
      <c r="P57" s="92"/>
      <c r="Q57" s="92"/>
      <c r="R57" s="92"/>
      <c r="S57" s="92"/>
      <c r="T57" s="92"/>
      <c r="U57" s="92"/>
      <c r="V57" s="92"/>
      <c r="W57" s="92"/>
      <c r="X57" s="92"/>
      <c r="Y57" s="92"/>
      <c r="Z57" s="92"/>
      <c r="AA57" s="92"/>
      <c r="AB57" s="92"/>
      <c r="AC57" s="92"/>
      <c r="AD57" s="92"/>
      <c r="AE57" s="92"/>
      <c r="AF57" s="92"/>
      <c r="AG57" s="92"/>
      <c r="AH57" s="92"/>
      <c r="AI57" s="92"/>
      <c r="AJ57" s="92"/>
      <c r="AK57" s="92"/>
      <c r="AL57" s="92"/>
      <c r="AM57" s="92"/>
      <c r="AN57" s="92"/>
      <c r="AO57" s="92"/>
      <c r="AP57" s="92"/>
      <c r="AQ57" s="92"/>
      <c r="AR57" s="92"/>
      <c r="AS57" s="92"/>
      <c r="AT57" s="92"/>
      <c r="AU57" s="92"/>
      <c r="AV57" s="92"/>
      <c r="AW57" s="92"/>
      <c r="AX57" s="92"/>
      <c r="AY57" s="92"/>
      <c r="AZ57" s="92"/>
      <c r="BA57" s="92"/>
      <c r="BB57" s="92"/>
      <c r="BC57" s="92"/>
      <c r="BD57" s="92"/>
      <c r="BE57" s="92"/>
      <c r="BF57" s="92"/>
      <c r="BG57" s="92"/>
      <c r="BH57" s="92"/>
      <c r="BI57" s="92"/>
      <c r="BJ57" s="92"/>
      <c r="BK57" s="92"/>
      <c r="BL57" s="92"/>
      <c r="BM57" s="92"/>
      <c r="BN57" s="92"/>
      <c r="BO57" s="92"/>
      <c r="BP57" s="92"/>
      <c r="BQ57" s="92"/>
      <c r="BR57" s="182"/>
      <c r="BS57" s="92"/>
      <c r="BT57" s="92"/>
      <c r="BU57" s="92"/>
      <c r="BV57" s="92"/>
      <c r="BW57" s="92"/>
      <c r="BX57" s="92"/>
      <c r="BY57" s="92"/>
      <c r="BZ57" s="92"/>
      <c r="CA57" s="92"/>
      <c r="CB57" s="92"/>
      <c r="CC57" s="92"/>
      <c r="CD57" s="92"/>
      <c r="CE57" s="92"/>
      <c r="CF57" s="92"/>
      <c r="CG57" s="92"/>
      <c r="CH57" s="92"/>
      <c r="CI57" s="92"/>
      <c r="CJ57" s="92"/>
      <c r="CK57" s="92"/>
      <c r="CL57" s="92"/>
      <c r="CM57" s="92"/>
      <c r="CN57" s="92"/>
      <c r="CO57" s="92"/>
      <c r="CP57" s="92"/>
      <c r="CQ57" s="92"/>
      <c r="CR57" s="92"/>
      <c r="CS57" s="92"/>
      <c r="CT57" s="92"/>
      <c r="CU57" s="92"/>
      <c r="CV57" s="92"/>
      <c r="CW57" s="92"/>
      <c r="CX57" s="92"/>
      <c r="CY57" s="92"/>
      <c r="CZ57" s="92"/>
      <c r="DA57" s="92"/>
      <c r="DB57" s="92"/>
      <c r="DC57" s="2"/>
      <c r="DD57" s="2"/>
      <c r="DE57" s="2"/>
      <c r="DF57" s="92"/>
      <c r="DG57" s="92"/>
      <c r="DH57" s="92"/>
      <c r="DI57" s="92"/>
      <c r="DJ57" s="92"/>
      <c r="DK57" s="92"/>
      <c r="DL57" s="92"/>
      <c r="DM57" s="92"/>
      <c r="DN57" s="92"/>
      <c r="DO57" s="92"/>
      <c r="DP57" s="92"/>
      <c r="DQ57" s="92"/>
      <c r="DR57" s="92"/>
      <c r="DS57" s="92"/>
      <c r="DT57" s="92"/>
      <c r="DU57" s="92"/>
      <c r="DV57" s="92"/>
      <c r="DW57" s="92"/>
      <c r="DX57" s="92"/>
      <c r="DY57" s="92"/>
      <c r="DZ57" s="92"/>
      <c r="EA57" s="92"/>
      <c r="EB57" s="92"/>
      <c r="EC57" s="92"/>
      <c r="ED57" s="92"/>
      <c r="EE57" s="92"/>
      <c r="EF57" s="2"/>
      <c r="EG57" s="2"/>
      <c r="EH57" s="2"/>
      <c r="EI57" s="2"/>
      <c r="EJ57" s="2"/>
      <c r="EK57" s="2"/>
      <c r="EL57" s="2"/>
      <c r="EM57" s="2"/>
      <c r="EN57" s="2"/>
      <c r="EO57" s="2"/>
      <c r="EP57" s="2"/>
      <c r="EQ57" s="2"/>
      <c r="ER57" s="2"/>
      <c r="ES57" s="2"/>
      <c r="ET57" s="2"/>
      <c r="EU57" s="2"/>
      <c r="EV57" s="2"/>
    </row>
    <row r="58" spans="1:152" ht="12.75" customHeight="1" x14ac:dyDescent="0.25">
      <c r="A58" s="2"/>
      <c r="B58" s="117" t="s">
        <v>1377</v>
      </c>
      <c r="C58" s="396"/>
      <c r="D58" s="396"/>
      <c r="E58" s="396"/>
      <c r="F58" s="396"/>
      <c r="G58" s="396">
        <f t="shared" ref="G58:DB58" si="80">G25+G28</f>
        <v>0</v>
      </c>
      <c r="H58" s="396">
        <f t="shared" si="80"/>
        <v>0</v>
      </c>
      <c r="I58" s="396">
        <f t="shared" si="80"/>
        <v>0</v>
      </c>
      <c r="J58" s="396">
        <f t="shared" si="80"/>
        <v>0</v>
      </c>
      <c r="K58" s="396">
        <f t="shared" si="80"/>
        <v>0</v>
      </c>
      <c r="L58" s="396">
        <f t="shared" si="80"/>
        <v>0</v>
      </c>
      <c r="M58" s="396">
        <f t="shared" si="80"/>
        <v>0</v>
      </c>
      <c r="N58" s="396">
        <f t="shared" si="80"/>
        <v>0</v>
      </c>
      <c r="O58" s="396">
        <f t="shared" si="80"/>
        <v>0</v>
      </c>
      <c r="P58" s="396">
        <f t="shared" si="80"/>
        <v>0</v>
      </c>
      <c r="Q58" s="396">
        <f t="shared" si="80"/>
        <v>0</v>
      </c>
      <c r="R58" s="396">
        <f t="shared" si="80"/>
        <v>0</v>
      </c>
      <c r="S58" s="396">
        <f t="shared" si="80"/>
        <v>0</v>
      </c>
      <c r="T58" s="396">
        <f t="shared" si="80"/>
        <v>0</v>
      </c>
      <c r="U58" s="396">
        <f t="shared" si="80"/>
        <v>0</v>
      </c>
      <c r="V58" s="396">
        <f t="shared" si="80"/>
        <v>0</v>
      </c>
      <c r="W58" s="396">
        <f t="shared" si="80"/>
        <v>0</v>
      </c>
      <c r="X58" s="396">
        <f t="shared" si="80"/>
        <v>0</v>
      </c>
      <c r="Y58" s="396">
        <f t="shared" si="80"/>
        <v>0</v>
      </c>
      <c r="Z58" s="396">
        <f t="shared" si="80"/>
        <v>0</v>
      </c>
      <c r="AA58" s="396">
        <f t="shared" si="80"/>
        <v>0</v>
      </c>
      <c r="AB58" s="396">
        <f t="shared" si="80"/>
        <v>0</v>
      </c>
      <c r="AC58" s="396">
        <f t="shared" si="80"/>
        <v>0</v>
      </c>
      <c r="AD58" s="396">
        <f t="shared" si="80"/>
        <v>0</v>
      </c>
      <c r="AE58" s="396">
        <f t="shared" si="80"/>
        <v>0</v>
      </c>
      <c r="AF58" s="396">
        <f t="shared" si="80"/>
        <v>0</v>
      </c>
      <c r="AG58" s="396">
        <f t="shared" si="80"/>
        <v>0</v>
      </c>
      <c r="AH58" s="396">
        <f t="shared" si="80"/>
        <v>0</v>
      </c>
      <c r="AI58" s="396">
        <f t="shared" si="80"/>
        <v>0</v>
      </c>
      <c r="AJ58" s="396">
        <f t="shared" si="80"/>
        <v>0</v>
      </c>
      <c r="AK58" s="396">
        <f t="shared" si="80"/>
        <v>0</v>
      </c>
      <c r="AL58" s="396">
        <f t="shared" si="80"/>
        <v>0</v>
      </c>
      <c r="AM58" s="396">
        <f t="shared" si="80"/>
        <v>0</v>
      </c>
      <c r="AN58" s="396">
        <f t="shared" si="80"/>
        <v>0</v>
      </c>
      <c r="AO58" s="396">
        <f t="shared" si="80"/>
        <v>0</v>
      </c>
      <c r="AP58" s="396">
        <f t="shared" si="80"/>
        <v>0</v>
      </c>
      <c r="AQ58" s="396">
        <f t="shared" si="80"/>
        <v>0</v>
      </c>
      <c r="AR58" s="396">
        <f t="shared" si="80"/>
        <v>0</v>
      </c>
      <c r="AS58" s="396">
        <f t="shared" si="80"/>
        <v>0</v>
      </c>
      <c r="AT58" s="396">
        <f t="shared" si="80"/>
        <v>0</v>
      </c>
      <c r="AU58" s="396">
        <f t="shared" si="80"/>
        <v>0</v>
      </c>
      <c r="AV58" s="396">
        <f t="shared" si="80"/>
        <v>0</v>
      </c>
      <c r="AW58" s="396">
        <f t="shared" si="80"/>
        <v>0</v>
      </c>
      <c r="AX58" s="396">
        <f t="shared" si="80"/>
        <v>0</v>
      </c>
      <c r="AY58" s="396">
        <f t="shared" si="80"/>
        <v>0</v>
      </c>
      <c r="AZ58" s="396">
        <f t="shared" si="80"/>
        <v>0</v>
      </c>
      <c r="BA58" s="396">
        <f t="shared" si="80"/>
        <v>0</v>
      </c>
      <c r="BB58" s="396">
        <f t="shared" si="80"/>
        <v>0</v>
      </c>
      <c r="BC58" s="396">
        <f t="shared" si="80"/>
        <v>0</v>
      </c>
      <c r="BD58" s="396">
        <f t="shared" si="80"/>
        <v>0</v>
      </c>
      <c r="BE58" s="396">
        <f t="shared" si="80"/>
        <v>0</v>
      </c>
      <c r="BF58" s="396">
        <f t="shared" si="80"/>
        <v>0</v>
      </c>
      <c r="BG58" s="396">
        <f t="shared" si="80"/>
        <v>0</v>
      </c>
      <c r="BH58" s="396">
        <f t="shared" si="80"/>
        <v>0</v>
      </c>
      <c r="BI58" s="396">
        <f t="shared" si="80"/>
        <v>0</v>
      </c>
      <c r="BJ58" s="396">
        <f t="shared" si="80"/>
        <v>0</v>
      </c>
      <c r="BK58" s="396">
        <f t="shared" si="80"/>
        <v>-2.383</v>
      </c>
      <c r="BL58" s="396">
        <f t="shared" si="80"/>
        <v>-2.383</v>
      </c>
      <c r="BM58" s="396">
        <f t="shared" si="80"/>
        <v>-2.383</v>
      </c>
      <c r="BN58" s="396">
        <f t="shared" si="80"/>
        <v>-2.383</v>
      </c>
      <c r="BO58" s="396">
        <f t="shared" si="80"/>
        <v>2.7440000000000011</v>
      </c>
      <c r="BP58" s="396">
        <f t="shared" si="80"/>
        <v>-7.032</v>
      </c>
      <c r="BQ58" s="396">
        <f t="shared" si="80"/>
        <v>-7.032</v>
      </c>
      <c r="BR58" s="396">
        <f t="shared" si="80"/>
        <v>2.5885499999999997</v>
      </c>
      <c r="BS58" s="396">
        <f t="shared" si="80"/>
        <v>17.645114050000032</v>
      </c>
      <c r="BT58" s="396">
        <f t="shared" si="80"/>
        <v>39.383335859999953</v>
      </c>
      <c r="BU58" s="396">
        <f t="shared" si="80"/>
        <v>44.674464130000246</v>
      </c>
      <c r="BV58" s="396">
        <f t="shared" si="80"/>
        <v>14.546980503199897</v>
      </c>
      <c r="BW58" s="396">
        <f t="shared" si="80"/>
        <v>-6.7050000000000125</v>
      </c>
      <c r="BX58" s="396">
        <f t="shared" si="80"/>
        <v>17.988000000000014</v>
      </c>
      <c r="BY58" s="396">
        <f t="shared" si="80"/>
        <v>-43.452000000000005</v>
      </c>
      <c r="BZ58" s="396">
        <f t="shared" si="80"/>
        <v>-34.286000000000001</v>
      </c>
      <c r="CA58" s="396">
        <f t="shared" si="80"/>
        <v>-55.923999999999999</v>
      </c>
      <c r="CB58" s="396">
        <f t="shared" si="80"/>
        <v>-54.934000000000005</v>
      </c>
      <c r="CC58" s="396">
        <f t="shared" si="80"/>
        <v>-1.0869999999999891</v>
      </c>
      <c r="CD58" s="396">
        <f t="shared" si="80"/>
        <v>8.3746596022497926</v>
      </c>
      <c r="CE58" s="396">
        <f t="shared" si="80"/>
        <v>2.8970566315952198</v>
      </c>
      <c r="CF58" s="396">
        <f t="shared" si="80"/>
        <v>38.567200732033655</v>
      </c>
      <c r="CG58" s="396">
        <f t="shared" si="80"/>
        <v>110.07360736952091</v>
      </c>
      <c r="CH58" s="396">
        <f t="shared" si="80"/>
        <v>96.929686680318838</v>
      </c>
      <c r="CI58" s="396">
        <f t="shared" si="80"/>
        <v>59.022487352657713</v>
      </c>
      <c r="CJ58" s="396">
        <f t="shared" si="80"/>
        <v>83.342743386133762</v>
      </c>
      <c r="CK58" s="396">
        <f t="shared" si="80"/>
        <v>70.226445024874494</v>
      </c>
      <c r="CL58" s="396">
        <f t="shared" si="80"/>
        <v>104.51884855122876</v>
      </c>
      <c r="CM58" s="396">
        <f t="shared" si="80"/>
        <v>81.060037524253801</v>
      </c>
      <c r="CN58" s="396">
        <f t="shared" si="80"/>
        <v>75.782817618531226</v>
      </c>
      <c r="CO58" s="396">
        <f t="shared" si="80"/>
        <v>68.558573105374961</v>
      </c>
      <c r="CP58" s="396">
        <f t="shared" si="80"/>
        <v>125.746427078599</v>
      </c>
      <c r="CQ58" s="396">
        <f t="shared" si="80"/>
        <v>37.980382412010336</v>
      </c>
      <c r="CR58" s="396">
        <f t="shared" si="80"/>
        <v>127.47760762076771</v>
      </c>
      <c r="CS58" s="396">
        <f t="shared" si="80"/>
        <v>82.969214174817807</v>
      </c>
      <c r="CT58" s="396">
        <f t="shared" si="80"/>
        <v>-402.99396201641446</v>
      </c>
      <c r="CU58" s="396">
        <f t="shared" si="80"/>
        <v>575.65135512732058</v>
      </c>
      <c r="CV58" s="396">
        <f t="shared" si="80"/>
        <v>132.53403741729485</v>
      </c>
      <c r="CW58" s="396">
        <f t="shared" si="80"/>
        <v>65.737521785641746</v>
      </c>
      <c r="CX58" s="396">
        <f t="shared" si="80"/>
        <v>159.94879712929665</v>
      </c>
      <c r="CY58" s="396">
        <f t="shared" si="80"/>
        <v>10.896138634767333</v>
      </c>
      <c r="CZ58" s="396">
        <f t="shared" si="80"/>
        <v>149.17247650139208</v>
      </c>
      <c r="DA58" s="396">
        <f t="shared" si="80"/>
        <v>81.194612461028299</v>
      </c>
      <c r="DB58" s="396">
        <f t="shared" si="80"/>
        <v>164.87868197020072</v>
      </c>
      <c r="DC58" s="2"/>
      <c r="DD58" s="2"/>
      <c r="DE58" s="117" t="s">
        <v>1377</v>
      </c>
      <c r="DF58" s="396" t="e">
        <f t="shared" ref="DF58:DO58" si="81">DF25+DF28+#REF!+#REF!</f>
        <v>#REF!</v>
      </c>
      <c r="DG58" s="396" t="e">
        <f t="shared" si="81"/>
        <v>#REF!</v>
      </c>
      <c r="DH58" s="396" t="e">
        <f t="shared" si="81"/>
        <v>#REF!</v>
      </c>
      <c r="DI58" s="396" t="e">
        <f t="shared" si="81"/>
        <v>#REF!</v>
      </c>
      <c r="DJ58" s="396" t="e">
        <f t="shared" si="81"/>
        <v>#REF!</v>
      </c>
      <c r="DK58" s="396" t="e">
        <f t="shared" si="81"/>
        <v>#REF!</v>
      </c>
      <c r="DL58" s="396" t="e">
        <f t="shared" si="81"/>
        <v>#REF!</v>
      </c>
      <c r="DM58" s="396" t="e">
        <f t="shared" si="81"/>
        <v>#REF!</v>
      </c>
      <c r="DN58" s="396" t="e">
        <f t="shared" si="81"/>
        <v>#REF!</v>
      </c>
      <c r="DO58" s="396" t="e">
        <f t="shared" si="81"/>
        <v>#REF!</v>
      </c>
      <c r="DP58" s="396">
        <f t="shared" ref="DP58:EE58" si="82">DP25+DP28</f>
        <v>0</v>
      </c>
      <c r="DQ58" s="396">
        <f t="shared" si="82"/>
        <v>0</v>
      </c>
      <c r="DR58" s="396">
        <f t="shared" si="82"/>
        <v>0</v>
      </c>
      <c r="DS58" s="396">
        <f t="shared" si="82"/>
        <v>0</v>
      </c>
      <c r="DT58" s="396">
        <f t="shared" si="82"/>
        <v>0</v>
      </c>
      <c r="DU58" s="396">
        <f t="shared" si="82"/>
        <v>2.9540000000000042</v>
      </c>
      <c r="DV58" s="396">
        <f t="shared" si="82"/>
        <v>24.074615580000021</v>
      </c>
      <c r="DW58" s="396">
        <f t="shared" si="82"/>
        <v>116.24989454320011</v>
      </c>
      <c r="DX58" s="396">
        <f t="shared" si="82"/>
        <v>-66.454999999999984</v>
      </c>
      <c r="DY58" s="396">
        <f t="shared" si="82"/>
        <v>-103.57034039775021</v>
      </c>
      <c r="DZ58" s="396">
        <f t="shared" si="82"/>
        <v>248.46755141346858</v>
      </c>
      <c r="EA58" s="396">
        <f t="shared" si="82"/>
        <v>317.11052431489469</v>
      </c>
      <c r="EB58" s="396">
        <f t="shared" si="82"/>
        <v>351.14785532675899</v>
      </c>
      <c r="EC58" s="396">
        <f t="shared" si="82"/>
        <v>-154.56675780881861</v>
      </c>
      <c r="ED58" s="396">
        <f t="shared" si="82"/>
        <v>933.87171145955392</v>
      </c>
      <c r="EE58" s="396">
        <f t="shared" si="82"/>
        <v>406.14190956738844</v>
      </c>
      <c r="EF58" s="2"/>
      <c r="EG58" s="2"/>
      <c r="EH58" s="2"/>
      <c r="EI58" s="2"/>
      <c r="EJ58" s="2"/>
      <c r="EK58" s="2"/>
      <c r="EL58" s="2"/>
      <c r="EM58" s="2"/>
      <c r="EN58" s="2"/>
      <c r="EO58" s="2"/>
      <c r="EP58" s="2"/>
      <c r="EQ58" s="2"/>
      <c r="ER58" s="2"/>
      <c r="ES58" s="2"/>
      <c r="ET58" s="2"/>
      <c r="EU58" s="2"/>
      <c r="EV58" s="2"/>
    </row>
    <row r="59" spans="1:152" ht="12.75" customHeight="1" x14ac:dyDescent="0.25">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c r="CS59" s="2"/>
      <c r="CT59" s="2"/>
      <c r="CU59" s="2"/>
      <c r="CV59" s="2"/>
      <c r="CW59" s="2"/>
      <c r="CX59" s="2"/>
      <c r="CY59" s="2"/>
      <c r="CZ59" s="2"/>
      <c r="DA59" s="2"/>
      <c r="DB59" s="2"/>
      <c r="DC59" s="2"/>
      <c r="DD59" s="2"/>
      <c r="DE59" s="2"/>
      <c r="DF59" s="2"/>
      <c r="DG59" s="2"/>
      <c r="DH59" s="2"/>
      <c r="DI59" s="2"/>
      <c r="DJ59" s="2"/>
      <c r="DK59" s="2"/>
      <c r="DL59" s="2"/>
      <c r="DM59" s="2"/>
      <c r="DN59" s="2"/>
      <c r="DO59" s="2"/>
      <c r="DP59" s="2"/>
      <c r="DQ59" s="2"/>
      <c r="DR59" s="2"/>
      <c r="DS59" s="2"/>
      <c r="DT59" s="2"/>
      <c r="DU59" s="2"/>
      <c r="DV59" s="2"/>
      <c r="DW59" s="2"/>
      <c r="DX59" s="42"/>
      <c r="DY59" s="42"/>
      <c r="DZ59" s="42"/>
      <c r="EA59" s="42"/>
      <c r="EB59" s="42"/>
      <c r="EC59" s="42"/>
      <c r="ED59" s="42"/>
      <c r="EE59" s="42"/>
      <c r="EF59" s="2"/>
      <c r="EG59" s="2"/>
      <c r="EH59" s="2"/>
      <c r="EI59" s="2"/>
      <c r="EJ59" s="2"/>
      <c r="EK59" s="2"/>
      <c r="EL59" s="2"/>
      <c r="EM59" s="2"/>
      <c r="EN59" s="2"/>
      <c r="EO59" s="2"/>
      <c r="EP59" s="2"/>
      <c r="EQ59" s="2"/>
      <c r="ER59" s="2"/>
      <c r="ES59" s="2"/>
      <c r="ET59" s="2"/>
      <c r="EU59" s="2"/>
      <c r="EV59" s="2"/>
    </row>
    <row r="60" spans="1:152" ht="12.75" customHeight="1" x14ac:dyDescent="0.25">
      <c r="A60" s="2"/>
      <c r="B60" s="2" t="s">
        <v>1607</v>
      </c>
      <c r="C60" s="12">
        <f t="shared" ref="C60:DB60" si="83">C25-C24</f>
        <v>0</v>
      </c>
      <c r="D60" s="12">
        <f t="shared" si="83"/>
        <v>0</v>
      </c>
      <c r="E60" s="12">
        <f t="shared" si="83"/>
        <v>0</v>
      </c>
      <c r="F60" s="12">
        <f t="shared" si="83"/>
        <v>0</v>
      </c>
      <c r="G60" s="12">
        <f t="shared" si="83"/>
        <v>0</v>
      </c>
      <c r="H60" s="12">
        <f t="shared" si="83"/>
        <v>0</v>
      </c>
      <c r="I60" s="12">
        <f t="shared" si="83"/>
        <v>0</v>
      </c>
      <c r="J60" s="12">
        <f t="shared" si="83"/>
        <v>0</v>
      </c>
      <c r="K60" s="12">
        <f t="shared" si="83"/>
        <v>0</v>
      </c>
      <c r="L60" s="12">
        <f t="shared" si="83"/>
        <v>0</v>
      </c>
      <c r="M60" s="12">
        <f t="shared" si="83"/>
        <v>0</v>
      </c>
      <c r="N60" s="12">
        <f t="shared" si="83"/>
        <v>0</v>
      </c>
      <c r="O60" s="12">
        <f t="shared" si="83"/>
        <v>0</v>
      </c>
      <c r="P60" s="12">
        <f t="shared" si="83"/>
        <v>0</v>
      </c>
      <c r="Q60" s="12">
        <f t="shared" si="83"/>
        <v>0</v>
      </c>
      <c r="R60" s="12">
        <f t="shared" si="83"/>
        <v>0</v>
      </c>
      <c r="S60" s="12">
        <f t="shared" si="83"/>
        <v>0</v>
      </c>
      <c r="T60" s="12">
        <f t="shared" si="83"/>
        <v>0</v>
      </c>
      <c r="U60" s="12">
        <f t="shared" si="83"/>
        <v>0</v>
      </c>
      <c r="V60" s="12">
        <f t="shared" si="83"/>
        <v>0</v>
      </c>
      <c r="W60" s="12">
        <f t="shared" si="83"/>
        <v>0</v>
      </c>
      <c r="X60" s="12">
        <f t="shared" si="83"/>
        <v>0</v>
      </c>
      <c r="Y60" s="12">
        <f t="shared" si="83"/>
        <v>0</v>
      </c>
      <c r="Z60" s="12">
        <f t="shared" si="83"/>
        <v>0</v>
      </c>
      <c r="AA60" s="12">
        <f t="shared" si="83"/>
        <v>0</v>
      </c>
      <c r="AB60" s="12">
        <f t="shared" si="83"/>
        <v>0</v>
      </c>
      <c r="AC60" s="12">
        <f t="shared" si="83"/>
        <v>0</v>
      </c>
      <c r="AD60" s="12">
        <f t="shared" si="83"/>
        <v>0</v>
      </c>
      <c r="AE60" s="12">
        <f t="shared" si="83"/>
        <v>0</v>
      </c>
      <c r="AF60" s="12">
        <f t="shared" si="83"/>
        <v>0</v>
      </c>
      <c r="AG60" s="12">
        <f t="shared" si="83"/>
        <v>0</v>
      </c>
      <c r="AH60" s="12">
        <f t="shared" si="83"/>
        <v>0</v>
      </c>
      <c r="AI60" s="12">
        <f t="shared" si="83"/>
        <v>0</v>
      </c>
      <c r="AJ60" s="12">
        <f t="shared" si="83"/>
        <v>0</v>
      </c>
      <c r="AK60" s="12">
        <f t="shared" si="83"/>
        <v>0</v>
      </c>
      <c r="AL60" s="12">
        <f t="shared" si="83"/>
        <v>0</v>
      </c>
      <c r="AM60" s="12">
        <f t="shared" si="83"/>
        <v>0</v>
      </c>
      <c r="AN60" s="12">
        <f t="shared" si="83"/>
        <v>0</v>
      </c>
      <c r="AO60" s="12">
        <f t="shared" si="83"/>
        <v>0</v>
      </c>
      <c r="AP60" s="12">
        <f t="shared" si="83"/>
        <v>0</v>
      </c>
      <c r="AQ60" s="12">
        <f t="shared" si="83"/>
        <v>0</v>
      </c>
      <c r="AR60" s="12">
        <f t="shared" si="83"/>
        <v>0</v>
      </c>
      <c r="AS60" s="12">
        <f t="shared" si="83"/>
        <v>0</v>
      </c>
      <c r="AT60" s="12">
        <f t="shared" si="83"/>
        <v>0</v>
      </c>
      <c r="AU60" s="12">
        <f t="shared" si="83"/>
        <v>0</v>
      </c>
      <c r="AV60" s="12">
        <f t="shared" si="83"/>
        <v>0</v>
      </c>
      <c r="AW60" s="12">
        <f t="shared" si="83"/>
        <v>0</v>
      </c>
      <c r="AX60" s="12">
        <f t="shared" si="83"/>
        <v>0</v>
      </c>
      <c r="AY60" s="12">
        <f t="shared" si="83"/>
        <v>0</v>
      </c>
      <c r="AZ60" s="12">
        <f t="shared" si="83"/>
        <v>0</v>
      </c>
      <c r="BA60" s="12">
        <f t="shared" si="83"/>
        <v>0</v>
      </c>
      <c r="BB60" s="12">
        <f t="shared" si="83"/>
        <v>0</v>
      </c>
      <c r="BC60" s="12">
        <f t="shared" si="83"/>
        <v>0</v>
      </c>
      <c r="BD60" s="12">
        <f t="shared" si="83"/>
        <v>0</v>
      </c>
      <c r="BE60" s="12">
        <f t="shared" si="83"/>
        <v>0</v>
      </c>
      <c r="BF60" s="12">
        <f t="shared" si="83"/>
        <v>0</v>
      </c>
      <c r="BG60" s="12">
        <f t="shared" si="83"/>
        <v>0</v>
      </c>
      <c r="BH60" s="12">
        <f t="shared" si="83"/>
        <v>0</v>
      </c>
      <c r="BI60" s="12">
        <f t="shared" si="83"/>
        <v>0</v>
      </c>
      <c r="BJ60" s="12">
        <f t="shared" si="83"/>
        <v>0</v>
      </c>
      <c r="BK60" s="12">
        <f t="shared" si="83"/>
        <v>0</v>
      </c>
      <c r="BL60" s="12">
        <f t="shared" si="83"/>
        <v>0</v>
      </c>
      <c r="BM60" s="12">
        <f t="shared" si="83"/>
        <v>0</v>
      </c>
      <c r="BN60" s="12">
        <f t="shared" si="83"/>
        <v>0</v>
      </c>
      <c r="BO60" s="12">
        <f t="shared" si="83"/>
        <v>5.774</v>
      </c>
      <c r="BP60" s="12">
        <f t="shared" si="83"/>
        <v>0</v>
      </c>
      <c r="BQ60" s="12">
        <f t="shared" si="83"/>
        <v>0</v>
      </c>
      <c r="BR60" s="12">
        <f t="shared" si="83"/>
        <v>9.6205499999999997</v>
      </c>
      <c r="BS60" s="12">
        <f t="shared" si="83"/>
        <v>26.784828989999991</v>
      </c>
      <c r="BT60" s="12">
        <f t="shared" si="83"/>
        <v>78.253275049999971</v>
      </c>
      <c r="BU60" s="12">
        <f t="shared" si="83"/>
        <v>72.832011980000203</v>
      </c>
      <c r="BV60" s="12">
        <f t="shared" si="83"/>
        <v>71.540589999999995</v>
      </c>
      <c r="BW60" s="12">
        <f t="shared" si="83"/>
        <v>76.553999999999988</v>
      </c>
      <c r="BX60" s="12">
        <f t="shared" si="83"/>
        <v>88.671000000000006</v>
      </c>
      <c r="BY60" s="12">
        <f t="shared" si="83"/>
        <v>78.186999999999998</v>
      </c>
      <c r="BZ60" s="12">
        <f t="shared" si="83"/>
        <v>62.566000000000003</v>
      </c>
      <c r="CA60" s="12">
        <f t="shared" si="83"/>
        <v>58.062000000000005</v>
      </c>
      <c r="CB60" s="12">
        <f t="shared" si="83"/>
        <v>54.27</v>
      </c>
      <c r="CC60" s="12">
        <f t="shared" si="83"/>
        <v>49.912000000000006</v>
      </c>
      <c r="CD60" s="12">
        <f t="shared" si="83"/>
        <v>49.906685244883491</v>
      </c>
      <c r="CE60" s="12">
        <f t="shared" si="83"/>
        <v>49.916606839292143</v>
      </c>
      <c r="CF60" s="12">
        <f t="shared" si="83"/>
        <v>76.663088253424945</v>
      </c>
      <c r="CG60" s="12">
        <f t="shared" si="83"/>
        <v>81.596001807471509</v>
      </c>
      <c r="CH60" s="12">
        <f t="shared" si="83"/>
        <v>83.865454216896154</v>
      </c>
      <c r="CI60" s="12">
        <f t="shared" si="83"/>
        <v>85.198862714164306</v>
      </c>
      <c r="CJ60" s="12">
        <f t="shared" si="83"/>
        <v>87.049821850142933</v>
      </c>
      <c r="CK60" s="12">
        <f t="shared" si="83"/>
        <v>89.601191239545372</v>
      </c>
      <c r="CL60" s="12">
        <f t="shared" si="83"/>
        <v>91.402256881802231</v>
      </c>
      <c r="CM60" s="12">
        <f t="shared" si="83"/>
        <v>94.448017571421772</v>
      </c>
      <c r="CN60" s="12">
        <f t="shared" si="83"/>
        <v>95.797729969025426</v>
      </c>
      <c r="CO60" s="12">
        <f t="shared" si="83"/>
        <v>97.226977780675213</v>
      </c>
      <c r="CP60" s="12">
        <f t="shared" si="83"/>
        <v>98.345870046243107</v>
      </c>
      <c r="CQ60" s="12">
        <f t="shared" si="83"/>
        <v>99.177391309607529</v>
      </c>
      <c r="CR60" s="12">
        <f t="shared" si="83"/>
        <v>99.888830247179868</v>
      </c>
      <c r="CS60" s="12">
        <f t="shared" si="83"/>
        <v>100.54102354956039</v>
      </c>
      <c r="CT60" s="12">
        <f t="shared" si="83"/>
        <v>101.01197368072741</v>
      </c>
      <c r="CU60" s="12">
        <f t="shared" si="83"/>
        <v>101.25166426739338</v>
      </c>
      <c r="CV60" s="12">
        <f t="shared" si="83"/>
        <v>101.62066986555941</v>
      </c>
      <c r="CW60" s="12">
        <f t="shared" si="83"/>
        <v>101.93221452910784</v>
      </c>
      <c r="CX60" s="12">
        <f t="shared" si="83"/>
        <v>102.12711914148872</v>
      </c>
      <c r="CY60" s="12">
        <f t="shared" si="83"/>
        <v>102.1462909793015</v>
      </c>
      <c r="CZ60" s="12">
        <f t="shared" si="83"/>
        <v>102.37056307722145</v>
      </c>
      <c r="DA60" s="12">
        <f t="shared" si="83"/>
        <v>102.59543111229164</v>
      </c>
      <c r="DB60" s="12">
        <f t="shared" si="83"/>
        <v>102.75213062059845</v>
      </c>
      <c r="DC60" s="2"/>
      <c r="DD60" s="2"/>
      <c r="DE60" s="2" t="s">
        <v>1607</v>
      </c>
      <c r="DF60" s="12">
        <f t="shared" ref="DF60:EE60" si="84">DF25-DF24</f>
        <v>0</v>
      </c>
      <c r="DG60" s="12">
        <f t="shared" si="84"/>
        <v>0</v>
      </c>
      <c r="DH60" s="12">
        <f t="shared" si="84"/>
        <v>0</v>
      </c>
      <c r="DI60" s="12">
        <f t="shared" si="84"/>
        <v>0</v>
      </c>
      <c r="DJ60" s="12">
        <f t="shared" si="84"/>
        <v>0</v>
      </c>
      <c r="DK60" s="12">
        <f t="shared" si="84"/>
        <v>0</v>
      </c>
      <c r="DL60" s="12">
        <f t="shared" si="84"/>
        <v>0</v>
      </c>
      <c r="DM60" s="12">
        <f t="shared" si="84"/>
        <v>0</v>
      </c>
      <c r="DN60" s="12">
        <f t="shared" si="84"/>
        <v>0</v>
      </c>
      <c r="DO60" s="12">
        <f t="shared" si="84"/>
        <v>0</v>
      </c>
      <c r="DP60" s="12">
        <f t="shared" si="84"/>
        <v>0</v>
      </c>
      <c r="DQ60" s="12">
        <f t="shared" si="84"/>
        <v>0</v>
      </c>
      <c r="DR60" s="12">
        <f t="shared" si="84"/>
        <v>0</v>
      </c>
      <c r="DS60" s="12">
        <f t="shared" si="84"/>
        <v>0</v>
      </c>
      <c r="DT60" s="12">
        <f t="shared" si="84"/>
        <v>0</v>
      </c>
      <c r="DU60" s="12">
        <f t="shared" si="84"/>
        <v>13.748000000000001</v>
      </c>
      <c r="DV60" s="12">
        <f t="shared" si="84"/>
        <v>49.568806500000008</v>
      </c>
      <c r="DW60" s="12">
        <f t="shared" si="84"/>
        <v>249.41070602000013</v>
      </c>
      <c r="DX60" s="12">
        <f t="shared" si="84"/>
        <v>305.97800000000001</v>
      </c>
      <c r="DY60" s="12">
        <f t="shared" si="84"/>
        <v>212.1506852448835</v>
      </c>
      <c r="DZ60" s="12">
        <f t="shared" si="84"/>
        <v>292.04115111708472</v>
      </c>
      <c r="EA60" s="12">
        <f t="shared" si="84"/>
        <v>353.25213268565483</v>
      </c>
      <c r="EB60" s="12">
        <f t="shared" si="84"/>
        <v>385.81859536736556</v>
      </c>
      <c r="EC60" s="12">
        <f t="shared" si="84"/>
        <v>400.61921878707523</v>
      </c>
      <c r="ED60" s="12">
        <f t="shared" si="84"/>
        <v>406.93166780354932</v>
      </c>
      <c r="EE60" s="12">
        <f t="shared" si="84"/>
        <v>409.86441578941304</v>
      </c>
      <c r="EF60" s="2"/>
      <c r="EG60" s="2"/>
      <c r="EH60" s="2"/>
      <c r="EI60" s="2"/>
      <c r="EJ60" s="2"/>
      <c r="EK60" s="2"/>
      <c r="EL60" s="2"/>
      <c r="EM60" s="2"/>
      <c r="EN60" s="2"/>
      <c r="EO60" s="2"/>
      <c r="EP60" s="2"/>
      <c r="EQ60" s="2"/>
      <c r="ER60" s="2"/>
      <c r="ES60" s="2"/>
      <c r="ET60" s="2"/>
      <c r="EU60" s="2"/>
      <c r="EV60" s="2"/>
    </row>
    <row r="61" spans="1:152" ht="12.75" customHeight="1" x14ac:dyDescent="0.25">
      <c r="A61" s="2"/>
      <c r="B61" s="2" t="s">
        <v>1608</v>
      </c>
      <c r="C61" s="15">
        <f t="shared" ref="C61:DB61" si="85">SUM(C28)</f>
        <v>0</v>
      </c>
      <c r="D61" s="15">
        <f t="shared" si="85"/>
        <v>0</v>
      </c>
      <c r="E61" s="15">
        <f t="shared" si="85"/>
        <v>0</v>
      </c>
      <c r="F61" s="15">
        <f t="shared" si="85"/>
        <v>0</v>
      </c>
      <c r="G61" s="15">
        <f t="shared" si="85"/>
        <v>0</v>
      </c>
      <c r="H61" s="15">
        <f t="shared" si="85"/>
        <v>0</v>
      </c>
      <c r="I61" s="15">
        <f t="shared" si="85"/>
        <v>0</v>
      </c>
      <c r="J61" s="15">
        <f t="shared" si="85"/>
        <v>0</v>
      </c>
      <c r="K61" s="15">
        <f t="shared" si="85"/>
        <v>0</v>
      </c>
      <c r="L61" s="15">
        <f t="shared" si="85"/>
        <v>0</v>
      </c>
      <c r="M61" s="15">
        <f t="shared" si="85"/>
        <v>0</v>
      </c>
      <c r="N61" s="15">
        <f t="shared" si="85"/>
        <v>0</v>
      </c>
      <c r="O61" s="15">
        <f t="shared" si="85"/>
        <v>0</v>
      </c>
      <c r="P61" s="15">
        <f t="shared" si="85"/>
        <v>0</v>
      </c>
      <c r="Q61" s="15">
        <f t="shared" si="85"/>
        <v>0</v>
      </c>
      <c r="R61" s="15">
        <f t="shared" si="85"/>
        <v>0</v>
      </c>
      <c r="S61" s="15">
        <f t="shared" si="85"/>
        <v>0</v>
      </c>
      <c r="T61" s="15">
        <f t="shared" si="85"/>
        <v>0</v>
      </c>
      <c r="U61" s="15">
        <f t="shared" si="85"/>
        <v>0</v>
      </c>
      <c r="V61" s="15">
        <f t="shared" si="85"/>
        <v>0</v>
      </c>
      <c r="W61" s="15">
        <f t="shared" si="85"/>
        <v>0</v>
      </c>
      <c r="X61" s="15">
        <f t="shared" si="85"/>
        <v>0</v>
      </c>
      <c r="Y61" s="15">
        <f t="shared" si="85"/>
        <v>0</v>
      </c>
      <c r="Z61" s="15">
        <f t="shared" si="85"/>
        <v>0</v>
      </c>
      <c r="AA61" s="15">
        <f t="shared" si="85"/>
        <v>0</v>
      </c>
      <c r="AB61" s="15">
        <f t="shared" si="85"/>
        <v>0</v>
      </c>
      <c r="AC61" s="15">
        <f t="shared" si="85"/>
        <v>0</v>
      </c>
      <c r="AD61" s="15">
        <f t="shared" si="85"/>
        <v>0</v>
      </c>
      <c r="AE61" s="15">
        <f t="shared" si="85"/>
        <v>0</v>
      </c>
      <c r="AF61" s="15">
        <f t="shared" si="85"/>
        <v>0</v>
      </c>
      <c r="AG61" s="15">
        <f t="shared" si="85"/>
        <v>0</v>
      </c>
      <c r="AH61" s="15">
        <f t="shared" si="85"/>
        <v>0</v>
      </c>
      <c r="AI61" s="15">
        <f t="shared" si="85"/>
        <v>0</v>
      </c>
      <c r="AJ61" s="15">
        <f t="shared" si="85"/>
        <v>0</v>
      </c>
      <c r="AK61" s="15">
        <f t="shared" si="85"/>
        <v>0</v>
      </c>
      <c r="AL61" s="15">
        <f t="shared" si="85"/>
        <v>0</v>
      </c>
      <c r="AM61" s="15">
        <f t="shared" si="85"/>
        <v>0</v>
      </c>
      <c r="AN61" s="15">
        <f t="shared" si="85"/>
        <v>0</v>
      </c>
      <c r="AO61" s="15">
        <f t="shared" si="85"/>
        <v>0</v>
      </c>
      <c r="AP61" s="15">
        <f t="shared" si="85"/>
        <v>0</v>
      </c>
      <c r="AQ61" s="15">
        <f t="shared" si="85"/>
        <v>0</v>
      </c>
      <c r="AR61" s="15">
        <f t="shared" si="85"/>
        <v>0</v>
      </c>
      <c r="AS61" s="15">
        <f t="shared" si="85"/>
        <v>0</v>
      </c>
      <c r="AT61" s="15">
        <f t="shared" si="85"/>
        <v>0</v>
      </c>
      <c r="AU61" s="15">
        <f t="shared" si="85"/>
        <v>0</v>
      </c>
      <c r="AV61" s="15">
        <f t="shared" si="85"/>
        <v>0</v>
      </c>
      <c r="AW61" s="15">
        <f t="shared" si="85"/>
        <v>0</v>
      </c>
      <c r="AX61" s="15">
        <f t="shared" si="85"/>
        <v>0</v>
      </c>
      <c r="AY61" s="15">
        <f t="shared" si="85"/>
        <v>0</v>
      </c>
      <c r="AZ61" s="15">
        <f t="shared" si="85"/>
        <v>0</v>
      </c>
      <c r="BA61" s="15">
        <f t="shared" si="85"/>
        <v>0</v>
      </c>
      <c r="BB61" s="15">
        <f t="shared" si="85"/>
        <v>0</v>
      </c>
      <c r="BC61" s="15">
        <f t="shared" si="85"/>
        <v>0</v>
      </c>
      <c r="BD61" s="15">
        <f t="shared" si="85"/>
        <v>0</v>
      </c>
      <c r="BE61" s="15">
        <f t="shared" si="85"/>
        <v>0</v>
      </c>
      <c r="BF61" s="15">
        <f t="shared" si="85"/>
        <v>0</v>
      </c>
      <c r="BG61" s="15">
        <f t="shared" si="85"/>
        <v>0</v>
      </c>
      <c r="BH61" s="15">
        <f t="shared" si="85"/>
        <v>0</v>
      </c>
      <c r="BI61" s="15">
        <f t="shared" si="85"/>
        <v>0</v>
      </c>
      <c r="BJ61" s="15">
        <f t="shared" si="85"/>
        <v>0</v>
      </c>
      <c r="BK61" s="15">
        <f t="shared" si="85"/>
        <v>-2.383</v>
      </c>
      <c r="BL61" s="15">
        <f t="shared" si="85"/>
        <v>-2.383</v>
      </c>
      <c r="BM61" s="15">
        <f t="shared" si="85"/>
        <v>-2.383</v>
      </c>
      <c r="BN61" s="15">
        <f t="shared" si="85"/>
        <v>-2.383</v>
      </c>
      <c r="BO61" s="15">
        <f t="shared" si="85"/>
        <v>-1.7250000000000001</v>
      </c>
      <c r="BP61" s="15">
        <f t="shared" si="85"/>
        <v>-7.032</v>
      </c>
      <c r="BQ61" s="15">
        <f t="shared" si="85"/>
        <v>-7.032</v>
      </c>
      <c r="BR61" s="15">
        <f t="shared" si="85"/>
        <v>-7.032</v>
      </c>
      <c r="BS61" s="15">
        <f t="shared" si="85"/>
        <v>-6.0347149399999598</v>
      </c>
      <c r="BT61" s="15">
        <f t="shared" si="85"/>
        <v>-12.393603960000037</v>
      </c>
      <c r="BU61" s="15">
        <f t="shared" si="85"/>
        <v>-36.202857669999958</v>
      </c>
      <c r="BV61" s="15">
        <f t="shared" si="85"/>
        <v>-34.960791496800098</v>
      </c>
      <c r="BW61" s="15">
        <f t="shared" si="85"/>
        <v>-60.94</v>
      </c>
      <c r="BX61" s="15">
        <f t="shared" si="85"/>
        <v>-85.894999999999996</v>
      </c>
      <c r="BY61" s="15">
        <f t="shared" si="85"/>
        <v>-98.858000000000004</v>
      </c>
      <c r="BZ61" s="15">
        <f t="shared" si="85"/>
        <v>-119.79300000000001</v>
      </c>
      <c r="CA61" s="15">
        <f t="shared" si="85"/>
        <v>-95.486000000000004</v>
      </c>
      <c r="CB61" s="15">
        <f t="shared" si="85"/>
        <v>-115.79</v>
      </c>
      <c r="CC61" s="15">
        <f t="shared" si="85"/>
        <v>-86.275999999999996</v>
      </c>
      <c r="CD61" s="15">
        <f t="shared" si="85"/>
        <v>-59.581249999999997</v>
      </c>
      <c r="CE61" s="15">
        <f t="shared" si="85"/>
        <v>-41.690538277778316</v>
      </c>
      <c r="CF61" s="15">
        <f t="shared" si="85"/>
        <v>-40.276435400084182</v>
      </c>
      <c r="CG61" s="15">
        <f t="shared" si="85"/>
        <v>-52.21298152381673</v>
      </c>
      <c r="CH61" s="15">
        <f t="shared" si="85"/>
        <v>-59.027626530801363</v>
      </c>
      <c r="CI61" s="15">
        <f t="shared" si="85"/>
        <v>-33.149285464195778</v>
      </c>
      <c r="CJ61" s="15">
        <f t="shared" si="85"/>
        <v>-25.725036503323693</v>
      </c>
      <c r="CK61" s="15">
        <f t="shared" si="85"/>
        <v>-18.993749999999999</v>
      </c>
      <c r="CL61" s="15">
        <f t="shared" si="85"/>
        <v>-18.993749999999999</v>
      </c>
      <c r="CM61" s="15">
        <f t="shared" si="85"/>
        <v>-18.993749999999999</v>
      </c>
      <c r="CN61" s="15">
        <f t="shared" si="85"/>
        <v>-18.993749999999999</v>
      </c>
      <c r="CO61" s="15">
        <f t="shared" si="85"/>
        <v>-18.993749999999999</v>
      </c>
      <c r="CP61" s="15">
        <f t="shared" si="85"/>
        <v>-18.993749999999999</v>
      </c>
      <c r="CQ61" s="15">
        <f t="shared" si="85"/>
        <v>-18.993749999999999</v>
      </c>
      <c r="CR61" s="15">
        <f t="shared" si="85"/>
        <v>-18.993749999999999</v>
      </c>
      <c r="CS61" s="15">
        <f t="shared" si="85"/>
        <v>-18.993749999999999</v>
      </c>
      <c r="CT61" s="15">
        <f t="shared" si="85"/>
        <v>-18.993749999999999</v>
      </c>
      <c r="CU61" s="15">
        <f t="shared" si="85"/>
        <v>-18.993749999999999</v>
      </c>
      <c r="CV61" s="15">
        <f t="shared" si="85"/>
        <v>-18.993749999999999</v>
      </c>
      <c r="CW61" s="15">
        <f t="shared" si="85"/>
        <v>-18.993749999999999</v>
      </c>
      <c r="CX61" s="15">
        <f t="shared" si="85"/>
        <v>-18.993749999999999</v>
      </c>
      <c r="CY61" s="15">
        <f t="shared" si="85"/>
        <v>-18.993749999999999</v>
      </c>
      <c r="CZ61" s="15">
        <f t="shared" si="85"/>
        <v>-18.993749999999999</v>
      </c>
      <c r="DA61" s="15">
        <f t="shared" si="85"/>
        <v>-18.993749999999999</v>
      </c>
      <c r="DB61" s="15">
        <f t="shared" si="85"/>
        <v>-18.993749999999999</v>
      </c>
      <c r="DC61" s="2"/>
      <c r="DD61" s="2"/>
      <c r="DE61" s="2" t="s">
        <v>1608</v>
      </c>
      <c r="DF61" s="15">
        <f t="shared" ref="DF61:EE61" si="86">SUM(DF28)</f>
        <v>0</v>
      </c>
      <c r="DG61" s="15">
        <f t="shared" si="86"/>
        <v>0</v>
      </c>
      <c r="DH61" s="15">
        <f t="shared" si="86"/>
        <v>0</v>
      </c>
      <c r="DI61" s="15">
        <f t="shared" si="86"/>
        <v>0</v>
      </c>
      <c r="DJ61" s="15">
        <f t="shared" si="86"/>
        <v>0</v>
      </c>
      <c r="DK61" s="15">
        <f t="shared" si="86"/>
        <v>0</v>
      </c>
      <c r="DL61" s="15">
        <f t="shared" si="86"/>
        <v>0</v>
      </c>
      <c r="DM61" s="15">
        <f t="shared" si="86"/>
        <v>0</v>
      </c>
      <c r="DN61" s="15">
        <f t="shared" si="86"/>
        <v>0</v>
      </c>
      <c r="DO61" s="15">
        <f t="shared" si="86"/>
        <v>0</v>
      </c>
      <c r="DP61" s="15">
        <f t="shared" si="86"/>
        <v>0</v>
      </c>
      <c r="DQ61" s="15">
        <f t="shared" si="86"/>
        <v>0</v>
      </c>
      <c r="DR61" s="15">
        <f t="shared" si="86"/>
        <v>0</v>
      </c>
      <c r="DS61" s="15">
        <f t="shared" si="86"/>
        <v>0</v>
      </c>
      <c r="DT61" s="15">
        <f t="shared" si="86"/>
        <v>0</v>
      </c>
      <c r="DU61" s="15">
        <f t="shared" si="86"/>
        <v>-9.532</v>
      </c>
      <c r="DV61" s="15">
        <f t="shared" si="86"/>
        <v>-19.356000000000002</v>
      </c>
      <c r="DW61" s="15">
        <f t="shared" si="86"/>
        <v>-89.59196806680005</v>
      </c>
      <c r="DX61" s="15">
        <f t="shared" si="86"/>
        <v>-365.48599999999999</v>
      </c>
      <c r="DY61" s="15">
        <f t="shared" si="86"/>
        <v>-357.13325000000003</v>
      </c>
      <c r="DZ61" s="15">
        <f t="shared" si="86"/>
        <v>-193.20758173248061</v>
      </c>
      <c r="EA61" s="15">
        <f t="shared" si="86"/>
        <v>-96.861821967519461</v>
      </c>
      <c r="EB61" s="15">
        <f t="shared" si="86"/>
        <v>-75.974999999999994</v>
      </c>
      <c r="EC61" s="15">
        <f t="shared" si="86"/>
        <v>-75.974999999999994</v>
      </c>
      <c r="ED61" s="15">
        <f t="shared" si="86"/>
        <v>-75.974999999999994</v>
      </c>
      <c r="EE61" s="15">
        <f t="shared" si="86"/>
        <v>-75.974999999999994</v>
      </c>
      <c r="EF61" s="2"/>
      <c r="EG61" s="2"/>
      <c r="EH61" s="2"/>
      <c r="EI61" s="2"/>
      <c r="EJ61" s="2"/>
      <c r="EK61" s="2"/>
      <c r="EL61" s="2"/>
      <c r="EM61" s="2"/>
      <c r="EN61" s="2"/>
      <c r="EO61" s="2"/>
      <c r="EP61" s="2"/>
      <c r="EQ61" s="2"/>
      <c r="ER61" s="2"/>
      <c r="ES61" s="2"/>
      <c r="ET61" s="2"/>
      <c r="EU61" s="2"/>
      <c r="EV61" s="2"/>
    </row>
    <row r="62" spans="1:152" ht="12.75" customHeight="1" x14ac:dyDescent="0.25">
      <c r="A62" s="2"/>
      <c r="B62" s="3" t="s">
        <v>1609</v>
      </c>
      <c r="C62" s="81">
        <f t="shared" ref="C62:DB62" si="87">SUM(C60:C61)</f>
        <v>0</v>
      </c>
      <c r="D62" s="81">
        <f t="shared" si="87"/>
        <v>0</v>
      </c>
      <c r="E62" s="81">
        <f t="shared" si="87"/>
        <v>0</v>
      </c>
      <c r="F62" s="81">
        <f t="shared" si="87"/>
        <v>0</v>
      </c>
      <c r="G62" s="81">
        <f t="shared" si="87"/>
        <v>0</v>
      </c>
      <c r="H62" s="81">
        <f t="shared" si="87"/>
        <v>0</v>
      </c>
      <c r="I62" s="81">
        <f t="shared" si="87"/>
        <v>0</v>
      </c>
      <c r="J62" s="81">
        <f t="shared" si="87"/>
        <v>0</v>
      </c>
      <c r="K62" s="81">
        <f t="shared" si="87"/>
        <v>0</v>
      </c>
      <c r="L62" s="81">
        <f t="shared" si="87"/>
        <v>0</v>
      </c>
      <c r="M62" s="81">
        <f t="shared" si="87"/>
        <v>0</v>
      </c>
      <c r="N62" s="81">
        <f t="shared" si="87"/>
        <v>0</v>
      </c>
      <c r="O62" s="81">
        <f t="shared" si="87"/>
        <v>0</v>
      </c>
      <c r="P62" s="81">
        <f t="shared" si="87"/>
        <v>0</v>
      </c>
      <c r="Q62" s="81">
        <f t="shared" si="87"/>
        <v>0</v>
      </c>
      <c r="R62" s="81">
        <f t="shared" si="87"/>
        <v>0</v>
      </c>
      <c r="S62" s="81">
        <f t="shared" si="87"/>
        <v>0</v>
      </c>
      <c r="T62" s="81">
        <f t="shared" si="87"/>
        <v>0</v>
      </c>
      <c r="U62" s="81">
        <f t="shared" si="87"/>
        <v>0</v>
      </c>
      <c r="V62" s="81">
        <f t="shared" si="87"/>
        <v>0</v>
      </c>
      <c r="W62" s="81">
        <f t="shared" si="87"/>
        <v>0</v>
      </c>
      <c r="X62" s="81">
        <f t="shared" si="87"/>
        <v>0</v>
      </c>
      <c r="Y62" s="81">
        <f t="shared" si="87"/>
        <v>0</v>
      </c>
      <c r="Z62" s="81">
        <f t="shared" si="87"/>
        <v>0</v>
      </c>
      <c r="AA62" s="81">
        <f t="shared" si="87"/>
        <v>0</v>
      </c>
      <c r="AB62" s="81">
        <f t="shared" si="87"/>
        <v>0</v>
      </c>
      <c r="AC62" s="81">
        <f t="shared" si="87"/>
        <v>0</v>
      </c>
      <c r="AD62" s="81">
        <f t="shared" si="87"/>
        <v>0</v>
      </c>
      <c r="AE62" s="81">
        <f t="shared" si="87"/>
        <v>0</v>
      </c>
      <c r="AF62" s="81">
        <f t="shared" si="87"/>
        <v>0</v>
      </c>
      <c r="AG62" s="81">
        <f t="shared" si="87"/>
        <v>0</v>
      </c>
      <c r="AH62" s="81">
        <f t="shared" si="87"/>
        <v>0</v>
      </c>
      <c r="AI62" s="81">
        <f t="shared" si="87"/>
        <v>0</v>
      </c>
      <c r="AJ62" s="81">
        <f t="shared" si="87"/>
        <v>0</v>
      </c>
      <c r="AK62" s="81">
        <f t="shared" si="87"/>
        <v>0</v>
      </c>
      <c r="AL62" s="81">
        <f t="shared" si="87"/>
        <v>0</v>
      </c>
      <c r="AM62" s="81">
        <f t="shared" si="87"/>
        <v>0</v>
      </c>
      <c r="AN62" s="81">
        <f t="shared" si="87"/>
        <v>0</v>
      </c>
      <c r="AO62" s="81">
        <f t="shared" si="87"/>
        <v>0</v>
      </c>
      <c r="AP62" s="81">
        <f t="shared" si="87"/>
        <v>0</v>
      </c>
      <c r="AQ62" s="81">
        <f t="shared" si="87"/>
        <v>0</v>
      </c>
      <c r="AR62" s="81">
        <f t="shared" si="87"/>
        <v>0</v>
      </c>
      <c r="AS62" s="81">
        <f t="shared" si="87"/>
        <v>0</v>
      </c>
      <c r="AT62" s="81">
        <f t="shared" si="87"/>
        <v>0</v>
      </c>
      <c r="AU62" s="81">
        <f t="shared" si="87"/>
        <v>0</v>
      </c>
      <c r="AV62" s="81">
        <f t="shared" si="87"/>
        <v>0</v>
      </c>
      <c r="AW62" s="81">
        <f t="shared" si="87"/>
        <v>0</v>
      </c>
      <c r="AX62" s="81">
        <f t="shared" si="87"/>
        <v>0</v>
      </c>
      <c r="AY62" s="81">
        <f t="shared" si="87"/>
        <v>0</v>
      </c>
      <c r="AZ62" s="81">
        <f t="shared" si="87"/>
        <v>0</v>
      </c>
      <c r="BA62" s="81">
        <f t="shared" si="87"/>
        <v>0</v>
      </c>
      <c r="BB62" s="81">
        <f t="shared" si="87"/>
        <v>0</v>
      </c>
      <c r="BC62" s="81">
        <f t="shared" si="87"/>
        <v>0</v>
      </c>
      <c r="BD62" s="81">
        <f t="shared" si="87"/>
        <v>0</v>
      </c>
      <c r="BE62" s="81">
        <f t="shared" si="87"/>
        <v>0</v>
      </c>
      <c r="BF62" s="81">
        <f t="shared" si="87"/>
        <v>0</v>
      </c>
      <c r="BG62" s="81">
        <f t="shared" si="87"/>
        <v>0</v>
      </c>
      <c r="BH62" s="81">
        <f t="shared" si="87"/>
        <v>0</v>
      </c>
      <c r="BI62" s="81">
        <f t="shared" si="87"/>
        <v>0</v>
      </c>
      <c r="BJ62" s="81">
        <f t="shared" si="87"/>
        <v>0</v>
      </c>
      <c r="BK62" s="81">
        <f t="shared" si="87"/>
        <v>-2.383</v>
      </c>
      <c r="BL62" s="81">
        <f t="shared" si="87"/>
        <v>-2.383</v>
      </c>
      <c r="BM62" s="81">
        <f t="shared" si="87"/>
        <v>-2.383</v>
      </c>
      <c r="BN62" s="81">
        <f t="shared" si="87"/>
        <v>-2.383</v>
      </c>
      <c r="BO62" s="81">
        <f t="shared" si="87"/>
        <v>4.0489999999999995</v>
      </c>
      <c r="BP62" s="81">
        <f t="shared" si="87"/>
        <v>-7.032</v>
      </c>
      <c r="BQ62" s="81">
        <f t="shared" si="87"/>
        <v>-7.032</v>
      </c>
      <c r="BR62" s="81">
        <f t="shared" si="87"/>
        <v>2.5885499999999997</v>
      </c>
      <c r="BS62" s="81">
        <f t="shared" si="87"/>
        <v>20.750114050000029</v>
      </c>
      <c r="BT62" s="81">
        <f t="shared" si="87"/>
        <v>65.859671089999935</v>
      </c>
      <c r="BU62" s="81">
        <f t="shared" si="87"/>
        <v>36.629154310000246</v>
      </c>
      <c r="BV62" s="81">
        <f t="shared" si="87"/>
        <v>36.579798503199896</v>
      </c>
      <c r="BW62" s="81">
        <f t="shared" si="87"/>
        <v>15.61399999999999</v>
      </c>
      <c r="BX62" s="81">
        <f t="shared" si="87"/>
        <v>2.7760000000000105</v>
      </c>
      <c r="BY62" s="81">
        <f t="shared" si="87"/>
        <v>-20.671000000000006</v>
      </c>
      <c r="BZ62" s="81">
        <f t="shared" si="87"/>
        <v>-57.227000000000004</v>
      </c>
      <c r="CA62" s="81">
        <f t="shared" si="87"/>
        <v>-37.423999999999999</v>
      </c>
      <c r="CB62" s="81">
        <f t="shared" si="87"/>
        <v>-61.52</v>
      </c>
      <c r="CC62" s="81">
        <f t="shared" si="87"/>
        <v>-36.36399999999999</v>
      </c>
      <c r="CD62" s="81">
        <f t="shared" si="87"/>
        <v>-9.6745647551165064</v>
      </c>
      <c r="CE62" s="81">
        <f t="shared" si="87"/>
        <v>8.2260685615138271</v>
      </c>
      <c r="CF62" s="81">
        <f t="shared" si="87"/>
        <v>36.386652853340763</v>
      </c>
      <c r="CG62" s="81">
        <f t="shared" si="87"/>
        <v>29.38302028365478</v>
      </c>
      <c r="CH62" s="81">
        <f t="shared" si="87"/>
        <v>24.837827686094791</v>
      </c>
      <c r="CI62" s="81">
        <f t="shared" si="87"/>
        <v>52.049577249968529</v>
      </c>
      <c r="CJ62" s="81">
        <f t="shared" si="87"/>
        <v>61.32478534681924</v>
      </c>
      <c r="CK62" s="81">
        <f t="shared" si="87"/>
        <v>70.607441239545381</v>
      </c>
      <c r="CL62" s="81">
        <f t="shared" si="87"/>
        <v>72.408506881802225</v>
      </c>
      <c r="CM62" s="81">
        <f t="shared" si="87"/>
        <v>75.454267571421781</v>
      </c>
      <c r="CN62" s="81">
        <f t="shared" si="87"/>
        <v>76.80397996902542</v>
      </c>
      <c r="CO62" s="81">
        <f t="shared" si="87"/>
        <v>78.233227780675207</v>
      </c>
      <c r="CP62" s="81">
        <f t="shared" si="87"/>
        <v>79.352120046243101</v>
      </c>
      <c r="CQ62" s="81">
        <f t="shared" si="87"/>
        <v>80.183641309607538</v>
      </c>
      <c r="CR62" s="81">
        <f t="shared" si="87"/>
        <v>80.895080247179862</v>
      </c>
      <c r="CS62" s="81">
        <f t="shared" si="87"/>
        <v>81.547273549560401</v>
      </c>
      <c r="CT62" s="81">
        <f t="shared" si="87"/>
        <v>82.018223680727402</v>
      </c>
      <c r="CU62" s="81">
        <f t="shared" si="87"/>
        <v>82.257914267393375</v>
      </c>
      <c r="CV62" s="81">
        <f t="shared" si="87"/>
        <v>82.626919865559415</v>
      </c>
      <c r="CW62" s="81">
        <f t="shared" si="87"/>
        <v>82.938464529107847</v>
      </c>
      <c r="CX62" s="81">
        <f t="shared" si="87"/>
        <v>83.133369141488714</v>
      </c>
      <c r="CY62" s="81">
        <f t="shared" si="87"/>
        <v>83.152540979301506</v>
      </c>
      <c r="CZ62" s="81">
        <f t="shared" si="87"/>
        <v>83.376813077221442</v>
      </c>
      <c r="DA62" s="81">
        <f t="shared" si="87"/>
        <v>83.601681112291629</v>
      </c>
      <c r="DB62" s="81">
        <f t="shared" si="87"/>
        <v>83.758380620598444</v>
      </c>
      <c r="DC62" s="2"/>
      <c r="DD62" s="2"/>
      <c r="DE62" s="3" t="s">
        <v>1609</v>
      </c>
      <c r="DF62" s="81">
        <f t="shared" ref="DF62:EE62" si="88">SUM(DF60:DF61)</f>
        <v>0</v>
      </c>
      <c r="DG62" s="81">
        <f t="shared" si="88"/>
        <v>0</v>
      </c>
      <c r="DH62" s="81">
        <f t="shared" si="88"/>
        <v>0</v>
      </c>
      <c r="DI62" s="81">
        <f t="shared" si="88"/>
        <v>0</v>
      </c>
      <c r="DJ62" s="81">
        <f t="shared" si="88"/>
        <v>0</v>
      </c>
      <c r="DK62" s="81">
        <f t="shared" si="88"/>
        <v>0</v>
      </c>
      <c r="DL62" s="81">
        <f t="shared" si="88"/>
        <v>0</v>
      </c>
      <c r="DM62" s="81">
        <f t="shared" si="88"/>
        <v>0</v>
      </c>
      <c r="DN62" s="81">
        <f t="shared" si="88"/>
        <v>0</v>
      </c>
      <c r="DO62" s="81">
        <f t="shared" si="88"/>
        <v>0</v>
      </c>
      <c r="DP62" s="81">
        <f t="shared" si="88"/>
        <v>0</v>
      </c>
      <c r="DQ62" s="81">
        <f t="shared" si="88"/>
        <v>0</v>
      </c>
      <c r="DR62" s="81">
        <f t="shared" si="88"/>
        <v>0</v>
      </c>
      <c r="DS62" s="81">
        <f t="shared" si="88"/>
        <v>0</v>
      </c>
      <c r="DT62" s="81">
        <f t="shared" si="88"/>
        <v>0</v>
      </c>
      <c r="DU62" s="81">
        <f t="shared" si="88"/>
        <v>4.2160000000000011</v>
      </c>
      <c r="DV62" s="81">
        <f t="shared" si="88"/>
        <v>30.212806500000006</v>
      </c>
      <c r="DW62" s="81">
        <f t="shared" si="88"/>
        <v>159.81873795320007</v>
      </c>
      <c r="DX62" s="81">
        <f t="shared" si="88"/>
        <v>-59.507999999999981</v>
      </c>
      <c r="DY62" s="81">
        <f t="shared" si="88"/>
        <v>-144.98256475511653</v>
      </c>
      <c r="DZ62" s="81">
        <f t="shared" si="88"/>
        <v>98.833569384604118</v>
      </c>
      <c r="EA62" s="81">
        <f t="shared" si="88"/>
        <v>256.39031071813537</v>
      </c>
      <c r="EB62" s="81">
        <f t="shared" si="88"/>
        <v>309.84359536736554</v>
      </c>
      <c r="EC62" s="81">
        <f t="shared" si="88"/>
        <v>324.64421878707526</v>
      </c>
      <c r="ED62" s="81">
        <f t="shared" si="88"/>
        <v>330.95666780354929</v>
      </c>
      <c r="EE62" s="81">
        <f t="shared" si="88"/>
        <v>333.88941578941308</v>
      </c>
      <c r="EF62" s="2"/>
      <c r="EG62" s="2"/>
      <c r="EH62" s="2"/>
      <c r="EI62" s="2"/>
      <c r="EJ62" s="2"/>
      <c r="EK62" s="2"/>
      <c r="EL62" s="2"/>
      <c r="EM62" s="2"/>
      <c r="EN62" s="2"/>
      <c r="EO62" s="2"/>
      <c r="EP62" s="2"/>
      <c r="EQ62" s="2"/>
      <c r="ER62" s="2"/>
      <c r="ES62" s="2"/>
      <c r="ET62" s="2"/>
      <c r="EU62" s="2"/>
      <c r="EV62" s="2"/>
    </row>
    <row r="63" spans="1:152" ht="12.75" customHeight="1" x14ac:dyDescent="0.25">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c r="DH63" s="2"/>
      <c r="DI63" s="2"/>
      <c r="DJ63" s="2"/>
      <c r="DK63" s="2"/>
      <c r="DL63" s="2"/>
      <c r="DM63" s="2"/>
      <c r="DN63" s="2"/>
      <c r="DO63" s="2"/>
      <c r="DP63" s="2"/>
      <c r="DQ63" s="2"/>
      <c r="DR63" s="2"/>
      <c r="DS63" s="2"/>
      <c r="DT63" s="2"/>
      <c r="DU63" s="2"/>
      <c r="DV63" s="2"/>
      <c r="DW63" s="2"/>
      <c r="DX63" s="2"/>
      <c r="DY63" s="2"/>
      <c r="DZ63" s="2"/>
      <c r="EA63" s="2"/>
      <c r="EB63" s="2"/>
      <c r="EC63" s="2"/>
      <c r="ED63" s="2"/>
      <c r="EE63" s="2"/>
      <c r="EF63" s="2"/>
      <c r="EG63" s="2"/>
      <c r="EH63" s="2"/>
      <c r="EI63" s="2"/>
      <c r="EJ63" s="2"/>
      <c r="EK63" s="2"/>
      <c r="EL63" s="2"/>
      <c r="EM63" s="2"/>
      <c r="EN63" s="2"/>
      <c r="EO63" s="2"/>
      <c r="EP63" s="2"/>
      <c r="EQ63" s="2"/>
      <c r="ER63" s="2"/>
      <c r="ES63" s="2"/>
      <c r="ET63" s="2"/>
      <c r="EU63" s="2"/>
      <c r="EV63" s="2"/>
    </row>
    <row r="64" spans="1:152" ht="12.75" customHeight="1" x14ac:dyDescent="0.25">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c r="DB64" s="2"/>
      <c r="DC64" s="2"/>
      <c r="DD64" s="2"/>
      <c r="DE64" s="3" t="s">
        <v>1610</v>
      </c>
      <c r="DF64" s="42" t="e">
        <f>DF58/'Income Statement'!DF11</f>
        <v>#REF!</v>
      </c>
      <c r="DG64" s="42" t="e">
        <f>DG58/'Income Statement'!DG11</f>
        <v>#REF!</v>
      </c>
      <c r="DH64" s="42" t="e">
        <f>DH58/'Income Statement'!DH11</f>
        <v>#REF!</v>
      </c>
      <c r="DI64" s="42" t="e">
        <f>DI58/'Income Statement'!DI11</f>
        <v>#REF!</v>
      </c>
      <c r="DJ64" s="42" t="e">
        <f>DJ58/'Income Statement'!DJ11</f>
        <v>#REF!</v>
      </c>
      <c r="DK64" s="42" t="e">
        <f>DK58/'Income Statement'!DK11</f>
        <v>#REF!</v>
      </c>
      <c r="DL64" s="42" t="e">
        <f>DL58/'Income Statement'!DL11</f>
        <v>#REF!</v>
      </c>
      <c r="DM64" s="42" t="e">
        <f>DM58/'Income Statement'!DM11</f>
        <v>#REF!</v>
      </c>
      <c r="DN64" s="42" t="e">
        <f>DN58/'Income Statement'!DN11</f>
        <v>#REF!</v>
      </c>
      <c r="DO64" s="42" t="e">
        <f>DO58/'Income Statement'!DO11</f>
        <v>#REF!</v>
      </c>
      <c r="DP64" s="42" t="e">
        <f>DP58/'Income Statement'!DP11</f>
        <v>#DIV/0!</v>
      </c>
      <c r="DQ64" s="42" t="e">
        <f>DQ58/'Income Statement'!DQ11</f>
        <v>#DIV/0!</v>
      </c>
      <c r="DR64" s="42" t="e">
        <f>DR58/'Income Statement'!DR11</f>
        <v>#DIV/0!</v>
      </c>
      <c r="DS64" s="42" t="e">
        <f>DS58/'Income Statement'!DS11</f>
        <v>#DIV/0!</v>
      </c>
      <c r="DT64" s="42" t="e">
        <f>DT58/'Income Statement'!DT11</f>
        <v>#DIV/0!</v>
      </c>
      <c r="DU64" s="42">
        <f>DU58/'Income Statement'!DU11</f>
        <v>2.6428889317061988E-2</v>
      </c>
      <c r="DV64" s="42">
        <f>DV58/'Income Statement'!DV11</f>
        <v>0.13963935611965561</v>
      </c>
      <c r="DW64" s="42">
        <f>DW58/'Income Statement'!DW11</f>
        <v>0.24088560778838358</v>
      </c>
      <c r="DX64" s="42">
        <f>DX58/'Income Statement'!DX11</f>
        <v>-0.1082399504853736</v>
      </c>
      <c r="DY64" s="42">
        <f>DY58/'Income Statement'!DY11</f>
        <v>-9.7944024111809566E-2</v>
      </c>
      <c r="DZ64" s="42">
        <f>DZ58/'Income Statement'!DZ11</f>
        <v>0.19208516529590233</v>
      </c>
      <c r="EA64" s="42">
        <f>EA58/'Income Statement'!EA11</f>
        <v>0.23358831762144316</v>
      </c>
      <c r="EB64" s="42">
        <f>EB58/'Income Statement'!EB11</f>
        <v>0.24920500199488818</v>
      </c>
      <c r="EC64" s="42">
        <f>EC58/'Income Statement'!EC11</f>
        <v>-0.10801319339280249</v>
      </c>
      <c r="ED64" s="42">
        <f>ED58/'Income Statement'!ED11</f>
        <v>0.6490745517110188</v>
      </c>
      <c r="EE64" s="42">
        <f>EE58/'Income Statement'!EE11</f>
        <v>0.28147715155382391</v>
      </c>
      <c r="EF64" s="2"/>
      <c r="EG64" s="2"/>
      <c r="EH64" s="2"/>
      <c r="EI64" s="2"/>
      <c r="EJ64" s="2"/>
      <c r="EK64" s="2"/>
      <c r="EL64" s="2"/>
      <c r="EM64" s="2"/>
      <c r="EN64" s="2"/>
      <c r="EO64" s="2"/>
      <c r="EP64" s="2"/>
      <c r="EQ64" s="2"/>
      <c r="ER64" s="2"/>
      <c r="ES64" s="2"/>
      <c r="ET64" s="2"/>
      <c r="EU64" s="2"/>
      <c r="EV64" s="2"/>
    </row>
    <row r="65" spans="1:152" ht="12.75" customHeight="1" x14ac:dyDescent="0.2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81">
        <f t="shared" ref="CC65:CS65" si="89">+CC58+CC42+CC36</f>
        <v>-33.72999999999999</v>
      </c>
      <c r="CD65" s="81">
        <f t="shared" si="89"/>
        <v>-26.284060397750206</v>
      </c>
      <c r="CE65" s="81">
        <f t="shared" si="89"/>
        <v>-33.094599368404786</v>
      </c>
      <c r="CF65" s="81">
        <f t="shared" si="89"/>
        <v>2.5755447320336522</v>
      </c>
      <c r="CG65" s="81">
        <f t="shared" si="89"/>
        <v>74.081951369520908</v>
      </c>
      <c r="CH65" s="81">
        <f t="shared" si="89"/>
        <v>60.938030680318832</v>
      </c>
      <c r="CI65" s="81">
        <f t="shared" si="89"/>
        <v>21.631248552657713</v>
      </c>
      <c r="CJ65" s="81">
        <f t="shared" si="89"/>
        <v>45.951504586133765</v>
      </c>
      <c r="CK65" s="81">
        <f t="shared" si="89"/>
        <v>32.835206224874497</v>
      </c>
      <c r="CL65" s="81">
        <f t="shared" si="89"/>
        <v>67.127609751228761</v>
      </c>
      <c r="CM65" s="81">
        <f t="shared" si="89"/>
        <v>42.199236784253799</v>
      </c>
      <c r="CN65" s="81">
        <f t="shared" si="89"/>
        <v>36.922016878531224</v>
      </c>
      <c r="CO65" s="81">
        <f t="shared" si="89"/>
        <v>29.697772365374959</v>
      </c>
      <c r="CP65" s="81">
        <f t="shared" si="89"/>
        <v>86.885626338598996</v>
      </c>
      <c r="CQ65" s="81">
        <f t="shared" si="89"/>
        <v>-2.4234583649896706</v>
      </c>
      <c r="CR65" s="81">
        <f t="shared" si="89"/>
        <v>87.073766843767714</v>
      </c>
      <c r="CS65" s="81">
        <f t="shared" si="89"/>
        <v>42.565373397817801</v>
      </c>
      <c r="CT65" s="2"/>
      <c r="CU65" s="81">
        <f t="shared" ref="CU65:CW65" si="90">+CU58+CU42+CU36</f>
        <v>533.62732231147061</v>
      </c>
      <c r="CV65" s="81">
        <f t="shared" si="90"/>
        <v>90.510004601444848</v>
      </c>
      <c r="CW65" s="81">
        <f t="shared" si="90"/>
        <v>23.71348896979174</v>
      </c>
      <c r="CX65" s="2"/>
      <c r="CY65" s="81">
        <f t="shared" ref="CY65:DA65" si="91">+CY58+CY42+CY36</f>
        <v>-32.829095821875171</v>
      </c>
      <c r="CZ65" s="81">
        <f t="shared" si="91"/>
        <v>105.44724204474957</v>
      </c>
      <c r="DA65" s="81">
        <f t="shared" si="91"/>
        <v>37.469378004385796</v>
      </c>
      <c r="DB65" s="2"/>
      <c r="DC65" s="2"/>
      <c r="DD65" s="2"/>
      <c r="DE65" s="2"/>
      <c r="DF65" s="42" t="e">
        <f>DF62/'Income Statement'!DF11</f>
        <v>#DIV/0!</v>
      </c>
      <c r="DG65" s="42" t="e">
        <f>DG62/'Income Statement'!DG11</f>
        <v>#DIV/0!</v>
      </c>
      <c r="DH65" s="42" t="e">
        <f>DH62/'Income Statement'!DH11</f>
        <v>#DIV/0!</v>
      </c>
      <c r="DI65" s="42" t="e">
        <f>DI62/'Income Statement'!DI11</f>
        <v>#DIV/0!</v>
      </c>
      <c r="DJ65" s="42" t="e">
        <f>DJ62/'Income Statement'!DJ11</f>
        <v>#DIV/0!</v>
      </c>
      <c r="DK65" s="42" t="e">
        <f>DK62/'Income Statement'!DK11</f>
        <v>#DIV/0!</v>
      </c>
      <c r="DL65" s="42" t="e">
        <f>DL62/'Income Statement'!DL11</f>
        <v>#DIV/0!</v>
      </c>
      <c r="DM65" s="42" t="e">
        <f>DM62/'Income Statement'!DM11</f>
        <v>#DIV/0!</v>
      </c>
      <c r="DN65" s="42" t="e">
        <f>DN62/'Income Statement'!DN11</f>
        <v>#DIV/0!</v>
      </c>
      <c r="DO65" s="42" t="e">
        <f>DO62/'Income Statement'!DO11</f>
        <v>#DIV/0!</v>
      </c>
      <c r="DP65" s="42" t="e">
        <f>DP62/'Income Statement'!DP11</f>
        <v>#DIV/0!</v>
      </c>
      <c r="DQ65" s="42" t="e">
        <f>DQ62/'Income Statement'!DQ11</f>
        <v>#DIV/0!</v>
      </c>
      <c r="DR65" s="42" t="e">
        <f>DR62/'Income Statement'!DR11</f>
        <v>#DIV/0!</v>
      </c>
      <c r="DS65" s="42" t="e">
        <f>DS62/'Income Statement'!DS11</f>
        <v>#DIV/0!</v>
      </c>
      <c r="DT65" s="42" t="e">
        <f>DT62/'Income Statement'!DT11</f>
        <v>#DIV/0!</v>
      </c>
      <c r="DU65" s="42">
        <f>DU62/'Income Statement'!DU11</f>
        <v>3.7719768910200818E-2</v>
      </c>
      <c r="DV65" s="42">
        <f>DV62/'Income Statement'!DV11</f>
        <v>0.17524254259464039</v>
      </c>
      <c r="DW65" s="42">
        <f>DW62/'Income Statement'!DW11</f>
        <v>0.33116618280907417</v>
      </c>
      <c r="DX65" s="42">
        <f>DX62/'Income Statement'!DX11</f>
        <v>-9.6924881099745869E-2</v>
      </c>
      <c r="DY65" s="42">
        <f>DY62/'Income Statement'!DY11</f>
        <v>-0.13710658634154288</v>
      </c>
      <c r="DZ65" s="42">
        <f>DZ62/'Income Statement'!DZ11</f>
        <v>7.6406204367644573E-2</v>
      </c>
      <c r="EA65" s="42">
        <f>EA62/'Income Statement'!EA11</f>
        <v>0.18886090729558067</v>
      </c>
      <c r="EB65" s="42">
        <f>EB62/'Income Statement'!EB11</f>
        <v>0.21989191342141615</v>
      </c>
      <c r="EC65" s="42">
        <f>EC62/'Income Statement'!EC11</f>
        <v>0.22686546114317868</v>
      </c>
      <c r="ED65" s="42">
        <f>ED62/'Income Statement'!ED11</f>
        <v>0.23002683147412695</v>
      </c>
      <c r="EE65" s="42">
        <f>EE62/'Income Statement'!EE11</f>
        <v>0.23140247159048849</v>
      </c>
      <c r="EF65" s="2"/>
      <c r="EG65" s="2"/>
      <c r="EH65" s="2"/>
      <c r="EI65" s="2"/>
      <c r="EJ65" s="2"/>
      <c r="EK65" s="2"/>
      <c r="EL65" s="2"/>
      <c r="EM65" s="2"/>
      <c r="EN65" s="2"/>
      <c r="EO65" s="2"/>
      <c r="EP65" s="2"/>
      <c r="EQ65" s="2"/>
      <c r="ER65" s="2"/>
      <c r="ES65" s="2"/>
      <c r="ET65" s="2"/>
      <c r="EU65" s="2"/>
      <c r="EV65" s="2"/>
    </row>
    <row r="66" spans="1:152" ht="12.75" customHeight="1" x14ac:dyDescent="0.25">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00"/>
      <c r="CD66" s="200"/>
      <c r="CE66" s="2"/>
      <c r="CF66" s="2"/>
      <c r="CG66" s="2"/>
      <c r="CH66" s="2"/>
      <c r="CI66" s="2"/>
      <c r="CJ66" s="2"/>
      <c r="CK66" s="2"/>
      <c r="CL66" s="2"/>
      <c r="CM66" s="2"/>
      <c r="CN66" s="2"/>
      <c r="CO66" s="2"/>
      <c r="CP66" s="2"/>
      <c r="CQ66" s="2"/>
      <c r="CR66" s="2"/>
      <c r="CS66" s="2"/>
      <c r="CT66" s="2"/>
      <c r="CU66" s="2"/>
      <c r="CV66" s="2"/>
      <c r="CW66" s="2"/>
      <c r="CX66" s="2"/>
      <c r="CY66" s="2"/>
      <c r="CZ66" s="2"/>
      <c r="DA66" s="2"/>
      <c r="DB66" s="2"/>
      <c r="DC66" s="2"/>
      <c r="DD66" s="2"/>
      <c r="DE66" s="2" t="s">
        <v>1611</v>
      </c>
      <c r="DF66" s="2"/>
      <c r="DG66" s="2"/>
      <c r="DH66" s="2"/>
      <c r="DI66" s="2"/>
      <c r="DJ66" s="2"/>
      <c r="DK66" s="2"/>
      <c r="DL66" s="2"/>
      <c r="DM66" s="2"/>
      <c r="DN66" s="2"/>
      <c r="DO66" s="2"/>
      <c r="DP66" s="2"/>
      <c r="DQ66" s="2"/>
      <c r="DR66" s="2"/>
      <c r="DS66" s="2"/>
      <c r="DT66" s="2"/>
      <c r="DU66" s="2"/>
      <c r="DV66" s="42">
        <f>DV58/'Income Statement'!DV47</f>
        <v>0.33562599306494761</v>
      </c>
      <c r="DW66" s="42">
        <f>DW58/'Income Statement'!DW47</f>
        <v>0.44521200950842515</v>
      </c>
      <c r="DX66" s="42">
        <f>DX58/'Income Statement'!DX47</f>
        <v>-0.20640570500336988</v>
      </c>
      <c r="DY66" s="42">
        <f>DY58/'Income Statement'!DY47</f>
        <v>-0.35456759380167258</v>
      </c>
      <c r="DZ66" s="42">
        <f>DZ58/'Income Statement'!DZ47</f>
        <v>0.68658958547723081</v>
      </c>
      <c r="EA66" s="42">
        <f>EA58/'Income Statement'!EA47</f>
        <v>0.72755011813145132</v>
      </c>
      <c r="EB66" s="42">
        <f>EB58/'Income Statement'!EB47</f>
        <v>0.72257444210476085</v>
      </c>
      <c r="EC66" s="42">
        <f>EC58/'Income Statement'!EC47</f>
        <v>-0.30057949902430248</v>
      </c>
      <c r="ED66" s="42">
        <f>ED58/'Income Statement'!ED47</f>
        <v>1.7741980983080547</v>
      </c>
      <c r="EE66" s="42">
        <f>EE58/'Income Statement'!EE47</f>
        <v>0.74158538758194459</v>
      </c>
      <c r="EF66" s="2"/>
      <c r="EG66" s="2"/>
      <c r="EH66" s="2"/>
      <c r="EI66" s="2"/>
      <c r="EJ66" s="2"/>
      <c r="EK66" s="2"/>
      <c r="EL66" s="2"/>
      <c r="EM66" s="2"/>
      <c r="EN66" s="2"/>
      <c r="EO66" s="2"/>
      <c r="EP66" s="2"/>
      <c r="EQ66" s="2"/>
      <c r="ER66" s="2"/>
      <c r="ES66" s="2"/>
      <c r="ET66" s="2"/>
      <c r="EU66" s="2"/>
      <c r="EV66" s="2"/>
    </row>
    <row r="67" spans="1:152" ht="12.75" customHeight="1" x14ac:dyDescent="0.25">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c r="DB67" s="2"/>
      <c r="DC67" s="2"/>
      <c r="DD67" s="2"/>
      <c r="DE67" s="2"/>
      <c r="DF67" s="2"/>
      <c r="DG67" s="2"/>
      <c r="DH67" s="2"/>
      <c r="DI67" s="2"/>
      <c r="DJ67" s="2"/>
      <c r="DK67" s="2"/>
      <c r="DL67" s="2"/>
      <c r="DM67" s="2"/>
      <c r="DN67" s="2"/>
      <c r="DO67" s="2"/>
      <c r="DP67" s="2"/>
      <c r="DQ67" s="2"/>
      <c r="DR67" s="2"/>
      <c r="DS67" s="2"/>
      <c r="DT67" s="2"/>
      <c r="DU67" s="2"/>
      <c r="DV67" s="2"/>
      <c r="DW67" s="2"/>
      <c r="DX67" s="2"/>
      <c r="DY67" s="2"/>
      <c r="DZ67" s="200"/>
      <c r="EA67" s="2"/>
      <c r="EB67" s="2"/>
      <c r="EC67" s="2"/>
      <c r="ED67" s="2"/>
      <c r="EE67" s="2"/>
      <c r="EF67" s="2"/>
      <c r="EG67" s="2"/>
      <c r="EH67" s="2"/>
      <c r="EI67" s="2"/>
      <c r="EJ67" s="2"/>
      <c r="EK67" s="2"/>
      <c r="EL67" s="2"/>
      <c r="EM67" s="2"/>
      <c r="EN67" s="2"/>
      <c r="EO67" s="2"/>
      <c r="EP67" s="2"/>
      <c r="EQ67" s="2"/>
      <c r="ER67" s="2"/>
      <c r="ES67" s="2"/>
      <c r="ET67" s="2"/>
      <c r="EU67" s="2"/>
      <c r="EV67" s="2"/>
    </row>
    <row r="68" spans="1:152" ht="12.75" customHeight="1" x14ac:dyDescent="0.25">
      <c r="A68" s="2"/>
      <c r="B68" s="2" t="s">
        <v>1612</v>
      </c>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19" t="e">
        <f t="shared" ref="AY68:DB68" si="92">-AY36/AY58</f>
        <v>#DIV/0!</v>
      </c>
      <c r="AZ68" s="19" t="e">
        <f t="shared" si="92"/>
        <v>#DIV/0!</v>
      </c>
      <c r="BA68" s="19" t="e">
        <f t="shared" si="92"/>
        <v>#DIV/0!</v>
      </c>
      <c r="BB68" s="19" t="e">
        <f t="shared" si="92"/>
        <v>#DIV/0!</v>
      </c>
      <c r="BC68" s="19" t="e">
        <f t="shared" si="92"/>
        <v>#DIV/0!</v>
      </c>
      <c r="BD68" s="19" t="e">
        <f t="shared" si="92"/>
        <v>#DIV/0!</v>
      </c>
      <c r="BE68" s="19" t="e">
        <f t="shared" si="92"/>
        <v>#DIV/0!</v>
      </c>
      <c r="BF68" s="19" t="e">
        <f t="shared" si="92"/>
        <v>#DIV/0!</v>
      </c>
      <c r="BG68" s="19" t="e">
        <f t="shared" si="92"/>
        <v>#DIV/0!</v>
      </c>
      <c r="BH68" s="19" t="e">
        <f t="shared" si="92"/>
        <v>#DIV/0!</v>
      </c>
      <c r="BI68" s="19" t="e">
        <f t="shared" si="92"/>
        <v>#DIV/0!</v>
      </c>
      <c r="BJ68" s="19" t="e">
        <f t="shared" si="92"/>
        <v>#DIV/0!</v>
      </c>
      <c r="BK68" s="19">
        <f t="shared" si="92"/>
        <v>0</v>
      </c>
      <c r="BL68" s="19">
        <f t="shared" si="92"/>
        <v>0</v>
      </c>
      <c r="BM68" s="19">
        <f t="shared" si="92"/>
        <v>0</v>
      </c>
      <c r="BN68" s="19">
        <f t="shared" si="92"/>
        <v>0</v>
      </c>
      <c r="BO68" s="19">
        <f t="shared" si="92"/>
        <v>0</v>
      </c>
      <c r="BP68" s="19">
        <f t="shared" si="92"/>
        <v>0</v>
      </c>
      <c r="BQ68" s="19">
        <f t="shared" si="92"/>
        <v>0</v>
      </c>
      <c r="BR68" s="19">
        <f t="shared" si="92"/>
        <v>0</v>
      </c>
      <c r="BS68" s="19">
        <f t="shared" si="92"/>
        <v>0</v>
      </c>
      <c r="BT68" s="19">
        <f t="shared" si="92"/>
        <v>0.38148152440431737</v>
      </c>
      <c r="BU68" s="19">
        <f t="shared" si="92"/>
        <v>0.33629983688849491</v>
      </c>
      <c r="BV68" s="19">
        <f t="shared" si="92"/>
        <v>1.0311418233289342</v>
      </c>
      <c r="BW68" s="19">
        <f t="shared" si="92"/>
        <v>-2.2371364653243808</v>
      </c>
      <c r="BX68" s="19">
        <f t="shared" si="92"/>
        <v>0.83388925950633697</v>
      </c>
      <c r="BY68" s="19">
        <f t="shared" si="92"/>
        <v>-0.62501150695019791</v>
      </c>
      <c r="BZ68" s="19">
        <f t="shared" si="92"/>
        <v>-0.58347430438079673</v>
      </c>
      <c r="CA68" s="19">
        <f t="shared" si="92"/>
        <v>-0.37559902725126959</v>
      </c>
      <c r="CB68" s="19">
        <f t="shared" si="92"/>
        <v>-0.4399461171587723</v>
      </c>
      <c r="CC68" s="19">
        <f t="shared" si="92"/>
        <v>-23.248390064397658</v>
      </c>
      <c r="CD68" s="19">
        <f t="shared" si="92"/>
        <v>3.1832601283087762</v>
      </c>
      <c r="CE68" s="19">
        <f t="shared" si="92"/>
        <v>9.6621017672639784</v>
      </c>
      <c r="CF68" s="19">
        <f t="shared" si="92"/>
        <v>0.72578915422166801</v>
      </c>
      <c r="CG68" s="19">
        <f t="shared" si="92"/>
        <v>0.25429943352388773</v>
      </c>
      <c r="CH68" s="19">
        <f t="shared" si="92"/>
        <v>0.28878310617384456</v>
      </c>
      <c r="CI68" s="19">
        <f t="shared" si="92"/>
        <v>0.49796679398460741</v>
      </c>
      <c r="CJ68" s="19">
        <f t="shared" si="92"/>
        <v>0.35265504356903615</v>
      </c>
      <c r="CK68" s="19">
        <f t="shared" si="92"/>
        <v>0.418520954457961</v>
      </c>
      <c r="CL68" s="19">
        <f t="shared" si="92"/>
        <v>0.28120515301691457</v>
      </c>
      <c r="CM68" s="19">
        <f t="shared" si="92"/>
        <v>0.38071535225685293</v>
      </c>
      <c r="CN68" s="19">
        <f t="shared" si="92"/>
        <v>0.40722688479787517</v>
      </c>
      <c r="CO68" s="19">
        <f t="shared" si="92"/>
        <v>0.45013773394272305</v>
      </c>
      <c r="CP68" s="19">
        <f t="shared" si="92"/>
        <v>0.24542089550353718</v>
      </c>
      <c r="CQ68" s="19">
        <f t="shared" si="92"/>
        <v>0.85317310461711182</v>
      </c>
      <c r="CR68" s="19">
        <f t="shared" si="92"/>
        <v>0.25419241372491064</v>
      </c>
      <c r="CS68" s="19">
        <f t="shared" si="92"/>
        <v>0.39055258145177152</v>
      </c>
      <c r="CT68" s="19">
        <f t="shared" si="92"/>
        <v>-8.0407757512952899E-2</v>
      </c>
      <c r="CU68" s="19">
        <f t="shared" si="92"/>
        <v>5.9105277027142043E-2</v>
      </c>
      <c r="CV68" s="19">
        <f t="shared" si="92"/>
        <v>0.25671920571409446</v>
      </c>
      <c r="CW68" s="19">
        <f t="shared" si="92"/>
        <v>0.51757401087914856</v>
      </c>
      <c r="CX68" s="19">
        <f t="shared" si="92"/>
        <v>0.21271827876483651</v>
      </c>
      <c r="CY68" s="19">
        <f t="shared" si="92"/>
        <v>3.2787059392444444</v>
      </c>
      <c r="CZ68" s="19">
        <f t="shared" si="92"/>
        <v>0.2394894506984277</v>
      </c>
      <c r="DA68" s="19">
        <f t="shared" si="92"/>
        <v>0.43999513482239799</v>
      </c>
      <c r="DB68" s="19">
        <f t="shared" si="92"/>
        <v>0.2166758857467049</v>
      </c>
      <c r="DC68" s="2"/>
      <c r="DD68" s="2"/>
      <c r="DE68" s="2" t="str">
        <f t="shared" ref="DE68:DE69" si="93">B68</f>
        <v>Dividend Payout Ratio</v>
      </c>
      <c r="DF68" s="2"/>
      <c r="DG68" s="2"/>
      <c r="DH68" s="2"/>
      <c r="DI68" s="2"/>
      <c r="DJ68" s="2"/>
      <c r="DK68" s="2"/>
      <c r="DL68" s="2"/>
      <c r="DM68" s="2"/>
      <c r="DN68" s="2"/>
      <c r="DO68" s="2"/>
      <c r="DP68" s="19" t="e">
        <f t="shared" ref="DP68:EE68" si="94">-DP36/DP58</f>
        <v>#DIV/0!</v>
      </c>
      <c r="DQ68" s="19" t="e">
        <f t="shared" si="94"/>
        <v>#DIV/0!</v>
      </c>
      <c r="DR68" s="19" t="e">
        <f t="shared" si="94"/>
        <v>#DIV/0!</v>
      </c>
      <c r="DS68" s="19" t="e">
        <f t="shared" si="94"/>
        <v>#DIV/0!</v>
      </c>
      <c r="DT68" s="19" t="e">
        <f t="shared" si="94"/>
        <v>#DIV/0!</v>
      </c>
      <c r="DU68" s="19">
        <f t="shared" si="94"/>
        <v>0</v>
      </c>
      <c r="DV68" s="19">
        <f t="shared" si="94"/>
        <v>0.41537527221441894</v>
      </c>
      <c r="DW68" s="19">
        <f t="shared" si="94"/>
        <v>0.38751028701586915</v>
      </c>
      <c r="DX68" s="19">
        <f t="shared" si="94"/>
        <v>-1.161131592807163</v>
      </c>
      <c r="DY68" s="19">
        <f t="shared" si="94"/>
        <v>-0.93755335385678906</v>
      </c>
      <c r="DZ68" s="19">
        <f t="shared" si="94"/>
        <v>0.45062875761060317</v>
      </c>
      <c r="EA68" s="19">
        <f t="shared" si="94"/>
        <v>0.37073810607199065</v>
      </c>
      <c r="EB68" s="19">
        <f t="shared" si="94"/>
        <v>0.3515419533037743</v>
      </c>
      <c r="EC68" s="19">
        <f t="shared" si="94"/>
        <v>-0.83857205097307785</v>
      </c>
      <c r="ED68" s="19">
        <f t="shared" si="94"/>
        <v>0.14573321966321748</v>
      </c>
      <c r="EE68" s="19">
        <f t="shared" si="94"/>
        <v>0.35184977088127717</v>
      </c>
      <c r="EF68" s="2"/>
      <c r="EG68" s="2"/>
      <c r="EH68" s="2"/>
      <c r="EI68" s="2"/>
      <c r="EJ68" s="2"/>
      <c r="EK68" s="2"/>
      <c r="EL68" s="2"/>
      <c r="EM68" s="2"/>
      <c r="EN68" s="2"/>
      <c r="EO68" s="2"/>
      <c r="EP68" s="2"/>
      <c r="EQ68" s="2"/>
      <c r="ER68" s="2"/>
      <c r="ES68" s="2"/>
      <c r="ET68" s="2"/>
      <c r="EU68" s="2"/>
      <c r="EV68" s="2"/>
    </row>
    <row r="69" spans="1:152" ht="12.75" customHeight="1" x14ac:dyDescent="0.25">
      <c r="A69" s="2"/>
      <c r="B69" s="2" t="s">
        <v>1613</v>
      </c>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19"/>
      <c r="AZ69" s="19"/>
      <c r="BA69" s="19"/>
      <c r="BB69" s="19"/>
      <c r="BC69" s="19"/>
      <c r="BD69" s="19"/>
      <c r="BE69" s="19"/>
      <c r="BF69" s="19"/>
      <c r="BG69" s="19"/>
      <c r="BH69" s="19"/>
      <c r="BI69" s="19"/>
      <c r="BJ69" s="19"/>
      <c r="BK69" s="19"/>
      <c r="BL69" s="19"/>
      <c r="BM69" s="19"/>
      <c r="BN69" s="19"/>
      <c r="BO69" s="19"/>
      <c r="BP69" s="19"/>
      <c r="BQ69" s="19"/>
      <c r="BR69" s="19"/>
      <c r="BS69" s="19">
        <f t="shared" ref="BS69:DB69" si="95">-(BS36+BS39)/BS58</f>
        <v>0</v>
      </c>
      <c r="BT69" s="19">
        <f t="shared" si="95"/>
        <v>0.38148152440431737</v>
      </c>
      <c r="BU69" s="19">
        <f t="shared" si="95"/>
        <v>0.33629983688849491</v>
      </c>
      <c r="BV69" s="19">
        <f t="shared" si="95"/>
        <v>1.0311418233289342</v>
      </c>
      <c r="BW69" s="19">
        <f t="shared" si="95"/>
        <v>43.016554809843321</v>
      </c>
      <c r="BX69" s="19">
        <f t="shared" si="95"/>
        <v>0.83388925950633697</v>
      </c>
      <c r="BY69" s="19">
        <f t="shared" si="95"/>
        <v>-0.62501150695019791</v>
      </c>
      <c r="BZ69" s="19">
        <f t="shared" si="95"/>
        <v>-0.58347430438079673</v>
      </c>
      <c r="CA69" s="19">
        <f t="shared" si="95"/>
        <v>-0.37559902725126959</v>
      </c>
      <c r="CB69" s="19">
        <f t="shared" si="95"/>
        <v>-0.4399461171587723</v>
      </c>
      <c r="CC69" s="19">
        <f t="shared" si="95"/>
        <v>-23.248390064397658</v>
      </c>
      <c r="CD69" s="19">
        <f t="shared" si="95"/>
        <v>3.1832601283087762</v>
      </c>
      <c r="CE69" s="19">
        <f t="shared" si="95"/>
        <v>9.6621017672639784</v>
      </c>
      <c r="CF69" s="19">
        <f t="shared" si="95"/>
        <v>0.72578915422166801</v>
      </c>
      <c r="CG69" s="19">
        <f t="shared" si="95"/>
        <v>0.25429943352388773</v>
      </c>
      <c r="CH69" s="19">
        <f t="shared" si="95"/>
        <v>0.28878310617384456</v>
      </c>
      <c r="CI69" s="19">
        <f t="shared" si="95"/>
        <v>0.49796679398460741</v>
      </c>
      <c r="CJ69" s="19">
        <f t="shared" si="95"/>
        <v>0.35265504356903615</v>
      </c>
      <c r="CK69" s="19">
        <f t="shared" si="95"/>
        <v>0.418520954457961</v>
      </c>
      <c r="CL69" s="19">
        <f t="shared" si="95"/>
        <v>0.28120515301691457</v>
      </c>
      <c r="CM69" s="19">
        <f t="shared" si="95"/>
        <v>0.38071535225685293</v>
      </c>
      <c r="CN69" s="19">
        <f t="shared" si="95"/>
        <v>0.40722688479787517</v>
      </c>
      <c r="CO69" s="19">
        <f t="shared" si="95"/>
        <v>0.45013773394272305</v>
      </c>
      <c r="CP69" s="19">
        <f t="shared" si="95"/>
        <v>0.24542089550353718</v>
      </c>
      <c r="CQ69" s="19">
        <f t="shared" si="95"/>
        <v>0.85317310461711182</v>
      </c>
      <c r="CR69" s="19">
        <f t="shared" si="95"/>
        <v>0.25419241372491064</v>
      </c>
      <c r="CS69" s="19">
        <f t="shared" si="95"/>
        <v>0.39055258145177152</v>
      </c>
      <c r="CT69" s="19">
        <f t="shared" si="95"/>
        <v>-8.0407757512952899E-2</v>
      </c>
      <c r="CU69" s="19">
        <f t="shared" si="95"/>
        <v>5.9105277027142043E-2</v>
      </c>
      <c r="CV69" s="19">
        <f t="shared" si="95"/>
        <v>0.25671920571409446</v>
      </c>
      <c r="CW69" s="19">
        <f t="shared" si="95"/>
        <v>0.51757401087914856</v>
      </c>
      <c r="CX69" s="19">
        <f t="shared" si="95"/>
        <v>0.21271827876483651</v>
      </c>
      <c r="CY69" s="19">
        <f t="shared" si="95"/>
        <v>3.2787059392444444</v>
      </c>
      <c r="CZ69" s="19">
        <f t="shared" si="95"/>
        <v>0.2394894506984277</v>
      </c>
      <c r="DA69" s="19">
        <f t="shared" si="95"/>
        <v>0.43999513482239799</v>
      </c>
      <c r="DB69" s="19">
        <f t="shared" si="95"/>
        <v>0.2166758857467049</v>
      </c>
      <c r="DC69" s="2"/>
      <c r="DD69" s="2"/>
      <c r="DE69" s="2" t="str">
        <f t="shared" si="93"/>
        <v>Dividend + Buyback</v>
      </c>
      <c r="DF69" s="2"/>
      <c r="DG69" s="2"/>
      <c r="DH69" s="2"/>
      <c r="DI69" s="2"/>
      <c r="DJ69" s="2"/>
      <c r="DK69" s="2"/>
      <c r="DL69" s="2"/>
      <c r="DM69" s="2"/>
      <c r="DN69" s="2"/>
      <c r="DO69" s="2"/>
      <c r="DP69" s="19"/>
      <c r="DQ69" s="19"/>
      <c r="DR69" s="19"/>
      <c r="DS69" s="19"/>
      <c r="DT69" s="19"/>
      <c r="DU69" s="19">
        <f t="shared" ref="DU69:EE69" si="96">-(DU36+DU39)/DU58</f>
        <v>0</v>
      </c>
      <c r="DV69" s="19">
        <f t="shared" si="96"/>
        <v>0.41537527221441894</v>
      </c>
      <c r="DW69" s="19">
        <f t="shared" si="96"/>
        <v>0.38751028701586915</v>
      </c>
      <c r="DX69" s="19">
        <f t="shared" si="96"/>
        <v>3.4047550974343546</v>
      </c>
      <c r="DY69" s="19">
        <f t="shared" si="96"/>
        <v>-0.93755335385678906</v>
      </c>
      <c r="DZ69" s="19">
        <f t="shared" si="96"/>
        <v>0.45062875761060317</v>
      </c>
      <c r="EA69" s="19">
        <f t="shared" si="96"/>
        <v>0.37073810607199065</v>
      </c>
      <c r="EB69" s="19">
        <f t="shared" si="96"/>
        <v>0.3515419533037743</v>
      </c>
      <c r="EC69" s="19">
        <f t="shared" si="96"/>
        <v>-0.83857205097307785</v>
      </c>
      <c r="ED69" s="19">
        <f t="shared" si="96"/>
        <v>0.14573321966321748</v>
      </c>
      <c r="EE69" s="19">
        <f t="shared" si="96"/>
        <v>0.35184977088127717</v>
      </c>
      <c r="EF69" s="2"/>
      <c r="EG69" s="2"/>
      <c r="EH69" s="2"/>
      <c r="EI69" s="2"/>
      <c r="EJ69" s="2"/>
      <c r="EK69" s="2"/>
      <c r="EL69" s="2"/>
      <c r="EM69" s="2"/>
      <c r="EN69" s="2"/>
      <c r="EO69" s="2"/>
      <c r="EP69" s="2"/>
      <c r="EQ69" s="2"/>
      <c r="ER69" s="2"/>
      <c r="ES69" s="2"/>
      <c r="ET69" s="2"/>
      <c r="EU69" s="2"/>
      <c r="EV69" s="2"/>
    </row>
    <row r="70" spans="1:152" ht="12.75" customHeight="1" x14ac:dyDescent="0.25">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row>
    <row r="71" spans="1:152" ht="12.75" customHeight="1" x14ac:dyDescent="0.25">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row>
    <row r="72" spans="1:152" ht="12.75" customHeight="1" x14ac:dyDescent="0.25">
      <c r="A72" s="2"/>
      <c r="B72" s="3" t="s">
        <v>1614</v>
      </c>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15"/>
      <c r="EA72" s="15"/>
      <c r="EB72" s="15"/>
      <c r="EC72" s="15"/>
      <c r="ED72" s="15"/>
      <c r="EE72" s="15"/>
      <c r="EF72" s="2"/>
      <c r="EG72" s="2"/>
      <c r="EH72" s="2"/>
      <c r="EI72" s="2"/>
      <c r="EJ72" s="2"/>
      <c r="EK72" s="2"/>
      <c r="EL72" s="2"/>
      <c r="EM72" s="2"/>
      <c r="EN72" s="2"/>
      <c r="EO72" s="2"/>
      <c r="EP72" s="2"/>
      <c r="EQ72" s="2"/>
      <c r="ER72" s="2"/>
      <c r="ES72" s="2"/>
      <c r="ET72" s="2"/>
      <c r="EU72" s="2"/>
      <c r="EV72" s="2"/>
    </row>
    <row r="73" spans="1:152" ht="12.75" customHeight="1" x14ac:dyDescent="0.25">
      <c r="A73" s="2"/>
      <c r="B73" s="2" t="s">
        <v>1615</v>
      </c>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125">
        <f t="shared" ref="CA73:CD73" si="97">35/4</f>
        <v>8.75</v>
      </c>
      <c r="CB73" s="125">
        <f t="shared" si="97"/>
        <v>8.75</v>
      </c>
      <c r="CC73" s="125">
        <f t="shared" si="97"/>
        <v>8.75</v>
      </c>
      <c r="CD73" s="125">
        <f t="shared" si="97"/>
        <v>8.75</v>
      </c>
      <c r="CE73" s="23"/>
      <c r="CF73" s="23"/>
      <c r="CG73" s="23"/>
      <c r="CH73" s="23"/>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row>
    <row r="74" spans="1:152" ht="12.75" customHeight="1" x14ac:dyDescent="0.25">
      <c r="A74" s="2"/>
      <c r="B74" s="2" t="s">
        <v>1616</v>
      </c>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125">
        <v>0</v>
      </c>
      <c r="BT74" s="125">
        <v>0</v>
      </c>
      <c r="BU74" s="125">
        <v>27.938107987421901</v>
      </c>
      <c r="BV74" s="397">
        <v>20.433458977777775</v>
      </c>
      <c r="BW74" s="125">
        <v>50.947602951282057</v>
      </c>
      <c r="BX74" s="125">
        <v>47.417244611282051</v>
      </c>
      <c r="BY74" s="125">
        <v>24.730826389853476</v>
      </c>
      <c r="BZ74" s="125">
        <v>27.081627750170938</v>
      </c>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row>
    <row r="75" spans="1:152" ht="12.75" customHeight="1" x14ac:dyDescent="0.25">
      <c r="A75" s="2"/>
      <c r="B75" s="2" t="s">
        <v>1617</v>
      </c>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125">
        <v>0</v>
      </c>
      <c r="BT75" s="125">
        <v>0</v>
      </c>
      <c r="BU75" s="125">
        <v>0</v>
      </c>
      <c r="BV75" s="397">
        <v>0</v>
      </c>
      <c r="BW75" s="125">
        <v>0</v>
      </c>
      <c r="BX75" s="125">
        <v>22.696788277778317</v>
      </c>
      <c r="BY75" s="125"/>
      <c r="BZ75" s="125"/>
      <c r="CA75" s="125"/>
      <c r="CB75" s="125"/>
      <c r="CC75" s="2"/>
      <c r="CD75" s="2"/>
      <c r="CE75" s="125">
        <v>22.696788277778317</v>
      </c>
      <c r="CF75" s="125">
        <v>21.282685400084183</v>
      </c>
      <c r="CG75" s="125">
        <v>29.969231523816728</v>
      </c>
      <c r="CH75" s="125">
        <v>27.033876530801365</v>
      </c>
      <c r="CI75" s="125">
        <v>14.155535464195779</v>
      </c>
      <c r="CJ75" s="125">
        <v>6.7312865033236911</v>
      </c>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47"/>
      <c r="EA75" s="247"/>
      <c r="EB75" s="247"/>
      <c r="EC75" s="247"/>
      <c r="ED75" s="247"/>
      <c r="EE75" s="247"/>
      <c r="EF75" s="2"/>
      <c r="EG75" s="2"/>
      <c r="EH75" s="2"/>
      <c r="EI75" s="2"/>
      <c r="EJ75" s="2"/>
      <c r="EK75" s="2"/>
      <c r="EL75" s="2"/>
      <c r="EM75" s="2"/>
      <c r="EN75" s="2"/>
      <c r="EO75" s="2"/>
      <c r="EP75" s="2"/>
      <c r="EQ75" s="2"/>
      <c r="ER75" s="2"/>
      <c r="ES75" s="2"/>
      <c r="ET75" s="2"/>
      <c r="EU75" s="2"/>
      <c r="EV75" s="2"/>
    </row>
    <row r="76" spans="1:152" ht="12.75" customHeight="1" x14ac:dyDescent="0.25">
      <c r="A76" s="2"/>
      <c r="B76" s="2" t="s">
        <v>1618</v>
      </c>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125">
        <v>0.66412251156036328</v>
      </c>
      <c r="BT76" s="125">
        <v>3.7852576830813622</v>
      </c>
      <c r="BU76" s="125">
        <v>0</v>
      </c>
      <c r="BV76" s="397">
        <v>0</v>
      </c>
      <c r="BW76" s="2"/>
      <c r="BX76" s="2"/>
      <c r="BY76" s="2"/>
      <c r="BZ76" s="2"/>
      <c r="CA76" s="2"/>
      <c r="CB76" s="2"/>
      <c r="CC76" s="2"/>
      <c r="CD76" s="2"/>
      <c r="CE76" s="2"/>
      <c r="CF76" s="2"/>
      <c r="CG76" s="2"/>
      <c r="CH76" s="2"/>
      <c r="CI76" s="2"/>
      <c r="CJ76" s="2"/>
      <c r="CK76" s="2"/>
      <c r="CL76" s="2"/>
      <c r="CM76" s="2"/>
      <c r="CN76" s="2"/>
      <c r="CO76" s="2"/>
      <c r="CP76" s="2"/>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row>
    <row r="77" spans="1:152" ht="12.75" customHeight="1" x14ac:dyDescent="0.25">
      <c r="A77" s="2"/>
      <c r="B77" s="2" t="s">
        <v>1619</v>
      </c>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125">
        <v>5.3705924284395969</v>
      </c>
      <c r="BT77" s="125">
        <v>8.6083462769186756</v>
      </c>
      <c r="BU77" s="125">
        <v>8.26474968257806</v>
      </c>
      <c r="BV77" s="397">
        <v>14.527332519022323</v>
      </c>
      <c r="BW77" s="125">
        <v>11.0958904109589</v>
      </c>
      <c r="BX77" s="125">
        <v>11.219178082191799</v>
      </c>
      <c r="BY77" s="125">
        <v>10</v>
      </c>
      <c r="BZ77" s="125">
        <v>10</v>
      </c>
      <c r="CA77" s="125">
        <v>13.75</v>
      </c>
      <c r="CB77" s="125">
        <v>13.75</v>
      </c>
      <c r="CC77" s="125">
        <v>13.75</v>
      </c>
      <c r="CD77" s="125">
        <v>13.75</v>
      </c>
      <c r="CE77" s="125">
        <f t="shared" ref="CE77:DB77" si="98">+CD77</f>
        <v>13.75</v>
      </c>
      <c r="CF77" s="125">
        <f t="shared" si="98"/>
        <v>13.75</v>
      </c>
      <c r="CG77" s="125">
        <f t="shared" si="98"/>
        <v>13.75</v>
      </c>
      <c r="CH77" s="125">
        <f t="shared" si="98"/>
        <v>13.75</v>
      </c>
      <c r="CI77" s="125">
        <f t="shared" si="98"/>
        <v>13.75</v>
      </c>
      <c r="CJ77" s="125">
        <f t="shared" si="98"/>
        <v>13.75</v>
      </c>
      <c r="CK77" s="125">
        <f t="shared" si="98"/>
        <v>13.75</v>
      </c>
      <c r="CL77" s="125">
        <f t="shared" si="98"/>
        <v>13.75</v>
      </c>
      <c r="CM77" s="125">
        <f t="shared" si="98"/>
        <v>13.75</v>
      </c>
      <c r="CN77" s="125">
        <f t="shared" si="98"/>
        <v>13.75</v>
      </c>
      <c r="CO77" s="125">
        <f t="shared" si="98"/>
        <v>13.75</v>
      </c>
      <c r="CP77" s="125">
        <f t="shared" si="98"/>
        <v>13.75</v>
      </c>
      <c r="CQ77" s="125">
        <f t="shared" si="98"/>
        <v>13.75</v>
      </c>
      <c r="CR77" s="125">
        <f t="shared" si="98"/>
        <v>13.75</v>
      </c>
      <c r="CS77" s="125">
        <f t="shared" si="98"/>
        <v>13.75</v>
      </c>
      <c r="CT77" s="125">
        <f t="shared" si="98"/>
        <v>13.75</v>
      </c>
      <c r="CU77" s="125">
        <f t="shared" si="98"/>
        <v>13.75</v>
      </c>
      <c r="CV77" s="125">
        <f t="shared" si="98"/>
        <v>13.75</v>
      </c>
      <c r="CW77" s="125">
        <f t="shared" si="98"/>
        <v>13.75</v>
      </c>
      <c r="CX77" s="125">
        <f t="shared" si="98"/>
        <v>13.75</v>
      </c>
      <c r="CY77" s="125">
        <f t="shared" si="98"/>
        <v>13.75</v>
      </c>
      <c r="CZ77" s="125">
        <f t="shared" si="98"/>
        <v>13.75</v>
      </c>
      <c r="DA77" s="125">
        <f t="shared" si="98"/>
        <v>13.75</v>
      </c>
      <c r="DB77" s="125">
        <f t="shared" si="98"/>
        <v>13.75</v>
      </c>
      <c r="DC77" s="2"/>
      <c r="DD77" s="2"/>
      <c r="DE77" s="2"/>
      <c r="DF77" s="2"/>
      <c r="DG77" s="2"/>
      <c r="DH77" s="2"/>
      <c r="DI77" s="2"/>
      <c r="DJ77" s="2"/>
      <c r="DK77" s="2"/>
      <c r="DL77" s="2"/>
      <c r="DM77" s="2"/>
      <c r="DN77" s="2"/>
      <c r="DO77" s="2"/>
      <c r="DP77" s="2"/>
      <c r="DQ77" s="2"/>
      <c r="DR77" s="2"/>
      <c r="DS77" s="2"/>
      <c r="DT77" s="2"/>
      <c r="DU77" s="2"/>
      <c r="DV77" s="2"/>
      <c r="DW77" s="2"/>
      <c r="DX77" s="66"/>
      <c r="DY77" s="66"/>
      <c r="DZ77" s="66"/>
      <c r="EA77" s="66"/>
      <c r="EB77" s="66"/>
      <c r="EC77" s="66"/>
      <c r="ED77" s="66"/>
      <c r="EE77" s="2"/>
      <c r="EF77" s="2"/>
      <c r="EG77" s="2"/>
      <c r="EH77" s="2"/>
      <c r="EI77" s="2"/>
      <c r="EJ77" s="2"/>
      <c r="EK77" s="2"/>
      <c r="EL77" s="2"/>
      <c r="EM77" s="2"/>
      <c r="EN77" s="2"/>
      <c r="EO77" s="2"/>
      <c r="EP77" s="2"/>
      <c r="EQ77" s="2"/>
      <c r="ER77" s="2"/>
      <c r="ES77" s="2"/>
      <c r="ET77" s="2"/>
      <c r="EU77" s="2"/>
      <c r="EV77" s="2"/>
    </row>
    <row r="78" spans="1:152" ht="12.75" customHeight="1" x14ac:dyDescent="0.25">
      <c r="A78" s="2"/>
      <c r="B78" s="2" t="s">
        <v>1620</v>
      </c>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125">
        <v>0</v>
      </c>
      <c r="BT78" s="125">
        <v>0</v>
      </c>
      <c r="BU78" s="125">
        <v>0</v>
      </c>
      <c r="BV78" s="397">
        <v>0</v>
      </c>
      <c r="BW78" s="125">
        <v>0</v>
      </c>
      <c r="BX78" s="125">
        <v>128.70137154010808</v>
      </c>
      <c r="BY78" s="125">
        <v>80</v>
      </c>
      <c r="BZ78" s="125">
        <v>80</v>
      </c>
      <c r="CA78" s="125">
        <f>220*0.3715</f>
        <v>81.73</v>
      </c>
      <c r="CB78" s="125">
        <f>220*0.35</f>
        <v>77</v>
      </c>
      <c r="CC78" s="125">
        <f>220*0.2</f>
        <v>44</v>
      </c>
      <c r="CD78" s="125">
        <f>220*0.1</f>
        <v>22</v>
      </c>
      <c r="CE78" s="125">
        <v>0</v>
      </c>
      <c r="CF78" s="125">
        <v>0</v>
      </c>
      <c r="CG78" s="125">
        <v>0</v>
      </c>
      <c r="CH78" s="125">
        <v>0</v>
      </c>
      <c r="CI78" s="125">
        <v>0</v>
      </c>
      <c r="CJ78" s="125">
        <v>0</v>
      </c>
      <c r="CK78" s="125">
        <v>0</v>
      </c>
      <c r="CL78" s="125">
        <v>0</v>
      </c>
      <c r="CM78" s="125">
        <v>0</v>
      </c>
      <c r="CN78" s="125">
        <v>0</v>
      </c>
      <c r="CO78" s="125">
        <v>0</v>
      </c>
      <c r="CP78" s="125">
        <v>0</v>
      </c>
      <c r="CQ78" s="125">
        <v>0</v>
      </c>
      <c r="CR78" s="125">
        <v>0</v>
      </c>
      <c r="CS78" s="125">
        <v>0</v>
      </c>
      <c r="CT78" s="125">
        <v>0</v>
      </c>
      <c r="CU78" s="125">
        <v>0</v>
      </c>
      <c r="CV78" s="125">
        <v>0</v>
      </c>
      <c r="CW78" s="125">
        <v>0</v>
      </c>
      <c r="CX78" s="125">
        <v>0</v>
      </c>
      <c r="CY78" s="125">
        <v>0</v>
      </c>
      <c r="CZ78" s="125">
        <v>0</v>
      </c>
      <c r="DA78" s="125">
        <v>0</v>
      </c>
      <c r="DB78" s="125">
        <v>0</v>
      </c>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row>
    <row r="79" spans="1:152" ht="12.75" customHeight="1" x14ac:dyDescent="0.25">
      <c r="A79" s="2"/>
      <c r="B79" s="2" t="s">
        <v>1621</v>
      </c>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125">
        <v>0</v>
      </c>
      <c r="BT79" s="125">
        <v>0</v>
      </c>
      <c r="BU79" s="125">
        <v>0</v>
      </c>
      <c r="BV79" s="397">
        <v>0</v>
      </c>
      <c r="BW79" s="125">
        <v>0</v>
      </c>
      <c r="BX79" s="125">
        <v>0</v>
      </c>
      <c r="BY79" s="125">
        <v>0</v>
      </c>
      <c r="BZ79" s="125">
        <v>0</v>
      </c>
      <c r="CA79" s="125">
        <v>0</v>
      </c>
      <c r="CB79" s="125">
        <v>0</v>
      </c>
      <c r="CC79" s="125">
        <v>0</v>
      </c>
      <c r="CD79" s="125">
        <v>15</v>
      </c>
      <c r="CE79" s="125">
        <v>0</v>
      </c>
      <c r="CF79" s="125">
        <v>0</v>
      </c>
      <c r="CG79" s="125">
        <v>3.25</v>
      </c>
      <c r="CH79" s="125">
        <v>13</v>
      </c>
      <c r="CI79" s="125">
        <v>0</v>
      </c>
      <c r="CJ79" s="125">
        <v>0</v>
      </c>
      <c r="CK79" s="125">
        <v>0</v>
      </c>
      <c r="CL79" s="125">
        <v>0</v>
      </c>
      <c r="CM79" s="125">
        <v>0</v>
      </c>
      <c r="CN79" s="125">
        <v>0</v>
      </c>
      <c r="CO79" s="125">
        <v>0</v>
      </c>
      <c r="CP79" s="125">
        <v>0</v>
      </c>
      <c r="CQ79" s="125">
        <v>0</v>
      </c>
      <c r="CR79" s="125">
        <v>0</v>
      </c>
      <c r="CS79" s="125">
        <v>0</v>
      </c>
      <c r="CT79" s="125">
        <v>0</v>
      </c>
      <c r="CU79" s="125">
        <v>0</v>
      </c>
      <c r="CV79" s="125">
        <v>0</v>
      </c>
      <c r="CW79" s="125">
        <v>0</v>
      </c>
      <c r="CX79" s="125">
        <v>0</v>
      </c>
      <c r="CY79" s="125">
        <v>0</v>
      </c>
      <c r="CZ79" s="125">
        <v>0</v>
      </c>
      <c r="DA79" s="125">
        <v>0</v>
      </c>
      <c r="DB79" s="125">
        <v>0</v>
      </c>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row>
    <row r="80" spans="1:152" ht="12.75" customHeight="1" x14ac:dyDescent="0.25">
      <c r="A80" s="2"/>
      <c r="B80" s="217" t="s">
        <v>1622</v>
      </c>
      <c r="C80" s="217"/>
      <c r="D80" s="217"/>
      <c r="E80" s="217"/>
      <c r="F80" s="217"/>
      <c r="G80" s="217"/>
      <c r="H80" s="217"/>
      <c r="I80" s="217"/>
      <c r="J80" s="217"/>
      <c r="K80" s="217"/>
      <c r="L80" s="217"/>
      <c r="M80" s="217"/>
      <c r="N80" s="217"/>
      <c r="O80" s="217"/>
      <c r="P80" s="217"/>
      <c r="Q80" s="217"/>
      <c r="R80" s="217"/>
      <c r="S80" s="217"/>
      <c r="T80" s="217"/>
      <c r="U80" s="217"/>
      <c r="V80" s="217"/>
      <c r="W80" s="217"/>
      <c r="X80" s="217"/>
      <c r="Y80" s="217"/>
      <c r="Z80" s="217"/>
      <c r="AA80" s="217"/>
      <c r="AB80" s="217"/>
      <c r="AC80" s="217"/>
      <c r="AD80" s="217"/>
      <c r="AE80" s="217"/>
      <c r="AF80" s="217"/>
      <c r="AG80" s="217"/>
      <c r="AH80" s="217"/>
      <c r="AI80" s="217"/>
      <c r="AJ80" s="217"/>
      <c r="AK80" s="217"/>
      <c r="AL80" s="217"/>
      <c r="AM80" s="217"/>
      <c r="AN80" s="217"/>
      <c r="AO80" s="217"/>
      <c r="AP80" s="217"/>
      <c r="AQ80" s="217"/>
      <c r="AR80" s="217"/>
      <c r="AS80" s="217"/>
      <c r="AT80" s="217"/>
      <c r="AU80" s="217"/>
      <c r="AV80" s="217"/>
      <c r="AW80" s="217"/>
      <c r="AX80" s="217"/>
      <c r="AY80" s="217"/>
      <c r="AZ80" s="217"/>
      <c r="BA80" s="217"/>
      <c r="BB80" s="217"/>
      <c r="BC80" s="217"/>
      <c r="BD80" s="217"/>
      <c r="BE80" s="217"/>
      <c r="BF80" s="217"/>
      <c r="BG80" s="217"/>
      <c r="BH80" s="217"/>
      <c r="BI80" s="217"/>
      <c r="BJ80" s="217"/>
      <c r="BK80" s="217"/>
      <c r="BL80" s="217"/>
      <c r="BM80" s="217"/>
      <c r="BN80" s="217"/>
      <c r="BO80" s="217"/>
      <c r="BP80" s="217"/>
      <c r="BQ80" s="217"/>
      <c r="BR80" s="217"/>
      <c r="BS80" s="398">
        <v>0</v>
      </c>
      <c r="BT80" s="398">
        <v>0</v>
      </c>
      <c r="BU80" s="398">
        <v>0</v>
      </c>
      <c r="BV80" s="399">
        <v>0</v>
      </c>
      <c r="BW80" s="398">
        <v>0</v>
      </c>
      <c r="BX80" s="398">
        <v>0</v>
      </c>
      <c r="BY80" s="398">
        <v>0</v>
      </c>
      <c r="BZ80" s="398">
        <v>0</v>
      </c>
      <c r="CA80" s="398">
        <v>0</v>
      </c>
      <c r="CB80" s="398">
        <v>0</v>
      </c>
      <c r="CC80" s="398">
        <v>0</v>
      </c>
      <c r="CD80" s="398">
        <v>8.1250000000000003E-2</v>
      </c>
      <c r="CE80" s="398">
        <v>5.2437500000000004</v>
      </c>
      <c r="CF80" s="398">
        <v>5.2437500000000004</v>
      </c>
      <c r="CG80" s="398">
        <v>5.2437500000000004</v>
      </c>
      <c r="CH80" s="398">
        <v>5.2437500000000004</v>
      </c>
      <c r="CI80" s="398">
        <v>5.2437500000000004</v>
      </c>
      <c r="CJ80" s="398">
        <v>5.2437500000000004</v>
      </c>
      <c r="CK80" s="398">
        <v>5.2437500000000004</v>
      </c>
      <c r="CL80" s="398">
        <v>5.2437500000000004</v>
      </c>
      <c r="CM80" s="398">
        <v>5.2437500000000004</v>
      </c>
      <c r="CN80" s="398">
        <v>5.2437500000000004</v>
      </c>
      <c r="CO80" s="398">
        <v>5.2437500000000004</v>
      </c>
      <c r="CP80" s="398">
        <v>5.2437500000000004</v>
      </c>
      <c r="CQ80" s="398">
        <v>5.2437500000000004</v>
      </c>
      <c r="CR80" s="398">
        <v>5.2437500000000004</v>
      </c>
      <c r="CS80" s="398">
        <v>5.2437500000000004</v>
      </c>
      <c r="CT80" s="398">
        <v>5.2437500000000004</v>
      </c>
      <c r="CU80" s="398">
        <v>5.2437500000000004</v>
      </c>
      <c r="CV80" s="398">
        <v>5.2437500000000004</v>
      </c>
      <c r="CW80" s="398">
        <v>5.2437500000000004</v>
      </c>
      <c r="CX80" s="398">
        <v>5.2437500000000004</v>
      </c>
      <c r="CY80" s="398">
        <v>5.2437500000000004</v>
      </c>
      <c r="CZ80" s="398">
        <v>5.2437500000000004</v>
      </c>
      <c r="DA80" s="398">
        <v>5.2437500000000004</v>
      </c>
      <c r="DB80" s="398">
        <v>5.2437500000000004</v>
      </c>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row>
    <row r="81" spans="1:152" ht="12.75" customHeight="1" x14ac:dyDescent="0.25">
      <c r="A81" s="2"/>
      <c r="B81" s="3" t="s">
        <v>1623</v>
      </c>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15">
        <f t="shared" ref="BK81:BV81" si="99">SUM(BK74:BK80)</f>
        <v>0</v>
      </c>
      <c r="BL81" s="215">
        <f t="shared" si="99"/>
        <v>0</v>
      </c>
      <c r="BM81" s="215">
        <f t="shared" si="99"/>
        <v>0</v>
      </c>
      <c r="BN81" s="215">
        <f t="shared" si="99"/>
        <v>0</v>
      </c>
      <c r="BO81" s="215">
        <f t="shared" si="99"/>
        <v>0</v>
      </c>
      <c r="BP81" s="215">
        <f t="shared" si="99"/>
        <v>0</v>
      </c>
      <c r="BQ81" s="215">
        <f t="shared" si="99"/>
        <v>0</v>
      </c>
      <c r="BR81" s="215">
        <f t="shared" si="99"/>
        <v>0</v>
      </c>
      <c r="BS81" s="215">
        <f t="shared" si="99"/>
        <v>6.0347149399999598</v>
      </c>
      <c r="BT81" s="215">
        <f t="shared" si="99"/>
        <v>12.393603960000037</v>
      </c>
      <c r="BU81" s="215">
        <f t="shared" si="99"/>
        <v>36.202857669999958</v>
      </c>
      <c r="BV81" s="215">
        <f t="shared" si="99"/>
        <v>34.960791496800098</v>
      </c>
      <c r="BW81" s="215">
        <f t="shared" ref="BW81:BX81" si="100">-BW28</f>
        <v>60.94</v>
      </c>
      <c r="BX81" s="215">
        <f t="shared" si="100"/>
        <v>85.894999999999996</v>
      </c>
      <c r="BY81" s="215">
        <f t="shared" ref="BY81:CA81" si="101">SUM(BY74:BY80)</f>
        <v>114.73082638985348</v>
      </c>
      <c r="BZ81" s="215">
        <f t="shared" si="101"/>
        <v>117.08162775017094</v>
      </c>
      <c r="CA81" s="215">
        <f t="shared" si="101"/>
        <v>95.48</v>
      </c>
      <c r="CB81" s="215">
        <f t="shared" ref="CB81:DB81" si="102">SUM(CB73:CB80)</f>
        <v>99.5</v>
      </c>
      <c r="CC81" s="215">
        <f t="shared" si="102"/>
        <v>66.5</v>
      </c>
      <c r="CD81" s="215">
        <f t="shared" si="102"/>
        <v>59.581249999999997</v>
      </c>
      <c r="CE81" s="215">
        <f t="shared" si="102"/>
        <v>41.690538277778316</v>
      </c>
      <c r="CF81" s="215">
        <f t="shared" si="102"/>
        <v>40.276435400084182</v>
      </c>
      <c r="CG81" s="215">
        <f t="shared" si="102"/>
        <v>52.21298152381673</v>
      </c>
      <c r="CH81" s="215">
        <f t="shared" si="102"/>
        <v>59.027626530801363</v>
      </c>
      <c r="CI81" s="215">
        <f t="shared" si="102"/>
        <v>33.149285464195778</v>
      </c>
      <c r="CJ81" s="215">
        <f t="shared" si="102"/>
        <v>25.725036503323693</v>
      </c>
      <c r="CK81" s="215">
        <f t="shared" si="102"/>
        <v>18.993749999999999</v>
      </c>
      <c r="CL81" s="215">
        <f t="shared" si="102"/>
        <v>18.993749999999999</v>
      </c>
      <c r="CM81" s="215">
        <f t="shared" si="102"/>
        <v>18.993749999999999</v>
      </c>
      <c r="CN81" s="215">
        <f t="shared" si="102"/>
        <v>18.993749999999999</v>
      </c>
      <c r="CO81" s="215">
        <f t="shared" si="102"/>
        <v>18.993749999999999</v>
      </c>
      <c r="CP81" s="215">
        <f t="shared" si="102"/>
        <v>18.993749999999999</v>
      </c>
      <c r="CQ81" s="215">
        <f t="shared" si="102"/>
        <v>18.993749999999999</v>
      </c>
      <c r="CR81" s="215">
        <f t="shared" si="102"/>
        <v>18.993749999999999</v>
      </c>
      <c r="CS81" s="215">
        <f t="shared" si="102"/>
        <v>18.993749999999999</v>
      </c>
      <c r="CT81" s="215">
        <f t="shared" si="102"/>
        <v>18.993749999999999</v>
      </c>
      <c r="CU81" s="215">
        <f t="shared" si="102"/>
        <v>18.993749999999999</v>
      </c>
      <c r="CV81" s="215">
        <f t="shared" si="102"/>
        <v>18.993749999999999</v>
      </c>
      <c r="CW81" s="215">
        <f t="shared" si="102"/>
        <v>18.993749999999999</v>
      </c>
      <c r="CX81" s="215">
        <f t="shared" si="102"/>
        <v>18.993749999999999</v>
      </c>
      <c r="CY81" s="215">
        <f t="shared" si="102"/>
        <v>18.993749999999999</v>
      </c>
      <c r="CZ81" s="215">
        <f t="shared" si="102"/>
        <v>18.993749999999999</v>
      </c>
      <c r="DA81" s="215">
        <f t="shared" si="102"/>
        <v>18.993749999999999</v>
      </c>
      <c r="DB81" s="215">
        <f t="shared" si="102"/>
        <v>18.993749999999999</v>
      </c>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row>
    <row r="82" spans="1:152" ht="12.7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5"/>
      <c r="CB82" s="2"/>
      <c r="CC82" s="2"/>
      <c r="CD82" s="2"/>
      <c r="CE82" s="2"/>
      <c r="CF82" s="2"/>
      <c r="CG82" s="2"/>
      <c r="CH82" s="2"/>
      <c r="CI82" s="2"/>
      <c r="CJ82" s="2"/>
      <c r="CK82" s="2"/>
      <c r="CL82" s="2"/>
      <c r="CM82" s="2"/>
      <c r="CN82" s="2"/>
      <c r="CO82" s="2"/>
      <c r="CP82" s="2"/>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row>
    <row r="83" spans="1:152" ht="12.7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3"/>
      <c r="BX83" s="23"/>
      <c r="BY83" s="2"/>
      <c r="BZ83" s="23"/>
      <c r="CA83" s="215"/>
      <c r="CB83" s="2"/>
      <c r="CC83" s="2"/>
      <c r="CD83" s="2"/>
      <c r="CE83" s="2"/>
      <c r="CF83" s="2"/>
      <c r="CG83" s="2"/>
      <c r="CH83" s="2"/>
      <c r="CI83" s="2"/>
      <c r="CJ83" s="2"/>
      <c r="CK83" s="2"/>
      <c r="CL83" s="2"/>
      <c r="CM83" s="2"/>
      <c r="CN83" s="2"/>
      <c r="CO83" s="2"/>
      <c r="CP83" s="2"/>
      <c r="CQ83" s="2"/>
      <c r="CR83" s="2"/>
      <c r="CS83" s="2"/>
      <c r="CT83" s="2"/>
      <c r="CU83" s="2"/>
      <c r="CV83" s="2"/>
      <c r="CW83" s="2"/>
      <c r="CX83" s="2"/>
      <c r="CY83" s="2"/>
      <c r="CZ83" s="2"/>
      <c r="DA83" s="2"/>
      <c r="DB83" s="2"/>
      <c r="DC83" s="2"/>
      <c r="DD83" s="2"/>
      <c r="DE83" s="2"/>
      <c r="DF83" s="2"/>
      <c r="DG83" s="2"/>
      <c r="DH83" s="2"/>
      <c r="DI83" s="2"/>
      <c r="DJ83" s="2"/>
      <c r="DK83" s="2"/>
      <c r="DL83" s="2"/>
      <c r="DM83" s="2"/>
      <c r="DN83" s="2"/>
      <c r="DO83" s="2"/>
      <c r="DP83" s="2"/>
      <c r="DQ83" s="2"/>
      <c r="DR83" s="2"/>
      <c r="DS83" s="2"/>
      <c r="DT83" s="2"/>
      <c r="DU83" s="2"/>
      <c r="DV83" s="2"/>
      <c r="DW83" s="2"/>
      <c r="DX83" s="2"/>
      <c r="DY83" s="2"/>
      <c r="DZ83" s="2"/>
      <c r="EA83" s="2"/>
      <c r="EB83" s="2"/>
      <c r="EC83" s="2"/>
      <c r="ED83" s="2"/>
      <c r="EE83" s="2"/>
      <c r="EF83" s="2"/>
      <c r="EG83" s="2"/>
      <c r="EH83" s="2"/>
      <c r="EI83" s="2"/>
      <c r="EJ83" s="2"/>
      <c r="EK83" s="2"/>
      <c r="EL83" s="2"/>
      <c r="EM83" s="2"/>
      <c r="EN83" s="2"/>
      <c r="EO83" s="2"/>
      <c r="EP83" s="2"/>
      <c r="EQ83" s="2"/>
      <c r="ER83" s="2"/>
      <c r="ES83" s="2"/>
      <c r="ET83" s="2"/>
      <c r="EU83" s="2"/>
      <c r="EV83" s="2"/>
    </row>
    <row r="84" spans="1:152" ht="12.7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3"/>
      <c r="BX84" s="23"/>
      <c r="BY84" s="2"/>
      <c r="BZ84" s="23"/>
      <c r="CA84" s="2"/>
      <c r="CB84" s="2"/>
      <c r="CC84" s="2"/>
      <c r="CD84" s="2"/>
      <c r="CE84" s="2"/>
      <c r="CF84" s="2"/>
      <c r="CG84" s="2"/>
      <c r="CH84" s="2"/>
      <c r="CI84" s="2"/>
      <c r="CJ84" s="2"/>
      <c r="CK84" s="2"/>
      <c r="CL84" s="2"/>
      <c r="CM84" s="2"/>
      <c r="CN84" s="2"/>
      <c r="CO84" s="2"/>
      <c r="CP84" s="2"/>
      <c r="CQ84" s="2"/>
      <c r="CR84" s="2"/>
      <c r="CS84" s="2"/>
      <c r="CT84" s="2"/>
      <c r="CU84" s="2"/>
      <c r="CV84" s="2"/>
      <c r="CW84" s="2"/>
      <c r="CX84" s="2"/>
      <c r="CY84" s="2"/>
      <c r="CZ84" s="2"/>
      <c r="DA84" s="2"/>
      <c r="DB84" s="2"/>
      <c r="DC84" s="2"/>
      <c r="DD84" s="2"/>
      <c r="DE84" s="2"/>
      <c r="DF84" s="2"/>
      <c r="DG84" s="2"/>
      <c r="DH84" s="2"/>
      <c r="DI84" s="2"/>
      <c r="DJ84" s="2"/>
      <c r="DK84" s="2"/>
      <c r="DL84" s="2"/>
      <c r="DM84" s="2"/>
      <c r="DN84" s="2"/>
      <c r="DO84" s="2"/>
      <c r="DP84" s="2"/>
      <c r="DQ84" s="2"/>
      <c r="DR84" s="2"/>
      <c r="DS84" s="2"/>
      <c r="DT84" s="2"/>
      <c r="DU84" s="2"/>
      <c r="DV84" s="2"/>
      <c r="DW84" s="2"/>
      <c r="DX84" s="2"/>
      <c r="DY84" s="2"/>
      <c r="DZ84" s="2"/>
      <c r="EA84" s="2"/>
      <c r="EB84" s="2"/>
      <c r="EC84" s="2"/>
      <c r="ED84" s="2"/>
      <c r="EE84" s="2"/>
      <c r="EF84" s="2"/>
      <c r="EG84" s="2"/>
      <c r="EH84" s="2"/>
      <c r="EI84" s="2"/>
      <c r="EJ84" s="2"/>
      <c r="EK84" s="2"/>
      <c r="EL84" s="2"/>
      <c r="EM84" s="2"/>
      <c r="EN84" s="2"/>
      <c r="EO84" s="2"/>
      <c r="EP84" s="2"/>
      <c r="EQ84" s="2"/>
      <c r="ER84" s="2"/>
      <c r="ES84" s="2"/>
      <c r="ET84" s="2"/>
      <c r="EU84" s="2"/>
      <c r="EV84" s="2"/>
    </row>
    <row r="85" spans="1:152" ht="12.7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3"/>
      <c r="BX85" s="23"/>
      <c r="BY85" s="2"/>
      <c r="BZ85" s="23"/>
      <c r="CA85" s="2"/>
      <c r="CB85" s="23"/>
      <c r="CC85" s="2"/>
      <c r="CD85" s="2"/>
      <c r="CE85" s="2"/>
      <c r="CF85" s="2"/>
      <c r="CG85" s="2"/>
      <c r="CH85" s="2"/>
      <c r="CI85" s="2"/>
      <c r="CJ85" s="2"/>
      <c r="CK85" s="2"/>
      <c r="CL85" s="2"/>
      <c r="CM85" s="2"/>
      <c r="CN85" s="2"/>
      <c r="CO85" s="2"/>
      <c r="CP85" s="2"/>
      <c r="CQ85" s="2"/>
      <c r="CR85" s="2"/>
      <c r="CS85" s="2"/>
      <c r="CT85" s="2"/>
      <c r="CU85" s="2"/>
      <c r="CV85" s="2"/>
      <c r="CW85" s="2"/>
      <c r="CX85" s="2"/>
      <c r="CY85" s="2"/>
      <c r="CZ85" s="2"/>
      <c r="DA85" s="2"/>
      <c r="DB85" s="2"/>
      <c r="DC85" s="2"/>
      <c r="DD85" s="2"/>
      <c r="DE85" s="2"/>
      <c r="DF85" s="2"/>
      <c r="DG85" s="2"/>
      <c r="DH85" s="2"/>
      <c r="DI85" s="2"/>
      <c r="DJ85" s="2"/>
      <c r="DK85" s="2"/>
      <c r="DL85" s="2"/>
      <c r="DM85" s="2"/>
      <c r="DN85" s="2"/>
      <c r="DO85" s="2"/>
      <c r="DP85" s="2"/>
      <c r="DQ85" s="2"/>
      <c r="DR85" s="2"/>
      <c r="DS85" s="2"/>
      <c r="DT85" s="2"/>
      <c r="DU85" s="2"/>
      <c r="DV85" s="2"/>
      <c r="DW85" s="2"/>
      <c r="DX85" s="2"/>
      <c r="DY85" s="2"/>
      <c r="DZ85" s="2"/>
      <c r="EA85" s="2"/>
      <c r="EB85" s="2"/>
      <c r="EC85" s="2"/>
      <c r="ED85" s="2"/>
      <c r="EE85" s="2"/>
      <c r="EF85" s="2"/>
      <c r="EG85" s="2"/>
      <c r="EH85" s="2"/>
      <c r="EI85" s="2"/>
      <c r="EJ85" s="2"/>
      <c r="EK85" s="2"/>
      <c r="EL85" s="2"/>
      <c r="EM85" s="2"/>
      <c r="EN85" s="2"/>
      <c r="EO85" s="2"/>
      <c r="EP85" s="2"/>
      <c r="EQ85" s="2"/>
      <c r="ER85" s="2"/>
      <c r="ES85" s="2"/>
      <c r="ET85" s="2"/>
      <c r="EU85" s="2"/>
      <c r="EV85" s="2"/>
    </row>
    <row r="86" spans="1:152" ht="12.7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c r="CO86" s="2"/>
      <c r="CP86" s="2"/>
      <c r="CQ86" s="2"/>
      <c r="CR86" s="2"/>
      <c r="CS86" s="2"/>
      <c r="CT86" s="2"/>
      <c r="CU86" s="2"/>
      <c r="CV86" s="2"/>
      <c r="CW86" s="2"/>
      <c r="CX86" s="2"/>
      <c r="CY86" s="2"/>
      <c r="CZ86" s="2"/>
      <c r="DA86" s="2"/>
      <c r="DB86" s="2"/>
      <c r="DC86" s="2"/>
      <c r="DD86" s="2"/>
      <c r="DE86" s="2"/>
      <c r="DF86" s="2"/>
      <c r="DG86" s="2"/>
      <c r="DH86" s="2"/>
      <c r="DI86" s="2"/>
      <c r="DJ86" s="2"/>
      <c r="DK86" s="2"/>
      <c r="DL86" s="2"/>
      <c r="DM86" s="2"/>
      <c r="DN86" s="2"/>
      <c r="DO86" s="2"/>
      <c r="DP86" s="2"/>
      <c r="DQ86" s="2"/>
      <c r="DR86" s="2"/>
      <c r="DS86" s="2"/>
      <c r="DT86" s="2"/>
      <c r="DU86" s="2"/>
      <c r="DV86" s="2"/>
      <c r="DW86" s="2"/>
      <c r="DX86" s="2"/>
      <c r="DY86" s="2"/>
      <c r="DZ86" s="2"/>
      <c r="EA86" s="2"/>
      <c r="EB86" s="2"/>
      <c r="EC86" s="2"/>
      <c r="ED86" s="2"/>
      <c r="EE86" s="2"/>
      <c r="EF86" s="2"/>
      <c r="EG86" s="2"/>
      <c r="EH86" s="2"/>
      <c r="EI86" s="2"/>
      <c r="EJ86" s="2"/>
      <c r="EK86" s="2"/>
      <c r="EL86" s="2"/>
      <c r="EM86" s="2"/>
      <c r="EN86" s="2"/>
      <c r="EO86" s="2"/>
      <c r="EP86" s="2"/>
      <c r="EQ86" s="2"/>
      <c r="ER86" s="2"/>
      <c r="ES86" s="2"/>
      <c r="ET86" s="2"/>
      <c r="EU86" s="2"/>
      <c r="EV86" s="2"/>
    </row>
    <row r="87" spans="1:152" ht="12.7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c r="CM87" s="2"/>
      <c r="CN87" s="2"/>
      <c r="CO87" s="2"/>
      <c r="CP87" s="2"/>
      <c r="CQ87" s="2"/>
      <c r="CR87" s="2"/>
      <c r="CS87" s="2"/>
      <c r="CT87" s="2"/>
      <c r="CU87" s="2"/>
      <c r="CV87" s="2"/>
      <c r="CW87" s="2"/>
      <c r="CX87" s="2"/>
      <c r="CY87" s="2"/>
      <c r="CZ87" s="2"/>
      <c r="DA87" s="2"/>
      <c r="DB87" s="2"/>
      <c r="DC87" s="2"/>
      <c r="DD87" s="2"/>
      <c r="DE87" s="2"/>
      <c r="DF87" s="2"/>
      <c r="DG87" s="2"/>
      <c r="DH87" s="2"/>
      <c r="DI87" s="2"/>
      <c r="DJ87" s="2"/>
      <c r="DK87" s="2"/>
      <c r="DL87" s="2"/>
      <c r="DM87" s="2"/>
      <c r="DN87" s="2"/>
      <c r="DO87" s="2"/>
      <c r="DP87" s="2"/>
      <c r="DQ87" s="2"/>
      <c r="DR87" s="2"/>
      <c r="DS87" s="2"/>
      <c r="DT87" s="2"/>
      <c r="DU87" s="2"/>
      <c r="DV87" s="2"/>
      <c r="DW87" s="2"/>
      <c r="DX87" s="2"/>
      <c r="DY87" s="2"/>
      <c r="DZ87" s="2"/>
      <c r="EA87" s="2"/>
      <c r="EB87" s="2"/>
      <c r="EC87" s="2"/>
      <c r="ED87" s="2"/>
      <c r="EE87" s="2"/>
      <c r="EF87" s="2"/>
      <c r="EG87" s="2"/>
      <c r="EH87" s="2"/>
      <c r="EI87" s="2"/>
      <c r="EJ87" s="2"/>
      <c r="EK87" s="2"/>
      <c r="EL87" s="2"/>
      <c r="EM87" s="2"/>
      <c r="EN87" s="2"/>
      <c r="EO87" s="2"/>
      <c r="EP87" s="2"/>
      <c r="EQ87" s="2"/>
      <c r="ER87" s="2"/>
      <c r="ES87" s="2"/>
      <c r="ET87" s="2"/>
      <c r="EU87" s="2"/>
      <c r="EV87" s="2"/>
    </row>
    <row r="88" spans="1:152" ht="12.7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c r="CO88" s="2"/>
      <c r="CP88" s="2"/>
      <c r="CQ88" s="2"/>
      <c r="CR88" s="2"/>
      <c r="CS88" s="2"/>
      <c r="CT88" s="2"/>
      <c r="CU88" s="2"/>
      <c r="CV88" s="2"/>
      <c r="CW88" s="2"/>
      <c r="CX88" s="2"/>
      <c r="CY88" s="2"/>
      <c r="CZ88" s="2"/>
      <c r="DA88" s="2"/>
      <c r="DB88" s="2"/>
      <c r="DC88" s="2"/>
      <c r="DD88" s="2"/>
      <c r="DE88" s="2"/>
      <c r="DF88" s="2"/>
      <c r="DG88" s="2"/>
      <c r="DH88" s="2"/>
      <c r="DI88" s="2"/>
      <c r="DJ88" s="2"/>
      <c r="DK88" s="2"/>
      <c r="DL88" s="2"/>
      <c r="DM88" s="2"/>
      <c r="DN88" s="2"/>
      <c r="DO88" s="2"/>
      <c r="DP88" s="2"/>
      <c r="DQ88" s="2"/>
      <c r="DR88" s="2"/>
      <c r="DS88" s="2"/>
      <c r="DT88" s="2"/>
      <c r="DU88" s="2"/>
      <c r="DV88" s="2"/>
      <c r="DW88" s="2"/>
      <c r="DX88" s="2"/>
      <c r="DY88" s="2"/>
      <c r="DZ88" s="2"/>
      <c r="EA88" s="2"/>
      <c r="EB88" s="2"/>
      <c r="EC88" s="2"/>
      <c r="ED88" s="2"/>
      <c r="EE88" s="2"/>
      <c r="EF88" s="2"/>
      <c r="EG88" s="2"/>
      <c r="EH88" s="2"/>
      <c r="EI88" s="2"/>
      <c r="EJ88" s="2"/>
      <c r="EK88" s="2"/>
      <c r="EL88" s="2"/>
      <c r="EM88" s="2"/>
      <c r="EN88" s="2"/>
      <c r="EO88" s="2"/>
      <c r="EP88" s="2"/>
      <c r="EQ88" s="2"/>
      <c r="ER88" s="2"/>
      <c r="ES88" s="2"/>
      <c r="ET88" s="2"/>
      <c r="EU88" s="2"/>
      <c r="EV88" s="2"/>
    </row>
    <row r="89" spans="1:152" ht="12.7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c r="CM89" s="2"/>
      <c r="CN89" s="2"/>
      <c r="CO89" s="2"/>
      <c r="CP89" s="2"/>
      <c r="CQ89" s="2"/>
      <c r="CR89" s="2"/>
      <c r="CS89" s="2"/>
      <c r="CT89" s="2"/>
      <c r="CU89" s="2"/>
      <c r="CV89" s="2"/>
      <c r="CW89" s="2"/>
      <c r="CX89" s="2"/>
      <c r="CY89" s="2"/>
      <c r="CZ89" s="2"/>
      <c r="DA89" s="2"/>
      <c r="DB89" s="2"/>
      <c r="DC89" s="2"/>
      <c r="DD89" s="2"/>
      <c r="DE89" s="2"/>
      <c r="DF89" s="2"/>
      <c r="DG89" s="2"/>
      <c r="DH89" s="2"/>
      <c r="DI89" s="2"/>
      <c r="DJ89" s="2"/>
      <c r="DK89" s="2"/>
      <c r="DL89" s="2"/>
      <c r="DM89" s="2"/>
      <c r="DN89" s="2"/>
      <c r="DO89" s="2"/>
      <c r="DP89" s="2"/>
      <c r="DQ89" s="2"/>
      <c r="DR89" s="2"/>
      <c r="DS89" s="2"/>
      <c r="DT89" s="2"/>
      <c r="DU89" s="2"/>
      <c r="DV89" s="2"/>
      <c r="DW89" s="2"/>
      <c r="DX89" s="2"/>
      <c r="DY89" s="2"/>
      <c r="DZ89" s="2"/>
      <c r="EA89" s="2"/>
      <c r="EB89" s="2"/>
      <c r="EC89" s="2"/>
      <c r="ED89" s="2"/>
      <c r="EE89" s="2"/>
      <c r="EF89" s="2"/>
      <c r="EG89" s="2"/>
      <c r="EH89" s="2"/>
      <c r="EI89" s="2"/>
      <c r="EJ89" s="2"/>
      <c r="EK89" s="2"/>
      <c r="EL89" s="2"/>
      <c r="EM89" s="2"/>
      <c r="EN89" s="2"/>
      <c r="EO89" s="2"/>
      <c r="EP89" s="2"/>
      <c r="EQ89" s="2"/>
      <c r="ER89" s="2"/>
      <c r="ES89" s="2"/>
      <c r="ET89" s="2"/>
      <c r="EU89" s="2"/>
      <c r="EV89" s="2"/>
    </row>
    <row r="90" spans="1:152" ht="12.7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row>
    <row r="91" spans="1:152" ht="12.7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row>
    <row r="92" spans="1:152" ht="12.7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row>
    <row r="93" spans="1:152" ht="12.7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row>
    <row r="94" spans="1:152" ht="12.7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row>
    <row r="95" spans="1:152" ht="12.7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row>
    <row r="96" spans="1:152" ht="12.7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row>
    <row r="97" spans="1:152" ht="12.7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c r="CP97" s="2"/>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row>
    <row r="98" spans="1:152" ht="12.7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c r="CP98" s="2"/>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row>
    <row r="99" spans="1:152" ht="12.7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c r="CP99" s="2"/>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row>
    <row r="100" spans="1:152" ht="12.7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row>
    <row r="101" spans="1:152" ht="12.7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c r="CP101" s="2"/>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row>
    <row r="102" spans="1:152" ht="12.7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c r="CM102" s="2"/>
      <c r="CN102" s="2"/>
      <c r="CO102" s="2"/>
      <c r="CP102" s="2"/>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row>
    <row r="103" spans="1:152" ht="12.7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c r="CM103" s="2"/>
      <c r="CN103" s="2"/>
      <c r="CO103" s="2"/>
      <c r="CP103" s="2"/>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row>
    <row r="104" spans="1:152" ht="12.7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row>
    <row r="105" spans="1:152" ht="12.7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row>
    <row r="106" spans="1:152" ht="12.7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row>
    <row r="107" spans="1:152" ht="12.7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row>
    <row r="108" spans="1:152" ht="12.7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row>
    <row r="109" spans="1:152" ht="12.7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row>
    <row r="110" spans="1:152" ht="12.7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row>
    <row r="111" spans="1:152" ht="12.7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row>
    <row r="112" spans="1:152" ht="12.7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row>
    <row r="113" spans="1:152" ht="12.7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row>
    <row r="114" spans="1:152" ht="12.7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row>
    <row r="115" spans="1:152" ht="12.7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row>
    <row r="116" spans="1:152" ht="12.7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row>
    <row r="117" spans="1:152" ht="12.7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row>
    <row r="118" spans="1:152" ht="12.7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row>
    <row r="119" spans="1:152" ht="12.7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row>
    <row r="120" spans="1:152" ht="12.7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row>
    <row r="121" spans="1:152" ht="12.7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row>
    <row r="122" spans="1:152" ht="12.7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row>
    <row r="123" spans="1:152" ht="12.7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row>
    <row r="124" spans="1:152" ht="12.7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row>
    <row r="125" spans="1:152" ht="12.7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row>
    <row r="126" spans="1:152" ht="12.7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row>
    <row r="127" spans="1:152" ht="12.7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row>
    <row r="128" spans="1:152" ht="12.7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row>
    <row r="129" spans="1:152" ht="12.7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row>
    <row r="130" spans="1:152" ht="12.7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row>
    <row r="131" spans="1:152" ht="12.7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row>
    <row r="132" spans="1:152" ht="12.7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row>
    <row r="133" spans="1:152" ht="12.7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row>
    <row r="134" spans="1:152" ht="12.7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row>
    <row r="135" spans="1:152" ht="12.7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row>
    <row r="136" spans="1:152" ht="12.7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row>
    <row r="137" spans="1:152" ht="12.7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row>
    <row r="138" spans="1:152" ht="12.7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row>
    <row r="139" spans="1:152" ht="12.7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row>
    <row r="140" spans="1:152" ht="12.7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row>
    <row r="141" spans="1:152" ht="12.7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row>
    <row r="142" spans="1:152" ht="12.7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row>
    <row r="143" spans="1:152" ht="12.7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row>
    <row r="144" spans="1:152" ht="12.7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row>
    <row r="145" spans="1:152" ht="12.7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row>
    <row r="146" spans="1:152" ht="12.7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row>
    <row r="147" spans="1:152" ht="12.7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row>
    <row r="148" spans="1:152" ht="12.7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row>
    <row r="149" spans="1:152" ht="12.7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row>
    <row r="150" spans="1:152" ht="12.7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row>
    <row r="151" spans="1:152" ht="12.7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row>
    <row r="152" spans="1:152" ht="12.7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row>
    <row r="153" spans="1:152" ht="12.7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row>
    <row r="154" spans="1:152" ht="12.7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row>
    <row r="155" spans="1:152" ht="12.7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c r="CM155" s="2"/>
      <c r="CN155" s="2"/>
      <c r="CO155" s="2"/>
      <c r="CP155" s="2"/>
      <c r="CQ155" s="2"/>
      <c r="CR155" s="2"/>
      <c r="CS155" s="2"/>
      <c r="CT155" s="2"/>
      <c r="CU155" s="2"/>
      <c r="CV155" s="2"/>
      <c r="CW155" s="2"/>
      <c r="CX155" s="2"/>
      <c r="CY155" s="2"/>
      <c r="CZ155" s="2"/>
      <c r="DA155" s="2"/>
      <c r="DB155" s="2"/>
      <c r="DC155" s="2"/>
      <c r="DD155" s="2"/>
      <c r="DE155" s="2"/>
      <c r="DF155" s="2"/>
      <c r="DG155" s="2"/>
      <c r="DH155" s="2"/>
      <c r="DI155" s="2"/>
      <c r="DJ155" s="2"/>
      <c r="DK155" s="2"/>
      <c r="DL155" s="2"/>
      <c r="DM155" s="2"/>
      <c r="DN155" s="2"/>
      <c r="DO155" s="2"/>
      <c r="DP155" s="2"/>
      <c r="DQ155" s="2"/>
      <c r="DR155" s="2"/>
      <c r="DS155" s="2"/>
      <c r="DT155" s="2"/>
      <c r="DU155" s="2"/>
      <c r="DV155" s="2"/>
      <c r="DW155" s="2"/>
      <c r="DX155" s="2"/>
      <c r="DY155" s="2"/>
      <c r="DZ155" s="2"/>
      <c r="EA155" s="2"/>
      <c r="EB155" s="2"/>
      <c r="EC155" s="2"/>
      <c r="ED155" s="2"/>
      <c r="EE155" s="2"/>
      <c r="EF155" s="2"/>
      <c r="EG155" s="2"/>
      <c r="EH155" s="2"/>
      <c r="EI155" s="2"/>
      <c r="EJ155" s="2"/>
      <c r="EK155" s="2"/>
      <c r="EL155" s="2"/>
      <c r="EM155" s="2"/>
      <c r="EN155" s="2"/>
      <c r="EO155" s="2"/>
      <c r="EP155" s="2"/>
      <c r="EQ155" s="2"/>
      <c r="ER155" s="2"/>
      <c r="ES155" s="2"/>
      <c r="ET155" s="2"/>
      <c r="EU155" s="2"/>
      <c r="EV155" s="2"/>
    </row>
    <row r="156" spans="1:152" ht="12.7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c r="CM156" s="2"/>
      <c r="CN156" s="2"/>
      <c r="CO156" s="2"/>
      <c r="CP156" s="2"/>
      <c r="CQ156" s="2"/>
      <c r="CR156" s="2"/>
      <c r="CS156" s="2"/>
      <c r="CT156" s="2"/>
      <c r="CU156" s="2"/>
      <c r="CV156" s="2"/>
      <c r="CW156" s="2"/>
      <c r="CX156" s="2"/>
      <c r="CY156" s="2"/>
      <c r="CZ156" s="2"/>
      <c r="DA156" s="2"/>
      <c r="DB156" s="2"/>
      <c r="DC156" s="2"/>
      <c r="DD156" s="2"/>
      <c r="DE156" s="2"/>
      <c r="DF156" s="2"/>
      <c r="DG156" s="2"/>
      <c r="DH156" s="2"/>
      <c r="DI156" s="2"/>
      <c r="DJ156" s="2"/>
      <c r="DK156" s="2"/>
      <c r="DL156" s="2"/>
      <c r="DM156" s="2"/>
      <c r="DN156" s="2"/>
      <c r="DO156" s="2"/>
      <c r="DP156" s="2"/>
      <c r="DQ156" s="2"/>
      <c r="DR156" s="2"/>
      <c r="DS156" s="2"/>
      <c r="DT156" s="2"/>
      <c r="DU156" s="2"/>
      <c r="DV156" s="2"/>
      <c r="DW156" s="2"/>
      <c r="DX156" s="2"/>
      <c r="DY156" s="2"/>
      <c r="DZ156" s="2"/>
      <c r="EA156" s="2"/>
      <c r="EB156" s="2"/>
      <c r="EC156" s="2"/>
      <c r="ED156" s="2"/>
      <c r="EE156" s="2"/>
      <c r="EF156" s="2"/>
      <c r="EG156" s="2"/>
      <c r="EH156" s="2"/>
      <c r="EI156" s="2"/>
      <c r="EJ156" s="2"/>
      <c r="EK156" s="2"/>
      <c r="EL156" s="2"/>
      <c r="EM156" s="2"/>
      <c r="EN156" s="2"/>
      <c r="EO156" s="2"/>
      <c r="EP156" s="2"/>
      <c r="EQ156" s="2"/>
      <c r="ER156" s="2"/>
      <c r="ES156" s="2"/>
      <c r="ET156" s="2"/>
      <c r="EU156" s="2"/>
      <c r="EV156" s="2"/>
    </row>
    <row r="157" spans="1:152" ht="12.7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c r="CM157" s="2"/>
      <c r="CN157" s="2"/>
      <c r="CO157" s="2"/>
      <c r="CP157" s="2"/>
      <c r="CQ157" s="2"/>
      <c r="CR157" s="2"/>
      <c r="CS157" s="2"/>
      <c r="CT157" s="2"/>
      <c r="CU157" s="2"/>
      <c r="CV157" s="2"/>
      <c r="CW157" s="2"/>
      <c r="CX157" s="2"/>
      <c r="CY157" s="2"/>
      <c r="CZ157" s="2"/>
      <c r="DA157" s="2"/>
      <c r="DB157" s="2"/>
      <c r="DC157" s="2"/>
      <c r="DD157" s="2"/>
      <c r="DE157" s="2"/>
      <c r="DF157" s="2"/>
      <c r="DG157" s="2"/>
      <c r="DH157" s="2"/>
      <c r="DI157" s="2"/>
      <c r="DJ157" s="2"/>
      <c r="DK157" s="2"/>
      <c r="DL157" s="2"/>
      <c r="DM157" s="2"/>
      <c r="DN157" s="2"/>
      <c r="DO157" s="2"/>
      <c r="DP157" s="2"/>
      <c r="DQ157" s="2"/>
      <c r="DR157" s="2"/>
      <c r="DS157" s="2"/>
      <c r="DT157" s="2"/>
      <c r="DU157" s="2"/>
      <c r="DV157" s="2"/>
      <c r="DW157" s="2"/>
      <c r="DX157" s="2"/>
      <c r="DY157" s="2"/>
      <c r="DZ157" s="2"/>
      <c r="EA157" s="2"/>
      <c r="EB157" s="2"/>
      <c r="EC157" s="2"/>
      <c r="ED157" s="2"/>
      <c r="EE157" s="2"/>
      <c r="EF157" s="2"/>
      <c r="EG157" s="2"/>
      <c r="EH157" s="2"/>
      <c r="EI157" s="2"/>
      <c r="EJ157" s="2"/>
      <c r="EK157" s="2"/>
      <c r="EL157" s="2"/>
      <c r="EM157" s="2"/>
      <c r="EN157" s="2"/>
      <c r="EO157" s="2"/>
      <c r="EP157" s="2"/>
      <c r="EQ157" s="2"/>
      <c r="ER157" s="2"/>
      <c r="ES157" s="2"/>
      <c r="ET157" s="2"/>
      <c r="EU157" s="2"/>
      <c r="EV157" s="2"/>
    </row>
    <row r="158" spans="1:152" ht="12.7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row>
    <row r="159" spans="1:152" ht="12.7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row>
    <row r="160" spans="1:152" ht="12.7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row>
    <row r="161" spans="1:152" ht="12.7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row>
    <row r="162" spans="1:152" ht="12.7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row>
    <row r="163" spans="1:152" ht="12.7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row>
    <row r="164" spans="1:152" ht="12.7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row>
    <row r="165" spans="1:152" ht="12.7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row>
    <row r="166" spans="1:152" ht="12.7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row>
    <row r="167" spans="1:152" ht="12.7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row>
    <row r="168" spans="1:152" ht="12.7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row>
    <row r="169" spans="1:152" ht="12.7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row>
    <row r="170" spans="1:152" ht="12.7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row>
    <row r="171" spans="1:152" ht="12.7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row>
    <row r="172" spans="1:152" ht="12.7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row>
    <row r="173" spans="1:152" ht="12.7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row>
    <row r="174" spans="1:152" ht="12.7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row>
    <row r="175" spans="1:152" ht="12.7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row>
    <row r="176" spans="1:152" ht="12.7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row>
    <row r="177" spans="1:152" ht="12.7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row>
    <row r="178" spans="1:152" ht="12.7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row>
    <row r="179" spans="1:152" ht="12.7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row>
    <row r="180" spans="1:152" ht="12.7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row>
    <row r="181" spans="1:152" ht="12.7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row>
    <row r="182" spans="1:152" ht="12.7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row>
    <row r="183" spans="1:152" ht="12.7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row>
    <row r="184" spans="1:152" ht="12.7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row>
    <row r="185" spans="1:152" ht="12.7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row>
    <row r="186" spans="1:152" ht="12.7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row>
    <row r="187" spans="1:152" ht="12.7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row>
    <row r="188" spans="1:152" ht="12.7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c r="CS188" s="2"/>
      <c r="CT188" s="2"/>
      <c r="CU188" s="2"/>
      <c r="CV188" s="2"/>
      <c r="CW188" s="2"/>
      <c r="CX188" s="2"/>
      <c r="CY188" s="2"/>
      <c r="CZ188" s="2"/>
      <c r="DA188" s="2"/>
      <c r="DB188" s="2"/>
      <c r="DC188" s="2"/>
      <c r="DD188" s="2"/>
      <c r="DE188" s="2"/>
      <c r="DF188" s="2"/>
      <c r="DG188" s="2"/>
      <c r="DH188" s="2"/>
      <c r="DI188" s="2"/>
      <c r="DJ188" s="2"/>
      <c r="DK188" s="2"/>
      <c r="DL188" s="2"/>
      <c r="DM188" s="2"/>
      <c r="DN188" s="2"/>
      <c r="DO188" s="2"/>
      <c r="DP188" s="2"/>
      <c r="DQ188" s="2"/>
      <c r="DR188" s="2"/>
      <c r="DS188" s="2"/>
      <c r="DT188" s="2"/>
      <c r="DU188" s="2"/>
      <c r="DV188" s="2"/>
      <c r="DW188" s="2"/>
      <c r="DX188" s="2"/>
      <c r="DY188" s="2"/>
      <c r="DZ188" s="2"/>
      <c r="EA188" s="2"/>
      <c r="EB188" s="2"/>
      <c r="EC188" s="2"/>
      <c r="ED188" s="2"/>
      <c r="EE188" s="2"/>
      <c r="EF188" s="2"/>
      <c r="EG188" s="2"/>
      <c r="EH188" s="2"/>
      <c r="EI188" s="2"/>
      <c r="EJ188" s="2"/>
      <c r="EK188" s="2"/>
      <c r="EL188" s="2"/>
      <c r="EM188" s="2"/>
      <c r="EN188" s="2"/>
      <c r="EO188" s="2"/>
      <c r="EP188" s="2"/>
      <c r="EQ188" s="2"/>
      <c r="ER188" s="2"/>
      <c r="ES188" s="2"/>
      <c r="ET188" s="2"/>
      <c r="EU188" s="2"/>
      <c r="EV188" s="2"/>
    </row>
    <row r="189" spans="1:152" ht="12.7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c r="CS189" s="2"/>
      <c r="CT189" s="2"/>
      <c r="CU189" s="2"/>
      <c r="CV189" s="2"/>
      <c r="CW189" s="2"/>
      <c r="CX189" s="2"/>
      <c r="CY189" s="2"/>
      <c r="CZ189" s="2"/>
      <c r="DA189" s="2"/>
      <c r="DB189" s="2"/>
      <c r="DC189" s="2"/>
      <c r="DD189" s="2"/>
      <c r="DE189" s="2"/>
      <c r="DF189" s="2"/>
      <c r="DG189" s="2"/>
      <c r="DH189" s="2"/>
      <c r="DI189" s="2"/>
      <c r="DJ189" s="2"/>
      <c r="DK189" s="2"/>
      <c r="DL189" s="2"/>
      <c r="DM189" s="2"/>
      <c r="DN189" s="2"/>
      <c r="DO189" s="2"/>
      <c r="DP189" s="2"/>
      <c r="DQ189" s="2"/>
      <c r="DR189" s="2"/>
      <c r="DS189" s="2"/>
      <c r="DT189" s="2"/>
      <c r="DU189" s="2"/>
      <c r="DV189" s="2"/>
      <c r="DW189" s="2"/>
      <c r="DX189" s="2"/>
      <c r="DY189" s="2"/>
      <c r="DZ189" s="2"/>
      <c r="EA189" s="2"/>
      <c r="EB189" s="2"/>
      <c r="EC189" s="2"/>
      <c r="ED189" s="2"/>
      <c r="EE189" s="2"/>
      <c r="EF189" s="2"/>
      <c r="EG189" s="2"/>
      <c r="EH189" s="2"/>
      <c r="EI189" s="2"/>
      <c r="EJ189" s="2"/>
      <c r="EK189" s="2"/>
      <c r="EL189" s="2"/>
      <c r="EM189" s="2"/>
      <c r="EN189" s="2"/>
      <c r="EO189" s="2"/>
      <c r="EP189" s="2"/>
      <c r="EQ189" s="2"/>
      <c r="ER189" s="2"/>
      <c r="ES189" s="2"/>
      <c r="ET189" s="2"/>
      <c r="EU189" s="2"/>
      <c r="EV189" s="2"/>
    </row>
    <row r="190" spans="1:152" ht="12.7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c r="CW190" s="2"/>
      <c r="CX190" s="2"/>
      <c r="CY190" s="2"/>
      <c r="CZ190" s="2"/>
      <c r="DA190" s="2"/>
      <c r="DB190" s="2"/>
      <c r="DC190" s="2"/>
      <c r="DD190" s="2"/>
      <c r="DE190" s="2"/>
      <c r="DF190" s="2"/>
      <c r="DG190" s="2"/>
      <c r="DH190" s="2"/>
      <c r="DI190" s="2"/>
      <c r="DJ190" s="2"/>
      <c r="DK190" s="2"/>
      <c r="DL190" s="2"/>
      <c r="DM190" s="2"/>
      <c r="DN190" s="2"/>
      <c r="DO190" s="2"/>
      <c r="DP190" s="2"/>
      <c r="DQ190" s="2"/>
      <c r="DR190" s="2"/>
      <c r="DS190" s="2"/>
      <c r="DT190" s="2"/>
      <c r="DU190" s="2"/>
      <c r="DV190" s="2"/>
      <c r="DW190" s="2"/>
      <c r="DX190" s="2"/>
      <c r="DY190" s="2"/>
      <c r="DZ190" s="2"/>
      <c r="EA190" s="2"/>
      <c r="EB190" s="2"/>
      <c r="EC190" s="2"/>
      <c r="ED190" s="2"/>
      <c r="EE190" s="2"/>
      <c r="EF190" s="2"/>
      <c r="EG190" s="2"/>
      <c r="EH190" s="2"/>
      <c r="EI190" s="2"/>
      <c r="EJ190" s="2"/>
      <c r="EK190" s="2"/>
      <c r="EL190" s="2"/>
      <c r="EM190" s="2"/>
      <c r="EN190" s="2"/>
      <c r="EO190" s="2"/>
      <c r="EP190" s="2"/>
      <c r="EQ190" s="2"/>
      <c r="ER190" s="2"/>
      <c r="ES190" s="2"/>
      <c r="ET190" s="2"/>
      <c r="EU190" s="2"/>
      <c r="EV190" s="2"/>
    </row>
    <row r="191" spans="1:152" ht="12.7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c r="CS191" s="2"/>
      <c r="CT191" s="2"/>
      <c r="CU191" s="2"/>
      <c r="CV191" s="2"/>
      <c r="CW191" s="2"/>
      <c r="CX191" s="2"/>
      <c r="CY191" s="2"/>
      <c r="CZ191" s="2"/>
      <c r="DA191" s="2"/>
      <c r="DB191" s="2"/>
      <c r="DC191" s="2"/>
      <c r="DD191" s="2"/>
      <c r="DE191" s="2"/>
      <c r="DF191" s="2"/>
      <c r="DG191" s="2"/>
      <c r="DH191" s="2"/>
      <c r="DI191" s="2"/>
      <c r="DJ191" s="2"/>
      <c r="DK191" s="2"/>
      <c r="DL191" s="2"/>
      <c r="DM191" s="2"/>
      <c r="DN191" s="2"/>
      <c r="DO191" s="2"/>
      <c r="DP191" s="2"/>
      <c r="DQ191" s="2"/>
      <c r="DR191" s="2"/>
      <c r="DS191" s="2"/>
      <c r="DT191" s="2"/>
      <c r="DU191" s="2"/>
      <c r="DV191" s="2"/>
      <c r="DW191" s="2"/>
      <c r="DX191" s="2"/>
      <c r="DY191" s="2"/>
      <c r="DZ191" s="2"/>
      <c r="EA191" s="2"/>
      <c r="EB191" s="2"/>
      <c r="EC191" s="2"/>
      <c r="ED191" s="2"/>
      <c r="EE191" s="2"/>
      <c r="EF191" s="2"/>
      <c r="EG191" s="2"/>
      <c r="EH191" s="2"/>
      <c r="EI191" s="2"/>
      <c r="EJ191" s="2"/>
      <c r="EK191" s="2"/>
      <c r="EL191" s="2"/>
      <c r="EM191" s="2"/>
      <c r="EN191" s="2"/>
      <c r="EO191" s="2"/>
      <c r="EP191" s="2"/>
      <c r="EQ191" s="2"/>
      <c r="ER191" s="2"/>
      <c r="ES191" s="2"/>
      <c r="ET191" s="2"/>
      <c r="EU191" s="2"/>
      <c r="EV191" s="2"/>
    </row>
    <row r="192" spans="1:152" ht="12.7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c r="CV192" s="2"/>
      <c r="CW192" s="2"/>
      <c r="CX192" s="2"/>
      <c r="CY192" s="2"/>
      <c r="CZ192" s="2"/>
      <c r="DA192" s="2"/>
      <c r="DB192" s="2"/>
      <c r="DC192" s="2"/>
      <c r="DD192" s="2"/>
      <c r="DE192" s="2"/>
      <c r="DF192" s="2"/>
      <c r="DG192" s="2"/>
      <c r="DH192" s="2"/>
      <c r="DI192" s="2"/>
      <c r="DJ192" s="2"/>
      <c r="DK192" s="2"/>
      <c r="DL192" s="2"/>
      <c r="DM192" s="2"/>
      <c r="DN192" s="2"/>
      <c r="DO192" s="2"/>
      <c r="DP192" s="2"/>
      <c r="DQ192" s="2"/>
      <c r="DR192" s="2"/>
      <c r="DS192" s="2"/>
      <c r="DT192" s="2"/>
      <c r="DU192" s="2"/>
      <c r="DV192" s="2"/>
      <c r="DW192" s="2"/>
      <c r="DX192" s="2"/>
      <c r="DY192" s="2"/>
      <c r="DZ192" s="2"/>
      <c r="EA192" s="2"/>
      <c r="EB192" s="2"/>
      <c r="EC192" s="2"/>
      <c r="ED192" s="2"/>
      <c r="EE192" s="2"/>
      <c r="EF192" s="2"/>
      <c r="EG192" s="2"/>
      <c r="EH192" s="2"/>
      <c r="EI192" s="2"/>
      <c r="EJ192" s="2"/>
      <c r="EK192" s="2"/>
      <c r="EL192" s="2"/>
      <c r="EM192" s="2"/>
      <c r="EN192" s="2"/>
      <c r="EO192" s="2"/>
      <c r="EP192" s="2"/>
      <c r="EQ192" s="2"/>
      <c r="ER192" s="2"/>
      <c r="ES192" s="2"/>
      <c r="ET192" s="2"/>
      <c r="EU192" s="2"/>
      <c r="EV192" s="2"/>
    </row>
    <row r="193" spans="1:152" ht="12.7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c r="CU193" s="2"/>
      <c r="CV193" s="2"/>
      <c r="CW193" s="2"/>
      <c r="CX193" s="2"/>
      <c r="CY193" s="2"/>
      <c r="CZ193" s="2"/>
      <c r="DA193" s="2"/>
      <c r="DB193" s="2"/>
      <c r="DC193" s="2"/>
      <c r="DD193" s="2"/>
      <c r="DE193" s="2"/>
      <c r="DF193" s="2"/>
      <c r="DG193" s="2"/>
      <c r="DH193" s="2"/>
      <c r="DI193" s="2"/>
      <c r="DJ193" s="2"/>
      <c r="DK193" s="2"/>
      <c r="DL193" s="2"/>
      <c r="DM193" s="2"/>
      <c r="DN193" s="2"/>
      <c r="DO193" s="2"/>
      <c r="DP193" s="2"/>
      <c r="DQ193" s="2"/>
      <c r="DR193" s="2"/>
      <c r="DS193" s="2"/>
      <c r="DT193" s="2"/>
      <c r="DU193" s="2"/>
      <c r="DV193" s="2"/>
      <c r="DW193" s="2"/>
      <c r="DX193" s="2"/>
      <c r="DY193" s="2"/>
      <c r="DZ193" s="2"/>
      <c r="EA193" s="2"/>
      <c r="EB193" s="2"/>
      <c r="EC193" s="2"/>
      <c r="ED193" s="2"/>
      <c r="EE193" s="2"/>
      <c r="EF193" s="2"/>
      <c r="EG193" s="2"/>
      <c r="EH193" s="2"/>
      <c r="EI193" s="2"/>
      <c r="EJ193" s="2"/>
      <c r="EK193" s="2"/>
      <c r="EL193" s="2"/>
      <c r="EM193" s="2"/>
      <c r="EN193" s="2"/>
      <c r="EO193" s="2"/>
      <c r="EP193" s="2"/>
      <c r="EQ193" s="2"/>
      <c r="ER193" s="2"/>
      <c r="ES193" s="2"/>
      <c r="ET193" s="2"/>
      <c r="EU193" s="2"/>
      <c r="EV193" s="2"/>
    </row>
    <row r="194" spans="1:152" ht="12.7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c r="CS194" s="2"/>
      <c r="CT194" s="2"/>
      <c r="CU194" s="2"/>
      <c r="CV194" s="2"/>
      <c r="CW194" s="2"/>
      <c r="CX194" s="2"/>
      <c r="CY194" s="2"/>
      <c r="CZ194" s="2"/>
      <c r="DA194" s="2"/>
      <c r="DB194" s="2"/>
      <c r="DC194" s="2"/>
      <c r="DD194" s="2"/>
      <c r="DE194" s="2"/>
      <c r="DF194" s="2"/>
      <c r="DG194" s="2"/>
      <c r="DH194" s="2"/>
      <c r="DI194" s="2"/>
      <c r="DJ194" s="2"/>
      <c r="DK194" s="2"/>
      <c r="DL194" s="2"/>
      <c r="DM194" s="2"/>
      <c r="DN194" s="2"/>
      <c r="DO194" s="2"/>
      <c r="DP194" s="2"/>
      <c r="DQ194" s="2"/>
      <c r="DR194" s="2"/>
      <c r="DS194" s="2"/>
      <c r="DT194" s="2"/>
      <c r="DU194" s="2"/>
      <c r="DV194" s="2"/>
      <c r="DW194" s="2"/>
      <c r="DX194" s="2"/>
      <c r="DY194" s="2"/>
      <c r="DZ194" s="2"/>
      <c r="EA194" s="2"/>
      <c r="EB194" s="2"/>
      <c r="EC194" s="2"/>
      <c r="ED194" s="2"/>
      <c r="EE194" s="2"/>
      <c r="EF194" s="2"/>
      <c r="EG194" s="2"/>
      <c r="EH194" s="2"/>
      <c r="EI194" s="2"/>
      <c r="EJ194" s="2"/>
      <c r="EK194" s="2"/>
      <c r="EL194" s="2"/>
      <c r="EM194" s="2"/>
      <c r="EN194" s="2"/>
      <c r="EO194" s="2"/>
      <c r="EP194" s="2"/>
      <c r="EQ194" s="2"/>
      <c r="ER194" s="2"/>
      <c r="ES194" s="2"/>
      <c r="ET194" s="2"/>
      <c r="EU194" s="2"/>
      <c r="EV194" s="2"/>
    </row>
    <row r="195" spans="1:152" ht="12.7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c r="CS195" s="2"/>
      <c r="CT195" s="2"/>
      <c r="CU195" s="2"/>
      <c r="CV195" s="2"/>
      <c r="CW195" s="2"/>
      <c r="CX195" s="2"/>
      <c r="CY195" s="2"/>
      <c r="CZ195" s="2"/>
      <c r="DA195" s="2"/>
      <c r="DB195" s="2"/>
      <c r="DC195" s="2"/>
      <c r="DD195" s="2"/>
      <c r="DE195" s="2"/>
      <c r="DF195" s="2"/>
      <c r="DG195" s="2"/>
      <c r="DH195" s="2"/>
      <c r="DI195" s="2"/>
      <c r="DJ195" s="2"/>
      <c r="DK195" s="2"/>
      <c r="DL195" s="2"/>
      <c r="DM195" s="2"/>
      <c r="DN195" s="2"/>
      <c r="DO195" s="2"/>
      <c r="DP195" s="2"/>
      <c r="DQ195" s="2"/>
      <c r="DR195" s="2"/>
      <c r="DS195" s="2"/>
      <c r="DT195" s="2"/>
      <c r="DU195" s="2"/>
      <c r="DV195" s="2"/>
      <c r="DW195" s="2"/>
      <c r="DX195" s="2"/>
      <c r="DY195" s="2"/>
      <c r="DZ195" s="2"/>
      <c r="EA195" s="2"/>
      <c r="EB195" s="2"/>
      <c r="EC195" s="2"/>
      <c r="ED195" s="2"/>
      <c r="EE195" s="2"/>
      <c r="EF195" s="2"/>
      <c r="EG195" s="2"/>
      <c r="EH195" s="2"/>
      <c r="EI195" s="2"/>
      <c r="EJ195" s="2"/>
      <c r="EK195" s="2"/>
      <c r="EL195" s="2"/>
      <c r="EM195" s="2"/>
      <c r="EN195" s="2"/>
      <c r="EO195" s="2"/>
      <c r="EP195" s="2"/>
      <c r="EQ195" s="2"/>
      <c r="ER195" s="2"/>
      <c r="ES195" s="2"/>
      <c r="ET195" s="2"/>
      <c r="EU195" s="2"/>
      <c r="EV195" s="2"/>
    </row>
    <row r="196" spans="1:152" ht="12.7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c r="CV196" s="2"/>
      <c r="CW196" s="2"/>
      <c r="CX196" s="2"/>
      <c r="CY196" s="2"/>
      <c r="CZ196" s="2"/>
      <c r="DA196" s="2"/>
      <c r="DB196" s="2"/>
      <c r="DC196" s="2"/>
      <c r="DD196" s="2"/>
      <c r="DE196" s="2"/>
      <c r="DF196" s="2"/>
      <c r="DG196" s="2"/>
      <c r="DH196" s="2"/>
      <c r="DI196" s="2"/>
      <c r="DJ196" s="2"/>
      <c r="DK196" s="2"/>
      <c r="DL196" s="2"/>
      <c r="DM196" s="2"/>
      <c r="DN196" s="2"/>
      <c r="DO196" s="2"/>
      <c r="DP196" s="2"/>
      <c r="DQ196" s="2"/>
      <c r="DR196" s="2"/>
      <c r="DS196" s="2"/>
      <c r="DT196" s="2"/>
      <c r="DU196" s="2"/>
      <c r="DV196" s="2"/>
      <c r="DW196" s="2"/>
      <c r="DX196" s="2"/>
      <c r="DY196" s="2"/>
      <c r="DZ196" s="2"/>
      <c r="EA196" s="2"/>
      <c r="EB196" s="2"/>
      <c r="EC196" s="2"/>
      <c r="ED196" s="2"/>
      <c r="EE196" s="2"/>
      <c r="EF196" s="2"/>
      <c r="EG196" s="2"/>
      <c r="EH196" s="2"/>
      <c r="EI196" s="2"/>
      <c r="EJ196" s="2"/>
      <c r="EK196" s="2"/>
      <c r="EL196" s="2"/>
      <c r="EM196" s="2"/>
      <c r="EN196" s="2"/>
      <c r="EO196" s="2"/>
      <c r="EP196" s="2"/>
      <c r="EQ196" s="2"/>
      <c r="ER196" s="2"/>
      <c r="ES196" s="2"/>
      <c r="ET196" s="2"/>
      <c r="EU196" s="2"/>
      <c r="EV196" s="2"/>
    </row>
    <row r="197" spans="1:152" ht="12.7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c r="CV197" s="2"/>
      <c r="CW197" s="2"/>
      <c r="CX197" s="2"/>
      <c r="CY197" s="2"/>
      <c r="CZ197" s="2"/>
      <c r="DA197" s="2"/>
      <c r="DB197" s="2"/>
      <c r="DC197" s="2"/>
      <c r="DD197" s="2"/>
      <c r="DE197" s="2"/>
      <c r="DF197" s="2"/>
      <c r="DG197" s="2"/>
      <c r="DH197" s="2"/>
      <c r="DI197" s="2"/>
      <c r="DJ197" s="2"/>
      <c r="DK197" s="2"/>
      <c r="DL197" s="2"/>
      <c r="DM197" s="2"/>
      <c r="DN197" s="2"/>
      <c r="DO197" s="2"/>
      <c r="DP197" s="2"/>
      <c r="DQ197" s="2"/>
      <c r="DR197" s="2"/>
      <c r="DS197" s="2"/>
      <c r="DT197" s="2"/>
      <c r="DU197" s="2"/>
      <c r="DV197" s="2"/>
      <c r="DW197" s="2"/>
      <c r="DX197" s="2"/>
      <c r="DY197" s="2"/>
      <c r="DZ197" s="2"/>
      <c r="EA197" s="2"/>
      <c r="EB197" s="2"/>
      <c r="EC197" s="2"/>
      <c r="ED197" s="2"/>
      <c r="EE197" s="2"/>
      <c r="EF197" s="2"/>
      <c r="EG197" s="2"/>
      <c r="EH197" s="2"/>
      <c r="EI197" s="2"/>
      <c r="EJ197" s="2"/>
      <c r="EK197" s="2"/>
      <c r="EL197" s="2"/>
      <c r="EM197" s="2"/>
      <c r="EN197" s="2"/>
      <c r="EO197" s="2"/>
      <c r="EP197" s="2"/>
      <c r="EQ197" s="2"/>
      <c r="ER197" s="2"/>
      <c r="ES197" s="2"/>
      <c r="ET197" s="2"/>
      <c r="EU197" s="2"/>
      <c r="EV197" s="2"/>
    </row>
    <row r="198" spans="1:152" ht="12.7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c r="CV198" s="2"/>
      <c r="CW198" s="2"/>
      <c r="CX198" s="2"/>
      <c r="CY198" s="2"/>
      <c r="CZ198" s="2"/>
      <c r="DA198" s="2"/>
      <c r="DB198" s="2"/>
      <c r="DC198" s="2"/>
      <c r="DD198" s="2"/>
      <c r="DE198" s="2"/>
      <c r="DF198" s="2"/>
      <c r="DG198" s="2"/>
      <c r="DH198" s="2"/>
      <c r="DI198" s="2"/>
      <c r="DJ198" s="2"/>
      <c r="DK198" s="2"/>
      <c r="DL198" s="2"/>
      <c r="DM198" s="2"/>
      <c r="DN198" s="2"/>
      <c r="DO198" s="2"/>
      <c r="DP198" s="2"/>
      <c r="DQ198" s="2"/>
      <c r="DR198" s="2"/>
      <c r="DS198" s="2"/>
      <c r="DT198" s="2"/>
      <c r="DU198" s="2"/>
      <c r="DV198" s="2"/>
      <c r="DW198" s="2"/>
      <c r="DX198" s="2"/>
      <c r="DY198" s="2"/>
      <c r="DZ198" s="2"/>
      <c r="EA198" s="2"/>
      <c r="EB198" s="2"/>
      <c r="EC198" s="2"/>
      <c r="ED198" s="2"/>
      <c r="EE198" s="2"/>
      <c r="EF198" s="2"/>
      <c r="EG198" s="2"/>
      <c r="EH198" s="2"/>
      <c r="EI198" s="2"/>
      <c r="EJ198" s="2"/>
      <c r="EK198" s="2"/>
      <c r="EL198" s="2"/>
      <c r="EM198" s="2"/>
      <c r="EN198" s="2"/>
      <c r="EO198" s="2"/>
      <c r="EP198" s="2"/>
      <c r="EQ198" s="2"/>
      <c r="ER198" s="2"/>
      <c r="ES198" s="2"/>
      <c r="ET198" s="2"/>
      <c r="EU198" s="2"/>
      <c r="EV198" s="2"/>
    </row>
    <row r="199" spans="1:152" ht="12.7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c r="CU199" s="2"/>
      <c r="CV199" s="2"/>
      <c r="CW199" s="2"/>
      <c r="CX199" s="2"/>
      <c r="CY199" s="2"/>
      <c r="CZ199" s="2"/>
      <c r="DA199" s="2"/>
      <c r="DB199" s="2"/>
      <c r="DC199" s="2"/>
      <c r="DD199" s="2"/>
      <c r="DE199" s="2"/>
      <c r="DF199" s="2"/>
      <c r="DG199" s="2"/>
      <c r="DH199" s="2"/>
      <c r="DI199" s="2"/>
      <c r="DJ199" s="2"/>
      <c r="DK199" s="2"/>
      <c r="DL199" s="2"/>
      <c r="DM199" s="2"/>
      <c r="DN199" s="2"/>
      <c r="DO199" s="2"/>
      <c r="DP199" s="2"/>
      <c r="DQ199" s="2"/>
      <c r="DR199" s="2"/>
      <c r="DS199" s="2"/>
      <c r="DT199" s="2"/>
      <c r="DU199" s="2"/>
      <c r="DV199" s="2"/>
      <c r="DW199" s="2"/>
      <c r="DX199" s="2"/>
      <c r="DY199" s="2"/>
      <c r="DZ199" s="2"/>
      <c r="EA199" s="2"/>
      <c r="EB199" s="2"/>
      <c r="EC199" s="2"/>
      <c r="ED199" s="2"/>
      <c r="EE199" s="2"/>
      <c r="EF199" s="2"/>
      <c r="EG199" s="2"/>
      <c r="EH199" s="2"/>
      <c r="EI199" s="2"/>
      <c r="EJ199" s="2"/>
      <c r="EK199" s="2"/>
      <c r="EL199" s="2"/>
      <c r="EM199" s="2"/>
      <c r="EN199" s="2"/>
      <c r="EO199" s="2"/>
      <c r="EP199" s="2"/>
      <c r="EQ199" s="2"/>
      <c r="ER199" s="2"/>
      <c r="ES199" s="2"/>
      <c r="ET199" s="2"/>
      <c r="EU199" s="2"/>
      <c r="EV199" s="2"/>
    </row>
    <row r="200" spans="1:152" ht="12.7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c r="CS200" s="2"/>
      <c r="CT200" s="2"/>
      <c r="CU200" s="2"/>
      <c r="CV200" s="2"/>
      <c r="CW200" s="2"/>
      <c r="CX200" s="2"/>
      <c r="CY200" s="2"/>
      <c r="CZ200" s="2"/>
      <c r="DA200" s="2"/>
      <c r="DB200" s="2"/>
      <c r="DC200" s="2"/>
      <c r="DD200" s="2"/>
      <c r="DE200" s="2"/>
      <c r="DF200" s="2"/>
      <c r="DG200" s="2"/>
      <c r="DH200" s="2"/>
      <c r="DI200" s="2"/>
      <c r="DJ200" s="2"/>
      <c r="DK200" s="2"/>
      <c r="DL200" s="2"/>
      <c r="DM200" s="2"/>
      <c r="DN200" s="2"/>
      <c r="DO200" s="2"/>
      <c r="DP200" s="2"/>
      <c r="DQ200" s="2"/>
      <c r="DR200" s="2"/>
      <c r="DS200" s="2"/>
      <c r="DT200" s="2"/>
      <c r="DU200" s="2"/>
      <c r="DV200" s="2"/>
      <c r="DW200" s="2"/>
      <c r="DX200" s="2"/>
      <c r="DY200" s="2"/>
      <c r="DZ200" s="2"/>
      <c r="EA200" s="2"/>
      <c r="EB200" s="2"/>
      <c r="EC200" s="2"/>
      <c r="ED200" s="2"/>
      <c r="EE200" s="2"/>
      <c r="EF200" s="2"/>
      <c r="EG200" s="2"/>
      <c r="EH200" s="2"/>
      <c r="EI200" s="2"/>
      <c r="EJ200" s="2"/>
      <c r="EK200" s="2"/>
      <c r="EL200" s="2"/>
      <c r="EM200" s="2"/>
      <c r="EN200" s="2"/>
      <c r="EO200" s="2"/>
      <c r="EP200" s="2"/>
      <c r="EQ200" s="2"/>
      <c r="ER200" s="2"/>
      <c r="ES200" s="2"/>
      <c r="ET200" s="2"/>
      <c r="EU200" s="2"/>
      <c r="EV200" s="2"/>
    </row>
    <row r="201" spans="1:152" ht="12.7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c r="CS201" s="2"/>
      <c r="CT201" s="2"/>
      <c r="CU201" s="2"/>
      <c r="CV201" s="2"/>
      <c r="CW201" s="2"/>
      <c r="CX201" s="2"/>
      <c r="CY201" s="2"/>
      <c r="CZ201" s="2"/>
      <c r="DA201" s="2"/>
      <c r="DB201" s="2"/>
      <c r="DC201" s="2"/>
      <c r="DD201" s="2"/>
      <c r="DE201" s="2"/>
      <c r="DF201" s="2"/>
      <c r="DG201" s="2"/>
      <c r="DH201" s="2"/>
      <c r="DI201" s="2"/>
      <c r="DJ201" s="2"/>
      <c r="DK201" s="2"/>
      <c r="DL201" s="2"/>
      <c r="DM201" s="2"/>
      <c r="DN201" s="2"/>
      <c r="DO201" s="2"/>
      <c r="DP201" s="2"/>
      <c r="DQ201" s="2"/>
      <c r="DR201" s="2"/>
      <c r="DS201" s="2"/>
      <c r="DT201" s="2"/>
      <c r="DU201" s="2"/>
      <c r="DV201" s="2"/>
      <c r="DW201" s="2"/>
      <c r="DX201" s="2"/>
      <c r="DY201" s="2"/>
      <c r="DZ201" s="2"/>
      <c r="EA201" s="2"/>
      <c r="EB201" s="2"/>
      <c r="EC201" s="2"/>
      <c r="ED201" s="2"/>
      <c r="EE201" s="2"/>
      <c r="EF201" s="2"/>
      <c r="EG201" s="2"/>
      <c r="EH201" s="2"/>
      <c r="EI201" s="2"/>
      <c r="EJ201" s="2"/>
      <c r="EK201" s="2"/>
      <c r="EL201" s="2"/>
      <c r="EM201" s="2"/>
      <c r="EN201" s="2"/>
      <c r="EO201" s="2"/>
      <c r="EP201" s="2"/>
      <c r="EQ201" s="2"/>
      <c r="ER201" s="2"/>
      <c r="ES201" s="2"/>
      <c r="ET201" s="2"/>
      <c r="EU201" s="2"/>
      <c r="EV201" s="2"/>
    </row>
    <row r="202" spans="1:152" ht="12.7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c r="CV202" s="2"/>
      <c r="CW202" s="2"/>
      <c r="CX202" s="2"/>
      <c r="CY202" s="2"/>
      <c r="CZ202" s="2"/>
      <c r="DA202" s="2"/>
      <c r="DB202" s="2"/>
      <c r="DC202" s="2"/>
      <c r="DD202" s="2"/>
      <c r="DE202" s="2"/>
      <c r="DF202" s="2"/>
      <c r="DG202" s="2"/>
      <c r="DH202" s="2"/>
      <c r="DI202" s="2"/>
      <c r="DJ202" s="2"/>
      <c r="DK202" s="2"/>
      <c r="DL202" s="2"/>
      <c r="DM202" s="2"/>
      <c r="DN202" s="2"/>
      <c r="DO202" s="2"/>
      <c r="DP202" s="2"/>
      <c r="DQ202" s="2"/>
      <c r="DR202" s="2"/>
      <c r="DS202" s="2"/>
      <c r="DT202" s="2"/>
      <c r="DU202" s="2"/>
      <c r="DV202" s="2"/>
      <c r="DW202" s="2"/>
      <c r="DX202" s="2"/>
      <c r="DY202" s="2"/>
      <c r="DZ202" s="2"/>
      <c r="EA202" s="2"/>
      <c r="EB202" s="2"/>
      <c r="EC202" s="2"/>
      <c r="ED202" s="2"/>
      <c r="EE202" s="2"/>
      <c r="EF202" s="2"/>
      <c r="EG202" s="2"/>
      <c r="EH202" s="2"/>
      <c r="EI202" s="2"/>
      <c r="EJ202" s="2"/>
      <c r="EK202" s="2"/>
      <c r="EL202" s="2"/>
      <c r="EM202" s="2"/>
      <c r="EN202" s="2"/>
      <c r="EO202" s="2"/>
      <c r="EP202" s="2"/>
      <c r="EQ202" s="2"/>
      <c r="ER202" s="2"/>
      <c r="ES202" s="2"/>
      <c r="ET202" s="2"/>
      <c r="EU202" s="2"/>
      <c r="EV202" s="2"/>
    </row>
    <row r="203" spans="1:152" ht="12.7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c r="CV203" s="2"/>
      <c r="CW203" s="2"/>
      <c r="CX203" s="2"/>
      <c r="CY203" s="2"/>
      <c r="CZ203" s="2"/>
      <c r="DA203" s="2"/>
      <c r="DB203" s="2"/>
      <c r="DC203" s="2"/>
      <c r="DD203" s="2"/>
      <c r="DE203" s="2"/>
      <c r="DF203" s="2"/>
      <c r="DG203" s="2"/>
      <c r="DH203" s="2"/>
      <c r="DI203" s="2"/>
      <c r="DJ203" s="2"/>
      <c r="DK203" s="2"/>
      <c r="DL203" s="2"/>
      <c r="DM203" s="2"/>
      <c r="DN203" s="2"/>
      <c r="DO203" s="2"/>
      <c r="DP203" s="2"/>
      <c r="DQ203" s="2"/>
      <c r="DR203" s="2"/>
      <c r="DS203" s="2"/>
      <c r="DT203" s="2"/>
      <c r="DU203" s="2"/>
      <c r="DV203" s="2"/>
      <c r="DW203" s="2"/>
      <c r="DX203" s="2"/>
      <c r="DY203" s="2"/>
      <c r="DZ203" s="2"/>
      <c r="EA203" s="2"/>
      <c r="EB203" s="2"/>
      <c r="EC203" s="2"/>
      <c r="ED203" s="2"/>
      <c r="EE203" s="2"/>
      <c r="EF203" s="2"/>
      <c r="EG203" s="2"/>
      <c r="EH203" s="2"/>
      <c r="EI203" s="2"/>
      <c r="EJ203" s="2"/>
      <c r="EK203" s="2"/>
      <c r="EL203" s="2"/>
      <c r="EM203" s="2"/>
      <c r="EN203" s="2"/>
      <c r="EO203" s="2"/>
      <c r="EP203" s="2"/>
      <c r="EQ203" s="2"/>
      <c r="ER203" s="2"/>
      <c r="ES203" s="2"/>
      <c r="ET203" s="2"/>
      <c r="EU203" s="2"/>
      <c r="EV203" s="2"/>
    </row>
    <row r="204" spans="1:152" ht="12.7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c r="CW204" s="2"/>
      <c r="CX204" s="2"/>
      <c r="CY204" s="2"/>
      <c r="CZ204" s="2"/>
      <c r="DA204" s="2"/>
      <c r="DB204" s="2"/>
      <c r="DC204" s="2"/>
      <c r="DD204" s="2"/>
      <c r="DE204" s="2"/>
      <c r="DF204" s="2"/>
      <c r="DG204" s="2"/>
      <c r="DH204" s="2"/>
      <c r="DI204" s="2"/>
      <c r="DJ204" s="2"/>
      <c r="DK204" s="2"/>
      <c r="DL204" s="2"/>
      <c r="DM204" s="2"/>
      <c r="DN204" s="2"/>
      <c r="DO204" s="2"/>
      <c r="DP204" s="2"/>
      <c r="DQ204" s="2"/>
      <c r="DR204" s="2"/>
      <c r="DS204" s="2"/>
      <c r="DT204" s="2"/>
      <c r="DU204" s="2"/>
      <c r="DV204" s="2"/>
      <c r="DW204" s="2"/>
      <c r="DX204" s="2"/>
      <c r="DY204" s="2"/>
      <c r="DZ204" s="2"/>
      <c r="EA204" s="2"/>
      <c r="EB204" s="2"/>
      <c r="EC204" s="2"/>
      <c r="ED204" s="2"/>
      <c r="EE204" s="2"/>
      <c r="EF204" s="2"/>
      <c r="EG204" s="2"/>
      <c r="EH204" s="2"/>
      <c r="EI204" s="2"/>
      <c r="EJ204" s="2"/>
      <c r="EK204" s="2"/>
      <c r="EL204" s="2"/>
      <c r="EM204" s="2"/>
      <c r="EN204" s="2"/>
      <c r="EO204" s="2"/>
      <c r="EP204" s="2"/>
      <c r="EQ204" s="2"/>
      <c r="ER204" s="2"/>
      <c r="ES204" s="2"/>
      <c r="ET204" s="2"/>
      <c r="EU204" s="2"/>
      <c r="EV204" s="2"/>
    </row>
    <row r="205" spans="1:152" ht="12.7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c r="CS205" s="2"/>
      <c r="CT205" s="2"/>
      <c r="CU205" s="2"/>
      <c r="CV205" s="2"/>
      <c r="CW205" s="2"/>
      <c r="CX205" s="2"/>
      <c r="CY205" s="2"/>
      <c r="CZ205" s="2"/>
      <c r="DA205" s="2"/>
      <c r="DB205" s="2"/>
      <c r="DC205" s="2"/>
      <c r="DD205" s="2"/>
      <c r="DE205" s="2"/>
      <c r="DF205" s="2"/>
      <c r="DG205" s="2"/>
      <c r="DH205" s="2"/>
      <c r="DI205" s="2"/>
      <c r="DJ205" s="2"/>
      <c r="DK205" s="2"/>
      <c r="DL205" s="2"/>
      <c r="DM205" s="2"/>
      <c r="DN205" s="2"/>
      <c r="DO205" s="2"/>
      <c r="DP205" s="2"/>
      <c r="DQ205" s="2"/>
      <c r="DR205" s="2"/>
      <c r="DS205" s="2"/>
      <c r="DT205" s="2"/>
      <c r="DU205" s="2"/>
      <c r="DV205" s="2"/>
      <c r="DW205" s="2"/>
      <c r="DX205" s="2"/>
      <c r="DY205" s="2"/>
      <c r="DZ205" s="2"/>
      <c r="EA205" s="2"/>
      <c r="EB205" s="2"/>
      <c r="EC205" s="2"/>
      <c r="ED205" s="2"/>
      <c r="EE205" s="2"/>
      <c r="EF205" s="2"/>
      <c r="EG205" s="2"/>
      <c r="EH205" s="2"/>
      <c r="EI205" s="2"/>
      <c r="EJ205" s="2"/>
      <c r="EK205" s="2"/>
      <c r="EL205" s="2"/>
      <c r="EM205" s="2"/>
      <c r="EN205" s="2"/>
      <c r="EO205" s="2"/>
      <c r="EP205" s="2"/>
      <c r="EQ205" s="2"/>
      <c r="ER205" s="2"/>
      <c r="ES205" s="2"/>
      <c r="ET205" s="2"/>
      <c r="EU205" s="2"/>
      <c r="EV205" s="2"/>
    </row>
    <row r="206" spans="1:152" ht="12.7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c r="CS206" s="2"/>
      <c r="CT206" s="2"/>
      <c r="CU206" s="2"/>
      <c r="CV206" s="2"/>
      <c r="CW206" s="2"/>
      <c r="CX206" s="2"/>
      <c r="CY206" s="2"/>
      <c r="CZ206" s="2"/>
      <c r="DA206" s="2"/>
      <c r="DB206" s="2"/>
      <c r="DC206" s="2"/>
      <c r="DD206" s="2"/>
      <c r="DE206" s="2"/>
      <c r="DF206" s="2"/>
      <c r="DG206" s="2"/>
      <c r="DH206" s="2"/>
      <c r="DI206" s="2"/>
      <c r="DJ206" s="2"/>
      <c r="DK206" s="2"/>
      <c r="DL206" s="2"/>
      <c r="DM206" s="2"/>
      <c r="DN206" s="2"/>
      <c r="DO206" s="2"/>
      <c r="DP206" s="2"/>
      <c r="DQ206" s="2"/>
      <c r="DR206" s="2"/>
      <c r="DS206" s="2"/>
      <c r="DT206" s="2"/>
      <c r="DU206" s="2"/>
      <c r="DV206" s="2"/>
      <c r="DW206" s="2"/>
      <c r="DX206" s="2"/>
      <c r="DY206" s="2"/>
      <c r="DZ206" s="2"/>
      <c r="EA206" s="2"/>
      <c r="EB206" s="2"/>
      <c r="EC206" s="2"/>
      <c r="ED206" s="2"/>
      <c r="EE206" s="2"/>
      <c r="EF206" s="2"/>
      <c r="EG206" s="2"/>
      <c r="EH206" s="2"/>
      <c r="EI206" s="2"/>
      <c r="EJ206" s="2"/>
      <c r="EK206" s="2"/>
      <c r="EL206" s="2"/>
      <c r="EM206" s="2"/>
      <c r="EN206" s="2"/>
      <c r="EO206" s="2"/>
      <c r="EP206" s="2"/>
      <c r="EQ206" s="2"/>
      <c r="ER206" s="2"/>
      <c r="ES206" s="2"/>
      <c r="ET206" s="2"/>
      <c r="EU206" s="2"/>
      <c r="EV206" s="2"/>
    </row>
    <row r="207" spans="1:152" ht="12.7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c r="CS207" s="2"/>
      <c r="CT207" s="2"/>
      <c r="CU207" s="2"/>
      <c r="CV207" s="2"/>
      <c r="CW207" s="2"/>
      <c r="CX207" s="2"/>
      <c r="CY207" s="2"/>
      <c r="CZ207" s="2"/>
      <c r="DA207" s="2"/>
      <c r="DB207" s="2"/>
      <c r="DC207" s="2"/>
      <c r="DD207" s="2"/>
      <c r="DE207" s="2"/>
      <c r="DF207" s="2"/>
      <c r="DG207" s="2"/>
      <c r="DH207" s="2"/>
      <c r="DI207" s="2"/>
      <c r="DJ207" s="2"/>
      <c r="DK207" s="2"/>
      <c r="DL207" s="2"/>
      <c r="DM207" s="2"/>
      <c r="DN207" s="2"/>
      <c r="DO207" s="2"/>
      <c r="DP207" s="2"/>
      <c r="DQ207" s="2"/>
      <c r="DR207" s="2"/>
      <c r="DS207" s="2"/>
      <c r="DT207" s="2"/>
      <c r="DU207" s="2"/>
      <c r="DV207" s="2"/>
      <c r="DW207" s="2"/>
      <c r="DX207" s="2"/>
      <c r="DY207" s="2"/>
      <c r="DZ207" s="2"/>
      <c r="EA207" s="2"/>
      <c r="EB207" s="2"/>
      <c r="EC207" s="2"/>
      <c r="ED207" s="2"/>
      <c r="EE207" s="2"/>
      <c r="EF207" s="2"/>
      <c r="EG207" s="2"/>
      <c r="EH207" s="2"/>
      <c r="EI207" s="2"/>
      <c r="EJ207" s="2"/>
      <c r="EK207" s="2"/>
      <c r="EL207" s="2"/>
      <c r="EM207" s="2"/>
      <c r="EN207" s="2"/>
      <c r="EO207" s="2"/>
      <c r="EP207" s="2"/>
      <c r="EQ207" s="2"/>
      <c r="ER207" s="2"/>
      <c r="ES207" s="2"/>
      <c r="ET207" s="2"/>
      <c r="EU207" s="2"/>
      <c r="EV207" s="2"/>
    </row>
    <row r="208" spans="1:152" ht="12.7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c r="CS208" s="2"/>
      <c r="CT208" s="2"/>
      <c r="CU208" s="2"/>
      <c r="CV208" s="2"/>
      <c r="CW208" s="2"/>
      <c r="CX208" s="2"/>
      <c r="CY208" s="2"/>
      <c r="CZ208" s="2"/>
      <c r="DA208" s="2"/>
      <c r="DB208" s="2"/>
      <c r="DC208" s="2"/>
      <c r="DD208" s="2"/>
      <c r="DE208" s="2"/>
      <c r="DF208" s="2"/>
      <c r="DG208" s="2"/>
      <c r="DH208" s="2"/>
      <c r="DI208" s="2"/>
      <c r="DJ208" s="2"/>
      <c r="DK208" s="2"/>
      <c r="DL208" s="2"/>
      <c r="DM208" s="2"/>
      <c r="DN208" s="2"/>
      <c r="DO208" s="2"/>
      <c r="DP208" s="2"/>
      <c r="DQ208" s="2"/>
      <c r="DR208" s="2"/>
      <c r="DS208" s="2"/>
      <c r="DT208" s="2"/>
      <c r="DU208" s="2"/>
      <c r="DV208" s="2"/>
      <c r="DW208" s="2"/>
      <c r="DX208" s="2"/>
      <c r="DY208" s="2"/>
      <c r="DZ208" s="2"/>
      <c r="EA208" s="2"/>
      <c r="EB208" s="2"/>
      <c r="EC208" s="2"/>
      <c r="ED208" s="2"/>
      <c r="EE208" s="2"/>
      <c r="EF208" s="2"/>
      <c r="EG208" s="2"/>
      <c r="EH208" s="2"/>
      <c r="EI208" s="2"/>
      <c r="EJ208" s="2"/>
      <c r="EK208" s="2"/>
      <c r="EL208" s="2"/>
      <c r="EM208" s="2"/>
      <c r="EN208" s="2"/>
      <c r="EO208" s="2"/>
      <c r="EP208" s="2"/>
      <c r="EQ208" s="2"/>
      <c r="ER208" s="2"/>
      <c r="ES208" s="2"/>
      <c r="ET208" s="2"/>
      <c r="EU208" s="2"/>
      <c r="EV208" s="2"/>
    </row>
    <row r="209" spans="1:152" ht="12.7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c r="CV209" s="2"/>
      <c r="CW209" s="2"/>
      <c r="CX209" s="2"/>
      <c r="CY209" s="2"/>
      <c r="CZ209" s="2"/>
      <c r="DA209" s="2"/>
      <c r="DB209" s="2"/>
      <c r="DC209" s="2"/>
      <c r="DD209" s="2"/>
      <c r="DE209" s="2"/>
      <c r="DF209" s="2"/>
      <c r="DG209" s="2"/>
      <c r="DH209" s="2"/>
      <c r="DI209" s="2"/>
      <c r="DJ209" s="2"/>
      <c r="DK209" s="2"/>
      <c r="DL209" s="2"/>
      <c r="DM209" s="2"/>
      <c r="DN209" s="2"/>
      <c r="DO209" s="2"/>
      <c r="DP209" s="2"/>
      <c r="DQ209" s="2"/>
      <c r="DR209" s="2"/>
      <c r="DS209" s="2"/>
      <c r="DT209" s="2"/>
      <c r="DU209" s="2"/>
      <c r="DV209" s="2"/>
      <c r="DW209" s="2"/>
      <c r="DX209" s="2"/>
      <c r="DY209" s="2"/>
      <c r="DZ209" s="2"/>
      <c r="EA209" s="2"/>
      <c r="EB209" s="2"/>
      <c r="EC209" s="2"/>
      <c r="ED209" s="2"/>
      <c r="EE209" s="2"/>
      <c r="EF209" s="2"/>
      <c r="EG209" s="2"/>
      <c r="EH209" s="2"/>
      <c r="EI209" s="2"/>
      <c r="EJ209" s="2"/>
      <c r="EK209" s="2"/>
      <c r="EL209" s="2"/>
      <c r="EM209" s="2"/>
      <c r="EN209" s="2"/>
      <c r="EO209" s="2"/>
      <c r="EP209" s="2"/>
      <c r="EQ209" s="2"/>
      <c r="ER209" s="2"/>
      <c r="ES209" s="2"/>
      <c r="ET209" s="2"/>
      <c r="EU209" s="2"/>
      <c r="EV209" s="2"/>
    </row>
    <row r="210" spans="1:152" ht="12.7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c r="CS210" s="2"/>
      <c r="CT210" s="2"/>
      <c r="CU210" s="2"/>
      <c r="CV210" s="2"/>
      <c r="CW210" s="2"/>
      <c r="CX210" s="2"/>
      <c r="CY210" s="2"/>
      <c r="CZ210" s="2"/>
      <c r="DA210" s="2"/>
      <c r="DB210" s="2"/>
      <c r="DC210" s="2"/>
      <c r="DD210" s="2"/>
      <c r="DE210" s="2"/>
      <c r="DF210" s="2"/>
      <c r="DG210" s="2"/>
      <c r="DH210" s="2"/>
      <c r="DI210" s="2"/>
      <c r="DJ210" s="2"/>
      <c r="DK210" s="2"/>
      <c r="DL210" s="2"/>
      <c r="DM210" s="2"/>
      <c r="DN210" s="2"/>
      <c r="DO210" s="2"/>
      <c r="DP210" s="2"/>
      <c r="DQ210" s="2"/>
      <c r="DR210" s="2"/>
      <c r="DS210" s="2"/>
      <c r="DT210" s="2"/>
      <c r="DU210" s="2"/>
      <c r="DV210" s="2"/>
      <c r="DW210" s="2"/>
      <c r="DX210" s="2"/>
      <c r="DY210" s="2"/>
      <c r="DZ210" s="2"/>
      <c r="EA210" s="2"/>
      <c r="EB210" s="2"/>
      <c r="EC210" s="2"/>
      <c r="ED210" s="2"/>
      <c r="EE210" s="2"/>
      <c r="EF210" s="2"/>
      <c r="EG210" s="2"/>
      <c r="EH210" s="2"/>
      <c r="EI210" s="2"/>
      <c r="EJ210" s="2"/>
      <c r="EK210" s="2"/>
      <c r="EL210" s="2"/>
      <c r="EM210" s="2"/>
      <c r="EN210" s="2"/>
      <c r="EO210" s="2"/>
      <c r="EP210" s="2"/>
      <c r="EQ210" s="2"/>
      <c r="ER210" s="2"/>
      <c r="ES210" s="2"/>
      <c r="ET210" s="2"/>
      <c r="EU210" s="2"/>
      <c r="EV210" s="2"/>
    </row>
    <row r="211" spans="1:152" ht="12.7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c r="CR211" s="2"/>
      <c r="CS211" s="2"/>
      <c r="CT211" s="2"/>
      <c r="CU211" s="2"/>
      <c r="CV211" s="2"/>
      <c r="CW211" s="2"/>
      <c r="CX211" s="2"/>
      <c r="CY211" s="2"/>
      <c r="CZ211" s="2"/>
      <c r="DA211" s="2"/>
      <c r="DB211" s="2"/>
      <c r="DC211" s="2"/>
      <c r="DD211" s="2"/>
      <c r="DE211" s="2"/>
      <c r="DF211" s="2"/>
      <c r="DG211" s="2"/>
      <c r="DH211" s="2"/>
      <c r="DI211" s="2"/>
      <c r="DJ211" s="2"/>
      <c r="DK211" s="2"/>
      <c r="DL211" s="2"/>
      <c r="DM211" s="2"/>
      <c r="DN211" s="2"/>
      <c r="DO211" s="2"/>
      <c r="DP211" s="2"/>
      <c r="DQ211" s="2"/>
      <c r="DR211" s="2"/>
      <c r="DS211" s="2"/>
      <c r="DT211" s="2"/>
      <c r="DU211" s="2"/>
      <c r="DV211" s="2"/>
      <c r="DW211" s="2"/>
      <c r="DX211" s="2"/>
      <c r="DY211" s="2"/>
      <c r="DZ211" s="2"/>
      <c r="EA211" s="2"/>
      <c r="EB211" s="2"/>
      <c r="EC211" s="2"/>
      <c r="ED211" s="2"/>
      <c r="EE211" s="2"/>
      <c r="EF211" s="2"/>
      <c r="EG211" s="2"/>
      <c r="EH211" s="2"/>
      <c r="EI211" s="2"/>
      <c r="EJ211" s="2"/>
      <c r="EK211" s="2"/>
      <c r="EL211" s="2"/>
      <c r="EM211" s="2"/>
      <c r="EN211" s="2"/>
      <c r="EO211" s="2"/>
      <c r="EP211" s="2"/>
      <c r="EQ211" s="2"/>
      <c r="ER211" s="2"/>
      <c r="ES211" s="2"/>
      <c r="ET211" s="2"/>
      <c r="EU211" s="2"/>
      <c r="EV211" s="2"/>
    </row>
    <row r="212" spans="1:152" ht="12.7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c r="CS212" s="2"/>
      <c r="CT212" s="2"/>
      <c r="CU212" s="2"/>
      <c r="CV212" s="2"/>
      <c r="CW212" s="2"/>
      <c r="CX212" s="2"/>
      <c r="CY212" s="2"/>
      <c r="CZ212" s="2"/>
      <c r="DA212" s="2"/>
      <c r="DB212" s="2"/>
      <c r="DC212" s="2"/>
      <c r="DD212" s="2"/>
      <c r="DE212" s="2"/>
      <c r="DF212" s="2"/>
      <c r="DG212" s="2"/>
      <c r="DH212" s="2"/>
      <c r="DI212" s="2"/>
      <c r="DJ212" s="2"/>
      <c r="DK212" s="2"/>
      <c r="DL212" s="2"/>
      <c r="DM212" s="2"/>
      <c r="DN212" s="2"/>
      <c r="DO212" s="2"/>
      <c r="DP212" s="2"/>
      <c r="DQ212" s="2"/>
      <c r="DR212" s="2"/>
      <c r="DS212" s="2"/>
      <c r="DT212" s="2"/>
      <c r="DU212" s="2"/>
      <c r="DV212" s="2"/>
      <c r="DW212" s="2"/>
      <c r="DX212" s="2"/>
      <c r="DY212" s="2"/>
      <c r="DZ212" s="2"/>
      <c r="EA212" s="2"/>
      <c r="EB212" s="2"/>
      <c r="EC212" s="2"/>
      <c r="ED212" s="2"/>
      <c r="EE212" s="2"/>
      <c r="EF212" s="2"/>
      <c r="EG212" s="2"/>
      <c r="EH212" s="2"/>
      <c r="EI212" s="2"/>
      <c r="EJ212" s="2"/>
      <c r="EK212" s="2"/>
      <c r="EL212" s="2"/>
      <c r="EM212" s="2"/>
      <c r="EN212" s="2"/>
      <c r="EO212" s="2"/>
      <c r="EP212" s="2"/>
      <c r="EQ212" s="2"/>
      <c r="ER212" s="2"/>
      <c r="ES212" s="2"/>
      <c r="ET212" s="2"/>
      <c r="EU212" s="2"/>
      <c r="EV212" s="2"/>
    </row>
    <row r="213" spans="1:152" ht="12.7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c r="CS213" s="2"/>
      <c r="CT213" s="2"/>
      <c r="CU213" s="2"/>
      <c r="CV213" s="2"/>
      <c r="CW213" s="2"/>
      <c r="CX213" s="2"/>
      <c r="CY213" s="2"/>
      <c r="CZ213" s="2"/>
      <c r="DA213" s="2"/>
      <c r="DB213" s="2"/>
      <c r="DC213" s="2"/>
      <c r="DD213" s="2"/>
      <c r="DE213" s="2"/>
      <c r="DF213" s="2"/>
      <c r="DG213" s="2"/>
      <c r="DH213" s="2"/>
      <c r="DI213" s="2"/>
      <c r="DJ213" s="2"/>
      <c r="DK213" s="2"/>
      <c r="DL213" s="2"/>
      <c r="DM213" s="2"/>
      <c r="DN213" s="2"/>
      <c r="DO213" s="2"/>
      <c r="DP213" s="2"/>
      <c r="DQ213" s="2"/>
      <c r="DR213" s="2"/>
      <c r="DS213" s="2"/>
      <c r="DT213" s="2"/>
      <c r="DU213" s="2"/>
      <c r="DV213" s="2"/>
      <c r="DW213" s="2"/>
      <c r="DX213" s="2"/>
      <c r="DY213" s="2"/>
      <c r="DZ213" s="2"/>
      <c r="EA213" s="2"/>
      <c r="EB213" s="2"/>
      <c r="EC213" s="2"/>
      <c r="ED213" s="2"/>
      <c r="EE213" s="2"/>
      <c r="EF213" s="2"/>
      <c r="EG213" s="2"/>
      <c r="EH213" s="2"/>
      <c r="EI213" s="2"/>
      <c r="EJ213" s="2"/>
      <c r="EK213" s="2"/>
      <c r="EL213" s="2"/>
      <c r="EM213" s="2"/>
      <c r="EN213" s="2"/>
      <c r="EO213" s="2"/>
      <c r="EP213" s="2"/>
      <c r="EQ213" s="2"/>
      <c r="ER213" s="2"/>
      <c r="ES213" s="2"/>
      <c r="ET213" s="2"/>
      <c r="EU213" s="2"/>
      <c r="EV213" s="2"/>
    </row>
    <row r="214" spans="1:152" ht="12.7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c r="CV214" s="2"/>
      <c r="CW214" s="2"/>
      <c r="CX214" s="2"/>
      <c r="CY214" s="2"/>
      <c r="CZ214" s="2"/>
      <c r="DA214" s="2"/>
      <c r="DB214" s="2"/>
      <c r="DC214" s="2"/>
      <c r="DD214" s="2"/>
      <c r="DE214" s="2"/>
      <c r="DF214" s="2"/>
      <c r="DG214" s="2"/>
      <c r="DH214" s="2"/>
      <c r="DI214" s="2"/>
      <c r="DJ214" s="2"/>
      <c r="DK214" s="2"/>
      <c r="DL214" s="2"/>
      <c r="DM214" s="2"/>
      <c r="DN214" s="2"/>
      <c r="DO214" s="2"/>
      <c r="DP214" s="2"/>
      <c r="DQ214" s="2"/>
      <c r="DR214" s="2"/>
      <c r="DS214" s="2"/>
      <c r="DT214" s="2"/>
      <c r="DU214" s="2"/>
      <c r="DV214" s="2"/>
      <c r="DW214" s="2"/>
      <c r="DX214" s="2"/>
      <c r="DY214" s="2"/>
      <c r="DZ214" s="2"/>
      <c r="EA214" s="2"/>
      <c r="EB214" s="2"/>
      <c r="EC214" s="2"/>
      <c r="ED214" s="2"/>
      <c r="EE214" s="2"/>
      <c r="EF214" s="2"/>
      <c r="EG214" s="2"/>
      <c r="EH214" s="2"/>
      <c r="EI214" s="2"/>
      <c r="EJ214" s="2"/>
      <c r="EK214" s="2"/>
      <c r="EL214" s="2"/>
      <c r="EM214" s="2"/>
      <c r="EN214" s="2"/>
      <c r="EO214" s="2"/>
      <c r="EP214" s="2"/>
      <c r="EQ214" s="2"/>
      <c r="ER214" s="2"/>
      <c r="ES214" s="2"/>
      <c r="ET214" s="2"/>
      <c r="EU214" s="2"/>
      <c r="EV214" s="2"/>
    </row>
    <row r="215" spans="1:152" ht="12.7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c r="CS215" s="2"/>
      <c r="CT215" s="2"/>
      <c r="CU215" s="2"/>
      <c r="CV215" s="2"/>
      <c r="CW215" s="2"/>
      <c r="CX215" s="2"/>
      <c r="CY215" s="2"/>
      <c r="CZ215" s="2"/>
      <c r="DA215" s="2"/>
      <c r="DB215" s="2"/>
      <c r="DC215" s="2"/>
      <c r="DD215" s="2"/>
      <c r="DE215" s="2"/>
      <c r="DF215" s="2"/>
      <c r="DG215" s="2"/>
      <c r="DH215" s="2"/>
      <c r="DI215" s="2"/>
      <c r="DJ215" s="2"/>
      <c r="DK215" s="2"/>
      <c r="DL215" s="2"/>
      <c r="DM215" s="2"/>
      <c r="DN215" s="2"/>
      <c r="DO215" s="2"/>
      <c r="DP215" s="2"/>
      <c r="DQ215" s="2"/>
      <c r="DR215" s="2"/>
      <c r="DS215" s="2"/>
      <c r="DT215" s="2"/>
      <c r="DU215" s="2"/>
      <c r="DV215" s="2"/>
      <c r="DW215" s="2"/>
      <c r="DX215" s="2"/>
      <c r="DY215" s="2"/>
      <c r="DZ215" s="2"/>
      <c r="EA215" s="2"/>
      <c r="EB215" s="2"/>
      <c r="EC215" s="2"/>
      <c r="ED215" s="2"/>
      <c r="EE215" s="2"/>
      <c r="EF215" s="2"/>
      <c r="EG215" s="2"/>
      <c r="EH215" s="2"/>
      <c r="EI215" s="2"/>
      <c r="EJ215" s="2"/>
      <c r="EK215" s="2"/>
      <c r="EL215" s="2"/>
      <c r="EM215" s="2"/>
      <c r="EN215" s="2"/>
      <c r="EO215" s="2"/>
      <c r="EP215" s="2"/>
      <c r="EQ215" s="2"/>
      <c r="ER215" s="2"/>
      <c r="ES215" s="2"/>
      <c r="ET215" s="2"/>
      <c r="EU215" s="2"/>
      <c r="EV215" s="2"/>
    </row>
    <row r="216" spans="1:152" ht="12.7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c r="CS216" s="2"/>
      <c r="CT216" s="2"/>
      <c r="CU216" s="2"/>
      <c r="CV216" s="2"/>
      <c r="CW216" s="2"/>
      <c r="CX216" s="2"/>
      <c r="CY216" s="2"/>
      <c r="CZ216" s="2"/>
      <c r="DA216" s="2"/>
      <c r="DB216" s="2"/>
      <c r="DC216" s="2"/>
      <c r="DD216" s="2"/>
      <c r="DE216" s="2"/>
      <c r="DF216" s="2"/>
      <c r="DG216" s="2"/>
      <c r="DH216" s="2"/>
      <c r="DI216" s="2"/>
      <c r="DJ216" s="2"/>
      <c r="DK216" s="2"/>
      <c r="DL216" s="2"/>
      <c r="DM216" s="2"/>
      <c r="DN216" s="2"/>
      <c r="DO216" s="2"/>
      <c r="DP216" s="2"/>
      <c r="DQ216" s="2"/>
      <c r="DR216" s="2"/>
      <c r="DS216" s="2"/>
      <c r="DT216" s="2"/>
      <c r="DU216" s="2"/>
      <c r="DV216" s="2"/>
      <c r="DW216" s="2"/>
      <c r="DX216" s="2"/>
      <c r="DY216" s="2"/>
      <c r="DZ216" s="2"/>
      <c r="EA216" s="2"/>
      <c r="EB216" s="2"/>
      <c r="EC216" s="2"/>
      <c r="ED216" s="2"/>
      <c r="EE216" s="2"/>
      <c r="EF216" s="2"/>
      <c r="EG216" s="2"/>
      <c r="EH216" s="2"/>
      <c r="EI216" s="2"/>
      <c r="EJ216" s="2"/>
      <c r="EK216" s="2"/>
      <c r="EL216" s="2"/>
      <c r="EM216" s="2"/>
      <c r="EN216" s="2"/>
      <c r="EO216" s="2"/>
      <c r="EP216" s="2"/>
      <c r="EQ216" s="2"/>
      <c r="ER216" s="2"/>
      <c r="ES216" s="2"/>
      <c r="ET216" s="2"/>
      <c r="EU216" s="2"/>
      <c r="EV216" s="2"/>
    </row>
    <row r="217" spans="1:152" ht="12.7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c r="CQ217" s="2"/>
      <c r="CR217" s="2"/>
      <c r="CS217" s="2"/>
      <c r="CT217" s="2"/>
      <c r="CU217" s="2"/>
      <c r="CV217" s="2"/>
      <c r="CW217" s="2"/>
      <c r="CX217" s="2"/>
      <c r="CY217" s="2"/>
      <c r="CZ217" s="2"/>
      <c r="DA217" s="2"/>
      <c r="DB217" s="2"/>
      <c r="DC217" s="2"/>
      <c r="DD217" s="2"/>
      <c r="DE217" s="2"/>
      <c r="DF217" s="2"/>
      <c r="DG217" s="2"/>
      <c r="DH217" s="2"/>
      <c r="DI217" s="2"/>
      <c r="DJ217" s="2"/>
      <c r="DK217" s="2"/>
      <c r="DL217" s="2"/>
      <c r="DM217" s="2"/>
      <c r="DN217" s="2"/>
      <c r="DO217" s="2"/>
      <c r="DP217" s="2"/>
      <c r="DQ217" s="2"/>
      <c r="DR217" s="2"/>
      <c r="DS217" s="2"/>
      <c r="DT217" s="2"/>
      <c r="DU217" s="2"/>
      <c r="DV217" s="2"/>
      <c r="DW217" s="2"/>
      <c r="DX217" s="2"/>
      <c r="DY217" s="2"/>
      <c r="DZ217" s="2"/>
      <c r="EA217" s="2"/>
      <c r="EB217" s="2"/>
      <c r="EC217" s="2"/>
      <c r="ED217" s="2"/>
      <c r="EE217" s="2"/>
      <c r="EF217" s="2"/>
      <c r="EG217" s="2"/>
      <c r="EH217" s="2"/>
      <c r="EI217" s="2"/>
      <c r="EJ217" s="2"/>
      <c r="EK217" s="2"/>
      <c r="EL217" s="2"/>
      <c r="EM217" s="2"/>
      <c r="EN217" s="2"/>
      <c r="EO217" s="2"/>
      <c r="EP217" s="2"/>
      <c r="EQ217" s="2"/>
      <c r="ER217" s="2"/>
      <c r="ES217" s="2"/>
      <c r="ET217" s="2"/>
      <c r="EU217" s="2"/>
      <c r="EV217" s="2"/>
    </row>
    <row r="218" spans="1:152" ht="12.7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c r="CQ218" s="2"/>
      <c r="CR218" s="2"/>
      <c r="CS218" s="2"/>
      <c r="CT218" s="2"/>
      <c r="CU218" s="2"/>
      <c r="CV218" s="2"/>
      <c r="CW218" s="2"/>
      <c r="CX218" s="2"/>
      <c r="CY218" s="2"/>
      <c r="CZ218" s="2"/>
      <c r="DA218" s="2"/>
      <c r="DB218" s="2"/>
      <c r="DC218" s="2"/>
      <c r="DD218" s="2"/>
      <c r="DE218" s="2"/>
      <c r="DF218" s="2"/>
      <c r="DG218" s="2"/>
      <c r="DH218" s="2"/>
      <c r="DI218" s="2"/>
      <c r="DJ218" s="2"/>
      <c r="DK218" s="2"/>
      <c r="DL218" s="2"/>
      <c r="DM218" s="2"/>
      <c r="DN218" s="2"/>
      <c r="DO218" s="2"/>
      <c r="DP218" s="2"/>
      <c r="DQ218" s="2"/>
      <c r="DR218" s="2"/>
      <c r="DS218" s="2"/>
      <c r="DT218" s="2"/>
      <c r="DU218" s="2"/>
      <c r="DV218" s="2"/>
      <c r="DW218" s="2"/>
      <c r="DX218" s="2"/>
      <c r="DY218" s="2"/>
      <c r="DZ218" s="2"/>
      <c r="EA218" s="2"/>
      <c r="EB218" s="2"/>
      <c r="EC218" s="2"/>
      <c r="ED218" s="2"/>
      <c r="EE218" s="2"/>
      <c r="EF218" s="2"/>
      <c r="EG218" s="2"/>
      <c r="EH218" s="2"/>
      <c r="EI218" s="2"/>
      <c r="EJ218" s="2"/>
      <c r="EK218" s="2"/>
      <c r="EL218" s="2"/>
      <c r="EM218" s="2"/>
      <c r="EN218" s="2"/>
      <c r="EO218" s="2"/>
      <c r="EP218" s="2"/>
      <c r="EQ218" s="2"/>
      <c r="ER218" s="2"/>
      <c r="ES218" s="2"/>
      <c r="ET218" s="2"/>
      <c r="EU218" s="2"/>
      <c r="EV218" s="2"/>
    </row>
    <row r="219" spans="1:152" ht="12.7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c r="CP219" s="2"/>
      <c r="CQ219" s="2"/>
      <c r="CR219" s="2"/>
      <c r="CS219" s="2"/>
      <c r="CT219" s="2"/>
      <c r="CU219" s="2"/>
      <c r="CV219" s="2"/>
      <c r="CW219" s="2"/>
      <c r="CX219" s="2"/>
      <c r="CY219" s="2"/>
      <c r="CZ219" s="2"/>
      <c r="DA219" s="2"/>
      <c r="DB219" s="2"/>
      <c r="DC219" s="2"/>
      <c r="DD219" s="2"/>
      <c r="DE219" s="2"/>
      <c r="DF219" s="2"/>
      <c r="DG219" s="2"/>
      <c r="DH219" s="2"/>
      <c r="DI219" s="2"/>
      <c r="DJ219" s="2"/>
      <c r="DK219" s="2"/>
      <c r="DL219" s="2"/>
      <c r="DM219" s="2"/>
      <c r="DN219" s="2"/>
      <c r="DO219" s="2"/>
      <c r="DP219" s="2"/>
      <c r="DQ219" s="2"/>
      <c r="DR219" s="2"/>
      <c r="DS219" s="2"/>
      <c r="DT219" s="2"/>
      <c r="DU219" s="2"/>
      <c r="DV219" s="2"/>
      <c r="DW219" s="2"/>
      <c r="DX219" s="2"/>
      <c r="DY219" s="2"/>
      <c r="DZ219" s="2"/>
      <c r="EA219" s="2"/>
      <c r="EB219" s="2"/>
      <c r="EC219" s="2"/>
      <c r="ED219" s="2"/>
      <c r="EE219" s="2"/>
      <c r="EF219" s="2"/>
      <c r="EG219" s="2"/>
      <c r="EH219" s="2"/>
      <c r="EI219" s="2"/>
      <c r="EJ219" s="2"/>
      <c r="EK219" s="2"/>
      <c r="EL219" s="2"/>
      <c r="EM219" s="2"/>
      <c r="EN219" s="2"/>
      <c r="EO219" s="2"/>
      <c r="EP219" s="2"/>
      <c r="EQ219" s="2"/>
      <c r="ER219" s="2"/>
      <c r="ES219" s="2"/>
      <c r="ET219" s="2"/>
      <c r="EU219" s="2"/>
      <c r="EV219" s="2"/>
    </row>
    <row r="220" spans="1:152" ht="12.7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c r="CS220" s="2"/>
      <c r="CT220" s="2"/>
      <c r="CU220" s="2"/>
      <c r="CV220" s="2"/>
      <c r="CW220" s="2"/>
      <c r="CX220" s="2"/>
      <c r="CY220" s="2"/>
      <c r="CZ220" s="2"/>
      <c r="DA220" s="2"/>
      <c r="DB220" s="2"/>
      <c r="DC220" s="2"/>
      <c r="DD220" s="2"/>
      <c r="DE220" s="2"/>
      <c r="DF220" s="2"/>
      <c r="DG220" s="2"/>
      <c r="DH220" s="2"/>
      <c r="DI220" s="2"/>
      <c r="DJ220" s="2"/>
      <c r="DK220" s="2"/>
      <c r="DL220" s="2"/>
      <c r="DM220" s="2"/>
      <c r="DN220" s="2"/>
      <c r="DO220" s="2"/>
      <c r="DP220" s="2"/>
      <c r="DQ220" s="2"/>
      <c r="DR220" s="2"/>
      <c r="DS220" s="2"/>
      <c r="DT220" s="2"/>
      <c r="DU220" s="2"/>
      <c r="DV220" s="2"/>
      <c r="DW220" s="2"/>
      <c r="DX220" s="2"/>
      <c r="DY220" s="2"/>
      <c r="DZ220" s="2"/>
      <c r="EA220" s="2"/>
      <c r="EB220" s="2"/>
      <c r="EC220" s="2"/>
      <c r="ED220" s="2"/>
      <c r="EE220" s="2"/>
      <c r="EF220" s="2"/>
      <c r="EG220" s="2"/>
      <c r="EH220" s="2"/>
      <c r="EI220" s="2"/>
      <c r="EJ220" s="2"/>
      <c r="EK220" s="2"/>
      <c r="EL220" s="2"/>
      <c r="EM220" s="2"/>
      <c r="EN220" s="2"/>
      <c r="EO220" s="2"/>
      <c r="EP220" s="2"/>
      <c r="EQ220" s="2"/>
      <c r="ER220" s="2"/>
      <c r="ES220" s="2"/>
      <c r="ET220" s="2"/>
      <c r="EU220" s="2"/>
      <c r="EV220" s="2"/>
    </row>
    <row r="221" spans="1:152" ht="12.7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c r="CS221" s="2"/>
      <c r="CT221" s="2"/>
      <c r="CU221" s="2"/>
      <c r="CV221" s="2"/>
      <c r="CW221" s="2"/>
      <c r="CX221" s="2"/>
      <c r="CY221" s="2"/>
      <c r="CZ221" s="2"/>
      <c r="DA221" s="2"/>
      <c r="DB221" s="2"/>
      <c r="DC221" s="2"/>
      <c r="DD221" s="2"/>
      <c r="DE221" s="2"/>
      <c r="DF221" s="2"/>
      <c r="DG221" s="2"/>
      <c r="DH221" s="2"/>
      <c r="DI221" s="2"/>
      <c r="DJ221" s="2"/>
      <c r="DK221" s="2"/>
      <c r="DL221" s="2"/>
      <c r="DM221" s="2"/>
      <c r="DN221" s="2"/>
      <c r="DO221" s="2"/>
      <c r="DP221" s="2"/>
      <c r="DQ221" s="2"/>
      <c r="DR221" s="2"/>
      <c r="DS221" s="2"/>
      <c r="DT221" s="2"/>
      <c r="DU221" s="2"/>
      <c r="DV221" s="2"/>
      <c r="DW221" s="2"/>
      <c r="DX221" s="2"/>
      <c r="DY221" s="2"/>
      <c r="DZ221" s="2"/>
      <c r="EA221" s="2"/>
      <c r="EB221" s="2"/>
      <c r="EC221" s="2"/>
      <c r="ED221" s="2"/>
      <c r="EE221" s="2"/>
      <c r="EF221" s="2"/>
      <c r="EG221" s="2"/>
      <c r="EH221" s="2"/>
      <c r="EI221" s="2"/>
      <c r="EJ221" s="2"/>
      <c r="EK221" s="2"/>
      <c r="EL221" s="2"/>
      <c r="EM221" s="2"/>
      <c r="EN221" s="2"/>
      <c r="EO221" s="2"/>
      <c r="EP221" s="2"/>
      <c r="EQ221" s="2"/>
      <c r="ER221" s="2"/>
      <c r="ES221" s="2"/>
      <c r="ET221" s="2"/>
      <c r="EU221" s="2"/>
      <c r="EV221" s="2"/>
    </row>
    <row r="222" spans="1:152" ht="12.7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c r="CS222" s="2"/>
      <c r="CT222" s="2"/>
      <c r="CU222" s="2"/>
      <c r="CV222" s="2"/>
      <c r="CW222" s="2"/>
      <c r="CX222" s="2"/>
      <c r="CY222" s="2"/>
      <c r="CZ222" s="2"/>
      <c r="DA222" s="2"/>
      <c r="DB222" s="2"/>
      <c r="DC222" s="2"/>
      <c r="DD222" s="2"/>
      <c r="DE222" s="2"/>
      <c r="DF222" s="2"/>
      <c r="DG222" s="2"/>
      <c r="DH222" s="2"/>
      <c r="DI222" s="2"/>
      <c r="DJ222" s="2"/>
      <c r="DK222" s="2"/>
      <c r="DL222" s="2"/>
      <c r="DM222" s="2"/>
      <c r="DN222" s="2"/>
      <c r="DO222" s="2"/>
      <c r="DP222" s="2"/>
      <c r="DQ222" s="2"/>
      <c r="DR222" s="2"/>
      <c r="DS222" s="2"/>
      <c r="DT222" s="2"/>
      <c r="DU222" s="2"/>
      <c r="DV222" s="2"/>
      <c r="DW222" s="2"/>
      <c r="DX222" s="2"/>
      <c r="DY222" s="2"/>
      <c r="DZ222" s="2"/>
      <c r="EA222" s="2"/>
      <c r="EB222" s="2"/>
      <c r="EC222" s="2"/>
      <c r="ED222" s="2"/>
      <c r="EE222" s="2"/>
      <c r="EF222" s="2"/>
      <c r="EG222" s="2"/>
      <c r="EH222" s="2"/>
      <c r="EI222" s="2"/>
      <c r="EJ222" s="2"/>
      <c r="EK222" s="2"/>
      <c r="EL222" s="2"/>
      <c r="EM222" s="2"/>
      <c r="EN222" s="2"/>
      <c r="EO222" s="2"/>
      <c r="EP222" s="2"/>
      <c r="EQ222" s="2"/>
      <c r="ER222" s="2"/>
      <c r="ES222" s="2"/>
      <c r="ET222" s="2"/>
      <c r="EU222" s="2"/>
      <c r="EV222" s="2"/>
    </row>
    <row r="223" spans="1:152" ht="12.7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c r="CS223" s="2"/>
      <c r="CT223" s="2"/>
      <c r="CU223" s="2"/>
      <c r="CV223" s="2"/>
      <c r="CW223" s="2"/>
      <c r="CX223" s="2"/>
      <c r="CY223" s="2"/>
      <c r="CZ223" s="2"/>
      <c r="DA223" s="2"/>
      <c r="DB223" s="2"/>
      <c r="DC223" s="2"/>
      <c r="DD223" s="2"/>
      <c r="DE223" s="2"/>
      <c r="DF223" s="2"/>
      <c r="DG223" s="2"/>
      <c r="DH223" s="2"/>
      <c r="DI223" s="2"/>
      <c r="DJ223" s="2"/>
      <c r="DK223" s="2"/>
      <c r="DL223" s="2"/>
      <c r="DM223" s="2"/>
      <c r="DN223" s="2"/>
      <c r="DO223" s="2"/>
      <c r="DP223" s="2"/>
      <c r="DQ223" s="2"/>
      <c r="DR223" s="2"/>
      <c r="DS223" s="2"/>
      <c r="DT223" s="2"/>
      <c r="DU223" s="2"/>
      <c r="DV223" s="2"/>
      <c r="DW223" s="2"/>
      <c r="DX223" s="2"/>
      <c r="DY223" s="2"/>
      <c r="DZ223" s="2"/>
      <c r="EA223" s="2"/>
      <c r="EB223" s="2"/>
      <c r="EC223" s="2"/>
      <c r="ED223" s="2"/>
      <c r="EE223" s="2"/>
      <c r="EF223" s="2"/>
      <c r="EG223" s="2"/>
      <c r="EH223" s="2"/>
      <c r="EI223" s="2"/>
      <c r="EJ223" s="2"/>
      <c r="EK223" s="2"/>
      <c r="EL223" s="2"/>
      <c r="EM223" s="2"/>
      <c r="EN223" s="2"/>
      <c r="EO223" s="2"/>
      <c r="EP223" s="2"/>
      <c r="EQ223" s="2"/>
      <c r="ER223" s="2"/>
      <c r="ES223" s="2"/>
      <c r="ET223" s="2"/>
      <c r="EU223" s="2"/>
      <c r="EV223" s="2"/>
    </row>
    <row r="224" spans="1:152" ht="12.7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c r="CS224" s="2"/>
      <c r="CT224" s="2"/>
      <c r="CU224" s="2"/>
      <c r="CV224" s="2"/>
      <c r="CW224" s="2"/>
      <c r="CX224" s="2"/>
      <c r="CY224" s="2"/>
      <c r="CZ224" s="2"/>
      <c r="DA224" s="2"/>
      <c r="DB224" s="2"/>
      <c r="DC224" s="2"/>
      <c r="DD224" s="2"/>
      <c r="DE224" s="2"/>
      <c r="DF224" s="2"/>
      <c r="DG224" s="2"/>
      <c r="DH224" s="2"/>
      <c r="DI224" s="2"/>
      <c r="DJ224" s="2"/>
      <c r="DK224" s="2"/>
      <c r="DL224" s="2"/>
      <c r="DM224" s="2"/>
      <c r="DN224" s="2"/>
      <c r="DO224" s="2"/>
      <c r="DP224" s="2"/>
      <c r="DQ224" s="2"/>
      <c r="DR224" s="2"/>
      <c r="DS224" s="2"/>
      <c r="DT224" s="2"/>
      <c r="DU224" s="2"/>
      <c r="DV224" s="2"/>
      <c r="DW224" s="2"/>
      <c r="DX224" s="2"/>
      <c r="DY224" s="2"/>
      <c r="DZ224" s="2"/>
      <c r="EA224" s="2"/>
      <c r="EB224" s="2"/>
      <c r="EC224" s="2"/>
      <c r="ED224" s="2"/>
      <c r="EE224" s="2"/>
      <c r="EF224" s="2"/>
      <c r="EG224" s="2"/>
      <c r="EH224" s="2"/>
      <c r="EI224" s="2"/>
      <c r="EJ224" s="2"/>
      <c r="EK224" s="2"/>
      <c r="EL224" s="2"/>
      <c r="EM224" s="2"/>
      <c r="EN224" s="2"/>
      <c r="EO224" s="2"/>
      <c r="EP224" s="2"/>
      <c r="EQ224" s="2"/>
      <c r="ER224" s="2"/>
      <c r="ES224" s="2"/>
      <c r="ET224" s="2"/>
      <c r="EU224" s="2"/>
      <c r="EV224" s="2"/>
    </row>
    <row r="225" spans="1:152" ht="12.7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c r="CU225" s="2"/>
      <c r="CV225" s="2"/>
      <c r="CW225" s="2"/>
      <c r="CX225" s="2"/>
      <c r="CY225" s="2"/>
      <c r="CZ225" s="2"/>
      <c r="DA225" s="2"/>
      <c r="DB225" s="2"/>
      <c r="DC225" s="2"/>
      <c r="DD225" s="2"/>
      <c r="DE225" s="2"/>
      <c r="DF225" s="2"/>
      <c r="DG225" s="2"/>
      <c r="DH225" s="2"/>
      <c r="DI225" s="2"/>
      <c r="DJ225" s="2"/>
      <c r="DK225" s="2"/>
      <c r="DL225" s="2"/>
      <c r="DM225" s="2"/>
      <c r="DN225" s="2"/>
      <c r="DO225" s="2"/>
      <c r="DP225" s="2"/>
      <c r="DQ225" s="2"/>
      <c r="DR225" s="2"/>
      <c r="DS225" s="2"/>
      <c r="DT225" s="2"/>
      <c r="DU225" s="2"/>
      <c r="DV225" s="2"/>
      <c r="DW225" s="2"/>
      <c r="DX225" s="2"/>
      <c r="DY225" s="2"/>
      <c r="DZ225" s="2"/>
      <c r="EA225" s="2"/>
      <c r="EB225" s="2"/>
      <c r="EC225" s="2"/>
      <c r="ED225" s="2"/>
      <c r="EE225" s="2"/>
      <c r="EF225" s="2"/>
      <c r="EG225" s="2"/>
      <c r="EH225" s="2"/>
      <c r="EI225" s="2"/>
      <c r="EJ225" s="2"/>
      <c r="EK225" s="2"/>
      <c r="EL225" s="2"/>
      <c r="EM225" s="2"/>
      <c r="EN225" s="2"/>
      <c r="EO225" s="2"/>
      <c r="EP225" s="2"/>
      <c r="EQ225" s="2"/>
      <c r="ER225" s="2"/>
      <c r="ES225" s="2"/>
      <c r="ET225" s="2"/>
      <c r="EU225" s="2"/>
      <c r="EV225" s="2"/>
    </row>
    <row r="226" spans="1:152" ht="12.7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c r="CS226" s="2"/>
      <c r="CT226" s="2"/>
      <c r="CU226" s="2"/>
      <c r="CV226" s="2"/>
      <c r="CW226" s="2"/>
      <c r="CX226" s="2"/>
      <c r="CY226" s="2"/>
      <c r="CZ226" s="2"/>
      <c r="DA226" s="2"/>
      <c r="DB226" s="2"/>
      <c r="DC226" s="2"/>
      <c r="DD226" s="2"/>
      <c r="DE226" s="2"/>
      <c r="DF226" s="2"/>
      <c r="DG226" s="2"/>
      <c r="DH226" s="2"/>
      <c r="DI226" s="2"/>
      <c r="DJ226" s="2"/>
      <c r="DK226" s="2"/>
      <c r="DL226" s="2"/>
      <c r="DM226" s="2"/>
      <c r="DN226" s="2"/>
      <c r="DO226" s="2"/>
      <c r="DP226" s="2"/>
      <c r="DQ226" s="2"/>
      <c r="DR226" s="2"/>
      <c r="DS226" s="2"/>
      <c r="DT226" s="2"/>
      <c r="DU226" s="2"/>
      <c r="DV226" s="2"/>
      <c r="DW226" s="2"/>
      <c r="DX226" s="2"/>
      <c r="DY226" s="2"/>
      <c r="DZ226" s="2"/>
      <c r="EA226" s="2"/>
      <c r="EB226" s="2"/>
      <c r="EC226" s="2"/>
      <c r="ED226" s="2"/>
      <c r="EE226" s="2"/>
      <c r="EF226" s="2"/>
      <c r="EG226" s="2"/>
      <c r="EH226" s="2"/>
      <c r="EI226" s="2"/>
      <c r="EJ226" s="2"/>
      <c r="EK226" s="2"/>
      <c r="EL226" s="2"/>
      <c r="EM226" s="2"/>
      <c r="EN226" s="2"/>
      <c r="EO226" s="2"/>
      <c r="EP226" s="2"/>
      <c r="EQ226" s="2"/>
      <c r="ER226" s="2"/>
      <c r="ES226" s="2"/>
      <c r="ET226" s="2"/>
      <c r="EU226" s="2"/>
      <c r="EV226" s="2"/>
    </row>
    <row r="227" spans="1:152" ht="12.7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c r="CS227" s="2"/>
      <c r="CT227" s="2"/>
      <c r="CU227" s="2"/>
      <c r="CV227" s="2"/>
      <c r="CW227" s="2"/>
      <c r="CX227" s="2"/>
      <c r="CY227" s="2"/>
      <c r="CZ227" s="2"/>
      <c r="DA227" s="2"/>
      <c r="DB227" s="2"/>
      <c r="DC227" s="2"/>
      <c r="DD227" s="2"/>
      <c r="DE227" s="2"/>
      <c r="DF227" s="2"/>
      <c r="DG227" s="2"/>
      <c r="DH227" s="2"/>
      <c r="DI227" s="2"/>
      <c r="DJ227" s="2"/>
      <c r="DK227" s="2"/>
      <c r="DL227" s="2"/>
      <c r="DM227" s="2"/>
      <c r="DN227" s="2"/>
      <c r="DO227" s="2"/>
      <c r="DP227" s="2"/>
      <c r="DQ227" s="2"/>
      <c r="DR227" s="2"/>
      <c r="DS227" s="2"/>
      <c r="DT227" s="2"/>
      <c r="DU227" s="2"/>
      <c r="DV227" s="2"/>
      <c r="DW227" s="2"/>
      <c r="DX227" s="2"/>
      <c r="DY227" s="2"/>
      <c r="DZ227" s="2"/>
      <c r="EA227" s="2"/>
      <c r="EB227" s="2"/>
      <c r="EC227" s="2"/>
      <c r="ED227" s="2"/>
      <c r="EE227" s="2"/>
      <c r="EF227" s="2"/>
      <c r="EG227" s="2"/>
      <c r="EH227" s="2"/>
      <c r="EI227" s="2"/>
      <c r="EJ227" s="2"/>
      <c r="EK227" s="2"/>
      <c r="EL227" s="2"/>
      <c r="EM227" s="2"/>
      <c r="EN227" s="2"/>
      <c r="EO227" s="2"/>
      <c r="EP227" s="2"/>
      <c r="EQ227" s="2"/>
      <c r="ER227" s="2"/>
      <c r="ES227" s="2"/>
      <c r="ET227" s="2"/>
      <c r="EU227" s="2"/>
      <c r="EV227" s="2"/>
    </row>
    <row r="228" spans="1:152" ht="12.7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c r="CS228" s="2"/>
      <c r="CT228" s="2"/>
      <c r="CU228" s="2"/>
      <c r="CV228" s="2"/>
      <c r="CW228" s="2"/>
      <c r="CX228" s="2"/>
      <c r="CY228" s="2"/>
      <c r="CZ228" s="2"/>
      <c r="DA228" s="2"/>
      <c r="DB228" s="2"/>
      <c r="DC228" s="2"/>
      <c r="DD228" s="2"/>
      <c r="DE228" s="2"/>
      <c r="DF228" s="2"/>
      <c r="DG228" s="2"/>
      <c r="DH228" s="2"/>
      <c r="DI228" s="2"/>
      <c r="DJ228" s="2"/>
      <c r="DK228" s="2"/>
      <c r="DL228" s="2"/>
      <c r="DM228" s="2"/>
      <c r="DN228" s="2"/>
      <c r="DO228" s="2"/>
      <c r="DP228" s="2"/>
      <c r="DQ228" s="2"/>
      <c r="DR228" s="2"/>
      <c r="DS228" s="2"/>
      <c r="DT228" s="2"/>
      <c r="DU228" s="2"/>
      <c r="DV228" s="2"/>
      <c r="DW228" s="2"/>
      <c r="DX228" s="2"/>
      <c r="DY228" s="2"/>
      <c r="DZ228" s="2"/>
      <c r="EA228" s="2"/>
      <c r="EB228" s="2"/>
      <c r="EC228" s="2"/>
      <c r="ED228" s="2"/>
      <c r="EE228" s="2"/>
      <c r="EF228" s="2"/>
      <c r="EG228" s="2"/>
      <c r="EH228" s="2"/>
      <c r="EI228" s="2"/>
      <c r="EJ228" s="2"/>
      <c r="EK228" s="2"/>
      <c r="EL228" s="2"/>
      <c r="EM228" s="2"/>
      <c r="EN228" s="2"/>
      <c r="EO228" s="2"/>
      <c r="EP228" s="2"/>
      <c r="EQ228" s="2"/>
      <c r="ER228" s="2"/>
      <c r="ES228" s="2"/>
      <c r="ET228" s="2"/>
      <c r="EU228" s="2"/>
      <c r="EV228" s="2"/>
    </row>
    <row r="229" spans="1:152" ht="12.7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c r="CS229" s="2"/>
      <c r="CT229" s="2"/>
      <c r="CU229" s="2"/>
      <c r="CV229" s="2"/>
      <c r="CW229" s="2"/>
      <c r="CX229" s="2"/>
      <c r="CY229" s="2"/>
      <c r="CZ229" s="2"/>
      <c r="DA229" s="2"/>
      <c r="DB229" s="2"/>
      <c r="DC229" s="2"/>
      <c r="DD229" s="2"/>
      <c r="DE229" s="2"/>
      <c r="DF229" s="2"/>
      <c r="DG229" s="2"/>
      <c r="DH229" s="2"/>
      <c r="DI229" s="2"/>
      <c r="DJ229" s="2"/>
      <c r="DK229" s="2"/>
      <c r="DL229" s="2"/>
      <c r="DM229" s="2"/>
      <c r="DN229" s="2"/>
      <c r="DO229" s="2"/>
      <c r="DP229" s="2"/>
      <c r="DQ229" s="2"/>
      <c r="DR229" s="2"/>
      <c r="DS229" s="2"/>
      <c r="DT229" s="2"/>
      <c r="DU229" s="2"/>
      <c r="DV229" s="2"/>
      <c r="DW229" s="2"/>
      <c r="DX229" s="2"/>
      <c r="DY229" s="2"/>
      <c r="DZ229" s="2"/>
      <c r="EA229" s="2"/>
      <c r="EB229" s="2"/>
      <c r="EC229" s="2"/>
      <c r="ED229" s="2"/>
      <c r="EE229" s="2"/>
      <c r="EF229" s="2"/>
      <c r="EG229" s="2"/>
      <c r="EH229" s="2"/>
      <c r="EI229" s="2"/>
      <c r="EJ229" s="2"/>
      <c r="EK229" s="2"/>
      <c r="EL229" s="2"/>
      <c r="EM229" s="2"/>
      <c r="EN229" s="2"/>
      <c r="EO229" s="2"/>
      <c r="EP229" s="2"/>
      <c r="EQ229" s="2"/>
      <c r="ER229" s="2"/>
      <c r="ES229" s="2"/>
      <c r="ET229" s="2"/>
      <c r="EU229" s="2"/>
      <c r="EV229" s="2"/>
    </row>
    <row r="230" spans="1:152" ht="12.7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c r="CS230" s="2"/>
      <c r="CT230" s="2"/>
      <c r="CU230" s="2"/>
      <c r="CV230" s="2"/>
      <c r="CW230" s="2"/>
      <c r="CX230" s="2"/>
      <c r="CY230" s="2"/>
      <c r="CZ230" s="2"/>
      <c r="DA230" s="2"/>
      <c r="DB230" s="2"/>
      <c r="DC230" s="2"/>
      <c r="DD230" s="2"/>
      <c r="DE230" s="2"/>
      <c r="DF230" s="2"/>
      <c r="DG230" s="2"/>
      <c r="DH230" s="2"/>
      <c r="DI230" s="2"/>
      <c r="DJ230" s="2"/>
      <c r="DK230" s="2"/>
      <c r="DL230" s="2"/>
      <c r="DM230" s="2"/>
      <c r="DN230" s="2"/>
      <c r="DO230" s="2"/>
      <c r="DP230" s="2"/>
      <c r="DQ230" s="2"/>
      <c r="DR230" s="2"/>
      <c r="DS230" s="2"/>
      <c r="DT230" s="2"/>
      <c r="DU230" s="2"/>
      <c r="DV230" s="2"/>
      <c r="DW230" s="2"/>
      <c r="DX230" s="2"/>
      <c r="DY230" s="2"/>
      <c r="DZ230" s="2"/>
      <c r="EA230" s="2"/>
      <c r="EB230" s="2"/>
      <c r="EC230" s="2"/>
      <c r="ED230" s="2"/>
      <c r="EE230" s="2"/>
      <c r="EF230" s="2"/>
      <c r="EG230" s="2"/>
      <c r="EH230" s="2"/>
      <c r="EI230" s="2"/>
      <c r="EJ230" s="2"/>
      <c r="EK230" s="2"/>
      <c r="EL230" s="2"/>
      <c r="EM230" s="2"/>
      <c r="EN230" s="2"/>
      <c r="EO230" s="2"/>
      <c r="EP230" s="2"/>
      <c r="EQ230" s="2"/>
      <c r="ER230" s="2"/>
      <c r="ES230" s="2"/>
      <c r="ET230" s="2"/>
      <c r="EU230" s="2"/>
      <c r="EV230" s="2"/>
    </row>
    <row r="231" spans="1:152" ht="12.7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c r="CS231" s="2"/>
      <c r="CT231" s="2"/>
      <c r="CU231" s="2"/>
      <c r="CV231" s="2"/>
      <c r="CW231" s="2"/>
      <c r="CX231" s="2"/>
      <c r="CY231" s="2"/>
      <c r="CZ231" s="2"/>
      <c r="DA231" s="2"/>
      <c r="DB231" s="2"/>
      <c r="DC231" s="2"/>
      <c r="DD231" s="2"/>
      <c r="DE231" s="2"/>
      <c r="DF231" s="2"/>
      <c r="DG231" s="2"/>
      <c r="DH231" s="2"/>
      <c r="DI231" s="2"/>
      <c r="DJ231" s="2"/>
      <c r="DK231" s="2"/>
      <c r="DL231" s="2"/>
      <c r="DM231" s="2"/>
      <c r="DN231" s="2"/>
      <c r="DO231" s="2"/>
      <c r="DP231" s="2"/>
      <c r="DQ231" s="2"/>
      <c r="DR231" s="2"/>
      <c r="DS231" s="2"/>
      <c r="DT231" s="2"/>
      <c r="DU231" s="2"/>
      <c r="DV231" s="2"/>
      <c r="DW231" s="2"/>
      <c r="DX231" s="2"/>
      <c r="DY231" s="2"/>
      <c r="DZ231" s="2"/>
      <c r="EA231" s="2"/>
      <c r="EB231" s="2"/>
      <c r="EC231" s="2"/>
      <c r="ED231" s="2"/>
      <c r="EE231" s="2"/>
      <c r="EF231" s="2"/>
      <c r="EG231" s="2"/>
      <c r="EH231" s="2"/>
      <c r="EI231" s="2"/>
      <c r="EJ231" s="2"/>
      <c r="EK231" s="2"/>
      <c r="EL231" s="2"/>
      <c r="EM231" s="2"/>
      <c r="EN231" s="2"/>
      <c r="EO231" s="2"/>
      <c r="EP231" s="2"/>
      <c r="EQ231" s="2"/>
      <c r="ER231" s="2"/>
      <c r="ES231" s="2"/>
      <c r="ET231" s="2"/>
      <c r="EU231" s="2"/>
      <c r="EV231" s="2"/>
    </row>
    <row r="232" spans="1:152" ht="12.7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c r="CS232" s="2"/>
      <c r="CT232" s="2"/>
      <c r="CU232" s="2"/>
      <c r="CV232" s="2"/>
      <c r="CW232" s="2"/>
      <c r="CX232" s="2"/>
      <c r="CY232" s="2"/>
      <c r="CZ232" s="2"/>
      <c r="DA232" s="2"/>
      <c r="DB232" s="2"/>
      <c r="DC232" s="2"/>
      <c r="DD232" s="2"/>
      <c r="DE232" s="2"/>
      <c r="DF232" s="2"/>
      <c r="DG232" s="2"/>
      <c r="DH232" s="2"/>
      <c r="DI232" s="2"/>
      <c r="DJ232" s="2"/>
      <c r="DK232" s="2"/>
      <c r="DL232" s="2"/>
      <c r="DM232" s="2"/>
      <c r="DN232" s="2"/>
      <c r="DO232" s="2"/>
      <c r="DP232" s="2"/>
      <c r="DQ232" s="2"/>
      <c r="DR232" s="2"/>
      <c r="DS232" s="2"/>
      <c r="DT232" s="2"/>
      <c r="DU232" s="2"/>
      <c r="DV232" s="2"/>
      <c r="DW232" s="2"/>
      <c r="DX232" s="2"/>
      <c r="DY232" s="2"/>
      <c r="DZ232" s="2"/>
      <c r="EA232" s="2"/>
      <c r="EB232" s="2"/>
      <c r="EC232" s="2"/>
      <c r="ED232" s="2"/>
      <c r="EE232" s="2"/>
      <c r="EF232" s="2"/>
      <c r="EG232" s="2"/>
      <c r="EH232" s="2"/>
      <c r="EI232" s="2"/>
      <c r="EJ232" s="2"/>
      <c r="EK232" s="2"/>
      <c r="EL232" s="2"/>
      <c r="EM232" s="2"/>
      <c r="EN232" s="2"/>
      <c r="EO232" s="2"/>
      <c r="EP232" s="2"/>
      <c r="EQ232" s="2"/>
      <c r="ER232" s="2"/>
      <c r="ES232" s="2"/>
      <c r="ET232" s="2"/>
      <c r="EU232" s="2"/>
      <c r="EV232" s="2"/>
    </row>
    <row r="233" spans="1:152" ht="12.7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c r="CS233" s="2"/>
      <c r="CT233" s="2"/>
      <c r="CU233" s="2"/>
      <c r="CV233" s="2"/>
      <c r="CW233" s="2"/>
      <c r="CX233" s="2"/>
      <c r="CY233" s="2"/>
      <c r="CZ233" s="2"/>
      <c r="DA233" s="2"/>
      <c r="DB233" s="2"/>
      <c r="DC233" s="2"/>
      <c r="DD233" s="2"/>
      <c r="DE233" s="2"/>
      <c r="DF233" s="2"/>
      <c r="DG233" s="2"/>
      <c r="DH233" s="2"/>
      <c r="DI233" s="2"/>
      <c r="DJ233" s="2"/>
      <c r="DK233" s="2"/>
      <c r="DL233" s="2"/>
      <c r="DM233" s="2"/>
      <c r="DN233" s="2"/>
      <c r="DO233" s="2"/>
      <c r="DP233" s="2"/>
      <c r="DQ233" s="2"/>
      <c r="DR233" s="2"/>
      <c r="DS233" s="2"/>
      <c r="DT233" s="2"/>
      <c r="DU233" s="2"/>
      <c r="DV233" s="2"/>
      <c r="DW233" s="2"/>
      <c r="DX233" s="2"/>
      <c r="DY233" s="2"/>
      <c r="DZ233" s="2"/>
      <c r="EA233" s="2"/>
      <c r="EB233" s="2"/>
      <c r="EC233" s="2"/>
      <c r="ED233" s="2"/>
      <c r="EE233" s="2"/>
      <c r="EF233" s="2"/>
      <c r="EG233" s="2"/>
      <c r="EH233" s="2"/>
      <c r="EI233" s="2"/>
      <c r="EJ233" s="2"/>
      <c r="EK233" s="2"/>
      <c r="EL233" s="2"/>
      <c r="EM233" s="2"/>
      <c r="EN233" s="2"/>
      <c r="EO233" s="2"/>
      <c r="EP233" s="2"/>
      <c r="EQ233" s="2"/>
      <c r="ER233" s="2"/>
      <c r="ES233" s="2"/>
      <c r="ET233" s="2"/>
      <c r="EU233" s="2"/>
      <c r="EV233" s="2"/>
    </row>
    <row r="234" spans="1:152" ht="12.7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c r="CS234" s="2"/>
      <c r="CT234" s="2"/>
      <c r="CU234" s="2"/>
      <c r="CV234" s="2"/>
      <c r="CW234" s="2"/>
      <c r="CX234" s="2"/>
      <c r="CY234" s="2"/>
      <c r="CZ234" s="2"/>
      <c r="DA234" s="2"/>
      <c r="DB234" s="2"/>
      <c r="DC234" s="2"/>
      <c r="DD234" s="2"/>
      <c r="DE234" s="2"/>
      <c r="DF234" s="2"/>
      <c r="DG234" s="2"/>
      <c r="DH234" s="2"/>
      <c r="DI234" s="2"/>
      <c r="DJ234" s="2"/>
      <c r="DK234" s="2"/>
      <c r="DL234" s="2"/>
      <c r="DM234" s="2"/>
      <c r="DN234" s="2"/>
      <c r="DO234" s="2"/>
      <c r="DP234" s="2"/>
      <c r="DQ234" s="2"/>
      <c r="DR234" s="2"/>
      <c r="DS234" s="2"/>
      <c r="DT234" s="2"/>
      <c r="DU234" s="2"/>
      <c r="DV234" s="2"/>
      <c r="DW234" s="2"/>
      <c r="DX234" s="2"/>
      <c r="DY234" s="2"/>
      <c r="DZ234" s="2"/>
      <c r="EA234" s="2"/>
      <c r="EB234" s="2"/>
      <c r="EC234" s="2"/>
      <c r="ED234" s="2"/>
      <c r="EE234" s="2"/>
      <c r="EF234" s="2"/>
      <c r="EG234" s="2"/>
      <c r="EH234" s="2"/>
      <c r="EI234" s="2"/>
      <c r="EJ234" s="2"/>
      <c r="EK234" s="2"/>
      <c r="EL234" s="2"/>
      <c r="EM234" s="2"/>
      <c r="EN234" s="2"/>
      <c r="EO234" s="2"/>
      <c r="EP234" s="2"/>
      <c r="EQ234" s="2"/>
      <c r="ER234" s="2"/>
      <c r="ES234" s="2"/>
      <c r="ET234" s="2"/>
      <c r="EU234" s="2"/>
      <c r="EV234" s="2"/>
    </row>
    <row r="235" spans="1:152" ht="12.7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c r="CS235" s="2"/>
      <c r="CT235" s="2"/>
      <c r="CU235" s="2"/>
      <c r="CV235" s="2"/>
      <c r="CW235" s="2"/>
      <c r="CX235" s="2"/>
      <c r="CY235" s="2"/>
      <c r="CZ235" s="2"/>
      <c r="DA235" s="2"/>
      <c r="DB235" s="2"/>
      <c r="DC235" s="2"/>
      <c r="DD235" s="2"/>
      <c r="DE235" s="2"/>
      <c r="DF235" s="2"/>
      <c r="DG235" s="2"/>
      <c r="DH235" s="2"/>
      <c r="DI235" s="2"/>
      <c r="DJ235" s="2"/>
      <c r="DK235" s="2"/>
      <c r="DL235" s="2"/>
      <c r="DM235" s="2"/>
      <c r="DN235" s="2"/>
      <c r="DO235" s="2"/>
      <c r="DP235" s="2"/>
      <c r="DQ235" s="2"/>
      <c r="DR235" s="2"/>
      <c r="DS235" s="2"/>
      <c r="DT235" s="2"/>
      <c r="DU235" s="2"/>
      <c r="DV235" s="2"/>
      <c r="DW235" s="2"/>
      <c r="DX235" s="2"/>
      <c r="DY235" s="2"/>
      <c r="DZ235" s="2"/>
      <c r="EA235" s="2"/>
      <c r="EB235" s="2"/>
      <c r="EC235" s="2"/>
      <c r="ED235" s="2"/>
      <c r="EE235" s="2"/>
      <c r="EF235" s="2"/>
      <c r="EG235" s="2"/>
      <c r="EH235" s="2"/>
      <c r="EI235" s="2"/>
      <c r="EJ235" s="2"/>
      <c r="EK235" s="2"/>
      <c r="EL235" s="2"/>
      <c r="EM235" s="2"/>
      <c r="EN235" s="2"/>
      <c r="EO235" s="2"/>
      <c r="EP235" s="2"/>
      <c r="EQ235" s="2"/>
      <c r="ER235" s="2"/>
      <c r="ES235" s="2"/>
      <c r="ET235" s="2"/>
      <c r="EU235" s="2"/>
      <c r="EV235" s="2"/>
    </row>
    <row r="236" spans="1:152" ht="12.7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c r="CS236" s="2"/>
      <c r="CT236" s="2"/>
      <c r="CU236" s="2"/>
      <c r="CV236" s="2"/>
      <c r="CW236" s="2"/>
      <c r="CX236" s="2"/>
      <c r="CY236" s="2"/>
      <c r="CZ236" s="2"/>
      <c r="DA236" s="2"/>
      <c r="DB236" s="2"/>
      <c r="DC236" s="2"/>
      <c r="DD236" s="2"/>
      <c r="DE236" s="2"/>
      <c r="DF236" s="2"/>
      <c r="DG236" s="2"/>
      <c r="DH236" s="2"/>
      <c r="DI236" s="2"/>
      <c r="DJ236" s="2"/>
      <c r="DK236" s="2"/>
      <c r="DL236" s="2"/>
      <c r="DM236" s="2"/>
      <c r="DN236" s="2"/>
      <c r="DO236" s="2"/>
      <c r="DP236" s="2"/>
      <c r="DQ236" s="2"/>
      <c r="DR236" s="2"/>
      <c r="DS236" s="2"/>
      <c r="DT236" s="2"/>
      <c r="DU236" s="2"/>
      <c r="DV236" s="2"/>
      <c r="DW236" s="2"/>
      <c r="DX236" s="2"/>
      <c r="DY236" s="2"/>
      <c r="DZ236" s="2"/>
      <c r="EA236" s="2"/>
      <c r="EB236" s="2"/>
      <c r="EC236" s="2"/>
      <c r="ED236" s="2"/>
      <c r="EE236" s="2"/>
      <c r="EF236" s="2"/>
      <c r="EG236" s="2"/>
      <c r="EH236" s="2"/>
      <c r="EI236" s="2"/>
      <c r="EJ236" s="2"/>
      <c r="EK236" s="2"/>
      <c r="EL236" s="2"/>
      <c r="EM236" s="2"/>
      <c r="EN236" s="2"/>
      <c r="EO236" s="2"/>
      <c r="EP236" s="2"/>
      <c r="EQ236" s="2"/>
      <c r="ER236" s="2"/>
      <c r="ES236" s="2"/>
      <c r="ET236" s="2"/>
      <c r="EU236" s="2"/>
      <c r="EV236" s="2"/>
    </row>
    <row r="237" spans="1:152" ht="12.7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c r="CS237" s="2"/>
      <c r="CT237" s="2"/>
      <c r="CU237" s="2"/>
      <c r="CV237" s="2"/>
      <c r="CW237" s="2"/>
      <c r="CX237" s="2"/>
      <c r="CY237" s="2"/>
      <c r="CZ237" s="2"/>
      <c r="DA237" s="2"/>
      <c r="DB237" s="2"/>
      <c r="DC237" s="2"/>
      <c r="DD237" s="2"/>
      <c r="DE237" s="2"/>
      <c r="DF237" s="2"/>
      <c r="DG237" s="2"/>
      <c r="DH237" s="2"/>
      <c r="DI237" s="2"/>
      <c r="DJ237" s="2"/>
      <c r="DK237" s="2"/>
      <c r="DL237" s="2"/>
      <c r="DM237" s="2"/>
      <c r="DN237" s="2"/>
      <c r="DO237" s="2"/>
      <c r="DP237" s="2"/>
      <c r="DQ237" s="2"/>
      <c r="DR237" s="2"/>
      <c r="DS237" s="2"/>
      <c r="DT237" s="2"/>
      <c r="DU237" s="2"/>
      <c r="DV237" s="2"/>
      <c r="DW237" s="2"/>
      <c r="DX237" s="2"/>
      <c r="DY237" s="2"/>
      <c r="DZ237" s="2"/>
      <c r="EA237" s="2"/>
      <c r="EB237" s="2"/>
      <c r="EC237" s="2"/>
      <c r="ED237" s="2"/>
      <c r="EE237" s="2"/>
      <c r="EF237" s="2"/>
      <c r="EG237" s="2"/>
      <c r="EH237" s="2"/>
      <c r="EI237" s="2"/>
      <c r="EJ237" s="2"/>
      <c r="EK237" s="2"/>
      <c r="EL237" s="2"/>
      <c r="EM237" s="2"/>
      <c r="EN237" s="2"/>
      <c r="EO237" s="2"/>
      <c r="EP237" s="2"/>
      <c r="EQ237" s="2"/>
      <c r="ER237" s="2"/>
      <c r="ES237" s="2"/>
      <c r="ET237" s="2"/>
      <c r="EU237" s="2"/>
      <c r="EV237" s="2"/>
    </row>
    <row r="238" spans="1:152" ht="12.7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c r="CS238" s="2"/>
      <c r="CT238" s="2"/>
      <c r="CU238" s="2"/>
      <c r="CV238" s="2"/>
      <c r="CW238" s="2"/>
      <c r="CX238" s="2"/>
      <c r="CY238" s="2"/>
      <c r="CZ238" s="2"/>
      <c r="DA238" s="2"/>
      <c r="DB238" s="2"/>
      <c r="DC238" s="2"/>
      <c r="DD238" s="2"/>
      <c r="DE238" s="2"/>
      <c r="DF238" s="2"/>
      <c r="DG238" s="2"/>
      <c r="DH238" s="2"/>
      <c r="DI238" s="2"/>
      <c r="DJ238" s="2"/>
      <c r="DK238" s="2"/>
      <c r="DL238" s="2"/>
      <c r="DM238" s="2"/>
      <c r="DN238" s="2"/>
      <c r="DO238" s="2"/>
      <c r="DP238" s="2"/>
      <c r="DQ238" s="2"/>
      <c r="DR238" s="2"/>
      <c r="DS238" s="2"/>
      <c r="DT238" s="2"/>
      <c r="DU238" s="2"/>
      <c r="DV238" s="2"/>
      <c r="DW238" s="2"/>
      <c r="DX238" s="2"/>
      <c r="DY238" s="2"/>
      <c r="DZ238" s="2"/>
      <c r="EA238" s="2"/>
      <c r="EB238" s="2"/>
      <c r="EC238" s="2"/>
      <c r="ED238" s="2"/>
      <c r="EE238" s="2"/>
      <c r="EF238" s="2"/>
      <c r="EG238" s="2"/>
      <c r="EH238" s="2"/>
      <c r="EI238" s="2"/>
      <c r="EJ238" s="2"/>
      <c r="EK238" s="2"/>
      <c r="EL238" s="2"/>
      <c r="EM238" s="2"/>
      <c r="EN238" s="2"/>
      <c r="EO238" s="2"/>
      <c r="EP238" s="2"/>
      <c r="EQ238" s="2"/>
      <c r="ER238" s="2"/>
      <c r="ES238" s="2"/>
      <c r="ET238" s="2"/>
      <c r="EU238" s="2"/>
      <c r="EV238" s="2"/>
    </row>
    <row r="239" spans="1:152" ht="12.7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c r="CS239" s="2"/>
      <c r="CT239" s="2"/>
      <c r="CU239" s="2"/>
      <c r="CV239" s="2"/>
      <c r="CW239" s="2"/>
      <c r="CX239" s="2"/>
      <c r="CY239" s="2"/>
      <c r="CZ239" s="2"/>
      <c r="DA239" s="2"/>
      <c r="DB239" s="2"/>
      <c r="DC239" s="2"/>
      <c r="DD239" s="2"/>
      <c r="DE239" s="2"/>
      <c r="DF239" s="2"/>
      <c r="DG239" s="2"/>
      <c r="DH239" s="2"/>
      <c r="DI239" s="2"/>
      <c r="DJ239" s="2"/>
      <c r="DK239" s="2"/>
      <c r="DL239" s="2"/>
      <c r="DM239" s="2"/>
      <c r="DN239" s="2"/>
      <c r="DO239" s="2"/>
      <c r="DP239" s="2"/>
      <c r="DQ239" s="2"/>
      <c r="DR239" s="2"/>
      <c r="DS239" s="2"/>
      <c r="DT239" s="2"/>
      <c r="DU239" s="2"/>
      <c r="DV239" s="2"/>
      <c r="DW239" s="2"/>
      <c r="DX239" s="2"/>
      <c r="DY239" s="2"/>
      <c r="DZ239" s="2"/>
      <c r="EA239" s="2"/>
      <c r="EB239" s="2"/>
      <c r="EC239" s="2"/>
      <c r="ED239" s="2"/>
      <c r="EE239" s="2"/>
      <c r="EF239" s="2"/>
      <c r="EG239" s="2"/>
      <c r="EH239" s="2"/>
      <c r="EI239" s="2"/>
      <c r="EJ239" s="2"/>
      <c r="EK239" s="2"/>
      <c r="EL239" s="2"/>
      <c r="EM239" s="2"/>
      <c r="EN239" s="2"/>
      <c r="EO239" s="2"/>
      <c r="EP239" s="2"/>
      <c r="EQ239" s="2"/>
      <c r="ER239" s="2"/>
      <c r="ES239" s="2"/>
      <c r="ET239" s="2"/>
      <c r="EU239" s="2"/>
      <c r="EV239" s="2"/>
    </row>
    <row r="240" spans="1:152" ht="12.7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c r="CS240" s="2"/>
      <c r="CT240" s="2"/>
      <c r="CU240" s="2"/>
      <c r="CV240" s="2"/>
      <c r="CW240" s="2"/>
      <c r="CX240" s="2"/>
      <c r="CY240" s="2"/>
      <c r="CZ240" s="2"/>
      <c r="DA240" s="2"/>
      <c r="DB240" s="2"/>
      <c r="DC240" s="2"/>
      <c r="DD240" s="2"/>
      <c r="DE240" s="2"/>
      <c r="DF240" s="2"/>
      <c r="DG240" s="2"/>
      <c r="DH240" s="2"/>
      <c r="DI240" s="2"/>
      <c r="DJ240" s="2"/>
      <c r="DK240" s="2"/>
      <c r="DL240" s="2"/>
      <c r="DM240" s="2"/>
      <c r="DN240" s="2"/>
      <c r="DO240" s="2"/>
      <c r="DP240" s="2"/>
      <c r="DQ240" s="2"/>
      <c r="DR240" s="2"/>
      <c r="DS240" s="2"/>
      <c r="DT240" s="2"/>
      <c r="DU240" s="2"/>
      <c r="DV240" s="2"/>
      <c r="DW240" s="2"/>
      <c r="DX240" s="2"/>
      <c r="DY240" s="2"/>
      <c r="DZ240" s="2"/>
      <c r="EA240" s="2"/>
      <c r="EB240" s="2"/>
      <c r="EC240" s="2"/>
      <c r="ED240" s="2"/>
      <c r="EE240" s="2"/>
      <c r="EF240" s="2"/>
      <c r="EG240" s="2"/>
      <c r="EH240" s="2"/>
      <c r="EI240" s="2"/>
      <c r="EJ240" s="2"/>
      <c r="EK240" s="2"/>
      <c r="EL240" s="2"/>
      <c r="EM240" s="2"/>
      <c r="EN240" s="2"/>
      <c r="EO240" s="2"/>
      <c r="EP240" s="2"/>
      <c r="EQ240" s="2"/>
      <c r="ER240" s="2"/>
      <c r="ES240" s="2"/>
      <c r="ET240" s="2"/>
      <c r="EU240" s="2"/>
      <c r="EV240" s="2"/>
    </row>
    <row r="241" spans="1:152" ht="12.7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c r="CS241" s="2"/>
      <c r="CT241" s="2"/>
      <c r="CU241" s="2"/>
      <c r="CV241" s="2"/>
      <c r="CW241" s="2"/>
      <c r="CX241" s="2"/>
      <c r="CY241" s="2"/>
      <c r="CZ241" s="2"/>
      <c r="DA241" s="2"/>
      <c r="DB241" s="2"/>
      <c r="DC241" s="2"/>
      <c r="DD241" s="2"/>
      <c r="DE241" s="2"/>
      <c r="DF241" s="2"/>
      <c r="DG241" s="2"/>
      <c r="DH241" s="2"/>
      <c r="DI241" s="2"/>
      <c r="DJ241" s="2"/>
      <c r="DK241" s="2"/>
      <c r="DL241" s="2"/>
      <c r="DM241" s="2"/>
      <c r="DN241" s="2"/>
      <c r="DO241" s="2"/>
      <c r="DP241" s="2"/>
      <c r="DQ241" s="2"/>
      <c r="DR241" s="2"/>
      <c r="DS241" s="2"/>
      <c r="DT241" s="2"/>
      <c r="DU241" s="2"/>
      <c r="DV241" s="2"/>
      <c r="DW241" s="2"/>
      <c r="DX241" s="2"/>
      <c r="DY241" s="2"/>
      <c r="DZ241" s="2"/>
      <c r="EA241" s="2"/>
      <c r="EB241" s="2"/>
      <c r="EC241" s="2"/>
      <c r="ED241" s="2"/>
      <c r="EE241" s="2"/>
      <c r="EF241" s="2"/>
      <c r="EG241" s="2"/>
      <c r="EH241" s="2"/>
      <c r="EI241" s="2"/>
      <c r="EJ241" s="2"/>
      <c r="EK241" s="2"/>
      <c r="EL241" s="2"/>
      <c r="EM241" s="2"/>
      <c r="EN241" s="2"/>
      <c r="EO241" s="2"/>
      <c r="EP241" s="2"/>
      <c r="EQ241" s="2"/>
      <c r="ER241" s="2"/>
      <c r="ES241" s="2"/>
      <c r="ET241" s="2"/>
      <c r="EU241" s="2"/>
      <c r="EV241" s="2"/>
    </row>
    <row r="242" spans="1:152" ht="12.7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c r="CS242" s="2"/>
      <c r="CT242" s="2"/>
      <c r="CU242" s="2"/>
      <c r="CV242" s="2"/>
      <c r="CW242" s="2"/>
      <c r="CX242" s="2"/>
      <c r="CY242" s="2"/>
      <c r="CZ242" s="2"/>
      <c r="DA242" s="2"/>
      <c r="DB242" s="2"/>
      <c r="DC242" s="2"/>
      <c r="DD242" s="2"/>
      <c r="DE242" s="2"/>
      <c r="DF242" s="2"/>
      <c r="DG242" s="2"/>
      <c r="DH242" s="2"/>
      <c r="DI242" s="2"/>
      <c r="DJ242" s="2"/>
      <c r="DK242" s="2"/>
      <c r="DL242" s="2"/>
      <c r="DM242" s="2"/>
      <c r="DN242" s="2"/>
      <c r="DO242" s="2"/>
      <c r="DP242" s="2"/>
      <c r="DQ242" s="2"/>
      <c r="DR242" s="2"/>
      <c r="DS242" s="2"/>
      <c r="DT242" s="2"/>
      <c r="DU242" s="2"/>
      <c r="DV242" s="2"/>
      <c r="DW242" s="2"/>
      <c r="DX242" s="2"/>
      <c r="DY242" s="2"/>
      <c r="DZ242" s="2"/>
      <c r="EA242" s="2"/>
      <c r="EB242" s="2"/>
      <c r="EC242" s="2"/>
      <c r="ED242" s="2"/>
      <c r="EE242" s="2"/>
      <c r="EF242" s="2"/>
      <c r="EG242" s="2"/>
      <c r="EH242" s="2"/>
      <c r="EI242" s="2"/>
      <c r="EJ242" s="2"/>
      <c r="EK242" s="2"/>
      <c r="EL242" s="2"/>
      <c r="EM242" s="2"/>
      <c r="EN242" s="2"/>
      <c r="EO242" s="2"/>
      <c r="EP242" s="2"/>
      <c r="EQ242" s="2"/>
      <c r="ER242" s="2"/>
      <c r="ES242" s="2"/>
      <c r="ET242" s="2"/>
      <c r="EU242" s="2"/>
      <c r="EV242" s="2"/>
    </row>
    <row r="243" spans="1:152" ht="12.7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c r="CS243" s="2"/>
      <c r="CT243" s="2"/>
      <c r="CU243" s="2"/>
      <c r="CV243" s="2"/>
      <c r="CW243" s="2"/>
      <c r="CX243" s="2"/>
      <c r="CY243" s="2"/>
      <c r="CZ243" s="2"/>
      <c r="DA243" s="2"/>
      <c r="DB243" s="2"/>
      <c r="DC243" s="2"/>
      <c r="DD243" s="2"/>
      <c r="DE243" s="2"/>
      <c r="DF243" s="2"/>
      <c r="DG243" s="2"/>
      <c r="DH243" s="2"/>
      <c r="DI243" s="2"/>
      <c r="DJ243" s="2"/>
      <c r="DK243" s="2"/>
      <c r="DL243" s="2"/>
      <c r="DM243" s="2"/>
      <c r="DN243" s="2"/>
      <c r="DO243" s="2"/>
      <c r="DP243" s="2"/>
      <c r="DQ243" s="2"/>
      <c r="DR243" s="2"/>
      <c r="DS243" s="2"/>
      <c r="DT243" s="2"/>
      <c r="DU243" s="2"/>
      <c r="DV243" s="2"/>
      <c r="DW243" s="2"/>
      <c r="DX243" s="2"/>
      <c r="DY243" s="2"/>
      <c r="DZ243" s="2"/>
      <c r="EA243" s="2"/>
      <c r="EB243" s="2"/>
      <c r="EC243" s="2"/>
      <c r="ED243" s="2"/>
      <c r="EE243" s="2"/>
      <c r="EF243" s="2"/>
      <c r="EG243" s="2"/>
      <c r="EH243" s="2"/>
      <c r="EI243" s="2"/>
      <c r="EJ243" s="2"/>
      <c r="EK243" s="2"/>
      <c r="EL243" s="2"/>
      <c r="EM243" s="2"/>
      <c r="EN243" s="2"/>
      <c r="EO243" s="2"/>
      <c r="EP243" s="2"/>
      <c r="EQ243" s="2"/>
      <c r="ER243" s="2"/>
      <c r="ES243" s="2"/>
      <c r="ET243" s="2"/>
      <c r="EU243" s="2"/>
      <c r="EV243" s="2"/>
    </row>
    <row r="244" spans="1:152" ht="12.7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2"/>
      <c r="CQ244" s="2"/>
      <c r="CR244" s="2"/>
      <c r="CS244" s="2"/>
      <c r="CT244" s="2"/>
      <c r="CU244" s="2"/>
      <c r="CV244" s="2"/>
      <c r="CW244" s="2"/>
      <c r="CX244" s="2"/>
      <c r="CY244" s="2"/>
      <c r="CZ244" s="2"/>
      <c r="DA244" s="2"/>
      <c r="DB244" s="2"/>
      <c r="DC244" s="2"/>
      <c r="DD244" s="2"/>
      <c r="DE244" s="2"/>
      <c r="DF244" s="2"/>
      <c r="DG244" s="2"/>
      <c r="DH244" s="2"/>
      <c r="DI244" s="2"/>
      <c r="DJ244" s="2"/>
      <c r="DK244" s="2"/>
      <c r="DL244" s="2"/>
      <c r="DM244" s="2"/>
      <c r="DN244" s="2"/>
      <c r="DO244" s="2"/>
      <c r="DP244" s="2"/>
      <c r="DQ244" s="2"/>
      <c r="DR244" s="2"/>
      <c r="DS244" s="2"/>
      <c r="DT244" s="2"/>
      <c r="DU244" s="2"/>
      <c r="DV244" s="2"/>
      <c r="DW244" s="2"/>
      <c r="DX244" s="2"/>
      <c r="DY244" s="2"/>
      <c r="DZ244" s="2"/>
      <c r="EA244" s="2"/>
      <c r="EB244" s="2"/>
      <c r="EC244" s="2"/>
      <c r="ED244" s="2"/>
      <c r="EE244" s="2"/>
      <c r="EF244" s="2"/>
      <c r="EG244" s="2"/>
      <c r="EH244" s="2"/>
      <c r="EI244" s="2"/>
      <c r="EJ244" s="2"/>
      <c r="EK244" s="2"/>
      <c r="EL244" s="2"/>
      <c r="EM244" s="2"/>
      <c r="EN244" s="2"/>
      <c r="EO244" s="2"/>
      <c r="EP244" s="2"/>
      <c r="EQ244" s="2"/>
      <c r="ER244" s="2"/>
      <c r="ES244" s="2"/>
      <c r="ET244" s="2"/>
      <c r="EU244" s="2"/>
      <c r="EV244" s="2"/>
    </row>
    <row r="245" spans="1:152" ht="12.7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c r="CS245" s="2"/>
      <c r="CT245" s="2"/>
      <c r="CU245" s="2"/>
      <c r="CV245" s="2"/>
      <c r="CW245" s="2"/>
      <c r="CX245" s="2"/>
      <c r="CY245" s="2"/>
      <c r="CZ245" s="2"/>
      <c r="DA245" s="2"/>
      <c r="DB245" s="2"/>
      <c r="DC245" s="2"/>
      <c r="DD245" s="2"/>
      <c r="DE245" s="2"/>
      <c r="DF245" s="2"/>
      <c r="DG245" s="2"/>
      <c r="DH245" s="2"/>
      <c r="DI245" s="2"/>
      <c r="DJ245" s="2"/>
      <c r="DK245" s="2"/>
      <c r="DL245" s="2"/>
      <c r="DM245" s="2"/>
      <c r="DN245" s="2"/>
      <c r="DO245" s="2"/>
      <c r="DP245" s="2"/>
      <c r="DQ245" s="2"/>
      <c r="DR245" s="2"/>
      <c r="DS245" s="2"/>
      <c r="DT245" s="2"/>
      <c r="DU245" s="2"/>
      <c r="DV245" s="2"/>
      <c r="DW245" s="2"/>
      <c r="DX245" s="2"/>
      <c r="DY245" s="2"/>
      <c r="DZ245" s="2"/>
      <c r="EA245" s="2"/>
      <c r="EB245" s="2"/>
      <c r="EC245" s="2"/>
      <c r="ED245" s="2"/>
      <c r="EE245" s="2"/>
      <c r="EF245" s="2"/>
      <c r="EG245" s="2"/>
      <c r="EH245" s="2"/>
      <c r="EI245" s="2"/>
      <c r="EJ245" s="2"/>
      <c r="EK245" s="2"/>
      <c r="EL245" s="2"/>
      <c r="EM245" s="2"/>
      <c r="EN245" s="2"/>
      <c r="EO245" s="2"/>
      <c r="EP245" s="2"/>
      <c r="EQ245" s="2"/>
      <c r="ER245" s="2"/>
      <c r="ES245" s="2"/>
      <c r="ET245" s="2"/>
      <c r="EU245" s="2"/>
      <c r="EV245" s="2"/>
    </row>
    <row r="246" spans="1:152" ht="12.7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c r="CS246" s="2"/>
      <c r="CT246" s="2"/>
      <c r="CU246" s="2"/>
      <c r="CV246" s="2"/>
      <c r="CW246" s="2"/>
      <c r="CX246" s="2"/>
      <c r="CY246" s="2"/>
      <c r="CZ246" s="2"/>
      <c r="DA246" s="2"/>
      <c r="DB246" s="2"/>
      <c r="DC246" s="2"/>
      <c r="DD246" s="2"/>
      <c r="DE246" s="2"/>
      <c r="DF246" s="2"/>
      <c r="DG246" s="2"/>
      <c r="DH246" s="2"/>
      <c r="DI246" s="2"/>
      <c r="DJ246" s="2"/>
      <c r="DK246" s="2"/>
      <c r="DL246" s="2"/>
      <c r="DM246" s="2"/>
      <c r="DN246" s="2"/>
      <c r="DO246" s="2"/>
      <c r="DP246" s="2"/>
      <c r="DQ246" s="2"/>
      <c r="DR246" s="2"/>
      <c r="DS246" s="2"/>
      <c r="DT246" s="2"/>
      <c r="DU246" s="2"/>
      <c r="DV246" s="2"/>
      <c r="DW246" s="2"/>
      <c r="DX246" s="2"/>
      <c r="DY246" s="2"/>
      <c r="DZ246" s="2"/>
      <c r="EA246" s="2"/>
      <c r="EB246" s="2"/>
      <c r="EC246" s="2"/>
      <c r="ED246" s="2"/>
      <c r="EE246" s="2"/>
      <c r="EF246" s="2"/>
      <c r="EG246" s="2"/>
      <c r="EH246" s="2"/>
      <c r="EI246" s="2"/>
      <c r="EJ246" s="2"/>
      <c r="EK246" s="2"/>
      <c r="EL246" s="2"/>
      <c r="EM246" s="2"/>
      <c r="EN246" s="2"/>
      <c r="EO246" s="2"/>
      <c r="EP246" s="2"/>
      <c r="EQ246" s="2"/>
      <c r="ER246" s="2"/>
      <c r="ES246" s="2"/>
      <c r="ET246" s="2"/>
      <c r="EU246" s="2"/>
      <c r="EV246" s="2"/>
    </row>
    <row r="247" spans="1:152" ht="12.7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c r="CS247" s="2"/>
      <c r="CT247" s="2"/>
      <c r="CU247" s="2"/>
      <c r="CV247" s="2"/>
      <c r="CW247" s="2"/>
      <c r="CX247" s="2"/>
      <c r="CY247" s="2"/>
      <c r="CZ247" s="2"/>
      <c r="DA247" s="2"/>
      <c r="DB247" s="2"/>
      <c r="DC247" s="2"/>
      <c r="DD247" s="2"/>
      <c r="DE247" s="2"/>
      <c r="DF247" s="2"/>
      <c r="DG247" s="2"/>
      <c r="DH247" s="2"/>
      <c r="DI247" s="2"/>
      <c r="DJ247" s="2"/>
      <c r="DK247" s="2"/>
      <c r="DL247" s="2"/>
      <c r="DM247" s="2"/>
      <c r="DN247" s="2"/>
      <c r="DO247" s="2"/>
      <c r="DP247" s="2"/>
      <c r="DQ247" s="2"/>
      <c r="DR247" s="2"/>
      <c r="DS247" s="2"/>
      <c r="DT247" s="2"/>
      <c r="DU247" s="2"/>
      <c r="DV247" s="2"/>
      <c r="DW247" s="2"/>
      <c r="DX247" s="2"/>
      <c r="DY247" s="2"/>
      <c r="DZ247" s="2"/>
      <c r="EA247" s="2"/>
      <c r="EB247" s="2"/>
      <c r="EC247" s="2"/>
      <c r="ED247" s="2"/>
      <c r="EE247" s="2"/>
      <c r="EF247" s="2"/>
      <c r="EG247" s="2"/>
      <c r="EH247" s="2"/>
      <c r="EI247" s="2"/>
      <c r="EJ247" s="2"/>
      <c r="EK247" s="2"/>
      <c r="EL247" s="2"/>
      <c r="EM247" s="2"/>
      <c r="EN247" s="2"/>
      <c r="EO247" s="2"/>
      <c r="EP247" s="2"/>
      <c r="EQ247" s="2"/>
      <c r="ER247" s="2"/>
      <c r="ES247" s="2"/>
      <c r="ET247" s="2"/>
      <c r="EU247" s="2"/>
      <c r="EV247" s="2"/>
    </row>
    <row r="248" spans="1:152" ht="12.7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2"/>
      <c r="CQ248" s="2"/>
      <c r="CR248" s="2"/>
      <c r="CS248" s="2"/>
      <c r="CT248" s="2"/>
      <c r="CU248" s="2"/>
      <c r="CV248" s="2"/>
      <c r="CW248" s="2"/>
      <c r="CX248" s="2"/>
      <c r="CY248" s="2"/>
      <c r="CZ248" s="2"/>
      <c r="DA248" s="2"/>
      <c r="DB248" s="2"/>
      <c r="DC248" s="2"/>
      <c r="DD248" s="2"/>
      <c r="DE248" s="2"/>
      <c r="DF248" s="2"/>
      <c r="DG248" s="2"/>
      <c r="DH248" s="2"/>
      <c r="DI248" s="2"/>
      <c r="DJ248" s="2"/>
      <c r="DK248" s="2"/>
      <c r="DL248" s="2"/>
      <c r="DM248" s="2"/>
      <c r="DN248" s="2"/>
      <c r="DO248" s="2"/>
      <c r="DP248" s="2"/>
      <c r="DQ248" s="2"/>
      <c r="DR248" s="2"/>
      <c r="DS248" s="2"/>
      <c r="DT248" s="2"/>
      <c r="DU248" s="2"/>
      <c r="DV248" s="2"/>
      <c r="DW248" s="2"/>
      <c r="DX248" s="2"/>
      <c r="DY248" s="2"/>
      <c r="DZ248" s="2"/>
      <c r="EA248" s="2"/>
      <c r="EB248" s="2"/>
      <c r="EC248" s="2"/>
      <c r="ED248" s="2"/>
      <c r="EE248" s="2"/>
      <c r="EF248" s="2"/>
      <c r="EG248" s="2"/>
      <c r="EH248" s="2"/>
      <c r="EI248" s="2"/>
      <c r="EJ248" s="2"/>
      <c r="EK248" s="2"/>
      <c r="EL248" s="2"/>
      <c r="EM248" s="2"/>
      <c r="EN248" s="2"/>
      <c r="EO248" s="2"/>
      <c r="EP248" s="2"/>
      <c r="EQ248" s="2"/>
      <c r="ER248" s="2"/>
      <c r="ES248" s="2"/>
      <c r="ET248" s="2"/>
      <c r="EU248" s="2"/>
      <c r="EV248" s="2"/>
    </row>
    <row r="249" spans="1:152" ht="12.7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c r="CS249" s="2"/>
      <c r="CT249" s="2"/>
      <c r="CU249" s="2"/>
      <c r="CV249" s="2"/>
      <c r="CW249" s="2"/>
      <c r="CX249" s="2"/>
      <c r="CY249" s="2"/>
      <c r="CZ249" s="2"/>
      <c r="DA249" s="2"/>
      <c r="DB249" s="2"/>
      <c r="DC249" s="2"/>
      <c r="DD249" s="2"/>
      <c r="DE249" s="2"/>
      <c r="DF249" s="2"/>
      <c r="DG249" s="2"/>
      <c r="DH249" s="2"/>
      <c r="DI249" s="2"/>
      <c r="DJ249" s="2"/>
      <c r="DK249" s="2"/>
      <c r="DL249" s="2"/>
      <c r="DM249" s="2"/>
      <c r="DN249" s="2"/>
      <c r="DO249" s="2"/>
      <c r="DP249" s="2"/>
      <c r="DQ249" s="2"/>
      <c r="DR249" s="2"/>
      <c r="DS249" s="2"/>
      <c r="DT249" s="2"/>
      <c r="DU249" s="2"/>
      <c r="DV249" s="2"/>
      <c r="DW249" s="2"/>
      <c r="DX249" s="2"/>
      <c r="DY249" s="2"/>
      <c r="DZ249" s="2"/>
      <c r="EA249" s="2"/>
      <c r="EB249" s="2"/>
      <c r="EC249" s="2"/>
      <c r="ED249" s="2"/>
      <c r="EE249" s="2"/>
      <c r="EF249" s="2"/>
      <c r="EG249" s="2"/>
      <c r="EH249" s="2"/>
      <c r="EI249" s="2"/>
      <c r="EJ249" s="2"/>
      <c r="EK249" s="2"/>
      <c r="EL249" s="2"/>
      <c r="EM249" s="2"/>
      <c r="EN249" s="2"/>
      <c r="EO249" s="2"/>
      <c r="EP249" s="2"/>
      <c r="EQ249" s="2"/>
      <c r="ER249" s="2"/>
      <c r="ES249" s="2"/>
      <c r="ET249" s="2"/>
      <c r="EU249" s="2"/>
      <c r="EV249" s="2"/>
    </row>
    <row r="250" spans="1:152" ht="12.7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c r="CS250" s="2"/>
      <c r="CT250" s="2"/>
      <c r="CU250" s="2"/>
      <c r="CV250" s="2"/>
      <c r="CW250" s="2"/>
      <c r="CX250" s="2"/>
      <c r="CY250" s="2"/>
      <c r="CZ250" s="2"/>
      <c r="DA250" s="2"/>
      <c r="DB250" s="2"/>
      <c r="DC250" s="2"/>
      <c r="DD250" s="2"/>
      <c r="DE250" s="2"/>
      <c r="DF250" s="2"/>
      <c r="DG250" s="2"/>
      <c r="DH250" s="2"/>
      <c r="DI250" s="2"/>
      <c r="DJ250" s="2"/>
      <c r="DK250" s="2"/>
      <c r="DL250" s="2"/>
      <c r="DM250" s="2"/>
      <c r="DN250" s="2"/>
      <c r="DO250" s="2"/>
      <c r="DP250" s="2"/>
      <c r="DQ250" s="2"/>
      <c r="DR250" s="2"/>
      <c r="DS250" s="2"/>
      <c r="DT250" s="2"/>
      <c r="DU250" s="2"/>
      <c r="DV250" s="2"/>
      <c r="DW250" s="2"/>
      <c r="DX250" s="2"/>
      <c r="DY250" s="2"/>
      <c r="DZ250" s="2"/>
      <c r="EA250" s="2"/>
      <c r="EB250" s="2"/>
      <c r="EC250" s="2"/>
      <c r="ED250" s="2"/>
      <c r="EE250" s="2"/>
      <c r="EF250" s="2"/>
      <c r="EG250" s="2"/>
      <c r="EH250" s="2"/>
      <c r="EI250" s="2"/>
      <c r="EJ250" s="2"/>
      <c r="EK250" s="2"/>
      <c r="EL250" s="2"/>
      <c r="EM250" s="2"/>
      <c r="EN250" s="2"/>
      <c r="EO250" s="2"/>
      <c r="EP250" s="2"/>
      <c r="EQ250" s="2"/>
      <c r="ER250" s="2"/>
      <c r="ES250" s="2"/>
      <c r="ET250" s="2"/>
      <c r="EU250" s="2"/>
      <c r="EV250" s="2"/>
    </row>
    <row r="251" spans="1:152" ht="12.7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c r="CQ251" s="2"/>
      <c r="CR251" s="2"/>
      <c r="CS251" s="2"/>
      <c r="CT251" s="2"/>
      <c r="CU251" s="2"/>
      <c r="CV251" s="2"/>
      <c r="CW251" s="2"/>
      <c r="CX251" s="2"/>
      <c r="CY251" s="2"/>
      <c r="CZ251" s="2"/>
      <c r="DA251" s="2"/>
      <c r="DB251" s="2"/>
      <c r="DC251" s="2"/>
      <c r="DD251" s="2"/>
      <c r="DE251" s="2"/>
      <c r="DF251" s="2"/>
      <c r="DG251" s="2"/>
      <c r="DH251" s="2"/>
      <c r="DI251" s="2"/>
      <c r="DJ251" s="2"/>
      <c r="DK251" s="2"/>
      <c r="DL251" s="2"/>
      <c r="DM251" s="2"/>
      <c r="DN251" s="2"/>
      <c r="DO251" s="2"/>
      <c r="DP251" s="2"/>
      <c r="DQ251" s="2"/>
      <c r="DR251" s="2"/>
      <c r="DS251" s="2"/>
      <c r="DT251" s="2"/>
      <c r="DU251" s="2"/>
      <c r="DV251" s="2"/>
      <c r="DW251" s="2"/>
      <c r="DX251" s="2"/>
      <c r="DY251" s="2"/>
      <c r="DZ251" s="2"/>
      <c r="EA251" s="2"/>
      <c r="EB251" s="2"/>
      <c r="EC251" s="2"/>
      <c r="ED251" s="2"/>
      <c r="EE251" s="2"/>
      <c r="EF251" s="2"/>
      <c r="EG251" s="2"/>
      <c r="EH251" s="2"/>
      <c r="EI251" s="2"/>
      <c r="EJ251" s="2"/>
      <c r="EK251" s="2"/>
      <c r="EL251" s="2"/>
      <c r="EM251" s="2"/>
      <c r="EN251" s="2"/>
      <c r="EO251" s="2"/>
      <c r="EP251" s="2"/>
      <c r="EQ251" s="2"/>
      <c r="ER251" s="2"/>
      <c r="ES251" s="2"/>
      <c r="ET251" s="2"/>
      <c r="EU251" s="2"/>
      <c r="EV251" s="2"/>
    </row>
    <row r="252" spans="1:152" ht="12.7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c r="CS252" s="2"/>
      <c r="CT252" s="2"/>
      <c r="CU252" s="2"/>
      <c r="CV252" s="2"/>
      <c r="CW252" s="2"/>
      <c r="CX252" s="2"/>
      <c r="CY252" s="2"/>
      <c r="CZ252" s="2"/>
      <c r="DA252" s="2"/>
      <c r="DB252" s="2"/>
      <c r="DC252" s="2"/>
      <c r="DD252" s="2"/>
      <c r="DE252" s="2"/>
      <c r="DF252" s="2"/>
      <c r="DG252" s="2"/>
      <c r="DH252" s="2"/>
      <c r="DI252" s="2"/>
      <c r="DJ252" s="2"/>
      <c r="DK252" s="2"/>
      <c r="DL252" s="2"/>
      <c r="DM252" s="2"/>
      <c r="DN252" s="2"/>
      <c r="DO252" s="2"/>
      <c r="DP252" s="2"/>
      <c r="DQ252" s="2"/>
      <c r="DR252" s="2"/>
      <c r="DS252" s="2"/>
      <c r="DT252" s="2"/>
      <c r="DU252" s="2"/>
      <c r="DV252" s="2"/>
      <c r="DW252" s="2"/>
      <c r="DX252" s="2"/>
      <c r="DY252" s="2"/>
      <c r="DZ252" s="2"/>
      <c r="EA252" s="2"/>
      <c r="EB252" s="2"/>
      <c r="EC252" s="2"/>
      <c r="ED252" s="2"/>
      <c r="EE252" s="2"/>
      <c r="EF252" s="2"/>
      <c r="EG252" s="2"/>
      <c r="EH252" s="2"/>
      <c r="EI252" s="2"/>
      <c r="EJ252" s="2"/>
      <c r="EK252" s="2"/>
      <c r="EL252" s="2"/>
      <c r="EM252" s="2"/>
      <c r="EN252" s="2"/>
      <c r="EO252" s="2"/>
      <c r="EP252" s="2"/>
      <c r="EQ252" s="2"/>
      <c r="ER252" s="2"/>
      <c r="ES252" s="2"/>
      <c r="ET252" s="2"/>
      <c r="EU252" s="2"/>
      <c r="EV252" s="2"/>
    </row>
    <row r="253" spans="1:152" ht="12.7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2"/>
      <c r="CQ253" s="2"/>
      <c r="CR253" s="2"/>
      <c r="CS253" s="2"/>
      <c r="CT253" s="2"/>
      <c r="CU253" s="2"/>
      <c r="CV253" s="2"/>
      <c r="CW253" s="2"/>
      <c r="CX253" s="2"/>
      <c r="CY253" s="2"/>
      <c r="CZ253" s="2"/>
      <c r="DA253" s="2"/>
      <c r="DB253" s="2"/>
      <c r="DC253" s="2"/>
      <c r="DD253" s="2"/>
      <c r="DE253" s="2"/>
      <c r="DF253" s="2"/>
      <c r="DG253" s="2"/>
      <c r="DH253" s="2"/>
      <c r="DI253" s="2"/>
      <c r="DJ253" s="2"/>
      <c r="DK253" s="2"/>
      <c r="DL253" s="2"/>
      <c r="DM253" s="2"/>
      <c r="DN253" s="2"/>
      <c r="DO253" s="2"/>
      <c r="DP253" s="2"/>
      <c r="DQ253" s="2"/>
      <c r="DR253" s="2"/>
      <c r="DS253" s="2"/>
      <c r="DT253" s="2"/>
      <c r="DU253" s="2"/>
      <c r="DV253" s="2"/>
      <c r="DW253" s="2"/>
      <c r="DX253" s="2"/>
      <c r="DY253" s="2"/>
      <c r="DZ253" s="2"/>
      <c r="EA253" s="2"/>
      <c r="EB253" s="2"/>
      <c r="EC253" s="2"/>
      <c r="ED253" s="2"/>
      <c r="EE253" s="2"/>
      <c r="EF253" s="2"/>
      <c r="EG253" s="2"/>
      <c r="EH253" s="2"/>
      <c r="EI253" s="2"/>
      <c r="EJ253" s="2"/>
      <c r="EK253" s="2"/>
      <c r="EL253" s="2"/>
      <c r="EM253" s="2"/>
      <c r="EN253" s="2"/>
      <c r="EO253" s="2"/>
      <c r="EP253" s="2"/>
      <c r="EQ253" s="2"/>
      <c r="ER253" s="2"/>
      <c r="ES253" s="2"/>
      <c r="ET253" s="2"/>
      <c r="EU253" s="2"/>
      <c r="EV253" s="2"/>
    </row>
    <row r="254" spans="1:152" ht="12.7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c r="CS254" s="2"/>
      <c r="CT254" s="2"/>
      <c r="CU254" s="2"/>
      <c r="CV254" s="2"/>
      <c r="CW254" s="2"/>
      <c r="CX254" s="2"/>
      <c r="CY254" s="2"/>
      <c r="CZ254" s="2"/>
      <c r="DA254" s="2"/>
      <c r="DB254" s="2"/>
      <c r="DC254" s="2"/>
      <c r="DD254" s="2"/>
      <c r="DE254" s="2"/>
      <c r="DF254" s="2"/>
      <c r="DG254" s="2"/>
      <c r="DH254" s="2"/>
      <c r="DI254" s="2"/>
      <c r="DJ254" s="2"/>
      <c r="DK254" s="2"/>
      <c r="DL254" s="2"/>
      <c r="DM254" s="2"/>
      <c r="DN254" s="2"/>
      <c r="DO254" s="2"/>
      <c r="DP254" s="2"/>
      <c r="DQ254" s="2"/>
      <c r="DR254" s="2"/>
      <c r="DS254" s="2"/>
      <c r="DT254" s="2"/>
      <c r="DU254" s="2"/>
      <c r="DV254" s="2"/>
      <c r="DW254" s="2"/>
      <c r="DX254" s="2"/>
      <c r="DY254" s="2"/>
      <c r="DZ254" s="2"/>
      <c r="EA254" s="2"/>
      <c r="EB254" s="2"/>
      <c r="EC254" s="2"/>
      <c r="ED254" s="2"/>
      <c r="EE254" s="2"/>
      <c r="EF254" s="2"/>
      <c r="EG254" s="2"/>
      <c r="EH254" s="2"/>
      <c r="EI254" s="2"/>
      <c r="EJ254" s="2"/>
      <c r="EK254" s="2"/>
      <c r="EL254" s="2"/>
      <c r="EM254" s="2"/>
      <c r="EN254" s="2"/>
      <c r="EO254" s="2"/>
      <c r="EP254" s="2"/>
      <c r="EQ254" s="2"/>
      <c r="ER254" s="2"/>
      <c r="ES254" s="2"/>
      <c r="ET254" s="2"/>
      <c r="EU254" s="2"/>
      <c r="EV254" s="2"/>
    </row>
    <row r="255" spans="1:152" ht="12.7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c r="CS255" s="2"/>
      <c r="CT255" s="2"/>
      <c r="CU255" s="2"/>
      <c r="CV255" s="2"/>
      <c r="CW255" s="2"/>
      <c r="CX255" s="2"/>
      <c r="CY255" s="2"/>
      <c r="CZ255" s="2"/>
      <c r="DA255" s="2"/>
      <c r="DB255" s="2"/>
      <c r="DC255" s="2"/>
      <c r="DD255" s="2"/>
      <c r="DE255" s="2"/>
      <c r="DF255" s="2"/>
      <c r="DG255" s="2"/>
      <c r="DH255" s="2"/>
      <c r="DI255" s="2"/>
      <c r="DJ255" s="2"/>
      <c r="DK255" s="2"/>
      <c r="DL255" s="2"/>
      <c r="DM255" s="2"/>
      <c r="DN255" s="2"/>
      <c r="DO255" s="2"/>
      <c r="DP255" s="2"/>
      <c r="DQ255" s="2"/>
      <c r="DR255" s="2"/>
      <c r="DS255" s="2"/>
      <c r="DT255" s="2"/>
      <c r="DU255" s="2"/>
      <c r="DV255" s="2"/>
      <c r="DW255" s="2"/>
      <c r="DX255" s="2"/>
      <c r="DY255" s="2"/>
      <c r="DZ255" s="2"/>
      <c r="EA255" s="2"/>
      <c r="EB255" s="2"/>
      <c r="EC255" s="2"/>
      <c r="ED255" s="2"/>
      <c r="EE255" s="2"/>
      <c r="EF255" s="2"/>
      <c r="EG255" s="2"/>
      <c r="EH255" s="2"/>
      <c r="EI255" s="2"/>
      <c r="EJ255" s="2"/>
      <c r="EK255" s="2"/>
      <c r="EL255" s="2"/>
      <c r="EM255" s="2"/>
      <c r="EN255" s="2"/>
      <c r="EO255" s="2"/>
      <c r="EP255" s="2"/>
      <c r="EQ255" s="2"/>
      <c r="ER255" s="2"/>
      <c r="ES255" s="2"/>
      <c r="ET255" s="2"/>
      <c r="EU255" s="2"/>
      <c r="EV255" s="2"/>
    </row>
    <row r="256" spans="1:152" ht="12.7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c r="CS256" s="2"/>
      <c r="CT256" s="2"/>
      <c r="CU256" s="2"/>
      <c r="CV256" s="2"/>
      <c r="CW256" s="2"/>
      <c r="CX256" s="2"/>
      <c r="CY256" s="2"/>
      <c r="CZ256" s="2"/>
      <c r="DA256" s="2"/>
      <c r="DB256" s="2"/>
      <c r="DC256" s="2"/>
      <c r="DD256" s="2"/>
      <c r="DE256" s="2"/>
      <c r="DF256" s="2"/>
      <c r="DG256" s="2"/>
      <c r="DH256" s="2"/>
      <c r="DI256" s="2"/>
      <c r="DJ256" s="2"/>
      <c r="DK256" s="2"/>
      <c r="DL256" s="2"/>
      <c r="DM256" s="2"/>
      <c r="DN256" s="2"/>
      <c r="DO256" s="2"/>
      <c r="DP256" s="2"/>
      <c r="DQ256" s="2"/>
      <c r="DR256" s="2"/>
      <c r="DS256" s="2"/>
      <c r="DT256" s="2"/>
      <c r="DU256" s="2"/>
      <c r="DV256" s="2"/>
      <c r="DW256" s="2"/>
      <c r="DX256" s="2"/>
      <c r="DY256" s="2"/>
      <c r="DZ256" s="2"/>
      <c r="EA256" s="2"/>
      <c r="EB256" s="2"/>
      <c r="EC256" s="2"/>
      <c r="ED256" s="2"/>
      <c r="EE256" s="2"/>
      <c r="EF256" s="2"/>
      <c r="EG256" s="2"/>
      <c r="EH256" s="2"/>
      <c r="EI256" s="2"/>
      <c r="EJ256" s="2"/>
      <c r="EK256" s="2"/>
      <c r="EL256" s="2"/>
      <c r="EM256" s="2"/>
      <c r="EN256" s="2"/>
      <c r="EO256" s="2"/>
      <c r="EP256" s="2"/>
      <c r="EQ256" s="2"/>
      <c r="ER256" s="2"/>
      <c r="ES256" s="2"/>
      <c r="ET256" s="2"/>
      <c r="EU256" s="2"/>
      <c r="EV256" s="2"/>
    </row>
    <row r="257" spans="1:152" ht="12.7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c r="CS257" s="2"/>
      <c r="CT257" s="2"/>
      <c r="CU257" s="2"/>
      <c r="CV257" s="2"/>
      <c r="CW257" s="2"/>
      <c r="CX257" s="2"/>
      <c r="CY257" s="2"/>
      <c r="CZ257" s="2"/>
      <c r="DA257" s="2"/>
      <c r="DB257" s="2"/>
      <c r="DC257" s="2"/>
      <c r="DD257" s="2"/>
      <c r="DE257" s="2"/>
      <c r="DF257" s="2"/>
      <c r="DG257" s="2"/>
      <c r="DH257" s="2"/>
      <c r="DI257" s="2"/>
      <c r="DJ257" s="2"/>
      <c r="DK257" s="2"/>
      <c r="DL257" s="2"/>
      <c r="DM257" s="2"/>
      <c r="DN257" s="2"/>
      <c r="DO257" s="2"/>
      <c r="DP257" s="2"/>
      <c r="DQ257" s="2"/>
      <c r="DR257" s="2"/>
      <c r="DS257" s="2"/>
      <c r="DT257" s="2"/>
      <c r="DU257" s="2"/>
      <c r="DV257" s="2"/>
      <c r="DW257" s="2"/>
      <c r="DX257" s="2"/>
      <c r="DY257" s="2"/>
      <c r="DZ257" s="2"/>
      <c r="EA257" s="2"/>
      <c r="EB257" s="2"/>
      <c r="EC257" s="2"/>
      <c r="ED257" s="2"/>
      <c r="EE257" s="2"/>
      <c r="EF257" s="2"/>
      <c r="EG257" s="2"/>
      <c r="EH257" s="2"/>
      <c r="EI257" s="2"/>
      <c r="EJ257" s="2"/>
      <c r="EK257" s="2"/>
      <c r="EL257" s="2"/>
      <c r="EM257" s="2"/>
      <c r="EN257" s="2"/>
      <c r="EO257" s="2"/>
      <c r="EP257" s="2"/>
      <c r="EQ257" s="2"/>
      <c r="ER257" s="2"/>
      <c r="ES257" s="2"/>
      <c r="ET257" s="2"/>
      <c r="EU257" s="2"/>
      <c r="EV257" s="2"/>
    </row>
    <row r="258" spans="1:152" ht="12.7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c r="CP258" s="2"/>
      <c r="CQ258" s="2"/>
      <c r="CR258" s="2"/>
      <c r="CS258" s="2"/>
      <c r="CT258" s="2"/>
      <c r="CU258" s="2"/>
      <c r="CV258" s="2"/>
      <c r="CW258" s="2"/>
      <c r="CX258" s="2"/>
      <c r="CY258" s="2"/>
      <c r="CZ258" s="2"/>
      <c r="DA258" s="2"/>
      <c r="DB258" s="2"/>
      <c r="DC258" s="2"/>
      <c r="DD258" s="2"/>
      <c r="DE258" s="2"/>
      <c r="DF258" s="2"/>
      <c r="DG258" s="2"/>
      <c r="DH258" s="2"/>
      <c r="DI258" s="2"/>
      <c r="DJ258" s="2"/>
      <c r="DK258" s="2"/>
      <c r="DL258" s="2"/>
      <c r="DM258" s="2"/>
      <c r="DN258" s="2"/>
      <c r="DO258" s="2"/>
      <c r="DP258" s="2"/>
      <c r="DQ258" s="2"/>
      <c r="DR258" s="2"/>
      <c r="DS258" s="2"/>
      <c r="DT258" s="2"/>
      <c r="DU258" s="2"/>
      <c r="DV258" s="2"/>
      <c r="DW258" s="2"/>
      <c r="DX258" s="2"/>
      <c r="DY258" s="2"/>
      <c r="DZ258" s="2"/>
      <c r="EA258" s="2"/>
      <c r="EB258" s="2"/>
      <c r="EC258" s="2"/>
      <c r="ED258" s="2"/>
      <c r="EE258" s="2"/>
      <c r="EF258" s="2"/>
      <c r="EG258" s="2"/>
      <c r="EH258" s="2"/>
      <c r="EI258" s="2"/>
      <c r="EJ258" s="2"/>
      <c r="EK258" s="2"/>
      <c r="EL258" s="2"/>
      <c r="EM258" s="2"/>
      <c r="EN258" s="2"/>
      <c r="EO258" s="2"/>
      <c r="EP258" s="2"/>
      <c r="EQ258" s="2"/>
      <c r="ER258" s="2"/>
      <c r="ES258" s="2"/>
      <c r="ET258" s="2"/>
      <c r="EU258" s="2"/>
      <c r="EV258" s="2"/>
    </row>
    <row r="259" spans="1:152" ht="12.7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2"/>
      <c r="CQ259" s="2"/>
      <c r="CR259" s="2"/>
      <c r="CS259" s="2"/>
      <c r="CT259" s="2"/>
      <c r="CU259" s="2"/>
      <c r="CV259" s="2"/>
      <c r="CW259" s="2"/>
      <c r="CX259" s="2"/>
      <c r="CY259" s="2"/>
      <c r="CZ259" s="2"/>
      <c r="DA259" s="2"/>
      <c r="DB259" s="2"/>
      <c r="DC259" s="2"/>
      <c r="DD259" s="2"/>
      <c r="DE259" s="2"/>
      <c r="DF259" s="2"/>
      <c r="DG259" s="2"/>
      <c r="DH259" s="2"/>
      <c r="DI259" s="2"/>
      <c r="DJ259" s="2"/>
      <c r="DK259" s="2"/>
      <c r="DL259" s="2"/>
      <c r="DM259" s="2"/>
      <c r="DN259" s="2"/>
      <c r="DO259" s="2"/>
      <c r="DP259" s="2"/>
      <c r="DQ259" s="2"/>
      <c r="DR259" s="2"/>
      <c r="DS259" s="2"/>
      <c r="DT259" s="2"/>
      <c r="DU259" s="2"/>
      <c r="DV259" s="2"/>
      <c r="DW259" s="2"/>
      <c r="DX259" s="2"/>
      <c r="DY259" s="2"/>
      <c r="DZ259" s="2"/>
      <c r="EA259" s="2"/>
      <c r="EB259" s="2"/>
      <c r="EC259" s="2"/>
      <c r="ED259" s="2"/>
      <c r="EE259" s="2"/>
      <c r="EF259" s="2"/>
      <c r="EG259" s="2"/>
      <c r="EH259" s="2"/>
      <c r="EI259" s="2"/>
      <c r="EJ259" s="2"/>
      <c r="EK259" s="2"/>
      <c r="EL259" s="2"/>
      <c r="EM259" s="2"/>
      <c r="EN259" s="2"/>
      <c r="EO259" s="2"/>
      <c r="EP259" s="2"/>
      <c r="EQ259" s="2"/>
      <c r="ER259" s="2"/>
      <c r="ES259" s="2"/>
      <c r="ET259" s="2"/>
      <c r="EU259" s="2"/>
      <c r="EV259" s="2"/>
    </row>
    <row r="260" spans="1:152" ht="12.7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2"/>
      <c r="CQ260" s="2"/>
      <c r="CR260" s="2"/>
      <c r="CS260" s="2"/>
      <c r="CT260" s="2"/>
      <c r="CU260" s="2"/>
      <c r="CV260" s="2"/>
      <c r="CW260" s="2"/>
      <c r="CX260" s="2"/>
      <c r="CY260" s="2"/>
      <c r="CZ260" s="2"/>
      <c r="DA260" s="2"/>
      <c r="DB260" s="2"/>
      <c r="DC260" s="2"/>
      <c r="DD260" s="2"/>
      <c r="DE260" s="2"/>
      <c r="DF260" s="2"/>
      <c r="DG260" s="2"/>
      <c r="DH260" s="2"/>
      <c r="DI260" s="2"/>
      <c r="DJ260" s="2"/>
      <c r="DK260" s="2"/>
      <c r="DL260" s="2"/>
      <c r="DM260" s="2"/>
      <c r="DN260" s="2"/>
      <c r="DO260" s="2"/>
      <c r="DP260" s="2"/>
      <c r="DQ260" s="2"/>
      <c r="DR260" s="2"/>
      <c r="DS260" s="2"/>
      <c r="DT260" s="2"/>
      <c r="DU260" s="2"/>
      <c r="DV260" s="2"/>
      <c r="DW260" s="2"/>
      <c r="DX260" s="2"/>
      <c r="DY260" s="2"/>
      <c r="DZ260" s="2"/>
      <c r="EA260" s="2"/>
      <c r="EB260" s="2"/>
      <c r="EC260" s="2"/>
      <c r="ED260" s="2"/>
      <c r="EE260" s="2"/>
      <c r="EF260" s="2"/>
      <c r="EG260" s="2"/>
      <c r="EH260" s="2"/>
      <c r="EI260" s="2"/>
      <c r="EJ260" s="2"/>
      <c r="EK260" s="2"/>
      <c r="EL260" s="2"/>
      <c r="EM260" s="2"/>
      <c r="EN260" s="2"/>
      <c r="EO260" s="2"/>
      <c r="EP260" s="2"/>
      <c r="EQ260" s="2"/>
      <c r="ER260" s="2"/>
      <c r="ES260" s="2"/>
      <c r="ET260" s="2"/>
      <c r="EU260" s="2"/>
      <c r="EV260" s="2"/>
    </row>
    <row r="261" spans="1:152" ht="12.7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c r="CO261" s="2"/>
      <c r="CP261" s="2"/>
      <c r="CQ261" s="2"/>
      <c r="CR261" s="2"/>
      <c r="CS261" s="2"/>
      <c r="CT261" s="2"/>
      <c r="CU261" s="2"/>
      <c r="CV261" s="2"/>
      <c r="CW261" s="2"/>
      <c r="CX261" s="2"/>
      <c r="CY261" s="2"/>
      <c r="CZ261" s="2"/>
      <c r="DA261" s="2"/>
      <c r="DB261" s="2"/>
      <c r="DC261" s="2"/>
      <c r="DD261" s="2"/>
      <c r="DE261" s="2"/>
      <c r="DF261" s="2"/>
      <c r="DG261" s="2"/>
      <c r="DH261" s="2"/>
      <c r="DI261" s="2"/>
      <c r="DJ261" s="2"/>
      <c r="DK261" s="2"/>
      <c r="DL261" s="2"/>
      <c r="DM261" s="2"/>
      <c r="DN261" s="2"/>
      <c r="DO261" s="2"/>
      <c r="DP261" s="2"/>
      <c r="DQ261" s="2"/>
      <c r="DR261" s="2"/>
      <c r="DS261" s="2"/>
      <c r="DT261" s="2"/>
      <c r="DU261" s="2"/>
      <c r="DV261" s="2"/>
      <c r="DW261" s="2"/>
      <c r="DX261" s="2"/>
      <c r="DY261" s="2"/>
      <c r="DZ261" s="2"/>
      <c r="EA261" s="2"/>
      <c r="EB261" s="2"/>
      <c r="EC261" s="2"/>
      <c r="ED261" s="2"/>
      <c r="EE261" s="2"/>
      <c r="EF261" s="2"/>
      <c r="EG261" s="2"/>
      <c r="EH261" s="2"/>
      <c r="EI261" s="2"/>
      <c r="EJ261" s="2"/>
      <c r="EK261" s="2"/>
      <c r="EL261" s="2"/>
      <c r="EM261" s="2"/>
      <c r="EN261" s="2"/>
      <c r="EO261" s="2"/>
      <c r="EP261" s="2"/>
      <c r="EQ261" s="2"/>
      <c r="ER261" s="2"/>
      <c r="ES261" s="2"/>
      <c r="ET261" s="2"/>
      <c r="EU261" s="2"/>
      <c r="EV261" s="2"/>
    </row>
    <row r="262" spans="1:152" ht="12.7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2"/>
      <c r="CQ262" s="2"/>
      <c r="CR262" s="2"/>
      <c r="CS262" s="2"/>
      <c r="CT262" s="2"/>
      <c r="CU262" s="2"/>
      <c r="CV262" s="2"/>
      <c r="CW262" s="2"/>
      <c r="CX262" s="2"/>
      <c r="CY262" s="2"/>
      <c r="CZ262" s="2"/>
      <c r="DA262" s="2"/>
      <c r="DB262" s="2"/>
      <c r="DC262" s="2"/>
      <c r="DD262" s="2"/>
      <c r="DE262" s="2"/>
      <c r="DF262" s="2"/>
      <c r="DG262" s="2"/>
      <c r="DH262" s="2"/>
      <c r="DI262" s="2"/>
      <c r="DJ262" s="2"/>
      <c r="DK262" s="2"/>
      <c r="DL262" s="2"/>
      <c r="DM262" s="2"/>
      <c r="DN262" s="2"/>
      <c r="DO262" s="2"/>
      <c r="DP262" s="2"/>
      <c r="DQ262" s="2"/>
      <c r="DR262" s="2"/>
      <c r="DS262" s="2"/>
      <c r="DT262" s="2"/>
      <c r="DU262" s="2"/>
      <c r="DV262" s="2"/>
      <c r="DW262" s="2"/>
      <c r="DX262" s="2"/>
      <c r="DY262" s="2"/>
      <c r="DZ262" s="2"/>
      <c r="EA262" s="2"/>
      <c r="EB262" s="2"/>
      <c r="EC262" s="2"/>
      <c r="ED262" s="2"/>
      <c r="EE262" s="2"/>
      <c r="EF262" s="2"/>
      <c r="EG262" s="2"/>
      <c r="EH262" s="2"/>
      <c r="EI262" s="2"/>
      <c r="EJ262" s="2"/>
      <c r="EK262" s="2"/>
      <c r="EL262" s="2"/>
      <c r="EM262" s="2"/>
      <c r="EN262" s="2"/>
      <c r="EO262" s="2"/>
      <c r="EP262" s="2"/>
      <c r="EQ262" s="2"/>
      <c r="ER262" s="2"/>
      <c r="ES262" s="2"/>
      <c r="ET262" s="2"/>
      <c r="EU262" s="2"/>
      <c r="EV262" s="2"/>
    </row>
    <row r="263" spans="1:152" ht="12.7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c r="CV263" s="2"/>
      <c r="CW263" s="2"/>
      <c r="CX263" s="2"/>
      <c r="CY263" s="2"/>
      <c r="CZ263" s="2"/>
      <c r="DA263" s="2"/>
      <c r="DB263" s="2"/>
      <c r="DC263" s="2"/>
      <c r="DD263" s="2"/>
      <c r="DE263" s="2"/>
      <c r="DF263" s="2"/>
      <c r="DG263" s="2"/>
      <c r="DH263" s="2"/>
      <c r="DI263" s="2"/>
      <c r="DJ263" s="2"/>
      <c r="DK263" s="2"/>
      <c r="DL263" s="2"/>
      <c r="DM263" s="2"/>
      <c r="DN263" s="2"/>
      <c r="DO263" s="2"/>
      <c r="DP263" s="2"/>
      <c r="DQ263" s="2"/>
      <c r="DR263" s="2"/>
      <c r="DS263" s="2"/>
      <c r="DT263" s="2"/>
      <c r="DU263" s="2"/>
      <c r="DV263" s="2"/>
      <c r="DW263" s="2"/>
      <c r="DX263" s="2"/>
      <c r="DY263" s="2"/>
      <c r="DZ263" s="2"/>
      <c r="EA263" s="2"/>
      <c r="EB263" s="2"/>
      <c r="EC263" s="2"/>
      <c r="ED263" s="2"/>
      <c r="EE263" s="2"/>
      <c r="EF263" s="2"/>
      <c r="EG263" s="2"/>
      <c r="EH263" s="2"/>
      <c r="EI263" s="2"/>
      <c r="EJ263" s="2"/>
      <c r="EK263" s="2"/>
      <c r="EL263" s="2"/>
      <c r="EM263" s="2"/>
      <c r="EN263" s="2"/>
      <c r="EO263" s="2"/>
      <c r="EP263" s="2"/>
      <c r="EQ263" s="2"/>
      <c r="ER263" s="2"/>
      <c r="ES263" s="2"/>
      <c r="ET263" s="2"/>
      <c r="EU263" s="2"/>
      <c r="EV263" s="2"/>
    </row>
    <row r="264" spans="1:152" ht="12.7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c r="CS264" s="2"/>
      <c r="CT264" s="2"/>
      <c r="CU264" s="2"/>
      <c r="CV264" s="2"/>
      <c r="CW264" s="2"/>
      <c r="CX264" s="2"/>
      <c r="CY264" s="2"/>
      <c r="CZ264" s="2"/>
      <c r="DA264" s="2"/>
      <c r="DB264" s="2"/>
      <c r="DC264" s="2"/>
      <c r="DD264" s="2"/>
      <c r="DE264" s="2"/>
      <c r="DF264" s="2"/>
      <c r="DG264" s="2"/>
      <c r="DH264" s="2"/>
      <c r="DI264" s="2"/>
      <c r="DJ264" s="2"/>
      <c r="DK264" s="2"/>
      <c r="DL264" s="2"/>
      <c r="DM264" s="2"/>
      <c r="DN264" s="2"/>
      <c r="DO264" s="2"/>
      <c r="DP264" s="2"/>
      <c r="DQ264" s="2"/>
      <c r="DR264" s="2"/>
      <c r="DS264" s="2"/>
      <c r="DT264" s="2"/>
      <c r="DU264" s="2"/>
      <c r="DV264" s="2"/>
      <c r="DW264" s="2"/>
      <c r="DX264" s="2"/>
      <c r="DY264" s="2"/>
      <c r="DZ264" s="2"/>
      <c r="EA264" s="2"/>
      <c r="EB264" s="2"/>
      <c r="EC264" s="2"/>
      <c r="ED264" s="2"/>
      <c r="EE264" s="2"/>
      <c r="EF264" s="2"/>
      <c r="EG264" s="2"/>
      <c r="EH264" s="2"/>
      <c r="EI264" s="2"/>
      <c r="EJ264" s="2"/>
      <c r="EK264" s="2"/>
      <c r="EL264" s="2"/>
      <c r="EM264" s="2"/>
      <c r="EN264" s="2"/>
      <c r="EO264" s="2"/>
      <c r="EP264" s="2"/>
      <c r="EQ264" s="2"/>
      <c r="ER264" s="2"/>
      <c r="ES264" s="2"/>
      <c r="ET264" s="2"/>
      <c r="EU264" s="2"/>
      <c r="EV264" s="2"/>
    </row>
    <row r="265" spans="1:152" ht="12.7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c r="CS265" s="2"/>
      <c r="CT265" s="2"/>
      <c r="CU265" s="2"/>
      <c r="CV265" s="2"/>
      <c r="CW265" s="2"/>
      <c r="CX265" s="2"/>
      <c r="CY265" s="2"/>
      <c r="CZ265" s="2"/>
      <c r="DA265" s="2"/>
      <c r="DB265" s="2"/>
      <c r="DC265" s="2"/>
      <c r="DD265" s="2"/>
      <c r="DE265" s="2"/>
      <c r="DF265" s="2"/>
      <c r="DG265" s="2"/>
      <c r="DH265" s="2"/>
      <c r="DI265" s="2"/>
      <c r="DJ265" s="2"/>
      <c r="DK265" s="2"/>
      <c r="DL265" s="2"/>
      <c r="DM265" s="2"/>
      <c r="DN265" s="2"/>
      <c r="DO265" s="2"/>
      <c r="DP265" s="2"/>
      <c r="DQ265" s="2"/>
      <c r="DR265" s="2"/>
      <c r="DS265" s="2"/>
      <c r="DT265" s="2"/>
      <c r="DU265" s="2"/>
      <c r="DV265" s="2"/>
      <c r="DW265" s="2"/>
      <c r="DX265" s="2"/>
      <c r="DY265" s="2"/>
      <c r="DZ265" s="2"/>
      <c r="EA265" s="2"/>
      <c r="EB265" s="2"/>
      <c r="EC265" s="2"/>
      <c r="ED265" s="2"/>
      <c r="EE265" s="2"/>
      <c r="EF265" s="2"/>
      <c r="EG265" s="2"/>
      <c r="EH265" s="2"/>
      <c r="EI265" s="2"/>
      <c r="EJ265" s="2"/>
      <c r="EK265" s="2"/>
      <c r="EL265" s="2"/>
      <c r="EM265" s="2"/>
      <c r="EN265" s="2"/>
      <c r="EO265" s="2"/>
      <c r="EP265" s="2"/>
      <c r="EQ265" s="2"/>
      <c r="ER265" s="2"/>
      <c r="ES265" s="2"/>
      <c r="ET265" s="2"/>
      <c r="EU265" s="2"/>
      <c r="EV265" s="2"/>
    </row>
    <row r="266" spans="1:152" ht="12.7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2"/>
      <c r="CQ266" s="2"/>
      <c r="CR266" s="2"/>
      <c r="CS266" s="2"/>
      <c r="CT266" s="2"/>
      <c r="CU266" s="2"/>
      <c r="CV266" s="2"/>
      <c r="CW266" s="2"/>
      <c r="CX266" s="2"/>
      <c r="CY266" s="2"/>
      <c r="CZ266" s="2"/>
      <c r="DA266" s="2"/>
      <c r="DB266" s="2"/>
      <c r="DC266" s="2"/>
      <c r="DD266" s="2"/>
      <c r="DE266" s="2"/>
      <c r="DF266" s="2"/>
      <c r="DG266" s="2"/>
      <c r="DH266" s="2"/>
      <c r="DI266" s="2"/>
      <c r="DJ266" s="2"/>
      <c r="DK266" s="2"/>
      <c r="DL266" s="2"/>
      <c r="DM266" s="2"/>
      <c r="DN266" s="2"/>
      <c r="DO266" s="2"/>
      <c r="DP266" s="2"/>
      <c r="DQ266" s="2"/>
      <c r="DR266" s="2"/>
      <c r="DS266" s="2"/>
      <c r="DT266" s="2"/>
      <c r="DU266" s="2"/>
      <c r="DV266" s="2"/>
      <c r="DW266" s="2"/>
      <c r="DX266" s="2"/>
      <c r="DY266" s="2"/>
      <c r="DZ266" s="2"/>
      <c r="EA266" s="2"/>
      <c r="EB266" s="2"/>
      <c r="EC266" s="2"/>
      <c r="ED266" s="2"/>
      <c r="EE266" s="2"/>
      <c r="EF266" s="2"/>
      <c r="EG266" s="2"/>
      <c r="EH266" s="2"/>
      <c r="EI266" s="2"/>
      <c r="EJ266" s="2"/>
      <c r="EK266" s="2"/>
      <c r="EL266" s="2"/>
      <c r="EM266" s="2"/>
      <c r="EN266" s="2"/>
      <c r="EO266" s="2"/>
      <c r="EP266" s="2"/>
      <c r="EQ266" s="2"/>
      <c r="ER266" s="2"/>
      <c r="ES266" s="2"/>
      <c r="ET266" s="2"/>
      <c r="EU266" s="2"/>
      <c r="EV266" s="2"/>
    </row>
    <row r="267" spans="1:152" ht="12.7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c r="CS267" s="2"/>
      <c r="CT267" s="2"/>
      <c r="CU267" s="2"/>
      <c r="CV267" s="2"/>
      <c r="CW267" s="2"/>
      <c r="CX267" s="2"/>
      <c r="CY267" s="2"/>
      <c r="CZ267" s="2"/>
      <c r="DA267" s="2"/>
      <c r="DB267" s="2"/>
      <c r="DC267" s="2"/>
      <c r="DD267" s="2"/>
      <c r="DE267" s="2"/>
      <c r="DF267" s="2"/>
      <c r="DG267" s="2"/>
      <c r="DH267" s="2"/>
      <c r="DI267" s="2"/>
      <c r="DJ267" s="2"/>
      <c r="DK267" s="2"/>
      <c r="DL267" s="2"/>
      <c r="DM267" s="2"/>
      <c r="DN267" s="2"/>
      <c r="DO267" s="2"/>
      <c r="DP267" s="2"/>
      <c r="DQ267" s="2"/>
      <c r="DR267" s="2"/>
      <c r="DS267" s="2"/>
      <c r="DT267" s="2"/>
      <c r="DU267" s="2"/>
      <c r="DV267" s="2"/>
      <c r="DW267" s="2"/>
      <c r="DX267" s="2"/>
      <c r="DY267" s="2"/>
      <c r="DZ267" s="2"/>
      <c r="EA267" s="2"/>
      <c r="EB267" s="2"/>
      <c r="EC267" s="2"/>
      <c r="ED267" s="2"/>
      <c r="EE267" s="2"/>
      <c r="EF267" s="2"/>
      <c r="EG267" s="2"/>
      <c r="EH267" s="2"/>
      <c r="EI267" s="2"/>
      <c r="EJ267" s="2"/>
      <c r="EK267" s="2"/>
      <c r="EL267" s="2"/>
      <c r="EM267" s="2"/>
      <c r="EN267" s="2"/>
      <c r="EO267" s="2"/>
      <c r="EP267" s="2"/>
      <c r="EQ267" s="2"/>
      <c r="ER267" s="2"/>
      <c r="ES267" s="2"/>
      <c r="ET267" s="2"/>
      <c r="EU267" s="2"/>
      <c r="EV267" s="2"/>
    </row>
    <row r="268" spans="1:152" ht="12.7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c r="CS268" s="2"/>
      <c r="CT268" s="2"/>
      <c r="CU268" s="2"/>
      <c r="CV268" s="2"/>
      <c r="CW268" s="2"/>
      <c r="CX268" s="2"/>
      <c r="CY268" s="2"/>
      <c r="CZ268" s="2"/>
      <c r="DA268" s="2"/>
      <c r="DB268" s="2"/>
      <c r="DC268" s="2"/>
      <c r="DD268" s="2"/>
      <c r="DE268" s="2"/>
      <c r="DF268" s="2"/>
      <c r="DG268" s="2"/>
      <c r="DH268" s="2"/>
      <c r="DI268" s="2"/>
      <c r="DJ268" s="2"/>
      <c r="DK268" s="2"/>
      <c r="DL268" s="2"/>
      <c r="DM268" s="2"/>
      <c r="DN268" s="2"/>
      <c r="DO268" s="2"/>
      <c r="DP268" s="2"/>
      <c r="DQ268" s="2"/>
      <c r="DR268" s="2"/>
      <c r="DS268" s="2"/>
      <c r="DT268" s="2"/>
      <c r="DU268" s="2"/>
      <c r="DV268" s="2"/>
      <c r="DW268" s="2"/>
      <c r="DX268" s="2"/>
      <c r="DY268" s="2"/>
      <c r="DZ268" s="2"/>
      <c r="EA268" s="2"/>
      <c r="EB268" s="2"/>
      <c r="EC268" s="2"/>
      <c r="ED268" s="2"/>
      <c r="EE268" s="2"/>
      <c r="EF268" s="2"/>
      <c r="EG268" s="2"/>
      <c r="EH268" s="2"/>
      <c r="EI268" s="2"/>
      <c r="EJ268" s="2"/>
      <c r="EK268" s="2"/>
      <c r="EL268" s="2"/>
      <c r="EM268" s="2"/>
      <c r="EN268" s="2"/>
      <c r="EO268" s="2"/>
      <c r="EP268" s="2"/>
      <c r="EQ268" s="2"/>
      <c r="ER268" s="2"/>
      <c r="ES268" s="2"/>
      <c r="ET268" s="2"/>
      <c r="EU268" s="2"/>
      <c r="EV268" s="2"/>
    </row>
    <row r="269" spans="1:152" ht="12.7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c r="CS269" s="2"/>
      <c r="CT269" s="2"/>
      <c r="CU269" s="2"/>
      <c r="CV269" s="2"/>
      <c r="CW269" s="2"/>
      <c r="CX269" s="2"/>
      <c r="CY269" s="2"/>
      <c r="CZ269" s="2"/>
      <c r="DA269" s="2"/>
      <c r="DB269" s="2"/>
      <c r="DC269" s="2"/>
      <c r="DD269" s="2"/>
      <c r="DE269" s="2"/>
      <c r="DF269" s="2"/>
      <c r="DG269" s="2"/>
      <c r="DH269" s="2"/>
      <c r="DI269" s="2"/>
      <c r="DJ269" s="2"/>
      <c r="DK269" s="2"/>
      <c r="DL269" s="2"/>
      <c r="DM269" s="2"/>
      <c r="DN269" s="2"/>
      <c r="DO269" s="2"/>
      <c r="DP269" s="2"/>
      <c r="DQ269" s="2"/>
      <c r="DR269" s="2"/>
      <c r="DS269" s="2"/>
      <c r="DT269" s="2"/>
      <c r="DU269" s="2"/>
      <c r="DV269" s="2"/>
      <c r="DW269" s="2"/>
      <c r="DX269" s="2"/>
      <c r="DY269" s="2"/>
      <c r="DZ269" s="2"/>
      <c r="EA269" s="2"/>
      <c r="EB269" s="2"/>
      <c r="EC269" s="2"/>
      <c r="ED269" s="2"/>
      <c r="EE269" s="2"/>
      <c r="EF269" s="2"/>
      <c r="EG269" s="2"/>
      <c r="EH269" s="2"/>
      <c r="EI269" s="2"/>
      <c r="EJ269" s="2"/>
      <c r="EK269" s="2"/>
      <c r="EL269" s="2"/>
      <c r="EM269" s="2"/>
      <c r="EN269" s="2"/>
      <c r="EO269" s="2"/>
      <c r="EP269" s="2"/>
      <c r="EQ269" s="2"/>
      <c r="ER269" s="2"/>
      <c r="ES269" s="2"/>
      <c r="ET269" s="2"/>
      <c r="EU269" s="2"/>
      <c r="EV269" s="2"/>
    </row>
    <row r="270" spans="1:152" ht="12.7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c r="CS270" s="2"/>
      <c r="CT270" s="2"/>
      <c r="CU270" s="2"/>
      <c r="CV270" s="2"/>
      <c r="CW270" s="2"/>
      <c r="CX270" s="2"/>
      <c r="CY270" s="2"/>
      <c r="CZ270" s="2"/>
      <c r="DA270" s="2"/>
      <c r="DB270" s="2"/>
      <c r="DC270" s="2"/>
      <c r="DD270" s="2"/>
      <c r="DE270" s="2"/>
      <c r="DF270" s="2"/>
      <c r="DG270" s="2"/>
      <c r="DH270" s="2"/>
      <c r="DI270" s="2"/>
      <c r="DJ270" s="2"/>
      <c r="DK270" s="2"/>
      <c r="DL270" s="2"/>
      <c r="DM270" s="2"/>
      <c r="DN270" s="2"/>
      <c r="DO270" s="2"/>
      <c r="DP270" s="2"/>
      <c r="DQ270" s="2"/>
      <c r="DR270" s="2"/>
      <c r="DS270" s="2"/>
      <c r="DT270" s="2"/>
      <c r="DU270" s="2"/>
      <c r="DV270" s="2"/>
      <c r="DW270" s="2"/>
      <c r="DX270" s="2"/>
      <c r="DY270" s="2"/>
      <c r="DZ270" s="2"/>
      <c r="EA270" s="2"/>
      <c r="EB270" s="2"/>
      <c r="EC270" s="2"/>
      <c r="ED270" s="2"/>
      <c r="EE270" s="2"/>
      <c r="EF270" s="2"/>
      <c r="EG270" s="2"/>
      <c r="EH270" s="2"/>
      <c r="EI270" s="2"/>
      <c r="EJ270" s="2"/>
      <c r="EK270" s="2"/>
      <c r="EL270" s="2"/>
      <c r="EM270" s="2"/>
      <c r="EN270" s="2"/>
      <c r="EO270" s="2"/>
      <c r="EP270" s="2"/>
      <c r="EQ270" s="2"/>
      <c r="ER270" s="2"/>
      <c r="ES270" s="2"/>
      <c r="ET270" s="2"/>
      <c r="EU270" s="2"/>
      <c r="EV270" s="2"/>
    </row>
    <row r="271" spans="1:152" ht="12.7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c r="CS271" s="2"/>
      <c r="CT271" s="2"/>
      <c r="CU271" s="2"/>
      <c r="CV271" s="2"/>
      <c r="CW271" s="2"/>
      <c r="CX271" s="2"/>
      <c r="CY271" s="2"/>
      <c r="CZ271" s="2"/>
      <c r="DA271" s="2"/>
      <c r="DB271" s="2"/>
      <c r="DC271" s="2"/>
      <c r="DD271" s="2"/>
      <c r="DE271" s="2"/>
      <c r="DF271" s="2"/>
      <c r="DG271" s="2"/>
      <c r="DH271" s="2"/>
      <c r="DI271" s="2"/>
      <c r="DJ271" s="2"/>
      <c r="DK271" s="2"/>
      <c r="DL271" s="2"/>
      <c r="DM271" s="2"/>
      <c r="DN271" s="2"/>
      <c r="DO271" s="2"/>
      <c r="DP271" s="2"/>
      <c r="DQ271" s="2"/>
      <c r="DR271" s="2"/>
      <c r="DS271" s="2"/>
      <c r="DT271" s="2"/>
      <c r="DU271" s="2"/>
      <c r="DV271" s="2"/>
      <c r="DW271" s="2"/>
      <c r="DX271" s="2"/>
      <c r="DY271" s="2"/>
      <c r="DZ271" s="2"/>
      <c r="EA271" s="2"/>
      <c r="EB271" s="2"/>
      <c r="EC271" s="2"/>
      <c r="ED271" s="2"/>
      <c r="EE271" s="2"/>
      <c r="EF271" s="2"/>
      <c r="EG271" s="2"/>
      <c r="EH271" s="2"/>
      <c r="EI271" s="2"/>
      <c r="EJ271" s="2"/>
      <c r="EK271" s="2"/>
      <c r="EL271" s="2"/>
      <c r="EM271" s="2"/>
      <c r="EN271" s="2"/>
      <c r="EO271" s="2"/>
      <c r="EP271" s="2"/>
      <c r="EQ271" s="2"/>
      <c r="ER271" s="2"/>
      <c r="ES271" s="2"/>
      <c r="ET271" s="2"/>
      <c r="EU271" s="2"/>
      <c r="EV271" s="2"/>
    </row>
    <row r="272" spans="1:152" ht="12.7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c r="CS272" s="2"/>
      <c r="CT272" s="2"/>
      <c r="CU272" s="2"/>
      <c r="CV272" s="2"/>
      <c r="CW272" s="2"/>
      <c r="CX272" s="2"/>
      <c r="CY272" s="2"/>
      <c r="CZ272" s="2"/>
      <c r="DA272" s="2"/>
      <c r="DB272" s="2"/>
      <c r="DC272" s="2"/>
      <c r="DD272" s="2"/>
      <c r="DE272" s="2"/>
      <c r="DF272" s="2"/>
      <c r="DG272" s="2"/>
      <c r="DH272" s="2"/>
      <c r="DI272" s="2"/>
      <c r="DJ272" s="2"/>
      <c r="DK272" s="2"/>
      <c r="DL272" s="2"/>
      <c r="DM272" s="2"/>
      <c r="DN272" s="2"/>
      <c r="DO272" s="2"/>
      <c r="DP272" s="2"/>
      <c r="DQ272" s="2"/>
      <c r="DR272" s="2"/>
      <c r="DS272" s="2"/>
      <c r="DT272" s="2"/>
      <c r="DU272" s="2"/>
      <c r="DV272" s="2"/>
      <c r="DW272" s="2"/>
      <c r="DX272" s="2"/>
      <c r="DY272" s="2"/>
      <c r="DZ272" s="2"/>
      <c r="EA272" s="2"/>
      <c r="EB272" s="2"/>
      <c r="EC272" s="2"/>
      <c r="ED272" s="2"/>
      <c r="EE272" s="2"/>
      <c r="EF272" s="2"/>
      <c r="EG272" s="2"/>
      <c r="EH272" s="2"/>
      <c r="EI272" s="2"/>
      <c r="EJ272" s="2"/>
      <c r="EK272" s="2"/>
      <c r="EL272" s="2"/>
      <c r="EM272" s="2"/>
      <c r="EN272" s="2"/>
      <c r="EO272" s="2"/>
      <c r="EP272" s="2"/>
      <c r="EQ272" s="2"/>
      <c r="ER272" s="2"/>
      <c r="ES272" s="2"/>
      <c r="ET272" s="2"/>
      <c r="EU272" s="2"/>
      <c r="EV272" s="2"/>
    </row>
    <row r="273" spans="1:152" ht="12.7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c r="CS273" s="2"/>
      <c r="CT273" s="2"/>
      <c r="CU273" s="2"/>
      <c r="CV273" s="2"/>
      <c r="CW273" s="2"/>
      <c r="CX273" s="2"/>
      <c r="CY273" s="2"/>
      <c r="CZ273" s="2"/>
      <c r="DA273" s="2"/>
      <c r="DB273" s="2"/>
      <c r="DC273" s="2"/>
      <c r="DD273" s="2"/>
      <c r="DE273" s="2"/>
      <c r="DF273" s="2"/>
      <c r="DG273" s="2"/>
      <c r="DH273" s="2"/>
      <c r="DI273" s="2"/>
      <c r="DJ273" s="2"/>
      <c r="DK273" s="2"/>
      <c r="DL273" s="2"/>
      <c r="DM273" s="2"/>
      <c r="DN273" s="2"/>
      <c r="DO273" s="2"/>
      <c r="DP273" s="2"/>
      <c r="DQ273" s="2"/>
      <c r="DR273" s="2"/>
      <c r="DS273" s="2"/>
      <c r="DT273" s="2"/>
      <c r="DU273" s="2"/>
      <c r="DV273" s="2"/>
      <c r="DW273" s="2"/>
      <c r="DX273" s="2"/>
      <c r="DY273" s="2"/>
      <c r="DZ273" s="2"/>
      <c r="EA273" s="2"/>
      <c r="EB273" s="2"/>
      <c r="EC273" s="2"/>
      <c r="ED273" s="2"/>
      <c r="EE273" s="2"/>
      <c r="EF273" s="2"/>
      <c r="EG273" s="2"/>
      <c r="EH273" s="2"/>
      <c r="EI273" s="2"/>
      <c r="EJ273" s="2"/>
      <c r="EK273" s="2"/>
      <c r="EL273" s="2"/>
      <c r="EM273" s="2"/>
      <c r="EN273" s="2"/>
      <c r="EO273" s="2"/>
      <c r="EP273" s="2"/>
      <c r="EQ273" s="2"/>
      <c r="ER273" s="2"/>
      <c r="ES273" s="2"/>
      <c r="ET273" s="2"/>
      <c r="EU273" s="2"/>
      <c r="EV273" s="2"/>
    </row>
    <row r="274" spans="1:152" ht="12.7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c r="CS274" s="2"/>
      <c r="CT274" s="2"/>
      <c r="CU274" s="2"/>
      <c r="CV274" s="2"/>
      <c r="CW274" s="2"/>
      <c r="CX274" s="2"/>
      <c r="CY274" s="2"/>
      <c r="CZ274" s="2"/>
      <c r="DA274" s="2"/>
      <c r="DB274" s="2"/>
      <c r="DC274" s="2"/>
      <c r="DD274" s="2"/>
      <c r="DE274" s="2"/>
      <c r="DF274" s="2"/>
      <c r="DG274" s="2"/>
      <c r="DH274" s="2"/>
      <c r="DI274" s="2"/>
      <c r="DJ274" s="2"/>
      <c r="DK274" s="2"/>
      <c r="DL274" s="2"/>
      <c r="DM274" s="2"/>
      <c r="DN274" s="2"/>
      <c r="DO274" s="2"/>
      <c r="DP274" s="2"/>
      <c r="DQ274" s="2"/>
      <c r="DR274" s="2"/>
      <c r="DS274" s="2"/>
      <c r="DT274" s="2"/>
      <c r="DU274" s="2"/>
      <c r="DV274" s="2"/>
      <c r="DW274" s="2"/>
      <c r="DX274" s="2"/>
      <c r="DY274" s="2"/>
      <c r="DZ274" s="2"/>
      <c r="EA274" s="2"/>
      <c r="EB274" s="2"/>
      <c r="EC274" s="2"/>
      <c r="ED274" s="2"/>
      <c r="EE274" s="2"/>
      <c r="EF274" s="2"/>
      <c r="EG274" s="2"/>
      <c r="EH274" s="2"/>
      <c r="EI274" s="2"/>
      <c r="EJ274" s="2"/>
      <c r="EK274" s="2"/>
      <c r="EL274" s="2"/>
      <c r="EM274" s="2"/>
      <c r="EN274" s="2"/>
      <c r="EO274" s="2"/>
      <c r="EP274" s="2"/>
      <c r="EQ274" s="2"/>
      <c r="ER274" s="2"/>
      <c r="ES274" s="2"/>
      <c r="ET274" s="2"/>
      <c r="EU274" s="2"/>
      <c r="EV274" s="2"/>
    </row>
    <row r="275" spans="1:152" ht="12.7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c r="CP275" s="2"/>
      <c r="CQ275" s="2"/>
      <c r="CR275" s="2"/>
      <c r="CS275" s="2"/>
      <c r="CT275" s="2"/>
      <c r="CU275" s="2"/>
      <c r="CV275" s="2"/>
      <c r="CW275" s="2"/>
      <c r="CX275" s="2"/>
      <c r="CY275" s="2"/>
      <c r="CZ275" s="2"/>
      <c r="DA275" s="2"/>
      <c r="DB275" s="2"/>
      <c r="DC275" s="2"/>
      <c r="DD275" s="2"/>
      <c r="DE275" s="2"/>
      <c r="DF275" s="2"/>
      <c r="DG275" s="2"/>
      <c r="DH275" s="2"/>
      <c r="DI275" s="2"/>
      <c r="DJ275" s="2"/>
      <c r="DK275" s="2"/>
      <c r="DL275" s="2"/>
      <c r="DM275" s="2"/>
      <c r="DN275" s="2"/>
      <c r="DO275" s="2"/>
      <c r="DP275" s="2"/>
      <c r="DQ275" s="2"/>
      <c r="DR275" s="2"/>
      <c r="DS275" s="2"/>
      <c r="DT275" s="2"/>
      <c r="DU275" s="2"/>
      <c r="DV275" s="2"/>
      <c r="DW275" s="2"/>
      <c r="DX275" s="2"/>
      <c r="DY275" s="2"/>
      <c r="DZ275" s="2"/>
      <c r="EA275" s="2"/>
      <c r="EB275" s="2"/>
      <c r="EC275" s="2"/>
      <c r="ED275" s="2"/>
      <c r="EE275" s="2"/>
      <c r="EF275" s="2"/>
      <c r="EG275" s="2"/>
      <c r="EH275" s="2"/>
      <c r="EI275" s="2"/>
      <c r="EJ275" s="2"/>
      <c r="EK275" s="2"/>
      <c r="EL275" s="2"/>
      <c r="EM275" s="2"/>
      <c r="EN275" s="2"/>
      <c r="EO275" s="2"/>
      <c r="EP275" s="2"/>
      <c r="EQ275" s="2"/>
      <c r="ER275" s="2"/>
      <c r="ES275" s="2"/>
      <c r="ET275" s="2"/>
      <c r="EU275" s="2"/>
      <c r="EV275" s="2"/>
    </row>
    <row r="276" spans="1:152" ht="12.7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2"/>
      <c r="CQ276" s="2"/>
      <c r="CR276" s="2"/>
      <c r="CS276" s="2"/>
      <c r="CT276" s="2"/>
      <c r="CU276" s="2"/>
      <c r="CV276" s="2"/>
      <c r="CW276" s="2"/>
      <c r="CX276" s="2"/>
      <c r="CY276" s="2"/>
      <c r="CZ276" s="2"/>
      <c r="DA276" s="2"/>
      <c r="DB276" s="2"/>
      <c r="DC276" s="2"/>
      <c r="DD276" s="2"/>
      <c r="DE276" s="2"/>
      <c r="DF276" s="2"/>
      <c r="DG276" s="2"/>
      <c r="DH276" s="2"/>
      <c r="DI276" s="2"/>
      <c r="DJ276" s="2"/>
      <c r="DK276" s="2"/>
      <c r="DL276" s="2"/>
      <c r="DM276" s="2"/>
      <c r="DN276" s="2"/>
      <c r="DO276" s="2"/>
      <c r="DP276" s="2"/>
      <c r="DQ276" s="2"/>
      <c r="DR276" s="2"/>
      <c r="DS276" s="2"/>
      <c r="DT276" s="2"/>
      <c r="DU276" s="2"/>
      <c r="DV276" s="2"/>
      <c r="DW276" s="2"/>
      <c r="DX276" s="2"/>
      <c r="DY276" s="2"/>
      <c r="DZ276" s="2"/>
      <c r="EA276" s="2"/>
      <c r="EB276" s="2"/>
      <c r="EC276" s="2"/>
      <c r="ED276" s="2"/>
      <c r="EE276" s="2"/>
      <c r="EF276" s="2"/>
      <c r="EG276" s="2"/>
      <c r="EH276" s="2"/>
      <c r="EI276" s="2"/>
      <c r="EJ276" s="2"/>
      <c r="EK276" s="2"/>
      <c r="EL276" s="2"/>
      <c r="EM276" s="2"/>
      <c r="EN276" s="2"/>
      <c r="EO276" s="2"/>
      <c r="EP276" s="2"/>
      <c r="EQ276" s="2"/>
      <c r="ER276" s="2"/>
      <c r="ES276" s="2"/>
      <c r="ET276" s="2"/>
      <c r="EU276" s="2"/>
      <c r="EV276" s="2"/>
    </row>
    <row r="277" spans="1:152" ht="12.7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c r="CP277" s="2"/>
      <c r="CQ277" s="2"/>
      <c r="CR277" s="2"/>
      <c r="CS277" s="2"/>
      <c r="CT277" s="2"/>
      <c r="CU277" s="2"/>
      <c r="CV277" s="2"/>
      <c r="CW277" s="2"/>
      <c r="CX277" s="2"/>
      <c r="CY277" s="2"/>
      <c r="CZ277" s="2"/>
      <c r="DA277" s="2"/>
      <c r="DB277" s="2"/>
      <c r="DC277" s="2"/>
      <c r="DD277" s="2"/>
      <c r="DE277" s="2"/>
      <c r="DF277" s="2"/>
      <c r="DG277" s="2"/>
      <c r="DH277" s="2"/>
      <c r="DI277" s="2"/>
      <c r="DJ277" s="2"/>
      <c r="DK277" s="2"/>
      <c r="DL277" s="2"/>
      <c r="DM277" s="2"/>
      <c r="DN277" s="2"/>
      <c r="DO277" s="2"/>
      <c r="DP277" s="2"/>
      <c r="DQ277" s="2"/>
      <c r="DR277" s="2"/>
      <c r="DS277" s="2"/>
      <c r="DT277" s="2"/>
      <c r="DU277" s="2"/>
      <c r="DV277" s="2"/>
      <c r="DW277" s="2"/>
      <c r="DX277" s="2"/>
      <c r="DY277" s="2"/>
      <c r="DZ277" s="2"/>
      <c r="EA277" s="2"/>
      <c r="EB277" s="2"/>
      <c r="EC277" s="2"/>
      <c r="ED277" s="2"/>
      <c r="EE277" s="2"/>
      <c r="EF277" s="2"/>
      <c r="EG277" s="2"/>
      <c r="EH277" s="2"/>
      <c r="EI277" s="2"/>
      <c r="EJ277" s="2"/>
      <c r="EK277" s="2"/>
      <c r="EL277" s="2"/>
      <c r="EM277" s="2"/>
      <c r="EN277" s="2"/>
      <c r="EO277" s="2"/>
      <c r="EP277" s="2"/>
      <c r="EQ277" s="2"/>
      <c r="ER277" s="2"/>
      <c r="ES277" s="2"/>
      <c r="ET277" s="2"/>
      <c r="EU277" s="2"/>
      <c r="EV277" s="2"/>
    </row>
    <row r="278" spans="1:152" ht="12.7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2"/>
      <c r="CQ278" s="2"/>
      <c r="CR278" s="2"/>
      <c r="CS278" s="2"/>
      <c r="CT278" s="2"/>
      <c r="CU278" s="2"/>
      <c r="CV278" s="2"/>
      <c r="CW278" s="2"/>
      <c r="CX278" s="2"/>
      <c r="CY278" s="2"/>
      <c r="CZ278" s="2"/>
      <c r="DA278" s="2"/>
      <c r="DB278" s="2"/>
      <c r="DC278" s="2"/>
      <c r="DD278" s="2"/>
      <c r="DE278" s="2"/>
      <c r="DF278" s="2"/>
      <c r="DG278" s="2"/>
      <c r="DH278" s="2"/>
      <c r="DI278" s="2"/>
      <c r="DJ278" s="2"/>
      <c r="DK278" s="2"/>
      <c r="DL278" s="2"/>
      <c r="DM278" s="2"/>
      <c r="DN278" s="2"/>
      <c r="DO278" s="2"/>
      <c r="DP278" s="2"/>
      <c r="DQ278" s="2"/>
      <c r="DR278" s="2"/>
      <c r="DS278" s="2"/>
      <c r="DT278" s="2"/>
      <c r="DU278" s="2"/>
      <c r="DV278" s="2"/>
      <c r="DW278" s="2"/>
      <c r="DX278" s="2"/>
      <c r="DY278" s="2"/>
      <c r="DZ278" s="2"/>
      <c r="EA278" s="2"/>
      <c r="EB278" s="2"/>
      <c r="EC278" s="2"/>
      <c r="ED278" s="2"/>
      <c r="EE278" s="2"/>
      <c r="EF278" s="2"/>
      <c r="EG278" s="2"/>
      <c r="EH278" s="2"/>
      <c r="EI278" s="2"/>
      <c r="EJ278" s="2"/>
      <c r="EK278" s="2"/>
      <c r="EL278" s="2"/>
      <c r="EM278" s="2"/>
      <c r="EN278" s="2"/>
      <c r="EO278" s="2"/>
      <c r="EP278" s="2"/>
      <c r="EQ278" s="2"/>
      <c r="ER278" s="2"/>
      <c r="ES278" s="2"/>
      <c r="ET278" s="2"/>
      <c r="EU278" s="2"/>
      <c r="EV278" s="2"/>
    </row>
    <row r="279" spans="1:152" ht="12.7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c r="CP279" s="2"/>
      <c r="CQ279" s="2"/>
      <c r="CR279" s="2"/>
      <c r="CS279" s="2"/>
      <c r="CT279" s="2"/>
      <c r="CU279" s="2"/>
      <c r="CV279" s="2"/>
      <c r="CW279" s="2"/>
      <c r="CX279" s="2"/>
      <c r="CY279" s="2"/>
      <c r="CZ279" s="2"/>
      <c r="DA279" s="2"/>
      <c r="DB279" s="2"/>
      <c r="DC279" s="2"/>
      <c r="DD279" s="2"/>
      <c r="DE279" s="2"/>
      <c r="DF279" s="2"/>
      <c r="DG279" s="2"/>
      <c r="DH279" s="2"/>
      <c r="DI279" s="2"/>
      <c r="DJ279" s="2"/>
      <c r="DK279" s="2"/>
      <c r="DL279" s="2"/>
      <c r="DM279" s="2"/>
      <c r="DN279" s="2"/>
      <c r="DO279" s="2"/>
      <c r="DP279" s="2"/>
      <c r="DQ279" s="2"/>
      <c r="DR279" s="2"/>
      <c r="DS279" s="2"/>
      <c r="DT279" s="2"/>
      <c r="DU279" s="2"/>
      <c r="DV279" s="2"/>
      <c r="DW279" s="2"/>
      <c r="DX279" s="2"/>
      <c r="DY279" s="2"/>
      <c r="DZ279" s="2"/>
      <c r="EA279" s="2"/>
      <c r="EB279" s="2"/>
      <c r="EC279" s="2"/>
      <c r="ED279" s="2"/>
      <c r="EE279" s="2"/>
      <c r="EF279" s="2"/>
      <c r="EG279" s="2"/>
      <c r="EH279" s="2"/>
      <c r="EI279" s="2"/>
      <c r="EJ279" s="2"/>
      <c r="EK279" s="2"/>
      <c r="EL279" s="2"/>
      <c r="EM279" s="2"/>
      <c r="EN279" s="2"/>
      <c r="EO279" s="2"/>
      <c r="EP279" s="2"/>
      <c r="EQ279" s="2"/>
      <c r="ER279" s="2"/>
      <c r="ES279" s="2"/>
      <c r="ET279" s="2"/>
      <c r="EU279" s="2"/>
      <c r="EV279" s="2"/>
    </row>
    <row r="280" spans="1:152" ht="12.7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c r="CP280" s="2"/>
      <c r="CQ280" s="2"/>
      <c r="CR280" s="2"/>
      <c r="CS280" s="2"/>
      <c r="CT280" s="2"/>
      <c r="CU280" s="2"/>
      <c r="CV280" s="2"/>
      <c r="CW280" s="2"/>
      <c r="CX280" s="2"/>
      <c r="CY280" s="2"/>
      <c r="CZ280" s="2"/>
      <c r="DA280" s="2"/>
      <c r="DB280" s="2"/>
      <c r="DC280" s="2"/>
      <c r="DD280" s="2"/>
      <c r="DE280" s="2"/>
      <c r="DF280" s="2"/>
      <c r="DG280" s="2"/>
      <c r="DH280" s="2"/>
      <c r="DI280" s="2"/>
      <c r="DJ280" s="2"/>
      <c r="DK280" s="2"/>
      <c r="DL280" s="2"/>
      <c r="DM280" s="2"/>
      <c r="DN280" s="2"/>
      <c r="DO280" s="2"/>
      <c r="DP280" s="2"/>
      <c r="DQ280" s="2"/>
      <c r="DR280" s="2"/>
      <c r="DS280" s="2"/>
      <c r="DT280" s="2"/>
      <c r="DU280" s="2"/>
      <c r="DV280" s="2"/>
      <c r="DW280" s="2"/>
      <c r="DX280" s="2"/>
      <c r="DY280" s="2"/>
      <c r="DZ280" s="2"/>
      <c r="EA280" s="2"/>
      <c r="EB280" s="2"/>
      <c r="EC280" s="2"/>
      <c r="ED280" s="2"/>
      <c r="EE280" s="2"/>
      <c r="EF280" s="2"/>
      <c r="EG280" s="2"/>
      <c r="EH280" s="2"/>
      <c r="EI280" s="2"/>
      <c r="EJ280" s="2"/>
      <c r="EK280" s="2"/>
      <c r="EL280" s="2"/>
      <c r="EM280" s="2"/>
      <c r="EN280" s="2"/>
      <c r="EO280" s="2"/>
      <c r="EP280" s="2"/>
      <c r="EQ280" s="2"/>
      <c r="ER280" s="2"/>
      <c r="ES280" s="2"/>
      <c r="ET280" s="2"/>
      <c r="EU280" s="2"/>
      <c r="EV280" s="2"/>
    </row>
    <row r="281" spans="1:152" ht="12.7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c r="CQ281" s="2"/>
      <c r="CR281" s="2"/>
      <c r="CS281" s="2"/>
      <c r="CT281" s="2"/>
      <c r="CU281" s="2"/>
      <c r="CV281" s="2"/>
      <c r="CW281" s="2"/>
      <c r="CX281" s="2"/>
      <c r="CY281" s="2"/>
      <c r="CZ281" s="2"/>
      <c r="DA281" s="2"/>
      <c r="DB281" s="2"/>
      <c r="DC281" s="2"/>
      <c r="DD281" s="2"/>
      <c r="DE281" s="2"/>
      <c r="DF281" s="2"/>
      <c r="DG281" s="2"/>
      <c r="DH281" s="2"/>
      <c r="DI281" s="2"/>
      <c r="DJ281" s="2"/>
      <c r="DK281" s="2"/>
      <c r="DL281" s="2"/>
      <c r="DM281" s="2"/>
      <c r="DN281" s="2"/>
      <c r="DO281" s="2"/>
      <c r="DP281" s="2"/>
      <c r="DQ281" s="2"/>
      <c r="DR281" s="2"/>
      <c r="DS281" s="2"/>
      <c r="DT281" s="2"/>
      <c r="DU281" s="2"/>
      <c r="DV281" s="2"/>
      <c r="DW281" s="2"/>
      <c r="DX281" s="2"/>
      <c r="DY281" s="2"/>
      <c r="DZ281" s="2"/>
      <c r="EA281" s="2"/>
      <c r="EB281" s="2"/>
      <c r="EC281" s="2"/>
      <c r="ED281" s="2"/>
      <c r="EE281" s="2"/>
      <c r="EF281" s="2"/>
      <c r="EG281" s="2"/>
      <c r="EH281" s="2"/>
      <c r="EI281" s="2"/>
      <c r="EJ281" s="2"/>
      <c r="EK281" s="2"/>
      <c r="EL281" s="2"/>
      <c r="EM281" s="2"/>
      <c r="EN281" s="2"/>
      <c r="EO281" s="2"/>
      <c r="EP281" s="2"/>
      <c r="EQ281" s="2"/>
      <c r="ER281" s="2"/>
      <c r="ES281" s="2"/>
      <c r="ET281" s="2"/>
      <c r="EU281" s="2"/>
      <c r="EV281" s="2"/>
    </row>
    <row r="282" spans="1:152" ht="12.7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c r="CP282" s="2"/>
      <c r="CQ282" s="2"/>
      <c r="CR282" s="2"/>
      <c r="CS282" s="2"/>
      <c r="CT282" s="2"/>
      <c r="CU282" s="2"/>
      <c r="CV282" s="2"/>
      <c r="CW282" s="2"/>
      <c r="CX282" s="2"/>
      <c r="CY282" s="2"/>
      <c r="CZ282" s="2"/>
      <c r="DA282" s="2"/>
      <c r="DB282" s="2"/>
      <c r="DC282" s="2"/>
      <c r="DD282" s="2"/>
      <c r="DE282" s="2"/>
      <c r="DF282" s="2"/>
      <c r="DG282" s="2"/>
      <c r="DH282" s="2"/>
      <c r="DI282" s="2"/>
      <c r="DJ282" s="2"/>
      <c r="DK282" s="2"/>
      <c r="DL282" s="2"/>
      <c r="DM282" s="2"/>
      <c r="DN282" s="2"/>
      <c r="DO282" s="2"/>
      <c r="DP282" s="2"/>
      <c r="DQ282" s="2"/>
      <c r="DR282" s="2"/>
      <c r="DS282" s="2"/>
      <c r="DT282" s="2"/>
      <c r="DU282" s="2"/>
      <c r="DV282" s="2"/>
      <c r="DW282" s="2"/>
      <c r="DX282" s="2"/>
      <c r="DY282" s="2"/>
      <c r="DZ282" s="2"/>
      <c r="EA282" s="2"/>
      <c r="EB282" s="2"/>
      <c r="EC282" s="2"/>
      <c r="ED282" s="2"/>
      <c r="EE282" s="2"/>
      <c r="EF282" s="2"/>
      <c r="EG282" s="2"/>
      <c r="EH282" s="2"/>
      <c r="EI282" s="2"/>
      <c r="EJ282" s="2"/>
      <c r="EK282" s="2"/>
      <c r="EL282" s="2"/>
      <c r="EM282" s="2"/>
      <c r="EN282" s="2"/>
      <c r="EO282" s="2"/>
      <c r="EP282" s="2"/>
      <c r="EQ282" s="2"/>
      <c r="ER282" s="2"/>
      <c r="ES282" s="2"/>
      <c r="ET282" s="2"/>
      <c r="EU282" s="2"/>
      <c r="EV282" s="2"/>
    </row>
    <row r="283" spans="1:152" ht="12.7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c r="CP283" s="2"/>
      <c r="CQ283" s="2"/>
      <c r="CR283" s="2"/>
      <c r="CS283" s="2"/>
      <c r="CT283" s="2"/>
      <c r="CU283" s="2"/>
      <c r="CV283" s="2"/>
      <c r="CW283" s="2"/>
      <c r="CX283" s="2"/>
      <c r="CY283" s="2"/>
      <c r="CZ283" s="2"/>
      <c r="DA283" s="2"/>
      <c r="DB283" s="2"/>
      <c r="DC283" s="2"/>
      <c r="DD283" s="2"/>
      <c r="DE283" s="2"/>
      <c r="DF283" s="2"/>
      <c r="DG283" s="2"/>
      <c r="DH283" s="2"/>
      <c r="DI283" s="2"/>
      <c r="DJ283" s="2"/>
      <c r="DK283" s="2"/>
      <c r="DL283" s="2"/>
      <c r="DM283" s="2"/>
      <c r="DN283" s="2"/>
      <c r="DO283" s="2"/>
      <c r="DP283" s="2"/>
      <c r="DQ283" s="2"/>
      <c r="DR283" s="2"/>
      <c r="DS283" s="2"/>
      <c r="DT283" s="2"/>
      <c r="DU283" s="2"/>
      <c r="DV283" s="2"/>
      <c r="DW283" s="2"/>
      <c r="DX283" s="2"/>
      <c r="DY283" s="2"/>
      <c r="DZ283" s="2"/>
      <c r="EA283" s="2"/>
      <c r="EB283" s="2"/>
      <c r="EC283" s="2"/>
      <c r="ED283" s="2"/>
      <c r="EE283" s="2"/>
      <c r="EF283" s="2"/>
      <c r="EG283" s="2"/>
      <c r="EH283" s="2"/>
      <c r="EI283" s="2"/>
      <c r="EJ283" s="2"/>
      <c r="EK283" s="2"/>
      <c r="EL283" s="2"/>
      <c r="EM283" s="2"/>
      <c r="EN283" s="2"/>
      <c r="EO283" s="2"/>
      <c r="EP283" s="2"/>
      <c r="EQ283" s="2"/>
      <c r="ER283" s="2"/>
      <c r="ES283" s="2"/>
      <c r="ET283" s="2"/>
      <c r="EU283" s="2"/>
      <c r="EV283" s="2"/>
    </row>
    <row r="284" spans="1:152" ht="12.7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c r="CS284" s="2"/>
      <c r="CT284" s="2"/>
      <c r="CU284" s="2"/>
      <c r="CV284" s="2"/>
      <c r="CW284" s="2"/>
      <c r="CX284" s="2"/>
      <c r="CY284" s="2"/>
      <c r="CZ284" s="2"/>
      <c r="DA284" s="2"/>
      <c r="DB284" s="2"/>
      <c r="DC284" s="2"/>
      <c r="DD284" s="2"/>
      <c r="DE284" s="2"/>
      <c r="DF284" s="2"/>
      <c r="DG284" s="2"/>
      <c r="DH284" s="2"/>
      <c r="DI284" s="2"/>
      <c r="DJ284" s="2"/>
      <c r="DK284" s="2"/>
      <c r="DL284" s="2"/>
      <c r="DM284" s="2"/>
      <c r="DN284" s="2"/>
      <c r="DO284" s="2"/>
      <c r="DP284" s="2"/>
      <c r="DQ284" s="2"/>
      <c r="DR284" s="2"/>
      <c r="DS284" s="2"/>
      <c r="DT284" s="2"/>
      <c r="DU284" s="2"/>
      <c r="DV284" s="2"/>
      <c r="DW284" s="2"/>
      <c r="DX284" s="2"/>
      <c r="DY284" s="2"/>
      <c r="DZ284" s="2"/>
      <c r="EA284" s="2"/>
      <c r="EB284" s="2"/>
      <c r="EC284" s="2"/>
      <c r="ED284" s="2"/>
      <c r="EE284" s="2"/>
      <c r="EF284" s="2"/>
      <c r="EG284" s="2"/>
      <c r="EH284" s="2"/>
      <c r="EI284" s="2"/>
      <c r="EJ284" s="2"/>
      <c r="EK284" s="2"/>
      <c r="EL284" s="2"/>
      <c r="EM284" s="2"/>
      <c r="EN284" s="2"/>
      <c r="EO284" s="2"/>
      <c r="EP284" s="2"/>
      <c r="EQ284" s="2"/>
      <c r="ER284" s="2"/>
      <c r="ES284" s="2"/>
      <c r="ET284" s="2"/>
      <c r="EU284" s="2"/>
      <c r="EV284" s="2"/>
    </row>
    <row r="285" spans="1:152" ht="12.7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c r="CP285" s="2"/>
      <c r="CQ285" s="2"/>
      <c r="CR285" s="2"/>
      <c r="CS285" s="2"/>
      <c r="CT285" s="2"/>
      <c r="CU285" s="2"/>
      <c r="CV285" s="2"/>
      <c r="CW285" s="2"/>
      <c r="CX285" s="2"/>
      <c r="CY285" s="2"/>
      <c r="CZ285" s="2"/>
      <c r="DA285" s="2"/>
      <c r="DB285" s="2"/>
      <c r="DC285" s="2"/>
      <c r="DD285" s="2"/>
      <c r="DE285" s="2"/>
      <c r="DF285" s="2"/>
      <c r="DG285" s="2"/>
      <c r="DH285" s="2"/>
      <c r="DI285" s="2"/>
      <c r="DJ285" s="2"/>
      <c r="DK285" s="2"/>
      <c r="DL285" s="2"/>
      <c r="DM285" s="2"/>
      <c r="DN285" s="2"/>
      <c r="DO285" s="2"/>
      <c r="DP285" s="2"/>
      <c r="DQ285" s="2"/>
      <c r="DR285" s="2"/>
      <c r="DS285" s="2"/>
      <c r="DT285" s="2"/>
      <c r="DU285" s="2"/>
      <c r="DV285" s="2"/>
      <c r="DW285" s="2"/>
      <c r="DX285" s="2"/>
      <c r="DY285" s="2"/>
      <c r="DZ285" s="2"/>
      <c r="EA285" s="2"/>
      <c r="EB285" s="2"/>
      <c r="EC285" s="2"/>
      <c r="ED285" s="2"/>
      <c r="EE285" s="2"/>
      <c r="EF285" s="2"/>
      <c r="EG285" s="2"/>
      <c r="EH285" s="2"/>
      <c r="EI285" s="2"/>
      <c r="EJ285" s="2"/>
      <c r="EK285" s="2"/>
      <c r="EL285" s="2"/>
      <c r="EM285" s="2"/>
      <c r="EN285" s="2"/>
      <c r="EO285" s="2"/>
      <c r="EP285" s="2"/>
      <c r="EQ285" s="2"/>
      <c r="ER285" s="2"/>
      <c r="ES285" s="2"/>
      <c r="ET285" s="2"/>
      <c r="EU285" s="2"/>
      <c r="EV285" s="2"/>
    </row>
    <row r="286" spans="1:152" ht="12.7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c r="CP286" s="2"/>
      <c r="CQ286" s="2"/>
      <c r="CR286" s="2"/>
      <c r="CS286" s="2"/>
      <c r="CT286" s="2"/>
      <c r="CU286" s="2"/>
      <c r="CV286" s="2"/>
      <c r="CW286" s="2"/>
      <c r="CX286" s="2"/>
      <c r="CY286" s="2"/>
      <c r="CZ286" s="2"/>
      <c r="DA286" s="2"/>
      <c r="DB286" s="2"/>
      <c r="DC286" s="2"/>
      <c r="DD286" s="2"/>
      <c r="DE286" s="2"/>
      <c r="DF286" s="2"/>
      <c r="DG286" s="2"/>
      <c r="DH286" s="2"/>
      <c r="DI286" s="2"/>
      <c r="DJ286" s="2"/>
      <c r="DK286" s="2"/>
      <c r="DL286" s="2"/>
      <c r="DM286" s="2"/>
      <c r="DN286" s="2"/>
      <c r="DO286" s="2"/>
      <c r="DP286" s="2"/>
      <c r="DQ286" s="2"/>
      <c r="DR286" s="2"/>
      <c r="DS286" s="2"/>
      <c r="DT286" s="2"/>
      <c r="DU286" s="2"/>
      <c r="DV286" s="2"/>
      <c r="DW286" s="2"/>
      <c r="DX286" s="2"/>
      <c r="DY286" s="2"/>
      <c r="DZ286" s="2"/>
      <c r="EA286" s="2"/>
      <c r="EB286" s="2"/>
      <c r="EC286" s="2"/>
      <c r="ED286" s="2"/>
      <c r="EE286" s="2"/>
      <c r="EF286" s="2"/>
      <c r="EG286" s="2"/>
      <c r="EH286" s="2"/>
      <c r="EI286" s="2"/>
      <c r="EJ286" s="2"/>
      <c r="EK286" s="2"/>
      <c r="EL286" s="2"/>
      <c r="EM286" s="2"/>
      <c r="EN286" s="2"/>
      <c r="EO286" s="2"/>
      <c r="EP286" s="2"/>
      <c r="EQ286" s="2"/>
      <c r="ER286" s="2"/>
      <c r="ES286" s="2"/>
      <c r="ET286" s="2"/>
      <c r="EU286" s="2"/>
      <c r="EV286" s="2"/>
    </row>
    <row r="287" spans="1:152" ht="12.7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c r="CS287" s="2"/>
      <c r="CT287" s="2"/>
      <c r="CU287" s="2"/>
      <c r="CV287" s="2"/>
      <c r="CW287" s="2"/>
      <c r="CX287" s="2"/>
      <c r="CY287" s="2"/>
      <c r="CZ287" s="2"/>
      <c r="DA287" s="2"/>
      <c r="DB287" s="2"/>
      <c r="DC287" s="2"/>
      <c r="DD287" s="2"/>
      <c r="DE287" s="2"/>
      <c r="DF287" s="2"/>
      <c r="DG287" s="2"/>
      <c r="DH287" s="2"/>
      <c r="DI287" s="2"/>
      <c r="DJ287" s="2"/>
      <c r="DK287" s="2"/>
      <c r="DL287" s="2"/>
      <c r="DM287" s="2"/>
      <c r="DN287" s="2"/>
      <c r="DO287" s="2"/>
      <c r="DP287" s="2"/>
      <c r="DQ287" s="2"/>
      <c r="DR287" s="2"/>
      <c r="DS287" s="2"/>
      <c r="DT287" s="2"/>
      <c r="DU287" s="2"/>
      <c r="DV287" s="2"/>
      <c r="DW287" s="2"/>
      <c r="DX287" s="2"/>
      <c r="DY287" s="2"/>
      <c r="DZ287" s="2"/>
      <c r="EA287" s="2"/>
      <c r="EB287" s="2"/>
      <c r="EC287" s="2"/>
      <c r="ED287" s="2"/>
      <c r="EE287" s="2"/>
      <c r="EF287" s="2"/>
      <c r="EG287" s="2"/>
      <c r="EH287" s="2"/>
      <c r="EI287" s="2"/>
      <c r="EJ287" s="2"/>
      <c r="EK287" s="2"/>
      <c r="EL287" s="2"/>
      <c r="EM287" s="2"/>
      <c r="EN287" s="2"/>
      <c r="EO287" s="2"/>
      <c r="EP287" s="2"/>
      <c r="EQ287" s="2"/>
      <c r="ER287" s="2"/>
      <c r="ES287" s="2"/>
      <c r="ET287" s="2"/>
      <c r="EU287" s="2"/>
      <c r="EV287" s="2"/>
    </row>
    <row r="288" spans="1:152" ht="12.7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c r="CQ288" s="2"/>
      <c r="CR288" s="2"/>
      <c r="CS288" s="2"/>
      <c r="CT288" s="2"/>
      <c r="CU288" s="2"/>
      <c r="CV288" s="2"/>
      <c r="CW288" s="2"/>
      <c r="CX288" s="2"/>
      <c r="CY288" s="2"/>
      <c r="CZ288" s="2"/>
      <c r="DA288" s="2"/>
      <c r="DB288" s="2"/>
      <c r="DC288" s="2"/>
      <c r="DD288" s="2"/>
      <c r="DE288" s="2"/>
      <c r="DF288" s="2"/>
      <c r="DG288" s="2"/>
      <c r="DH288" s="2"/>
      <c r="DI288" s="2"/>
      <c r="DJ288" s="2"/>
      <c r="DK288" s="2"/>
      <c r="DL288" s="2"/>
      <c r="DM288" s="2"/>
      <c r="DN288" s="2"/>
      <c r="DO288" s="2"/>
      <c r="DP288" s="2"/>
      <c r="DQ288" s="2"/>
      <c r="DR288" s="2"/>
      <c r="DS288" s="2"/>
      <c r="DT288" s="2"/>
      <c r="DU288" s="2"/>
      <c r="DV288" s="2"/>
      <c r="DW288" s="2"/>
      <c r="DX288" s="2"/>
      <c r="DY288" s="2"/>
      <c r="DZ288" s="2"/>
      <c r="EA288" s="2"/>
      <c r="EB288" s="2"/>
      <c r="EC288" s="2"/>
      <c r="ED288" s="2"/>
      <c r="EE288" s="2"/>
      <c r="EF288" s="2"/>
      <c r="EG288" s="2"/>
      <c r="EH288" s="2"/>
      <c r="EI288" s="2"/>
      <c r="EJ288" s="2"/>
      <c r="EK288" s="2"/>
      <c r="EL288" s="2"/>
      <c r="EM288" s="2"/>
      <c r="EN288" s="2"/>
      <c r="EO288" s="2"/>
      <c r="EP288" s="2"/>
      <c r="EQ288" s="2"/>
      <c r="ER288" s="2"/>
      <c r="ES288" s="2"/>
      <c r="ET288" s="2"/>
      <c r="EU288" s="2"/>
      <c r="EV288" s="2"/>
    </row>
    <row r="289" spans="1:152" ht="12.7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c r="CU289" s="2"/>
      <c r="CV289" s="2"/>
      <c r="CW289" s="2"/>
      <c r="CX289" s="2"/>
      <c r="CY289" s="2"/>
      <c r="CZ289" s="2"/>
      <c r="DA289" s="2"/>
      <c r="DB289" s="2"/>
      <c r="DC289" s="2"/>
      <c r="DD289" s="2"/>
      <c r="DE289" s="2"/>
      <c r="DF289" s="2"/>
      <c r="DG289" s="2"/>
      <c r="DH289" s="2"/>
      <c r="DI289" s="2"/>
      <c r="DJ289" s="2"/>
      <c r="DK289" s="2"/>
      <c r="DL289" s="2"/>
      <c r="DM289" s="2"/>
      <c r="DN289" s="2"/>
      <c r="DO289" s="2"/>
      <c r="DP289" s="2"/>
      <c r="DQ289" s="2"/>
      <c r="DR289" s="2"/>
      <c r="DS289" s="2"/>
      <c r="DT289" s="2"/>
      <c r="DU289" s="2"/>
      <c r="DV289" s="2"/>
      <c r="DW289" s="2"/>
      <c r="DX289" s="2"/>
      <c r="DY289" s="2"/>
      <c r="DZ289" s="2"/>
      <c r="EA289" s="2"/>
      <c r="EB289" s="2"/>
      <c r="EC289" s="2"/>
      <c r="ED289" s="2"/>
      <c r="EE289" s="2"/>
      <c r="EF289" s="2"/>
      <c r="EG289" s="2"/>
      <c r="EH289" s="2"/>
      <c r="EI289" s="2"/>
      <c r="EJ289" s="2"/>
      <c r="EK289" s="2"/>
      <c r="EL289" s="2"/>
      <c r="EM289" s="2"/>
      <c r="EN289" s="2"/>
      <c r="EO289" s="2"/>
      <c r="EP289" s="2"/>
      <c r="EQ289" s="2"/>
      <c r="ER289" s="2"/>
      <c r="ES289" s="2"/>
      <c r="ET289" s="2"/>
      <c r="EU289" s="2"/>
      <c r="EV289" s="2"/>
    </row>
    <row r="290" spans="1:152" ht="12.7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c r="CS290" s="2"/>
      <c r="CT290" s="2"/>
      <c r="CU290" s="2"/>
      <c r="CV290" s="2"/>
      <c r="CW290" s="2"/>
      <c r="CX290" s="2"/>
      <c r="CY290" s="2"/>
      <c r="CZ290" s="2"/>
      <c r="DA290" s="2"/>
      <c r="DB290" s="2"/>
      <c r="DC290" s="2"/>
      <c r="DD290" s="2"/>
      <c r="DE290" s="2"/>
      <c r="DF290" s="2"/>
      <c r="DG290" s="2"/>
      <c r="DH290" s="2"/>
      <c r="DI290" s="2"/>
      <c r="DJ290" s="2"/>
      <c r="DK290" s="2"/>
      <c r="DL290" s="2"/>
      <c r="DM290" s="2"/>
      <c r="DN290" s="2"/>
      <c r="DO290" s="2"/>
      <c r="DP290" s="2"/>
      <c r="DQ290" s="2"/>
      <c r="DR290" s="2"/>
      <c r="DS290" s="2"/>
      <c r="DT290" s="2"/>
      <c r="DU290" s="2"/>
      <c r="DV290" s="2"/>
      <c r="DW290" s="2"/>
      <c r="DX290" s="2"/>
      <c r="DY290" s="2"/>
      <c r="DZ290" s="2"/>
      <c r="EA290" s="2"/>
      <c r="EB290" s="2"/>
      <c r="EC290" s="2"/>
      <c r="ED290" s="2"/>
      <c r="EE290" s="2"/>
      <c r="EF290" s="2"/>
      <c r="EG290" s="2"/>
      <c r="EH290" s="2"/>
      <c r="EI290" s="2"/>
      <c r="EJ290" s="2"/>
      <c r="EK290" s="2"/>
      <c r="EL290" s="2"/>
      <c r="EM290" s="2"/>
      <c r="EN290" s="2"/>
      <c r="EO290" s="2"/>
      <c r="EP290" s="2"/>
      <c r="EQ290" s="2"/>
      <c r="ER290" s="2"/>
      <c r="ES290" s="2"/>
      <c r="ET290" s="2"/>
      <c r="EU290" s="2"/>
      <c r="EV290" s="2"/>
    </row>
    <row r="291" spans="1:152" ht="12.7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c r="CQ291" s="2"/>
      <c r="CR291" s="2"/>
      <c r="CS291" s="2"/>
      <c r="CT291" s="2"/>
      <c r="CU291" s="2"/>
      <c r="CV291" s="2"/>
      <c r="CW291" s="2"/>
      <c r="CX291" s="2"/>
      <c r="CY291" s="2"/>
      <c r="CZ291" s="2"/>
      <c r="DA291" s="2"/>
      <c r="DB291" s="2"/>
      <c r="DC291" s="2"/>
      <c r="DD291" s="2"/>
      <c r="DE291" s="2"/>
      <c r="DF291" s="2"/>
      <c r="DG291" s="2"/>
      <c r="DH291" s="2"/>
      <c r="DI291" s="2"/>
      <c r="DJ291" s="2"/>
      <c r="DK291" s="2"/>
      <c r="DL291" s="2"/>
      <c r="DM291" s="2"/>
      <c r="DN291" s="2"/>
      <c r="DO291" s="2"/>
      <c r="DP291" s="2"/>
      <c r="DQ291" s="2"/>
      <c r="DR291" s="2"/>
      <c r="DS291" s="2"/>
      <c r="DT291" s="2"/>
      <c r="DU291" s="2"/>
      <c r="DV291" s="2"/>
      <c r="DW291" s="2"/>
      <c r="DX291" s="2"/>
      <c r="DY291" s="2"/>
      <c r="DZ291" s="2"/>
      <c r="EA291" s="2"/>
      <c r="EB291" s="2"/>
      <c r="EC291" s="2"/>
      <c r="ED291" s="2"/>
      <c r="EE291" s="2"/>
      <c r="EF291" s="2"/>
      <c r="EG291" s="2"/>
      <c r="EH291" s="2"/>
      <c r="EI291" s="2"/>
      <c r="EJ291" s="2"/>
      <c r="EK291" s="2"/>
      <c r="EL291" s="2"/>
      <c r="EM291" s="2"/>
      <c r="EN291" s="2"/>
      <c r="EO291" s="2"/>
      <c r="EP291" s="2"/>
      <c r="EQ291" s="2"/>
      <c r="ER291" s="2"/>
      <c r="ES291" s="2"/>
      <c r="ET291" s="2"/>
      <c r="EU291" s="2"/>
      <c r="EV291" s="2"/>
    </row>
    <row r="292" spans="1:152" ht="12.7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c r="CS292" s="2"/>
      <c r="CT292" s="2"/>
      <c r="CU292" s="2"/>
      <c r="CV292" s="2"/>
      <c r="CW292" s="2"/>
      <c r="CX292" s="2"/>
      <c r="CY292" s="2"/>
      <c r="CZ292" s="2"/>
      <c r="DA292" s="2"/>
      <c r="DB292" s="2"/>
      <c r="DC292" s="2"/>
      <c r="DD292" s="2"/>
      <c r="DE292" s="2"/>
      <c r="DF292" s="2"/>
      <c r="DG292" s="2"/>
      <c r="DH292" s="2"/>
      <c r="DI292" s="2"/>
      <c r="DJ292" s="2"/>
      <c r="DK292" s="2"/>
      <c r="DL292" s="2"/>
      <c r="DM292" s="2"/>
      <c r="DN292" s="2"/>
      <c r="DO292" s="2"/>
      <c r="DP292" s="2"/>
      <c r="DQ292" s="2"/>
      <c r="DR292" s="2"/>
      <c r="DS292" s="2"/>
      <c r="DT292" s="2"/>
      <c r="DU292" s="2"/>
      <c r="DV292" s="2"/>
      <c r="DW292" s="2"/>
      <c r="DX292" s="2"/>
      <c r="DY292" s="2"/>
      <c r="DZ292" s="2"/>
      <c r="EA292" s="2"/>
      <c r="EB292" s="2"/>
      <c r="EC292" s="2"/>
      <c r="ED292" s="2"/>
      <c r="EE292" s="2"/>
      <c r="EF292" s="2"/>
      <c r="EG292" s="2"/>
      <c r="EH292" s="2"/>
      <c r="EI292" s="2"/>
      <c r="EJ292" s="2"/>
      <c r="EK292" s="2"/>
      <c r="EL292" s="2"/>
      <c r="EM292" s="2"/>
      <c r="EN292" s="2"/>
      <c r="EO292" s="2"/>
      <c r="EP292" s="2"/>
      <c r="EQ292" s="2"/>
      <c r="ER292" s="2"/>
      <c r="ES292" s="2"/>
      <c r="ET292" s="2"/>
      <c r="EU292" s="2"/>
      <c r="EV292" s="2"/>
    </row>
    <row r="293" spans="1:152" ht="12.7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2"/>
      <c r="CQ293" s="2"/>
      <c r="CR293" s="2"/>
      <c r="CS293" s="2"/>
      <c r="CT293" s="2"/>
      <c r="CU293" s="2"/>
      <c r="CV293" s="2"/>
      <c r="CW293" s="2"/>
      <c r="CX293" s="2"/>
      <c r="CY293" s="2"/>
      <c r="CZ293" s="2"/>
      <c r="DA293" s="2"/>
      <c r="DB293" s="2"/>
      <c r="DC293" s="2"/>
      <c r="DD293" s="2"/>
      <c r="DE293" s="2"/>
      <c r="DF293" s="2"/>
      <c r="DG293" s="2"/>
      <c r="DH293" s="2"/>
      <c r="DI293" s="2"/>
      <c r="DJ293" s="2"/>
      <c r="DK293" s="2"/>
      <c r="DL293" s="2"/>
      <c r="DM293" s="2"/>
      <c r="DN293" s="2"/>
      <c r="DO293" s="2"/>
      <c r="DP293" s="2"/>
      <c r="DQ293" s="2"/>
      <c r="DR293" s="2"/>
      <c r="DS293" s="2"/>
      <c r="DT293" s="2"/>
      <c r="DU293" s="2"/>
      <c r="DV293" s="2"/>
      <c r="DW293" s="2"/>
      <c r="DX293" s="2"/>
      <c r="DY293" s="2"/>
      <c r="DZ293" s="2"/>
      <c r="EA293" s="2"/>
      <c r="EB293" s="2"/>
      <c r="EC293" s="2"/>
      <c r="ED293" s="2"/>
      <c r="EE293" s="2"/>
      <c r="EF293" s="2"/>
      <c r="EG293" s="2"/>
      <c r="EH293" s="2"/>
      <c r="EI293" s="2"/>
      <c r="EJ293" s="2"/>
      <c r="EK293" s="2"/>
      <c r="EL293" s="2"/>
      <c r="EM293" s="2"/>
      <c r="EN293" s="2"/>
      <c r="EO293" s="2"/>
      <c r="EP293" s="2"/>
      <c r="EQ293" s="2"/>
      <c r="ER293" s="2"/>
      <c r="ES293" s="2"/>
      <c r="ET293" s="2"/>
      <c r="EU293" s="2"/>
      <c r="EV293" s="2"/>
    </row>
    <row r="294" spans="1:152" ht="12.7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2"/>
      <c r="CQ294" s="2"/>
      <c r="CR294" s="2"/>
      <c r="CS294" s="2"/>
      <c r="CT294" s="2"/>
      <c r="CU294" s="2"/>
      <c r="CV294" s="2"/>
      <c r="CW294" s="2"/>
      <c r="CX294" s="2"/>
      <c r="CY294" s="2"/>
      <c r="CZ294" s="2"/>
      <c r="DA294" s="2"/>
      <c r="DB294" s="2"/>
      <c r="DC294" s="2"/>
      <c r="DD294" s="2"/>
      <c r="DE294" s="2"/>
      <c r="DF294" s="2"/>
      <c r="DG294" s="2"/>
      <c r="DH294" s="2"/>
      <c r="DI294" s="2"/>
      <c r="DJ294" s="2"/>
      <c r="DK294" s="2"/>
      <c r="DL294" s="2"/>
      <c r="DM294" s="2"/>
      <c r="DN294" s="2"/>
      <c r="DO294" s="2"/>
      <c r="DP294" s="2"/>
      <c r="DQ294" s="2"/>
      <c r="DR294" s="2"/>
      <c r="DS294" s="2"/>
      <c r="DT294" s="2"/>
      <c r="DU294" s="2"/>
      <c r="DV294" s="2"/>
      <c r="DW294" s="2"/>
      <c r="DX294" s="2"/>
      <c r="DY294" s="2"/>
      <c r="DZ294" s="2"/>
      <c r="EA294" s="2"/>
      <c r="EB294" s="2"/>
      <c r="EC294" s="2"/>
      <c r="ED294" s="2"/>
      <c r="EE294" s="2"/>
      <c r="EF294" s="2"/>
      <c r="EG294" s="2"/>
      <c r="EH294" s="2"/>
      <c r="EI294" s="2"/>
      <c r="EJ294" s="2"/>
      <c r="EK294" s="2"/>
      <c r="EL294" s="2"/>
      <c r="EM294" s="2"/>
      <c r="EN294" s="2"/>
      <c r="EO294" s="2"/>
      <c r="EP294" s="2"/>
      <c r="EQ294" s="2"/>
      <c r="ER294" s="2"/>
      <c r="ES294" s="2"/>
      <c r="ET294" s="2"/>
      <c r="EU294" s="2"/>
      <c r="EV294" s="2"/>
    </row>
    <row r="295" spans="1:152" ht="12.7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c r="CP295" s="2"/>
      <c r="CQ295" s="2"/>
      <c r="CR295" s="2"/>
      <c r="CS295" s="2"/>
      <c r="CT295" s="2"/>
      <c r="CU295" s="2"/>
      <c r="CV295" s="2"/>
      <c r="CW295" s="2"/>
      <c r="CX295" s="2"/>
      <c r="CY295" s="2"/>
      <c r="CZ295" s="2"/>
      <c r="DA295" s="2"/>
      <c r="DB295" s="2"/>
      <c r="DC295" s="2"/>
      <c r="DD295" s="2"/>
      <c r="DE295" s="2"/>
      <c r="DF295" s="2"/>
      <c r="DG295" s="2"/>
      <c r="DH295" s="2"/>
      <c r="DI295" s="2"/>
      <c r="DJ295" s="2"/>
      <c r="DK295" s="2"/>
      <c r="DL295" s="2"/>
      <c r="DM295" s="2"/>
      <c r="DN295" s="2"/>
      <c r="DO295" s="2"/>
      <c r="DP295" s="2"/>
      <c r="DQ295" s="2"/>
      <c r="DR295" s="2"/>
      <c r="DS295" s="2"/>
      <c r="DT295" s="2"/>
      <c r="DU295" s="2"/>
      <c r="DV295" s="2"/>
      <c r="DW295" s="2"/>
      <c r="DX295" s="2"/>
      <c r="DY295" s="2"/>
      <c r="DZ295" s="2"/>
      <c r="EA295" s="2"/>
      <c r="EB295" s="2"/>
      <c r="EC295" s="2"/>
      <c r="ED295" s="2"/>
      <c r="EE295" s="2"/>
      <c r="EF295" s="2"/>
      <c r="EG295" s="2"/>
      <c r="EH295" s="2"/>
      <c r="EI295" s="2"/>
      <c r="EJ295" s="2"/>
      <c r="EK295" s="2"/>
      <c r="EL295" s="2"/>
      <c r="EM295" s="2"/>
      <c r="EN295" s="2"/>
      <c r="EO295" s="2"/>
      <c r="EP295" s="2"/>
      <c r="EQ295" s="2"/>
      <c r="ER295" s="2"/>
      <c r="ES295" s="2"/>
      <c r="ET295" s="2"/>
      <c r="EU295" s="2"/>
      <c r="EV295" s="2"/>
    </row>
    <row r="296" spans="1:152" ht="12.7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c r="CM296" s="2"/>
      <c r="CN296" s="2"/>
      <c r="CO296" s="2"/>
      <c r="CP296" s="2"/>
      <c r="CQ296" s="2"/>
      <c r="CR296" s="2"/>
      <c r="CS296" s="2"/>
      <c r="CT296" s="2"/>
      <c r="CU296" s="2"/>
      <c r="CV296" s="2"/>
      <c r="CW296" s="2"/>
      <c r="CX296" s="2"/>
      <c r="CY296" s="2"/>
      <c r="CZ296" s="2"/>
      <c r="DA296" s="2"/>
      <c r="DB296" s="2"/>
      <c r="DC296" s="2"/>
      <c r="DD296" s="2"/>
      <c r="DE296" s="2"/>
      <c r="DF296" s="2"/>
      <c r="DG296" s="2"/>
      <c r="DH296" s="2"/>
      <c r="DI296" s="2"/>
      <c r="DJ296" s="2"/>
      <c r="DK296" s="2"/>
      <c r="DL296" s="2"/>
      <c r="DM296" s="2"/>
      <c r="DN296" s="2"/>
      <c r="DO296" s="2"/>
      <c r="DP296" s="2"/>
      <c r="DQ296" s="2"/>
      <c r="DR296" s="2"/>
      <c r="DS296" s="2"/>
      <c r="DT296" s="2"/>
      <c r="DU296" s="2"/>
      <c r="DV296" s="2"/>
      <c r="DW296" s="2"/>
      <c r="DX296" s="2"/>
      <c r="DY296" s="2"/>
      <c r="DZ296" s="2"/>
      <c r="EA296" s="2"/>
      <c r="EB296" s="2"/>
      <c r="EC296" s="2"/>
      <c r="ED296" s="2"/>
      <c r="EE296" s="2"/>
      <c r="EF296" s="2"/>
      <c r="EG296" s="2"/>
      <c r="EH296" s="2"/>
      <c r="EI296" s="2"/>
      <c r="EJ296" s="2"/>
      <c r="EK296" s="2"/>
      <c r="EL296" s="2"/>
      <c r="EM296" s="2"/>
      <c r="EN296" s="2"/>
      <c r="EO296" s="2"/>
      <c r="EP296" s="2"/>
      <c r="EQ296" s="2"/>
      <c r="ER296" s="2"/>
      <c r="ES296" s="2"/>
      <c r="ET296" s="2"/>
      <c r="EU296" s="2"/>
      <c r="EV296" s="2"/>
    </row>
    <row r="297" spans="1:152" ht="12.7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c r="CP297" s="2"/>
      <c r="CQ297" s="2"/>
      <c r="CR297" s="2"/>
      <c r="CS297" s="2"/>
      <c r="CT297" s="2"/>
      <c r="CU297" s="2"/>
      <c r="CV297" s="2"/>
      <c r="CW297" s="2"/>
      <c r="CX297" s="2"/>
      <c r="CY297" s="2"/>
      <c r="CZ297" s="2"/>
      <c r="DA297" s="2"/>
      <c r="DB297" s="2"/>
      <c r="DC297" s="2"/>
      <c r="DD297" s="2"/>
      <c r="DE297" s="2"/>
      <c r="DF297" s="2"/>
      <c r="DG297" s="2"/>
      <c r="DH297" s="2"/>
      <c r="DI297" s="2"/>
      <c r="DJ297" s="2"/>
      <c r="DK297" s="2"/>
      <c r="DL297" s="2"/>
      <c r="DM297" s="2"/>
      <c r="DN297" s="2"/>
      <c r="DO297" s="2"/>
      <c r="DP297" s="2"/>
      <c r="DQ297" s="2"/>
      <c r="DR297" s="2"/>
      <c r="DS297" s="2"/>
      <c r="DT297" s="2"/>
      <c r="DU297" s="2"/>
      <c r="DV297" s="2"/>
      <c r="DW297" s="2"/>
      <c r="DX297" s="2"/>
      <c r="DY297" s="2"/>
      <c r="DZ297" s="2"/>
      <c r="EA297" s="2"/>
      <c r="EB297" s="2"/>
      <c r="EC297" s="2"/>
      <c r="ED297" s="2"/>
      <c r="EE297" s="2"/>
      <c r="EF297" s="2"/>
      <c r="EG297" s="2"/>
      <c r="EH297" s="2"/>
      <c r="EI297" s="2"/>
      <c r="EJ297" s="2"/>
      <c r="EK297" s="2"/>
      <c r="EL297" s="2"/>
      <c r="EM297" s="2"/>
      <c r="EN297" s="2"/>
      <c r="EO297" s="2"/>
      <c r="EP297" s="2"/>
      <c r="EQ297" s="2"/>
      <c r="ER297" s="2"/>
      <c r="ES297" s="2"/>
      <c r="ET297" s="2"/>
      <c r="EU297" s="2"/>
      <c r="EV297" s="2"/>
    </row>
    <row r="298" spans="1:152" ht="12.7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c r="CM298" s="2"/>
      <c r="CN298" s="2"/>
      <c r="CO298" s="2"/>
      <c r="CP298" s="2"/>
      <c r="CQ298" s="2"/>
      <c r="CR298" s="2"/>
      <c r="CS298" s="2"/>
      <c r="CT298" s="2"/>
      <c r="CU298" s="2"/>
      <c r="CV298" s="2"/>
      <c r="CW298" s="2"/>
      <c r="CX298" s="2"/>
      <c r="CY298" s="2"/>
      <c r="CZ298" s="2"/>
      <c r="DA298" s="2"/>
      <c r="DB298" s="2"/>
      <c r="DC298" s="2"/>
      <c r="DD298" s="2"/>
      <c r="DE298" s="2"/>
      <c r="DF298" s="2"/>
      <c r="DG298" s="2"/>
      <c r="DH298" s="2"/>
      <c r="DI298" s="2"/>
      <c r="DJ298" s="2"/>
      <c r="DK298" s="2"/>
      <c r="DL298" s="2"/>
      <c r="DM298" s="2"/>
      <c r="DN298" s="2"/>
      <c r="DO298" s="2"/>
      <c r="DP298" s="2"/>
      <c r="DQ298" s="2"/>
      <c r="DR298" s="2"/>
      <c r="DS298" s="2"/>
      <c r="DT298" s="2"/>
      <c r="DU298" s="2"/>
      <c r="DV298" s="2"/>
      <c r="DW298" s="2"/>
      <c r="DX298" s="2"/>
      <c r="DY298" s="2"/>
      <c r="DZ298" s="2"/>
      <c r="EA298" s="2"/>
      <c r="EB298" s="2"/>
      <c r="EC298" s="2"/>
      <c r="ED298" s="2"/>
      <c r="EE298" s="2"/>
      <c r="EF298" s="2"/>
      <c r="EG298" s="2"/>
      <c r="EH298" s="2"/>
      <c r="EI298" s="2"/>
      <c r="EJ298" s="2"/>
      <c r="EK298" s="2"/>
      <c r="EL298" s="2"/>
      <c r="EM298" s="2"/>
      <c r="EN298" s="2"/>
      <c r="EO298" s="2"/>
      <c r="EP298" s="2"/>
      <c r="EQ298" s="2"/>
      <c r="ER298" s="2"/>
      <c r="ES298" s="2"/>
      <c r="ET298" s="2"/>
      <c r="EU298" s="2"/>
      <c r="EV298" s="2"/>
    </row>
    <row r="299" spans="1:152" ht="12.7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c r="CM299" s="2"/>
      <c r="CN299" s="2"/>
      <c r="CO299" s="2"/>
      <c r="CP299" s="2"/>
      <c r="CQ299" s="2"/>
      <c r="CR299" s="2"/>
      <c r="CS299" s="2"/>
      <c r="CT299" s="2"/>
      <c r="CU299" s="2"/>
      <c r="CV299" s="2"/>
      <c r="CW299" s="2"/>
      <c r="CX299" s="2"/>
      <c r="CY299" s="2"/>
      <c r="CZ299" s="2"/>
      <c r="DA299" s="2"/>
      <c r="DB299" s="2"/>
      <c r="DC299" s="2"/>
      <c r="DD299" s="2"/>
      <c r="DE299" s="2"/>
      <c r="DF299" s="2"/>
      <c r="DG299" s="2"/>
      <c r="DH299" s="2"/>
      <c r="DI299" s="2"/>
      <c r="DJ299" s="2"/>
      <c r="DK299" s="2"/>
      <c r="DL299" s="2"/>
      <c r="DM299" s="2"/>
      <c r="DN299" s="2"/>
      <c r="DO299" s="2"/>
      <c r="DP299" s="2"/>
      <c r="DQ299" s="2"/>
      <c r="DR299" s="2"/>
      <c r="DS299" s="2"/>
      <c r="DT299" s="2"/>
      <c r="DU299" s="2"/>
      <c r="DV299" s="2"/>
      <c r="DW299" s="2"/>
      <c r="DX299" s="2"/>
      <c r="DY299" s="2"/>
      <c r="DZ299" s="2"/>
      <c r="EA299" s="2"/>
      <c r="EB299" s="2"/>
      <c r="EC299" s="2"/>
      <c r="ED299" s="2"/>
      <c r="EE299" s="2"/>
      <c r="EF299" s="2"/>
      <c r="EG299" s="2"/>
      <c r="EH299" s="2"/>
      <c r="EI299" s="2"/>
      <c r="EJ299" s="2"/>
      <c r="EK299" s="2"/>
      <c r="EL299" s="2"/>
      <c r="EM299" s="2"/>
      <c r="EN299" s="2"/>
      <c r="EO299" s="2"/>
      <c r="EP299" s="2"/>
      <c r="EQ299" s="2"/>
      <c r="ER299" s="2"/>
      <c r="ES299" s="2"/>
      <c r="ET299" s="2"/>
      <c r="EU299" s="2"/>
      <c r="EV299" s="2"/>
    </row>
    <row r="300" spans="1:152" ht="12.7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c r="CP300" s="2"/>
      <c r="CQ300" s="2"/>
      <c r="CR300" s="2"/>
      <c r="CS300" s="2"/>
      <c r="CT300" s="2"/>
      <c r="CU300" s="2"/>
      <c r="CV300" s="2"/>
      <c r="CW300" s="2"/>
      <c r="CX300" s="2"/>
      <c r="CY300" s="2"/>
      <c r="CZ300" s="2"/>
      <c r="DA300" s="2"/>
      <c r="DB300" s="2"/>
      <c r="DC300" s="2"/>
      <c r="DD300" s="2"/>
      <c r="DE300" s="2"/>
      <c r="DF300" s="2"/>
      <c r="DG300" s="2"/>
      <c r="DH300" s="2"/>
      <c r="DI300" s="2"/>
      <c r="DJ300" s="2"/>
      <c r="DK300" s="2"/>
      <c r="DL300" s="2"/>
      <c r="DM300" s="2"/>
      <c r="DN300" s="2"/>
      <c r="DO300" s="2"/>
      <c r="DP300" s="2"/>
      <c r="DQ300" s="2"/>
      <c r="DR300" s="2"/>
      <c r="DS300" s="2"/>
      <c r="DT300" s="2"/>
      <c r="DU300" s="2"/>
      <c r="DV300" s="2"/>
      <c r="DW300" s="2"/>
      <c r="DX300" s="2"/>
      <c r="DY300" s="2"/>
      <c r="DZ300" s="2"/>
      <c r="EA300" s="2"/>
      <c r="EB300" s="2"/>
      <c r="EC300" s="2"/>
      <c r="ED300" s="2"/>
      <c r="EE300" s="2"/>
      <c r="EF300" s="2"/>
      <c r="EG300" s="2"/>
      <c r="EH300" s="2"/>
      <c r="EI300" s="2"/>
      <c r="EJ300" s="2"/>
      <c r="EK300" s="2"/>
      <c r="EL300" s="2"/>
      <c r="EM300" s="2"/>
      <c r="EN300" s="2"/>
      <c r="EO300" s="2"/>
      <c r="EP300" s="2"/>
      <c r="EQ300" s="2"/>
      <c r="ER300" s="2"/>
      <c r="ES300" s="2"/>
      <c r="ET300" s="2"/>
      <c r="EU300" s="2"/>
      <c r="EV300" s="2"/>
    </row>
    <row r="301" spans="1:152" ht="12.7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c r="CM301" s="2"/>
      <c r="CN301" s="2"/>
      <c r="CO301" s="2"/>
      <c r="CP301" s="2"/>
      <c r="CQ301" s="2"/>
      <c r="CR301" s="2"/>
      <c r="CS301" s="2"/>
      <c r="CT301" s="2"/>
      <c r="CU301" s="2"/>
      <c r="CV301" s="2"/>
      <c r="CW301" s="2"/>
      <c r="CX301" s="2"/>
      <c r="CY301" s="2"/>
      <c r="CZ301" s="2"/>
      <c r="DA301" s="2"/>
      <c r="DB301" s="2"/>
      <c r="DC301" s="2"/>
      <c r="DD301" s="2"/>
      <c r="DE301" s="2"/>
      <c r="DF301" s="2"/>
      <c r="DG301" s="2"/>
      <c r="DH301" s="2"/>
      <c r="DI301" s="2"/>
      <c r="DJ301" s="2"/>
      <c r="DK301" s="2"/>
      <c r="DL301" s="2"/>
      <c r="DM301" s="2"/>
      <c r="DN301" s="2"/>
      <c r="DO301" s="2"/>
      <c r="DP301" s="2"/>
      <c r="DQ301" s="2"/>
      <c r="DR301" s="2"/>
      <c r="DS301" s="2"/>
      <c r="DT301" s="2"/>
      <c r="DU301" s="2"/>
      <c r="DV301" s="2"/>
      <c r="DW301" s="2"/>
      <c r="DX301" s="2"/>
      <c r="DY301" s="2"/>
      <c r="DZ301" s="2"/>
      <c r="EA301" s="2"/>
      <c r="EB301" s="2"/>
      <c r="EC301" s="2"/>
      <c r="ED301" s="2"/>
      <c r="EE301" s="2"/>
      <c r="EF301" s="2"/>
      <c r="EG301" s="2"/>
      <c r="EH301" s="2"/>
      <c r="EI301" s="2"/>
      <c r="EJ301" s="2"/>
      <c r="EK301" s="2"/>
      <c r="EL301" s="2"/>
      <c r="EM301" s="2"/>
      <c r="EN301" s="2"/>
      <c r="EO301" s="2"/>
      <c r="EP301" s="2"/>
      <c r="EQ301" s="2"/>
      <c r="ER301" s="2"/>
      <c r="ES301" s="2"/>
      <c r="ET301" s="2"/>
      <c r="EU301" s="2"/>
      <c r="EV301" s="2"/>
    </row>
    <row r="302" spans="1:152" ht="12.7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c r="CM302" s="2"/>
      <c r="CN302" s="2"/>
      <c r="CO302" s="2"/>
      <c r="CP302" s="2"/>
      <c r="CQ302" s="2"/>
      <c r="CR302" s="2"/>
      <c r="CS302" s="2"/>
      <c r="CT302" s="2"/>
      <c r="CU302" s="2"/>
      <c r="CV302" s="2"/>
      <c r="CW302" s="2"/>
      <c r="CX302" s="2"/>
      <c r="CY302" s="2"/>
      <c r="CZ302" s="2"/>
      <c r="DA302" s="2"/>
      <c r="DB302" s="2"/>
      <c r="DC302" s="2"/>
      <c r="DD302" s="2"/>
      <c r="DE302" s="2"/>
      <c r="DF302" s="2"/>
      <c r="DG302" s="2"/>
      <c r="DH302" s="2"/>
      <c r="DI302" s="2"/>
      <c r="DJ302" s="2"/>
      <c r="DK302" s="2"/>
      <c r="DL302" s="2"/>
      <c r="DM302" s="2"/>
      <c r="DN302" s="2"/>
      <c r="DO302" s="2"/>
      <c r="DP302" s="2"/>
      <c r="DQ302" s="2"/>
      <c r="DR302" s="2"/>
      <c r="DS302" s="2"/>
      <c r="DT302" s="2"/>
      <c r="DU302" s="2"/>
      <c r="DV302" s="2"/>
      <c r="DW302" s="2"/>
      <c r="DX302" s="2"/>
      <c r="DY302" s="2"/>
      <c r="DZ302" s="2"/>
      <c r="EA302" s="2"/>
      <c r="EB302" s="2"/>
      <c r="EC302" s="2"/>
      <c r="ED302" s="2"/>
      <c r="EE302" s="2"/>
      <c r="EF302" s="2"/>
      <c r="EG302" s="2"/>
      <c r="EH302" s="2"/>
      <c r="EI302" s="2"/>
      <c r="EJ302" s="2"/>
      <c r="EK302" s="2"/>
      <c r="EL302" s="2"/>
      <c r="EM302" s="2"/>
      <c r="EN302" s="2"/>
      <c r="EO302" s="2"/>
      <c r="EP302" s="2"/>
      <c r="EQ302" s="2"/>
      <c r="ER302" s="2"/>
      <c r="ES302" s="2"/>
      <c r="ET302" s="2"/>
      <c r="EU302" s="2"/>
      <c r="EV302" s="2"/>
    </row>
    <row r="303" spans="1:152" ht="12.7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c r="CM303" s="2"/>
      <c r="CN303" s="2"/>
      <c r="CO303" s="2"/>
      <c r="CP303" s="2"/>
      <c r="CQ303" s="2"/>
      <c r="CR303" s="2"/>
      <c r="CS303" s="2"/>
      <c r="CT303" s="2"/>
      <c r="CU303" s="2"/>
      <c r="CV303" s="2"/>
      <c r="CW303" s="2"/>
      <c r="CX303" s="2"/>
      <c r="CY303" s="2"/>
      <c r="CZ303" s="2"/>
      <c r="DA303" s="2"/>
      <c r="DB303" s="2"/>
      <c r="DC303" s="2"/>
      <c r="DD303" s="2"/>
      <c r="DE303" s="2"/>
      <c r="DF303" s="2"/>
      <c r="DG303" s="2"/>
      <c r="DH303" s="2"/>
      <c r="DI303" s="2"/>
      <c r="DJ303" s="2"/>
      <c r="DK303" s="2"/>
      <c r="DL303" s="2"/>
      <c r="DM303" s="2"/>
      <c r="DN303" s="2"/>
      <c r="DO303" s="2"/>
      <c r="DP303" s="2"/>
      <c r="DQ303" s="2"/>
      <c r="DR303" s="2"/>
      <c r="DS303" s="2"/>
      <c r="DT303" s="2"/>
      <c r="DU303" s="2"/>
      <c r="DV303" s="2"/>
      <c r="DW303" s="2"/>
      <c r="DX303" s="2"/>
      <c r="DY303" s="2"/>
      <c r="DZ303" s="2"/>
      <c r="EA303" s="2"/>
      <c r="EB303" s="2"/>
      <c r="EC303" s="2"/>
      <c r="ED303" s="2"/>
      <c r="EE303" s="2"/>
      <c r="EF303" s="2"/>
      <c r="EG303" s="2"/>
      <c r="EH303" s="2"/>
      <c r="EI303" s="2"/>
      <c r="EJ303" s="2"/>
      <c r="EK303" s="2"/>
      <c r="EL303" s="2"/>
      <c r="EM303" s="2"/>
      <c r="EN303" s="2"/>
      <c r="EO303" s="2"/>
      <c r="EP303" s="2"/>
      <c r="EQ303" s="2"/>
      <c r="ER303" s="2"/>
      <c r="ES303" s="2"/>
      <c r="ET303" s="2"/>
      <c r="EU303" s="2"/>
      <c r="EV303" s="2"/>
    </row>
    <row r="304" spans="1:152" ht="12.7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c r="CM304" s="2"/>
      <c r="CN304" s="2"/>
      <c r="CO304" s="2"/>
      <c r="CP304" s="2"/>
      <c r="CQ304" s="2"/>
      <c r="CR304" s="2"/>
      <c r="CS304" s="2"/>
      <c r="CT304" s="2"/>
      <c r="CU304" s="2"/>
      <c r="CV304" s="2"/>
      <c r="CW304" s="2"/>
      <c r="CX304" s="2"/>
      <c r="CY304" s="2"/>
      <c r="CZ304" s="2"/>
      <c r="DA304" s="2"/>
      <c r="DB304" s="2"/>
      <c r="DC304" s="2"/>
      <c r="DD304" s="2"/>
      <c r="DE304" s="2"/>
      <c r="DF304" s="2"/>
      <c r="DG304" s="2"/>
      <c r="DH304" s="2"/>
      <c r="DI304" s="2"/>
      <c r="DJ304" s="2"/>
      <c r="DK304" s="2"/>
      <c r="DL304" s="2"/>
      <c r="DM304" s="2"/>
      <c r="DN304" s="2"/>
      <c r="DO304" s="2"/>
      <c r="DP304" s="2"/>
      <c r="DQ304" s="2"/>
      <c r="DR304" s="2"/>
      <c r="DS304" s="2"/>
      <c r="DT304" s="2"/>
      <c r="DU304" s="2"/>
      <c r="DV304" s="2"/>
      <c r="DW304" s="2"/>
      <c r="DX304" s="2"/>
      <c r="DY304" s="2"/>
      <c r="DZ304" s="2"/>
      <c r="EA304" s="2"/>
      <c r="EB304" s="2"/>
      <c r="EC304" s="2"/>
      <c r="ED304" s="2"/>
      <c r="EE304" s="2"/>
      <c r="EF304" s="2"/>
      <c r="EG304" s="2"/>
      <c r="EH304" s="2"/>
      <c r="EI304" s="2"/>
      <c r="EJ304" s="2"/>
      <c r="EK304" s="2"/>
      <c r="EL304" s="2"/>
      <c r="EM304" s="2"/>
      <c r="EN304" s="2"/>
      <c r="EO304" s="2"/>
      <c r="EP304" s="2"/>
      <c r="EQ304" s="2"/>
      <c r="ER304" s="2"/>
      <c r="ES304" s="2"/>
      <c r="ET304" s="2"/>
      <c r="EU304" s="2"/>
      <c r="EV304" s="2"/>
    </row>
    <row r="305" spans="1:152" ht="12.7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c r="CQ305" s="2"/>
      <c r="CR305" s="2"/>
      <c r="CS305" s="2"/>
      <c r="CT305" s="2"/>
      <c r="CU305" s="2"/>
      <c r="CV305" s="2"/>
      <c r="CW305" s="2"/>
      <c r="CX305" s="2"/>
      <c r="CY305" s="2"/>
      <c r="CZ305" s="2"/>
      <c r="DA305" s="2"/>
      <c r="DB305" s="2"/>
      <c r="DC305" s="2"/>
      <c r="DD305" s="2"/>
      <c r="DE305" s="2"/>
      <c r="DF305" s="2"/>
      <c r="DG305" s="2"/>
      <c r="DH305" s="2"/>
      <c r="DI305" s="2"/>
      <c r="DJ305" s="2"/>
      <c r="DK305" s="2"/>
      <c r="DL305" s="2"/>
      <c r="DM305" s="2"/>
      <c r="DN305" s="2"/>
      <c r="DO305" s="2"/>
      <c r="DP305" s="2"/>
      <c r="DQ305" s="2"/>
      <c r="DR305" s="2"/>
      <c r="DS305" s="2"/>
      <c r="DT305" s="2"/>
      <c r="DU305" s="2"/>
      <c r="DV305" s="2"/>
      <c r="DW305" s="2"/>
      <c r="DX305" s="2"/>
      <c r="DY305" s="2"/>
      <c r="DZ305" s="2"/>
      <c r="EA305" s="2"/>
      <c r="EB305" s="2"/>
      <c r="EC305" s="2"/>
      <c r="ED305" s="2"/>
      <c r="EE305" s="2"/>
      <c r="EF305" s="2"/>
      <c r="EG305" s="2"/>
      <c r="EH305" s="2"/>
      <c r="EI305" s="2"/>
      <c r="EJ305" s="2"/>
      <c r="EK305" s="2"/>
      <c r="EL305" s="2"/>
      <c r="EM305" s="2"/>
      <c r="EN305" s="2"/>
      <c r="EO305" s="2"/>
      <c r="EP305" s="2"/>
      <c r="EQ305" s="2"/>
      <c r="ER305" s="2"/>
      <c r="ES305" s="2"/>
      <c r="ET305" s="2"/>
      <c r="EU305" s="2"/>
      <c r="EV305" s="2"/>
    </row>
    <row r="306" spans="1:152" ht="12.7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c r="CO306" s="2"/>
      <c r="CP306" s="2"/>
      <c r="CQ306" s="2"/>
      <c r="CR306" s="2"/>
      <c r="CS306" s="2"/>
      <c r="CT306" s="2"/>
      <c r="CU306" s="2"/>
      <c r="CV306" s="2"/>
      <c r="CW306" s="2"/>
      <c r="CX306" s="2"/>
      <c r="CY306" s="2"/>
      <c r="CZ306" s="2"/>
      <c r="DA306" s="2"/>
      <c r="DB306" s="2"/>
      <c r="DC306" s="2"/>
      <c r="DD306" s="2"/>
      <c r="DE306" s="2"/>
      <c r="DF306" s="2"/>
      <c r="DG306" s="2"/>
      <c r="DH306" s="2"/>
      <c r="DI306" s="2"/>
      <c r="DJ306" s="2"/>
      <c r="DK306" s="2"/>
      <c r="DL306" s="2"/>
      <c r="DM306" s="2"/>
      <c r="DN306" s="2"/>
      <c r="DO306" s="2"/>
      <c r="DP306" s="2"/>
      <c r="DQ306" s="2"/>
      <c r="DR306" s="2"/>
      <c r="DS306" s="2"/>
      <c r="DT306" s="2"/>
      <c r="DU306" s="2"/>
      <c r="DV306" s="2"/>
      <c r="DW306" s="2"/>
      <c r="DX306" s="2"/>
      <c r="DY306" s="2"/>
      <c r="DZ306" s="2"/>
      <c r="EA306" s="2"/>
      <c r="EB306" s="2"/>
      <c r="EC306" s="2"/>
      <c r="ED306" s="2"/>
      <c r="EE306" s="2"/>
      <c r="EF306" s="2"/>
      <c r="EG306" s="2"/>
      <c r="EH306" s="2"/>
      <c r="EI306" s="2"/>
      <c r="EJ306" s="2"/>
      <c r="EK306" s="2"/>
      <c r="EL306" s="2"/>
      <c r="EM306" s="2"/>
      <c r="EN306" s="2"/>
      <c r="EO306" s="2"/>
      <c r="EP306" s="2"/>
      <c r="EQ306" s="2"/>
      <c r="ER306" s="2"/>
      <c r="ES306" s="2"/>
      <c r="ET306" s="2"/>
      <c r="EU306" s="2"/>
      <c r="EV306" s="2"/>
    </row>
    <row r="307" spans="1:152" ht="12.7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c r="CM307" s="2"/>
      <c r="CN307" s="2"/>
      <c r="CO307" s="2"/>
      <c r="CP307" s="2"/>
      <c r="CQ307" s="2"/>
      <c r="CR307" s="2"/>
      <c r="CS307" s="2"/>
      <c r="CT307" s="2"/>
      <c r="CU307" s="2"/>
      <c r="CV307" s="2"/>
      <c r="CW307" s="2"/>
      <c r="CX307" s="2"/>
      <c r="CY307" s="2"/>
      <c r="CZ307" s="2"/>
      <c r="DA307" s="2"/>
      <c r="DB307" s="2"/>
      <c r="DC307" s="2"/>
      <c r="DD307" s="2"/>
      <c r="DE307" s="2"/>
      <c r="DF307" s="2"/>
      <c r="DG307" s="2"/>
      <c r="DH307" s="2"/>
      <c r="DI307" s="2"/>
      <c r="DJ307" s="2"/>
      <c r="DK307" s="2"/>
      <c r="DL307" s="2"/>
      <c r="DM307" s="2"/>
      <c r="DN307" s="2"/>
      <c r="DO307" s="2"/>
      <c r="DP307" s="2"/>
      <c r="DQ307" s="2"/>
      <c r="DR307" s="2"/>
      <c r="DS307" s="2"/>
      <c r="DT307" s="2"/>
      <c r="DU307" s="2"/>
      <c r="DV307" s="2"/>
      <c r="DW307" s="2"/>
      <c r="DX307" s="2"/>
      <c r="DY307" s="2"/>
      <c r="DZ307" s="2"/>
      <c r="EA307" s="2"/>
      <c r="EB307" s="2"/>
      <c r="EC307" s="2"/>
      <c r="ED307" s="2"/>
      <c r="EE307" s="2"/>
      <c r="EF307" s="2"/>
      <c r="EG307" s="2"/>
      <c r="EH307" s="2"/>
      <c r="EI307" s="2"/>
      <c r="EJ307" s="2"/>
      <c r="EK307" s="2"/>
      <c r="EL307" s="2"/>
      <c r="EM307" s="2"/>
      <c r="EN307" s="2"/>
      <c r="EO307" s="2"/>
      <c r="EP307" s="2"/>
      <c r="EQ307" s="2"/>
      <c r="ER307" s="2"/>
      <c r="ES307" s="2"/>
      <c r="ET307" s="2"/>
      <c r="EU307" s="2"/>
      <c r="EV307" s="2"/>
    </row>
    <row r="308" spans="1:152" ht="12.7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c r="CM308" s="2"/>
      <c r="CN308" s="2"/>
      <c r="CO308" s="2"/>
      <c r="CP308" s="2"/>
      <c r="CQ308" s="2"/>
      <c r="CR308" s="2"/>
      <c r="CS308" s="2"/>
      <c r="CT308" s="2"/>
      <c r="CU308" s="2"/>
      <c r="CV308" s="2"/>
      <c r="CW308" s="2"/>
      <c r="CX308" s="2"/>
      <c r="CY308" s="2"/>
      <c r="CZ308" s="2"/>
      <c r="DA308" s="2"/>
      <c r="DB308" s="2"/>
      <c r="DC308" s="2"/>
      <c r="DD308" s="2"/>
      <c r="DE308" s="2"/>
      <c r="DF308" s="2"/>
      <c r="DG308" s="2"/>
      <c r="DH308" s="2"/>
      <c r="DI308" s="2"/>
      <c r="DJ308" s="2"/>
      <c r="DK308" s="2"/>
      <c r="DL308" s="2"/>
      <c r="DM308" s="2"/>
      <c r="DN308" s="2"/>
      <c r="DO308" s="2"/>
      <c r="DP308" s="2"/>
      <c r="DQ308" s="2"/>
      <c r="DR308" s="2"/>
      <c r="DS308" s="2"/>
      <c r="DT308" s="2"/>
      <c r="DU308" s="2"/>
      <c r="DV308" s="2"/>
      <c r="DW308" s="2"/>
      <c r="DX308" s="2"/>
      <c r="DY308" s="2"/>
      <c r="DZ308" s="2"/>
      <c r="EA308" s="2"/>
      <c r="EB308" s="2"/>
      <c r="EC308" s="2"/>
      <c r="ED308" s="2"/>
      <c r="EE308" s="2"/>
      <c r="EF308" s="2"/>
      <c r="EG308" s="2"/>
      <c r="EH308" s="2"/>
      <c r="EI308" s="2"/>
      <c r="EJ308" s="2"/>
      <c r="EK308" s="2"/>
      <c r="EL308" s="2"/>
      <c r="EM308" s="2"/>
      <c r="EN308" s="2"/>
      <c r="EO308" s="2"/>
      <c r="EP308" s="2"/>
      <c r="EQ308" s="2"/>
      <c r="ER308" s="2"/>
      <c r="ES308" s="2"/>
      <c r="ET308" s="2"/>
      <c r="EU308" s="2"/>
      <c r="EV308" s="2"/>
    </row>
    <row r="309" spans="1:152" ht="12.7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c r="CM309" s="2"/>
      <c r="CN309" s="2"/>
      <c r="CO309" s="2"/>
      <c r="CP309" s="2"/>
      <c r="CQ309" s="2"/>
      <c r="CR309" s="2"/>
      <c r="CS309" s="2"/>
      <c r="CT309" s="2"/>
      <c r="CU309" s="2"/>
      <c r="CV309" s="2"/>
      <c r="CW309" s="2"/>
      <c r="CX309" s="2"/>
      <c r="CY309" s="2"/>
      <c r="CZ309" s="2"/>
      <c r="DA309" s="2"/>
      <c r="DB309" s="2"/>
      <c r="DC309" s="2"/>
      <c r="DD309" s="2"/>
      <c r="DE309" s="2"/>
      <c r="DF309" s="2"/>
      <c r="DG309" s="2"/>
      <c r="DH309" s="2"/>
      <c r="DI309" s="2"/>
      <c r="DJ309" s="2"/>
      <c r="DK309" s="2"/>
      <c r="DL309" s="2"/>
      <c r="DM309" s="2"/>
      <c r="DN309" s="2"/>
      <c r="DO309" s="2"/>
      <c r="DP309" s="2"/>
      <c r="DQ309" s="2"/>
      <c r="DR309" s="2"/>
      <c r="DS309" s="2"/>
      <c r="DT309" s="2"/>
      <c r="DU309" s="2"/>
      <c r="DV309" s="2"/>
      <c r="DW309" s="2"/>
      <c r="DX309" s="2"/>
      <c r="DY309" s="2"/>
      <c r="DZ309" s="2"/>
      <c r="EA309" s="2"/>
      <c r="EB309" s="2"/>
      <c r="EC309" s="2"/>
      <c r="ED309" s="2"/>
      <c r="EE309" s="2"/>
      <c r="EF309" s="2"/>
      <c r="EG309" s="2"/>
      <c r="EH309" s="2"/>
      <c r="EI309" s="2"/>
      <c r="EJ309" s="2"/>
      <c r="EK309" s="2"/>
      <c r="EL309" s="2"/>
      <c r="EM309" s="2"/>
      <c r="EN309" s="2"/>
      <c r="EO309" s="2"/>
      <c r="EP309" s="2"/>
      <c r="EQ309" s="2"/>
      <c r="ER309" s="2"/>
      <c r="ES309" s="2"/>
      <c r="ET309" s="2"/>
      <c r="EU309" s="2"/>
      <c r="EV309" s="2"/>
    </row>
    <row r="310" spans="1:152" ht="12.7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c r="CO310" s="2"/>
      <c r="CP310" s="2"/>
      <c r="CQ310" s="2"/>
      <c r="CR310" s="2"/>
      <c r="CS310" s="2"/>
      <c r="CT310" s="2"/>
      <c r="CU310" s="2"/>
      <c r="CV310" s="2"/>
      <c r="CW310" s="2"/>
      <c r="CX310" s="2"/>
      <c r="CY310" s="2"/>
      <c r="CZ310" s="2"/>
      <c r="DA310" s="2"/>
      <c r="DB310" s="2"/>
      <c r="DC310" s="2"/>
      <c r="DD310" s="2"/>
      <c r="DE310" s="2"/>
      <c r="DF310" s="2"/>
      <c r="DG310" s="2"/>
      <c r="DH310" s="2"/>
      <c r="DI310" s="2"/>
      <c r="DJ310" s="2"/>
      <c r="DK310" s="2"/>
      <c r="DL310" s="2"/>
      <c r="DM310" s="2"/>
      <c r="DN310" s="2"/>
      <c r="DO310" s="2"/>
      <c r="DP310" s="2"/>
      <c r="DQ310" s="2"/>
      <c r="DR310" s="2"/>
      <c r="DS310" s="2"/>
      <c r="DT310" s="2"/>
      <c r="DU310" s="2"/>
      <c r="DV310" s="2"/>
      <c r="DW310" s="2"/>
      <c r="DX310" s="2"/>
      <c r="DY310" s="2"/>
      <c r="DZ310" s="2"/>
      <c r="EA310" s="2"/>
      <c r="EB310" s="2"/>
      <c r="EC310" s="2"/>
      <c r="ED310" s="2"/>
      <c r="EE310" s="2"/>
      <c r="EF310" s="2"/>
      <c r="EG310" s="2"/>
      <c r="EH310" s="2"/>
      <c r="EI310" s="2"/>
      <c r="EJ310" s="2"/>
      <c r="EK310" s="2"/>
      <c r="EL310" s="2"/>
      <c r="EM310" s="2"/>
      <c r="EN310" s="2"/>
      <c r="EO310" s="2"/>
      <c r="EP310" s="2"/>
      <c r="EQ310" s="2"/>
      <c r="ER310" s="2"/>
      <c r="ES310" s="2"/>
      <c r="ET310" s="2"/>
      <c r="EU310" s="2"/>
      <c r="EV310" s="2"/>
    </row>
    <row r="311" spans="1:152" ht="12.7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c r="CP311" s="2"/>
      <c r="CQ311" s="2"/>
      <c r="CR311" s="2"/>
      <c r="CS311" s="2"/>
      <c r="CT311" s="2"/>
      <c r="CU311" s="2"/>
      <c r="CV311" s="2"/>
      <c r="CW311" s="2"/>
      <c r="CX311" s="2"/>
      <c r="CY311" s="2"/>
      <c r="CZ311" s="2"/>
      <c r="DA311" s="2"/>
      <c r="DB311" s="2"/>
      <c r="DC311" s="2"/>
      <c r="DD311" s="2"/>
      <c r="DE311" s="2"/>
      <c r="DF311" s="2"/>
      <c r="DG311" s="2"/>
      <c r="DH311" s="2"/>
      <c r="DI311" s="2"/>
      <c r="DJ311" s="2"/>
      <c r="DK311" s="2"/>
      <c r="DL311" s="2"/>
      <c r="DM311" s="2"/>
      <c r="DN311" s="2"/>
      <c r="DO311" s="2"/>
      <c r="DP311" s="2"/>
      <c r="DQ311" s="2"/>
      <c r="DR311" s="2"/>
      <c r="DS311" s="2"/>
      <c r="DT311" s="2"/>
      <c r="DU311" s="2"/>
      <c r="DV311" s="2"/>
      <c r="DW311" s="2"/>
      <c r="DX311" s="2"/>
      <c r="DY311" s="2"/>
      <c r="DZ311" s="2"/>
      <c r="EA311" s="2"/>
      <c r="EB311" s="2"/>
      <c r="EC311" s="2"/>
      <c r="ED311" s="2"/>
      <c r="EE311" s="2"/>
      <c r="EF311" s="2"/>
      <c r="EG311" s="2"/>
      <c r="EH311" s="2"/>
      <c r="EI311" s="2"/>
      <c r="EJ311" s="2"/>
      <c r="EK311" s="2"/>
      <c r="EL311" s="2"/>
      <c r="EM311" s="2"/>
      <c r="EN311" s="2"/>
      <c r="EO311" s="2"/>
      <c r="EP311" s="2"/>
      <c r="EQ311" s="2"/>
      <c r="ER311" s="2"/>
      <c r="ES311" s="2"/>
      <c r="ET311" s="2"/>
      <c r="EU311" s="2"/>
      <c r="EV311" s="2"/>
    </row>
    <row r="312" spans="1:152" ht="12.7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c r="CM312" s="2"/>
      <c r="CN312" s="2"/>
      <c r="CO312" s="2"/>
      <c r="CP312" s="2"/>
      <c r="CQ312" s="2"/>
      <c r="CR312" s="2"/>
      <c r="CS312" s="2"/>
      <c r="CT312" s="2"/>
      <c r="CU312" s="2"/>
      <c r="CV312" s="2"/>
      <c r="CW312" s="2"/>
      <c r="CX312" s="2"/>
      <c r="CY312" s="2"/>
      <c r="CZ312" s="2"/>
      <c r="DA312" s="2"/>
      <c r="DB312" s="2"/>
      <c r="DC312" s="2"/>
      <c r="DD312" s="2"/>
      <c r="DE312" s="2"/>
      <c r="DF312" s="2"/>
      <c r="DG312" s="2"/>
      <c r="DH312" s="2"/>
      <c r="DI312" s="2"/>
      <c r="DJ312" s="2"/>
      <c r="DK312" s="2"/>
      <c r="DL312" s="2"/>
      <c r="DM312" s="2"/>
      <c r="DN312" s="2"/>
      <c r="DO312" s="2"/>
      <c r="DP312" s="2"/>
      <c r="DQ312" s="2"/>
      <c r="DR312" s="2"/>
      <c r="DS312" s="2"/>
      <c r="DT312" s="2"/>
      <c r="DU312" s="2"/>
      <c r="DV312" s="2"/>
      <c r="DW312" s="2"/>
      <c r="DX312" s="2"/>
      <c r="DY312" s="2"/>
      <c r="DZ312" s="2"/>
      <c r="EA312" s="2"/>
      <c r="EB312" s="2"/>
      <c r="EC312" s="2"/>
      <c r="ED312" s="2"/>
      <c r="EE312" s="2"/>
      <c r="EF312" s="2"/>
      <c r="EG312" s="2"/>
      <c r="EH312" s="2"/>
      <c r="EI312" s="2"/>
      <c r="EJ312" s="2"/>
      <c r="EK312" s="2"/>
      <c r="EL312" s="2"/>
      <c r="EM312" s="2"/>
      <c r="EN312" s="2"/>
      <c r="EO312" s="2"/>
      <c r="EP312" s="2"/>
      <c r="EQ312" s="2"/>
      <c r="ER312" s="2"/>
      <c r="ES312" s="2"/>
      <c r="ET312" s="2"/>
      <c r="EU312" s="2"/>
      <c r="EV312" s="2"/>
    </row>
    <row r="313" spans="1:152" ht="12.7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c r="CM313" s="2"/>
      <c r="CN313" s="2"/>
      <c r="CO313" s="2"/>
      <c r="CP313" s="2"/>
      <c r="CQ313" s="2"/>
      <c r="CR313" s="2"/>
      <c r="CS313" s="2"/>
      <c r="CT313" s="2"/>
      <c r="CU313" s="2"/>
      <c r="CV313" s="2"/>
      <c r="CW313" s="2"/>
      <c r="CX313" s="2"/>
      <c r="CY313" s="2"/>
      <c r="CZ313" s="2"/>
      <c r="DA313" s="2"/>
      <c r="DB313" s="2"/>
      <c r="DC313" s="2"/>
      <c r="DD313" s="2"/>
      <c r="DE313" s="2"/>
      <c r="DF313" s="2"/>
      <c r="DG313" s="2"/>
      <c r="DH313" s="2"/>
      <c r="DI313" s="2"/>
      <c r="DJ313" s="2"/>
      <c r="DK313" s="2"/>
      <c r="DL313" s="2"/>
      <c r="DM313" s="2"/>
      <c r="DN313" s="2"/>
      <c r="DO313" s="2"/>
      <c r="DP313" s="2"/>
      <c r="DQ313" s="2"/>
      <c r="DR313" s="2"/>
      <c r="DS313" s="2"/>
      <c r="DT313" s="2"/>
      <c r="DU313" s="2"/>
      <c r="DV313" s="2"/>
      <c r="DW313" s="2"/>
      <c r="DX313" s="2"/>
      <c r="DY313" s="2"/>
      <c r="DZ313" s="2"/>
      <c r="EA313" s="2"/>
      <c r="EB313" s="2"/>
      <c r="EC313" s="2"/>
      <c r="ED313" s="2"/>
      <c r="EE313" s="2"/>
      <c r="EF313" s="2"/>
      <c r="EG313" s="2"/>
      <c r="EH313" s="2"/>
      <c r="EI313" s="2"/>
      <c r="EJ313" s="2"/>
      <c r="EK313" s="2"/>
      <c r="EL313" s="2"/>
      <c r="EM313" s="2"/>
      <c r="EN313" s="2"/>
      <c r="EO313" s="2"/>
      <c r="EP313" s="2"/>
      <c r="EQ313" s="2"/>
      <c r="ER313" s="2"/>
      <c r="ES313" s="2"/>
      <c r="ET313" s="2"/>
      <c r="EU313" s="2"/>
      <c r="EV313" s="2"/>
    </row>
    <row r="314" spans="1:152" ht="12.7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c r="CP314" s="2"/>
      <c r="CQ314" s="2"/>
      <c r="CR314" s="2"/>
      <c r="CS314" s="2"/>
      <c r="CT314" s="2"/>
      <c r="CU314" s="2"/>
      <c r="CV314" s="2"/>
      <c r="CW314" s="2"/>
      <c r="CX314" s="2"/>
      <c r="CY314" s="2"/>
      <c r="CZ314" s="2"/>
      <c r="DA314" s="2"/>
      <c r="DB314" s="2"/>
      <c r="DC314" s="2"/>
      <c r="DD314" s="2"/>
      <c r="DE314" s="2"/>
      <c r="DF314" s="2"/>
      <c r="DG314" s="2"/>
      <c r="DH314" s="2"/>
      <c r="DI314" s="2"/>
      <c r="DJ314" s="2"/>
      <c r="DK314" s="2"/>
      <c r="DL314" s="2"/>
      <c r="DM314" s="2"/>
      <c r="DN314" s="2"/>
      <c r="DO314" s="2"/>
      <c r="DP314" s="2"/>
      <c r="DQ314" s="2"/>
      <c r="DR314" s="2"/>
      <c r="DS314" s="2"/>
      <c r="DT314" s="2"/>
      <c r="DU314" s="2"/>
      <c r="DV314" s="2"/>
      <c r="DW314" s="2"/>
      <c r="DX314" s="2"/>
      <c r="DY314" s="2"/>
      <c r="DZ314" s="2"/>
      <c r="EA314" s="2"/>
      <c r="EB314" s="2"/>
      <c r="EC314" s="2"/>
      <c r="ED314" s="2"/>
      <c r="EE314" s="2"/>
      <c r="EF314" s="2"/>
      <c r="EG314" s="2"/>
      <c r="EH314" s="2"/>
      <c r="EI314" s="2"/>
      <c r="EJ314" s="2"/>
      <c r="EK314" s="2"/>
      <c r="EL314" s="2"/>
      <c r="EM314" s="2"/>
      <c r="EN314" s="2"/>
      <c r="EO314" s="2"/>
      <c r="EP314" s="2"/>
      <c r="EQ314" s="2"/>
      <c r="ER314" s="2"/>
      <c r="ES314" s="2"/>
      <c r="ET314" s="2"/>
      <c r="EU314" s="2"/>
      <c r="EV314" s="2"/>
    </row>
    <row r="315" spans="1:152" ht="12.7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2"/>
      <c r="CQ315" s="2"/>
      <c r="CR315" s="2"/>
      <c r="CS315" s="2"/>
      <c r="CT315" s="2"/>
      <c r="CU315" s="2"/>
      <c r="CV315" s="2"/>
      <c r="CW315" s="2"/>
      <c r="CX315" s="2"/>
      <c r="CY315" s="2"/>
      <c r="CZ315" s="2"/>
      <c r="DA315" s="2"/>
      <c r="DB315" s="2"/>
      <c r="DC315" s="2"/>
      <c r="DD315" s="2"/>
      <c r="DE315" s="2"/>
      <c r="DF315" s="2"/>
      <c r="DG315" s="2"/>
      <c r="DH315" s="2"/>
      <c r="DI315" s="2"/>
      <c r="DJ315" s="2"/>
      <c r="DK315" s="2"/>
      <c r="DL315" s="2"/>
      <c r="DM315" s="2"/>
      <c r="DN315" s="2"/>
      <c r="DO315" s="2"/>
      <c r="DP315" s="2"/>
      <c r="DQ315" s="2"/>
      <c r="DR315" s="2"/>
      <c r="DS315" s="2"/>
      <c r="DT315" s="2"/>
      <c r="DU315" s="2"/>
      <c r="DV315" s="2"/>
      <c r="DW315" s="2"/>
      <c r="DX315" s="2"/>
      <c r="DY315" s="2"/>
      <c r="DZ315" s="2"/>
      <c r="EA315" s="2"/>
      <c r="EB315" s="2"/>
      <c r="EC315" s="2"/>
      <c r="ED315" s="2"/>
      <c r="EE315" s="2"/>
      <c r="EF315" s="2"/>
      <c r="EG315" s="2"/>
      <c r="EH315" s="2"/>
      <c r="EI315" s="2"/>
      <c r="EJ315" s="2"/>
      <c r="EK315" s="2"/>
      <c r="EL315" s="2"/>
      <c r="EM315" s="2"/>
      <c r="EN315" s="2"/>
      <c r="EO315" s="2"/>
      <c r="EP315" s="2"/>
      <c r="EQ315" s="2"/>
      <c r="ER315" s="2"/>
      <c r="ES315" s="2"/>
      <c r="ET315" s="2"/>
      <c r="EU315" s="2"/>
      <c r="EV315" s="2"/>
    </row>
    <row r="316" spans="1:152" ht="12.7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c r="CO316" s="2"/>
      <c r="CP316" s="2"/>
      <c r="CQ316" s="2"/>
      <c r="CR316" s="2"/>
      <c r="CS316" s="2"/>
      <c r="CT316" s="2"/>
      <c r="CU316" s="2"/>
      <c r="CV316" s="2"/>
      <c r="CW316" s="2"/>
      <c r="CX316" s="2"/>
      <c r="CY316" s="2"/>
      <c r="CZ316" s="2"/>
      <c r="DA316" s="2"/>
      <c r="DB316" s="2"/>
      <c r="DC316" s="2"/>
      <c r="DD316" s="2"/>
      <c r="DE316" s="2"/>
      <c r="DF316" s="2"/>
      <c r="DG316" s="2"/>
      <c r="DH316" s="2"/>
      <c r="DI316" s="2"/>
      <c r="DJ316" s="2"/>
      <c r="DK316" s="2"/>
      <c r="DL316" s="2"/>
      <c r="DM316" s="2"/>
      <c r="DN316" s="2"/>
      <c r="DO316" s="2"/>
      <c r="DP316" s="2"/>
      <c r="DQ316" s="2"/>
      <c r="DR316" s="2"/>
      <c r="DS316" s="2"/>
      <c r="DT316" s="2"/>
      <c r="DU316" s="2"/>
      <c r="DV316" s="2"/>
      <c r="DW316" s="2"/>
      <c r="DX316" s="2"/>
      <c r="DY316" s="2"/>
      <c r="DZ316" s="2"/>
      <c r="EA316" s="2"/>
      <c r="EB316" s="2"/>
      <c r="EC316" s="2"/>
      <c r="ED316" s="2"/>
      <c r="EE316" s="2"/>
      <c r="EF316" s="2"/>
      <c r="EG316" s="2"/>
      <c r="EH316" s="2"/>
      <c r="EI316" s="2"/>
      <c r="EJ316" s="2"/>
      <c r="EK316" s="2"/>
      <c r="EL316" s="2"/>
      <c r="EM316" s="2"/>
      <c r="EN316" s="2"/>
      <c r="EO316" s="2"/>
      <c r="EP316" s="2"/>
      <c r="EQ316" s="2"/>
      <c r="ER316" s="2"/>
      <c r="ES316" s="2"/>
      <c r="ET316" s="2"/>
      <c r="EU316" s="2"/>
      <c r="EV316" s="2"/>
    </row>
    <row r="317" spans="1:152" ht="12.7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2"/>
      <c r="CQ317" s="2"/>
      <c r="CR317" s="2"/>
      <c r="CS317" s="2"/>
      <c r="CT317" s="2"/>
      <c r="CU317" s="2"/>
      <c r="CV317" s="2"/>
      <c r="CW317" s="2"/>
      <c r="CX317" s="2"/>
      <c r="CY317" s="2"/>
      <c r="CZ317" s="2"/>
      <c r="DA317" s="2"/>
      <c r="DB317" s="2"/>
      <c r="DC317" s="2"/>
      <c r="DD317" s="2"/>
      <c r="DE317" s="2"/>
      <c r="DF317" s="2"/>
      <c r="DG317" s="2"/>
      <c r="DH317" s="2"/>
      <c r="DI317" s="2"/>
      <c r="DJ317" s="2"/>
      <c r="DK317" s="2"/>
      <c r="DL317" s="2"/>
      <c r="DM317" s="2"/>
      <c r="DN317" s="2"/>
      <c r="DO317" s="2"/>
      <c r="DP317" s="2"/>
      <c r="DQ317" s="2"/>
      <c r="DR317" s="2"/>
      <c r="DS317" s="2"/>
      <c r="DT317" s="2"/>
      <c r="DU317" s="2"/>
      <c r="DV317" s="2"/>
      <c r="DW317" s="2"/>
      <c r="DX317" s="2"/>
      <c r="DY317" s="2"/>
      <c r="DZ317" s="2"/>
      <c r="EA317" s="2"/>
      <c r="EB317" s="2"/>
      <c r="EC317" s="2"/>
      <c r="ED317" s="2"/>
      <c r="EE317" s="2"/>
      <c r="EF317" s="2"/>
      <c r="EG317" s="2"/>
      <c r="EH317" s="2"/>
      <c r="EI317" s="2"/>
      <c r="EJ317" s="2"/>
      <c r="EK317" s="2"/>
      <c r="EL317" s="2"/>
      <c r="EM317" s="2"/>
      <c r="EN317" s="2"/>
      <c r="EO317" s="2"/>
      <c r="EP317" s="2"/>
      <c r="EQ317" s="2"/>
      <c r="ER317" s="2"/>
      <c r="ES317" s="2"/>
      <c r="ET317" s="2"/>
      <c r="EU317" s="2"/>
      <c r="EV317" s="2"/>
    </row>
    <row r="318" spans="1:152" ht="12.7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c r="CO318" s="2"/>
      <c r="CP318" s="2"/>
      <c r="CQ318" s="2"/>
      <c r="CR318" s="2"/>
      <c r="CS318" s="2"/>
      <c r="CT318" s="2"/>
      <c r="CU318" s="2"/>
      <c r="CV318" s="2"/>
      <c r="CW318" s="2"/>
      <c r="CX318" s="2"/>
      <c r="CY318" s="2"/>
      <c r="CZ318" s="2"/>
      <c r="DA318" s="2"/>
      <c r="DB318" s="2"/>
      <c r="DC318" s="2"/>
      <c r="DD318" s="2"/>
      <c r="DE318" s="2"/>
      <c r="DF318" s="2"/>
      <c r="DG318" s="2"/>
      <c r="DH318" s="2"/>
      <c r="DI318" s="2"/>
      <c r="DJ318" s="2"/>
      <c r="DK318" s="2"/>
      <c r="DL318" s="2"/>
      <c r="DM318" s="2"/>
      <c r="DN318" s="2"/>
      <c r="DO318" s="2"/>
      <c r="DP318" s="2"/>
      <c r="DQ318" s="2"/>
      <c r="DR318" s="2"/>
      <c r="DS318" s="2"/>
      <c r="DT318" s="2"/>
      <c r="DU318" s="2"/>
      <c r="DV318" s="2"/>
      <c r="DW318" s="2"/>
      <c r="DX318" s="2"/>
      <c r="DY318" s="2"/>
      <c r="DZ318" s="2"/>
      <c r="EA318" s="2"/>
      <c r="EB318" s="2"/>
      <c r="EC318" s="2"/>
      <c r="ED318" s="2"/>
      <c r="EE318" s="2"/>
      <c r="EF318" s="2"/>
      <c r="EG318" s="2"/>
      <c r="EH318" s="2"/>
      <c r="EI318" s="2"/>
      <c r="EJ318" s="2"/>
      <c r="EK318" s="2"/>
      <c r="EL318" s="2"/>
      <c r="EM318" s="2"/>
      <c r="EN318" s="2"/>
      <c r="EO318" s="2"/>
      <c r="EP318" s="2"/>
      <c r="EQ318" s="2"/>
      <c r="ER318" s="2"/>
      <c r="ES318" s="2"/>
      <c r="ET318" s="2"/>
      <c r="EU318" s="2"/>
      <c r="EV318" s="2"/>
    </row>
    <row r="319" spans="1:152" ht="12.7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c r="CJ319" s="2"/>
      <c r="CK319" s="2"/>
      <c r="CL319" s="2"/>
      <c r="CM319" s="2"/>
      <c r="CN319" s="2"/>
      <c r="CO319" s="2"/>
      <c r="CP319" s="2"/>
      <c r="CQ319" s="2"/>
      <c r="CR319" s="2"/>
      <c r="CS319" s="2"/>
      <c r="CT319" s="2"/>
      <c r="CU319" s="2"/>
      <c r="CV319" s="2"/>
      <c r="CW319" s="2"/>
      <c r="CX319" s="2"/>
      <c r="CY319" s="2"/>
      <c r="CZ319" s="2"/>
      <c r="DA319" s="2"/>
      <c r="DB319" s="2"/>
      <c r="DC319" s="2"/>
      <c r="DD319" s="2"/>
      <c r="DE319" s="2"/>
      <c r="DF319" s="2"/>
      <c r="DG319" s="2"/>
      <c r="DH319" s="2"/>
      <c r="DI319" s="2"/>
      <c r="DJ319" s="2"/>
      <c r="DK319" s="2"/>
      <c r="DL319" s="2"/>
      <c r="DM319" s="2"/>
      <c r="DN319" s="2"/>
      <c r="DO319" s="2"/>
      <c r="DP319" s="2"/>
      <c r="DQ319" s="2"/>
      <c r="DR319" s="2"/>
      <c r="DS319" s="2"/>
      <c r="DT319" s="2"/>
      <c r="DU319" s="2"/>
      <c r="DV319" s="2"/>
      <c r="DW319" s="2"/>
      <c r="DX319" s="2"/>
      <c r="DY319" s="2"/>
      <c r="DZ319" s="2"/>
      <c r="EA319" s="2"/>
      <c r="EB319" s="2"/>
      <c r="EC319" s="2"/>
      <c r="ED319" s="2"/>
      <c r="EE319" s="2"/>
      <c r="EF319" s="2"/>
      <c r="EG319" s="2"/>
      <c r="EH319" s="2"/>
      <c r="EI319" s="2"/>
      <c r="EJ319" s="2"/>
      <c r="EK319" s="2"/>
      <c r="EL319" s="2"/>
      <c r="EM319" s="2"/>
      <c r="EN319" s="2"/>
      <c r="EO319" s="2"/>
      <c r="EP319" s="2"/>
      <c r="EQ319" s="2"/>
      <c r="ER319" s="2"/>
      <c r="ES319" s="2"/>
      <c r="ET319" s="2"/>
      <c r="EU319" s="2"/>
      <c r="EV319" s="2"/>
    </row>
    <row r="320" spans="1:152" ht="12.7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c r="CJ320" s="2"/>
      <c r="CK320" s="2"/>
      <c r="CL320" s="2"/>
      <c r="CM320" s="2"/>
      <c r="CN320" s="2"/>
      <c r="CO320" s="2"/>
      <c r="CP320" s="2"/>
      <c r="CQ320" s="2"/>
      <c r="CR320" s="2"/>
      <c r="CS320" s="2"/>
      <c r="CT320" s="2"/>
      <c r="CU320" s="2"/>
      <c r="CV320" s="2"/>
      <c r="CW320" s="2"/>
      <c r="CX320" s="2"/>
      <c r="CY320" s="2"/>
      <c r="CZ320" s="2"/>
      <c r="DA320" s="2"/>
      <c r="DB320" s="2"/>
      <c r="DC320" s="2"/>
      <c r="DD320" s="2"/>
      <c r="DE320" s="2"/>
      <c r="DF320" s="2"/>
      <c r="DG320" s="2"/>
      <c r="DH320" s="2"/>
      <c r="DI320" s="2"/>
      <c r="DJ320" s="2"/>
      <c r="DK320" s="2"/>
      <c r="DL320" s="2"/>
      <c r="DM320" s="2"/>
      <c r="DN320" s="2"/>
      <c r="DO320" s="2"/>
      <c r="DP320" s="2"/>
      <c r="DQ320" s="2"/>
      <c r="DR320" s="2"/>
      <c r="DS320" s="2"/>
      <c r="DT320" s="2"/>
      <c r="DU320" s="2"/>
      <c r="DV320" s="2"/>
      <c r="DW320" s="2"/>
      <c r="DX320" s="2"/>
      <c r="DY320" s="2"/>
      <c r="DZ320" s="2"/>
      <c r="EA320" s="2"/>
      <c r="EB320" s="2"/>
      <c r="EC320" s="2"/>
      <c r="ED320" s="2"/>
      <c r="EE320" s="2"/>
      <c r="EF320" s="2"/>
      <c r="EG320" s="2"/>
      <c r="EH320" s="2"/>
      <c r="EI320" s="2"/>
      <c r="EJ320" s="2"/>
      <c r="EK320" s="2"/>
      <c r="EL320" s="2"/>
      <c r="EM320" s="2"/>
      <c r="EN320" s="2"/>
      <c r="EO320" s="2"/>
      <c r="EP320" s="2"/>
      <c r="EQ320" s="2"/>
      <c r="ER320" s="2"/>
      <c r="ES320" s="2"/>
      <c r="ET320" s="2"/>
      <c r="EU320" s="2"/>
      <c r="EV320" s="2"/>
    </row>
    <row r="321" spans="1:152" ht="12.7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c r="CJ321" s="2"/>
      <c r="CK321" s="2"/>
      <c r="CL321" s="2"/>
      <c r="CM321" s="2"/>
      <c r="CN321" s="2"/>
      <c r="CO321" s="2"/>
      <c r="CP321" s="2"/>
      <c r="CQ321" s="2"/>
      <c r="CR321" s="2"/>
      <c r="CS321" s="2"/>
      <c r="CT321" s="2"/>
      <c r="CU321" s="2"/>
      <c r="CV321" s="2"/>
      <c r="CW321" s="2"/>
      <c r="CX321" s="2"/>
      <c r="CY321" s="2"/>
      <c r="CZ321" s="2"/>
      <c r="DA321" s="2"/>
      <c r="DB321" s="2"/>
      <c r="DC321" s="2"/>
      <c r="DD321" s="2"/>
      <c r="DE321" s="2"/>
      <c r="DF321" s="2"/>
      <c r="DG321" s="2"/>
      <c r="DH321" s="2"/>
      <c r="DI321" s="2"/>
      <c r="DJ321" s="2"/>
      <c r="DK321" s="2"/>
      <c r="DL321" s="2"/>
      <c r="DM321" s="2"/>
      <c r="DN321" s="2"/>
      <c r="DO321" s="2"/>
      <c r="DP321" s="2"/>
      <c r="DQ321" s="2"/>
      <c r="DR321" s="2"/>
      <c r="DS321" s="2"/>
      <c r="DT321" s="2"/>
      <c r="DU321" s="2"/>
      <c r="DV321" s="2"/>
      <c r="DW321" s="2"/>
      <c r="DX321" s="2"/>
      <c r="DY321" s="2"/>
      <c r="DZ321" s="2"/>
      <c r="EA321" s="2"/>
      <c r="EB321" s="2"/>
      <c r="EC321" s="2"/>
      <c r="ED321" s="2"/>
      <c r="EE321" s="2"/>
      <c r="EF321" s="2"/>
      <c r="EG321" s="2"/>
      <c r="EH321" s="2"/>
      <c r="EI321" s="2"/>
      <c r="EJ321" s="2"/>
      <c r="EK321" s="2"/>
      <c r="EL321" s="2"/>
      <c r="EM321" s="2"/>
      <c r="EN321" s="2"/>
      <c r="EO321" s="2"/>
      <c r="EP321" s="2"/>
      <c r="EQ321" s="2"/>
      <c r="ER321" s="2"/>
      <c r="ES321" s="2"/>
      <c r="ET321" s="2"/>
      <c r="EU321" s="2"/>
      <c r="EV321" s="2"/>
    </row>
    <row r="322" spans="1:152" ht="12.7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c r="CJ322" s="2"/>
      <c r="CK322" s="2"/>
      <c r="CL322" s="2"/>
      <c r="CM322" s="2"/>
      <c r="CN322" s="2"/>
      <c r="CO322" s="2"/>
      <c r="CP322" s="2"/>
      <c r="CQ322" s="2"/>
      <c r="CR322" s="2"/>
      <c r="CS322" s="2"/>
      <c r="CT322" s="2"/>
      <c r="CU322" s="2"/>
      <c r="CV322" s="2"/>
      <c r="CW322" s="2"/>
      <c r="CX322" s="2"/>
      <c r="CY322" s="2"/>
      <c r="CZ322" s="2"/>
      <c r="DA322" s="2"/>
      <c r="DB322" s="2"/>
      <c r="DC322" s="2"/>
      <c r="DD322" s="2"/>
      <c r="DE322" s="2"/>
      <c r="DF322" s="2"/>
      <c r="DG322" s="2"/>
      <c r="DH322" s="2"/>
      <c r="DI322" s="2"/>
      <c r="DJ322" s="2"/>
      <c r="DK322" s="2"/>
      <c r="DL322" s="2"/>
      <c r="DM322" s="2"/>
      <c r="DN322" s="2"/>
      <c r="DO322" s="2"/>
      <c r="DP322" s="2"/>
      <c r="DQ322" s="2"/>
      <c r="DR322" s="2"/>
      <c r="DS322" s="2"/>
      <c r="DT322" s="2"/>
      <c r="DU322" s="2"/>
      <c r="DV322" s="2"/>
      <c r="DW322" s="2"/>
      <c r="DX322" s="2"/>
      <c r="DY322" s="2"/>
      <c r="DZ322" s="2"/>
      <c r="EA322" s="2"/>
      <c r="EB322" s="2"/>
      <c r="EC322" s="2"/>
      <c r="ED322" s="2"/>
      <c r="EE322" s="2"/>
      <c r="EF322" s="2"/>
      <c r="EG322" s="2"/>
      <c r="EH322" s="2"/>
      <c r="EI322" s="2"/>
      <c r="EJ322" s="2"/>
      <c r="EK322" s="2"/>
      <c r="EL322" s="2"/>
      <c r="EM322" s="2"/>
      <c r="EN322" s="2"/>
      <c r="EO322" s="2"/>
      <c r="EP322" s="2"/>
      <c r="EQ322" s="2"/>
      <c r="ER322" s="2"/>
      <c r="ES322" s="2"/>
      <c r="ET322" s="2"/>
      <c r="EU322" s="2"/>
      <c r="EV322" s="2"/>
    </row>
    <row r="323" spans="1:152" ht="12.7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c r="CJ323" s="2"/>
      <c r="CK323" s="2"/>
      <c r="CL323" s="2"/>
      <c r="CM323" s="2"/>
      <c r="CN323" s="2"/>
      <c r="CO323" s="2"/>
      <c r="CP323" s="2"/>
      <c r="CQ323" s="2"/>
      <c r="CR323" s="2"/>
      <c r="CS323" s="2"/>
      <c r="CT323" s="2"/>
      <c r="CU323" s="2"/>
      <c r="CV323" s="2"/>
      <c r="CW323" s="2"/>
      <c r="CX323" s="2"/>
      <c r="CY323" s="2"/>
      <c r="CZ323" s="2"/>
      <c r="DA323" s="2"/>
      <c r="DB323" s="2"/>
      <c r="DC323" s="2"/>
      <c r="DD323" s="2"/>
      <c r="DE323" s="2"/>
      <c r="DF323" s="2"/>
      <c r="DG323" s="2"/>
      <c r="DH323" s="2"/>
      <c r="DI323" s="2"/>
      <c r="DJ323" s="2"/>
      <c r="DK323" s="2"/>
      <c r="DL323" s="2"/>
      <c r="DM323" s="2"/>
      <c r="DN323" s="2"/>
      <c r="DO323" s="2"/>
      <c r="DP323" s="2"/>
      <c r="DQ323" s="2"/>
      <c r="DR323" s="2"/>
      <c r="DS323" s="2"/>
      <c r="DT323" s="2"/>
      <c r="DU323" s="2"/>
      <c r="DV323" s="2"/>
      <c r="DW323" s="2"/>
      <c r="DX323" s="2"/>
      <c r="DY323" s="2"/>
      <c r="DZ323" s="2"/>
      <c r="EA323" s="2"/>
      <c r="EB323" s="2"/>
      <c r="EC323" s="2"/>
      <c r="ED323" s="2"/>
      <c r="EE323" s="2"/>
      <c r="EF323" s="2"/>
      <c r="EG323" s="2"/>
      <c r="EH323" s="2"/>
      <c r="EI323" s="2"/>
      <c r="EJ323" s="2"/>
      <c r="EK323" s="2"/>
      <c r="EL323" s="2"/>
      <c r="EM323" s="2"/>
      <c r="EN323" s="2"/>
      <c r="EO323" s="2"/>
      <c r="EP323" s="2"/>
      <c r="EQ323" s="2"/>
      <c r="ER323" s="2"/>
      <c r="ES323" s="2"/>
      <c r="ET323" s="2"/>
      <c r="EU323" s="2"/>
      <c r="EV323" s="2"/>
    </row>
    <row r="324" spans="1:152" ht="12.7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c r="CJ324" s="2"/>
      <c r="CK324" s="2"/>
      <c r="CL324" s="2"/>
      <c r="CM324" s="2"/>
      <c r="CN324" s="2"/>
      <c r="CO324" s="2"/>
      <c r="CP324" s="2"/>
      <c r="CQ324" s="2"/>
      <c r="CR324" s="2"/>
      <c r="CS324" s="2"/>
      <c r="CT324" s="2"/>
      <c r="CU324" s="2"/>
      <c r="CV324" s="2"/>
      <c r="CW324" s="2"/>
      <c r="CX324" s="2"/>
      <c r="CY324" s="2"/>
      <c r="CZ324" s="2"/>
      <c r="DA324" s="2"/>
      <c r="DB324" s="2"/>
      <c r="DC324" s="2"/>
      <c r="DD324" s="2"/>
      <c r="DE324" s="2"/>
      <c r="DF324" s="2"/>
      <c r="DG324" s="2"/>
      <c r="DH324" s="2"/>
      <c r="DI324" s="2"/>
      <c r="DJ324" s="2"/>
      <c r="DK324" s="2"/>
      <c r="DL324" s="2"/>
      <c r="DM324" s="2"/>
      <c r="DN324" s="2"/>
      <c r="DO324" s="2"/>
      <c r="DP324" s="2"/>
      <c r="DQ324" s="2"/>
      <c r="DR324" s="2"/>
      <c r="DS324" s="2"/>
      <c r="DT324" s="2"/>
      <c r="DU324" s="2"/>
      <c r="DV324" s="2"/>
      <c r="DW324" s="2"/>
      <c r="DX324" s="2"/>
      <c r="DY324" s="2"/>
      <c r="DZ324" s="2"/>
      <c r="EA324" s="2"/>
      <c r="EB324" s="2"/>
      <c r="EC324" s="2"/>
      <c r="ED324" s="2"/>
      <c r="EE324" s="2"/>
      <c r="EF324" s="2"/>
      <c r="EG324" s="2"/>
      <c r="EH324" s="2"/>
      <c r="EI324" s="2"/>
      <c r="EJ324" s="2"/>
      <c r="EK324" s="2"/>
      <c r="EL324" s="2"/>
      <c r="EM324" s="2"/>
      <c r="EN324" s="2"/>
      <c r="EO324" s="2"/>
      <c r="EP324" s="2"/>
      <c r="EQ324" s="2"/>
      <c r="ER324" s="2"/>
      <c r="ES324" s="2"/>
      <c r="ET324" s="2"/>
      <c r="EU324" s="2"/>
      <c r="EV324" s="2"/>
    </row>
    <row r="325" spans="1:152" ht="12.7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c r="CJ325" s="2"/>
      <c r="CK325" s="2"/>
      <c r="CL325" s="2"/>
      <c r="CM325" s="2"/>
      <c r="CN325" s="2"/>
      <c r="CO325" s="2"/>
      <c r="CP325" s="2"/>
      <c r="CQ325" s="2"/>
      <c r="CR325" s="2"/>
      <c r="CS325" s="2"/>
      <c r="CT325" s="2"/>
      <c r="CU325" s="2"/>
      <c r="CV325" s="2"/>
      <c r="CW325" s="2"/>
      <c r="CX325" s="2"/>
      <c r="CY325" s="2"/>
      <c r="CZ325" s="2"/>
      <c r="DA325" s="2"/>
      <c r="DB325" s="2"/>
      <c r="DC325" s="2"/>
      <c r="DD325" s="2"/>
      <c r="DE325" s="2"/>
      <c r="DF325" s="2"/>
      <c r="DG325" s="2"/>
      <c r="DH325" s="2"/>
      <c r="DI325" s="2"/>
      <c r="DJ325" s="2"/>
      <c r="DK325" s="2"/>
      <c r="DL325" s="2"/>
      <c r="DM325" s="2"/>
      <c r="DN325" s="2"/>
      <c r="DO325" s="2"/>
      <c r="DP325" s="2"/>
      <c r="DQ325" s="2"/>
      <c r="DR325" s="2"/>
      <c r="DS325" s="2"/>
      <c r="DT325" s="2"/>
      <c r="DU325" s="2"/>
      <c r="DV325" s="2"/>
      <c r="DW325" s="2"/>
      <c r="DX325" s="2"/>
      <c r="DY325" s="2"/>
      <c r="DZ325" s="2"/>
      <c r="EA325" s="2"/>
      <c r="EB325" s="2"/>
      <c r="EC325" s="2"/>
      <c r="ED325" s="2"/>
      <c r="EE325" s="2"/>
      <c r="EF325" s="2"/>
      <c r="EG325" s="2"/>
      <c r="EH325" s="2"/>
      <c r="EI325" s="2"/>
      <c r="EJ325" s="2"/>
      <c r="EK325" s="2"/>
      <c r="EL325" s="2"/>
      <c r="EM325" s="2"/>
      <c r="EN325" s="2"/>
      <c r="EO325" s="2"/>
      <c r="EP325" s="2"/>
      <c r="EQ325" s="2"/>
      <c r="ER325" s="2"/>
      <c r="ES325" s="2"/>
      <c r="ET325" s="2"/>
      <c r="EU325" s="2"/>
      <c r="EV325" s="2"/>
    </row>
    <row r="326" spans="1:152" ht="12.7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c r="CJ326" s="2"/>
      <c r="CK326" s="2"/>
      <c r="CL326" s="2"/>
      <c r="CM326" s="2"/>
      <c r="CN326" s="2"/>
      <c r="CO326" s="2"/>
      <c r="CP326" s="2"/>
      <c r="CQ326" s="2"/>
      <c r="CR326" s="2"/>
      <c r="CS326" s="2"/>
      <c r="CT326" s="2"/>
      <c r="CU326" s="2"/>
      <c r="CV326" s="2"/>
      <c r="CW326" s="2"/>
      <c r="CX326" s="2"/>
      <c r="CY326" s="2"/>
      <c r="CZ326" s="2"/>
      <c r="DA326" s="2"/>
      <c r="DB326" s="2"/>
      <c r="DC326" s="2"/>
      <c r="DD326" s="2"/>
      <c r="DE326" s="2"/>
      <c r="DF326" s="2"/>
      <c r="DG326" s="2"/>
      <c r="DH326" s="2"/>
      <c r="DI326" s="2"/>
      <c r="DJ326" s="2"/>
      <c r="DK326" s="2"/>
      <c r="DL326" s="2"/>
      <c r="DM326" s="2"/>
      <c r="DN326" s="2"/>
      <c r="DO326" s="2"/>
      <c r="DP326" s="2"/>
      <c r="DQ326" s="2"/>
      <c r="DR326" s="2"/>
      <c r="DS326" s="2"/>
      <c r="DT326" s="2"/>
      <c r="DU326" s="2"/>
      <c r="DV326" s="2"/>
      <c r="DW326" s="2"/>
      <c r="DX326" s="2"/>
      <c r="DY326" s="2"/>
      <c r="DZ326" s="2"/>
      <c r="EA326" s="2"/>
      <c r="EB326" s="2"/>
      <c r="EC326" s="2"/>
      <c r="ED326" s="2"/>
      <c r="EE326" s="2"/>
      <c r="EF326" s="2"/>
      <c r="EG326" s="2"/>
      <c r="EH326" s="2"/>
      <c r="EI326" s="2"/>
      <c r="EJ326" s="2"/>
      <c r="EK326" s="2"/>
      <c r="EL326" s="2"/>
      <c r="EM326" s="2"/>
      <c r="EN326" s="2"/>
      <c r="EO326" s="2"/>
      <c r="EP326" s="2"/>
      <c r="EQ326" s="2"/>
      <c r="ER326" s="2"/>
      <c r="ES326" s="2"/>
      <c r="ET326" s="2"/>
      <c r="EU326" s="2"/>
      <c r="EV326" s="2"/>
    </row>
    <row r="327" spans="1:152" ht="12.7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c r="CJ327" s="2"/>
      <c r="CK327" s="2"/>
      <c r="CL327" s="2"/>
      <c r="CM327" s="2"/>
      <c r="CN327" s="2"/>
      <c r="CO327" s="2"/>
      <c r="CP327" s="2"/>
      <c r="CQ327" s="2"/>
      <c r="CR327" s="2"/>
      <c r="CS327" s="2"/>
      <c r="CT327" s="2"/>
      <c r="CU327" s="2"/>
      <c r="CV327" s="2"/>
      <c r="CW327" s="2"/>
      <c r="CX327" s="2"/>
      <c r="CY327" s="2"/>
      <c r="CZ327" s="2"/>
      <c r="DA327" s="2"/>
      <c r="DB327" s="2"/>
      <c r="DC327" s="2"/>
      <c r="DD327" s="2"/>
      <c r="DE327" s="2"/>
      <c r="DF327" s="2"/>
      <c r="DG327" s="2"/>
      <c r="DH327" s="2"/>
      <c r="DI327" s="2"/>
      <c r="DJ327" s="2"/>
      <c r="DK327" s="2"/>
      <c r="DL327" s="2"/>
      <c r="DM327" s="2"/>
      <c r="DN327" s="2"/>
      <c r="DO327" s="2"/>
      <c r="DP327" s="2"/>
      <c r="DQ327" s="2"/>
      <c r="DR327" s="2"/>
      <c r="DS327" s="2"/>
      <c r="DT327" s="2"/>
      <c r="DU327" s="2"/>
      <c r="DV327" s="2"/>
      <c r="DW327" s="2"/>
      <c r="DX327" s="2"/>
      <c r="DY327" s="2"/>
      <c r="DZ327" s="2"/>
      <c r="EA327" s="2"/>
      <c r="EB327" s="2"/>
      <c r="EC327" s="2"/>
      <c r="ED327" s="2"/>
      <c r="EE327" s="2"/>
      <c r="EF327" s="2"/>
      <c r="EG327" s="2"/>
      <c r="EH327" s="2"/>
      <c r="EI327" s="2"/>
      <c r="EJ327" s="2"/>
      <c r="EK327" s="2"/>
      <c r="EL327" s="2"/>
      <c r="EM327" s="2"/>
      <c r="EN327" s="2"/>
      <c r="EO327" s="2"/>
      <c r="EP327" s="2"/>
      <c r="EQ327" s="2"/>
      <c r="ER327" s="2"/>
      <c r="ES327" s="2"/>
      <c r="ET327" s="2"/>
      <c r="EU327" s="2"/>
      <c r="EV327" s="2"/>
    </row>
    <row r="328" spans="1:152" ht="12.7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c r="CE328" s="2"/>
      <c r="CF328" s="2"/>
      <c r="CG328" s="2"/>
      <c r="CH328" s="2"/>
      <c r="CI328" s="2"/>
      <c r="CJ328" s="2"/>
      <c r="CK328" s="2"/>
      <c r="CL328" s="2"/>
      <c r="CM328" s="2"/>
      <c r="CN328" s="2"/>
      <c r="CO328" s="2"/>
      <c r="CP328" s="2"/>
      <c r="CQ328" s="2"/>
      <c r="CR328" s="2"/>
      <c r="CS328" s="2"/>
      <c r="CT328" s="2"/>
      <c r="CU328" s="2"/>
      <c r="CV328" s="2"/>
      <c r="CW328" s="2"/>
      <c r="CX328" s="2"/>
      <c r="CY328" s="2"/>
      <c r="CZ328" s="2"/>
      <c r="DA328" s="2"/>
      <c r="DB328" s="2"/>
      <c r="DC328" s="2"/>
      <c r="DD328" s="2"/>
      <c r="DE328" s="2"/>
      <c r="DF328" s="2"/>
      <c r="DG328" s="2"/>
      <c r="DH328" s="2"/>
      <c r="DI328" s="2"/>
      <c r="DJ328" s="2"/>
      <c r="DK328" s="2"/>
      <c r="DL328" s="2"/>
      <c r="DM328" s="2"/>
      <c r="DN328" s="2"/>
      <c r="DO328" s="2"/>
      <c r="DP328" s="2"/>
      <c r="DQ328" s="2"/>
      <c r="DR328" s="2"/>
      <c r="DS328" s="2"/>
      <c r="DT328" s="2"/>
      <c r="DU328" s="2"/>
      <c r="DV328" s="2"/>
      <c r="DW328" s="2"/>
      <c r="DX328" s="2"/>
      <c r="DY328" s="2"/>
      <c r="DZ328" s="2"/>
      <c r="EA328" s="2"/>
      <c r="EB328" s="2"/>
      <c r="EC328" s="2"/>
      <c r="ED328" s="2"/>
      <c r="EE328" s="2"/>
      <c r="EF328" s="2"/>
      <c r="EG328" s="2"/>
      <c r="EH328" s="2"/>
      <c r="EI328" s="2"/>
      <c r="EJ328" s="2"/>
      <c r="EK328" s="2"/>
      <c r="EL328" s="2"/>
      <c r="EM328" s="2"/>
      <c r="EN328" s="2"/>
      <c r="EO328" s="2"/>
      <c r="EP328" s="2"/>
      <c r="EQ328" s="2"/>
      <c r="ER328" s="2"/>
      <c r="ES328" s="2"/>
      <c r="ET328" s="2"/>
      <c r="EU328" s="2"/>
      <c r="EV328" s="2"/>
    </row>
    <row r="329" spans="1:152" ht="12.7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c r="CE329" s="2"/>
      <c r="CF329" s="2"/>
      <c r="CG329" s="2"/>
      <c r="CH329" s="2"/>
      <c r="CI329" s="2"/>
      <c r="CJ329" s="2"/>
      <c r="CK329" s="2"/>
      <c r="CL329" s="2"/>
      <c r="CM329" s="2"/>
      <c r="CN329" s="2"/>
      <c r="CO329" s="2"/>
      <c r="CP329" s="2"/>
      <c r="CQ329" s="2"/>
      <c r="CR329" s="2"/>
      <c r="CS329" s="2"/>
      <c r="CT329" s="2"/>
      <c r="CU329" s="2"/>
      <c r="CV329" s="2"/>
      <c r="CW329" s="2"/>
      <c r="CX329" s="2"/>
      <c r="CY329" s="2"/>
      <c r="CZ329" s="2"/>
      <c r="DA329" s="2"/>
      <c r="DB329" s="2"/>
      <c r="DC329" s="2"/>
      <c r="DD329" s="2"/>
      <c r="DE329" s="2"/>
      <c r="DF329" s="2"/>
      <c r="DG329" s="2"/>
      <c r="DH329" s="2"/>
      <c r="DI329" s="2"/>
      <c r="DJ329" s="2"/>
      <c r="DK329" s="2"/>
      <c r="DL329" s="2"/>
      <c r="DM329" s="2"/>
      <c r="DN329" s="2"/>
      <c r="DO329" s="2"/>
      <c r="DP329" s="2"/>
      <c r="DQ329" s="2"/>
      <c r="DR329" s="2"/>
      <c r="DS329" s="2"/>
      <c r="DT329" s="2"/>
      <c r="DU329" s="2"/>
      <c r="DV329" s="2"/>
      <c r="DW329" s="2"/>
      <c r="DX329" s="2"/>
      <c r="DY329" s="2"/>
      <c r="DZ329" s="2"/>
      <c r="EA329" s="2"/>
      <c r="EB329" s="2"/>
      <c r="EC329" s="2"/>
      <c r="ED329" s="2"/>
      <c r="EE329" s="2"/>
      <c r="EF329" s="2"/>
      <c r="EG329" s="2"/>
      <c r="EH329" s="2"/>
      <c r="EI329" s="2"/>
      <c r="EJ329" s="2"/>
      <c r="EK329" s="2"/>
      <c r="EL329" s="2"/>
      <c r="EM329" s="2"/>
      <c r="EN329" s="2"/>
      <c r="EO329" s="2"/>
      <c r="EP329" s="2"/>
      <c r="EQ329" s="2"/>
      <c r="ER329" s="2"/>
      <c r="ES329" s="2"/>
      <c r="ET329" s="2"/>
      <c r="EU329" s="2"/>
      <c r="EV329" s="2"/>
    </row>
    <row r="330" spans="1:152" ht="12.7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c r="CJ330" s="2"/>
      <c r="CK330" s="2"/>
      <c r="CL330" s="2"/>
      <c r="CM330" s="2"/>
      <c r="CN330" s="2"/>
      <c r="CO330" s="2"/>
      <c r="CP330" s="2"/>
      <c r="CQ330" s="2"/>
      <c r="CR330" s="2"/>
      <c r="CS330" s="2"/>
      <c r="CT330" s="2"/>
      <c r="CU330" s="2"/>
      <c r="CV330" s="2"/>
      <c r="CW330" s="2"/>
      <c r="CX330" s="2"/>
      <c r="CY330" s="2"/>
      <c r="CZ330" s="2"/>
      <c r="DA330" s="2"/>
      <c r="DB330" s="2"/>
      <c r="DC330" s="2"/>
      <c r="DD330" s="2"/>
      <c r="DE330" s="2"/>
      <c r="DF330" s="2"/>
      <c r="DG330" s="2"/>
      <c r="DH330" s="2"/>
      <c r="DI330" s="2"/>
      <c r="DJ330" s="2"/>
      <c r="DK330" s="2"/>
      <c r="DL330" s="2"/>
      <c r="DM330" s="2"/>
      <c r="DN330" s="2"/>
      <c r="DO330" s="2"/>
      <c r="DP330" s="2"/>
      <c r="DQ330" s="2"/>
      <c r="DR330" s="2"/>
      <c r="DS330" s="2"/>
      <c r="DT330" s="2"/>
      <c r="DU330" s="2"/>
      <c r="DV330" s="2"/>
      <c r="DW330" s="2"/>
      <c r="DX330" s="2"/>
      <c r="DY330" s="2"/>
      <c r="DZ330" s="2"/>
      <c r="EA330" s="2"/>
      <c r="EB330" s="2"/>
      <c r="EC330" s="2"/>
      <c r="ED330" s="2"/>
      <c r="EE330" s="2"/>
      <c r="EF330" s="2"/>
      <c r="EG330" s="2"/>
      <c r="EH330" s="2"/>
      <c r="EI330" s="2"/>
      <c r="EJ330" s="2"/>
      <c r="EK330" s="2"/>
      <c r="EL330" s="2"/>
      <c r="EM330" s="2"/>
      <c r="EN330" s="2"/>
      <c r="EO330" s="2"/>
      <c r="EP330" s="2"/>
      <c r="EQ330" s="2"/>
      <c r="ER330" s="2"/>
      <c r="ES330" s="2"/>
      <c r="ET330" s="2"/>
      <c r="EU330" s="2"/>
      <c r="EV330" s="2"/>
    </row>
    <row r="331" spans="1:152" ht="12.7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c r="CJ331" s="2"/>
      <c r="CK331" s="2"/>
      <c r="CL331" s="2"/>
      <c r="CM331" s="2"/>
      <c r="CN331" s="2"/>
      <c r="CO331" s="2"/>
      <c r="CP331" s="2"/>
      <c r="CQ331" s="2"/>
      <c r="CR331" s="2"/>
      <c r="CS331" s="2"/>
      <c r="CT331" s="2"/>
      <c r="CU331" s="2"/>
      <c r="CV331" s="2"/>
      <c r="CW331" s="2"/>
      <c r="CX331" s="2"/>
      <c r="CY331" s="2"/>
      <c r="CZ331" s="2"/>
      <c r="DA331" s="2"/>
      <c r="DB331" s="2"/>
      <c r="DC331" s="2"/>
      <c r="DD331" s="2"/>
      <c r="DE331" s="2"/>
      <c r="DF331" s="2"/>
      <c r="DG331" s="2"/>
      <c r="DH331" s="2"/>
      <c r="DI331" s="2"/>
      <c r="DJ331" s="2"/>
      <c r="DK331" s="2"/>
      <c r="DL331" s="2"/>
      <c r="DM331" s="2"/>
      <c r="DN331" s="2"/>
      <c r="DO331" s="2"/>
      <c r="DP331" s="2"/>
      <c r="DQ331" s="2"/>
      <c r="DR331" s="2"/>
      <c r="DS331" s="2"/>
      <c r="DT331" s="2"/>
      <c r="DU331" s="2"/>
      <c r="DV331" s="2"/>
      <c r="DW331" s="2"/>
      <c r="DX331" s="2"/>
      <c r="DY331" s="2"/>
      <c r="DZ331" s="2"/>
      <c r="EA331" s="2"/>
      <c r="EB331" s="2"/>
      <c r="EC331" s="2"/>
      <c r="ED331" s="2"/>
      <c r="EE331" s="2"/>
      <c r="EF331" s="2"/>
      <c r="EG331" s="2"/>
      <c r="EH331" s="2"/>
      <c r="EI331" s="2"/>
      <c r="EJ331" s="2"/>
      <c r="EK331" s="2"/>
      <c r="EL331" s="2"/>
      <c r="EM331" s="2"/>
      <c r="EN331" s="2"/>
      <c r="EO331" s="2"/>
      <c r="EP331" s="2"/>
      <c r="EQ331" s="2"/>
      <c r="ER331" s="2"/>
      <c r="ES331" s="2"/>
      <c r="ET331" s="2"/>
      <c r="EU331" s="2"/>
      <c r="EV331" s="2"/>
    </row>
    <row r="332" spans="1:152" ht="12.7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c r="CJ332" s="2"/>
      <c r="CK332" s="2"/>
      <c r="CL332" s="2"/>
      <c r="CM332" s="2"/>
      <c r="CN332" s="2"/>
      <c r="CO332" s="2"/>
      <c r="CP332" s="2"/>
      <c r="CQ332" s="2"/>
      <c r="CR332" s="2"/>
      <c r="CS332" s="2"/>
      <c r="CT332" s="2"/>
      <c r="CU332" s="2"/>
      <c r="CV332" s="2"/>
      <c r="CW332" s="2"/>
      <c r="CX332" s="2"/>
      <c r="CY332" s="2"/>
      <c r="CZ332" s="2"/>
      <c r="DA332" s="2"/>
      <c r="DB332" s="2"/>
      <c r="DC332" s="2"/>
      <c r="DD332" s="2"/>
      <c r="DE332" s="2"/>
      <c r="DF332" s="2"/>
      <c r="DG332" s="2"/>
      <c r="DH332" s="2"/>
      <c r="DI332" s="2"/>
      <c r="DJ332" s="2"/>
      <c r="DK332" s="2"/>
      <c r="DL332" s="2"/>
      <c r="DM332" s="2"/>
      <c r="DN332" s="2"/>
      <c r="DO332" s="2"/>
      <c r="DP332" s="2"/>
      <c r="DQ332" s="2"/>
      <c r="DR332" s="2"/>
      <c r="DS332" s="2"/>
      <c r="DT332" s="2"/>
      <c r="DU332" s="2"/>
      <c r="DV332" s="2"/>
      <c r="DW332" s="2"/>
      <c r="DX332" s="2"/>
      <c r="DY332" s="2"/>
      <c r="DZ332" s="2"/>
      <c r="EA332" s="2"/>
      <c r="EB332" s="2"/>
      <c r="EC332" s="2"/>
      <c r="ED332" s="2"/>
      <c r="EE332" s="2"/>
      <c r="EF332" s="2"/>
      <c r="EG332" s="2"/>
      <c r="EH332" s="2"/>
      <c r="EI332" s="2"/>
      <c r="EJ332" s="2"/>
      <c r="EK332" s="2"/>
      <c r="EL332" s="2"/>
      <c r="EM332" s="2"/>
      <c r="EN332" s="2"/>
      <c r="EO332" s="2"/>
      <c r="EP332" s="2"/>
      <c r="EQ332" s="2"/>
      <c r="ER332" s="2"/>
      <c r="ES332" s="2"/>
      <c r="ET332" s="2"/>
      <c r="EU332" s="2"/>
      <c r="EV332" s="2"/>
    </row>
    <row r="333" spans="1:152" ht="12.7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c r="CJ333" s="2"/>
      <c r="CK333" s="2"/>
      <c r="CL333" s="2"/>
      <c r="CM333" s="2"/>
      <c r="CN333" s="2"/>
      <c r="CO333" s="2"/>
      <c r="CP333" s="2"/>
      <c r="CQ333" s="2"/>
      <c r="CR333" s="2"/>
      <c r="CS333" s="2"/>
      <c r="CT333" s="2"/>
      <c r="CU333" s="2"/>
      <c r="CV333" s="2"/>
      <c r="CW333" s="2"/>
      <c r="CX333" s="2"/>
      <c r="CY333" s="2"/>
      <c r="CZ333" s="2"/>
      <c r="DA333" s="2"/>
      <c r="DB333" s="2"/>
      <c r="DC333" s="2"/>
      <c r="DD333" s="2"/>
      <c r="DE333" s="2"/>
      <c r="DF333" s="2"/>
      <c r="DG333" s="2"/>
      <c r="DH333" s="2"/>
      <c r="DI333" s="2"/>
      <c r="DJ333" s="2"/>
      <c r="DK333" s="2"/>
      <c r="DL333" s="2"/>
      <c r="DM333" s="2"/>
      <c r="DN333" s="2"/>
      <c r="DO333" s="2"/>
      <c r="DP333" s="2"/>
      <c r="DQ333" s="2"/>
      <c r="DR333" s="2"/>
      <c r="DS333" s="2"/>
      <c r="DT333" s="2"/>
      <c r="DU333" s="2"/>
      <c r="DV333" s="2"/>
      <c r="DW333" s="2"/>
      <c r="DX333" s="2"/>
      <c r="DY333" s="2"/>
      <c r="DZ333" s="2"/>
      <c r="EA333" s="2"/>
      <c r="EB333" s="2"/>
      <c r="EC333" s="2"/>
      <c r="ED333" s="2"/>
      <c r="EE333" s="2"/>
      <c r="EF333" s="2"/>
      <c r="EG333" s="2"/>
      <c r="EH333" s="2"/>
      <c r="EI333" s="2"/>
      <c r="EJ333" s="2"/>
      <c r="EK333" s="2"/>
      <c r="EL333" s="2"/>
      <c r="EM333" s="2"/>
      <c r="EN333" s="2"/>
      <c r="EO333" s="2"/>
      <c r="EP333" s="2"/>
      <c r="EQ333" s="2"/>
      <c r="ER333" s="2"/>
      <c r="ES333" s="2"/>
      <c r="ET333" s="2"/>
      <c r="EU333" s="2"/>
      <c r="EV333" s="2"/>
    </row>
    <row r="334" spans="1:152" ht="12.7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c r="CE334" s="2"/>
      <c r="CF334" s="2"/>
      <c r="CG334" s="2"/>
      <c r="CH334" s="2"/>
      <c r="CI334" s="2"/>
      <c r="CJ334" s="2"/>
      <c r="CK334" s="2"/>
      <c r="CL334" s="2"/>
      <c r="CM334" s="2"/>
      <c r="CN334" s="2"/>
      <c r="CO334" s="2"/>
      <c r="CP334" s="2"/>
      <c r="CQ334" s="2"/>
      <c r="CR334" s="2"/>
      <c r="CS334" s="2"/>
      <c r="CT334" s="2"/>
      <c r="CU334" s="2"/>
      <c r="CV334" s="2"/>
      <c r="CW334" s="2"/>
      <c r="CX334" s="2"/>
      <c r="CY334" s="2"/>
      <c r="CZ334" s="2"/>
      <c r="DA334" s="2"/>
      <c r="DB334" s="2"/>
      <c r="DC334" s="2"/>
      <c r="DD334" s="2"/>
      <c r="DE334" s="2"/>
      <c r="DF334" s="2"/>
      <c r="DG334" s="2"/>
      <c r="DH334" s="2"/>
      <c r="DI334" s="2"/>
      <c r="DJ334" s="2"/>
      <c r="DK334" s="2"/>
      <c r="DL334" s="2"/>
      <c r="DM334" s="2"/>
      <c r="DN334" s="2"/>
      <c r="DO334" s="2"/>
      <c r="DP334" s="2"/>
      <c r="DQ334" s="2"/>
      <c r="DR334" s="2"/>
      <c r="DS334" s="2"/>
      <c r="DT334" s="2"/>
      <c r="DU334" s="2"/>
      <c r="DV334" s="2"/>
      <c r="DW334" s="2"/>
      <c r="DX334" s="2"/>
      <c r="DY334" s="2"/>
      <c r="DZ334" s="2"/>
      <c r="EA334" s="2"/>
      <c r="EB334" s="2"/>
      <c r="EC334" s="2"/>
      <c r="ED334" s="2"/>
      <c r="EE334" s="2"/>
      <c r="EF334" s="2"/>
      <c r="EG334" s="2"/>
      <c r="EH334" s="2"/>
      <c r="EI334" s="2"/>
      <c r="EJ334" s="2"/>
      <c r="EK334" s="2"/>
      <c r="EL334" s="2"/>
      <c r="EM334" s="2"/>
      <c r="EN334" s="2"/>
      <c r="EO334" s="2"/>
      <c r="EP334" s="2"/>
      <c r="EQ334" s="2"/>
      <c r="ER334" s="2"/>
      <c r="ES334" s="2"/>
      <c r="ET334" s="2"/>
      <c r="EU334" s="2"/>
      <c r="EV334" s="2"/>
    </row>
    <row r="335" spans="1:152" ht="12.7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c r="CJ335" s="2"/>
      <c r="CK335" s="2"/>
      <c r="CL335" s="2"/>
      <c r="CM335" s="2"/>
      <c r="CN335" s="2"/>
      <c r="CO335" s="2"/>
      <c r="CP335" s="2"/>
      <c r="CQ335" s="2"/>
      <c r="CR335" s="2"/>
      <c r="CS335" s="2"/>
      <c r="CT335" s="2"/>
      <c r="CU335" s="2"/>
      <c r="CV335" s="2"/>
      <c r="CW335" s="2"/>
      <c r="CX335" s="2"/>
      <c r="CY335" s="2"/>
      <c r="CZ335" s="2"/>
      <c r="DA335" s="2"/>
      <c r="DB335" s="2"/>
      <c r="DC335" s="2"/>
      <c r="DD335" s="2"/>
      <c r="DE335" s="2"/>
      <c r="DF335" s="2"/>
      <c r="DG335" s="2"/>
      <c r="DH335" s="2"/>
      <c r="DI335" s="2"/>
      <c r="DJ335" s="2"/>
      <c r="DK335" s="2"/>
      <c r="DL335" s="2"/>
      <c r="DM335" s="2"/>
      <c r="DN335" s="2"/>
      <c r="DO335" s="2"/>
      <c r="DP335" s="2"/>
      <c r="DQ335" s="2"/>
      <c r="DR335" s="2"/>
      <c r="DS335" s="2"/>
      <c r="DT335" s="2"/>
      <c r="DU335" s="2"/>
      <c r="DV335" s="2"/>
      <c r="DW335" s="2"/>
      <c r="DX335" s="2"/>
      <c r="DY335" s="2"/>
      <c r="DZ335" s="2"/>
      <c r="EA335" s="2"/>
      <c r="EB335" s="2"/>
      <c r="EC335" s="2"/>
      <c r="ED335" s="2"/>
      <c r="EE335" s="2"/>
      <c r="EF335" s="2"/>
      <c r="EG335" s="2"/>
      <c r="EH335" s="2"/>
      <c r="EI335" s="2"/>
      <c r="EJ335" s="2"/>
      <c r="EK335" s="2"/>
      <c r="EL335" s="2"/>
      <c r="EM335" s="2"/>
      <c r="EN335" s="2"/>
      <c r="EO335" s="2"/>
      <c r="EP335" s="2"/>
      <c r="EQ335" s="2"/>
      <c r="ER335" s="2"/>
      <c r="ES335" s="2"/>
      <c r="ET335" s="2"/>
      <c r="EU335" s="2"/>
      <c r="EV335" s="2"/>
    </row>
    <row r="336" spans="1:152" ht="12.7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c r="CJ336" s="2"/>
      <c r="CK336" s="2"/>
      <c r="CL336" s="2"/>
      <c r="CM336" s="2"/>
      <c r="CN336" s="2"/>
      <c r="CO336" s="2"/>
      <c r="CP336" s="2"/>
      <c r="CQ336" s="2"/>
      <c r="CR336" s="2"/>
      <c r="CS336" s="2"/>
      <c r="CT336" s="2"/>
      <c r="CU336" s="2"/>
      <c r="CV336" s="2"/>
      <c r="CW336" s="2"/>
      <c r="CX336" s="2"/>
      <c r="CY336" s="2"/>
      <c r="CZ336" s="2"/>
      <c r="DA336" s="2"/>
      <c r="DB336" s="2"/>
      <c r="DC336" s="2"/>
      <c r="DD336" s="2"/>
      <c r="DE336" s="2"/>
      <c r="DF336" s="2"/>
      <c r="DG336" s="2"/>
      <c r="DH336" s="2"/>
      <c r="DI336" s="2"/>
      <c r="DJ336" s="2"/>
      <c r="DK336" s="2"/>
      <c r="DL336" s="2"/>
      <c r="DM336" s="2"/>
      <c r="DN336" s="2"/>
      <c r="DO336" s="2"/>
      <c r="DP336" s="2"/>
      <c r="DQ336" s="2"/>
      <c r="DR336" s="2"/>
      <c r="DS336" s="2"/>
      <c r="DT336" s="2"/>
      <c r="DU336" s="2"/>
      <c r="DV336" s="2"/>
      <c r="DW336" s="2"/>
      <c r="DX336" s="2"/>
      <c r="DY336" s="2"/>
      <c r="DZ336" s="2"/>
      <c r="EA336" s="2"/>
      <c r="EB336" s="2"/>
      <c r="EC336" s="2"/>
      <c r="ED336" s="2"/>
      <c r="EE336" s="2"/>
      <c r="EF336" s="2"/>
      <c r="EG336" s="2"/>
      <c r="EH336" s="2"/>
      <c r="EI336" s="2"/>
      <c r="EJ336" s="2"/>
      <c r="EK336" s="2"/>
      <c r="EL336" s="2"/>
      <c r="EM336" s="2"/>
      <c r="EN336" s="2"/>
      <c r="EO336" s="2"/>
      <c r="EP336" s="2"/>
      <c r="EQ336" s="2"/>
      <c r="ER336" s="2"/>
      <c r="ES336" s="2"/>
      <c r="ET336" s="2"/>
      <c r="EU336" s="2"/>
      <c r="EV336" s="2"/>
    </row>
    <row r="337" spans="1:152" ht="12.7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c r="CJ337" s="2"/>
      <c r="CK337" s="2"/>
      <c r="CL337" s="2"/>
      <c r="CM337" s="2"/>
      <c r="CN337" s="2"/>
      <c r="CO337" s="2"/>
      <c r="CP337" s="2"/>
      <c r="CQ337" s="2"/>
      <c r="CR337" s="2"/>
      <c r="CS337" s="2"/>
      <c r="CT337" s="2"/>
      <c r="CU337" s="2"/>
      <c r="CV337" s="2"/>
      <c r="CW337" s="2"/>
      <c r="CX337" s="2"/>
      <c r="CY337" s="2"/>
      <c r="CZ337" s="2"/>
      <c r="DA337" s="2"/>
      <c r="DB337" s="2"/>
      <c r="DC337" s="2"/>
      <c r="DD337" s="2"/>
      <c r="DE337" s="2"/>
      <c r="DF337" s="2"/>
      <c r="DG337" s="2"/>
      <c r="DH337" s="2"/>
      <c r="DI337" s="2"/>
      <c r="DJ337" s="2"/>
      <c r="DK337" s="2"/>
      <c r="DL337" s="2"/>
      <c r="DM337" s="2"/>
      <c r="DN337" s="2"/>
      <c r="DO337" s="2"/>
      <c r="DP337" s="2"/>
      <c r="DQ337" s="2"/>
      <c r="DR337" s="2"/>
      <c r="DS337" s="2"/>
      <c r="DT337" s="2"/>
      <c r="DU337" s="2"/>
      <c r="DV337" s="2"/>
      <c r="DW337" s="2"/>
      <c r="DX337" s="2"/>
      <c r="DY337" s="2"/>
      <c r="DZ337" s="2"/>
      <c r="EA337" s="2"/>
      <c r="EB337" s="2"/>
      <c r="EC337" s="2"/>
      <c r="ED337" s="2"/>
      <c r="EE337" s="2"/>
      <c r="EF337" s="2"/>
      <c r="EG337" s="2"/>
      <c r="EH337" s="2"/>
      <c r="EI337" s="2"/>
      <c r="EJ337" s="2"/>
      <c r="EK337" s="2"/>
      <c r="EL337" s="2"/>
      <c r="EM337" s="2"/>
      <c r="EN337" s="2"/>
      <c r="EO337" s="2"/>
      <c r="EP337" s="2"/>
      <c r="EQ337" s="2"/>
      <c r="ER337" s="2"/>
      <c r="ES337" s="2"/>
      <c r="ET337" s="2"/>
      <c r="EU337" s="2"/>
      <c r="EV337" s="2"/>
    </row>
    <row r="338" spans="1:152" ht="12.7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c r="CD338" s="2"/>
      <c r="CE338" s="2"/>
      <c r="CF338" s="2"/>
      <c r="CG338" s="2"/>
      <c r="CH338" s="2"/>
      <c r="CI338" s="2"/>
      <c r="CJ338" s="2"/>
      <c r="CK338" s="2"/>
      <c r="CL338" s="2"/>
      <c r="CM338" s="2"/>
      <c r="CN338" s="2"/>
      <c r="CO338" s="2"/>
      <c r="CP338" s="2"/>
      <c r="CQ338" s="2"/>
      <c r="CR338" s="2"/>
      <c r="CS338" s="2"/>
      <c r="CT338" s="2"/>
      <c r="CU338" s="2"/>
      <c r="CV338" s="2"/>
      <c r="CW338" s="2"/>
      <c r="CX338" s="2"/>
      <c r="CY338" s="2"/>
      <c r="CZ338" s="2"/>
      <c r="DA338" s="2"/>
      <c r="DB338" s="2"/>
      <c r="DC338" s="2"/>
      <c r="DD338" s="2"/>
      <c r="DE338" s="2"/>
      <c r="DF338" s="2"/>
      <c r="DG338" s="2"/>
      <c r="DH338" s="2"/>
      <c r="DI338" s="2"/>
      <c r="DJ338" s="2"/>
      <c r="DK338" s="2"/>
      <c r="DL338" s="2"/>
      <c r="DM338" s="2"/>
      <c r="DN338" s="2"/>
      <c r="DO338" s="2"/>
      <c r="DP338" s="2"/>
      <c r="DQ338" s="2"/>
      <c r="DR338" s="2"/>
      <c r="DS338" s="2"/>
      <c r="DT338" s="2"/>
      <c r="DU338" s="2"/>
      <c r="DV338" s="2"/>
      <c r="DW338" s="2"/>
      <c r="DX338" s="2"/>
      <c r="DY338" s="2"/>
      <c r="DZ338" s="2"/>
      <c r="EA338" s="2"/>
      <c r="EB338" s="2"/>
      <c r="EC338" s="2"/>
      <c r="ED338" s="2"/>
      <c r="EE338" s="2"/>
      <c r="EF338" s="2"/>
      <c r="EG338" s="2"/>
      <c r="EH338" s="2"/>
      <c r="EI338" s="2"/>
      <c r="EJ338" s="2"/>
      <c r="EK338" s="2"/>
      <c r="EL338" s="2"/>
      <c r="EM338" s="2"/>
      <c r="EN338" s="2"/>
      <c r="EO338" s="2"/>
      <c r="EP338" s="2"/>
      <c r="EQ338" s="2"/>
      <c r="ER338" s="2"/>
      <c r="ES338" s="2"/>
      <c r="ET338" s="2"/>
      <c r="EU338" s="2"/>
      <c r="EV338" s="2"/>
    </row>
    <row r="339" spans="1:152" ht="12.7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c r="CE339" s="2"/>
      <c r="CF339" s="2"/>
      <c r="CG339" s="2"/>
      <c r="CH339" s="2"/>
      <c r="CI339" s="2"/>
      <c r="CJ339" s="2"/>
      <c r="CK339" s="2"/>
      <c r="CL339" s="2"/>
      <c r="CM339" s="2"/>
      <c r="CN339" s="2"/>
      <c r="CO339" s="2"/>
      <c r="CP339" s="2"/>
      <c r="CQ339" s="2"/>
      <c r="CR339" s="2"/>
      <c r="CS339" s="2"/>
      <c r="CT339" s="2"/>
      <c r="CU339" s="2"/>
      <c r="CV339" s="2"/>
      <c r="CW339" s="2"/>
      <c r="CX339" s="2"/>
      <c r="CY339" s="2"/>
      <c r="CZ339" s="2"/>
      <c r="DA339" s="2"/>
      <c r="DB339" s="2"/>
      <c r="DC339" s="2"/>
      <c r="DD339" s="2"/>
      <c r="DE339" s="2"/>
      <c r="DF339" s="2"/>
      <c r="DG339" s="2"/>
      <c r="DH339" s="2"/>
      <c r="DI339" s="2"/>
      <c r="DJ339" s="2"/>
      <c r="DK339" s="2"/>
      <c r="DL339" s="2"/>
      <c r="DM339" s="2"/>
      <c r="DN339" s="2"/>
      <c r="DO339" s="2"/>
      <c r="DP339" s="2"/>
      <c r="DQ339" s="2"/>
      <c r="DR339" s="2"/>
      <c r="DS339" s="2"/>
      <c r="DT339" s="2"/>
      <c r="DU339" s="2"/>
      <c r="DV339" s="2"/>
      <c r="DW339" s="2"/>
      <c r="DX339" s="2"/>
      <c r="DY339" s="2"/>
      <c r="DZ339" s="2"/>
      <c r="EA339" s="2"/>
      <c r="EB339" s="2"/>
      <c r="EC339" s="2"/>
      <c r="ED339" s="2"/>
      <c r="EE339" s="2"/>
      <c r="EF339" s="2"/>
      <c r="EG339" s="2"/>
      <c r="EH339" s="2"/>
      <c r="EI339" s="2"/>
      <c r="EJ339" s="2"/>
      <c r="EK339" s="2"/>
      <c r="EL339" s="2"/>
      <c r="EM339" s="2"/>
      <c r="EN339" s="2"/>
      <c r="EO339" s="2"/>
      <c r="EP339" s="2"/>
      <c r="EQ339" s="2"/>
      <c r="ER339" s="2"/>
      <c r="ES339" s="2"/>
      <c r="ET339" s="2"/>
      <c r="EU339" s="2"/>
      <c r="EV339" s="2"/>
    </row>
    <row r="340" spans="1:152" ht="12.7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2"/>
      <c r="CD340" s="2"/>
      <c r="CE340" s="2"/>
      <c r="CF340" s="2"/>
      <c r="CG340" s="2"/>
      <c r="CH340" s="2"/>
      <c r="CI340" s="2"/>
      <c r="CJ340" s="2"/>
      <c r="CK340" s="2"/>
      <c r="CL340" s="2"/>
      <c r="CM340" s="2"/>
      <c r="CN340" s="2"/>
      <c r="CO340" s="2"/>
      <c r="CP340" s="2"/>
      <c r="CQ340" s="2"/>
      <c r="CR340" s="2"/>
      <c r="CS340" s="2"/>
      <c r="CT340" s="2"/>
      <c r="CU340" s="2"/>
      <c r="CV340" s="2"/>
      <c r="CW340" s="2"/>
      <c r="CX340" s="2"/>
      <c r="CY340" s="2"/>
      <c r="CZ340" s="2"/>
      <c r="DA340" s="2"/>
      <c r="DB340" s="2"/>
      <c r="DC340" s="2"/>
      <c r="DD340" s="2"/>
      <c r="DE340" s="2"/>
      <c r="DF340" s="2"/>
      <c r="DG340" s="2"/>
      <c r="DH340" s="2"/>
      <c r="DI340" s="2"/>
      <c r="DJ340" s="2"/>
      <c r="DK340" s="2"/>
      <c r="DL340" s="2"/>
      <c r="DM340" s="2"/>
      <c r="DN340" s="2"/>
      <c r="DO340" s="2"/>
      <c r="DP340" s="2"/>
      <c r="DQ340" s="2"/>
      <c r="DR340" s="2"/>
      <c r="DS340" s="2"/>
      <c r="DT340" s="2"/>
      <c r="DU340" s="2"/>
      <c r="DV340" s="2"/>
      <c r="DW340" s="2"/>
      <c r="DX340" s="2"/>
      <c r="DY340" s="2"/>
      <c r="DZ340" s="2"/>
      <c r="EA340" s="2"/>
      <c r="EB340" s="2"/>
      <c r="EC340" s="2"/>
      <c r="ED340" s="2"/>
      <c r="EE340" s="2"/>
      <c r="EF340" s="2"/>
      <c r="EG340" s="2"/>
      <c r="EH340" s="2"/>
      <c r="EI340" s="2"/>
      <c r="EJ340" s="2"/>
      <c r="EK340" s="2"/>
      <c r="EL340" s="2"/>
      <c r="EM340" s="2"/>
      <c r="EN340" s="2"/>
      <c r="EO340" s="2"/>
      <c r="EP340" s="2"/>
      <c r="EQ340" s="2"/>
      <c r="ER340" s="2"/>
      <c r="ES340" s="2"/>
      <c r="ET340" s="2"/>
      <c r="EU340" s="2"/>
      <c r="EV340" s="2"/>
    </row>
    <row r="341" spans="1:152" ht="12.7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c r="CD341" s="2"/>
      <c r="CE341" s="2"/>
      <c r="CF341" s="2"/>
      <c r="CG341" s="2"/>
      <c r="CH341" s="2"/>
      <c r="CI341" s="2"/>
      <c r="CJ341" s="2"/>
      <c r="CK341" s="2"/>
      <c r="CL341" s="2"/>
      <c r="CM341" s="2"/>
      <c r="CN341" s="2"/>
      <c r="CO341" s="2"/>
      <c r="CP341" s="2"/>
      <c r="CQ341" s="2"/>
      <c r="CR341" s="2"/>
      <c r="CS341" s="2"/>
      <c r="CT341" s="2"/>
      <c r="CU341" s="2"/>
      <c r="CV341" s="2"/>
      <c r="CW341" s="2"/>
      <c r="CX341" s="2"/>
      <c r="CY341" s="2"/>
      <c r="CZ341" s="2"/>
      <c r="DA341" s="2"/>
      <c r="DB341" s="2"/>
      <c r="DC341" s="2"/>
      <c r="DD341" s="2"/>
      <c r="DE341" s="2"/>
      <c r="DF341" s="2"/>
      <c r="DG341" s="2"/>
      <c r="DH341" s="2"/>
      <c r="DI341" s="2"/>
      <c r="DJ341" s="2"/>
      <c r="DK341" s="2"/>
      <c r="DL341" s="2"/>
      <c r="DM341" s="2"/>
      <c r="DN341" s="2"/>
      <c r="DO341" s="2"/>
      <c r="DP341" s="2"/>
      <c r="DQ341" s="2"/>
      <c r="DR341" s="2"/>
      <c r="DS341" s="2"/>
      <c r="DT341" s="2"/>
      <c r="DU341" s="2"/>
      <c r="DV341" s="2"/>
      <c r="DW341" s="2"/>
      <c r="DX341" s="2"/>
      <c r="DY341" s="2"/>
      <c r="DZ341" s="2"/>
      <c r="EA341" s="2"/>
      <c r="EB341" s="2"/>
      <c r="EC341" s="2"/>
      <c r="ED341" s="2"/>
      <c r="EE341" s="2"/>
      <c r="EF341" s="2"/>
      <c r="EG341" s="2"/>
      <c r="EH341" s="2"/>
      <c r="EI341" s="2"/>
      <c r="EJ341" s="2"/>
      <c r="EK341" s="2"/>
      <c r="EL341" s="2"/>
      <c r="EM341" s="2"/>
      <c r="EN341" s="2"/>
      <c r="EO341" s="2"/>
      <c r="EP341" s="2"/>
      <c r="EQ341" s="2"/>
      <c r="ER341" s="2"/>
      <c r="ES341" s="2"/>
      <c r="ET341" s="2"/>
      <c r="EU341" s="2"/>
      <c r="EV341" s="2"/>
    </row>
    <row r="342" spans="1:152" ht="12.7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c r="CG342" s="2"/>
      <c r="CH342" s="2"/>
      <c r="CI342" s="2"/>
      <c r="CJ342" s="2"/>
      <c r="CK342" s="2"/>
      <c r="CL342" s="2"/>
      <c r="CM342" s="2"/>
      <c r="CN342" s="2"/>
      <c r="CO342" s="2"/>
      <c r="CP342" s="2"/>
      <c r="CQ342" s="2"/>
      <c r="CR342" s="2"/>
      <c r="CS342" s="2"/>
      <c r="CT342" s="2"/>
      <c r="CU342" s="2"/>
      <c r="CV342" s="2"/>
      <c r="CW342" s="2"/>
      <c r="CX342" s="2"/>
      <c r="CY342" s="2"/>
      <c r="CZ342" s="2"/>
      <c r="DA342" s="2"/>
      <c r="DB342" s="2"/>
      <c r="DC342" s="2"/>
      <c r="DD342" s="2"/>
      <c r="DE342" s="2"/>
      <c r="DF342" s="2"/>
      <c r="DG342" s="2"/>
      <c r="DH342" s="2"/>
      <c r="DI342" s="2"/>
      <c r="DJ342" s="2"/>
      <c r="DK342" s="2"/>
      <c r="DL342" s="2"/>
      <c r="DM342" s="2"/>
      <c r="DN342" s="2"/>
      <c r="DO342" s="2"/>
      <c r="DP342" s="2"/>
      <c r="DQ342" s="2"/>
      <c r="DR342" s="2"/>
      <c r="DS342" s="2"/>
      <c r="DT342" s="2"/>
      <c r="DU342" s="2"/>
      <c r="DV342" s="2"/>
      <c r="DW342" s="2"/>
      <c r="DX342" s="2"/>
      <c r="DY342" s="2"/>
      <c r="DZ342" s="2"/>
      <c r="EA342" s="2"/>
      <c r="EB342" s="2"/>
      <c r="EC342" s="2"/>
      <c r="ED342" s="2"/>
      <c r="EE342" s="2"/>
      <c r="EF342" s="2"/>
      <c r="EG342" s="2"/>
      <c r="EH342" s="2"/>
      <c r="EI342" s="2"/>
      <c r="EJ342" s="2"/>
      <c r="EK342" s="2"/>
      <c r="EL342" s="2"/>
      <c r="EM342" s="2"/>
      <c r="EN342" s="2"/>
      <c r="EO342" s="2"/>
      <c r="EP342" s="2"/>
      <c r="EQ342" s="2"/>
      <c r="ER342" s="2"/>
      <c r="ES342" s="2"/>
      <c r="ET342" s="2"/>
      <c r="EU342" s="2"/>
      <c r="EV342" s="2"/>
    </row>
    <row r="343" spans="1:152" ht="12.7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c r="CD343" s="2"/>
      <c r="CE343" s="2"/>
      <c r="CF343" s="2"/>
      <c r="CG343" s="2"/>
      <c r="CH343" s="2"/>
      <c r="CI343" s="2"/>
      <c r="CJ343" s="2"/>
      <c r="CK343" s="2"/>
      <c r="CL343" s="2"/>
      <c r="CM343" s="2"/>
      <c r="CN343" s="2"/>
      <c r="CO343" s="2"/>
      <c r="CP343" s="2"/>
      <c r="CQ343" s="2"/>
      <c r="CR343" s="2"/>
      <c r="CS343" s="2"/>
      <c r="CT343" s="2"/>
      <c r="CU343" s="2"/>
      <c r="CV343" s="2"/>
      <c r="CW343" s="2"/>
      <c r="CX343" s="2"/>
      <c r="CY343" s="2"/>
      <c r="CZ343" s="2"/>
      <c r="DA343" s="2"/>
      <c r="DB343" s="2"/>
      <c r="DC343" s="2"/>
      <c r="DD343" s="2"/>
      <c r="DE343" s="2"/>
      <c r="DF343" s="2"/>
      <c r="DG343" s="2"/>
      <c r="DH343" s="2"/>
      <c r="DI343" s="2"/>
      <c r="DJ343" s="2"/>
      <c r="DK343" s="2"/>
      <c r="DL343" s="2"/>
      <c r="DM343" s="2"/>
      <c r="DN343" s="2"/>
      <c r="DO343" s="2"/>
      <c r="DP343" s="2"/>
      <c r="DQ343" s="2"/>
      <c r="DR343" s="2"/>
      <c r="DS343" s="2"/>
      <c r="DT343" s="2"/>
      <c r="DU343" s="2"/>
      <c r="DV343" s="2"/>
      <c r="DW343" s="2"/>
      <c r="DX343" s="2"/>
      <c r="DY343" s="2"/>
      <c r="DZ343" s="2"/>
      <c r="EA343" s="2"/>
      <c r="EB343" s="2"/>
      <c r="EC343" s="2"/>
      <c r="ED343" s="2"/>
      <c r="EE343" s="2"/>
      <c r="EF343" s="2"/>
      <c r="EG343" s="2"/>
      <c r="EH343" s="2"/>
      <c r="EI343" s="2"/>
      <c r="EJ343" s="2"/>
      <c r="EK343" s="2"/>
      <c r="EL343" s="2"/>
      <c r="EM343" s="2"/>
      <c r="EN343" s="2"/>
      <c r="EO343" s="2"/>
      <c r="EP343" s="2"/>
      <c r="EQ343" s="2"/>
      <c r="ER343" s="2"/>
      <c r="ES343" s="2"/>
      <c r="ET343" s="2"/>
      <c r="EU343" s="2"/>
      <c r="EV343" s="2"/>
    </row>
    <row r="344" spans="1:152" ht="12.7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c r="CJ344" s="2"/>
      <c r="CK344" s="2"/>
      <c r="CL344" s="2"/>
      <c r="CM344" s="2"/>
      <c r="CN344" s="2"/>
      <c r="CO344" s="2"/>
      <c r="CP344" s="2"/>
      <c r="CQ344" s="2"/>
      <c r="CR344" s="2"/>
      <c r="CS344" s="2"/>
      <c r="CT344" s="2"/>
      <c r="CU344" s="2"/>
      <c r="CV344" s="2"/>
      <c r="CW344" s="2"/>
      <c r="CX344" s="2"/>
      <c r="CY344" s="2"/>
      <c r="CZ344" s="2"/>
      <c r="DA344" s="2"/>
      <c r="DB344" s="2"/>
      <c r="DC344" s="2"/>
      <c r="DD344" s="2"/>
      <c r="DE344" s="2"/>
      <c r="DF344" s="2"/>
      <c r="DG344" s="2"/>
      <c r="DH344" s="2"/>
      <c r="DI344" s="2"/>
      <c r="DJ344" s="2"/>
      <c r="DK344" s="2"/>
      <c r="DL344" s="2"/>
      <c r="DM344" s="2"/>
      <c r="DN344" s="2"/>
      <c r="DO344" s="2"/>
      <c r="DP344" s="2"/>
      <c r="DQ344" s="2"/>
      <c r="DR344" s="2"/>
      <c r="DS344" s="2"/>
      <c r="DT344" s="2"/>
      <c r="DU344" s="2"/>
      <c r="DV344" s="2"/>
      <c r="DW344" s="2"/>
      <c r="DX344" s="2"/>
      <c r="DY344" s="2"/>
      <c r="DZ344" s="2"/>
      <c r="EA344" s="2"/>
      <c r="EB344" s="2"/>
      <c r="EC344" s="2"/>
      <c r="ED344" s="2"/>
      <c r="EE344" s="2"/>
      <c r="EF344" s="2"/>
      <c r="EG344" s="2"/>
      <c r="EH344" s="2"/>
      <c r="EI344" s="2"/>
      <c r="EJ344" s="2"/>
      <c r="EK344" s="2"/>
      <c r="EL344" s="2"/>
      <c r="EM344" s="2"/>
      <c r="EN344" s="2"/>
      <c r="EO344" s="2"/>
      <c r="EP344" s="2"/>
      <c r="EQ344" s="2"/>
      <c r="ER344" s="2"/>
      <c r="ES344" s="2"/>
      <c r="ET344" s="2"/>
      <c r="EU344" s="2"/>
      <c r="EV344" s="2"/>
    </row>
    <row r="345" spans="1:152" ht="12.7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c r="CE345" s="2"/>
      <c r="CF345" s="2"/>
      <c r="CG345" s="2"/>
      <c r="CH345" s="2"/>
      <c r="CI345" s="2"/>
      <c r="CJ345" s="2"/>
      <c r="CK345" s="2"/>
      <c r="CL345" s="2"/>
      <c r="CM345" s="2"/>
      <c r="CN345" s="2"/>
      <c r="CO345" s="2"/>
      <c r="CP345" s="2"/>
      <c r="CQ345" s="2"/>
      <c r="CR345" s="2"/>
      <c r="CS345" s="2"/>
      <c r="CT345" s="2"/>
      <c r="CU345" s="2"/>
      <c r="CV345" s="2"/>
      <c r="CW345" s="2"/>
      <c r="CX345" s="2"/>
      <c r="CY345" s="2"/>
      <c r="CZ345" s="2"/>
      <c r="DA345" s="2"/>
      <c r="DB345" s="2"/>
      <c r="DC345" s="2"/>
      <c r="DD345" s="2"/>
      <c r="DE345" s="2"/>
      <c r="DF345" s="2"/>
      <c r="DG345" s="2"/>
      <c r="DH345" s="2"/>
      <c r="DI345" s="2"/>
      <c r="DJ345" s="2"/>
      <c r="DK345" s="2"/>
      <c r="DL345" s="2"/>
      <c r="DM345" s="2"/>
      <c r="DN345" s="2"/>
      <c r="DO345" s="2"/>
      <c r="DP345" s="2"/>
      <c r="DQ345" s="2"/>
      <c r="DR345" s="2"/>
      <c r="DS345" s="2"/>
      <c r="DT345" s="2"/>
      <c r="DU345" s="2"/>
      <c r="DV345" s="2"/>
      <c r="DW345" s="2"/>
      <c r="DX345" s="2"/>
      <c r="DY345" s="2"/>
      <c r="DZ345" s="2"/>
      <c r="EA345" s="2"/>
      <c r="EB345" s="2"/>
      <c r="EC345" s="2"/>
      <c r="ED345" s="2"/>
      <c r="EE345" s="2"/>
      <c r="EF345" s="2"/>
      <c r="EG345" s="2"/>
      <c r="EH345" s="2"/>
      <c r="EI345" s="2"/>
      <c r="EJ345" s="2"/>
      <c r="EK345" s="2"/>
      <c r="EL345" s="2"/>
      <c r="EM345" s="2"/>
      <c r="EN345" s="2"/>
      <c r="EO345" s="2"/>
      <c r="EP345" s="2"/>
      <c r="EQ345" s="2"/>
      <c r="ER345" s="2"/>
      <c r="ES345" s="2"/>
      <c r="ET345" s="2"/>
      <c r="EU345" s="2"/>
      <c r="EV345" s="2"/>
    </row>
    <row r="346" spans="1:152" ht="12.7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c r="CE346" s="2"/>
      <c r="CF346" s="2"/>
      <c r="CG346" s="2"/>
      <c r="CH346" s="2"/>
      <c r="CI346" s="2"/>
      <c r="CJ346" s="2"/>
      <c r="CK346" s="2"/>
      <c r="CL346" s="2"/>
      <c r="CM346" s="2"/>
      <c r="CN346" s="2"/>
      <c r="CO346" s="2"/>
      <c r="CP346" s="2"/>
      <c r="CQ346" s="2"/>
      <c r="CR346" s="2"/>
      <c r="CS346" s="2"/>
      <c r="CT346" s="2"/>
      <c r="CU346" s="2"/>
      <c r="CV346" s="2"/>
      <c r="CW346" s="2"/>
      <c r="CX346" s="2"/>
      <c r="CY346" s="2"/>
      <c r="CZ346" s="2"/>
      <c r="DA346" s="2"/>
      <c r="DB346" s="2"/>
      <c r="DC346" s="2"/>
      <c r="DD346" s="2"/>
      <c r="DE346" s="2"/>
      <c r="DF346" s="2"/>
      <c r="DG346" s="2"/>
      <c r="DH346" s="2"/>
      <c r="DI346" s="2"/>
      <c r="DJ346" s="2"/>
      <c r="DK346" s="2"/>
      <c r="DL346" s="2"/>
      <c r="DM346" s="2"/>
      <c r="DN346" s="2"/>
      <c r="DO346" s="2"/>
      <c r="DP346" s="2"/>
      <c r="DQ346" s="2"/>
      <c r="DR346" s="2"/>
      <c r="DS346" s="2"/>
      <c r="DT346" s="2"/>
      <c r="DU346" s="2"/>
      <c r="DV346" s="2"/>
      <c r="DW346" s="2"/>
      <c r="DX346" s="2"/>
      <c r="DY346" s="2"/>
      <c r="DZ346" s="2"/>
      <c r="EA346" s="2"/>
      <c r="EB346" s="2"/>
      <c r="EC346" s="2"/>
      <c r="ED346" s="2"/>
      <c r="EE346" s="2"/>
      <c r="EF346" s="2"/>
      <c r="EG346" s="2"/>
      <c r="EH346" s="2"/>
      <c r="EI346" s="2"/>
      <c r="EJ346" s="2"/>
      <c r="EK346" s="2"/>
      <c r="EL346" s="2"/>
      <c r="EM346" s="2"/>
      <c r="EN346" s="2"/>
      <c r="EO346" s="2"/>
      <c r="EP346" s="2"/>
      <c r="EQ346" s="2"/>
      <c r="ER346" s="2"/>
      <c r="ES346" s="2"/>
      <c r="ET346" s="2"/>
      <c r="EU346" s="2"/>
      <c r="EV346" s="2"/>
    </row>
    <row r="347" spans="1:152" ht="12.7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c r="CD347" s="2"/>
      <c r="CE347" s="2"/>
      <c r="CF347" s="2"/>
      <c r="CG347" s="2"/>
      <c r="CH347" s="2"/>
      <c r="CI347" s="2"/>
      <c r="CJ347" s="2"/>
      <c r="CK347" s="2"/>
      <c r="CL347" s="2"/>
      <c r="CM347" s="2"/>
      <c r="CN347" s="2"/>
      <c r="CO347" s="2"/>
      <c r="CP347" s="2"/>
      <c r="CQ347" s="2"/>
      <c r="CR347" s="2"/>
      <c r="CS347" s="2"/>
      <c r="CT347" s="2"/>
      <c r="CU347" s="2"/>
      <c r="CV347" s="2"/>
      <c r="CW347" s="2"/>
      <c r="CX347" s="2"/>
      <c r="CY347" s="2"/>
      <c r="CZ347" s="2"/>
      <c r="DA347" s="2"/>
      <c r="DB347" s="2"/>
      <c r="DC347" s="2"/>
      <c r="DD347" s="2"/>
      <c r="DE347" s="2"/>
      <c r="DF347" s="2"/>
      <c r="DG347" s="2"/>
      <c r="DH347" s="2"/>
      <c r="DI347" s="2"/>
      <c r="DJ347" s="2"/>
      <c r="DK347" s="2"/>
      <c r="DL347" s="2"/>
      <c r="DM347" s="2"/>
      <c r="DN347" s="2"/>
      <c r="DO347" s="2"/>
      <c r="DP347" s="2"/>
      <c r="DQ347" s="2"/>
      <c r="DR347" s="2"/>
      <c r="DS347" s="2"/>
      <c r="DT347" s="2"/>
      <c r="DU347" s="2"/>
      <c r="DV347" s="2"/>
      <c r="DW347" s="2"/>
      <c r="DX347" s="2"/>
      <c r="DY347" s="2"/>
      <c r="DZ347" s="2"/>
      <c r="EA347" s="2"/>
      <c r="EB347" s="2"/>
      <c r="EC347" s="2"/>
      <c r="ED347" s="2"/>
      <c r="EE347" s="2"/>
      <c r="EF347" s="2"/>
      <c r="EG347" s="2"/>
      <c r="EH347" s="2"/>
      <c r="EI347" s="2"/>
      <c r="EJ347" s="2"/>
      <c r="EK347" s="2"/>
      <c r="EL347" s="2"/>
      <c r="EM347" s="2"/>
      <c r="EN347" s="2"/>
      <c r="EO347" s="2"/>
      <c r="EP347" s="2"/>
      <c r="EQ347" s="2"/>
      <c r="ER347" s="2"/>
      <c r="ES347" s="2"/>
      <c r="ET347" s="2"/>
      <c r="EU347" s="2"/>
      <c r="EV347" s="2"/>
    </row>
    <row r="348" spans="1:152" ht="12.7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2"/>
      <c r="CD348" s="2"/>
      <c r="CE348" s="2"/>
      <c r="CF348" s="2"/>
      <c r="CG348" s="2"/>
      <c r="CH348" s="2"/>
      <c r="CI348" s="2"/>
      <c r="CJ348" s="2"/>
      <c r="CK348" s="2"/>
      <c r="CL348" s="2"/>
      <c r="CM348" s="2"/>
      <c r="CN348" s="2"/>
      <c r="CO348" s="2"/>
      <c r="CP348" s="2"/>
      <c r="CQ348" s="2"/>
      <c r="CR348" s="2"/>
      <c r="CS348" s="2"/>
      <c r="CT348" s="2"/>
      <c r="CU348" s="2"/>
      <c r="CV348" s="2"/>
      <c r="CW348" s="2"/>
      <c r="CX348" s="2"/>
      <c r="CY348" s="2"/>
      <c r="CZ348" s="2"/>
      <c r="DA348" s="2"/>
      <c r="DB348" s="2"/>
      <c r="DC348" s="2"/>
      <c r="DD348" s="2"/>
      <c r="DE348" s="2"/>
      <c r="DF348" s="2"/>
      <c r="DG348" s="2"/>
      <c r="DH348" s="2"/>
      <c r="DI348" s="2"/>
      <c r="DJ348" s="2"/>
      <c r="DK348" s="2"/>
      <c r="DL348" s="2"/>
      <c r="DM348" s="2"/>
      <c r="DN348" s="2"/>
      <c r="DO348" s="2"/>
      <c r="DP348" s="2"/>
      <c r="DQ348" s="2"/>
      <c r="DR348" s="2"/>
      <c r="DS348" s="2"/>
      <c r="DT348" s="2"/>
      <c r="DU348" s="2"/>
      <c r="DV348" s="2"/>
      <c r="DW348" s="2"/>
      <c r="DX348" s="2"/>
      <c r="DY348" s="2"/>
      <c r="DZ348" s="2"/>
      <c r="EA348" s="2"/>
      <c r="EB348" s="2"/>
      <c r="EC348" s="2"/>
      <c r="ED348" s="2"/>
      <c r="EE348" s="2"/>
      <c r="EF348" s="2"/>
      <c r="EG348" s="2"/>
      <c r="EH348" s="2"/>
      <c r="EI348" s="2"/>
      <c r="EJ348" s="2"/>
      <c r="EK348" s="2"/>
      <c r="EL348" s="2"/>
      <c r="EM348" s="2"/>
      <c r="EN348" s="2"/>
      <c r="EO348" s="2"/>
      <c r="EP348" s="2"/>
      <c r="EQ348" s="2"/>
      <c r="ER348" s="2"/>
      <c r="ES348" s="2"/>
      <c r="ET348" s="2"/>
      <c r="EU348" s="2"/>
      <c r="EV348" s="2"/>
    </row>
    <row r="349" spans="1:152" ht="12.7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c r="CD349" s="2"/>
      <c r="CE349" s="2"/>
      <c r="CF349" s="2"/>
      <c r="CG349" s="2"/>
      <c r="CH349" s="2"/>
      <c r="CI349" s="2"/>
      <c r="CJ349" s="2"/>
      <c r="CK349" s="2"/>
      <c r="CL349" s="2"/>
      <c r="CM349" s="2"/>
      <c r="CN349" s="2"/>
      <c r="CO349" s="2"/>
      <c r="CP349" s="2"/>
      <c r="CQ349" s="2"/>
      <c r="CR349" s="2"/>
      <c r="CS349" s="2"/>
      <c r="CT349" s="2"/>
      <c r="CU349" s="2"/>
      <c r="CV349" s="2"/>
      <c r="CW349" s="2"/>
      <c r="CX349" s="2"/>
      <c r="CY349" s="2"/>
      <c r="CZ349" s="2"/>
      <c r="DA349" s="2"/>
      <c r="DB349" s="2"/>
      <c r="DC349" s="2"/>
      <c r="DD349" s="2"/>
      <c r="DE349" s="2"/>
      <c r="DF349" s="2"/>
      <c r="DG349" s="2"/>
      <c r="DH349" s="2"/>
      <c r="DI349" s="2"/>
      <c r="DJ349" s="2"/>
      <c r="DK349" s="2"/>
      <c r="DL349" s="2"/>
      <c r="DM349" s="2"/>
      <c r="DN349" s="2"/>
      <c r="DO349" s="2"/>
      <c r="DP349" s="2"/>
      <c r="DQ349" s="2"/>
      <c r="DR349" s="2"/>
      <c r="DS349" s="2"/>
      <c r="DT349" s="2"/>
      <c r="DU349" s="2"/>
      <c r="DV349" s="2"/>
      <c r="DW349" s="2"/>
      <c r="DX349" s="2"/>
      <c r="DY349" s="2"/>
      <c r="DZ349" s="2"/>
      <c r="EA349" s="2"/>
      <c r="EB349" s="2"/>
      <c r="EC349" s="2"/>
      <c r="ED349" s="2"/>
      <c r="EE349" s="2"/>
      <c r="EF349" s="2"/>
      <c r="EG349" s="2"/>
      <c r="EH349" s="2"/>
      <c r="EI349" s="2"/>
      <c r="EJ349" s="2"/>
      <c r="EK349" s="2"/>
      <c r="EL349" s="2"/>
      <c r="EM349" s="2"/>
      <c r="EN349" s="2"/>
      <c r="EO349" s="2"/>
      <c r="EP349" s="2"/>
      <c r="EQ349" s="2"/>
      <c r="ER349" s="2"/>
      <c r="ES349" s="2"/>
      <c r="ET349" s="2"/>
      <c r="EU349" s="2"/>
      <c r="EV349" s="2"/>
    </row>
    <row r="350" spans="1:152" ht="12.7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2"/>
      <c r="CD350" s="2"/>
      <c r="CE350" s="2"/>
      <c r="CF350" s="2"/>
      <c r="CG350" s="2"/>
      <c r="CH350" s="2"/>
      <c r="CI350" s="2"/>
      <c r="CJ350" s="2"/>
      <c r="CK350" s="2"/>
      <c r="CL350" s="2"/>
      <c r="CM350" s="2"/>
      <c r="CN350" s="2"/>
      <c r="CO350" s="2"/>
      <c r="CP350" s="2"/>
      <c r="CQ350" s="2"/>
      <c r="CR350" s="2"/>
      <c r="CS350" s="2"/>
      <c r="CT350" s="2"/>
      <c r="CU350" s="2"/>
      <c r="CV350" s="2"/>
      <c r="CW350" s="2"/>
      <c r="CX350" s="2"/>
      <c r="CY350" s="2"/>
      <c r="CZ350" s="2"/>
      <c r="DA350" s="2"/>
      <c r="DB350" s="2"/>
      <c r="DC350" s="2"/>
      <c r="DD350" s="2"/>
      <c r="DE350" s="2"/>
      <c r="DF350" s="2"/>
      <c r="DG350" s="2"/>
      <c r="DH350" s="2"/>
      <c r="DI350" s="2"/>
      <c r="DJ350" s="2"/>
      <c r="DK350" s="2"/>
      <c r="DL350" s="2"/>
      <c r="DM350" s="2"/>
      <c r="DN350" s="2"/>
      <c r="DO350" s="2"/>
      <c r="DP350" s="2"/>
      <c r="DQ350" s="2"/>
      <c r="DR350" s="2"/>
      <c r="DS350" s="2"/>
      <c r="DT350" s="2"/>
      <c r="DU350" s="2"/>
      <c r="DV350" s="2"/>
      <c r="DW350" s="2"/>
      <c r="DX350" s="2"/>
      <c r="DY350" s="2"/>
      <c r="DZ350" s="2"/>
      <c r="EA350" s="2"/>
      <c r="EB350" s="2"/>
      <c r="EC350" s="2"/>
      <c r="ED350" s="2"/>
      <c r="EE350" s="2"/>
      <c r="EF350" s="2"/>
      <c r="EG350" s="2"/>
      <c r="EH350" s="2"/>
      <c r="EI350" s="2"/>
      <c r="EJ350" s="2"/>
      <c r="EK350" s="2"/>
      <c r="EL350" s="2"/>
      <c r="EM350" s="2"/>
      <c r="EN350" s="2"/>
      <c r="EO350" s="2"/>
      <c r="EP350" s="2"/>
      <c r="EQ350" s="2"/>
      <c r="ER350" s="2"/>
      <c r="ES350" s="2"/>
      <c r="ET350" s="2"/>
      <c r="EU350" s="2"/>
      <c r="EV350" s="2"/>
    </row>
    <row r="351" spans="1:152" ht="12.7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c r="CD351" s="2"/>
      <c r="CE351" s="2"/>
      <c r="CF351" s="2"/>
      <c r="CG351" s="2"/>
      <c r="CH351" s="2"/>
      <c r="CI351" s="2"/>
      <c r="CJ351" s="2"/>
      <c r="CK351" s="2"/>
      <c r="CL351" s="2"/>
      <c r="CM351" s="2"/>
      <c r="CN351" s="2"/>
      <c r="CO351" s="2"/>
      <c r="CP351" s="2"/>
      <c r="CQ351" s="2"/>
      <c r="CR351" s="2"/>
      <c r="CS351" s="2"/>
      <c r="CT351" s="2"/>
      <c r="CU351" s="2"/>
      <c r="CV351" s="2"/>
      <c r="CW351" s="2"/>
      <c r="CX351" s="2"/>
      <c r="CY351" s="2"/>
      <c r="CZ351" s="2"/>
      <c r="DA351" s="2"/>
      <c r="DB351" s="2"/>
      <c r="DC351" s="2"/>
      <c r="DD351" s="2"/>
      <c r="DE351" s="2"/>
      <c r="DF351" s="2"/>
      <c r="DG351" s="2"/>
      <c r="DH351" s="2"/>
      <c r="DI351" s="2"/>
      <c r="DJ351" s="2"/>
      <c r="DK351" s="2"/>
      <c r="DL351" s="2"/>
      <c r="DM351" s="2"/>
      <c r="DN351" s="2"/>
      <c r="DO351" s="2"/>
      <c r="DP351" s="2"/>
      <c r="DQ351" s="2"/>
      <c r="DR351" s="2"/>
      <c r="DS351" s="2"/>
      <c r="DT351" s="2"/>
      <c r="DU351" s="2"/>
      <c r="DV351" s="2"/>
      <c r="DW351" s="2"/>
      <c r="DX351" s="2"/>
      <c r="DY351" s="2"/>
      <c r="DZ351" s="2"/>
      <c r="EA351" s="2"/>
      <c r="EB351" s="2"/>
      <c r="EC351" s="2"/>
      <c r="ED351" s="2"/>
      <c r="EE351" s="2"/>
      <c r="EF351" s="2"/>
      <c r="EG351" s="2"/>
      <c r="EH351" s="2"/>
      <c r="EI351" s="2"/>
      <c r="EJ351" s="2"/>
      <c r="EK351" s="2"/>
      <c r="EL351" s="2"/>
      <c r="EM351" s="2"/>
      <c r="EN351" s="2"/>
      <c r="EO351" s="2"/>
      <c r="EP351" s="2"/>
      <c r="EQ351" s="2"/>
      <c r="ER351" s="2"/>
      <c r="ES351" s="2"/>
      <c r="ET351" s="2"/>
      <c r="EU351" s="2"/>
      <c r="EV351" s="2"/>
    </row>
    <row r="352" spans="1:152" ht="12.7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c r="CD352" s="2"/>
      <c r="CE352" s="2"/>
      <c r="CF352" s="2"/>
      <c r="CG352" s="2"/>
      <c r="CH352" s="2"/>
      <c r="CI352" s="2"/>
      <c r="CJ352" s="2"/>
      <c r="CK352" s="2"/>
      <c r="CL352" s="2"/>
      <c r="CM352" s="2"/>
      <c r="CN352" s="2"/>
      <c r="CO352" s="2"/>
      <c r="CP352" s="2"/>
      <c r="CQ352" s="2"/>
      <c r="CR352" s="2"/>
      <c r="CS352" s="2"/>
      <c r="CT352" s="2"/>
      <c r="CU352" s="2"/>
      <c r="CV352" s="2"/>
      <c r="CW352" s="2"/>
      <c r="CX352" s="2"/>
      <c r="CY352" s="2"/>
      <c r="CZ352" s="2"/>
      <c r="DA352" s="2"/>
      <c r="DB352" s="2"/>
      <c r="DC352" s="2"/>
      <c r="DD352" s="2"/>
      <c r="DE352" s="2"/>
      <c r="DF352" s="2"/>
      <c r="DG352" s="2"/>
      <c r="DH352" s="2"/>
      <c r="DI352" s="2"/>
      <c r="DJ352" s="2"/>
      <c r="DK352" s="2"/>
      <c r="DL352" s="2"/>
      <c r="DM352" s="2"/>
      <c r="DN352" s="2"/>
      <c r="DO352" s="2"/>
      <c r="DP352" s="2"/>
      <c r="DQ352" s="2"/>
      <c r="DR352" s="2"/>
      <c r="DS352" s="2"/>
      <c r="DT352" s="2"/>
      <c r="DU352" s="2"/>
      <c r="DV352" s="2"/>
      <c r="DW352" s="2"/>
      <c r="DX352" s="2"/>
      <c r="DY352" s="2"/>
      <c r="DZ352" s="2"/>
      <c r="EA352" s="2"/>
      <c r="EB352" s="2"/>
      <c r="EC352" s="2"/>
      <c r="ED352" s="2"/>
      <c r="EE352" s="2"/>
      <c r="EF352" s="2"/>
      <c r="EG352" s="2"/>
      <c r="EH352" s="2"/>
      <c r="EI352" s="2"/>
      <c r="EJ352" s="2"/>
      <c r="EK352" s="2"/>
      <c r="EL352" s="2"/>
      <c r="EM352" s="2"/>
      <c r="EN352" s="2"/>
      <c r="EO352" s="2"/>
      <c r="EP352" s="2"/>
      <c r="EQ352" s="2"/>
      <c r="ER352" s="2"/>
      <c r="ES352" s="2"/>
      <c r="ET352" s="2"/>
      <c r="EU352" s="2"/>
      <c r="EV352" s="2"/>
    </row>
    <row r="353" spans="1:152" ht="12.7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c r="CB353" s="2"/>
      <c r="CC353" s="2"/>
      <c r="CD353" s="2"/>
      <c r="CE353" s="2"/>
      <c r="CF353" s="2"/>
      <c r="CG353" s="2"/>
      <c r="CH353" s="2"/>
      <c r="CI353" s="2"/>
      <c r="CJ353" s="2"/>
      <c r="CK353" s="2"/>
      <c r="CL353" s="2"/>
      <c r="CM353" s="2"/>
      <c r="CN353" s="2"/>
      <c r="CO353" s="2"/>
      <c r="CP353" s="2"/>
      <c r="CQ353" s="2"/>
      <c r="CR353" s="2"/>
      <c r="CS353" s="2"/>
      <c r="CT353" s="2"/>
      <c r="CU353" s="2"/>
      <c r="CV353" s="2"/>
      <c r="CW353" s="2"/>
      <c r="CX353" s="2"/>
      <c r="CY353" s="2"/>
      <c r="CZ353" s="2"/>
      <c r="DA353" s="2"/>
      <c r="DB353" s="2"/>
      <c r="DC353" s="2"/>
      <c r="DD353" s="2"/>
      <c r="DE353" s="2"/>
      <c r="DF353" s="2"/>
      <c r="DG353" s="2"/>
      <c r="DH353" s="2"/>
      <c r="DI353" s="2"/>
      <c r="DJ353" s="2"/>
      <c r="DK353" s="2"/>
      <c r="DL353" s="2"/>
      <c r="DM353" s="2"/>
      <c r="DN353" s="2"/>
      <c r="DO353" s="2"/>
      <c r="DP353" s="2"/>
      <c r="DQ353" s="2"/>
      <c r="DR353" s="2"/>
      <c r="DS353" s="2"/>
      <c r="DT353" s="2"/>
      <c r="DU353" s="2"/>
      <c r="DV353" s="2"/>
      <c r="DW353" s="2"/>
      <c r="DX353" s="2"/>
      <c r="DY353" s="2"/>
      <c r="DZ353" s="2"/>
      <c r="EA353" s="2"/>
      <c r="EB353" s="2"/>
      <c r="EC353" s="2"/>
      <c r="ED353" s="2"/>
      <c r="EE353" s="2"/>
      <c r="EF353" s="2"/>
      <c r="EG353" s="2"/>
      <c r="EH353" s="2"/>
      <c r="EI353" s="2"/>
      <c r="EJ353" s="2"/>
      <c r="EK353" s="2"/>
      <c r="EL353" s="2"/>
      <c r="EM353" s="2"/>
      <c r="EN353" s="2"/>
      <c r="EO353" s="2"/>
      <c r="EP353" s="2"/>
      <c r="EQ353" s="2"/>
      <c r="ER353" s="2"/>
      <c r="ES353" s="2"/>
      <c r="ET353" s="2"/>
      <c r="EU353" s="2"/>
      <c r="EV353" s="2"/>
    </row>
    <row r="354" spans="1:152" ht="12.7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c r="CE354" s="2"/>
      <c r="CF354" s="2"/>
      <c r="CG354" s="2"/>
      <c r="CH354" s="2"/>
      <c r="CI354" s="2"/>
      <c r="CJ354" s="2"/>
      <c r="CK354" s="2"/>
      <c r="CL354" s="2"/>
      <c r="CM354" s="2"/>
      <c r="CN354" s="2"/>
      <c r="CO354" s="2"/>
      <c r="CP354" s="2"/>
      <c r="CQ354" s="2"/>
      <c r="CR354" s="2"/>
      <c r="CS354" s="2"/>
      <c r="CT354" s="2"/>
      <c r="CU354" s="2"/>
      <c r="CV354" s="2"/>
      <c r="CW354" s="2"/>
      <c r="CX354" s="2"/>
      <c r="CY354" s="2"/>
      <c r="CZ354" s="2"/>
      <c r="DA354" s="2"/>
      <c r="DB354" s="2"/>
      <c r="DC354" s="2"/>
      <c r="DD354" s="2"/>
      <c r="DE354" s="2"/>
      <c r="DF354" s="2"/>
      <c r="DG354" s="2"/>
      <c r="DH354" s="2"/>
      <c r="DI354" s="2"/>
      <c r="DJ354" s="2"/>
      <c r="DK354" s="2"/>
      <c r="DL354" s="2"/>
      <c r="DM354" s="2"/>
      <c r="DN354" s="2"/>
      <c r="DO354" s="2"/>
      <c r="DP354" s="2"/>
      <c r="DQ354" s="2"/>
      <c r="DR354" s="2"/>
      <c r="DS354" s="2"/>
      <c r="DT354" s="2"/>
      <c r="DU354" s="2"/>
      <c r="DV354" s="2"/>
      <c r="DW354" s="2"/>
      <c r="DX354" s="2"/>
      <c r="DY354" s="2"/>
      <c r="DZ354" s="2"/>
      <c r="EA354" s="2"/>
      <c r="EB354" s="2"/>
      <c r="EC354" s="2"/>
      <c r="ED354" s="2"/>
      <c r="EE354" s="2"/>
      <c r="EF354" s="2"/>
      <c r="EG354" s="2"/>
      <c r="EH354" s="2"/>
      <c r="EI354" s="2"/>
      <c r="EJ354" s="2"/>
      <c r="EK354" s="2"/>
      <c r="EL354" s="2"/>
      <c r="EM354" s="2"/>
      <c r="EN354" s="2"/>
      <c r="EO354" s="2"/>
      <c r="EP354" s="2"/>
      <c r="EQ354" s="2"/>
      <c r="ER354" s="2"/>
      <c r="ES354" s="2"/>
      <c r="ET354" s="2"/>
      <c r="EU354" s="2"/>
      <c r="EV354" s="2"/>
    </row>
    <row r="355" spans="1:152" ht="12.7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c r="CC355" s="2"/>
      <c r="CD355" s="2"/>
      <c r="CE355" s="2"/>
      <c r="CF355" s="2"/>
      <c r="CG355" s="2"/>
      <c r="CH355" s="2"/>
      <c r="CI355" s="2"/>
      <c r="CJ355" s="2"/>
      <c r="CK355" s="2"/>
      <c r="CL355" s="2"/>
      <c r="CM355" s="2"/>
      <c r="CN355" s="2"/>
      <c r="CO355" s="2"/>
      <c r="CP355" s="2"/>
      <c r="CQ355" s="2"/>
      <c r="CR355" s="2"/>
      <c r="CS355" s="2"/>
      <c r="CT355" s="2"/>
      <c r="CU355" s="2"/>
      <c r="CV355" s="2"/>
      <c r="CW355" s="2"/>
      <c r="CX355" s="2"/>
      <c r="CY355" s="2"/>
      <c r="CZ355" s="2"/>
      <c r="DA355" s="2"/>
      <c r="DB355" s="2"/>
      <c r="DC355" s="2"/>
      <c r="DD355" s="2"/>
      <c r="DE355" s="2"/>
      <c r="DF355" s="2"/>
      <c r="DG355" s="2"/>
      <c r="DH355" s="2"/>
      <c r="DI355" s="2"/>
      <c r="DJ355" s="2"/>
      <c r="DK355" s="2"/>
      <c r="DL355" s="2"/>
      <c r="DM355" s="2"/>
      <c r="DN355" s="2"/>
      <c r="DO355" s="2"/>
      <c r="DP355" s="2"/>
      <c r="DQ355" s="2"/>
      <c r="DR355" s="2"/>
      <c r="DS355" s="2"/>
      <c r="DT355" s="2"/>
      <c r="DU355" s="2"/>
      <c r="DV355" s="2"/>
      <c r="DW355" s="2"/>
      <c r="DX355" s="2"/>
      <c r="DY355" s="2"/>
      <c r="DZ355" s="2"/>
      <c r="EA355" s="2"/>
      <c r="EB355" s="2"/>
      <c r="EC355" s="2"/>
      <c r="ED355" s="2"/>
      <c r="EE355" s="2"/>
      <c r="EF355" s="2"/>
      <c r="EG355" s="2"/>
      <c r="EH355" s="2"/>
      <c r="EI355" s="2"/>
      <c r="EJ355" s="2"/>
      <c r="EK355" s="2"/>
      <c r="EL355" s="2"/>
      <c r="EM355" s="2"/>
      <c r="EN355" s="2"/>
      <c r="EO355" s="2"/>
      <c r="EP355" s="2"/>
      <c r="EQ355" s="2"/>
      <c r="ER355" s="2"/>
      <c r="ES355" s="2"/>
      <c r="ET355" s="2"/>
      <c r="EU355" s="2"/>
      <c r="EV355" s="2"/>
    </row>
    <row r="356" spans="1:152" ht="12.7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2"/>
      <c r="CD356" s="2"/>
      <c r="CE356" s="2"/>
      <c r="CF356" s="2"/>
      <c r="CG356" s="2"/>
      <c r="CH356" s="2"/>
      <c r="CI356" s="2"/>
      <c r="CJ356" s="2"/>
      <c r="CK356" s="2"/>
      <c r="CL356" s="2"/>
      <c r="CM356" s="2"/>
      <c r="CN356" s="2"/>
      <c r="CO356" s="2"/>
      <c r="CP356" s="2"/>
      <c r="CQ356" s="2"/>
      <c r="CR356" s="2"/>
      <c r="CS356" s="2"/>
      <c r="CT356" s="2"/>
      <c r="CU356" s="2"/>
      <c r="CV356" s="2"/>
      <c r="CW356" s="2"/>
      <c r="CX356" s="2"/>
      <c r="CY356" s="2"/>
      <c r="CZ356" s="2"/>
      <c r="DA356" s="2"/>
      <c r="DB356" s="2"/>
      <c r="DC356" s="2"/>
      <c r="DD356" s="2"/>
      <c r="DE356" s="2"/>
      <c r="DF356" s="2"/>
      <c r="DG356" s="2"/>
      <c r="DH356" s="2"/>
      <c r="DI356" s="2"/>
      <c r="DJ356" s="2"/>
      <c r="DK356" s="2"/>
      <c r="DL356" s="2"/>
      <c r="DM356" s="2"/>
      <c r="DN356" s="2"/>
      <c r="DO356" s="2"/>
      <c r="DP356" s="2"/>
      <c r="DQ356" s="2"/>
      <c r="DR356" s="2"/>
      <c r="DS356" s="2"/>
      <c r="DT356" s="2"/>
      <c r="DU356" s="2"/>
      <c r="DV356" s="2"/>
      <c r="DW356" s="2"/>
      <c r="DX356" s="2"/>
      <c r="DY356" s="2"/>
      <c r="DZ356" s="2"/>
      <c r="EA356" s="2"/>
      <c r="EB356" s="2"/>
      <c r="EC356" s="2"/>
      <c r="ED356" s="2"/>
      <c r="EE356" s="2"/>
      <c r="EF356" s="2"/>
      <c r="EG356" s="2"/>
      <c r="EH356" s="2"/>
      <c r="EI356" s="2"/>
      <c r="EJ356" s="2"/>
      <c r="EK356" s="2"/>
      <c r="EL356" s="2"/>
      <c r="EM356" s="2"/>
      <c r="EN356" s="2"/>
      <c r="EO356" s="2"/>
      <c r="EP356" s="2"/>
      <c r="EQ356" s="2"/>
      <c r="ER356" s="2"/>
      <c r="ES356" s="2"/>
      <c r="ET356" s="2"/>
      <c r="EU356" s="2"/>
      <c r="EV356" s="2"/>
    </row>
    <row r="357" spans="1:152" ht="12.7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2"/>
      <c r="CD357" s="2"/>
      <c r="CE357" s="2"/>
      <c r="CF357" s="2"/>
      <c r="CG357" s="2"/>
      <c r="CH357" s="2"/>
      <c r="CI357" s="2"/>
      <c r="CJ357" s="2"/>
      <c r="CK357" s="2"/>
      <c r="CL357" s="2"/>
      <c r="CM357" s="2"/>
      <c r="CN357" s="2"/>
      <c r="CO357" s="2"/>
      <c r="CP357" s="2"/>
      <c r="CQ357" s="2"/>
      <c r="CR357" s="2"/>
      <c r="CS357" s="2"/>
      <c r="CT357" s="2"/>
      <c r="CU357" s="2"/>
      <c r="CV357" s="2"/>
      <c r="CW357" s="2"/>
      <c r="CX357" s="2"/>
      <c r="CY357" s="2"/>
      <c r="CZ357" s="2"/>
      <c r="DA357" s="2"/>
      <c r="DB357" s="2"/>
      <c r="DC357" s="2"/>
      <c r="DD357" s="2"/>
      <c r="DE357" s="2"/>
      <c r="DF357" s="2"/>
      <c r="DG357" s="2"/>
      <c r="DH357" s="2"/>
      <c r="DI357" s="2"/>
      <c r="DJ357" s="2"/>
      <c r="DK357" s="2"/>
      <c r="DL357" s="2"/>
      <c r="DM357" s="2"/>
      <c r="DN357" s="2"/>
      <c r="DO357" s="2"/>
      <c r="DP357" s="2"/>
      <c r="DQ357" s="2"/>
      <c r="DR357" s="2"/>
      <c r="DS357" s="2"/>
      <c r="DT357" s="2"/>
      <c r="DU357" s="2"/>
      <c r="DV357" s="2"/>
      <c r="DW357" s="2"/>
      <c r="DX357" s="2"/>
      <c r="DY357" s="2"/>
      <c r="DZ357" s="2"/>
      <c r="EA357" s="2"/>
      <c r="EB357" s="2"/>
      <c r="EC357" s="2"/>
      <c r="ED357" s="2"/>
      <c r="EE357" s="2"/>
      <c r="EF357" s="2"/>
      <c r="EG357" s="2"/>
      <c r="EH357" s="2"/>
      <c r="EI357" s="2"/>
      <c r="EJ357" s="2"/>
      <c r="EK357" s="2"/>
      <c r="EL357" s="2"/>
      <c r="EM357" s="2"/>
      <c r="EN357" s="2"/>
      <c r="EO357" s="2"/>
      <c r="EP357" s="2"/>
      <c r="EQ357" s="2"/>
      <c r="ER357" s="2"/>
      <c r="ES357" s="2"/>
      <c r="ET357" s="2"/>
      <c r="EU357" s="2"/>
      <c r="EV357" s="2"/>
    </row>
    <row r="358" spans="1:152" ht="12.7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c r="CB358" s="2"/>
      <c r="CC358" s="2"/>
      <c r="CD358" s="2"/>
      <c r="CE358" s="2"/>
      <c r="CF358" s="2"/>
      <c r="CG358" s="2"/>
      <c r="CH358" s="2"/>
      <c r="CI358" s="2"/>
      <c r="CJ358" s="2"/>
      <c r="CK358" s="2"/>
      <c r="CL358" s="2"/>
      <c r="CM358" s="2"/>
      <c r="CN358" s="2"/>
      <c r="CO358" s="2"/>
      <c r="CP358" s="2"/>
      <c r="CQ358" s="2"/>
      <c r="CR358" s="2"/>
      <c r="CS358" s="2"/>
      <c r="CT358" s="2"/>
      <c r="CU358" s="2"/>
      <c r="CV358" s="2"/>
      <c r="CW358" s="2"/>
      <c r="CX358" s="2"/>
      <c r="CY358" s="2"/>
      <c r="CZ358" s="2"/>
      <c r="DA358" s="2"/>
      <c r="DB358" s="2"/>
      <c r="DC358" s="2"/>
      <c r="DD358" s="2"/>
      <c r="DE358" s="2"/>
      <c r="DF358" s="2"/>
      <c r="DG358" s="2"/>
      <c r="DH358" s="2"/>
      <c r="DI358" s="2"/>
      <c r="DJ358" s="2"/>
      <c r="DK358" s="2"/>
      <c r="DL358" s="2"/>
      <c r="DM358" s="2"/>
      <c r="DN358" s="2"/>
      <c r="DO358" s="2"/>
      <c r="DP358" s="2"/>
      <c r="DQ358" s="2"/>
      <c r="DR358" s="2"/>
      <c r="DS358" s="2"/>
      <c r="DT358" s="2"/>
      <c r="DU358" s="2"/>
      <c r="DV358" s="2"/>
      <c r="DW358" s="2"/>
      <c r="DX358" s="2"/>
      <c r="DY358" s="2"/>
      <c r="DZ358" s="2"/>
      <c r="EA358" s="2"/>
      <c r="EB358" s="2"/>
      <c r="EC358" s="2"/>
      <c r="ED358" s="2"/>
      <c r="EE358" s="2"/>
      <c r="EF358" s="2"/>
      <c r="EG358" s="2"/>
      <c r="EH358" s="2"/>
      <c r="EI358" s="2"/>
      <c r="EJ358" s="2"/>
      <c r="EK358" s="2"/>
      <c r="EL358" s="2"/>
      <c r="EM358" s="2"/>
      <c r="EN358" s="2"/>
      <c r="EO358" s="2"/>
      <c r="EP358" s="2"/>
      <c r="EQ358" s="2"/>
      <c r="ER358" s="2"/>
      <c r="ES358" s="2"/>
      <c r="ET358" s="2"/>
      <c r="EU358" s="2"/>
      <c r="EV358" s="2"/>
    </row>
    <row r="359" spans="1:152" ht="12.7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c r="CB359" s="2"/>
      <c r="CC359" s="2"/>
      <c r="CD359" s="2"/>
      <c r="CE359" s="2"/>
      <c r="CF359" s="2"/>
      <c r="CG359" s="2"/>
      <c r="CH359" s="2"/>
      <c r="CI359" s="2"/>
      <c r="CJ359" s="2"/>
      <c r="CK359" s="2"/>
      <c r="CL359" s="2"/>
      <c r="CM359" s="2"/>
      <c r="CN359" s="2"/>
      <c r="CO359" s="2"/>
      <c r="CP359" s="2"/>
      <c r="CQ359" s="2"/>
      <c r="CR359" s="2"/>
      <c r="CS359" s="2"/>
      <c r="CT359" s="2"/>
      <c r="CU359" s="2"/>
      <c r="CV359" s="2"/>
      <c r="CW359" s="2"/>
      <c r="CX359" s="2"/>
      <c r="CY359" s="2"/>
      <c r="CZ359" s="2"/>
      <c r="DA359" s="2"/>
      <c r="DB359" s="2"/>
      <c r="DC359" s="2"/>
      <c r="DD359" s="2"/>
      <c r="DE359" s="2"/>
      <c r="DF359" s="2"/>
      <c r="DG359" s="2"/>
      <c r="DH359" s="2"/>
      <c r="DI359" s="2"/>
      <c r="DJ359" s="2"/>
      <c r="DK359" s="2"/>
      <c r="DL359" s="2"/>
      <c r="DM359" s="2"/>
      <c r="DN359" s="2"/>
      <c r="DO359" s="2"/>
      <c r="DP359" s="2"/>
      <c r="DQ359" s="2"/>
      <c r="DR359" s="2"/>
      <c r="DS359" s="2"/>
      <c r="DT359" s="2"/>
      <c r="DU359" s="2"/>
      <c r="DV359" s="2"/>
      <c r="DW359" s="2"/>
      <c r="DX359" s="2"/>
      <c r="DY359" s="2"/>
      <c r="DZ359" s="2"/>
      <c r="EA359" s="2"/>
      <c r="EB359" s="2"/>
      <c r="EC359" s="2"/>
      <c r="ED359" s="2"/>
      <c r="EE359" s="2"/>
      <c r="EF359" s="2"/>
      <c r="EG359" s="2"/>
      <c r="EH359" s="2"/>
      <c r="EI359" s="2"/>
      <c r="EJ359" s="2"/>
      <c r="EK359" s="2"/>
      <c r="EL359" s="2"/>
      <c r="EM359" s="2"/>
      <c r="EN359" s="2"/>
      <c r="EO359" s="2"/>
      <c r="EP359" s="2"/>
      <c r="EQ359" s="2"/>
      <c r="ER359" s="2"/>
      <c r="ES359" s="2"/>
      <c r="ET359" s="2"/>
      <c r="EU359" s="2"/>
      <c r="EV359" s="2"/>
    </row>
    <row r="360" spans="1:152" ht="12.7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c r="CC360" s="2"/>
      <c r="CD360" s="2"/>
      <c r="CE360" s="2"/>
      <c r="CF360" s="2"/>
      <c r="CG360" s="2"/>
      <c r="CH360" s="2"/>
      <c r="CI360" s="2"/>
      <c r="CJ360" s="2"/>
      <c r="CK360" s="2"/>
      <c r="CL360" s="2"/>
      <c r="CM360" s="2"/>
      <c r="CN360" s="2"/>
      <c r="CO360" s="2"/>
      <c r="CP360" s="2"/>
      <c r="CQ360" s="2"/>
      <c r="CR360" s="2"/>
      <c r="CS360" s="2"/>
      <c r="CT360" s="2"/>
      <c r="CU360" s="2"/>
      <c r="CV360" s="2"/>
      <c r="CW360" s="2"/>
      <c r="CX360" s="2"/>
      <c r="CY360" s="2"/>
      <c r="CZ360" s="2"/>
      <c r="DA360" s="2"/>
      <c r="DB360" s="2"/>
      <c r="DC360" s="2"/>
      <c r="DD360" s="2"/>
      <c r="DE360" s="2"/>
      <c r="DF360" s="2"/>
      <c r="DG360" s="2"/>
      <c r="DH360" s="2"/>
      <c r="DI360" s="2"/>
      <c r="DJ360" s="2"/>
      <c r="DK360" s="2"/>
      <c r="DL360" s="2"/>
      <c r="DM360" s="2"/>
      <c r="DN360" s="2"/>
      <c r="DO360" s="2"/>
      <c r="DP360" s="2"/>
      <c r="DQ360" s="2"/>
      <c r="DR360" s="2"/>
      <c r="DS360" s="2"/>
      <c r="DT360" s="2"/>
      <c r="DU360" s="2"/>
      <c r="DV360" s="2"/>
      <c r="DW360" s="2"/>
      <c r="DX360" s="2"/>
      <c r="DY360" s="2"/>
      <c r="DZ360" s="2"/>
      <c r="EA360" s="2"/>
      <c r="EB360" s="2"/>
      <c r="EC360" s="2"/>
      <c r="ED360" s="2"/>
      <c r="EE360" s="2"/>
      <c r="EF360" s="2"/>
      <c r="EG360" s="2"/>
      <c r="EH360" s="2"/>
      <c r="EI360" s="2"/>
      <c r="EJ360" s="2"/>
      <c r="EK360" s="2"/>
      <c r="EL360" s="2"/>
      <c r="EM360" s="2"/>
      <c r="EN360" s="2"/>
      <c r="EO360" s="2"/>
      <c r="EP360" s="2"/>
      <c r="EQ360" s="2"/>
      <c r="ER360" s="2"/>
      <c r="ES360" s="2"/>
      <c r="ET360" s="2"/>
      <c r="EU360" s="2"/>
      <c r="EV360" s="2"/>
    </row>
    <row r="361" spans="1:152" ht="12.7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c r="CB361" s="2"/>
      <c r="CC361" s="2"/>
      <c r="CD361" s="2"/>
      <c r="CE361" s="2"/>
      <c r="CF361" s="2"/>
      <c r="CG361" s="2"/>
      <c r="CH361" s="2"/>
      <c r="CI361" s="2"/>
      <c r="CJ361" s="2"/>
      <c r="CK361" s="2"/>
      <c r="CL361" s="2"/>
      <c r="CM361" s="2"/>
      <c r="CN361" s="2"/>
      <c r="CO361" s="2"/>
      <c r="CP361" s="2"/>
      <c r="CQ361" s="2"/>
      <c r="CR361" s="2"/>
      <c r="CS361" s="2"/>
      <c r="CT361" s="2"/>
      <c r="CU361" s="2"/>
      <c r="CV361" s="2"/>
      <c r="CW361" s="2"/>
      <c r="CX361" s="2"/>
      <c r="CY361" s="2"/>
      <c r="CZ361" s="2"/>
      <c r="DA361" s="2"/>
      <c r="DB361" s="2"/>
      <c r="DC361" s="2"/>
      <c r="DD361" s="2"/>
      <c r="DE361" s="2"/>
      <c r="DF361" s="2"/>
      <c r="DG361" s="2"/>
      <c r="DH361" s="2"/>
      <c r="DI361" s="2"/>
      <c r="DJ361" s="2"/>
      <c r="DK361" s="2"/>
      <c r="DL361" s="2"/>
      <c r="DM361" s="2"/>
      <c r="DN361" s="2"/>
      <c r="DO361" s="2"/>
      <c r="DP361" s="2"/>
      <c r="DQ361" s="2"/>
      <c r="DR361" s="2"/>
      <c r="DS361" s="2"/>
      <c r="DT361" s="2"/>
      <c r="DU361" s="2"/>
      <c r="DV361" s="2"/>
      <c r="DW361" s="2"/>
      <c r="DX361" s="2"/>
      <c r="DY361" s="2"/>
      <c r="DZ361" s="2"/>
      <c r="EA361" s="2"/>
      <c r="EB361" s="2"/>
      <c r="EC361" s="2"/>
      <c r="ED361" s="2"/>
      <c r="EE361" s="2"/>
      <c r="EF361" s="2"/>
      <c r="EG361" s="2"/>
      <c r="EH361" s="2"/>
      <c r="EI361" s="2"/>
      <c r="EJ361" s="2"/>
      <c r="EK361" s="2"/>
      <c r="EL361" s="2"/>
      <c r="EM361" s="2"/>
      <c r="EN361" s="2"/>
      <c r="EO361" s="2"/>
      <c r="EP361" s="2"/>
      <c r="EQ361" s="2"/>
      <c r="ER361" s="2"/>
      <c r="ES361" s="2"/>
      <c r="ET361" s="2"/>
      <c r="EU361" s="2"/>
      <c r="EV361" s="2"/>
    </row>
    <row r="362" spans="1:152" ht="12.7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c r="CB362" s="2"/>
      <c r="CC362" s="2"/>
      <c r="CD362" s="2"/>
      <c r="CE362" s="2"/>
      <c r="CF362" s="2"/>
      <c r="CG362" s="2"/>
      <c r="CH362" s="2"/>
      <c r="CI362" s="2"/>
      <c r="CJ362" s="2"/>
      <c r="CK362" s="2"/>
      <c r="CL362" s="2"/>
      <c r="CM362" s="2"/>
      <c r="CN362" s="2"/>
      <c r="CO362" s="2"/>
      <c r="CP362" s="2"/>
      <c r="CQ362" s="2"/>
      <c r="CR362" s="2"/>
      <c r="CS362" s="2"/>
      <c r="CT362" s="2"/>
      <c r="CU362" s="2"/>
      <c r="CV362" s="2"/>
      <c r="CW362" s="2"/>
      <c r="CX362" s="2"/>
      <c r="CY362" s="2"/>
      <c r="CZ362" s="2"/>
      <c r="DA362" s="2"/>
      <c r="DB362" s="2"/>
      <c r="DC362" s="2"/>
      <c r="DD362" s="2"/>
      <c r="DE362" s="2"/>
      <c r="DF362" s="2"/>
      <c r="DG362" s="2"/>
      <c r="DH362" s="2"/>
      <c r="DI362" s="2"/>
      <c r="DJ362" s="2"/>
      <c r="DK362" s="2"/>
      <c r="DL362" s="2"/>
      <c r="DM362" s="2"/>
      <c r="DN362" s="2"/>
      <c r="DO362" s="2"/>
      <c r="DP362" s="2"/>
      <c r="DQ362" s="2"/>
      <c r="DR362" s="2"/>
      <c r="DS362" s="2"/>
      <c r="DT362" s="2"/>
      <c r="DU362" s="2"/>
      <c r="DV362" s="2"/>
      <c r="DW362" s="2"/>
      <c r="DX362" s="2"/>
      <c r="DY362" s="2"/>
      <c r="DZ362" s="2"/>
      <c r="EA362" s="2"/>
      <c r="EB362" s="2"/>
      <c r="EC362" s="2"/>
      <c r="ED362" s="2"/>
      <c r="EE362" s="2"/>
      <c r="EF362" s="2"/>
      <c r="EG362" s="2"/>
      <c r="EH362" s="2"/>
      <c r="EI362" s="2"/>
      <c r="EJ362" s="2"/>
      <c r="EK362" s="2"/>
      <c r="EL362" s="2"/>
      <c r="EM362" s="2"/>
      <c r="EN362" s="2"/>
      <c r="EO362" s="2"/>
      <c r="EP362" s="2"/>
      <c r="EQ362" s="2"/>
      <c r="ER362" s="2"/>
      <c r="ES362" s="2"/>
      <c r="ET362" s="2"/>
      <c r="EU362" s="2"/>
      <c r="EV362" s="2"/>
    </row>
    <row r="363" spans="1:152" ht="12.7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c r="CB363" s="2"/>
      <c r="CC363" s="2"/>
      <c r="CD363" s="2"/>
      <c r="CE363" s="2"/>
      <c r="CF363" s="2"/>
      <c r="CG363" s="2"/>
      <c r="CH363" s="2"/>
      <c r="CI363" s="2"/>
      <c r="CJ363" s="2"/>
      <c r="CK363" s="2"/>
      <c r="CL363" s="2"/>
      <c r="CM363" s="2"/>
      <c r="CN363" s="2"/>
      <c r="CO363" s="2"/>
      <c r="CP363" s="2"/>
      <c r="CQ363" s="2"/>
      <c r="CR363" s="2"/>
      <c r="CS363" s="2"/>
      <c r="CT363" s="2"/>
      <c r="CU363" s="2"/>
      <c r="CV363" s="2"/>
      <c r="CW363" s="2"/>
      <c r="CX363" s="2"/>
      <c r="CY363" s="2"/>
      <c r="CZ363" s="2"/>
      <c r="DA363" s="2"/>
      <c r="DB363" s="2"/>
      <c r="DC363" s="2"/>
      <c r="DD363" s="2"/>
      <c r="DE363" s="2"/>
      <c r="DF363" s="2"/>
      <c r="DG363" s="2"/>
      <c r="DH363" s="2"/>
      <c r="DI363" s="2"/>
      <c r="DJ363" s="2"/>
      <c r="DK363" s="2"/>
      <c r="DL363" s="2"/>
      <c r="DM363" s="2"/>
      <c r="DN363" s="2"/>
      <c r="DO363" s="2"/>
      <c r="DP363" s="2"/>
      <c r="DQ363" s="2"/>
      <c r="DR363" s="2"/>
      <c r="DS363" s="2"/>
      <c r="DT363" s="2"/>
      <c r="DU363" s="2"/>
      <c r="DV363" s="2"/>
      <c r="DW363" s="2"/>
      <c r="DX363" s="2"/>
      <c r="DY363" s="2"/>
      <c r="DZ363" s="2"/>
      <c r="EA363" s="2"/>
      <c r="EB363" s="2"/>
      <c r="EC363" s="2"/>
      <c r="ED363" s="2"/>
      <c r="EE363" s="2"/>
      <c r="EF363" s="2"/>
      <c r="EG363" s="2"/>
      <c r="EH363" s="2"/>
      <c r="EI363" s="2"/>
      <c r="EJ363" s="2"/>
      <c r="EK363" s="2"/>
      <c r="EL363" s="2"/>
      <c r="EM363" s="2"/>
      <c r="EN363" s="2"/>
      <c r="EO363" s="2"/>
      <c r="EP363" s="2"/>
      <c r="EQ363" s="2"/>
      <c r="ER363" s="2"/>
      <c r="ES363" s="2"/>
      <c r="ET363" s="2"/>
      <c r="EU363" s="2"/>
      <c r="EV363" s="2"/>
    </row>
    <row r="364" spans="1:152" ht="12.7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c r="CB364" s="2"/>
      <c r="CC364" s="2"/>
      <c r="CD364" s="2"/>
      <c r="CE364" s="2"/>
      <c r="CF364" s="2"/>
      <c r="CG364" s="2"/>
      <c r="CH364" s="2"/>
      <c r="CI364" s="2"/>
      <c r="CJ364" s="2"/>
      <c r="CK364" s="2"/>
      <c r="CL364" s="2"/>
      <c r="CM364" s="2"/>
      <c r="CN364" s="2"/>
      <c r="CO364" s="2"/>
      <c r="CP364" s="2"/>
      <c r="CQ364" s="2"/>
      <c r="CR364" s="2"/>
      <c r="CS364" s="2"/>
      <c r="CT364" s="2"/>
      <c r="CU364" s="2"/>
      <c r="CV364" s="2"/>
      <c r="CW364" s="2"/>
      <c r="CX364" s="2"/>
      <c r="CY364" s="2"/>
      <c r="CZ364" s="2"/>
      <c r="DA364" s="2"/>
      <c r="DB364" s="2"/>
      <c r="DC364" s="2"/>
      <c r="DD364" s="2"/>
      <c r="DE364" s="2"/>
      <c r="DF364" s="2"/>
      <c r="DG364" s="2"/>
      <c r="DH364" s="2"/>
      <c r="DI364" s="2"/>
      <c r="DJ364" s="2"/>
      <c r="DK364" s="2"/>
      <c r="DL364" s="2"/>
      <c r="DM364" s="2"/>
      <c r="DN364" s="2"/>
      <c r="DO364" s="2"/>
      <c r="DP364" s="2"/>
      <c r="DQ364" s="2"/>
      <c r="DR364" s="2"/>
      <c r="DS364" s="2"/>
      <c r="DT364" s="2"/>
      <c r="DU364" s="2"/>
      <c r="DV364" s="2"/>
      <c r="DW364" s="2"/>
      <c r="DX364" s="2"/>
      <c r="DY364" s="2"/>
      <c r="DZ364" s="2"/>
      <c r="EA364" s="2"/>
      <c r="EB364" s="2"/>
      <c r="EC364" s="2"/>
      <c r="ED364" s="2"/>
      <c r="EE364" s="2"/>
      <c r="EF364" s="2"/>
      <c r="EG364" s="2"/>
      <c r="EH364" s="2"/>
      <c r="EI364" s="2"/>
      <c r="EJ364" s="2"/>
      <c r="EK364" s="2"/>
      <c r="EL364" s="2"/>
      <c r="EM364" s="2"/>
      <c r="EN364" s="2"/>
      <c r="EO364" s="2"/>
      <c r="EP364" s="2"/>
      <c r="EQ364" s="2"/>
      <c r="ER364" s="2"/>
      <c r="ES364" s="2"/>
      <c r="ET364" s="2"/>
      <c r="EU364" s="2"/>
      <c r="EV364" s="2"/>
    </row>
    <row r="365" spans="1:152" ht="12.7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c r="CB365" s="2"/>
      <c r="CC365" s="2"/>
      <c r="CD365" s="2"/>
      <c r="CE365" s="2"/>
      <c r="CF365" s="2"/>
      <c r="CG365" s="2"/>
      <c r="CH365" s="2"/>
      <c r="CI365" s="2"/>
      <c r="CJ365" s="2"/>
      <c r="CK365" s="2"/>
      <c r="CL365" s="2"/>
      <c r="CM365" s="2"/>
      <c r="CN365" s="2"/>
      <c r="CO365" s="2"/>
      <c r="CP365" s="2"/>
      <c r="CQ365" s="2"/>
      <c r="CR365" s="2"/>
      <c r="CS365" s="2"/>
      <c r="CT365" s="2"/>
      <c r="CU365" s="2"/>
      <c r="CV365" s="2"/>
      <c r="CW365" s="2"/>
      <c r="CX365" s="2"/>
      <c r="CY365" s="2"/>
      <c r="CZ365" s="2"/>
      <c r="DA365" s="2"/>
      <c r="DB365" s="2"/>
      <c r="DC365" s="2"/>
      <c r="DD365" s="2"/>
      <c r="DE365" s="2"/>
      <c r="DF365" s="2"/>
      <c r="DG365" s="2"/>
      <c r="DH365" s="2"/>
      <c r="DI365" s="2"/>
      <c r="DJ365" s="2"/>
      <c r="DK365" s="2"/>
      <c r="DL365" s="2"/>
      <c r="DM365" s="2"/>
      <c r="DN365" s="2"/>
      <c r="DO365" s="2"/>
      <c r="DP365" s="2"/>
      <c r="DQ365" s="2"/>
      <c r="DR365" s="2"/>
      <c r="DS365" s="2"/>
      <c r="DT365" s="2"/>
      <c r="DU365" s="2"/>
      <c r="DV365" s="2"/>
      <c r="DW365" s="2"/>
      <c r="DX365" s="2"/>
      <c r="DY365" s="2"/>
      <c r="DZ365" s="2"/>
      <c r="EA365" s="2"/>
      <c r="EB365" s="2"/>
      <c r="EC365" s="2"/>
      <c r="ED365" s="2"/>
      <c r="EE365" s="2"/>
      <c r="EF365" s="2"/>
      <c r="EG365" s="2"/>
      <c r="EH365" s="2"/>
      <c r="EI365" s="2"/>
      <c r="EJ365" s="2"/>
      <c r="EK365" s="2"/>
      <c r="EL365" s="2"/>
      <c r="EM365" s="2"/>
      <c r="EN365" s="2"/>
      <c r="EO365" s="2"/>
      <c r="EP365" s="2"/>
      <c r="EQ365" s="2"/>
      <c r="ER365" s="2"/>
      <c r="ES365" s="2"/>
      <c r="ET365" s="2"/>
      <c r="EU365" s="2"/>
      <c r="EV365" s="2"/>
    </row>
    <row r="366" spans="1:152" ht="12.7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c r="CB366" s="2"/>
      <c r="CC366" s="2"/>
      <c r="CD366" s="2"/>
      <c r="CE366" s="2"/>
      <c r="CF366" s="2"/>
      <c r="CG366" s="2"/>
      <c r="CH366" s="2"/>
      <c r="CI366" s="2"/>
      <c r="CJ366" s="2"/>
      <c r="CK366" s="2"/>
      <c r="CL366" s="2"/>
      <c r="CM366" s="2"/>
      <c r="CN366" s="2"/>
      <c r="CO366" s="2"/>
      <c r="CP366" s="2"/>
      <c r="CQ366" s="2"/>
      <c r="CR366" s="2"/>
      <c r="CS366" s="2"/>
      <c r="CT366" s="2"/>
      <c r="CU366" s="2"/>
      <c r="CV366" s="2"/>
      <c r="CW366" s="2"/>
      <c r="CX366" s="2"/>
      <c r="CY366" s="2"/>
      <c r="CZ366" s="2"/>
      <c r="DA366" s="2"/>
      <c r="DB366" s="2"/>
      <c r="DC366" s="2"/>
      <c r="DD366" s="2"/>
      <c r="DE366" s="2"/>
      <c r="DF366" s="2"/>
      <c r="DG366" s="2"/>
      <c r="DH366" s="2"/>
      <c r="DI366" s="2"/>
      <c r="DJ366" s="2"/>
      <c r="DK366" s="2"/>
      <c r="DL366" s="2"/>
      <c r="DM366" s="2"/>
      <c r="DN366" s="2"/>
      <c r="DO366" s="2"/>
      <c r="DP366" s="2"/>
      <c r="DQ366" s="2"/>
      <c r="DR366" s="2"/>
      <c r="DS366" s="2"/>
      <c r="DT366" s="2"/>
      <c r="DU366" s="2"/>
      <c r="DV366" s="2"/>
      <c r="DW366" s="2"/>
      <c r="DX366" s="2"/>
      <c r="DY366" s="2"/>
      <c r="DZ366" s="2"/>
      <c r="EA366" s="2"/>
      <c r="EB366" s="2"/>
      <c r="EC366" s="2"/>
      <c r="ED366" s="2"/>
      <c r="EE366" s="2"/>
      <c r="EF366" s="2"/>
      <c r="EG366" s="2"/>
      <c r="EH366" s="2"/>
      <c r="EI366" s="2"/>
      <c r="EJ366" s="2"/>
      <c r="EK366" s="2"/>
      <c r="EL366" s="2"/>
      <c r="EM366" s="2"/>
      <c r="EN366" s="2"/>
      <c r="EO366" s="2"/>
      <c r="EP366" s="2"/>
      <c r="EQ366" s="2"/>
      <c r="ER366" s="2"/>
      <c r="ES366" s="2"/>
      <c r="ET366" s="2"/>
      <c r="EU366" s="2"/>
      <c r="EV366" s="2"/>
    </row>
    <row r="367" spans="1:152" ht="12.7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c r="CB367" s="2"/>
      <c r="CC367" s="2"/>
      <c r="CD367" s="2"/>
      <c r="CE367" s="2"/>
      <c r="CF367" s="2"/>
      <c r="CG367" s="2"/>
      <c r="CH367" s="2"/>
      <c r="CI367" s="2"/>
      <c r="CJ367" s="2"/>
      <c r="CK367" s="2"/>
      <c r="CL367" s="2"/>
      <c r="CM367" s="2"/>
      <c r="CN367" s="2"/>
      <c r="CO367" s="2"/>
      <c r="CP367" s="2"/>
      <c r="CQ367" s="2"/>
      <c r="CR367" s="2"/>
      <c r="CS367" s="2"/>
      <c r="CT367" s="2"/>
      <c r="CU367" s="2"/>
      <c r="CV367" s="2"/>
      <c r="CW367" s="2"/>
      <c r="CX367" s="2"/>
      <c r="CY367" s="2"/>
      <c r="CZ367" s="2"/>
      <c r="DA367" s="2"/>
      <c r="DB367" s="2"/>
      <c r="DC367" s="2"/>
      <c r="DD367" s="2"/>
      <c r="DE367" s="2"/>
      <c r="DF367" s="2"/>
      <c r="DG367" s="2"/>
      <c r="DH367" s="2"/>
      <c r="DI367" s="2"/>
      <c r="DJ367" s="2"/>
      <c r="DK367" s="2"/>
      <c r="DL367" s="2"/>
      <c r="DM367" s="2"/>
      <c r="DN367" s="2"/>
      <c r="DO367" s="2"/>
      <c r="DP367" s="2"/>
      <c r="DQ367" s="2"/>
      <c r="DR367" s="2"/>
      <c r="DS367" s="2"/>
      <c r="DT367" s="2"/>
      <c r="DU367" s="2"/>
      <c r="DV367" s="2"/>
      <c r="DW367" s="2"/>
      <c r="DX367" s="2"/>
      <c r="DY367" s="2"/>
      <c r="DZ367" s="2"/>
      <c r="EA367" s="2"/>
      <c r="EB367" s="2"/>
      <c r="EC367" s="2"/>
      <c r="ED367" s="2"/>
      <c r="EE367" s="2"/>
      <c r="EF367" s="2"/>
      <c r="EG367" s="2"/>
      <c r="EH367" s="2"/>
      <c r="EI367" s="2"/>
      <c r="EJ367" s="2"/>
      <c r="EK367" s="2"/>
      <c r="EL367" s="2"/>
      <c r="EM367" s="2"/>
      <c r="EN367" s="2"/>
      <c r="EO367" s="2"/>
      <c r="EP367" s="2"/>
      <c r="EQ367" s="2"/>
      <c r="ER367" s="2"/>
      <c r="ES367" s="2"/>
      <c r="ET367" s="2"/>
      <c r="EU367" s="2"/>
      <c r="EV367" s="2"/>
    </row>
    <row r="368" spans="1:152" ht="12.7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c r="CB368" s="2"/>
      <c r="CC368" s="2"/>
      <c r="CD368" s="2"/>
      <c r="CE368" s="2"/>
      <c r="CF368" s="2"/>
      <c r="CG368" s="2"/>
      <c r="CH368" s="2"/>
      <c r="CI368" s="2"/>
      <c r="CJ368" s="2"/>
      <c r="CK368" s="2"/>
      <c r="CL368" s="2"/>
      <c r="CM368" s="2"/>
      <c r="CN368" s="2"/>
      <c r="CO368" s="2"/>
      <c r="CP368" s="2"/>
      <c r="CQ368" s="2"/>
      <c r="CR368" s="2"/>
      <c r="CS368" s="2"/>
      <c r="CT368" s="2"/>
      <c r="CU368" s="2"/>
      <c r="CV368" s="2"/>
      <c r="CW368" s="2"/>
      <c r="CX368" s="2"/>
      <c r="CY368" s="2"/>
      <c r="CZ368" s="2"/>
      <c r="DA368" s="2"/>
      <c r="DB368" s="2"/>
      <c r="DC368" s="2"/>
      <c r="DD368" s="2"/>
      <c r="DE368" s="2"/>
      <c r="DF368" s="2"/>
      <c r="DG368" s="2"/>
      <c r="DH368" s="2"/>
      <c r="DI368" s="2"/>
      <c r="DJ368" s="2"/>
      <c r="DK368" s="2"/>
      <c r="DL368" s="2"/>
      <c r="DM368" s="2"/>
      <c r="DN368" s="2"/>
      <c r="DO368" s="2"/>
      <c r="DP368" s="2"/>
      <c r="DQ368" s="2"/>
      <c r="DR368" s="2"/>
      <c r="DS368" s="2"/>
      <c r="DT368" s="2"/>
      <c r="DU368" s="2"/>
      <c r="DV368" s="2"/>
      <c r="DW368" s="2"/>
      <c r="DX368" s="2"/>
      <c r="DY368" s="2"/>
      <c r="DZ368" s="2"/>
      <c r="EA368" s="2"/>
      <c r="EB368" s="2"/>
      <c r="EC368" s="2"/>
      <c r="ED368" s="2"/>
      <c r="EE368" s="2"/>
      <c r="EF368" s="2"/>
      <c r="EG368" s="2"/>
      <c r="EH368" s="2"/>
      <c r="EI368" s="2"/>
      <c r="EJ368" s="2"/>
      <c r="EK368" s="2"/>
      <c r="EL368" s="2"/>
      <c r="EM368" s="2"/>
      <c r="EN368" s="2"/>
      <c r="EO368" s="2"/>
      <c r="EP368" s="2"/>
      <c r="EQ368" s="2"/>
      <c r="ER368" s="2"/>
      <c r="ES368" s="2"/>
      <c r="ET368" s="2"/>
      <c r="EU368" s="2"/>
      <c r="EV368" s="2"/>
    </row>
    <row r="369" spans="1:152" ht="12.7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c r="CA369" s="2"/>
      <c r="CB369" s="2"/>
      <c r="CC369" s="2"/>
      <c r="CD369" s="2"/>
      <c r="CE369" s="2"/>
      <c r="CF369" s="2"/>
      <c r="CG369" s="2"/>
      <c r="CH369" s="2"/>
      <c r="CI369" s="2"/>
      <c r="CJ369" s="2"/>
      <c r="CK369" s="2"/>
      <c r="CL369" s="2"/>
      <c r="CM369" s="2"/>
      <c r="CN369" s="2"/>
      <c r="CO369" s="2"/>
      <c r="CP369" s="2"/>
      <c r="CQ369" s="2"/>
      <c r="CR369" s="2"/>
      <c r="CS369" s="2"/>
      <c r="CT369" s="2"/>
      <c r="CU369" s="2"/>
      <c r="CV369" s="2"/>
      <c r="CW369" s="2"/>
      <c r="CX369" s="2"/>
      <c r="CY369" s="2"/>
      <c r="CZ369" s="2"/>
      <c r="DA369" s="2"/>
      <c r="DB369" s="2"/>
      <c r="DC369" s="2"/>
      <c r="DD369" s="2"/>
      <c r="DE369" s="2"/>
      <c r="DF369" s="2"/>
      <c r="DG369" s="2"/>
      <c r="DH369" s="2"/>
      <c r="DI369" s="2"/>
      <c r="DJ369" s="2"/>
      <c r="DK369" s="2"/>
      <c r="DL369" s="2"/>
      <c r="DM369" s="2"/>
      <c r="DN369" s="2"/>
      <c r="DO369" s="2"/>
      <c r="DP369" s="2"/>
      <c r="DQ369" s="2"/>
      <c r="DR369" s="2"/>
      <c r="DS369" s="2"/>
      <c r="DT369" s="2"/>
      <c r="DU369" s="2"/>
      <c r="DV369" s="2"/>
      <c r="DW369" s="2"/>
      <c r="DX369" s="2"/>
      <c r="DY369" s="2"/>
      <c r="DZ369" s="2"/>
      <c r="EA369" s="2"/>
      <c r="EB369" s="2"/>
      <c r="EC369" s="2"/>
      <c r="ED369" s="2"/>
      <c r="EE369" s="2"/>
      <c r="EF369" s="2"/>
      <c r="EG369" s="2"/>
      <c r="EH369" s="2"/>
      <c r="EI369" s="2"/>
      <c r="EJ369" s="2"/>
      <c r="EK369" s="2"/>
      <c r="EL369" s="2"/>
      <c r="EM369" s="2"/>
      <c r="EN369" s="2"/>
      <c r="EO369" s="2"/>
      <c r="EP369" s="2"/>
      <c r="EQ369" s="2"/>
      <c r="ER369" s="2"/>
      <c r="ES369" s="2"/>
      <c r="ET369" s="2"/>
      <c r="EU369" s="2"/>
      <c r="EV369" s="2"/>
    </row>
    <row r="370" spans="1:152" ht="12.7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c r="CA370" s="2"/>
      <c r="CB370" s="2"/>
      <c r="CC370" s="2"/>
      <c r="CD370" s="2"/>
      <c r="CE370" s="2"/>
      <c r="CF370" s="2"/>
      <c r="CG370" s="2"/>
      <c r="CH370" s="2"/>
      <c r="CI370" s="2"/>
      <c r="CJ370" s="2"/>
      <c r="CK370" s="2"/>
      <c r="CL370" s="2"/>
      <c r="CM370" s="2"/>
      <c r="CN370" s="2"/>
      <c r="CO370" s="2"/>
      <c r="CP370" s="2"/>
      <c r="CQ370" s="2"/>
      <c r="CR370" s="2"/>
      <c r="CS370" s="2"/>
      <c r="CT370" s="2"/>
      <c r="CU370" s="2"/>
      <c r="CV370" s="2"/>
      <c r="CW370" s="2"/>
      <c r="CX370" s="2"/>
      <c r="CY370" s="2"/>
      <c r="CZ370" s="2"/>
      <c r="DA370" s="2"/>
      <c r="DB370" s="2"/>
      <c r="DC370" s="2"/>
      <c r="DD370" s="2"/>
      <c r="DE370" s="2"/>
      <c r="DF370" s="2"/>
      <c r="DG370" s="2"/>
      <c r="DH370" s="2"/>
      <c r="DI370" s="2"/>
      <c r="DJ370" s="2"/>
      <c r="DK370" s="2"/>
      <c r="DL370" s="2"/>
      <c r="DM370" s="2"/>
      <c r="DN370" s="2"/>
      <c r="DO370" s="2"/>
      <c r="DP370" s="2"/>
      <c r="DQ370" s="2"/>
      <c r="DR370" s="2"/>
      <c r="DS370" s="2"/>
      <c r="DT370" s="2"/>
      <c r="DU370" s="2"/>
      <c r="DV370" s="2"/>
      <c r="DW370" s="2"/>
      <c r="DX370" s="2"/>
      <c r="DY370" s="2"/>
      <c r="DZ370" s="2"/>
      <c r="EA370" s="2"/>
      <c r="EB370" s="2"/>
      <c r="EC370" s="2"/>
      <c r="ED370" s="2"/>
      <c r="EE370" s="2"/>
      <c r="EF370" s="2"/>
      <c r="EG370" s="2"/>
      <c r="EH370" s="2"/>
      <c r="EI370" s="2"/>
      <c r="EJ370" s="2"/>
      <c r="EK370" s="2"/>
      <c r="EL370" s="2"/>
      <c r="EM370" s="2"/>
      <c r="EN370" s="2"/>
      <c r="EO370" s="2"/>
      <c r="EP370" s="2"/>
      <c r="EQ370" s="2"/>
      <c r="ER370" s="2"/>
      <c r="ES370" s="2"/>
      <c r="ET370" s="2"/>
      <c r="EU370" s="2"/>
      <c r="EV370" s="2"/>
    </row>
    <row r="371" spans="1:152" ht="12.7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c r="CA371" s="2"/>
      <c r="CB371" s="2"/>
      <c r="CC371" s="2"/>
      <c r="CD371" s="2"/>
      <c r="CE371" s="2"/>
      <c r="CF371" s="2"/>
      <c r="CG371" s="2"/>
      <c r="CH371" s="2"/>
      <c r="CI371" s="2"/>
      <c r="CJ371" s="2"/>
      <c r="CK371" s="2"/>
      <c r="CL371" s="2"/>
      <c r="CM371" s="2"/>
      <c r="CN371" s="2"/>
      <c r="CO371" s="2"/>
      <c r="CP371" s="2"/>
      <c r="CQ371" s="2"/>
      <c r="CR371" s="2"/>
      <c r="CS371" s="2"/>
      <c r="CT371" s="2"/>
      <c r="CU371" s="2"/>
      <c r="CV371" s="2"/>
      <c r="CW371" s="2"/>
      <c r="CX371" s="2"/>
      <c r="CY371" s="2"/>
      <c r="CZ371" s="2"/>
      <c r="DA371" s="2"/>
      <c r="DB371" s="2"/>
      <c r="DC371" s="2"/>
      <c r="DD371" s="2"/>
      <c r="DE371" s="2"/>
      <c r="DF371" s="2"/>
      <c r="DG371" s="2"/>
      <c r="DH371" s="2"/>
      <c r="DI371" s="2"/>
      <c r="DJ371" s="2"/>
      <c r="DK371" s="2"/>
      <c r="DL371" s="2"/>
      <c r="DM371" s="2"/>
      <c r="DN371" s="2"/>
      <c r="DO371" s="2"/>
      <c r="DP371" s="2"/>
      <c r="DQ371" s="2"/>
      <c r="DR371" s="2"/>
      <c r="DS371" s="2"/>
      <c r="DT371" s="2"/>
      <c r="DU371" s="2"/>
      <c r="DV371" s="2"/>
      <c r="DW371" s="2"/>
      <c r="DX371" s="2"/>
      <c r="DY371" s="2"/>
      <c r="DZ371" s="2"/>
      <c r="EA371" s="2"/>
      <c r="EB371" s="2"/>
      <c r="EC371" s="2"/>
      <c r="ED371" s="2"/>
      <c r="EE371" s="2"/>
      <c r="EF371" s="2"/>
      <c r="EG371" s="2"/>
      <c r="EH371" s="2"/>
      <c r="EI371" s="2"/>
      <c r="EJ371" s="2"/>
      <c r="EK371" s="2"/>
      <c r="EL371" s="2"/>
      <c r="EM371" s="2"/>
      <c r="EN371" s="2"/>
      <c r="EO371" s="2"/>
      <c r="EP371" s="2"/>
      <c r="EQ371" s="2"/>
      <c r="ER371" s="2"/>
      <c r="ES371" s="2"/>
      <c r="ET371" s="2"/>
      <c r="EU371" s="2"/>
      <c r="EV371" s="2"/>
    </row>
    <row r="372" spans="1:152" ht="12.7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c r="CB372" s="2"/>
      <c r="CC372" s="2"/>
      <c r="CD372" s="2"/>
      <c r="CE372" s="2"/>
      <c r="CF372" s="2"/>
      <c r="CG372" s="2"/>
      <c r="CH372" s="2"/>
      <c r="CI372" s="2"/>
      <c r="CJ372" s="2"/>
      <c r="CK372" s="2"/>
      <c r="CL372" s="2"/>
      <c r="CM372" s="2"/>
      <c r="CN372" s="2"/>
      <c r="CO372" s="2"/>
      <c r="CP372" s="2"/>
      <c r="CQ372" s="2"/>
      <c r="CR372" s="2"/>
      <c r="CS372" s="2"/>
      <c r="CT372" s="2"/>
      <c r="CU372" s="2"/>
      <c r="CV372" s="2"/>
      <c r="CW372" s="2"/>
      <c r="CX372" s="2"/>
      <c r="CY372" s="2"/>
      <c r="CZ372" s="2"/>
      <c r="DA372" s="2"/>
      <c r="DB372" s="2"/>
      <c r="DC372" s="2"/>
      <c r="DD372" s="2"/>
      <c r="DE372" s="2"/>
      <c r="DF372" s="2"/>
      <c r="DG372" s="2"/>
      <c r="DH372" s="2"/>
      <c r="DI372" s="2"/>
      <c r="DJ372" s="2"/>
      <c r="DK372" s="2"/>
      <c r="DL372" s="2"/>
      <c r="DM372" s="2"/>
      <c r="DN372" s="2"/>
      <c r="DO372" s="2"/>
      <c r="DP372" s="2"/>
      <c r="DQ372" s="2"/>
      <c r="DR372" s="2"/>
      <c r="DS372" s="2"/>
      <c r="DT372" s="2"/>
      <c r="DU372" s="2"/>
      <c r="DV372" s="2"/>
      <c r="DW372" s="2"/>
      <c r="DX372" s="2"/>
      <c r="DY372" s="2"/>
      <c r="DZ372" s="2"/>
      <c r="EA372" s="2"/>
      <c r="EB372" s="2"/>
      <c r="EC372" s="2"/>
      <c r="ED372" s="2"/>
      <c r="EE372" s="2"/>
      <c r="EF372" s="2"/>
      <c r="EG372" s="2"/>
      <c r="EH372" s="2"/>
      <c r="EI372" s="2"/>
      <c r="EJ372" s="2"/>
      <c r="EK372" s="2"/>
      <c r="EL372" s="2"/>
      <c r="EM372" s="2"/>
      <c r="EN372" s="2"/>
      <c r="EO372" s="2"/>
      <c r="EP372" s="2"/>
      <c r="EQ372" s="2"/>
      <c r="ER372" s="2"/>
      <c r="ES372" s="2"/>
      <c r="ET372" s="2"/>
      <c r="EU372" s="2"/>
      <c r="EV372" s="2"/>
    </row>
    <row r="373" spans="1:152" ht="12.7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c r="BZ373" s="2"/>
      <c r="CA373" s="2"/>
      <c r="CB373" s="2"/>
      <c r="CC373" s="2"/>
      <c r="CD373" s="2"/>
      <c r="CE373" s="2"/>
      <c r="CF373" s="2"/>
      <c r="CG373" s="2"/>
      <c r="CH373" s="2"/>
      <c r="CI373" s="2"/>
      <c r="CJ373" s="2"/>
      <c r="CK373" s="2"/>
      <c r="CL373" s="2"/>
      <c r="CM373" s="2"/>
      <c r="CN373" s="2"/>
      <c r="CO373" s="2"/>
      <c r="CP373" s="2"/>
      <c r="CQ373" s="2"/>
      <c r="CR373" s="2"/>
      <c r="CS373" s="2"/>
      <c r="CT373" s="2"/>
      <c r="CU373" s="2"/>
      <c r="CV373" s="2"/>
      <c r="CW373" s="2"/>
      <c r="CX373" s="2"/>
      <c r="CY373" s="2"/>
      <c r="CZ373" s="2"/>
      <c r="DA373" s="2"/>
      <c r="DB373" s="2"/>
      <c r="DC373" s="2"/>
      <c r="DD373" s="2"/>
      <c r="DE373" s="2"/>
      <c r="DF373" s="2"/>
      <c r="DG373" s="2"/>
      <c r="DH373" s="2"/>
      <c r="DI373" s="2"/>
      <c r="DJ373" s="2"/>
      <c r="DK373" s="2"/>
      <c r="DL373" s="2"/>
      <c r="DM373" s="2"/>
      <c r="DN373" s="2"/>
      <c r="DO373" s="2"/>
      <c r="DP373" s="2"/>
      <c r="DQ373" s="2"/>
      <c r="DR373" s="2"/>
      <c r="DS373" s="2"/>
      <c r="DT373" s="2"/>
      <c r="DU373" s="2"/>
      <c r="DV373" s="2"/>
      <c r="DW373" s="2"/>
      <c r="DX373" s="2"/>
      <c r="DY373" s="2"/>
      <c r="DZ373" s="2"/>
      <c r="EA373" s="2"/>
      <c r="EB373" s="2"/>
      <c r="EC373" s="2"/>
      <c r="ED373" s="2"/>
      <c r="EE373" s="2"/>
      <c r="EF373" s="2"/>
      <c r="EG373" s="2"/>
      <c r="EH373" s="2"/>
      <c r="EI373" s="2"/>
      <c r="EJ373" s="2"/>
      <c r="EK373" s="2"/>
      <c r="EL373" s="2"/>
      <c r="EM373" s="2"/>
      <c r="EN373" s="2"/>
      <c r="EO373" s="2"/>
      <c r="EP373" s="2"/>
      <c r="EQ373" s="2"/>
      <c r="ER373" s="2"/>
      <c r="ES373" s="2"/>
      <c r="ET373" s="2"/>
      <c r="EU373" s="2"/>
      <c r="EV373" s="2"/>
    </row>
    <row r="374" spans="1:152" ht="12.7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c r="CA374" s="2"/>
      <c r="CB374" s="2"/>
      <c r="CC374" s="2"/>
      <c r="CD374" s="2"/>
      <c r="CE374" s="2"/>
      <c r="CF374" s="2"/>
      <c r="CG374" s="2"/>
      <c r="CH374" s="2"/>
      <c r="CI374" s="2"/>
      <c r="CJ374" s="2"/>
      <c r="CK374" s="2"/>
      <c r="CL374" s="2"/>
      <c r="CM374" s="2"/>
      <c r="CN374" s="2"/>
      <c r="CO374" s="2"/>
      <c r="CP374" s="2"/>
      <c r="CQ374" s="2"/>
      <c r="CR374" s="2"/>
      <c r="CS374" s="2"/>
      <c r="CT374" s="2"/>
      <c r="CU374" s="2"/>
      <c r="CV374" s="2"/>
      <c r="CW374" s="2"/>
      <c r="CX374" s="2"/>
      <c r="CY374" s="2"/>
      <c r="CZ374" s="2"/>
      <c r="DA374" s="2"/>
      <c r="DB374" s="2"/>
      <c r="DC374" s="2"/>
      <c r="DD374" s="2"/>
      <c r="DE374" s="2"/>
      <c r="DF374" s="2"/>
      <c r="DG374" s="2"/>
      <c r="DH374" s="2"/>
      <c r="DI374" s="2"/>
      <c r="DJ374" s="2"/>
      <c r="DK374" s="2"/>
      <c r="DL374" s="2"/>
      <c r="DM374" s="2"/>
      <c r="DN374" s="2"/>
      <c r="DO374" s="2"/>
      <c r="DP374" s="2"/>
      <c r="DQ374" s="2"/>
      <c r="DR374" s="2"/>
      <c r="DS374" s="2"/>
      <c r="DT374" s="2"/>
      <c r="DU374" s="2"/>
      <c r="DV374" s="2"/>
      <c r="DW374" s="2"/>
      <c r="DX374" s="2"/>
      <c r="DY374" s="2"/>
      <c r="DZ374" s="2"/>
      <c r="EA374" s="2"/>
      <c r="EB374" s="2"/>
      <c r="EC374" s="2"/>
      <c r="ED374" s="2"/>
      <c r="EE374" s="2"/>
      <c r="EF374" s="2"/>
      <c r="EG374" s="2"/>
      <c r="EH374" s="2"/>
      <c r="EI374" s="2"/>
      <c r="EJ374" s="2"/>
      <c r="EK374" s="2"/>
      <c r="EL374" s="2"/>
      <c r="EM374" s="2"/>
      <c r="EN374" s="2"/>
      <c r="EO374" s="2"/>
      <c r="EP374" s="2"/>
      <c r="EQ374" s="2"/>
      <c r="ER374" s="2"/>
      <c r="ES374" s="2"/>
      <c r="ET374" s="2"/>
      <c r="EU374" s="2"/>
      <c r="EV374" s="2"/>
    </row>
    <row r="375" spans="1:152" ht="12.7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c r="CA375" s="2"/>
      <c r="CB375" s="2"/>
      <c r="CC375" s="2"/>
      <c r="CD375" s="2"/>
      <c r="CE375" s="2"/>
      <c r="CF375" s="2"/>
      <c r="CG375" s="2"/>
      <c r="CH375" s="2"/>
      <c r="CI375" s="2"/>
      <c r="CJ375" s="2"/>
      <c r="CK375" s="2"/>
      <c r="CL375" s="2"/>
      <c r="CM375" s="2"/>
      <c r="CN375" s="2"/>
      <c r="CO375" s="2"/>
      <c r="CP375" s="2"/>
      <c r="CQ375" s="2"/>
      <c r="CR375" s="2"/>
      <c r="CS375" s="2"/>
      <c r="CT375" s="2"/>
      <c r="CU375" s="2"/>
      <c r="CV375" s="2"/>
      <c r="CW375" s="2"/>
      <c r="CX375" s="2"/>
      <c r="CY375" s="2"/>
      <c r="CZ375" s="2"/>
      <c r="DA375" s="2"/>
      <c r="DB375" s="2"/>
      <c r="DC375" s="2"/>
      <c r="DD375" s="2"/>
      <c r="DE375" s="2"/>
      <c r="DF375" s="2"/>
      <c r="DG375" s="2"/>
      <c r="DH375" s="2"/>
      <c r="DI375" s="2"/>
      <c r="DJ375" s="2"/>
      <c r="DK375" s="2"/>
      <c r="DL375" s="2"/>
      <c r="DM375" s="2"/>
      <c r="DN375" s="2"/>
      <c r="DO375" s="2"/>
      <c r="DP375" s="2"/>
      <c r="DQ375" s="2"/>
      <c r="DR375" s="2"/>
      <c r="DS375" s="2"/>
      <c r="DT375" s="2"/>
      <c r="DU375" s="2"/>
      <c r="DV375" s="2"/>
      <c r="DW375" s="2"/>
      <c r="DX375" s="2"/>
      <c r="DY375" s="2"/>
      <c r="DZ375" s="2"/>
      <c r="EA375" s="2"/>
      <c r="EB375" s="2"/>
      <c r="EC375" s="2"/>
      <c r="ED375" s="2"/>
      <c r="EE375" s="2"/>
      <c r="EF375" s="2"/>
      <c r="EG375" s="2"/>
      <c r="EH375" s="2"/>
      <c r="EI375" s="2"/>
      <c r="EJ375" s="2"/>
      <c r="EK375" s="2"/>
      <c r="EL375" s="2"/>
      <c r="EM375" s="2"/>
      <c r="EN375" s="2"/>
      <c r="EO375" s="2"/>
      <c r="EP375" s="2"/>
      <c r="EQ375" s="2"/>
      <c r="ER375" s="2"/>
      <c r="ES375" s="2"/>
      <c r="ET375" s="2"/>
      <c r="EU375" s="2"/>
      <c r="EV375" s="2"/>
    </row>
    <row r="376" spans="1:152" ht="12.7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c r="CA376" s="2"/>
      <c r="CB376" s="2"/>
      <c r="CC376" s="2"/>
      <c r="CD376" s="2"/>
      <c r="CE376" s="2"/>
      <c r="CF376" s="2"/>
      <c r="CG376" s="2"/>
      <c r="CH376" s="2"/>
      <c r="CI376" s="2"/>
      <c r="CJ376" s="2"/>
      <c r="CK376" s="2"/>
      <c r="CL376" s="2"/>
      <c r="CM376" s="2"/>
      <c r="CN376" s="2"/>
      <c r="CO376" s="2"/>
      <c r="CP376" s="2"/>
      <c r="CQ376" s="2"/>
      <c r="CR376" s="2"/>
      <c r="CS376" s="2"/>
      <c r="CT376" s="2"/>
      <c r="CU376" s="2"/>
      <c r="CV376" s="2"/>
      <c r="CW376" s="2"/>
      <c r="CX376" s="2"/>
      <c r="CY376" s="2"/>
      <c r="CZ376" s="2"/>
      <c r="DA376" s="2"/>
      <c r="DB376" s="2"/>
      <c r="DC376" s="2"/>
      <c r="DD376" s="2"/>
      <c r="DE376" s="2"/>
      <c r="DF376" s="2"/>
      <c r="DG376" s="2"/>
      <c r="DH376" s="2"/>
      <c r="DI376" s="2"/>
      <c r="DJ376" s="2"/>
      <c r="DK376" s="2"/>
      <c r="DL376" s="2"/>
      <c r="DM376" s="2"/>
      <c r="DN376" s="2"/>
      <c r="DO376" s="2"/>
      <c r="DP376" s="2"/>
      <c r="DQ376" s="2"/>
      <c r="DR376" s="2"/>
      <c r="DS376" s="2"/>
      <c r="DT376" s="2"/>
      <c r="DU376" s="2"/>
      <c r="DV376" s="2"/>
      <c r="DW376" s="2"/>
      <c r="DX376" s="2"/>
      <c r="DY376" s="2"/>
      <c r="DZ376" s="2"/>
      <c r="EA376" s="2"/>
      <c r="EB376" s="2"/>
      <c r="EC376" s="2"/>
      <c r="ED376" s="2"/>
      <c r="EE376" s="2"/>
      <c r="EF376" s="2"/>
      <c r="EG376" s="2"/>
      <c r="EH376" s="2"/>
      <c r="EI376" s="2"/>
      <c r="EJ376" s="2"/>
      <c r="EK376" s="2"/>
      <c r="EL376" s="2"/>
      <c r="EM376" s="2"/>
      <c r="EN376" s="2"/>
      <c r="EO376" s="2"/>
      <c r="EP376" s="2"/>
      <c r="EQ376" s="2"/>
      <c r="ER376" s="2"/>
      <c r="ES376" s="2"/>
      <c r="ET376" s="2"/>
      <c r="EU376" s="2"/>
      <c r="EV376" s="2"/>
    </row>
    <row r="377" spans="1:152" ht="12.7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c r="CA377" s="2"/>
      <c r="CB377" s="2"/>
      <c r="CC377" s="2"/>
      <c r="CD377" s="2"/>
      <c r="CE377" s="2"/>
      <c r="CF377" s="2"/>
      <c r="CG377" s="2"/>
      <c r="CH377" s="2"/>
      <c r="CI377" s="2"/>
      <c r="CJ377" s="2"/>
      <c r="CK377" s="2"/>
      <c r="CL377" s="2"/>
      <c r="CM377" s="2"/>
      <c r="CN377" s="2"/>
      <c r="CO377" s="2"/>
      <c r="CP377" s="2"/>
      <c r="CQ377" s="2"/>
      <c r="CR377" s="2"/>
      <c r="CS377" s="2"/>
      <c r="CT377" s="2"/>
      <c r="CU377" s="2"/>
      <c r="CV377" s="2"/>
      <c r="CW377" s="2"/>
      <c r="CX377" s="2"/>
      <c r="CY377" s="2"/>
      <c r="CZ377" s="2"/>
      <c r="DA377" s="2"/>
      <c r="DB377" s="2"/>
      <c r="DC377" s="2"/>
      <c r="DD377" s="2"/>
      <c r="DE377" s="2"/>
      <c r="DF377" s="2"/>
      <c r="DG377" s="2"/>
      <c r="DH377" s="2"/>
      <c r="DI377" s="2"/>
      <c r="DJ377" s="2"/>
      <c r="DK377" s="2"/>
      <c r="DL377" s="2"/>
      <c r="DM377" s="2"/>
      <c r="DN377" s="2"/>
      <c r="DO377" s="2"/>
      <c r="DP377" s="2"/>
      <c r="DQ377" s="2"/>
      <c r="DR377" s="2"/>
      <c r="DS377" s="2"/>
      <c r="DT377" s="2"/>
      <c r="DU377" s="2"/>
      <c r="DV377" s="2"/>
      <c r="DW377" s="2"/>
      <c r="DX377" s="2"/>
      <c r="DY377" s="2"/>
      <c r="DZ377" s="2"/>
      <c r="EA377" s="2"/>
      <c r="EB377" s="2"/>
      <c r="EC377" s="2"/>
      <c r="ED377" s="2"/>
      <c r="EE377" s="2"/>
      <c r="EF377" s="2"/>
      <c r="EG377" s="2"/>
      <c r="EH377" s="2"/>
      <c r="EI377" s="2"/>
      <c r="EJ377" s="2"/>
      <c r="EK377" s="2"/>
      <c r="EL377" s="2"/>
      <c r="EM377" s="2"/>
      <c r="EN377" s="2"/>
      <c r="EO377" s="2"/>
      <c r="EP377" s="2"/>
      <c r="EQ377" s="2"/>
      <c r="ER377" s="2"/>
      <c r="ES377" s="2"/>
      <c r="ET377" s="2"/>
      <c r="EU377" s="2"/>
      <c r="EV377" s="2"/>
    </row>
    <row r="378" spans="1:152" ht="12.7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c r="CA378" s="2"/>
      <c r="CB378" s="2"/>
      <c r="CC378" s="2"/>
      <c r="CD378" s="2"/>
      <c r="CE378" s="2"/>
      <c r="CF378" s="2"/>
      <c r="CG378" s="2"/>
      <c r="CH378" s="2"/>
      <c r="CI378" s="2"/>
      <c r="CJ378" s="2"/>
      <c r="CK378" s="2"/>
      <c r="CL378" s="2"/>
      <c r="CM378" s="2"/>
      <c r="CN378" s="2"/>
      <c r="CO378" s="2"/>
      <c r="CP378" s="2"/>
      <c r="CQ378" s="2"/>
      <c r="CR378" s="2"/>
      <c r="CS378" s="2"/>
      <c r="CT378" s="2"/>
      <c r="CU378" s="2"/>
      <c r="CV378" s="2"/>
      <c r="CW378" s="2"/>
      <c r="CX378" s="2"/>
      <c r="CY378" s="2"/>
      <c r="CZ378" s="2"/>
      <c r="DA378" s="2"/>
      <c r="DB378" s="2"/>
      <c r="DC378" s="2"/>
      <c r="DD378" s="2"/>
      <c r="DE378" s="2"/>
      <c r="DF378" s="2"/>
      <c r="DG378" s="2"/>
      <c r="DH378" s="2"/>
      <c r="DI378" s="2"/>
      <c r="DJ378" s="2"/>
      <c r="DK378" s="2"/>
      <c r="DL378" s="2"/>
      <c r="DM378" s="2"/>
      <c r="DN378" s="2"/>
      <c r="DO378" s="2"/>
      <c r="DP378" s="2"/>
      <c r="DQ378" s="2"/>
      <c r="DR378" s="2"/>
      <c r="DS378" s="2"/>
      <c r="DT378" s="2"/>
      <c r="DU378" s="2"/>
      <c r="DV378" s="2"/>
      <c r="DW378" s="2"/>
      <c r="DX378" s="2"/>
      <c r="DY378" s="2"/>
      <c r="DZ378" s="2"/>
      <c r="EA378" s="2"/>
      <c r="EB378" s="2"/>
      <c r="EC378" s="2"/>
      <c r="ED378" s="2"/>
      <c r="EE378" s="2"/>
      <c r="EF378" s="2"/>
      <c r="EG378" s="2"/>
      <c r="EH378" s="2"/>
      <c r="EI378" s="2"/>
      <c r="EJ378" s="2"/>
      <c r="EK378" s="2"/>
      <c r="EL378" s="2"/>
      <c r="EM378" s="2"/>
      <c r="EN378" s="2"/>
      <c r="EO378" s="2"/>
      <c r="EP378" s="2"/>
      <c r="EQ378" s="2"/>
      <c r="ER378" s="2"/>
      <c r="ES378" s="2"/>
      <c r="ET378" s="2"/>
      <c r="EU378" s="2"/>
      <c r="EV378" s="2"/>
    </row>
    <row r="379" spans="1:152" ht="12.7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c r="CA379" s="2"/>
      <c r="CB379" s="2"/>
      <c r="CC379" s="2"/>
      <c r="CD379" s="2"/>
      <c r="CE379" s="2"/>
      <c r="CF379" s="2"/>
      <c r="CG379" s="2"/>
      <c r="CH379" s="2"/>
      <c r="CI379" s="2"/>
      <c r="CJ379" s="2"/>
      <c r="CK379" s="2"/>
      <c r="CL379" s="2"/>
      <c r="CM379" s="2"/>
      <c r="CN379" s="2"/>
      <c r="CO379" s="2"/>
      <c r="CP379" s="2"/>
      <c r="CQ379" s="2"/>
      <c r="CR379" s="2"/>
      <c r="CS379" s="2"/>
      <c r="CT379" s="2"/>
      <c r="CU379" s="2"/>
      <c r="CV379" s="2"/>
      <c r="CW379" s="2"/>
      <c r="CX379" s="2"/>
      <c r="CY379" s="2"/>
      <c r="CZ379" s="2"/>
      <c r="DA379" s="2"/>
      <c r="DB379" s="2"/>
      <c r="DC379" s="2"/>
      <c r="DD379" s="2"/>
      <c r="DE379" s="2"/>
      <c r="DF379" s="2"/>
      <c r="DG379" s="2"/>
      <c r="DH379" s="2"/>
      <c r="DI379" s="2"/>
      <c r="DJ379" s="2"/>
      <c r="DK379" s="2"/>
      <c r="DL379" s="2"/>
      <c r="DM379" s="2"/>
      <c r="DN379" s="2"/>
      <c r="DO379" s="2"/>
      <c r="DP379" s="2"/>
      <c r="DQ379" s="2"/>
      <c r="DR379" s="2"/>
      <c r="DS379" s="2"/>
      <c r="DT379" s="2"/>
      <c r="DU379" s="2"/>
      <c r="DV379" s="2"/>
      <c r="DW379" s="2"/>
      <c r="DX379" s="2"/>
      <c r="DY379" s="2"/>
      <c r="DZ379" s="2"/>
      <c r="EA379" s="2"/>
      <c r="EB379" s="2"/>
      <c r="EC379" s="2"/>
      <c r="ED379" s="2"/>
      <c r="EE379" s="2"/>
      <c r="EF379" s="2"/>
      <c r="EG379" s="2"/>
      <c r="EH379" s="2"/>
      <c r="EI379" s="2"/>
      <c r="EJ379" s="2"/>
      <c r="EK379" s="2"/>
      <c r="EL379" s="2"/>
      <c r="EM379" s="2"/>
      <c r="EN379" s="2"/>
      <c r="EO379" s="2"/>
      <c r="EP379" s="2"/>
      <c r="EQ379" s="2"/>
      <c r="ER379" s="2"/>
      <c r="ES379" s="2"/>
      <c r="ET379" s="2"/>
      <c r="EU379" s="2"/>
      <c r="EV379" s="2"/>
    </row>
    <row r="380" spans="1:152" ht="12.7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c r="CA380" s="2"/>
      <c r="CB380" s="2"/>
      <c r="CC380" s="2"/>
      <c r="CD380" s="2"/>
      <c r="CE380" s="2"/>
      <c r="CF380" s="2"/>
      <c r="CG380" s="2"/>
      <c r="CH380" s="2"/>
      <c r="CI380" s="2"/>
      <c r="CJ380" s="2"/>
      <c r="CK380" s="2"/>
      <c r="CL380" s="2"/>
      <c r="CM380" s="2"/>
      <c r="CN380" s="2"/>
      <c r="CO380" s="2"/>
      <c r="CP380" s="2"/>
      <c r="CQ380" s="2"/>
      <c r="CR380" s="2"/>
      <c r="CS380" s="2"/>
      <c r="CT380" s="2"/>
      <c r="CU380" s="2"/>
      <c r="CV380" s="2"/>
      <c r="CW380" s="2"/>
      <c r="CX380" s="2"/>
      <c r="CY380" s="2"/>
      <c r="CZ380" s="2"/>
      <c r="DA380" s="2"/>
      <c r="DB380" s="2"/>
      <c r="DC380" s="2"/>
      <c r="DD380" s="2"/>
      <c r="DE380" s="2"/>
      <c r="DF380" s="2"/>
      <c r="DG380" s="2"/>
      <c r="DH380" s="2"/>
      <c r="DI380" s="2"/>
      <c r="DJ380" s="2"/>
      <c r="DK380" s="2"/>
      <c r="DL380" s="2"/>
      <c r="DM380" s="2"/>
      <c r="DN380" s="2"/>
      <c r="DO380" s="2"/>
      <c r="DP380" s="2"/>
      <c r="DQ380" s="2"/>
      <c r="DR380" s="2"/>
      <c r="DS380" s="2"/>
      <c r="DT380" s="2"/>
      <c r="DU380" s="2"/>
      <c r="DV380" s="2"/>
      <c r="DW380" s="2"/>
      <c r="DX380" s="2"/>
      <c r="DY380" s="2"/>
      <c r="DZ380" s="2"/>
      <c r="EA380" s="2"/>
      <c r="EB380" s="2"/>
      <c r="EC380" s="2"/>
      <c r="ED380" s="2"/>
      <c r="EE380" s="2"/>
      <c r="EF380" s="2"/>
      <c r="EG380" s="2"/>
      <c r="EH380" s="2"/>
      <c r="EI380" s="2"/>
      <c r="EJ380" s="2"/>
      <c r="EK380" s="2"/>
      <c r="EL380" s="2"/>
      <c r="EM380" s="2"/>
      <c r="EN380" s="2"/>
      <c r="EO380" s="2"/>
      <c r="EP380" s="2"/>
      <c r="EQ380" s="2"/>
      <c r="ER380" s="2"/>
      <c r="ES380" s="2"/>
      <c r="ET380" s="2"/>
      <c r="EU380" s="2"/>
      <c r="EV380" s="2"/>
    </row>
    <row r="381" spans="1:152" ht="12.7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c r="CA381" s="2"/>
      <c r="CB381" s="2"/>
      <c r="CC381" s="2"/>
      <c r="CD381" s="2"/>
      <c r="CE381" s="2"/>
      <c r="CF381" s="2"/>
      <c r="CG381" s="2"/>
      <c r="CH381" s="2"/>
      <c r="CI381" s="2"/>
      <c r="CJ381" s="2"/>
      <c r="CK381" s="2"/>
      <c r="CL381" s="2"/>
      <c r="CM381" s="2"/>
      <c r="CN381" s="2"/>
      <c r="CO381" s="2"/>
      <c r="CP381" s="2"/>
      <c r="CQ381" s="2"/>
      <c r="CR381" s="2"/>
      <c r="CS381" s="2"/>
      <c r="CT381" s="2"/>
      <c r="CU381" s="2"/>
      <c r="CV381" s="2"/>
      <c r="CW381" s="2"/>
      <c r="CX381" s="2"/>
      <c r="CY381" s="2"/>
      <c r="CZ381" s="2"/>
      <c r="DA381" s="2"/>
      <c r="DB381" s="2"/>
      <c r="DC381" s="2"/>
      <c r="DD381" s="2"/>
      <c r="DE381" s="2"/>
      <c r="DF381" s="2"/>
      <c r="DG381" s="2"/>
      <c r="DH381" s="2"/>
      <c r="DI381" s="2"/>
      <c r="DJ381" s="2"/>
      <c r="DK381" s="2"/>
      <c r="DL381" s="2"/>
      <c r="DM381" s="2"/>
      <c r="DN381" s="2"/>
      <c r="DO381" s="2"/>
      <c r="DP381" s="2"/>
      <c r="DQ381" s="2"/>
      <c r="DR381" s="2"/>
      <c r="DS381" s="2"/>
      <c r="DT381" s="2"/>
      <c r="DU381" s="2"/>
      <c r="DV381" s="2"/>
      <c r="DW381" s="2"/>
      <c r="DX381" s="2"/>
      <c r="DY381" s="2"/>
      <c r="DZ381" s="2"/>
      <c r="EA381" s="2"/>
      <c r="EB381" s="2"/>
      <c r="EC381" s="2"/>
      <c r="ED381" s="2"/>
      <c r="EE381" s="2"/>
      <c r="EF381" s="2"/>
      <c r="EG381" s="2"/>
      <c r="EH381" s="2"/>
      <c r="EI381" s="2"/>
      <c r="EJ381" s="2"/>
      <c r="EK381" s="2"/>
      <c r="EL381" s="2"/>
      <c r="EM381" s="2"/>
      <c r="EN381" s="2"/>
      <c r="EO381" s="2"/>
      <c r="EP381" s="2"/>
      <c r="EQ381" s="2"/>
      <c r="ER381" s="2"/>
      <c r="ES381" s="2"/>
      <c r="ET381" s="2"/>
      <c r="EU381" s="2"/>
      <c r="EV381" s="2"/>
    </row>
    <row r="382" spans="1:152" ht="12.7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c r="CB382" s="2"/>
      <c r="CC382" s="2"/>
      <c r="CD382" s="2"/>
      <c r="CE382" s="2"/>
      <c r="CF382" s="2"/>
      <c r="CG382" s="2"/>
      <c r="CH382" s="2"/>
      <c r="CI382" s="2"/>
      <c r="CJ382" s="2"/>
      <c r="CK382" s="2"/>
      <c r="CL382" s="2"/>
      <c r="CM382" s="2"/>
      <c r="CN382" s="2"/>
      <c r="CO382" s="2"/>
      <c r="CP382" s="2"/>
      <c r="CQ382" s="2"/>
      <c r="CR382" s="2"/>
      <c r="CS382" s="2"/>
      <c r="CT382" s="2"/>
      <c r="CU382" s="2"/>
      <c r="CV382" s="2"/>
      <c r="CW382" s="2"/>
      <c r="CX382" s="2"/>
      <c r="CY382" s="2"/>
      <c r="CZ382" s="2"/>
      <c r="DA382" s="2"/>
      <c r="DB382" s="2"/>
      <c r="DC382" s="2"/>
      <c r="DD382" s="2"/>
      <c r="DE382" s="2"/>
      <c r="DF382" s="2"/>
      <c r="DG382" s="2"/>
      <c r="DH382" s="2"/>
      <c r="DI382" s="2"/>
      <c r="DJ382" s="2"/>
      <c r="DK382" s="2"/>
      <c r="DL382" s="2"/>
      <c r="DM382" s="2"/>
      <c r="DN382" s="2"/>
      <c r="DO382" s="2"/>
      <c r="DP382" s="2"/>
      <c r="DQ382" s="2"/>
      <c r="DR382" s="2"/>
      <c r="DS382" s="2"/>
      <c r="DT382" s="2"/>
      <c r="DU382" s="2"/>
      <c r="DV382" s="2"/>
      <c r="DW382" s="2"/>
      <c r="DX382" s="2"/>
      <c r="DY382" s="2"/>
      <c r="DZ382" s="2"/>
      <c r="EA382" s="2"/>
      <c r="EB382" s="2"/>
      <c r="EC382" s="2"/>
      <c r="ED382" s="2"/>
      <c r="EE382" s="2"/>
      <c r="EF382" s="2"/>
      <c r="EG382" s="2"/>
      <c r="EH382" s="2"/>
      <c r="EI382" s="2"/>
      <c r="EJ382" s="2"/>
      <c r="EK382" s="2"/>
      <c r="EL382" s="2"/>
      <c r="EM382" s="2"/>
      <c r="EN382" s="2"/>
      <c r="EO382" s="2"/>
      <c r="EP382" s="2"/>
      <c r="EQ382" s="2"/>
      <c r="ER382" s="2"/>
      <c r="ES382" s="2"/>
      <c r="ET382" s="2"/>
      <c r="EU382" s="2"/>
      <c r="EV382" s="2"/>
    </row>
    <row r="383" spans="1:152" ht="12.7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c r="CB383" s="2"/>
      <c r="CC383" s="2"/>
      <c r="CD383" s="2"/>
      <c r="CE383" s="2"/>
      <c r="CF383" s="2"/>
      <c r="CG383" s="2"/>
      <c r="CH383" s="2"/>
      <c r="CI383" s="2"/>
      <c r="CJ383" s="2"/>
      <c r="CK383" s="2"/>
      <c r="CL383" s="2"/>
      <c r="CM383" s="2"/>
      <c r="CN383" s="2"/>
      <c r="CO383" s="2"/>
      <c r="CP383" s="2"/>
      <c r="CQ383" s="2"/>
      <c r="CR383" s="2"/>
      <c r="CS383" s="2"/>
      <c r="CT383" s="2"/>
      <c r="CU383" s="2"/>
      <c r="CV383" s="2"/>
      <c r="CW383" s="2"/>
      <c r="CX383" s="2"/>
      <c r="CY383" s="2"/>
      <c r="CZ383" s="2"/>
      <c r="DA383" s="2"/>
      <c r="DB383" s="2"/>
      <c r="DC383" s="2"/>
      <c r="DD383" s="2"/>
      <c r="DE383" s="2"/>
      <c r="DF383" s="2"/>
      <c r="DG383" s="2"/>
      <c r="DH383" s="2"/>
      <c r="DI383" s="2"/>
      <c r="DJ383" s="2"/>
      <c r="DK383" s="2"/>
      <c r="DL383" s="2"/>
      <c r="DM383" s="2"/>
      <c r="DN383" s="2"/>
      <c r="DO383" s="2"/>
      <c r="DP383" s="2"/>
      <c r="DQ383" s="2"/>
      <c r="DR383" s="2"/>
      <c r="DS383" s="2"/>
      <c r="DT383" s="2"/>
      <c r="DU383" s="2"/>
      <c r="DV383" s="2"/>
      <c r="DW383" s="2"/>
      <c r="DX383" s="2"/>
      <c r="DY383" s="2"/>
      <c r="DZ383" s="2"/>
      <c r="EA383" s="2"/>
      <c r="EB383" s="2"/>
      <c r="EC383" s="2"/>
      <c r="ED383" s="2"/>
      <c r="EE383" s="2"/>
      <c r="EF383" s="2"/>
      <c r="EG383" s="2"/>
      <c r="EH383" s="2"/>
      <c r="EI383" s="2"/>
      <c r="EJ383" s="2"/>
      <c r="EK383" s="2"/>
      <c r="EL383" s="2"/>
      <c r="EM383" s="2"/>
      <c r="EN383" s="2"/>
      <c r="EO383" s="2"/>
      <c r="EP383" s="2"/>
      <c r="EQ383" s="2"/>
      <c r="ER383" s="2"/>
      <c r="ES383" s="2"/>
      <c r="ET383" s="2"/>
      <c r="EU383" s="2"/>
      <c r="EV383" s="2"/>
    </row>
    <row r="384" spans="1:152" ht="12.7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c r="CB384" s="2"/>
      <c r="CC384" s="2"/>
      <c r="CD384" s="2"/>
      <c r="CE384" s="2"/>
      <c r="CF384" s="2"/>
      <c r="CG384" s="2"/>
      <c r="CH384" s="2"/>
      <c r="CI384" s="2"/>
      <c r="CJ384" s="2"/>
      <c r="CK384" s="2"/>
      <c r="CL384" s="2"/>
      <c r="CM384" s="2"/>
      <c r="CN384" s="2"/>
      <c r="CO384" s="2"/>
      <c r="CP384" s="2"/>
      <c r="CQ384" s="2"/>
      <c r="CR384" s="2"/>
      <c r="CS384" s="2"/>
      <c r="CT384" s="2"/>
      <c r="CU384" s="2"/>
      <c r="CV384" s="2"/>
      <c r="CW384" s="2"/>
      <c r="CX384" s="2"/>
      <c r="CY384" s="2"/>
      <c r="CZ384" s="2"/>
      <c r="DA384" s="2"/>
      <c r="DB384" s="2"/>
      <c r="DC384" s="2"/>
      <c r="DD384" s="2"/>
      <c r="DE384" s="2"/>
      <c r="DF384" s="2"/>
      <c r="DG384" s="2"/>
      <c r="DH384" s="2"/>
      <c r="DI384" s="2"/>
      <c r="DJ384" s="2"/>
      <c r="DK384" s="2"/>
      <c r="DL384" s="2"/>
      <c r="DM384" s="2"/>
      <c r="DN384" s="2"/>
      <c r="DO384" s="2"/>
      <c r="DP384" s="2"/>
      <c r="DQ384" s="2"/>
      <c r="DR384" s="2"/>
      <c r="DS384" s="2"/>
      <c r="DT384" s="2"/>
      <c r="DU384" s="2"/>
      <c r="DV384" s="2"/>
      <c r="DW384" s="2"/>
      <c r="DX384" s="2"/>
      <c r="DY384" s="2"/>
      <c r="DZ384" s="2"/>
      <c r="EA384" s="2"/>
      <c r="EB384" s="2"/>
      <c r="EC384" s="2"/>
      <c r="ED384" s="2"/>
      <c r="EE384" s="2"/>
      <c r="EF384" s="2"/>
      <c r="EG384" s="2"/>
      <c r="EH384" s="2"/>
      <c r="EI384" s="2"/>
      <c r="EJ384" s="2"/>
      <c r="EK384" s="2"/>
      <c r="EL384" s="2"/>
      <c r="EM384" s="2"/>
      <c r="EN384" s="2"/>
      <c r="EO384" s="2"/>
      <c r="EP384" s="2"/>
      <c r="EQ384" s="2"/>
      <c r="ER384" s="2"/>
      <c r="ES384" s="2"/>
      <c r="ET384" s="2"/>
      <c r="EU384" s="2"/>
      <c r="EV384" s="2"/>
    </row>
    <row r="385" spans="1:152" ht="12.7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c r="CA385" s="2"/>
      <c r="CB385" s="2"/>
      <c r="CC385" s="2"/>
      <c r="CD385" s="2"/>
      <c r="CE385" s="2"/>
      <c r="CF385" s="2"/>
      <c r="CG385" s="2"/>
      <c r="CH385" s="2"/>
      <c r="CI385" s="2"/>
      <c r="CJ385" s="2"/>
      <c r="CK385" s="2"/>
      <c r="CL385" s="2"/>
      <c r="CM385" s="2"/>
      <c r="CN385" s="2"/>
      <c r="CO385" s="2"/>
      <c r="CP385" s="2"/>
      <c r="CQ385" s="2"/>
      <c r="CR385" s="2"/>
      <c r="CS385" s="2"/>
      <c r="CT385" s="2"/>
      <c r="CU385" s="2"/>
      <c r="CV385" s="2"/>
      <c r="CW385" s="2"/>
      <c r="CX385" s="2"/>
      <c r="CY385" s="2"/>
      <c r="CZ385" s="2"/>
      <c r="DA385" s="2"/>
      <c r="DB385" s="2"/>
      <c r="DC385" s="2"/>
      <c r="DD385" s="2"/>
      <c r="DE385" s="2"/>
      <c r="DF385" s="2"/>
      <c r="DG385" s="2"/>
      <c r="DH385" s="2"/>
      <c r="DI385" s="2"/>
      <c r="DJ385" s="2"/>
      <c r="DK385" s="2"/>
      <c r="DL385" s="2"/>
      <c r="DM385" s="2"/>
      <c r="DN385" s="2"/>
      <c r="DO385" s="2"/>
      <c r="DP385" s="2"/>
      <c r="DQ385" s="2"/>
      <c r="DR385" s="2"/>
      <c r="DS385" s="2"/>
      <c r="DT385" s="2"/>
      <c r="DU385" s="2"/>
      <c r="DV385" s="2"/>
      <c r="DW385" s="2"/>
      <c r="DX385" s="2"/>
      <c r="DY385" s="2"/>
      <c r="DZ385" s="2"/>
      <c r="EA385" s="2"/>
      <c r="EB385" s="2"/>
      <c r="EC385" s="2"/>
      <c r="ED385" s="2"/>
      <c r="EE385" s="2"/>
      <c r="EF385" s="2"/>
      <c r="EG385" s="2"/>
      <c r="EH385" s="2"/>
      <c r="EI385" s="2"/>
      <c r="EJ385" s="2"/>
      <c r="EK385" s="2"/>
      <c r="EL385" s="2"/>
      <c r="EM385" s="2"/>
      <c r="EN385" s="2"/>
      <c r="EO385" s="2"/>
      <c r="EP385" s="2"/>
      <c r="EQ385" s="2"/>
      <c r="ER385" s="2"/>
      <c r="ES385" s="2"/>
      <c r="ET385" s="2"/>
      <c r="EU385" s="2"/>
      <c r="EV385" s="2"/>
    </row>
    <row r="386" spans="1:152" ht="12.7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c r="CB386" s="2"/>
      <c r="CC386" s="2"/>
      <c r="CD386" s="2"/>
      <c r="CE386" s="2"/>
      <c r="CF386" s="2"/>
      <c r="CG386" s="2"/>
      <c r="CH386" s="2"/>
      <c r="CI386" s="2"/>
      <c r="CJ386" s="2"/>
      <c r="CK386" s="2"/>
      <c r="CL386" s="2"/>
      <c r="CM386" s="2"/>
      <c r="CN386" s="2"/>
      <c r="CO386" s="2"/>
      <c r="CP386" s="2"/>
      <c r="CQ386" s="2"/>
      <c r="CR386" s="2"/>
      <c r="CS386" s="2"/>
      <c r="CT386" s="2"/>
      <c r="CU386" s="2"/>
      <c r="CV386" s="2"/>
      <c r="CW386" s="2"/>
      <c r="CX386" s="2"/>
      <c r="CY386" s="2"/>
      <c r="CZ386" s="2"/>
      <c r="DA386" s="2"/>
      <c r="DB386" s="2"/>
      <c r="DC386" s="2"/>
      <c r="DD386" s="2"/>
      <c r="DE386" s="2"/>
      <c r="DF386" s="2"/>
      <c r="DG386" s="2"/>
      <c r="DH386" s="2"/>
      <c r="DI386" s="2"/>
      <c r="DJ386" s="2"/>
      <c r="DK386" s="2"/>
      <c r="DL386" s="2"/>
      <c r="DM386" s="2"/>
      <c r="DN386" s="2"/>
      <c r="DO386" s="2"/>
      <c r="DP386" s="2"/>
      <c r="DQ386" s="2"/>
      <c r="DR386" s="2"/>
      <c r="DS386" s="2"/>
      <c r="DT386" s="2"/>
      <c r="DU386" s="2"/>
      <c r="DV386" s="2"/>
      <c r="DW386" s="2"/>
      <c r="DX386" s="2"/>
      <c r="DY386" s="2"/>
      <c r="DZ386" s="2"/>
      <c r="EA386" s="2"/>
      <c r="EB386" s="2"/>
      <c r="EC386" s="2"/>
      <c r="ED386" s="2"/>
      <c r="EE386" s="2"/>
      <c r="EF386" s="2"/>
      <c r="EG386" s="2"/>
      <c r="EH386" s="2"/>
      <c r="EI386" s="2"/>
      <c r="EJ386" s="2"/>
      <c r="EK386" s="2"/>
      <c r="EL386" s="2"/>
      <c r="EM386" s="2"/>
      <c r="EN386" s="2"/>
      <c r="EO386" s="2"/>
      <c r="EP386" s="2"/>
      <c r="EQ386" s="2"/>
      <c r="ER386" s="2"/>
      <c r="ES386" s="2"/>
      <c r="ET386" s="2"/>
      <c r="EU386" s="2"/>
      <c r="EV386" s="2"/>
    </row>
    <row r="387" spans="1:152" ht="12.7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c r="CB387" s="2"/>
      <c r="CC387" s="2"/>
      <c r="CD387" s="2"/>
      <c r="CE387" s="2"/>
      <c r="CF387" s="2"/>
      <c r="CG387" s="2"/>
      <c r="CH387" s="2"/>
      <c r="CI387" s="2"/>
      <c r="CJ387" s="2"/>
      <c r="CK387" s="2"/>
      <c r="CL387" s="2"/>
      <c r="CM387" s="2"/>
      <c r="CN387" s="2"/>
      <c r="CO387" s="2"/>
      <c r="CP387" s="2"/>
      <c r="CQ387" s="2"/>
      <c r="CR387" s="2"/>
      <c r="CS387" s="2"/>
      <c r="CT387" s="2"/>
      <c r="CU387" s="2"/>
      <c r="CV387" s="2"/>
      <c r="CW387" s="2"/>
      <c r="CX387" s="2"/>
      <c r="CY387" s="2"/>
      <c r="CZ387" s="2"/>
      <c r="DA387" s="2"/>
      <c r="DB387" s="2"/>
      <c r="DC387" s="2"/>
      <c r="DD387" s="2"/>
      <c r="DE387" s="2"/>
      <c r="DF387" s="2"/>
      <c r="DG387" s="2"/>
      <c r="DH387" s="2"/>
      <c r="DI387" s="2"/>
      <c r="DJ387" s="2"/>
      <c r="DK387" s="2"/>
      <c r="DL387" s="2"/>
      <c r="DM387" s="2"/>
      <c r="DN387" s="2"/>
      <c r="DO387" s="2"/>
      <c r="DP387" s="2"/>
      <c r="DQ387" s="2"/>
      <c r="DR387" s="2"/>
      <c r="DS387" s="2"/>
      <c r="DT387" s="2"/>
      <c r="DU387" s="2"/>
      <c r="DV387" s="2"/>
      <c r="DW387" s="2"/>
      <c r="DX387" s="2"/>
      <c r="DY387" s="2"/>
      <c r="DZ387" s="2"/>
      <c r="EA387" s="2"/>
      <c r="EB387" s="2"/>
      <c r="EC387" s="2"/>
      <c r="ED387" s="2"/>
      <c r="EE387" s="2"/>
      <c r="EF387" s="2"/>
      <c r="EG387" s="2"/>
      <c r="EH387" s="2"/>
      <c r="EI387" s="2"/>
      <c r="EJ387" s="2"/>
      <c r="EK387" s="2"/>
      <c r="EL387" s="2"/>
      <c r="EM387" s="2"/>
      <c r="EN387" s="2"/>
      <c r="EO387" s="2"/>
      <c r="EP387" s="2"/>
      <c r="EQ387" s="2"/>
      <c r="ER387" s="2"/>
      <c r="ES387" s="2"/>
      <c r="ET387" s="2"/>
      <c r="EU387" s="2"/>
      <c r="EV387" s="2"/>
    </row>
    <row r="388" spans="1:152" ht="12.7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c r="CA388" s="2"/>
      <c r="CB388" s="2"/>
      <c r="CC388" s="2"/>
      <c r="CD388" s="2"/>
      <c r="CE388" s="2"/>
      <c r="CF388" s="2"/>
      <c r="CG388" s="2"/>
      <c r="CH388" s="2"/>
      <c r="CI388" s="2"/>
      <c r="CJ388" s="2"/>
      <c r="CK388" s="2"/>
      <c r="CL388" s="2"/>
      <c r="CM388" s="2"/>
      <c r="CN388" s="2"/>
      <c r="CO388" s="2"/>
      <c r="CP388" s="2"/>
      <c r="CQ388" s="2"/>
      <c r="CR388" s="2"/>
      <c r="CS388" s="2"/>
      <c r="CT388" s="2"/>
      <c r="CU388" s="2"/>
      <c r="CV388" s="2"/>
      <c r="CW388" s="2"/>
      <c r="CX388" s="2"/>
      <c r="CY388" s="2"/>
      <c r="CZ388" s="2"/>
      <c r="DA388" s="2"/>
      <c r="DB388" s="2"/>
      <c r="DC388" s="2"/>
      <c r="DD388" s="2"/>
      <c r="DE388" s="2"/>
      <c r="DF388" s="2"/>
      <c r="DG388" s="2"/>
      <c r="DH388" s="2"/>
      <c r="DI388" s="2"/>
      <c r="DJ388" s="2"/>
      <c r="DK388" s="2"/>
      <c r="DL388" s="2"/>
      <c r="DM388" s="2"/>
      <c r="DN388" s="2"/>
      <c r="DO388" s="2"/>
      <c r="DP388" s="2"/>
      <c r="DQ388" s="2"/>
      <c r="DR388" s="2"/>
      <c r="DS388" s="2"/>
      <c r="DT388" s="2"/>
      <c r="DU388" s="2"/>
      <c r="DV388" s="2"/>
      <c r="DW388" s="2"/>
      <c r="DX388" s="2"/>
      <c r="DY388" s="2"/>
      <c r="DZ388" s="2"/>
      <c r="EA388" s="2"/>
      <c r="EB388" s="2"/>
      <c r="EC388" s="2"/>
      <c r="ED388" s="2"/>
      <c r="EE388" s="2"/>
      <c r="EF388" s="2"/>
      <c r="EG388" s="2"/>
      <c r="EH388" s="2"/>
      <c r="EI388" s="2"/>
      <c r="EJ388" s="2"/>
      <c r="EK388" s="2"/>
      <c r="EL388" s="2"/>
      <c r="EM388" s="2"/>
      <c r="EN388" s="2"/>
      <c r="EO388" s="2"/>
      <c r="EP388" s="2"/>
      <c r="EQ388" s="2"/>
      <c r="ER388" s="2"/>
      <c r="ES388" s="2"/>
      <c r="ET388" s="2"/>
      <c r="EU388" s="2"/>
      <c r="EV388" s="2"/>
    </row>
    <row r="389" spans="1:152" ht="12.7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c r="CA389" s="2"/>
      <c r="CB389" s="2"/>
      <c r="CC389" s="2"/>
      <c r="CD389" s="2"/>
      <c r="CE389" s="2"/>
      <c r="CF389" s="2"/>
      <c r="CG389" s="2"/>
      <c r="CH389" s="2"/>
      <c r="CI389" s="2"/>
      <c r="CJ389" s="2"/>
      <c r="CK389" s="2"/>
      <c r="CL389" s="2"/>
      <c r="CM389" s="2"/>
      <c r="CN389" s="2"/>
      <c r="CO389" s="2"/>
      <c r="CP389" s="2"/>
      <c r="CQ389" s="2"/>
      <c r="CR389" s="2"/>
      <c r="CS389" s="2"/>
      <c r="CT389" s="2"/>
      <c r="CU389" s="2"/>
      <c r="CV389" s="2"/>
      <c r="CW389" s="2"/>
      <c r="CX389" s="2"/>
      <c r="CY389" s="2"/>
      <c r="CZ389" s="2"/>
      <c r="DA389" s="2"/>
      <c r="DB389" s="2"/>
      <c r="DC389" s="2"/>
      <c r="DD389" s="2"/>
      <c r="DE389" s="2"/>
      <c r="DF389" s="2"/>
      <c r="DG389" s="2"/>
      <c r="DH389" s="2"/>
      <c r="DI389" s="2"/>
      <c r="DJ389" s="2"/>
      <c r="DK389" s="2"/>
      <c r="DL389" s="2"/>
      <c r="DM389" s="2"/>
      <c r="DN389" s="2"/>
      <c r="DO389" s="2"/>
      <c r="DP389" s="2"/>
      <c r="DQ389" s="2"/>
      <c r="DR389" s="2"/>
      <c r="DS389" s="2"/>
      <c r="DT389" s="2"/>
      <c r="DU389" s="2"/>
      <c r="DV389" s="2"/>
      <c r="DW389" s="2"/>
      <c r="DX389" s="2"/>
      <c r="DY389" s="2"/>
      <c r="DZ389" s="2"/>
      <c r="EA389" s="2"/>
      <c r="EB389" s="2"/>
      <c r="EC389" s="2"/>
      <c r="ED389" s="2"/>
      <c r="EE389" s="2"/>
      <c r="EF389" s="2"/>
      <c r="EG389" s="2"/>
      <c r="EH389" s="2"/>
      <c r="EI389" s="2"/>
      <c r="EJ389" s="2"/>
      <c r="EK389" s="2"/>
      <c r="EL389" s="2"/>
      <c r="EM389" s="2"/>
      <c r="EN389" s="2"/>
      <c r="EO389" s="2"/>
      <c r="EP389" s="2"/>
      <c r="EQ389" s="2"/>
      <c r="ER389" s="2"/>
      <c r="ES389" s="2"/>
      <c r="ET389" s="2"/>
      <c r="EU389" s="2"/>
      <c r="EV389" s="2"/>
    </row>
    <row r="390" spans="1:152" ht="12.7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c r="CA390" s="2"/>
      <c r="CB390" s="2"/>
      <c r="CC390" s="2"/>
      <c r="CD390" s="2"/>
      <c r="CE390" s="2"/>
      <c r="CF390" s="2"/>
      <c r="CG390" s="2"/>
      <c r="CH390" s="2"/>
      <c r="CI390" s="2"/>
      <c r="CJ390" s="2"/>
      <c r="CK390" s="2"/>
      <c r="CL390" s="2"/>
      <c r="CM390" s="2"/>
      <c r="CN390" s="2"/>
      <c r="CO390" s="2"/>
      <c r="CP390" s="2"/>
      <c r="CQ390" s="2"/>
      <c r="CR390" s="2"/>
      <c r="CS390" s="2"/>
      <c r="CT390" s="2"/>
      <c r="CU390" s="2"/>
      <c r="CV390" s="2"/>
      <c r="CW390" s="2"/>
      <c r="CX390" s="2"/>
      <c r="CY390" s="2"/>
      <c r="CZ390" s="2"/>
      <c r="DA390" s="2"/>
      <c r="DB390" s="2"/>
      <c r="DC390" s="2"/>
      <c r="DD390" s="2"/>
      <c r="DE390" s="2"/>
      <c r="DF390" s="2"/>
      <c r="DG390" s="2"/>
      <c r="DH390" s="2"/>
      <c r="DI390" s="2"/>
      <c r="DJ390" s="2"/>
      <c r="DK390" s="2"/>
      <c r="DL390" s="2"/>
      <c r="DM390" s="2"/>
      <c r="DN390" s="2"/>
      <c r="DO390" s="2"/>
      <c r="DP390" s="2"/>
      <c r="DQ390" s="2"/>
      <c r="DR390" s="2"/>
      <c r="DS390" s="2"/>
      <c r="DT390" s="2"/>
      <c r="DU390" s="2"/>
      <c r="DV390" s="2"/>
      <c r="DW390" s="2"/>
      <c r="DX390" s="2"/>
      <c r="DY390" s="2"/>
      <c r="DZ390" s="2"/>
      <c r="EA390" s="2"/>
      <c r="EB390" s="2"/>
      <c r="EC390" s="2"/>
      <c r="ED390" s="2"/>
      <c r="EE390" s="2"/>
      <c r="EF390" s="2"/>
      <c r="EG390" s="2"/>
      <c r="EH390" s="2"/>
      <c r="EI390" s="2"/>
      <c r="EJ390" s="2"/>
      <c r="EK390" s="2"/>
      <c r="EL390" s="2"/>
      <c r="EM390" s="2"/>
      <c r="EN390" s="2"/>
      <c r="EO390" s="2"/>
      <c r="EP390" s="2"/>
      <c r="EQ390" s="2"/>
      <c r="ER390" s="2"/>
      <c r="ES390" s="2"/>
      <c r="ET390" s="2"/>
      <c r="EU390" s="2"/>
      <c r="EV390" s="2"/>
    </row>
    <row r="391" spans="1:152" ht="12.7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c r="CA391" s="2"/>
      <c r="CB391" s="2"/>
      <c r="CC391" s="2"/>
      <c r="CD391" s="2"/>
      <c r="CE391" s="2"/>
      <c r="CF391" s="2"/>
      <c r="CG391" s="2"/>
      <c r="CH391" s="2"/>
      <c r="CI391" s="2"/>
      <c r="CJ391" s="2"/>
      <c r="CK391" s="2"/>
      <c r="CL391" s="2"/>
      <c r="CM391" s="2"/>
      <c r="CN391" s="2"/>
      <c r="CO391" s="2"/>
      <c r="CP391" s="2"/>
      <c r="CQ391" s="2"/>
      <c r="CR391" s="2"/>
      <c r="CS391" s="2"/>
      <c r="CT391" s="2"/>
      <c r="CU391" s="2"/>
      <c r="CV391" s="2"/>
      <c r="CW391" s="2"/>
      <c r="CX391" s="2"/>
      <c r="CY391" s="2"/>
      <c r="CZ391" s="2"/>
      <c r="DA391" s="2"/>
      <c r="DB391" s="2"/>
      <c r="DC391" s="2"/>
      <c r="DD391" s="2"/>
      <c r="DE391" s="2"/>
      <c r="DF391" s="2"/>
      <c r="DG391" s="2"/>
      <c r="DH391" s="2"/>
      <c r="DI391" s="2"/>
      <c r="DJ391" s="2"/>
      <c r="DK391" s="2"/>
      <c r="DL391" s="2"/>
      <c r="DM391" s="2"/>
      <c r="DN391" s="2"/>
      <c r="DO391" s="2"/>
      <c r="DP391" s="2"/>
      <c r="DQ391" s="2"/>
      <c r="DR391" s="2"/>
      <c r="DS391" s="2"/>
      <c r="DT391" s="2"/>
      <c r="DU391" s="2"/>
      <c r="DV391" s="2"/>
      <c r="DW391" s="2"/>
      <c r="DX391" s="2"/>
      <c r="DY391" s="2"/>
      <c r="DZ391" s="2"/>
      <c r="EA391" s="2"/>
      <c r="EB391" s="2"/>
      <c r="EC391" s="2"/>
      <c r="ED391" s="2"/>
      <c r="EE391" s="2"/>
      <c r="EF391" s="2"/>
      <c r="EG391" s="2"/>
      <c r="EH391" s="2"/>
      <c r="EI391" s="2"/>
      <c r="EJ391" s="2"/>
      <c r="EK391" s="2"/>
      <c r="EL391" s="2"/>
      <c r="EM391" s="2"/>
      <c r="EN391" s="2"/>
      <c r="EO391" s="2"/>
      <c r="EP391" s="2"/>
      <c r="EQ391" s="2"/>
      <c r="ER391" s="2"/>
      <c r="ES391" s="2"/>
      <c r="ET391" s="2"/>
      <c r="EU391" s="2"/>
      <c r="EV391" s="2"/>
    </row>
    <row r="392" spans="1:152" ht="12.7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c r="CB392" s="2"/>
      <c r="CC392" s="2"/>
      <c r="CD392" s="2"/>
      <c r="CE392" s="2"/>
      <c r="CF392" s="2"/>
      <c r="CG392" s="2"/>
      <c r="CH392" s="2"/>
      <c r="CI392" s="2"/>
      <c r="CJ392" s="2"/>
      <c r="CK392" s="2"/>
      <c r="CL392" s="2"/>
      <c r="CM392" s="2"/>
      <c r="CN392" s="2"/>
      <c r="CO392" s="2"/>
      <c r="CP392" s="2"/>
      <c r="CQ392" s="2"/>
      <c r="CR392" s="2"/>
      <c r="CS392" s="2"/>
      <c r="CT392" s="2"/>
      <c r="CU392" s="2"/>
      <c r="CV392" s="2"/>
      <c r="CW392" s="2"/>
      <c r="CX392" s="2"/>
      <c r="CY392" s="2"/>
      <c r="CZ392" s="2"/>
      <c r="DA392" s="2"/>
      <c r="DB392" s="2"/>
      <c r="DC392" s="2"/>
      <c r="DD392" s="2"/>
      <c r="DE392" s="2"/>
      <c r="DF392" s="2"/>
      <c r="DG392" s="2"/>
      <c r="DH392" s="2"/>
      <c r="DI392" s="2"/>
      <c r="DJ392" s="2"/>
      <c r="DK392" s="2"/>
      <c r="DL392" s="2"/>
      <c r="DM392" s="2"/>
      <c r="DN392" s="2"/>
      <c r="DO392" s="2"/>
      <c r="DP392" s="2"/>
      <c r="DQ392" s="2"/>
      <c r="DR392" s="2"/>
      <c r="DS392" s="2"/>
      <c r="DT392" s="2"/>
      <c r="DU392" s="2"/>
      <c r="DV392" s="2"/>
      <c r="DW392" s="2"/>
      <c r="DX392" s="2"/>
      <c r="DY392" s="2"/>
      <c r="DZ392" s="2"/>
      <c r="EA392" s="2"/>
      <c r="EB392" s="2"/>
      <c r="EC392" s="2"/>
      <c r="ED392" s="2"/>
      <c r="EE392" s="2"/>
      <c r="EF392" s="2"/>
      <c r="EG392" s="2"/>
      <c r="EH392" s="2"/>
      <c r="EI392" s="2"/>
      <c r="EJ392" s="2"/>
      <c r="EK392" s="2"/>
      <c r="EL392" s="2"/>
      <c r="EM392" s="2"/>
      <c r="EN392" s="2"/>
      <c r="EO392" s="2"/>
      <c r="EP392" s="2"/>
      <c r="EQ392" s="2"/>
      <c r="ER392" s="2"/>
      <c r="ES392" s="2"/>
      <c r="ET392" s="2"/>
      <c r="EU392" s="2"/>
      <c r="EV392" s="2"/>
    </row>
    <row r="393" spans="1:152" ht="12.7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c r="BZ393" s="2"/>
      <c r="CA393" s="2"/>
      <c r="CB393" s="2"/>
      <c r="CC393" s="2"/>
      <c r="CD393" s="2"/>
      <c r="CE393" s="2"/>
      <c r="CF393" s="2"/>
      <c r="CG393" s="2"/>
      <c r="CH393" s="2"/>
      <c r="CI393" s="2"/>
      <c r="CJ393" s="2"/>
      <c r="CK393" s="2"/>
      <c r="CL393" s="2"/>
      <c r="CM393" s="2"/>
      <c r="CN393" s="2"/>
      <c r="CO393" s="2"/>
      <c r="CP393" s="2"/>
      <c r="CQ393" s="2"/>
      <c r="CR393" s="2"/>
      <c r="CS393" s="2"/>
      <c r="CT393" s="2"/>
      <c r="CU393" s="2"/>
      <c r="CV393" s="2"/>
      <c r="CW393" s="2"/>
      <c r="CX393" s="2"/>
      <c r="CY393" s="2"/>
      <c r="CZ393" s="2"/>
      <c r="DA393" s="2"/>
      <c r="DB393" s="2"/>
      <c r="DC393" s="2"/>
      <c r="DD393" s="2"/>
      <c r="DE393" s="2"/>
      <c r="DF393" s="2"/>
      <c r="DG393" s="2"/>
      <c r="DH393" s="2"/>
      <c r="DI393" s="2"/>
      <c r="DJ393" s="2"/>
      <c r="DK393" s="2"/>
      <c r="DL393" s="2"/>
      <c r="DM393" s="2"/>
      <c r="DN393" s="2"/>
      <c r="DO393" s="2"/>
      <c r="DP393" s="2"/>
      <c r="DQ393" s="2"/>
      <c r="DR393" s="2"/>
      <c r="DS393" s="2"/>
      <c r="DT393" s="2"/>
      <c r="DU393" s="2"/>
      <c r="DV393" s="2"/>
      <c r="DW393" s="2"/>
      <c r="DX393" s="2"/>
      <c r="DY393" s="2"/>
      <c r="DZ393" s="2"/>
      <c r="EA393" s="2"/>
      <c r="EB393" s="2"/>
      <c r="EC393" s="2"/>
      <c r="ED393" s="2"/>
      <c r="EE393" s="2"/>
      <c r="EF393" s="2"/>
      <c r="EG393" s="2"/>
      <c r="EH393" s="2"/>
      <c r="EI393" s="2"/>
      <c r="EJ393" s="2"/>
      <c r="EK393" s="2"/>
      <c r="EL393" s="2"/>
      <c r="EM393" s="2"/>
      <c r="EN393" s="2"/>
      <c r="EO393" s="2"/>
      <c r="EP393" s="2"/>
      <c r="EQ393" s="2"/>
      <c r="ER393" s="2"/>
      <c r="ES393" s="2"/>
      <c r="ET393" s="2"/>
      <c r="EU393" s="2"/>
      <c r="EV393" s="2"/>
    </row>
    <row r="394" spans="1:152" ht="12.7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c r="BZ394" s="2"/>
      <c r="CA394" s="2"/>
      <c r="CB394" s="2"/>
      <c r="CC394" s="2"/>
      <c r="CD394" s="2"/>
      <c r="CE394" s="2"/>
      <c r="CF394" s="2"/>
      <c r="CG394" s="2"/>
      <c r="CH394" s="2"/>
      <c r="CI394" s="2"/>
      <c r="CJ394" s="2"/>
      <c r="CK394" s="2"/>
      <c r="CL394" s="2"/>
      <c r="CM394" s="2"/>
      <c r="CN394" s="2"/>
      <c r="CO394" s="2"/>
      <c r="CP394" s="2"/>
      <c r="CQ394" s="2"/>
      <c r="CR394" s="2"/>
      <c r="CS394" s="2"/>
      <c r="CT394" s="2"/>
      <c r="CU394" s="2"/>
      <c r="CV394" s="2"/>
      <c r="CW394" s="2"/>
      <c r="CX394" s="2"/>
      <c r="CY394" s="2"/>
      <c r="CZ394" s="2"/>
      <c r="DA394" s="2"/>
      <c r="DB394" s="2"/>
      <c r="DC394" s="2"/>
      <c r="DD394" s="2"/>
      <c r="DE394" s="2"/>
      <c r="DF394" s="2"/>
      <c r="DG394" s="2"/>
      <c r="DH394" s="2"/>
      <c r="DI394" s="2"/>
      <c r="DJ394" s="2"/>
      <c r="DK394" s="2"/>
      <c r="DL394" s="2"/>
      <c r="DM394" s="2"/>
      <c r="DN394" s="2"/>
      <c r="DO394" s="2"/>
      <c r="DP394" s="2"/>
      <c r="DQ394" s="2"/>
      <c r="DR394" s="2"/>
      <c r="DS394" s="2"/>
      <c r="DT394" s="2"/>
      <c r="DU394" s="2"/>
      <c r="DV394" s="2"/>
      <c r="DW394" s="2"/>
      <c r="DX394" s="2"/>
      <c r="DY394" s="2"/>
      <c r="DZ394" s="2"/>
      <c r="EA394" s="2"/>
      <c r="EB394" s="2"/>
      <c r="EC394" s="2"/>
      <c r="ED394" s="2"/>
      <c r="EE394" s="2"/>
      <c r="EF394" s="2"/>
      <c r="EG394" s="2"/>
      <c r="EH394" s="2"/>
      <c r="EI394" s="2"/>
      <c r="EJ394" s="2"/>
      <c r="EK394" s="2"/>
      <c r="EL394" s="2"/>
      <c r="EM394" s="2"/>
      <c r="EN394" s="2"/>
      <c r="EO394" s="2"/>
      <c r="EP394" s="2"/>
      <c r="EQ394" s="2"/>
      <c r="ER394" s="2"/>
      <c r="ES394" s="2"/>
      <c r="ET394" s="2"/>
      <c r="EU394" s="2"/>
      <c r="EV394" s="2"/>
    </row>
    <row r="395" spans="1:152" ht="12.7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c r="BZ395" s="2"/>
      <c r="CA395" s="2"/>
      <c r="CB395" s="2"/>
      <c r="CC395" s="2"/>
      <c r="CD395" s="2"/>
      <c r="CE395" s="2"/>
      <c r="CF395" s="2"/>
      <c r="CG395" s="2"/>
      <c r="CH395" s="2"/>
      <c r="CI395" s="2"/>
      <c r="CJ395" s="2"/>
      <c r="CK395" s="2"/>
      <c r="CL395" s="2"/>
      <c r="CM395" s="2"/>
      <c r="CN395" s="2"/>
      <c r="CO395" s="2"/>
      <c r="CP395" s="2"/>
      <c r="CQ395" s="2"/>
      <c r="CR395" s="2"/>
      <c r="CS395" s="2"/>
      <c r="CT395" s="2"/>
      <c r="CU395" s="2"/>
      <c r="CV395" s="2"/>
      <c r="CW395" s="2"/>
      <c r="CX395" s="2"/>
      <c r="CY395" s="2"/>
      <c r="CZ395" s="2"/>
      <c r="DA395" s="2"/>
      <c r="DB395" s="2"/>
      <c r="DC395" s="2"/>
      <c r="DD395" s="2"/>
      <c r="DE395" s="2"/>
      <c r="DF395" s="2"/>
      <c r="DG395" s="2"/>
      <c r="DH395" s="2"/>
      <c r="DI395" s="2"/>
      <c r="DJ395" s="2"/>
      <c r="DK395" s="2"/>
      <c r="DL395" s="2"/>
      <c r="DM395" s="2"/>
      <c r="DN395" s="2"/>
      <c r="DO395" s="2"/>
      <c r="DP395" s="2"/>
      <c r="DQ395" s="2"/>
      <c r="DR395" s="2"/>
      <c r="DS395" s="2"/>
      <c r="DT395" s="2"/>
      <c r="DU395" s="2"/>
      <c r="DV395" s="2"/>
      <c r="DW395" s="2"/>
      <c r="DX395" s="2"/>
      <c r="DY395" s="2"/>
      <c r="DZ395" s="2"/>
      <c r="EA395" s="2"/>
      <c r="EB395" s="2"/>
      <c r="EC395" s="2"/>
      <c r="ED395" s="2"/>
      <c r="EE395" s="2"/>
      <c r="EF395" s="2"/>
      <c r="EG395" s="2"/>
      <c r="EH395" s="2"/>
      <c r="EI395" s="2"/>
      <c r="EJ395" s="2"/>
      <c r="EK395" s="2"/>
      <c r="EL395" s="2"/>
      <c r="EM395" s="2"/>
      <c r="EN395" s="2"/>
      <c r="EO395" s="2"/>
      <c r="EP395" s="2"/>
      <c r="EQ395" s="2"/>
      <c r="ER395" s="2"/>
      <c r="ES395" s="2"/>
      <c r="ET395" s="2"/>
      <c r="EU395" s="2"/>
      <c r="EV395" s="2"/>
    </row>
    <row r="396" spans="1:152" ht="12.7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c r="CA396" s="2"/>
      <c r="CB396" s="2"/>
      <c r="CC396" s="2"/>
      <c r="CD396" s="2"/>
      <c r="CE396" s="2"/>
      <c r="CF396" s="2"/>
      <c r="CG396" s="2"/>
      <c r="CH396" s="2"/>
      <c r="CI396" s="2"/>
      <c r="CJ396" s="2"/>
      <c r="CK396" s="2"/>
      <c r="CL396" s="2"/>
      <c r="CM396" s="2"/>
      <c r="CN396" s="2"/>
      <c r="CO396" s="2"/>
      <c r="CP396" s="2"/>
      <c r="CQ396" s="2"/>
      <c r="CR396" s="2"/>
      <c r="CS396" s="2"/>
      <c r="CT396" s="2"/>
      <c r="CU396" s="2"/>
      <c r="CV396" s="2"/>
      <c r="CW396" s="2"/>
      <c r="CX396" s="2"/>
      <c r="CY396" s="2"/>
      <c r="CZ396" s="2"/>
      <c r="DA396" s="2"/>
      <c r="DB396" s="2"/>
      <c r="DC396" s="2"/>
      <c r="DD396" s="2"/>
      <c r="DE396" s="2"/>
      <c r="DF396" s="2"/>
      <c r="DG396" s="2"/>
      <c r="DH396" s="2"/>
      <c r="DI396" s="2"/>
      <c r="DJ396" s="2"/>
      <c r="DK396" s="2"/>
      <c r="DL396" s="2"/>
      <c r="DM396" s="2"/>
      <c r="DN396" s="2"/>
      <c r="DO396" s="2"/>
      <c r="DP396" s="2"/>
      <c r="DQ396" s="2"/>
      <c r="DR396" s="2"/>
      <c r="DS396" s="2"/>
      <c r="DT396" s="2"/>
      <c r="DU396" s="2"/>
      <c r="DV396" s="2"/>
      <c r="DW396" s="2"/>
      <c r="DX396" s="2"/>
      <c r="DY396" s="2"/>
      <c r="DZ396" s="2"/>
      <c r="EA396" s="2"/>
      <c r="EB396" s="2"/>
      <c r="EC396" s="2"/>
      <c r="ED396" s="2"/>
      <c r="EE396" s="2"/>
      <c r="EF396" s="2"/>
      <c r="EG396" s="2"/>
      <c r="EH396" s="2"/>
      <c r="EI396" s="2"/>
      <c r="EJ396" s="2"/>
      <c r="EK396" s="2"/>
      <c r="EL396" s="2"/>
      <c r="EM396" s="2"/>
      <c r="EN396" s="2"/>
      <c r="EO396" s="2"/>
      <c r="EP396" s="2"/>
      <c r="EQ396" s="2"/>
      <c r="ER396" s="2"/>
      <c r="ES396" s="2"/>
      <c r="ET396" s="2"/>
      <c r="EU396" s="2"/>
      <c r="EV396" s="2"/>
    </row>
    <row r="397" spans="1:152" ht="12.7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c r="BZ397" s="2"/>
      <c r="CA397" s="2"/>
      <c r="CB397" s="2"/>
      <c r="CC397" s="2"/>
      <c r="CD397" s="2"/>
      <c r="CE397" s="2"/>
      <c r="CF397" s="2"/>
      <c r="CG397" s="2"/>
      <c r="CH397" s="2"/>
      <c r="CI397" s="2"/>
      <c r="CJ397" s="2"/>
      <c r="CK397" s="2"/>
      <c r="CL397" s="2"/>
      <c r="CM397" s="2"/>
      <c r="CN397" s="2"/>
      <c r="CO397" s="2"/>
      <c r="CP397" s="2"/>
      <c r="CQ397" s="2"/>
      <c r="CR397" s="2"/>
      <c r="CS397" s="2"/>
      <c r="CT397" s="2"/>
      <c r="CU397" s="2"/>
      <c r="CV397" s="2"/>
      <c r="CW397" s="2"/>
      <c r="CX397" s="2"/>
      <c r="CY397" s="2"/>
      <c r="CZ397" s="2"/>
      <c r="DA397" s="2"/>
      <c r="DB397" s="2"/>
      <c r="DC397" s="2"/>
      <c r="DD397" s="2"/>
      <c r="DE397" s="2"/>
      <c r="DF397" s="2"/>
      <c r="DG397" s="2"/>
      <c r="DH397" s="2"/>
      <c r="DI397" s="2"/>
      <c r="DJ397" s="2"/>
      <c r="DK397" s="2"/>
      <c r="DL397" s="2"/>
      <c r="DM397" s="2"/>
      <c r="DN397" s="2"/>
      <c r="DO397" s="2"/>
      <c r="DP397" s="2"/>
      <c r="DQ397" s="2"/>
      <c r="DR397" s="2"/>
      <c r="DS397" s="2"/>
      <c r="DT397" s="2"/>
      <c r="DU397" s="2"/>
      <c r="DV397" s="2"/>
      <c r="DW397" s="2"/>
      <c r="DX397" s="2"/>
      <c r="DY397" s="2"/>
      <c r="DZ397" s="2"/>
      <c r="EA397" s="2"/>
      <c r="EB397" s="2"/>
      <c r="EC397" s="2"/>
      <c r="ED397" s="2"/>
      <c r="EE397" s="2"/>
      <c r="EF397" s="2"/>
      <c r="EG397" s="2"/>
      <c r="EH397" s="2"/>
      <c r="EI397" s="2"/>
      <c r="EJ397" s="2"/>
      <c r="EK397" s="2"/>
      <c r="EL397" s="2"/>
      <c r="EM397" s="2"/>
      <c r="EN397" s="2"/>
      <c r="EO397" s="2"/>
      <c r="EP397" s="2"/>
      <c r="EQ397" s="2"/>
      <c r="ER397" s="2"/>
      <c r="ES397" s="2"/>
      <c r="ET397" s="2"/>
      <c r="EU397" s="2"/>
      <c r="EV397" s="2"/>
    </row>
    <row r="398" spans="1:152" ht="12.7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c r="BZ398" s="2"/>
      <c r="CA398" s="2"/>
      <c r="CB398" s="2"/>
      <c r="CC398" s="2"/>
      <c r="CD398" s="2"/>
      <c r="CE398" s="2"/>
      <c r="CF398" s="2"/>
      <c r="CG398" s="2"/>
      <c r="CH398" s="2"/>
      <c r="CI398" s="2"/>
      <c r="CJ398" s="2"/>
      <c r="CK398" s="2"/>
      <c r="CL398" s="2"/>
      <c r="CM398" s="2"/>
      <c r="CN398" s="2"/>
      <c r="CO398" s="2"/>
      <c r="CP398" s="2"/>
      <c r="CQ398" s="2"/>
      <c r="CR398" s="2"/>
      <c r="CS398" s="2"/>
      <c r="CT398" s="2"/>
      <c r="CU398" s="2"/>
      <c r="CV398" s="2"/>
      <c r="CW398" s="2"/>
      <c r="CX398" s="2"/>
      <c r="CY398" s="2"/>
      <c r="CZ398" s="2"/>
      <c r="DA398" s="2"/>
      <c r="DB398" s="2"/>
      <c r="DC398" s="2"/>
      <c r="DD398" s="2"/>
      <c r="DE398" s="2"/>
      <c r="DF398" s="2"/>
      <c r="DG398" s="2"/>
      <c r="DH398" s="2"/>
      <c r="DI398" s="2"/>
      <c r="DJ398" s="2"/>
      <c r="DK398" s="2"/>
      <c r="DL398" s="2"/>
      <c r="DM398" s="2"/>
      <c r="DN398" s="2"/>
      <c r="DO398" s="2"/>
      <c r="DP398" s="2"/>
      <c r="DQ398" s="2"/>
      <c r="DR398" s="2"/>
      <c r="DS398" s="2"/>
      <c r="DT398" s="2"/>
      <c r="DU398" s="2"/>
      <c r="DV398" s="2"/>
      <c r="DW398" s="2"/>
      <c r="DX398" s="2"/>
      <c r="DY398" s="2"/>
      <c r="DZ398" s="2"/>
      <c r="EA398" s="2"/>
      <c r="EB398" s="2"/>
      <c r="EC398" s="2"/>
      <c r="ED398" s="2"/>
      <c r="EE398" s="2"/>
      <c r="EF398" s="2"/>
      <c r="EG398" s="2"/>
      <c r="EH398" s="2"/>
      <c r="EI398" s="2"/>
      <c r="EJ398" s="2"/>
      <c r="EK398" s="2"/>
      <c r="EL398" s="2"/>
      <c r="EM398" s="2"/>
      <c r="EN398" s="2"/>
      <c r="EO398" s="2"/>
      <c r="EP398" s="2"/>
      <c r="EQ398" s="2"/>
      <c r="ER398" s="2"/>
      <c r="ES398" s="2"/>
      <c r="ET398" s="2"/>
      <c r="EU398" s="2"/>
      <c r="EV398" s="2"/>
    </row>
    <row r="399" spans="1:152" ht="12.7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c r="BZ399" s="2"/>
      <c r="CA399" s="2"/>
      <c r="CB399" s="2"/>
      <c r="CC399" s="2"/>
      <c r="CD399" s="2"/>
      <c r="CE399" s="2"/>
      <c r="CF399" s="2"/>
      <c r="CG399" s="2"/>
      <c r="CH399" s="2"/>
      <c r="CI399" s="2"/>
      <c r="CJ399" s="2"/>
      <c r="CK399" s="2"/>
      <c r="CL399" s="2"/>
      <c r="CM399" s="2"/>
      <c r="CN399" s="2"/>
      <c r="CO399" s="2"/>
      <c r="CP399" s="2"/>
      <c r="CQ399" s="2"/>
      <c r="CR399" s="2"/>
      <c r="CS399" s="2"/>
      <c r="CT399" s="2"/>
      <c r="CU399" s="2"/>
      <c r="CV399" s="2"/>
      <c r="CW399" s="2"/>
      <c r="CX399" s="2"/>
      <c r="CY399" s="2"/>
      <c r="CZ399" s="2"/>
      <c r="DA399" s="2"/>
      <c r="DB399" s="2"/>
      <c r="DC399" s="2"/>
      <c r="DD399" s="2"/>
      <c r="DE399" s="2"/>
      <c r="DF399" s="2"/>
      <c r="DG399" s="2"/>
      <c r="DH399" s="2"/>
      <c r="DI399" s="2"/>
      <c r="DJ399" s="2"/>
      <c r="DK399" s="2"/>
      <c r="DL399" s="2"/>
      <c r="DM399" s="2"/>
      <c r="DN399" s="2"/>
      <c r="DO399" s="2"/>
      <c r="DP399" s="2"/>
      <c r="DQ399" s="2"/>
      <c r="DR399" s="2"/>
      <c r="DS399" s="2"/>
      <c r="DT399" s="2"/>
      <c r="DU399" s="2"/>
      <c r="DV399" s="2"/>
      <c r="DW399" s="2"/>
      <c r="DX399" s="2"/>
      <c r="DY399" s="2"/>
      <c r="DZ399" s="2"/>
      <c r="EA399" s="2"/>
      <c r="EB399" s="2"/>
      <c r="EC399" s="2"/>
      <c r="ED399" s="2"/>
      <c r="EE399" s="2"/>
      <c r="EF399" s="2"/>
      <c r="EG399" s="2"/>
      <c r="EH399" s="2"/>
      <c r="EI399" s="2"/>
      <c r="EJ399" s="2"/>
      <c r="EK399" s="2"/>
      <c r="EL399" s="2"/>
      <c r="EM399" s="2"/>
      <c r="EN399" s="2"/>
      <c r="EO399" s="2"/>
      <c r="EP399" s="2"/>
      <c r="EQ399" s="2"/>
      <c r="ER399" s="2"/>
      <c r="ES399" s="2"/>
      <c r="ET399" s="2"/>
      <c r="EU399" s="2"/>
      <c r="EV399" s="2"/>
    </row>
    <row r="400" spans="1:152" ht="12.7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c r="BZ400" s="2"/>
      <c r="CA400" s="2"/>
      <c r="CB400" s="2"/>
      <c r="CC400" s="2"/>
      <c r="CD400" s="2"/>
      <c r="CE400" s="2"/>
      <c r="CF400" s="2"/>
      <c r="CG400" s="2"/>
      <c r="CH400" s="2"/>
      <c r="CI400" s="2"/>
      <c r="CJ400" s="2"/>
      <c r="CK400" s="2"/>
      <c r="CL400" s="2"/>
      <c r="CM400" s="2"/>
      <c r="CN400" s="2"/>
      <c r="CO400" s="2"/>
      <c r="CP400" s="2"/>
      <c r="CQ400" s="2"/>
      <c r="CR400" s="2"/>
      <c r="CS400" s="2"/>
      <c r="CT400" s="2"/>
      <c r="CU400" s="2"/>
      <c r="CV400" s="2"/>
      <c r="CW400" s="2"/>
      <c r="CX400" s="2"/>
      <c r="CY400" s="2"/>
      <c r="CZ400" s="2"/>
      <c r="DA400" s="2"/>
      <c r="DB400" s="2"/>
      <c r="DC400" s="2"/>
      <c r="DD400" s="2"/>
      <c r="DE400" s="2"/>
      <c r="DF400" s="2"/>
      <c r="DG400" s="2"/>
      <c r="DH400" s="2"/>
      <c r="DI400" s="2"/>
      <c r="DJ400" s="2"/>
      <c r="DK400" s="2"/>
      <c r="DL400" s="2"/>
      <c r="DM400" s="2"/>
      <c r="DN400" s="2"/>
      <c r="DO400" s="2"/>
      <c r="DP400" s="2"/>
      <c r="DQ400" s="2"/>
      <c r="DR400" s="2"/>
      <c r="DS400" s="2"/>
      <c r="DT400" s="2"/>
      <c r="DU400" s="2"/>
      <c r="DV400" s="2"/>
      <c r="DW400" s="2"/>
      <c r="DX400" s="2"/>
      <c r="DY400" s="2"/>
      <c r="DZ400" s="2"/>
      <c r="EA400" s="2"/>
      <c r="EB400" s="2"/>
      <c r="EC400" s="2"/>
      <c r="ED400" s="2"/>
      <c r="EE400" s="2"/>
      <c r="EF400" s="2"/>
      <c r="EG400" s="2"/>
      <c r="EH400" s="2"/>
      <c r="EI400" s="2"/>
      <c r="EJ400" s="2"/>
      <c r="EK400" s="2"/>
      <c r="EL400" s="2"/>
      <c r="EM400" s="2"/>
      <c r="EN400" s="2"/>
      <c r="EO400" s="2"/>
      <c r="EP400" s="2"/>
      <c r="EQ400" s="2"/>
      <c r="ER400" s="2"/>
      <c r="ES400" s="2"/>
      <c r="ET400" s="2"/>
      <c r="EU400" s="2"/>
      <c r="EV400" s="2"/>
    </row>
    <row r="401" spans="1:152" ht="12.7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c r="BZ401" s="2"/>
      <c r="CA401" s="2"/>
      <c r="CB401" s="2"/>
      <c r="CC401" s="2"/>
      <c r="CD401" s="2"/>
      <c r="CE401" s="2"/>
      <c r="CF401" s="2"/>
      <c r="CG401" s="2"/>
      <c r="CH401" s="2"/>
      <c r="CI401" s="2"/>
      <c r="CJ401" s="2"/>
      <c r="CK401" s="2"/>
      <c r="CL401" s="2"/>
      <c r="CM401" s="2"/>
      <c r="CN401" s="2"/>
      <c r="CO401" s="2"/>
      <c r="CP401" s="2"/>
      <c r="CQ401" s="2"/>
      <c r="CR401" s="2"/>
      <c r="CS401" s="2"/>
      <c r="CT401" s="2"/>
      <c r="CU401" s="2"/>
      <c r="CV401" s="2"/>
      <c r="CW401" s="2"/>
      <c r="CX401" s="2"/>
      <c r="CY401" s="2"/>
      <c r="CZ401" s="2"/>
      <c r="DA401" s="2"/>
      <c r="DB401" s="2"/>
      <c r="DC401" s="2"/>
      <c r="DD401" s="2"/>
      <c r="DE401" s="2"/>
      <c r="DF401" s="2"/>
      <c r="DG401" s="2"/>
      <c r="DH401" s="2"/>
      <c r="DI401" s="2"/>
      <c r="DJ401" s="2"/>
      <c r="DK401" s="2"/>
      <c r="DL401" s="2"/>
      <c r="DM401" s="2"/>
      <c r="DN401" s="2"/>
      <c r="DO401" s="2"/>
      <c r="DP401" s="2"/>
      <c r="DQ401" s="2"/>
      <c r="DR401" s="2"/>
      <c r="DS401" s="2"/>
      <c r="DT401" s="2"/>
      <c r="DU401" s="2"/>
      <c r="DV401" s="2"/>
      <c r="DW401" s="2"/>
      <c r="DX401" s="2"/>
      <c r="DY401" s="2"/>
      <c r="DZ401" s="2"/>
      <c r="EA401" s="2"/>
      <c r="EB401" s="2"/>
      <c r="EC401" s="2"/>
      <c r="ED401" s="2"/>
      <c r="EE401" s="2"/>
      <c r="EF401" s="2"/>
      <c r="EG401" s="2"/>
      <c r="EH401" s="2"/>
      <c r="EI401" s="2"/>
      <c r="EJ401" s="2"/>
      <c r="EK401" s="2"/>
      <c r="EL401" s="2"/>
      <c r="EM401" s="2"/>
      <c r="EN401" s="2"/>
      <c r="EO401" s="2"/>
      <c r="EP401" s="2"/>
      <c r="EQ401" s="2"/>
      <c r="ER401" s="2"/>
      <c r="ES401" s="2"/>
      <c r="ET401" s="2"/>
      <c r="EU401" s="2"/>
      <c r="EV401" s="2"/>
    </row>
    <row r="402" spans="1:152" ht="12.7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c r="CA402" s="2"/>
      <c r="CB402" s="2"/>
      <c r="CC402" s="2"/>
      <c r="CD402" s="2"/>
      <c r="CE402" s="2"/>
      <c r="CF402" s="2"/>
      <c r="CG402" s="2"/>
      <c r="CH402" s="2"/>
      <c r="CI402" s="2"/>
      <c r="CJ402" s="2"/>
      <c r="CK402" s="2"/>
      <c r="CL402" s="2"/>
      <c r="CM402" s="2"/>
      <c r="CN402" s="2"/>
      <c r="CO402" s="2"/>
      <c r="CP402" s="2"/>
      <c r="CQ402" s="2"/>
      <c r="CR402" s="2"/>
      <c r="CS402" s="2"/>
      <c r="CT402" s="2"/>
      <c r="CU402" s="2"/>
      <c r="CV402" s="2"/>
      <c r="CW402" s="2"/>
      <c r="CX402" s="2"/>
      <c r="CY402" s="2"/>
      <c r="CZ402" s="2"/>
      <c r="DA402" s="2"/>
      <c r="DB402" s="2"/>
      <c r="DC402" s="2"/>
      <c r="DD402" s="2"/>
      <c r="DE402" s="2"/>
      <c r="DF402" s="2"/>
      <c r="DG402" s="2"/>
      <c r="DH402" s="2"/>
      <c r="DI402" s="2"/>
      <c r="DJ402" s="2"/>
      <c r="DK402" s="2"/>
      <c r="DL402" s="2"/>
      <c r="DM402" s="2"/>
      <c r="DN402" s="2"/>
      <c r="DO402" s="2"/>
      <c r="DP402" s="2"/>
      <c r="DQ402" s="2"/>
      <c r="DR402" s="2"/>
      <c r="DS402" s="2"/>
      <c r="DT402" s="2"/>
      <c r="DU402" s="2"/>
      <c r="DV402" s="2"/>
      <c r="DW402" s="2"/>
      <c r="DX402" s="2"/>
      <c r="DY402" s="2"/>
      <c r="DZ402" s="2"/>
      <c r="EA402" s="2"/>
      <c r="EB402" s="2"/>
      <c r="EC402" s="2"/>
      <c r="ED402" s="2"/>
      <c r="EE402" s="2"/>
      <c r="EF402" s="2"/>
      <c r="EG402" s="2"/>
      <c r="EH402" s="2"/>
      <c r="EI402" s="2"/>
      <c r="EJ402" s="2"/>
      <c r="EK402" s="2"/>
      <c r="EL402" s="2"/>
      <c r="EM402" s="2"/>
      <c r="EN402" s="2"/>
      <c r="EO402" s="2"/>
      <c r="EP402" s="2"/>
      <c r="EQ402" s="2"/>
      <c r="ER402" s="2"/>
      <c r="ES402" s="2"/>
      <c r="ET402" s="2"/>
      <c r="EU402" s="2"/>
      <c r="EV402" s="2"/>
    </row>
    <row r="403" spans="1:152" ht="12.7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c r="BZ403" s="2"/>
      <c r="CA403" s="2"/>
      <c r="CB403" s="2"/>
      <c r="CC403" s="2"/>
      <c r="CD403" s="2"/>
      <c r="CE403" s="2"/>
      <c r="CF403" s="2"/>
      <c r="CG403" s="2"/>
      <c r="CH403" s="2"/>
      <c r="CI403" s="2"/>
      <c r="CJ403" s="2"/>
      <c r="CK403" s="2"/>
      <c r="CL403" s="2"/>
      <c r="CM403" s="2"/>
      <c r="CN403" s="2"/>
      <c r="CO403" s="2"/>
      <c r="CP403" s="2"/>
      <c r="CQ403" s="2"/>
      <c r="CR403" s="2"/>
      <c r="CS403" s="2"/>
      <c r="CT403" s="2"/>
      <c r="CU403" s="2"/>
      <c r="CV403" s="2"/>
      <c r="CW403" s="2"/>
      <c r="CX403" s="2"/>
      <c r="CY403" s="2"/>
      <c r="CZ403" s="2"/>
      <c r="DA403" s="2"/>
      <c r="DB403" s="2"/>
      <c r="DC403" s="2"/>
      <c r="DD403" s="2"/>
      <c r="DE403" s="2"/>
      <c r="DF403" s="2"/>
      <c r="DG403" s="2"/>
      <c r="DH403" s="2"/>
      <c r="DI403" s="2"/>
      <c r="DJ403" s="2"/>
      <c r="DK403" s="2"/>
      <c r="DL403" s="2"/>
      <c r="DM403" s="2"/>
      <c r="DN403" s="2"/>
      <c r="DO403" s="2"/>
      <c r="DP403" s="2"/>
      <c r="DQ403" s="2"/>
      <c r="DR403" s="2"/>
      <c r="DS403" s="2"/>
      <c r="DT403" s="2"/>
      <c r="DU403" s="2"/>
      <c r="DV403" s="2"/>
      <c r="DW403" s="2"/>
      <c r="DX403" s="2"/>
      <c r="DY403" s="2"/>
      <c r="DZ403" s="2"/>
      <c r="EA403" s="2"/>
      <c r="EB403" s="2"/>
      <c r="EC403" s="2"/>
      <c r="ED403" s="2"/>
      <c r="EE403" s="2"/>
      <c r="EF403" s="2"/>
      <c r="EG403" s="2"/>
      <c r="EH403" s="2"/>
      <c r="EI403" s="2"/>
      <c r="EJ403" s="2"/>
      <c r="EK403" s="2"/>
      <c r="EL403" s="2"/>
      <c r="EM403" s="2"/>
      <c r="EN403" s="2"/>
      <c r="EO403" s="2"/>
      <c r="EP403" s="2"/>
      <c r="EQ403" s="2"/>
      <c r="ER403" s="2"/>
      <c r="ES403" s="2"/>
      <c r="ET403" s="2"/>
      <c r="EU403" s="2"/>
      <c r="EV403" s="2"/>
    </row>
    <row r="404" spans="1:152" ht="12.7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c r="CA404" s="2"/>
      <c r="CB404" s="2"/>
      <c r="CC404" s="2"/>
      <c r="CD404" s="2"/>
      <c r="CE404" s="2"/>
      <c r="CF404" s="2"/>
      <c r="CG404" s="2"/>
      <c r="CH404" s="2"/>
      <c r="CI404" s="2"/>
      <c r="CJ404" s="2"/>
      <c r="CK404" s="2"/>
      <c r="CL404" s="2"/>
      <c r="CM404" s="2"/>
      <c r="CN404" s="2"/>
      <c r="CO404" s="2"/>
      <c r="CP404" s="2"/>
      <c r="CQ404" s="2"/>
      <c r="CR404" s="2"/>
      <c r="CS404" s="2"/>
      <c r="CT404" s="2"/>
      <c r="CU404" s="2"/>
      <c r="CV404" s="2"/>
      <c r="CW404" s="2"/>
      <c r="CX404" s="2"/>
      <c r="CY404" s="2"/>
      <c r="CZ404" s="2"/>
      <c r="DA404" s="2"/>
      <c r="DB404" s="2"/>
      <c r="DC404" s="2"/>
      <c r="DD404" s="2"/>
      <c r="DE404" s="2"/>
      <c r="DF404" s="2"/>
      <c r="DG404" s="2"/>
      <c r="DH404" s="2"/>
      <c r="DI404" s="2"/>
      <c r="DJ404" s="2"/>
      <c r="DK404" s="2"/>
      <c r="DL404" s="2"/>
      <c r="DM404" s="2"/>
      <c r="DN404" s="2"/>
      <c r="DO404" s="2"/>
      <c r="DP404" s="2"/>
      <c r="DQ404" s="2"/>
      <c r="DR404" s="2"/>
      <c r="DS404" s="2"/>
      <c r="DT404" s="2"/>
      <c r="DU404" s="2"/>
      <c r="DV404" s="2"/>
      <c r="DW404" s="2"/>
      <c r="DX404" s="2"/>
      <c r="DY404" s="2"/>
      <c r="DZ404" s="2"/>
      <c r="EA404" s="2"/>
      <c r="EB404" s="2"/>
      <c r="EC404" s="2"/>
      <c r="ED404" s="2"/>
      <c r="EE404" s="2"/>
      <c r="EF404" s="2"/>
      <c r="EG404" s="2"/>
      <c r="EH404" s="2"/>
      <c r="EI404" s="2"/>
      <c r="EJ404" s="2"/>
      <c r="EK404" s="2"/>
      <c r="EL404" s="2"/>
      <c r="EM404" s="2"/>
      <c r="EN404" s="2"/>
      <c r="EO404" s="2"/>
      <c r="EP404" s="2"/>
      <c r="EQ404" s="2"/>
      <c r="ER404" s="2"/>
      <c r="ES404" s="2"/>
      <c r="ET404" s="2"/>
      <c r="EU404" s="2"/>
      <c r="EV404" s="2"/>
    </row>
    <row r="405" spans="1:152" ht="12.7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c r="BZ405" s="2"/>
      <c r="CA405" s="2"/>
      <c r="CB405" s="2"/>
      <c r="CC405" s="2"/>
      <c r="CD405" s="2"/>
      <c r="CE405" s="2"/>
      <c r="CF405" s="2"/>
      <c r="CG405" s="2"/>
      <c r="CH405" s="2"/>
      <c r="CI405" s="2"/>
      <c r="CJ405" s="2"/>
      <c r="CK405" s="2"/>
      <c r="CL405" s="2"/>
      <c r="CM405" s="2"/>
      <c r="CN405" s="2"/>
      <c r="CO405" s="2"/>
      <c r="CP405" s="2"/>
      <c r="CQ405" s="2"/>
      <c r="CR405" s="2"/>
      <c r="CS405" s="2"/>
      <c r="CT405" s="2"/>
      <c r="CU405" s="2"/>
      <c r="CV405" s="2"/>
      <c r="CW405" s="2"/>
      <c r="CX405" s="2"/>
      <c r="CY405" s="2"/>
      <c r="CZ405" s="2"/>
      <c r="DA405" s="2"/>
      <c r="DB405" s="2"/>
      <c r="DC405" s="2"/>
      <c r="DD405" s="2"/>
      <c r="DE405" s="2"/>
      <c r="DF405" s="2"/>
      <c r="DG405" s="2"/>
      <c r="DH405" s="2"/>
      <c r="DI405" s="2"/>
      <c r="DJ405" s="2"/>
      <c r="DK405" s="2"/>
      <c r="DL405" s="2"/>
      <c r="DM405" s="2"/>
      <c r="DN405" s="2"/>
      <c r="DO405" s="2"/>
      <c r="DP405" s="2"/>
      <c r="DQ405" s="2"/>
      <c r="DR405" s="2"/>
      <c r="DS405" s="2"/>
      <c r="DT405" s="2"/>
      <c r="DU405" s="2"/>
      <c r="DV405" s="2"/>
      <c r="DW405" s="2"/>
      <c r="DX405" s="2"/>
      <c r="DY405" s="2"/>
      <c r="DZ405" s="2"/>
      <c r="EA405" s="2"/>
      <c r="EB405" s="2"/>
      <c r="EC405" s="2"/>
      <c r="ED405" s="2"/>
      <c r="EE405" s="2"/>
      <c r="EF405" s="2"/>
      <c r="EG405" s="2"/>
      <c r="EH405" s="2"/>
      <c r="EI405" s="2"/>
      <c r="EJ405" s="2"/>
      <c r="EK405" s="2"/>
      <c r="EL405" s="2"/>
      <c r="EM405" s="2"/>
      <c r="EN405" s="2"/>
      <c r="EO405" s="2"/>
      <c r="EP405" s="2"/>
      <c r="EQ405" s="2"/>
      <c r="ER405" s="2"/>
      <c r="ES405" s="2"/>
      <c r="ET405" s="2"/>
      <c r="EU405" s="2"/>
      <c r="EV405" s="2"/>
    </row>
    <row r="406" spans="1:152" ht="12.7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c r="BZ406" s="2"/>
      <c r="CA406" s="2"/>
      <c r="CB406" s="2"/>
      <c r="CC406" s="2"/>
      <c r="CD406" s="2"/>
      <c r="CE406" s="2"/>
      <c r="CF406" s="2"/>
      <c r="CG406" s="2"/>
      <c r="CH406" s="2"/>
      <c r="CI406" s="2"/>
      <c r="CJ406" s="2"/>
      <c r="CK406" s="2"/>
      <c r="CL406" s="2"/>
      <c r="CM406" s="2"/>
      <c r="CN406" s="2"/>
      <c r="CO406" s="2"/>
      <c r="CP406" s="2"/>
      <c r="CQ406" s="2"/>
      <c r="CR406" s="2"/>
      <c r="CS406" s="2"/>
      <c r="CT406" s="2"/>
      <c r="CU406" s="2"/>
      <c r="CV406" s="2"/>
      <c r="CW406" s="2"/>
      <c r="CX406" s="2"/>
      <c r="CY406" s="2"/>
      <c r="CZ406" s="2"/>
      <c r="DA406" s="2"/>
      <c r="DB406" s="2"/>
      <c r="DC406" s="2"/>
      <c r="DD406" s="2"/>
      <c r="DE406" s="2"/>
      <c r="DF406" s="2"/>
      <c r="DG406" s="2"/>
      <c r="DH406" s="2"/>
      <c r="DI406" s="2"/>
      <c r="DJ406" s="2"/>
      <c r="DK406" s="2"/>
      <c r="DL406" s="2"/>
      <c r="DM406" s="2"/>
      <c r="DN406" s="2"/>
      <c r="DO406" s="2"/>
      <c r="DP406" s="2"/>
      <c r="DQ406" s="2"/>
      <c r="DR406" s="2"/>
      <c r="DS406" s="2"/>
      <c r="DT406" s="2"/>
      <c r="DU406" s="2"/>
      <c r="DV406" s="2"/>
      <c r="DW406" s="2"/>
      <c r="DX406" s="2"/>
      <c r="DY406" s="2"/>
      <c r="DZ406" s="2"/>
      <c r="EA406" s="2"/>
      <c r="EB406" s="2"/>
      <c r="EC406" s="2"/>
      <c r="ED406" s="2"/>
      <c r="EE406" s="2"/>
      <c r="EF406" s="2"/>
      <c r="EG406" s="2"/>
      <c r="EH406" s="2"/>
      <c r="EI406" s="2"/>
      <c r="EJ406" s="2"/>
      <c r="EK406" s="2"/>
      <c r="EL406" s="2"/>
      <c r="EM406" s="2"/>
      <c r="EN406" s="2"/>
      <c r="EO406" s="2"/>
      <c r="EP406" s="2"/>
      <c r="EQ406" s="2"/>
      <c r="ER406" s="2"/>
      <c r="ES406" s="2"/>
      <c r="ET406" s="2"/>
      <c r="EU406" s="2"/>
      <c r="EV406" s="2"/>
    </row>
    <row r="407" spans="1:152" ht="12.7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c r="BZ407" s="2"/>
      <c r="CA407" s="2"/>
      <c r="CB407" s="2"/>
      <c r="CC407" s="2"/>
      <c r="CD407" s="2"/>
      <c r="CE407" s="2"/>
      <c r="CF407" s="2"/>
      <c r="CG407" s="2"/>
      <c r="CH407" s="2"/>
      <c r="CI407" s="2"/>
      <c r="CJ407" s="2"/>
      <c r="CK407" s="2"/>
      <c r="CL407" s="2"/>
      <c r="CM407" s="2"/>
      <c r="CN407" s="2"/>
      <c r="CO407" s="2"/>
      <c r="CP407" s="2"/>
      <c r="CQ407" s="2"/>
      <c r="CR407" s="2"/>
      <c r="CS407" s="2"/>
      <c r="CT407" s="2"/>
      <c r="CU407" s="2"/>
      <c r="CV407" s="2"/>
      <c r="CW407" s="2"/>
      <c r="CX407" s="2"/>
      <c r="CY407" s="2"/>
      <c r="CZ407" s="2"/>
      <c r="DA407" s="2"/>
      <c r="DB407" s="2"/>
      <c r="DC407" s="2"/>
      <c r="DD407" s="2"/>
      <c r="DE407" s="2"/>
      <c r="DF407" s="2"/>
      <c r="DG407" s="2"/>
      <c r="DH407" s="2"/>
      <c r="DI407" s="2"/>
      <c r="DJ407" s="2"/>
      <c r="DK407" s="2"/>
      <c r="DL407" s="2"/>
      <c r="DM407" s="2"/>
      <c r="DN407" s="2"/>
      <c r="DO407" s="2"/>
      <c r="DP407" s="2"/>
      <c r="DQ407" s="2"/>
      <c r="DR407" s="2"/>
      <c r="DS407" s="2"/>
      <c r="DT407" s="2"/>
      <c r="DU407" s="2"/>
      <c r="DV407" s="2"/>
      <c r="DW407" s="2"/>
      <c r="DX407" s="2"/>
      <c r="DY407" s="2"/>
      <c r="DZ407" s="2"/>
      <c r="EA407" s="2"/>
      <c r="EB407" s="2"/>
      <c r="EC407" s="2"/>
      <c r="ED407" s="2"/>
      <c r="EE407" s="2"/>
      <c r="EF407" s="2"/>
      <c r="EG407" s="2"/>
      <c r="EH407" s="2"/>
      <c r="EI407" s="2"/>
      <c r="EJ407" s="2"/>
      <c r="EK407" s="2"/>
      <c r="EL407" s="2"/>
      <c r="EM407" s="2"/>
      <c r="EN407" s="2"/>
      <c r="EO407" s="2"/>
      <c r="EP407" s="2"/>
      <c r="EQ407" s="2"/>
      <c r="ER407" s="2"/>
      <c r="ES407" s="2"/>
      <c r="ET407" s="2"/>
      <c r="EU407" s="2"/>
      <c r="EV407" s="2"/>
    </row>
    <row r="408" spans="1:152" ht="12.7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c r="BZ408" s="2"/>
      <c r="CA408" s="2"/>
      <c r="CB408" s="2"/>
      <c r="CC408" s="2"/>
      <c r="CD408" s="2"/>
      <c r="CE408" s="2"/>
      <c r="CF408" s="2"/>
      <c r="CG408" s="2"/>
      <c r="CH408" s="2"/>
      <c r="CI408" s="2"/>
      <c r="CJ408" s="2"/>
      <c r="CK408" s="2"/>
      <c r="CL408" s="2"/>
      <c r="CM408" s="2"/>
      <c r="CN408" s="2"/>
      <c r="CO408" s="2"/>
      <c r="CP408" s="2"/>
      <c r="CQ408" s="2"/>
      <c r="CR408" s="2"/>
      <c r="CS408" s="2"/>
      <c r="CT408" s="2"/>
      <c r="CU408" s="2"/>
      <c r="CV408" s="2"/>
      <c r="CW408" s="2"/>
      <c r="CX408" s="2"/>
      <c r="CY408" s="2"/>
      <c r="CZ408" s="2"/>
      <c r="DA408" s="2"/>
      <c r="DB408" s="2"/>
      <c r="DC408" s="2"/>
      <c r="DD408" s="2"/>
      <c r="DE408" s="2"/>
      <c r="DF408" s="2"/>
      <c r="DG408" s="2"/>
      <c r="DH408" s="2"/>
      <c r="DI408" s="2"/>
      <c r="DJ408" s="2"/>
      <c r="DK408" s="2"/>
      <c r="DL408" s="2"/>
      <c r="DM408" s="2"/>
      <c r="DN408" s="2"/>
      <c r="DO408" s="2"/>
      <c r="DP408" s="2"/>
      <c r="DQ408" s="2"/>
      <c r="DR408" s="2"/>
      <c r="DS408" s="2"/>
      <c r="DT408" s="2"/>
      <c r="DU408" s="2"/>
      <c r="DV408" s="2"/>
      <c r="DW408" s="2"/>
      <c r="DX408" s="2"/>
      <c r="DY408" s="2"/>
      <c r="DZ408" s="2"/>
      <c r="EA408" s="2"/>
      <c r="EB408" s="2"/>
      <c r="EC408" s="2"/>
      <c r="ED408" s="2"/>
      <c r="EE408" s="2"/>
      <c r="EF408" s="2"/>
      <c r="EG408" s="2"/>
      <c r="EH408" s="2"/>
      <c r="EI408" s="2"/>
      <c r="EJ408" s="2"/>
      <c r="EK408" s="2"/>
      <c r="EL408" s="2"/>
      <c r="EM408" s="2"/>
      <c r="EN408" s="2"/>
      <c r="EO408" s="2"/>
      <c r="EP408" s="2"/>
      <c r="EQ408" s="2"/>
      <c r="ER408" s="2"/>
      <c r="ES408" s="2"/>
      <c r="ET408" s="2"/>
      <c r="EU408" s="2"/>
      <c r="EV408" s="2"/>
    </row>
    <row r="409" spans="1:152" ht="12.7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c r="BZ409" s="2"/>
      <c r="CA409" s="2"/>
      <c r="CB409" s="2"/>
      <c r="CC409" s="2"/>
      <c r="CD409" s="2"/>
      <c r="CE409" s="2"/>
      <c r="CF409" s="2"/>
      <c r="CG409" s="2"/>
      <c r="CH409" s="2"/>
      <c r="CI409" s="2"/>
      <c r="CJ409" s="2"/>
      <c r="CK409" s="2"/>
      <c r="CL409" s="2"/>
      <c r="CM409" s="2"/>
      <c r="CN409" s="2"/>
      <c r="CO409" s="2"/>
      <c r="CP409" s="2"/>
      <c r="CQ409" s="2"/>
      <c r="CR409" s="2"/>
      <c r="CS409" s="2"/>
      <c r="CT409" s="2"/>
      <c r="CU409" s="2"/>
      <c r="CV409" s="2"/>
      <c r="CW409" s="2"/>
      <c r="CX409" s="2"/>
      <c r="CY409" s="2"/>
      <c r="CZ409" s="2"/>
      <c r="DA409" s="2"/>
      <c r="DB409" s="2"/>
      <c r="DC409" s="2"/>
      <c r="DD409" s="2"/>
      <c r="DE409" s="2"/>
      <c r="DF409" s="2"/>
      <c r="DG409" s="2"/>
      <c r="DH409" s="2"/>
      <c r="DI409" s="2"/>
      <c r="DJ409" s="2"/>
      <c r="DK409" s="2"/>
      <c r="DL409" s="2"/>
      <c r="DM409" s="2"/>
      <c r="DN409" s="2"/>
      <c r="DO409" s="2"/>
      <c r="DP409" s="2"/>
      <c r="DQ409" s="2"/>
      <c r="DR409" s="2"/>
      <c r="DS409" s="2"/>
      <c r="DT409" s="2"/>
      <c r="DU409" s="2"/>
      <c r="DV409" s="2"/>
      <c r="DW409" s="2"/>
      <c r="DX409" s="2"/>
      <c r="DY409" s="2"/>
      <c r="DZ409" s="2"/>
      <c r="EA409" s="2"/>
      <c r="EB409" s="2"/>
      <c r="EC409" s="2"/>
      <c r="ED409" s="2"/>
      <c r="EE409" s="2"/>
      <c r="EF409" s="2"/>
      <c r="EG409" s="2"/>
      <c r="EH409" s="2"/>
      <c r="EI409" s="2"/>
      <c r="EJ409" s="2"/>
      <c r="EK409" s="2"/>
      <c r="EL409" s="2"/>
      <c r="EM409" s="2"/>
      <c r="EN409" s="2"/>
      <c r="EO409" s="2"/>
      <c r="EP409" s="2"/>
      <c r="EQ409" s="2"/>
      <c r="ER409" s="2"/>
      <c r="ES409" s="2"/>
      <c r="ET409" s="2"/>
      <c r="EU409" s="2"/>
      <c r="EV409" s="2"/>
    </row>
    <row r="410" spans="1:152" ht="12.7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c r="CA410" s="2"/>
      <c r="CB410" s="2"/>
      <c r="CC410" s="2"/>
      <c r="CD410" s="2"/>
      <c r="CE410" s="2"/>
      <c r="CF410" s="2"/>
      <c r="CG410" s="2"/>
      <c r="CH410" s="2"/>
      <c r="CI410" s="2"/>
      <c r="CJ410" s="2"/>
      <c r="CK410" s="2"/>
      <c r="CL410" s="2"/>
      <c r="CM410" s="2"/>
      <c r="CN410" s="2"/>
      <c r="CO410" s="2"/>
      <c r="CP410" s="2"/>
      <c r="CQ410" s="2"/>
      <c r="CR410" s="2"/>
      <c r="CS410" s="2"/>
      <c r="CT410" s="2"/>
      <c r="CU410" s="2"/>
      <c r="CV410" s="2"/>
      <c r="CW410" s="2"/>
      <c r="CX410" s="2"/>
      <c r="CY410" s="2"/>
      <c r="CZ410" s="2"/>
      <c r="DA410" s="2"/>
      <c r="DB410" s="2"/>
      <c r="DC410" s="2"/>
      <c r="DD410" s="2"/>
      <c r="DE410" s="2"/>
      <c r="DF410" s="2"/>
      <c r="DG410" s="2"/>
      <c r="DH410" s="2"/>
      <c r="DI410" s="2"/>
      <c r="DJ410" s="2"/>
      <c r="DK410" s="2"/>
      <c r="DL410" s="2"/>
      <c r="DM410" s="2"/>
      <c r="DN410" s="2"/>
      <c r="DO410" s="2"/>
      <c r="DP410" s="2"/>
      <c r="DQ410" s="2"/>
      <c r="DR410" s="2"/>
      <c r="DS410" s="2"/>
      <c r="DT410" s="2"/>
      <c r="DU410" s="2"/>
      <c r="DV410" s="2"/>
      <c r="DW410" s="2"/>
      <c r="DX410" s="2"/>
      <c r="DY410" s="2"/>
      <c r="DZ410" s="2"/>
      <c r="EA410" s="2"/>
      <c r="EB410" s="2"/>
      <c r="EC410" s="2"/>
      <c r="ED410" s="2"/>
      <c r="EE410" s="2"/>
      <c r="EF410" s="2"/>
      <c r="EG410" s="2"/>
      <c r="EH410" s="2"/>
      <c r="EI410" s="2"/>
      <c r="EJ410" s="2"/>
      <c r="EK410" s="2"/>
      <c r="EL410" s="2"/>
      <c r="EM410" s="2"/>
      <c r="EN410" s="2"/>
      <c r="EO410" s="2"/>
      <c r="EP410" s="2"/>
      <c r="EQ410" s="2"/>
      <c r="ER410" s="2"/>
      <c r="ES410" s="2"/>
      <c r="ET410" s="2"/>
      <c r="EU410" s="2"/>
      <c r="EV410" s="2"/>
    </row>
    <row r="411" spans="1:152" ht="12.7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c r="BZ411" s="2"/>
      <c r="CA411" s="2"/>
      <c r="CB411" s="2"/>
      <c r="CC411" s="2"/>
      <c r="CD411" s="2"/>
      <c r="CE411" s="2"/>
      <c r="CF411" s="2"/>
      <c r="CG411" s="2"/>
      <c r="CH411" s="2"/>
      <c r="CI411" s="2"/>
      <c r="CJ411" s="2"/>
      <c r="CK411" s="2"/>
      <c r="CL411" s="2"/>
      <c r="CM411" s="2"/>
      <c r="CN411" s="2"/>
      <c r="CO411" s="2"/>
      <c r="CP411" s="2"/>
      <c r="CQ411" s="2"/>
      <c r="CR411" s="2"/>
      <c r="CS411" s="2"/>
      <c r="CT411" s="2"/>
      <c r="CU411" s="2"/>
      <c r="CV411" s="2"/>
      <c r="CW411" s="2"/>
      <c r="CX411" s="2"/>
      <c r="CY411" s="2"/>
      <c r="CZ411" s="2"/>
      <c r="DA411" s="2"/>
      <c r="DB411" s="2"/>
      <c r="DC411" s="2"/>
      <c r="DD411" s="2"/>
      <c r="DE411" s="2"/>
      <c r="DF411" s="2"/>
      <c r="DG411" s="2"/>
      <c r="DH411" s="2"/>
      <c r="DI411" s="2"/>
      <c r="DJ411" s="2"/>
      <c r="DK411" s="2"/>
      <c r="DL411" s="2"/>
      <c r="DM411" s="2"/>
      <c r="DN411" s="2"/>
      <c r="DO411" s="2"/>
      <c r="DP411" s="2"/>
      <c r="DQ411" s="2"/>
      <c r="DR411" s="2"/>
      <c r="DS411" s="2"/>
      <c r="DT411" s="2"/>
      <c r="DU411" s="2"/>
      <c r="DV411" s="2"/>
      <c r="DW411" s="2"/>
      <c r="DX411" s="2"/>
      <c r="DY411" s="2"/>
      <c r="DZ411" s="2"/>
      <c r="EA411" s="2"/>
      <c r="EB411" s="2"/>
      <c r="EC411" s="2"/>
      <c r="ED411" s="2"/>
      <c r="EE411" s="2"/>
      <c r="EF411" s="2"/>
      <c r="EG411" s="2"/>
      <c r="EH411" s="2"/>
      <c r="EI411" s="2"/>
      <c r="EJ411" s="2"/>
      <c r="EK411" s="2"/>
      <c r="EL411" s="2"/>
      <c r="EM411" s="2"/>
      <c r="EN411" s="2"/>
      <c r="EO411" s="2"/>
      <c r="EP411" s="2"/>
      <c r="EQ411" s="2"/>
      <c r="ER411" s="2"/>
      <c r="ES411" s="2"/>
      <c r="ET411" s="2"/>
      <c r="EU411" s="2"/>
      <c r="EV411" s="2"/>
    </row>
    <row r="412" spans="1:152" ht="12.7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c r="CB412" s="2"/>
      <c r="CC412" s="2"/>
      <c r="CD412" s="2"/>
      <c r="CE412" s="2"/>
      <c r="CF412" s="2"/>
      <c r="CG412" s="2"/>
      <c r="CH412" s="2"/>
      <c r="CI412" s="2"/>
      <c r="CJ412" s="2"/>
      <c r="CK412" s="2"/>
      <c r="CL412" s="2"/>
      <c r="CM412" s="2"/>
      <c r="CN412" s="2"/>
      <c r="CO412" s="2"/>
      <c r="CP412" s="2"/>
      <c r="CQ412" s="2"/>
      <c r="CR412" s="2"/>
      <c r="CS412" s="2"/>
      <c r="CT412" s="2"/>
      <c r="CU412" s="2"/>
      <c r="CV412" s="2"/>
      <c r="CW412" s="2"/>
      <c r="CX412" s="2"/>
      <c r="CY412" s="2"/>
      <c r="CZ412" s="2"/>
      <c r="DA412" s="2"/>
      <c r="DB412" s="2"/>
      <c r="DC412" s="2"/>
      <c r="DD412" s="2"/>
      <c r="DE412" s="2"/>
      <c r="DF412" s="2"/>
      <c r="DG412" s="2"/>
      <c r="DH412" s="2"/>
      <c r="DI412" s="2"/>
      <c r="DJ412" s="2"/>
      <c r="DK412" s="2"/>
      <c r="DL412" s="2"/>
      <c r="DM412" s="2"/>
      <c r="DN412" s="2"/>
      <c r="DO412" s="2"/>
      <c r="DP412" s="2"/>
      <c r="DQ412" s="2"/>
      <c r="DR412" s="2"/>
      <c r="DS412" s="2"/>
      <c r="DT412" s="2"/>
      <c r="DU412" s="2"/>
      <c r="DV412" s="2"/>
      <c r="DW412" s="2"/>
      <c r="DX412" s="2"/>
      <c r="DY412" s="2"/>
      <c r="DZ412" s="2"/>
      <c r="EA412" s="2"/>
      <c r="EB412" s="2"/>
      <c r="EC412" s="2"/>
      <c r="ED412" s="2"/>
      <c r="EE412" s="2"/>
      <c r="EF412" s="2"/>
      <c r="EG412" s="2"/>
      <c r="EH412" s="2"/>
      <c r="EI412" s="2"/>
      <c r="EJ412" s="2"/>
      <c r="EK412" s="2"/>
      <c r="EL412" s="2"/>
      <c r="EM412" s="2"/>
      <c r="EN412" s="2"/>
      <c r="EO412" s="2"/>
      <c r="EP412" s="2"/>
      <c r="EQ412" s="2"/>
      <c r="ER412" s="2"/>
      <c r="ES412" s="2"/>
      <c r="ET412" s="2"/>
      <c r="EU412" s="2"/>
      <c r="EV412" s="2"/>
    </row>
    <row r="413" spans="1:152" ht="12.7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c r="BZ413" s="2"/>
      <c r="CA413" s="2"/>
      <c r="CB413" s="2"/>
      <c r="CC413" s="2"/>
      <c r="CD413" s="2"/>
      <c r="CE413" s="2"/>
      <c r="CF413" s="2"/>
      <c r="CG413" s="2"/>
      <c r="CH413" s="2"/>
      <c r="CI413" s="2"/>
      <c r="CJ413" s="2"/>
      <c r="CK413" s="2"/>
      <c r="CL413" s="2"/>
      <c r="CM413" s="2"/>
      <c r="CN413" s="2"/>
      <c r="CO413" s="2"/>
      <c r="CP413" s="2"/>
      <c r="CQ413" s="2"/>
      <c r="CR413" s="2"/>
      <c r="CS413" s="2"/>
      <c r="CT413" s="2"/>
      <c r="CU413" s="2"/>
      <c r="CV413" s="2"/>
      <c r="CW413" s="2"/>
      <c r="CX413" s="2"/>
      <c r="CY413" s="2"/>
      <c r="CZ413" s="2"/>
      <c r="DA413" s="2"/>
      <c r="DB413" s="2"/>
      <c r="DC413" s="2"/>
      <c r="DD413" s="2"/>
      <c r="DE413" s="2"/>
      <c r="DF413" s="2"/>
      <c r="DG413" s="2"/>
      <c r="DH413" s="2"/>
      <c r="DI413" s="2"/>
      <c r="DJ413" s="2"/>
      <c r="DK413" s="2"/>
      <c r="DL413" s="2"/>
      <c r="DM413" s="2"/>
      <c r="DN413" s="2"/>
      <c r="DO413" s="2"/>
      <c r="DP413" s="2"/>
      <c r="DQ413" s="2"/>
      <c r="DR413" s="2"/>
      <c r="DS413" s="2"/>
      <c r="DT413" s="2"/>
      <c r="DU413" s="2"/>
      <c r="DV413" s="2"/>
      <c r="DW413" s="2"/>
      <c r="DX413" s="2"/>
      <c r="DY413" s="2"/>
      <c r="DZ413" s="2"/>
      <c r="EA413" s="2"/>
      <c r="EB413" s="2"/>
      <c r="EC413" s="2"/>
      <c r="ED413" s="2"/>
      <c r="EE413" s="2"/>
      <c r="EF413" s="2"/>
      <c r="EG413" s="2"/>
      <c r="EH413" s="2"/>
      <c r="EI413" s="2"/>
      <c r="EJ413" s="2"/>
      <c r="EK413" s="2"/>
      <c r="EL413" s="2"/>
      <c r="EM413" s="2"/>
      <c r="EN413" s="2"/>
      <c r="EO413" s="2"/>
      <c r="EP413" s="2"/>
      <c r="EQ413" s="2"/>
      <c r="ER413" s="2"/>
      <c r="ES413" s="2"/>
      <c r="ET413" s="2"/>
      <c r="EU413" s="2"/>
      <c r="EV413" s="2"/>
    </row>
    <row r="414" spans="1:152" ht="12.7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c r="CA414" s="2"/>
      <c r="CB414" s="2"/>
      <c r="CC414" s="2"/>
      <c r="CD414" s="2"/>
      <c r="CE414" s="2"/>
      <c r="CF414" s="2"/>
      <c r="CG414" s="2"/>
      <c r="CH414" s="2"/>
      <c r="CI414" s="2"/>
      <c r="CJ414" s="2"/>
      <c r="CK414" s="2"/>
      <c r="CL414" s="2"/>
      <c r="CM414" s="2"/>
      <c r="CN414" s="2"/>
      <c r="CO414" s="2"/>
      <c r="CP414" s="2"/>
      <c r="CQ414" s="2"/>
      <c r="CR414" s="2"/>
      <c r="CS414" s="2"/>
      <c r="CT414" s="2"/>
      <c r="CU414" s="2"/>
      <c r="CV414" s="2"/>
      <c r="CW414" s="2"/>
      <c r="CX414" s="2"/>
      <c r="CY414" s="2"/>
      <c r="CZ414" s="2"/>
      <c r="DA414" s="2"/>
      <c r="DB414" s="2"/>
      <c r="DC414" s="2"/>
      <c r="DD414" s="2"/>
      <c r="DE414" s="2"/>
      <c r="DF414" s="2"/>
      <c r="DG414" s="2"/>
      <c r="DH414" s="2"/>
      <c r="DI414" s="2"/>
      <c r="DJ414" s="2"/>
      <c r="DK414" s="2"/>
      <c r="DL414" s="2"/>
      <c r="DM414" s="2"/>
      <c r="DN414" s="2"/>
      <c r="DO414" s="2"/>
      <c r="DP414" s="2"/>
      <c r="DQ414" s="2"/>
      <c r="DR414" s="2"/>
      <c r="DS414" s="2"/>
      <c r="DT414" s="2"/>
      <c r="DU414" s="2"/>
      <c r="DV414" s="2"/>
      <c r="DW414" s="2"/>
      <c r="DX414" s="2"/>
      <c r="DY414" s="2"/>
      <c r="DZ414" s="2"/>
      <c r="EA414" s="2"/>
      <c r="EB414" s="2"/>
      <c r="EC414" s="2"/>
      <c r="ED414" s="2"/>
      <c r="EE414" s="2"/>
      <c r="EF414" s="2"/>
      <c r="EG414" s="2"/>
      <c r="EH414" s="2"/>
      <c r="EI414" s="2"/>
      <c r="EJ414" s="2"/>
      <c r="EK414" s="2"/>
      <c r="EL414" s="2"/>
      <c r="EM414" s="2"/>
      <c r="EN414" s="2"/>
      <c r="EO414" s="2"/>
      <c r="EP414" s="2"/>
      <c r="EQ414" s="2"/>
      <c r="ER414" s="2"/>
      <c r="ES414" s="2"/>
      <c r="ET414" s="2"/>
      <c r="EU414" s="2"/>
      <c r="EV414" s="2"/>
    </row>
    <row r="415" spans="1:152" ht="12.7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c r="BZ415" s="2"/>
      <c r="CA415" s="2"/>
      <c r="CB415" s="2"/>
      <c r="CC415" s="2"/>
      <c r="CD415" s="2"/>
      <c r="CE415" s="2"/>
      <c r="CF415" s="2"/>
      <c r="CG415" s="2"/>
      <c r="CH415" s="2"/>
      <c r="CI415" s="2"/>
      <c r="CJ415" s="2"/>
      <c r="CK415" s="2"/>
      <c r="CL415" s="2"/>
      <c r="CM415" s="2"/>
      <c r="CN415" s="2"/>
      <c r="CO415" s="2"/>
      <c r="CP415" s="2"/>
      <c r="CQ415" s="2"/>
      <c r="CR415" s="2"/>
      <c r="CS415" s="2"/>
      <c r="CT415" s="2"/>
      <c r="CU415" s="2"/>
      <c r="CV415" s="2"/>
      <c r="CW415" s="2"/>
      <c r="CX415" s="2"/>
      <c r="CY415" s="2"/>
      <c r="CZ415" s="2"/>
      <c r="DA415" s="2"/>
      <c r="DB415" s="2"/>
      <c r="DC415" s="2"/>
      <c r="DD415" s="2"/>
      <c r="DE415" s="2"/>
      <c r="DF415" s="2"/>
      <c r="DG415" s="2"/>
      <c r="DH415" s="2"/>
      <c r="DI415" s="2"/>
      <c r="DJ415" s="2"/>
      <c r="DK415" s="2"/>
      <c r="DL415" s="2"/>
      <c r="DM415" s="2"/>
      <c r="DN415" s="2"/>
      <c r="DO415" s="2"/>
      <c r="DP415" s="2"/>
      <c r="DQ415" s="2"/>
      <c r="DR415" s="2"/>
      <c r="DS415" s="2"/>
      <c r="DT415" s="2"/>
      <c r="DU415" s="2"/>
      <c r="DV415" s="2"/>
      <c r="DW415" s="2"/>
      <c r="DX415" s="2"/>
      <c r="DY415" s="2"/>
      <c r="DZ415" s="2"/>
      <c r="EA415" s="2"/>
      <c r="EB415" s="2"/>
      <c r="EC415" s="2"/>
      <c r="ED415" s="2"/>
      <c r="EE415" s="2"/>
      <c r="EF415" s="2"/>
      <c r="EG415" s="2"/>
      <c r="EH415" s="2"/>
      <c r="EI415" s="2"/>
      <c r="EJ415" s="2"/>
      <c r="EK415" s="2"/>
      <c r="EL415" s="2"/>
      <c r="EM415" s="2"/>
      <c r="EN415" s="2"/>
      <c r="EO415" s="2"/>
      <c r="EP415" s="2"/>
      <c r="EQ415" s="2"/>
      <c r="ER415" s="2"/>
      <c r="ES415" s="2"/>
      <c r="ET415" s="2"/>
      <c r="EU415" s="2"/>
      <c r="EV415" s="2"/>
    </row>
    <row r="416" spans="1:152" ht="12.7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c r="BZ416" s="2"/>
      <c r="CA416" s="2"/>
      <c r="CB416" s="2"/>
      <c r="CC416" s="2"/>
      <c r="CD416" s="2"/>
      <c r="CE416" s="2"/>
      <c r="CF416" s="2"/>
      <c r="CG416" s="2"/>
      <c r="CH416" s="2"/>
      <c r="CI416" s="2"/>
      <c r="CJ416" s="2"/>
      <c r="CK416" s="2"/>
      <c r="CL416" s="2"/>
      <c r="CM416" s="2"/>
      <c r="CN416" s="2"/>
      <c r="CO416" s="2"/>
      <c r="CP416" s="2"/>
      <c r="CQ416" s="2"/>
      <c r="CR416" s="2"/>
      <c r="CS416" s="2"/>
      <c r="CT416" s="2"/>
      <c r="CU416" s="2"/>
      <c r="CV416" s="2"/>
      <c r="CW416" s="2"/>
      <c r="CX416" s="2"/>
      <c r="CY416" s="2"/>
      <c r="CZ416" s="2"/>
      <c r="DA416" s="2"/>
      <c r="DB416" s="2"/>
      <c r="DC416" s="2"/>
      <c r="DD416" s="2"/>
      <c r="DE416" s="2"/>
      <c r="DF416" s="2"/>
      <c r="DG416" s="2"/>
      <c r="DH416" s="2"/>
      <c r="DI416" s="2"/>
      <c r="DJ416" s="2"/>
      <c r="DK416" s="2"/>
      <c r="DL416" s="2"/>
      <c r="DM416" s="2"/>
      <c r="DN416" s="2"/>
      <c r="DO416" s="2"/>
      <c r="DP416" s="2"/>
      <c r="DQ416" s="2"/>
      <c r="DR416" s="2"/>
      <c r="DS416" s="2"/>
      <c r="DT416" s="2"/>
      <c r="DU416" s="2"/>
      <c r="DV416" s="2"/>
      <c r="DW416" s="2"/>
      <c r="DX416" s="2"/>
      <c r="DY416" s="2"/>
      <c r="DZ416" s="2"/>
      <c r="EA416" s="2"/>
      <c r="EB416" s="2"/>
      <c r="EC416" s="2"/>
      <c r="ED416" s="2"/>
      <c r="EE416" s="2"/>
      <c r="EF416" s="2"/>
      <c r="EG416" s="2"/>
      <c r="EH416" s="2"/>
      <c r="EI416" s="2"/>
      <c r="EJ416" s="2"/>
      <c r="EK416" s="2"/>
      <c r="EL416" s="2"/>
      <c r="EM416" s="2"/>
      <c r="EN416" s="2"/>
      <c r="EO416" s="2"/>
      <c r="EP416" s="2"/>
      <c r="EQ416" s="2"/>
      <c r="ER416" s="2"/>
      <c r="ES416" s="2"/>
      <c r="ET416" s="2"/>
      <c r="EU416" s="2"/>
      <c r="EV416" s="2"/>
    </row>
    <row r="417" spans="1:152" ht="12.7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c r="CA417" s="2"/>
      <c r="CB417" s="2"/>
      <c r="CC417" s="2"/>
      <c r="CD417" s="2"/>
      <c r="CE417" s="2"/>
      <c r="CF417" s="2"/>
      <c r="CG417" s="2"/>
      <c r="CH417" s="2"/>
      <c r="CI417" s="2"/>
      <c r="CJ417" s="2"/>
      <c r="CK417" s="2"/>
      <c r="CL417" s="2"/>
      <c r="CM417" s="2"/>
      <c r="CN417" s="2"/>
      <c r="CO417" s="2"/>
      <c r="CP417" s="2"/>
      <c r="CQ417" s="2"/>
      <c r="CR417" s="2"/>
      <c r="CS417" s="2"/>
      <c r="CT417" s="2"/>
      <c r="CU417" s="2"/>
      <c r="CV417" s="2"/>
      <c r="CW417" s="2"/>
      <c r="CX417" s="2"/>
      <c r="CY417" s="2"/>
      <c r="CZ417" s="2"/>
      <c r="DA417" s="2"/>
      <c r="DB417" s="2"/>
      <c r="DC417" s="2"/>
      <c r="DD417" s="2"/>
      <c r="DE417" s="2"/>
      <c r="DF417" s="2"/>
      <c r="DG417" s="2"/>
      <c r="DH417" s="2"/>
      <c r="DI417" s="2"/>
      <c r="DJ417" s="2"/>
      <c r="DK417" s="2"/>
      <c r="DL417" s="2"/>
      <c r="DM417" s="2"/>
      <c r="DN417" s="2"/>
      <c r="DO417" s="2"/>
      <c r="DP417" s="2"/>
      <c r="DQ417" s="2"/>
      <c r="DR417" s="2"/>
      <c r="DS417" s="2"/>
      <c r="DT417" s="2"/>
      <c r="DU417" s="2"/>
      <c r="DV417" s="2"/>
      <c r="DW417" s="2"/>
      <c r="DX417" s="2"/>
      <c r="DY417" s="2"/>
      <c r="DZ417" s="2"/>
      <c r="EA417" s="2"/>
      <c r="EB417" s="2"/>
      <c r="EC417" s="2"/>
      <c r="ED417" s="2"/>
      <c r="EE417" s="2"/>
      <c r="EF417" s="2"/>
      <c r="EG417" s="2"/>
      <c r="EH417" s="2"/>
      <c r="EI417" s="2"/>
      <c r="EJ417" s="2"/>
      <c r="EK417" s="2"/>
      <c r="EL417" s="2"/>
      <c r="EM417" s="2"/>
      <c r="EN417" s="2"/>
      <c r="EO417" s="2"/>
      <c r="EP417" s="2"/>
      <c r="EQ417" s="2"/>
      <c r="ER417" s="2"/>
      <c r="ES417" s="2"/>
      <c r="ET417" s="2"/>
      <c r="EU417" s="2"/>
      <c r="EV417" s="2"/>
    </row>
    <row r="418" spans="1:152" ht="12.7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c r="CA418" s="2"/>
      <c r="CB418" s="2"/>
      <c r="CC418" s="2"/>
      <c r="CD418" s="2"/>
      <c r="CE418" s="2"/>
      <c r="CF418" s="2"/>
      <c r="CG418" s="2"/>
      <c r="CH418" s="2"/>
      <c r="CI418" s="2"/>
      <c r="CJ418" s="2"/>
      <c r="CK418" s="2"/>
      <c r="CL418" s="2"/>
      <c r="CM418" s="2"/>
      <c r="CN418" s="2"/>
      <c r="CO418" s="2"/>
      <c r="CP418" s="2"/>
      <c r="CQ418" s="2"/>
      <c r="CR418" s="2"/>
      <c r="CS418" s="2"/>
      <c r="CT418" s="2"/>
      <c r="CU418" s="2"/>
      <c r="CV418" s="2"/>
      <c r="CW418" s="2"/>
      <c r="CX418" s="2"/>
      <c r="CY418" s="2"/>
      <c r="CZ418" s="2"/>
      <c r="DA418" s="2"/>
      <c r="DB418" s="2"/>
      <c r="DC418" s="2"/>
      <c r="DD418" s="2"/>
      <c r="DE418" s="2"/>
      <c r="DF418" s="2"/>
      <c r="DG418" s="2"/>
      <c r="DH418" s="2"/>
      <c r="DI418" s="2"/>
      <c r="DJ418" s="2"/>
      <c r="DK418" s="2"/>
      <c r="DL418" s="2"/>
      <c r="DM418" s="2"/>
      <c r="DN418" s="2"/>
      <c r="DO418" s="2"/>
      <c r="DP418" s="2"/>
      <c r="DQ418" s="2"/>
      <c r="DR418" s="2"/>
      <c r="DS418" s="2"/>
      <c r="DT418" s="2"/>
      <c r="DU418" s="2"/>
      <c r="DV418" s="2"/>
      <c r="DW418" s="2"/>
      <c r="DX418" s="2"/>
      <c r="DY418" s="2"/>
      <c r="DZ418" s="2"/>
      <c r="EA418" s="2"/>
      <c r="EB418" s="2"/>
      <c r="EC418" s="2"/>
      <c r="ED418" s="2"/>
      <c r="EE418" s="2"/>
      <c r="EF418" s="2"/>
      <c r="EG418" s="2"/>
      <c r="EH418" s="2"/>
      <c r="EI418" s="2"/>
      <c r="EJ418" s="2"/>
      <c r="EK418" s="2"/>
      <c r="EL418" s="2"/>
      <c r="EM418" s="2"/>
      <c r="EN418" s="2"/>
      <c r="EO418" s="2"/>
      <c r="EP418" s="2"/>
      <c r="EQ418" s="2"/>
      <c r="ER418" s="2"/>
      <c r="ES418" s="2"/>
      <c r="ET418" s="2"/>
      <c r="EU418" s="2"/>
      <c r="EV418" s="2"/>
    </row>
    <row r="419" spans="1:152" ht="12.7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c r="CA419" s="2"/>
      <c r="CB419" s="2"/>
      <c r="CC419" s="2"/>
      <c r="CD419" s="2"/>
      <c r="CE419" s="2"/>
      <c r="CF419" s="2"/>
      <c r="CG419" s="2"/>
      <c r="CH419" s="2"/>
      <c r="CI419" s="2"/>
      <c r="CJ419" s="2"/>
      <c r="CK419" s="2"/>
      <c r="CL419" s="2"/>
      <c r="CM419" s="2"/>
      <c r="CN419" s="2"/>
      <c r="CO419" s="2"/>
      <c r="CP419" s="2"/>
      <c r="CQ419" s="2"/>
      <c r="CR419" s="2"/>
      <c r="CS419" s="2"/>
      <c r="CT419" s="2"/>
      <c r="CU419" s="2"/>
      <c r="CV419" s="2"/>
      <c r="CW419" s="2"/>
      <c r="CX419" s="2"/>
      <c r="CY419" s="2"/>
      <c r="CZ419" s="2"/>
      <c r="DA419" s="2"/>
      <c r="DB419" s="2"/>
      <c r="DC419" s="2"/>
      <c r="DD419" s="2"/>
      <c r="DE419" s="2"/>
      <c r="DF419" s="2"/>
      <c r="DG419" s="2"/>
      <c r="DH419" s="2"/>
      <c r="DI419" s="2"/>
      <c r="DJ419" s="2"/>
      <c r="DK419" s="2"/>
      <c r="DL419" s="2"/>
      <c r="DM419" s="2"/>
      <c r="DN419" s="2"/>
      <c r="DO419" s="2"/>
      <c r="DP419" s="2"/>
      <c r="DQ419" s="2"/>
      <c r="DR419" s="2"/>
      <c r="DS419" s="2"/>
      <c r="DT419" s="2"/>
      <c r="DU419" s="2"/>
      <c r="DV419" s="2"/>
      <c r="DW419" s="2"/>
      <c r="DX419" s="2"/>
      <c r="DY419" s="2"/>
      <c r="DZ419" s="2"/>
      <c r="EA419" s="2"/>
      <c r="EB419" s="2"/>
      <c r="EC419" s="2"/>
      <c r="ED419" s="2"/>
      <c r="EE419" s="2"/>
      <c r="EF419" s="2"/>
      <c r="EG419" s="2"/>
      <c r="EH419" s="2"/>
      <c r="EI419" s="2"/>
      <c r="EJ419" s="2"/>
      <c r="EK419" s="2"/>
      <c r="EL419" s="2"/>
      <c r="EM419" s="2"/>
      <c r="EN419" s="2"/>
      <c r="EO419" s="2"/>
      <c r="EP419" s="2"/>
      <c r="EQ419" s="2"/>
      <c r="ER419" s="2"/>
      <c r="ES419" s="2"/>
      <c r="ET419" s="2"/>
      <c r="EU419" s="2"/>
      <c r="EV419" s="2"/>
    </row>
    <row r="420" spans="1:152" ht="12.7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c r="BZ420" s="2"/>
      <c r="CA420" s="2"/>
      <c r="CB420" s="2"/>
      <c r="CC420" s="2"/>
      <c r="CD420" s="2"/>
      <c r="CE420" s="2"/>
      <c r="CF420" s="2"/>
      <c r="CG420" s="2"/>
      <c r="CH420" s="2"/>
      <c r="CI420" s="2"/>
      <c r="CJ420" s="2"/>
      <c r="CK420" s="2"/>
      <c r="CL420" s="2"/>
      <c r="CM420" s="2"/>
      <c r="CN420" s="2"/>
      <c r="CO420" s="2"/>
      <c r="CP420" s="2"/>
      <c r="CQ420" s="2"/>
      <c r="CR420" s="2"/>
      <c r="CS420" s="2"/>
      <c r="CT420" s="2"/>
      <c r="CU420" s="2"/>
      <c r="CV420" s="2"/>
      <c r="CW420" s="2"/>
      <c r="CX420" s="2"/>
      <c r="CY420" s="2"/>
      <c r="CZ420" s="2"/>
      <c r="DA420" s="2"/>
      <c r="DB420" s="2"/>
      <c r="DC420" s="2"/>
      <c r="DD420" s="2"/>
      <c r="DE420" s="2"/>
      <c r="DF420" s="2"/>
      <c r="DG420" s="2"/>
      <c r="DH420" s="2"/>
      <c r="DI420" s="2"/>
      <c r="DJ420" s="2"/>
      <c r="DK420" s="2"/>
      <c r="DL420" s="2"/>
      <c r="DM420" s="2"/>
      <c r="DN420" s="2"/>
      <c r="DO420" s="2"/>
      <c r="DP420" s="2"/>
      <c r="DQ420" s="2"/>
      <c r="DR420" s="2"/>
      <c r="DS420" s="2"/>
      <c r="DT420" s="2"/>
      <c r="DU420" s="2"/>
      <c r="DV420" s="2"/>
      <c r="DW420" s="2"/>
      <c r="DX420" s="2"/>
      <c r="DY420" s="2"/>
      <c r="DZ420" s="2"/>
      <c r="EA420" s="2"/>
      <c r="EB420" s="2"/>
      <c r="EC420" s="2"/>
      <c r="ED420" s="2"/>
      <c r="EE420" s="2"/>
      <c r="EF420" s="2"/>
      <c r="EG420" s="2"/>
      <c r="EH420" s="2"/>
      <c r="EI420" s="2"/>
      <c r="EJ420" s="2"/>
      <c r="EK420" s="2"/>
      <c r="EL420" s="2"/>
      <c r="EM420" s="2"/>
      <c r="EN420" s="2"/>
      <c r="EO420" s="2"/>
      <c r="EP420" s="2"/>
      <c r="EQ420" s="2"/>
      <c r="ER420" s="2"/>
      <c r="ES420" s="2"/>
      <c r="ET420" s="2"/>
      <c r="EU420" s="2"/>
      <c r="EV420" s="2"/>
    </row>
    <row r="421" spans="1:152" ht="12.7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c r="BZ421" s="2"/>
      <c r="CA421" s="2"/>
      <c r="CB421" s="2"/>
      <c r="CC421" s="2"/>
      <c r="CD421" s="2"/>
      <c r="CE421" s="2"/>
      <c r="CF421" s="2"/>
      <c r="CG421" s="2"/>
      <c r="CH421" s="2"/>
      <c r="CI421" s="2"/>
      <c r="CJ421" s="2"/>
      <c r="CK421" s="2"/>
      <c r="CL421" s="2"/>
      <c r="CM421" s="2"/>
      <c r="CN421" s="2"/>
      <c r="CO421" s="2"/>
      <c r="CP421" s="2"/>
      <c r="CQ421" s="2"/>
      <c r="CR421" s="2"/>
      <c r="CS421" s="2"/>
      <c r="CT421" s="2"/>
      <c r="CU421" s="2"/>
      <c r="CV421" s="2"/>
      <c r="CW421" s="2"/>
      <c r="CX421" s="2"/>
      <c r="CY421" s="2"/>
      <c r="CZ421" s="2"/>
      <c r="DA421" s="2"/>
      <c r="DB421" s="2"/>
      <c r="DC421" s="2"/>
      <c r="DD421" s="2"/>
      <c r="DE421" s="2"/>
      <c r="DF421" s="2"/>
      <c r="DG421" s="2"/>
      <c r="DH421" s="2"/>
      <c r="DI421" s="2"/>
      <c r="DJ421" s="2"/>
      <c r="DK421" s="2"/>
      <c r="DL421" s="2"/>
      <c r="DM421" s="2"/>
      <c r="DN421" s="2"/>
      <c r="DO421" s="2"/>
      <c r="DP421" s="2"/>
      <c r="DQ421" s="2"/>
      <c r="DR421" s="2"/>
      <c r="DS421" s="2"/>
      <c r="DT421" s="2"/>
      <c r="DU421" s="2"/>
      <c r="DV421" s="2"/>
      <c r="DW421" s="2"/>
      <c r="DX421" s="2"/>
      <c r="DY421" s="2"/>
      <c r="DZ421" s="2"/>
      <c r="EA421" s="2"/>
      <c r="EB421" s="2"/>
      <c r="EC421" s="2"/>
      <c r="ED421" s="2"/>
      <c r="EE421" s="2"/>
      <c r="EF421" s="2"/>
      <c r="EG421" s="2"/>
      <c r="EH421" s="2"/>
      <c r="EI421" s="2"/>
      <c r="EJ421" s="2"/>
      <c r="EK421" s="2"/>
      <c r="EL421" s="2"/>
      <c r="EM421" s="2"/>
      <c r="EN421" s="2"/>
      <c r="EO421" s="2"/>
      <c r="EP421" s="2"/>
      <c r="EQ421" s="2"/>
      <c r="ER421" s="2"/>
      <c r="ES421" s="2"/>
      <c r="ET421" s="2"/>
      <c r="EU421" s="2"/>
      <c r="EV421" s="2"/>
    </row>
    <row r="422" spans="1:152" ht="12.7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c r="CA422" s="2"/>
      <c r="CB422" s="2"/>
      <c r="CC422" s="2"/>
      <c r="CD422" s="2"/>
      <c r="CE422" s="2"/>
      <c r="CF422" s="2"/>
      <c r="CG422" s="2"/>
      <c r="CH422" s="2"/>
      <c r="CI422" s="2"/>
      <c r="CJ422" s="2"/>
      <c r="CK422" s="2"/>
      <c r="CL422" s="2"/>
      <c r="CM422" s="2"/>
      <c r="CN422" s="2"/>
      <c r="CO422" s="2"/>
      <c r="CP422" s="2"/>
      <c r="CQ422" s="2"/>
      <c r="CR422" s="2"/>
      <c r="CS422" s="2"/>
      <c r="CT422" s="2"/>
      <c r="CU422" s="2"/>
      <c r="CV422" s="2"/>
      <c r="CW422" s="2"/>
      <c r="CX422" s="2"/>
      <c r="CY422" s="2"/>
      <c r="CZ422" s="2"/>
      <c r="DA422" s="2"/>
      <c r="DB422" s="2"/>
      <c r="DC422" s="2"/>
      <c r="DD422" s="2"/>
      <c r="DE422" s="2"/>
      <c r="DF422" s="2"/>
      <c r="DG422" s="2"/>
      <c r="DH422" s="2"/>
      <c r="DI422" s="2"/>
      <c r="DJ422" s="2"/>
      <c r="DK422" s="2"/>
      <c r="DL422" s="2"/>
      <c r="DM422" s="2"/>
      <c r="DN422" s="2"/>
      <c r="DO422" s="2"/>
      <c r="DP422" s="2"/>
      <c r="DQ422" s="2"/>
      <c r="DR422" s="2"/>
      <c r="DS422" s="2"/>
      <c r="DT422" s="2"/>
      <c r="DU422" s="2"/>
      <c r="DV422" s="2"/>
      <c r="DW422" s="2"/>
      <c r="DX422" s="2"/>
      <c r="DY422" s="2"/>
      <c r="DZ422" s="2"/>
      <c r="EA422" s="2"/>
      <c r="EB422" s="2"/>
      <c r="EC422" s="2"/>
      <c r="ED422" s="2"/>
      <c r="EE422" s="2"/>
      <c r="EF422" s="2"/>
      <c r="EG422" s="2"/>
      <c r="EH422" s="2"/>
      <c r="EI422" s="2"/>
      <c r="EJ422" s="2"/>
      <c r="EK422" s="2"/>
      <c r="EL422" s="2"/>
      <c r="EM422" s="2"/>
      <c r="EN422" s="2"/>
      <c r="EO422" s="2"/>
      <c r="EP422" s="2"/>
      <c r="EQ422" s="2"/>
      <c r="ER422" s="2"/>
      <c r="ES422" s="2"/>
      <c r="ET422" s="2"/>
      <c r="EU422" s="2"/>
      <c r="EV422" s="2"/>
    </row>
    <row r="423" spans="1:152" ht="12.7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c r="CA423" s="2"/>
      <c r="CB423" s="2"/>
      <c r="CC423" s="2"/>
      <c r="CD423" s="2"/>
      <c r="CE423" s="2"/>
      <c r="CF423" s="2"/>
      <c r="CG423" s="2"/>
      <c r="CH423" s="2"/>
      <c r="CI423" s="2"/>
      <c r="CJ423" s="2"/>
      <c r="CK423" s="2"/>
      <c r="CL423" s="2"/>
      <c r="CM423" s="2"/>
      <c r="CN423" s="2"/>
      <c r="CO423" s="2"/>
      <c r="CP423" s="2"/>
      <c r="CQ423" s="2"/>
      <c r="CR423" s="2"/>
      <c r="CS423" s="2"/>
      <c r="CT423" s="2"/>
      <c r="CU423" s="2"/>
      <c r="CV423" s="2"/>
      <c r="CW423" s="2"/>
      <c r="CX423" s="2"/>
      <c r="CY423" s="2"/>
      <c r="CZ423" s="2"/>
      <c r="DA423" s="2"/>
      <c r="DB423" s="2"/>
      <c r="DC423" s="2"/>
      <c r="DD423" s="2"/>
      <c r="DE423" s="2"/>
      <c r="DF423" s="2"/>
      <c r="DG423" s="2"/>
      <c r="DH423" s="2"/>
      <c r="DI423" s="2"/>
      <c r="DJ423" s="2"/>
      <c r="DK423" s="2"/>
      <c r="DL423" s="2"/>
      <c r="DM423" s="2"/>
      <c r="DN423" s="2"/>
      <c r="DO423" s="2"/>
      <c r="DP423" s="2"/>
      <c r="DQ423" s="2"/>
      <c r="DR423" s="2"/>
      <c r="DS423" s="2"/>
      <c r="DT423" s="2"/>
      <c r="DU423" s="2"/>
      <c r="DV423" s="2"/>
      <c r="DW423" s="2"/>
      <c r="DX423" s="2"/>
      <c r="DY423" s="2"/>
      <c r="DZ423" s="2"/>
      <c r="EA423" s="2"/>
      <c r="EB423" s="2"/>
      <c r="EC423" s="2"/>
      <c r="ED423" s="2"/>
      <c r="EE423" s="2"/>
      <c r="EF423" s="2"/>
      <c r="EG423" s="2"/>
      <c r="EH423" s="2"/>
      <c r="EI423" s="2"/>
      <c r="EJ423" s="2"/>
      <c r="EK423" s="2"/>
      <c r="EL423" s="2"/>
      <c r="EM423" s="2"/>
      <c r="EN423" s="2"/>
      <c r="EO423" s="2"/>
      <c r="EP423" s="2"/>
      <c r="EQ423" s="2"/>
      <c r="ER423" s="2"/>
      <c r="ES423" s="2"/>
      <c r="ET423" s="2"/>
      <c r="EU423" s="2"/>
      <c r="EV423" s="2"/>
    </row>
    <row r="424" spans="1:152" ht="12.7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c r="BZ424" s="2"/>
      <c r="CA424" s="2"/>
      <c r="CB424" s="2"/>
      <c r="CC424" s="2"/>
      <c r="CD424" s="2"/>
      <c r="CE424" s="2"/>
      <c r="CF424" s="2"/>
      <c r="CG424" s="2"/>
      <c r="CH424" s="2"/>
      <c r="CI424" s="2"/>
      <c r="CJ424" s="2"/>
      <c r="CK424" s="2"/>
      <c r="CL424" s="2"/>
      <c r="CM424" s="2"/>
      <c r="CN424" s="2"/>
      <c r="CO424" s="2"/>
      <c r="CP424" s="2"/>
      <c r="CQ424" s="2"/>
      <c r="CR424" s="2"/>
      <c r="CS424" s="2"/>
      <c r="CT424" s="2"/>
      <c r="CU424" s="2"/>
      <c r="CV424" s="2"/>
      <c r="CW424" s="2"/>
      <c r="CX424" s="2"/>
      <c r="CY424" s="2"/>
      <c r="CZ424" s="2"/>
      <c r="DA424" s="2"/>
      <c r="DB424" s="2"/>
      <c r="DC424" s="2"/>
      <c r="DD424" s="2"/>
      <c r="DE424" s="2"/>
      <c r="DF424" s="2"/>
      <c r="DG424" s="2"/>
      <c r="DH424" s="2"/>
      <c r="DI424" s="2"/>
      <c r="DJ424" s="2"/>
      <c r="DK424" s="2"/>
      <c r="DL424" s="2"/>
      <c r="DM424" s="2"/>
      <c r="DN424" s="2"/>
      <c r="DO424" s="2"/>
      <c r="DP424" s="2"/>
      <c r="DQ424" s="2"/>
      <c r="DR424" s="2"/>
      <c r="DS424" s="2"/>
      <c r="DT424" s="2"/>
      <c r="DU424" s="2"/>
      <c r="DV424" s="2"/>
      <c r="DW424" s="2"/>
      <c r="DX424" s="2"/>
      <c r="DY424" s="2"/>
      <c r="DZ424" s="2"/>
      <c r="EA424" s="2"/>
      <c r="EB424" s="2"/>
      <c r="EC424" s="2"/>
      <c r="ED424" s="2"/>
      <c r="EE424" s="2"/>
      <c r="EF424" s="2"/>
      <c r="EG424" s="2"/>
      <c r="EH424" s="2"/>
      <c r="EI424" s="2"/>
      <c r="EJ424" s="2"/>
      <c r="EK424" s="2"/>
      <c r="EL424" s="2"/>
      <c r="EM424" s="2"/>
      <c r="EN424" s="2"/>
      <c r="EO424" s="2"/>
      <c r="EP424" s="2"/>
      <c r="EQ424" s="2"/>
      <c r="ER424" s="2"/>
      <c r="ES424" s="2"/>
      <c r="ET424" s="2"/>
      <c r="EU424" s="2"/>
      <c r="EV424" s="2"/>
    </row>
    <row r="425" spans="1:152" ht="12.7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c r="BX425" s="2"/>
      <c r="BY425" s="2"/>
      <c r="BZ425" s="2"/>
      <c r="CA425" s="2"/>
      <c r="CB425" s="2"/>
      <c r="CC425" s="2"/>
      <c r="CD425" s="2"/>
      <c r="CE425" s="2"/>
      <c r="CF425" s="2"/>
      <c r="CG425" s="2"/>
      <c r="CH425" s="2"/>
      <c r="CI425" s="2"/>
      <c r="CJ425" s="2"/>
      <c r="CK425" s="2"/>
      <c r="CL425" s="2"/>
      <c r="CM425" s="2"/>
      <c r="CN425" s="2"/>
      <c r="CO425" s="2"/>
      <c r="CP425" s="2"/>
      <c r="CQ425" s="2"/>
      <c r="CR425" s="2"/>
      <c r="CS425" s="2"/>
      <c r="CT425" s="2"/>
      <c r="CU425" s="2"/>
      <c r="CV425" s="2"/>
      <c r="CW425" s="2"/>
      <c r="CX425" s="2"/>
      <c r="CY425" s="2"/>
      <c r="CZ425" s="2"/>
      <c r="DA425" s="2"/>
      <c r="DB425" s="2"/>
      <c r="DC425" s="2"/>
      <c r="DD425" s="2"/>
      <c r="DE425" s="2"/>
      <c r="DF425" s="2"/>
      <c r="DG425" s="2"/>
      <c r="DH425" s="2"/>
      <c r="DI425" s="2"/>
      <c r="DJ425" s="2"/>
      <c r="DK425" s="2"/>
      <c r="DL425" s="2"/>
      <c r="DM425" s="2"/>
      <c r="DN425" s="2"/>
      <c r="DO425" s="2"/>
      <c r="DP425" s="2"/>
      <c r="DQ425" s="2"/>
      <c r="DR425" s="2"/>
      <c r="DS425" s="2"/>
      <c r="DT425" s="2"/>
      <c r="DU425" s="2"/>
      <c r="DV425" s="2"/>
      <c r="DW425" s="2"/>
      <c r="DX425" s="2"/>
      <c r="DY425" s="2"/>
      <c r="DZ425" s="2"/>
      <c r="EA425" s="2"/>
      <c r="EB425" s="2"/>
      <c r="EC425" s="2"/>
      <c r="ED425" s="2"/>
      <c r="EE425" s="2"/>
      <c r="EF425" s="2"/>
      <c r="EG425" s="2"/>
      <c r="EH425" s="2"/>
      <c r="EI425" s="2"/>
      <c r="EJ425" s="2"/>
      <c r="EK425" s="2"/>
      <c r="EL425" s="2"/>
      <c r="EM425" s="2"/>
      <c r="EN425" s="2"/>
      <c r="EO425" s="2"/>
      <c r="EP425" s="2"/>
      <c r="EQ425" s="2"/>
      <c r="ER425" s="2"/>
      <c r="ES425" s="2"/>
      <c r="ET425" s="2"/>
      <c r="EU425" s="2"/>
      <c r="EV425" s="2"/>
    </row>
    <row r="426" spans="1:152" ht="12.7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c r="CA426" s="2"/>
      <c r="CB426" s="2"/>
      <c r="CC426" s="2"/>
      <c r="CD426" s="2"/>
      <c r="CE426" s="2"/>
      <c r="CF426" s="2"/>
      <c r="CG426" s="2"/>
      <c r="CH426" s="2"/>
      <c r="CI426" s="2"/>
      <c r="CJ426" s="2"/>
      <c r="CK426" s="2"/>
      <c r="CL426" s="2"/>
      <c r="CM426" s="2"/>
      <c r="CN426" s="2"/>
      <c r="CO426" s="2"/>
      <c r="CP426" s="2"/>
      <c r="CQ426" s="2"/>
      <c r="CR426" s="2"/>
      <c r="CS426" s="2"/>
      <c r="CT426" s="2"/>
      <c r="CU426" s="2"/>
      <c r="CV426" s="2"/>
      <c r="CW426" s="2"/>
      <c r="CX426" s="2"/>
      <c r="CY426" s="2"/>
      <c r="CZ426" s="2"/>
      <c r="DA426" s="2"/>
      <c r="DB426" s="2"/>
      <c r="DC426" s="2"/>
      <c r="DD426" s="2"/>
      <c r="DE426" s="2"/>
      <c r="DF426" s="2"/>
      <c r="DG426" s="2"/>
      <c r="DH426" s="2"/>
      <c r="DI426" s="2"/>
      <c r="DJ426" s="2"/>
      <c r="DK426" s="2"/>
      <c r="DL426" s="2"/>
      <c r="DM426" s="2"/>
      <c r="DN426" s="2"/>
      <c r="DO426" s="2"/>
      <c r="DP426" s="2"/>
      <c r="DQ426" s="2"/>
      <c r="DR426" s="2"/>
      <c r="DS426" s="2"/>
      <c r="DT426" s="2"/>
      <c r="DU426" s="2"/>
      <c r="DV426" s="2"/>
      <c r="DW426" s="2"/>
      <c r="DX426" s="2"/>
      <c r="DY426" s="2"/>
      <c r="DZ426" s="2"/>
      <c r="EA426" s="2"/>
      <c r="EB426" s="2"/>
      <c r="EC426" s="2"/>
      <c r="ED426" s="2"/>
      <c r="EE426" s="2"/>
      <c r="EF426" s="2"/>
      <c r="EG426" s="2"/>
      <c r="EH426" s="2"/>
      <c r="EI426" s="2"/>
      <c r="EJ426" s="2"/>
      <c r="EK426" s="2"/>
      <c r="EL426" s="2"/>
      <c r="EM426" s="2"/>
      <c r="EN426" s="2"/>
      <c r="EO426" s="2"/>
      <c r="EP426" s="2"/>
      <c r="EQ426" s="2"/>
      <c r="ER426" s="2"/>
      <c r="ES426" s="2"/>
      <c r="ET426" s="2"/>
      <c r="EU426" s="2"/>
      <c r="EV426" s="2"/>
    </row>
    <row r="427" spans="1:152" ht="12.7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c r="BZ427" s="2"/>
      <c r="CA427" s="2"/>
      <c r="CB427" s="2"/>
      <c r="CC427" s="2"/>
      <c r="CD427" s="2"/>
      <c r="CE427" s="2"/>
      <c r="CF427" s="2"/>
      <c r="CG427" s="2"/>
      <c r="CH427" s="2"/>
      <c r="CI427" s="2"/>
      <c r="CJ427" s="2"/>
      <c r="CK427" s="2"/>
      <c r="CL427" s="2"/>
      <c r="CM427" s="2"/>
      <c r="CN427" s="2"/>
      <c r="CO427" s="2"/>
      <c r="CP427" s="2"/>
      <c r="CQ427" s="2"/>
      <c r="CR427" s="2"/>
      <c r="CS427" s="2"/>
      <c r="CT427" s="2"/>
      <c r="CU427" s="2"/>
      <c r="CV427" s="2"/>
      <c r="CW427" s="2"/>
      <c r="CX427" s="2"/>
      <c r="CY427" s="2"/>
      <c r="CZ427" s="2"/>
      <c r="DA427" s="2"/>
      <c r="DB427" s="2"/>
      <c r="DC427" s="2"/>
      <c r="DD427" s="2"/>
      <c r="DE427" s="2"/>
      <c r="DF427" s="2"/>
      <c r="DG427" s="2"/>
      <c r="DH427" s="2"/>
      <c r="DI427" s="2"/>
      <c r="DJ427" s="2"/>
      <c r="DK427" s="2"/>
      <c r="DL427" s="2"/>
      <c r="DM427" s="2"/>
      <c r="DN427" s="2"/>
      <c r="DO427" s="2"/>
      <c r="DP427" s="2"/>
      <c r="DQ427" s="2"/>
      <c r="DR427" s="2"/>
      <c r="DS427" s="2"/>
      <c r="DT427" s="2"/>
      <c r="DU427" s="2"/>
      <c r="DV427" s="2"/>
      <c r="DW427" s="2"/>
      <c r="DX427" s="2"/>
      <c r="DY427" s="2"/>
      <c r="DZ427" s="2"/>
      <c r="EA427" s="2"/>
      <c r="EB427" s="2"/>
      <c r="EC427" s="2"/>
      <c r="ED427" s="2"/>
      <c r="EE427" s="2"/>
      <c r="EF427" s="2"/>
      <c r="EG427" s="2"/>
      <c r="EH427" s="2"/>
      <c r="EI427" s="2"/>
      <c r="EJ427" s="2"/>
      <c r="EK427" s="2"/>
      <c r="EL427" s="2"/>
      <c r="EM427" s="2"/>
      <c r="EN427" s="2"/>
      <c r="EO427" s="2"/>
      <c r="EP427" s="2"/>
      <c r="EQ427" s="2"/>
      <c r="ER427" s="2"/>
      <c r="ES427" s="2"/>
      <c r="ET427" s="2"/>
      <c r="EU427" s="2"/>
      <c r="EV427" s="2"/>
    </row>
    <row r="428" spans="1:152" ht="12.7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c r="CA428" s="2"/>
      <c r="CB428" s="2"/>
      <c r="CC428" s="2"/>
      <c r="CD428" s="2"/>
      <c r="CE428" s="2"/>
      <c r="CF428" s="2"/>
      <c r="CG428" s="2"/>
      <c r="CH428" s="2"/>
      <c r="CI428" s="2"/>
      <c r="CJ428" s="2"/>
      <c r="CK428" s="2"/>
      <c r="CL428" s="2"/>
      <c r="CM428" s="2"/>
      <c r="CN428" s="2"/>
      <c r="CO428" s="2"/>
      <c r="CP428" s="2"/>
      <c r="CQ428" s="2"/>
      <c r="CR428" s="2"/>
      <c r="CS428" s="2"/>
      <c r="CT428" s="2"/>
      <c r="CU428" s="2"/>
      <c r="CV428" s="2"/>
      <c r="CW428" s="2"/>
      <c r="CX428" s="2"/>
      <c r="CY428" s="2"/>
      <c r="CZ428" s="2"/>
      <c r="DA428" s="2"/>
      <c r="DB428" s="2"/>
      <c r="DC428" s="2"/>
      <c r="DD428" s="2"/>
      <c r="DE428" s="2"/>
      <c r="DF428" s="2"/>
      <c r="DG428" s="2"/>
      <c r="DH428" s="2"/>
      <c r="DI428" s="2"/>
      <c r="DJ428" s="2"/>
      <c r="DK428" s="2"/>
      <c r="DL428" s="2"/>
      <c r="DM428" s="2"/>
      <c r="DN428" s="2"/>
      <c r="DO428" s="2"/>
      <c r="DP428" s="2"/>
      <c r="DQ428" s="2"/>
      <c r="DR428" s="2"/>
      <c r="DS428" s="2"/>
      <c r="DT428" s="2"/>
      <c r="DU428" s="2"/>
      <c r="DV428" s="2"/>
      <c r="DW428" s="2"/>
      <c r="DX428" s="2"/>
      <c r="DY428" s="2"/>
      <c r="DZ428" s="2"/>
      <c r="EA428" s="2"/>
      <c r="EB428" s="2"/>
      <c r="EC428" s="2"/>
      <c r="ED428" s="2"/>
      <c r="EE428" s="2"/>
      <c r="EF428" s="2"/>
      <c r="EG428" s="2"/>
      <c r="EH428" s="2"/>
      <c r="EI428" s="2"/>
      <c r="EJ428" s="2"/>
      <c r="EK428" s="2"/>
      <c r="EL428" s="2"/>
      <c r="EM428" s="2"/>
      <c r="EN428" s="2"/>
      <c r="EO428" s="2"/>
      <c r="EP428" s="2"/>
      <c r="EQ428" s="2"/>
      <c r="ER428" s="2"/>
      <c r="ES428" s="2"/>
      <c r="ET428" s="2"/>
      <c r="EU428" s="2"/>
      <c r="EV428" s="2"/>
    </row>
    <row r="429" spans="1:152" ht="12.7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c r="BZ429" s="2"/>
      <c r="CA429" s="2"/>
      <c r="CB429" s="2"/>
      <c r="CC429" s="2"/>
      <c r="CD429" s="2"/>
      <c r="CE429" s="2"/>
      <c r="CF429" s="2"/>
      <c r="CG429" s="2"/>
      <c r="CH429" s="2"/>
      <c r="CI429" s="2"/>
      <c r="CJ429" s="2"/>
      <c r="CK429" s="2"/>
      <c r="CL429" s="2"/>
      <c r="CM429" s="2"/>
      <c r="CN429" s="2"/>
      <c r="CO429" s="2"/>
      <c r="CP429" s="2"/>
      <c r="CQ429" s="2"/>
      <c r="CR429" s="2"/>
      <c r="CS429" s="2"/>
      <c r="CT429" s="2"/>
      <c r="CU429" s="2"/>
      <c r="CV429" s="2"/>
      <c r="CW429" s="2"/>
      <c r="CX429" s="2"/>
      <c r="CY429" s="2"/>
      <c r="CZ429" s="2"/>
      <c r="DA429" s="2"/>
      <c r="DB429" s="2"/>
      <c r="DC429" s="2"/>
      <c r="DD429" s="2"/>
      <c r="DE429" s="2"/>
      <c r="DF429" s="2"/>
      <c r="DG429" s="2"/>
      <c r="DH429" s="2"/>
      <c r="DI429" s="2"/>
      <c r="DJ429" s="2"/>
      <c r="DK429" s="2"/>
      <c r="DL429" s="2"/>
      <c r="DM429" s="2"/>
      <c r="DN429" s="2"/>
      <c r="DO429" s="2"/>
      <c r="DP429" s="2"/>
      <c r="DQ429" s="2"/>
      <c r="DR429" s="2"/>
      <c r="DS429" s="2"/>
      <c r="DT429" s="2"/>
      <c r="DU429" s="2"/>
      <c r="DV429" s="2"/>
      <c r="DW429" s="2"/>
      <c r="DX429" s="2"/>
      <c r="DY429" s="2"/>
      <c r="DZ429" s="2"/>
      <c r="EA429" s="2"/>
      <c r="EB429" s="2"/>
      <c r="EC429" s="2"/>
      <c r="ED429" s="2"/>
      <c r="EE429" s="2"/>
      <c r="EF429" s="2"/>
      <c r="EG429" s="2"/>
      <c r="EH429" s="2"/>
      <c r="EI429" s="2"/>
      <c r="EJ429" s="2"/>
      <c r="EK429" s="2"/>
      <c r="EL429" s="2"/>
      <c r="EM429" s="2"/>
      <c r="EN429" s="2"/>
      <c r="EO429" s="2"/>
      <c r="EP429" s="2"/>
      <c r="EQ429" s="2"/>
      <c r="ER429" s="2"/>
      <c r="ES429" s="2"/>
      <c r="ET429" s="2"/>
      <c r="EU429" s="2"/>
      <c r="EV429" s="2"/>
    </row>
    <row r="430" spans="1:152" ht="12.7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c r="BZ430" s="2"/>
      <c r="CA430" s="2"/>
      <c r="CB430" s="2"/>
      <c r="CC430" s="2"/>
      <c r="CD430" s="2"/>
      <c r="CE430" s="2"/>
      <c r="CF430" s="2"/>
      <c r="CG430" s="2"/>
      <c r="CH430" s="2"/>
      <c r="CI430" s="2"/>
      <c r="CJ430" s="2"/>
      <c r="CK430" s="2"/>
      <c r="CL430" s="2"/>
      <c r="CM430" s="2"/>
      <c r="CN430" s="2"/>
      <c r="CO430" s="2"/>
      <c r="CP430" s="2"/>
      <c r="CQ430" s="2"/>
      <c r="CR430" s="2"/>
      <c r="CS430" s="2"/>
      <c r="CT430" s="2"/>
      <c r="CU430" s="2"/>
      <c r="CV430" s="2"/>
      <c r="CW430" s="2"/>
      <c r="CX430" s="2"/>
      <c r="CY430" s="2"/>
      <c r="CZ430" s="2"/>
      <c r="DA430" s="2"/>
      <c r="DB430" s="2"/>
      <c r="DC430" s="2"/>
      <c r="DD430" s="2"/>
      <c r="DE430" s="2"/>
      <c r="DF430" s="2"/>
      <c r="DG430" s="2"/>
      <c r="DH430" s="2"/>
      <c r="DI430" s="2"/>
      <c r="DJ430" s="2"/>
      <c r="DK430" s="2"/>
      <c r="DL430" s="2"/>
      <c r="DM430" s="2"/>
      <c r="DN430" s="2"/>
      <c r="DO430" s="2"/>
      <c r="DP430" s="2"/>
      <c r="DQ430" s="2"/>
      <c r="DR430" s="2"/>
      <c r="DS430" s="2"/>
      <c r="DT430" s="2"/>
      <c r="DU430" s="2"/>
      <c r="DV430" s="2"/>
      <c r="DW430" s="2"/>
      <c r="DX430" s="2"/>
      <c r="DY430" s="2"/>
      <c r="DZ430" s="2"/>
      <c r="EA430" s="2"/>
      <c r="EB430" s="2"/>
      <c r="EC430" s="2"/>
      <c r="ED430" s="2"/>
      <c r="EE430" s="2"/>
      <c r="EF430" s="2"/>
      <c r="EG430" s="2"/>
      <c r="EH430" s="2"/>
      <c r="EI430" s="2"/>
      <c r="EJ430" s="2"/>
      <c r="EK430" s="2"/>
      <c r="EL430" s="2"/>
      <c r="EM430" s="2"/>
      <c r="EN430" s="2"/>
      <c r="EO430" s="2"/>
      <c r="EP430" s="2"/>
      <c r="EQ430" s="2"/>
      <c r="ER430" s="2"/>
      <c r="ES430" s="2"/>
      <c r="ET430" s="2"/>
      <c r="EU430" s="2"/>
      <c r="EV430" s="2"/>
    </row>
    <row r="431" spans="1:152" ht="12.7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c r="BZ431" s="2"/>
      <c r="CA431" s="2"/>
      <c r="CB431" s="2"/>
      <c r="CC431" s="2"/>
      <c r="CD431" s="2"/>
      <c r="CE431" s="2"/>
      <c r="CF431" s="2"/>
      <c r="CG431" s="2"/>
      <c r="CH431" s="2"/>
      <c r="CI431" s="2"/>
      <c r="CJ431" s="2"/>
      <c r="CK431" s="2"/>
      <c r="CL431" s="2"/>
      <c r="CM431" s="2"/>
      <c r="CN431" s="2"/>
      <c r="CO431" s="2"/>
      <c r="CP431" s="2"/>
      <c r="CQ431" s="2"/>
      <c r="CR431" s="2"/>
      <c r="CS431" s="2"/>
      <c r="CT431" s="2"/>
      <c r="CU431" s="2"/>
      <c r="CV431" s="2"/>
      <c r="CW431" s="2"/>
      <c r="CX431" s="2"/>
      <c r="CY431" s="2"/>
      <c r="CZ431" s="2"/>
      <c r="DA431" s="2"/>
      <c r="DB431" s="2"/>
      <c r="DC431" s="2"/>
      <c r="DD431" s="2"/>
      <c r="DE431" s="2"/>
      <c r="DF431" s="2"/>
      <c r="DG431" s="2"/>
      <c r="DH431" s="2"/>
      <c r="DI431" s="2"/>
      <c r="DJ431" s="2"/>
      <c r="DK431" s="2"/>
      <c r="DL431" s="2"/>
      <c r="DM431" s="2"/>
      <c r="DN431" s="2"/>
      <c r="DO431" s="2"/>
      <c r="DP431" s="2"/>
      <c r="DQ431" s="2"/>
      <c r="DR431" s="2"/>
      <c r="DS431" s="2"/>
      <c r="DT431" s="2"/>
      <c r="DU431" s="2"/>
      <c r="DV431" s="2"/>
      <c r="DW431" s="2"/>
      <c r="DX431" s="2"/>
      <c r="DY431" s="2"/>
      <c r="DZ431" s="2"/>
      <c r="EA431" s="2"/>
      <c r="EB431" s="2"/>
      <c r="EC431" s="2"/>
      <c r="ED431" s="2"/>
      <c r="EE431" s="2"/>
      <c r="EF431" s="2"/>
      <c r="EG431" s="2"/>
      <c r="EH431" s="2"/>
      <c r="EI431" s="2"/>
      <c r="EJ431" s="2"/>
      <c r="EK431" s="2"/>
      <c r="EL431" s="2"/>
      <c r="EM431" s="2"/>
      <c r="EN431" s="2"/>
      <c r="EO431" s="2"/>
      <c r="EP431" s="2"/>
      <c r="EQ431" s="2"/>
      <c r="ER431" s="2"/>
      <c r="ES431" s="2"/>
      <c r="ET431" s="2"/>
      <c r="EU431" s="2"/>
      <c r="EV431" s="2"/>
    </row>
    <row r="432" spans="1:152" ht="12.7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c r="CA432" s="2"/>
      <c r="CB432" s="2"/>
      <c r="CC432" s="2"/>
      <c r="CD432" s="2"/>
      <c r="CE432" s="2"/>
      <c r="CF432" s="2"/>
      <c r="CG432" s="2"/>
      <c r="CH432" s="2"/>
      <c r="CI432" s="2"/>
      <c r="CJ432" s="2"/>
      <c r="CK432" s="2"/>
      <c r="CL432" s="2"/>
      <c r="CM432" s="2"/>
      <c r="CN432" s="2"/>
      <c r="CO432" s="2"/>
      <c r="CP432" s="2"/>
      <c r="CQ432" s="2"/>
      <c r="CR432" s="2"/>
      <c r="CS432" s="2"/>
      <c r="CT432" s="2"/>
      <c r="CU432" s="2"/>
      <c r="CV432" s="2"/>
      <c r="CW432" s="2"/>
      <c r="CX432" s="2"/>
      <c r="CY432" s="2"/>
      <c r="CZ432" s="2"/>
      <c r="DA432" s="2"/>
      <c r="DB432" s="2"/>
      <c r="DC432" s="2"/>
      <c r="DD432" s="2"/>
      <c r="DE432" s="2"/>
      <c r="DF432" s="2"/>
      <c r="DG432" s="2"/>
      <c r="DH432" s="2"/>
      <c r="DI432" s="2"/>
      <c r="DJ432" s="2"/>
      <c r="DK432" s="2"/>
      <c r="DL432" s="2"/>
      <c r="DM432" s="2"/>
      <c r="DN432" s="2"/>
      <c r="DO432" s="2"/>
      <c r="DP432" s="2"/>
      <c r="DQ432" s="2"/>
      <c r="DR432" s="2"/>
      <c r="DS432" s="2"/>
      <c r="DT432" s="2"/>
      <c r="DU432" s="2"/>
      <c r="DV432" s="2"/>
      <c r="DW432" s="2"/>
      <c r="DX432" s="2"/>
      <c r="DY432" s="2"/>
      <c r="DZ432" s="2"/>
      <c r="EA432" s="2"/>
      <c r="EB432" s="2"/>
      <c r="EC432" s="2"/>
      <c r="ED432" s="2"/>
      <c r="EE432" s="2"/>
      <c r="EF432" s="2"/>
      <c r="EG432" s="2"/>
      <c r="EH432" s="2"/>
      <c r="EI432" s="2"/>
      <c r="EJ432" s="2"/>
      <c r="EK432" s="2"/>
      <c r="EL432" s="2"/>
      <c r="EM432" s="2"/>
      <c r="EN432" s="2"/>
      <c r="EO432" s="2"/>
      <c r="EP432" s="2"/>
      <c r="EQ432" s="2"/>
      <c r="ER432" s="2"/>
      <c r="ES432" s="2"/>
      <c r="ET432" s="2"/>
      <c r="EU432" s="2"/>
      <c r="EV432" s="2"/>
    </row>
    <row r="433" spans="1:152" ht="12.7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c r="BZ433" s="2"/>
      <c r="CA433" s="2"/>
      <c r="CB433" s="2"/>
      <c r="CC433" s="2"/>
      <c r="CD433" s="2"/>
      <c r="CE433" s="2"/>
      <c r="CF433" s="2"/>
      <c r="CG433" s="2"/>
      <c r="CH433" s="2"/>
      <c r="CI433" s="2"/>
      <c r="CJ433" s="2"/>
      <c r="CK433" s="2"/>
      <c r="CL433" s="2"/>
      <c r="CM433" s="2"/>
      <c r="CN433" s="2"/>
      <c r="CO433" s="2"/>
      <c r="CP433" s="2"/>
      <c r="CQ433" s="2"/>
      <c r="CR433" s="2"/>
      <c r="CS433" s="2"/>
      <c r="CT433" s="2"/>
      <c r="CU433" s="2"/>
      <c r="CV433" s="2"/>
      <c r="CW433" s="2"/>
      <c r="CX433" s="2"/>
      <c r="CY433" s="2"/>
      <c r="CZ433" s="2"/>
      <c r="DA433" s="2"/>
      <c r="DB433" s="2"/>
      <c r="DC433" s="2"/>
      <c r="DD433" s="2"/>
      <c r="DE433" s="2"/>
      <c r="DF433" s="2"/>
      <c r="DG433" s="2"/>
      <c r="DH433" s="2"/>
      <c r="DI433" s="2"/>
      <c r="DJ433" s="2"/>
      <c r="DK433" s="2"/>
      <c r="DL433" s="2"/>
      <c r="DM433" s="2"/>
      <c r="DN433" s="2"/>
      <c r="DO433" s="2"/>
      <c r="DP433" s="2"/>
      <c r="DQ433" s="2"/>
      <c r="DR433" s="2"/>
      <c r="DS433" s="2"/>
      <c r="DT433" s="2"/>
      <c r="DU433" s="2"/>
      <c r="DV433" s="2"/>
      <c r="DW433" s="2"/>
      <c r="DX433" s="2"/>
      <c r="DY433" s="2"/>
      <c r="DZ433" s="2"/>
      <c r="EA433" s="2"/>
      <c r="EB433" s="2"/>
      <c r="EC433" s="2"/>
      <c r="ED433" s="2"/>
      <c r="EE433" s="2"/>
      <c r="EF433" s="2"/>
      <c r="EG433" s="2"/>
      <c r="EH433" s="2"/>
      <c r="EI433" s="2"/>
      <c r="EJ433" s="2"/>
      <c r="EK433" s="2"/>
      <c r="EL433" s="2"/>
      <c r="EM433" s="2"/>
      <c r="EN433" s="2"/>
      <c r="EO433" s="2"/>
      <c r="EP433" s="2"/>
      <c r="EQ433" s="2"/>
      <c r="ER433" s="2"/>
      <c r="ES433" s="2"/>
      <c r="ET433" s="2"/>
      <c r="EU433" s="2"/>
      <c r="EV433" s="2"/>
    </row>
    <row r="434" spans="1:152" ht="12.7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c r="CA434" s="2"/>
      <c r="CB434" s="2"/>
      <c r="CC434" s="2"/>
      <c r="CD434" s="2"/>
      <c r="CE434" s="2"/>
      <c r="CF434" s="2"/>
      <c r="CG434" s="2"/>
      <c r="CH434" s="2"/>
      <c r="CI434" s="2"/>
      <c r="CJ434" s="2"/>
      <c r="CK434" s="2"/>
      <c r="CL434" s="2"/>
      <c r="CM434" s="2"/>
      <c r="CN434" s="2"/>
      <c r="CO434" s="2"/>
      <c r="CP434" s="2"/>
      <c r="CQ434" s="2"/>
      <c r="CR434" s="2"/>
      <c r="CS434" s="2"/>
      <c r="CT434" s="2"/>
      <c r="CU434" s="2"/>
      <c r="CV434" s="2"/>
      <c r="CW434" s="2"/>
      <c r="CX434" s="2"/>
      <c r="CY434" s="2"/>
      <c r="CZ434" s="2"/>
      <c r="DA434" s="2"/>
      <c r="DB434" s="2"/>
      <c r="DC434" s="2"/>
      <c r="DD434" s="2"/>
      <c r="DE434" s="2"/>
      <c r="DF434" s="2"/>
      <c r="DG434" s="2"/>
      <c r="DH434" s="2"/>
      <c r="DI434" s="2"/>
      <c r="DJ434" s="2"/>
      <c r="DK434" s="2"/>
      <c r="DL434" s="2"/>
      <c r="DM434" s="2"/>
      <c r="DN434" s="2"/>
      <c r="DO434" s="2"/>
      <c r="DP434" s="2"/>
      <c r="DQ434" s="2"/>
      <c r="DR434" s="2"/>
      <c r="DS434" s="2"/>
      <c r="DT434" s="2"/>
      <c r="DU434" s="2"/>
      <c r="DV434" s="2"/>
      <c r="DW434" s="2"/>
      <c r="DX434" s="2"/>
      <c r="DY434" s="2"/>
      <c r="DZ434" s="2"/>
      <c r="EA434" s="2"/>
      <c r="EB434" s="2"/>
      <c r="EC434" s="2"/>
      <c r="ED434" s="2"/>
      <c r="EE434" s="2"/>
      <c r="EF434" s="2"/>
      <c r="EG434" s="2"/>
      <c r="EH434" s="2"/>
      <c r="EI434" s="2"/>
      <c r="EJ434" s="2"/>
      <c r="EK434" s="2"/>
      <c r="EL434" s="2"/>
      <c r="EM434" s="2"/>
      <c r="EN434" s="2"/>
      <c r="EO434" s="2"/>
      <c r="EP434" s="2"/>
      <c r="EQ434" s="2"/>
      <c r="ER434" s="2"/>
      <c r="ES434" s="2"/>
      <c r="ET434" s="2"/>
      <c r="EU434" s="2"/>
      <c r="EV434" s="2"/>
    </row>
    <row r="435" spans="1:152" ht="12.7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c r="BZ435" s="2"/>
      <c r="CA435" s="2"/>
      <c r="CB435" s="2"/>
      <c r="CC435" s="2"/>
      <c r="CD435" s="2"/>
      <c r="CE435" s="2"/>
      <c r="CF435" s="2"/>
      <c r="CG435" s="2"/>
      <c r="CH435" s="2"/>
      <c r="CI435" s="2"/>
      <c r="CJ435" s="2"/>
      <c r="CK435" s="2"/>
      <c r="CL435" s="2"/>
      <c r="CM435" s="2"/>
      <c r="CN435" s="2"/>
      <c r="CO435" s="2"/>
      <c r="CP435" s="2"/>
      <c r="CQ435" s="2"/>
      <c r="CR435" s="2"/>
      <c r="CS435" s="2"/>
      <c r="CT435" s="2"/>
      <c r="CU435" s="2"/>
      <c r="CV435" s="2"/>
      <c r="CW435" s="2"/>
      <c r="CX435" s="2"/>
      <c r="CY435" s="2"/>
      <c r="CZ435" s="2"/>
      <c r="DA435" s="2"/>
      <c r="DB435" s="2"/>
      <c r="DC435" s="2"/>
      <c r="DD435" s="2"/>
      <c r="DE435" s="2"/>
      <c r="DF435" s="2"/>
      <c r="DG435" s="2"/>
      <c r="DH435" s="2"/>
      <c r="DI435" s="2"/>
      <c r="DJ435" s="2"/>
      <c r="DK435" s="2"/>
      <c r="DL435" s="2"/>
      <c r="DM435" s="2"/>
      <c r="DN435" s="2"/>
      <c r="DO435" s="2"/>
      <c r="DP435" s="2"/>
      <c r="DQ435" s="2"/>
      <c r="DR435" s="2"/>
      <c r="DS435" s="2"/>
      <c r="DT435" s="2"/>
      <c r="DU435" s="2"/>
      <c r="DV435" s="2"/>
      <c r="DW435" s="2"/>
      <c r="DX435" s="2"/>
      <c r="DY435" s="2"/>
      <c r="DZ435" s="2"/>
      <c r="EA435" s="2"/>
      <c r="EB435" s="2"/>
      <c r="EC435" s="2"/>
      <c r="ED435" s="2"/>
      <c r="EE435" s="2"/>
      <c r="EF435" s="2"/>
      <c r="EG435" s="2"/>
      <c r="EH435" s="2"/>
      <c r="EI435" s="2"/>
      <c r="EJ435" s="2"/>
      <c r="EK435" s="2"/>
      <c r="EL435" s="2"/>
      <c r="EM435" s="2"/>
      <c r="EN435" s="2"/>
      <c r="EO435" s="2"/>
      <c r="EP435" s="2"/>
      <c r="EQ435" s="2"/>
      <c r="ER435" s="2"/>
      <c r="ES435" s="2"/>
      <c r="ET435" s="2"/>
      <c r="EU435" s="2"/>
      <c r="EV435" s="2"/>
    </row>
    <row r="436" spans="1:152" ht="12.7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c r="CA436" s="2"/>
      <c r="CB436" s="2"/>
      <c r="CC436" s="2"/>
      <c r="CD436" s="2"/>
      <c r="CE436" s="2"/>
      <c r="CF436" s="2"/>
      <c r="CG436" s="2"/>
      <c r="CH436" s="2"/>
      <c r="CI436" s="2"/>
      <c r="CJ436" s="2"/>
      <c r="CK436" s="2"/>
      <c r="CL436" s="2"/>
      <c r="CM436" s="2"/>
      <c r="CN436" s="2"/>
      <c r="CO436" s="2"/>
      <c r="CP436" s="2"/>
      <c r="CQ436" s="2"/>
      <c r="CR436" s="2"/>
      <c r="CS436" s="2"/>
      <c r="CT436" s="2"/>
      <c r="CU436" s="2"/>
      <c r="CV436" s="2"/>
      <c r="CW436" s="2"/>
      <c r="CX436" s="2"/>
      <c r="CY436" s="2"/>
      <c r="CZ436" s="2"/>
      <c r="DA436" s="2"/>
      <c r="DB436" s="2"/>
      <c r="DC436" s="2"/>
      <c r="DD436" s="2"/>
      <c r="DE436" s="2"/>
      <c r="DF436" s="2"/>
      <c r="DG436" s="2"/>
      <c r="DH436" s="2"/>
      <c r="DI436" s="2"/>
      <c r="DJ436" s="2"/>
      <c r="DK436" s="2"/>
      <c r="DL436" s="2"/>
      <c r="DM436" s="2"/>
      <c r="DN436" s="2"/>
      <c r="DO436" s="2"/>
      <c r="DP436" s="2"/>
      <c r="DQ436" s="2"/>
      <c r="DR436" s="2"/>
      <c r="DS436" s="2"/>
      <c r="DT436" s="2"/>
      <c r="DU436" s="2"/>
      <c r="DV436" s="2"/>
      <c r="DW436" s="2"/>
      <c r="DX436" s="2"/>
      <c r="DY436" s="2"/>
      <c r="DZ436" s="2"/>
      <c r="EA436" s="2"/>
      <c r="EB436" s="2"/>
      <c r="EC436" s="2"/>
      <c r="ED436" s="2"/>
      <c r="EE436" s="2"/>
      <c r="EF436" s="2"/>
      <c r="EG436" s="2"/>
      <c r="EH436" s="2"/>
      <c r="EI436" s="2"/>
      <c r="EJ436" s="2"/>
      <c r="EK436" s="2"/>
      <c r="EL436" s="2"/>
      <c r="EM436" s="2"/>
      <c r="EN436" s="2"/>
      <c r="EO436" s="2"/>
      <c r="EP436" s="2"/>
      <c r="EQ436" s="2"/>
      <c r="ER436" s="2"/>
      <c r="ES436" s="2"/>
      <c r="ET436" s="2"/>
      <c r="EU436" s="2"/>
      <c r="EV436" s="2"/>
    </row>
    <row r="437" spans="1:152" ht="12.7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c r="CA437" s="2"/>
      <c r="CB437" s="2"/>
      <c r="CC437" s="2"/>
      <c r="CD437" s="2"/>
      <c r="CE437" s="2"/>
      <c r="CF437" s="2"/>
      <c r="CG437" s="2"/>
      <c r="CH437" s="2"/>
      <c r="CI437" s="2"/>
      <c r="CJ437" s="2"/>
      <c r="CK437" s="2"/>
      <c r="CL437" s="2"/>
      <c r="CM437" s="2"/>
      <c r="CN437" s="2"/>
      <c r="CO437" s="2"/>
      <c r="CP437" s="2"/>
      <c r="CQ437" s="2"/>
      <c r="CR437" s="2"/>
      <c r="CS437" s="2"/>
      <c r="CT437" s="2"/>
      <c r="CU437" s="2"/>
      <c r="CV437" s="2"/>
      <c r="CW437" s="2"/>
      <c r="CX437" s="2"/>
      <c r="CY437" s="2"/>
      <c r="CZ437" s="2"/>
      <c r="DA437" s="2"/>
      <c r="DB437" s="2"/>
      <c r="DC437" s="2"/>
      <c r="DD437" s="2"/>
      <c r="DE437" s="2"/>
      <c r="DF437" s="2"/>
      <c r="DG437" s="2"/>
      <c r="DH437" s="2"/>
      <c r="DI437" s="2"/>
      <c r="DJ437" s="2"/>
      <c r="DK437" s="2"/>
      <c r="DL437" s="2"/>
      <c r="DM437" s="2"/>
      <c r="DN437" s="2"/>
      <c r="DO437" s="2"/>
      <c r="DP437" s="2"/>
      <c r="DQ437" s="2"/>
      <c r="DR437" s="2"/>
      <c r="DS437" s="2"/>
      <c r="DT437" s="2"/>
      <c r="DU437" s="2"/>
      <c r="DV437" s="2"/>
      <c r="DW437" s="2"/>
      <c r="DX437" s="2"/>
      <c r="DY437" s="2"/>
      <c r="DZ437" s="2"/>
      <c r="EA437" s="2"/>
      <c r="EB437" s="2"/>
      <c r="EC437" s="2"/>
      <c r="ED437" s="2"/>
      <c r="EE437" s="2"/>
      <c r="EF437" s="2"/>
      <c r="EG437" s="2"/>
      <c r="EH437" s="2"/>
      <c r="EI437" s="2"/>
      <c r="EJ437" s="2"/>
      <c r="EK437" s="2"/>
      <c r="EL437" s="2"/>
      <c r="EM437" s="2"/>
      <c r="EN437" s="2"/>
      <c r="EO437" s="2"/>
      <c r="EP437" s="2"/>
      <c r="EQ437" s="2"/>
      <c r="ER437" s="2"/>
      <c r="ES437" s="2"/>
      <c r="ET437" s="2"/>
      <c r="EU437" s="2"/>
      <c r="EV437" s="2"/>
    </row>
    <row r="438" spans="1:152" ht="12.7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c r="CA438" s="2"/>
      <c r="CB438" s="2"/>
      <c r="CC438" s="2"/>
      <c r="CD438" s="2"/>
      <c r="CE438" s="2"/>
      <c r="CF438" s="2"/>
      <c r="CG438" s="2"/>
      <c r="CH438" s="2"/>
      <c r="CI438" s="2"/>
      <c r="CJ438" s="2"/>
      <c r="CK438" s="2"/>
      <c r="CL438" s="2"/>
      <c r="CM438" s="2"/>
      <c r="CN438" s="2"/>
      <c r="CO438" s="2"/>
      <c r="CP438" s="2"/>
      <c r="CQ438" s="2"/>
      <c r="CR438" s="2"/>
      <c r="CS438" s="2"/>
      <c r="CT438" s="2"/>
      <c r="CU438" s="2"/>
      <c r="CV438" s="2"/>
      <c r="CW438" s="2"/>
      <c r="CX438" s="2"/>
      <c r="CY438" s="2"/>
      <c r="CZ438" s="2"/>
      <c r="DA438" s="2"/>
      <c r="DB438" s="2"/>
      <c r="DC438" s="2"/>
      <c r="DD438" s="2"/>
      <c r="DE438" s="2"/>
      <c r="DF438" s="2"/>
      <c r="DG438" s="2"/>
      <c r="DH438" s="2"/>
      <c r="DI438" s="2"/>
      <c r="DJ438" s="2"/>
      <c r="DK438" s="2"/>
      <c r="DL438" s="2"/>
      <c r="DM438" s="2"/>
      <c r="DN438" s="2"/>
      <c r="DO438" s="2"/>
      <c r="DP438" s="2"/>
      <c r="DQ438" s="2"/>
      <c r="DR438" s="2"/>
      <c r="DS438" s="2"/>
      <c r="DT438" s="2"/>
      <c r="DU438" s="2"/>
      <c r="DV438" s="2"/>
      <c r="DW438" s="2"/>
      <c r="DX438" s="2"/>
      <c r="DY438" s="2"/>
      <c r="DZ438" s="2"/>
      <c r="EA438" s="2"/>
      <c r="EB438" s="2"/>
      <c r="EC438" s="2"/>
      <c r="ED438" s="2"/>
      <c r="EE438" s="2"/>
      <c r="EF438" s="2"/>
      <c r="EG438" s="2"/>
      <c r="EH438" s="2"/>
      <c r="EI438" s="2"/>
      <c r="EJ438" s="2"/>
      <c r="EK438" s="2"/>
      <c r="EL438" s="2"/>
      <c r="EM438" s="2"/>
      <c r="EN438" s="2"/>
      <c r="EO438" s="2"/>
      <c r="EP438" s="2"/>
      <c r="EQ438" s="2"/>
      <c r="ER438" s="2"/>
      <c r="ES438" s="2"/>
      <c r="ET438" s="2"/>
      <c r="EU438" s="2"/>
      <c r="EV438" s="2"/>
    </row>
    <row r="439" spans="1:152" ht="12.7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c r="BZ439" s="2"/>
      <c r="CA439" s="2"/>
      <c r="CB439" s="2"/>
      <c r="CC439" s="2"/>
      <c r="CD439" s="2"/>
      <c r="CE439" s="2"/>
      <c r="CF439" s="2"/>
      <c r="CG439" s="2"/>
      <c r="CH439" s="2"/>
      <c r="CI439" s="2"/>
      <c r="CJ439" s="2"/>
      <c r="CK439" s="2"/>
      <c r="CL439" s="2"/>
      <c r="CM439" s="2"/>
      <c r="CN439" s="2"/>
      <c r="CO439" s="2"/>
      <c r="CP439" s="2"/>
      <c r="CQ439" s="2"/>
      <c r="CR439" s="2"/>
      <c r="CS439" s="2"/>
      <c r="CT439" s="2"/>
      <c r="CU439" s="2"/>
      <c r="CV439" s="2"/>
      <c r="CW439" s="2"/>
      <c r="CX439" s="2"/>
      <c r="CY439" s="2"/>
      <c r="CZ439" s="2"/>
      <c r="DA439" s="2"/>
      <c r="DB439" s="2"/>
      <c r="DC439" s="2"/>
      <c r="DD439" s="2"/>
      <c r="DE439" s="2"/>
      <c r="DF439" s="2"/>
      <c r="DG439" s="2"/>
      <c r="DH439" s="2"/>
      <c r="DI439" s="2"/>
      <c r="DJ439" s="2"/>
      <c r="DK439" s="2"/>
      <c r="DL439" s="2"/>
      <c r="DM439" s="2"/>
      <c r="DN439" s="2"/>
      <c r="DO439" s="2"/>
      <c r="DP439" s="2"/>
      <c r="DQ439" s="2"/>
      <c r="DR439" s="2"/>
      <c r="DS439" s="2"/>
      <c r="DT439" s="2"/>
      <c r="DU439" s="2"/>
      <c r="DV439" s="2"/>
      <c r="DW439" s="2"/>
      <c r="DX439" s="2"/>
      <c r="DY439" s="2"/>
      <c r="DZ439" s="2"/>
      <c r="EA439" s="2"/>
      <c r="EB439" s="2"/>
      <c r="EC439" s="2"/>
      <c r="ED439" s="2"/>
      <c r="EE439" s="2"/>
      <c r="EF439" s="2"/>
      <c r="EG439" s="2"/>
      <c r="EH439" s="2"/>
      <c r="EI439" s="2"/>
      <c r="EJ439" s="2"/>
      <c r="EK439" s="2"/>
      <c r="EL439" s="2"/>
      <c r="EM439" s="2"/>
      <c r="EN439" s="2"/>
      <c r="EO439" s="2"/>
      <c r="EP439" s="2"/>
      <c r="EQ439" s="2"/>
      <c r="ER439" s="2"/>
      <c r="ES439" s="2"/>
      <c r="ET439" s="2"/>
      <c r="EU439" s="2"/>
      <c r="EV439" s="2"/>
    </row>
    <row r="440" spans="1:152" ht="12.7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c r="CA440" s="2"/>
      <c r="CB440" s="2"/>
      <c r="CC440" s="2"/>
      <c r="CD440" s="2"/>
      <c r="CE440" s="2"/>
      <c r="CF440" s="2"/>
      <c r="CG440" s="2"/>
      <c r="CH440" s="2"/>
      <c r="CI440" s="2"/>
      <c r="CJ440" s="2"/>
      <c r="CK440" s="2"/>
      <c r="CL440" s="2"/>
      <c r="CM440" s="2"/>
      <c r="CN440" s="2"/>
      <c r="CO440" s="2"/>
      <c r="CP440" s="2"/>
      <c r="CQ440" s="2"/>
      <c r="CR440" s="2"/>
      <c r="CS440" s="2"/>
      <c r="CT440" s="2"/>
      <c r="CU440" s="2"/>
      <c r="CV440" s="2"/>
      <c r="CW440" s="2"/>
      <c r="CX440" s="2"/>
      <c r="CY440" s="2"/>
      <c r="CZ440" s="2"/>
      <c r="DA440" s="2"/>
      <c r="DB440" s="2"/>
      <c r="DC440" s="2"/>
      <c r="DD440" s="2"/>
      <c r="DE440" s="2"/>
      <c r="DF440" s="2"/>
      <c r="DG440" s="2"/>
      <c r="DH440" s="2"/>
      <c r="DI440" s="2"/>
      <c r="DJ440" s="2"/>
      <c r="DK440" s="2"/>
      <c r="DL440" s="2"/>
      <c r="DM440" s="2"/>
      <c r="DN440" s="2"/>
      <c r="DO440" s="2"/>
      <c r="DP440" s="2"/>
      <c r="DQ440" s="2"/>
      <c r="DR440" s="2"/>
      <c r="DS440" s="2"/>
      <c r="DT440" s="2"/>
      <c r="DU440" s="2"/>
      <c r="DV440" s="2"/>
      <c r="DW440" s="2"/>
      <c r="DX440" s="2"/>
      <c r="DY440" s="2"/>
      <c r="DZ440" s="2"/>
      <c r="EA440" s="2"/>
      <c r="EB440" s="2"/>
      <c r="EC440" s="2"/>
      <c r="ED440" s="2"/>
      <c r="EE440" s="2"/>
      <c r="EF440" s="2"/>
      <c r="EG440" s="2"/>
      <c r="EH440" s="2"/>
      <c r="EI440" s="2"/>
      <c r="EJ440" s="2"/>
      <c r="EK440" s="2"/>
      <c r="EL440" s="2"/>
      <c r="EM440" s="2"/>
      <c r="EN440" s="2"/>
      <c r="EO440" s="2"/>
      <c r="EP440" s="2"/>
      <c r="EQ440" s="2"/>
      <c r="ER440" s="2"/>
      <c r="ES440" s="2"/>
      <c r="ET440" s="2"/>
      <c r="EU440" s="2"/>
      <c r="EV440" s="2"/>
    </row>
    <row r="441" spans="1:152" ht="12.7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c r="CA441" s="2"/>
      <c r="CB441" s="2"/>
      <c r="CC441" s="2"/>
      <c r="CD441" s="2"/>
      <c r="CE441" s="2"/>
      <c r="CF441" s="2"/>
      <c r="CG441" s="2"/>
      <c r="CH441" s="2"/>
      <c r="CI441" s="2"/>
      <c r="CJ441" s="2"/>
      <c r="CK441" s="2"/>
      <c r="CL441" s="2"/>
      <c r="CM441" s="2"/>
      <c r="CN441" s="2"/>
      <c r="CO441" s="2"/>
      <c r="CP441" s="2"/>
      <c r="CQ441" s="2"/>
      <c r="CR441" s="2"/>
      <c r="CS441" s="2"/>
      <c r="CT441" s="2"/>
      <c r="CU441" s="2"/>
      <c r="CV441" s="2"/>
      <c r="CW441" s="2"/>
      <c r="CX441" s="2"/>
      <c r="CY441" s="2"/>
      <c r="CZ441" s="2"/>
      <c r="DA441" s="2"/>
      <c r="DB441" s="2"/>
      <c r="DC441" s="2"/>
      <c r="DD441" s="2"/>
      <c r="DE441" s="2"/>
      <c r="DF441" s="2"/>
      <c r="DG441" s="2"/>
      <c r="DH441" s="2"/>
      <c r="DI441" s="2"/>
      <c r="DJ441" s="2"/>
      <c r="DK441" s="2"/>
      <c r="DL441" s="2"/>
      <c r="DM441" s="2"/>
      <c r="DN441" s="2"/>
      <c r="DO441" s="2"/>
      <c r="DP441" s="2"/>
      <c r="DQ441" s="2"/>
      <c r="DR441" s="2"/>
      <c r="DS441" s="2"/>
      <c r="DT441" s="2"/>
      <c r="DU441" s="2"/>
      <c r="DV441" s="2"/>
      <c r="DW441" s="2"/>
      <c r="DX441" s="2"/>
      <c r="DY441" s="2"/>
      <c r="DZ441" s="2"/>
      <c r="EA441" s="2"/>
      <c r="EB441" s="2"/>
      <c r="EC441" s="2"/>
      <c r="ED441" s="2"/>
      <c r="EE441" s="2"/>
      <c r="EF441" s="2"/>
      <c r="EG441" s="2"/>
      <c r="EH441" s="2"/>
      <c r="EI441" s="2"/>
      <c r="EJ441" s="2"/>
      <c r="EK441" s="2"/>
      <c r="EL441" s="2"/>
      <c r="EM441" s="2"/>
      <c r="EN441" s="2"/>
      <c r="EO441" s="2"/>
      <c r="EP441" s="2"/>
      <c r="EQ441" s="2"/>
      <c r="ER441" s="2"/>
      <c r="ES441" s="2"/>
      <c r="ET441" s="2"/>
      <c r="EU441" s="2"/>
      <c r="EV441" s="2"/>
    </row>
    <row r="442" spans="1:152" ht="12.7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c r="CB442" s="2"/>
      <c r="CC442" s="2"/>
      <c r="CD442" s="2"/>
      <c r="CE442" s="2"/>
      <c r="CF442" s="2"/>
      <c r="CG442" s="2"/>
      <c r="CH442" s="2"/>
      <c r="CI442" s="2"/>
      <c r="CJ442" s="2"/>
      <c r="CK442" s="2"/>
      <c r="CL442" s="2"/>
      <c r="CM442" s="2"/>
      <c r="CN442" s="2"/>
      <c r="CO442" s="2"/>
      <c r="CP442" s="2"/>
      <c r="CQ442" s="2"/>
      <c r="CR442" s="2"/>
      <c r="CS442" s="2"/>
      <c r="CT442" s="2"/>
      <c r="CU442" s="2"/>
      <c r="CV442" s="2"/>
      <c r="CW442" s="2"/>
      <c r="CX442" s="2"/>
      <c r="CY442" s="2"/>
      <c r="CZ442" s="2"/>
      <c r="DA442" s="2"/>
      <c r="DB442" s="2"/>
      <c r="DC442" s="2"/>
      <c r="DD442" s="2"/>
      <c r="DE442" s="2"/>
      <c r="DF442" s="2"/>
      <c r="DG442" s="2"/>
      <c r="DH442" s="2"/>
      <c r="DI442" s="2"/>
      <c r="DJ442" s="2"/>
      <c r="DK442" s="2"/>
      <c r="DL442" s="2"/>
      <c r="DM442" s="2"/>
      <c r="DN442" s="2"/>
      <c r="DO442" s="2"/>
      <c r="DP442" s="2"/>
      <c r="DQ442" s="2"/>
      <c r="DR442" s="2"/>
      <c r="DS442" s="2"/>
      <c r="DT442" s="2"/>
      <c r="DU442" s="2"/>
      <c r="DV442" s="2"/>
      <c r="DW442" s="2"/>
      <c r="DX442" s="2"/>
      <c r="DY442" s="2"/>
      <c r="DZ442" s="2"/>
      <c r="EA442" s="2"/>
      <c r="EB442" s="2"/>
      <c r="EC442" s="2"/>
      <c r="ED442" s="2"/>
      <c r="EE442" s="2"/>
      <c r="EF442" s="2"/>
      <c r="EG442" s="2"/>
      <c r="EH442" s="2"/>
      <c r="EI442" s="2"/>
      <c r="EJ442" s="2"/>
      <c r="EK442" s="2"/>
      <c r="EL442" s="2"/>
      <c r="EM442" s="2"/>
      <c r="EN442" s="2"/>
      <c r="EO442" s="2"/>
      <c r="EP442" s="2"/>
      <c r="EQ442" s="2"/>
      <c r="ER442" s="2"/>
      <c r="ES442" s="2"/>
      <c r="ET442" s="2"/>
      <c r="EU442" s="2"/>
      <c r="EV442" s="2"/>
    </row>
    <row r="443" spans="1:152" ht="12.7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c r="BZ443" s="2"/>
      <c r="CA443" s="2"/>
      <c r="CB443" s="2"/>
      <c r="CC443" s="2"/>
      <c r="CD443" s="2"/>
      <c r="CE443" s="2"/>
      <c r="CF443" s="2"/>
      <c r="CG443" s="2"/>
      <c r="CH443" s="2"/>
      <c r="CI443" s="2"/>
      <c r="CJ443" s="2"/>
      <c r="CK443" s="2"/>
      <c r="CL443" s="2"/>
      <c r="CM443" s="2"/>
      <c r="CN443" s="2"/>
      <c r="CO443" s="2"/>
      <c r="CP443" s="2"/>
      <c r="CQ443" s="2"/>
      <c r="CR443" s="2"/>
      <c r="CS443" s="2"/>
      <c r="CT443" s="2"/>
      <c r="CU443" s="2"/>
      <c r="CV443" s="2"/>
      <c r="CW443" s="2"/>
      <c r="CX443" s="2"/>
      <c r="CY443" s="2"/>
      <c r="CZ443" s="2"/>
      <c r="DA443" s="2"/>
      <c r="DB443" s="2"/>
      <c r="DC443" s="2"/>
      <c r="DD443" s="2"/>
      <c r="DE443" s="2"/>
      <c r="DF443" s="2"/>
      <c r="DG443" s="2"/>
      <c r="DH443" s="2"/>
      <c r="DI443" s="2"/>
      <c r="DJ443" s="2"/>
      <c r="DK443" s="2"/>
      <c r="DL443" s="2"/>
      <c r="DM443" s="2"/>
      <c r="DN443" s="2"/>
      <c r="DO443" s="2"/>
      <c r="DP443" s="2"/>
      <c r="DQ443" s="2"/>
      <c r="DR443" s="2"/>
      <c r="DS443" s="2"/>
      <c r="DT443" s="2"/>
      <c r="DU443" s="2"/>
      <c r="DV443" s="2"/>
      <c r="DW443" s="2"/>
      <c r="DX443" s="2"/>
      <c r="DY443" s="2"/>
      <c r="DZ443" s="2"/>
      <c r="EA443" s="2"/>
      <c r="EB443" s="2"/>
      <c r="EC443" s="2"/>
      <c r="ED443" s="2"/>
      <c r="EE443" s="2"/>
      <c r="EF443" s="2"/>
      <c r="EG443" s="2"/>
      <c r="EH443" s="2"/>
      <c r="EI443" s="2"/>
      <c r="EJ443" s="2"/>
      <c r="EK443" s="2"/>
      <c r="EL443" s="2"/>
      <c r="EM443" s="2"/>
      <c r="EN443" s="2"/>
      <c r="EO443" s="2"/>
      <c r="EP443" s="2"/>
      <c r="EQ443" s="2"/>
      <c r="ER443" s="2"/>
      <c r="ES443" s="2"/>
      <c r="ET443" s="2"/>
      <c r="EU443" s="2"/>
      <c r="EV443" s="2"/>
    </row>
    <row r="444" spans="1:152" ht="12.7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c r="BZ444" s="2"/>
      <c r="CA444" s="2"/>
      <c r="CB444" s="2"/>
      <c r="CC444" s="2"/>
      <c r="CD444" s="2"/>
      <c r="CE444" s="2"/>
      <c r="CF444" s="2"/>
      <c r="CG444" s="2"/>
      <c r="CH444" s="2"/>
      <c r="CI444" s="2"/>
      <c r="CJ444" s="2"/>
      <c r="CK444" s="2"/>
      <c r="CL444" s="2"/>
      <c r="CM444" s="2"/>
      <c r="CN444" s="2"/>
      <c r="CO444" s="2"/>
      <c r="CP444" s="2"/>
      <c r="CQ444" s="2"/>
      <c r="CR444" s="2"/>
      <c r="CS444" s="2"/>
      <c r="CT444" s="2"/>
      <c r="CU444" s="2"/>
      <c r="CV444" s="2"/>
      <c r="CW444" s="2"/>
      <c r="CX444" s="2"/>
      <c r="CY444" s="2"/>
      <c r="CZ444" s="2"/>
      <c r="DA444" s="2"/>
      <c r="DB444" s="2"/>
      <c r="DC444" s="2"/>
      <c r="DD444" s="2"/>
      <c r="DE444" s="2"/>
      <c r="DF444" s="2"/>
      <c r="DG444" s="2"/>
      <c r="DH444" s="2"/>
      <c r="DI444" s="2"/>
      <c r="DJ444" s="2"/>
      <c r="DK444" s="2"/>
      <c r="DL444" s="2"/>
      <c r="DM444" s="2"/>
      <c r="DN444" s="2"/>
      <c r="DO444" s="2"/>
      <c r="DP444" s="2"/>
      <c r="DQ444" s="2"/>
      <c r="DR444" s="2"/>
      <c r="DS444" s="2"/>
      <c r="DT444" s="2"/>
      <c r="DU444" s="2"/>
      <c r="DV444" s="2"/>
      <c r="DW444" s="2"/>
      <c r="DX444" s="2"/>
      <c r="DY444" s="2"/>
      <c r="DZ444" s="2"/>
      <c r="EA444" s="2"/>
      <c r="EB444" s="2"/>
      <c r="EC444" s="2"/>
      <c r="ED444" s="2"/>
      <c r="EE444" s="2"/>
      <c r="EF444" s="2"/>
      <c r="EG444" s="2"/>
      <c r="EH444" s="2"/>
      <c r="EI444" s="2"/>
      <c r="EJ444" s="2"/>
      <c r="EK444" s="2"/>
      <c r="EL444" s="2"/>
      <c r="EM444" s="2"/>
      <c r="EN444" s="2"/>
      <c r="EO444" s="2"/>
      <c r="EP444" s="2"/>
      <c r="EQ444" s="2"/>
      <c r="ER444" s="2"/>
      <c r="ES444" s="2"/>
      <c r="ET444" s="2"/>
      <c r="EU444" s="2"/>
      <c r="EV444" s="2"/>
    </row>
    <row r="445" spans="1:152" ht="12.7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c r="CA445" s="2"/>
      <c r="CB445" s="2"/>
      <c r="CC445" s="2"/>
      <c r="CD445" s="2"/>
      <c r="CE445" s="2"/>
      <c r="CF445" s="2"/>
      <c r="CG445" s="2"/>
      <c r="CH445" s="2"/>
      <c r="CI445" s="2"/>
      <c r="CJ445" s="2"/>
      <c r="CK445" s="2"/>
      <c r="CL445" s="2"/>
      <c r="CM445" s="2"/>
      <c r="CN445" s="2"/>
      <c r="CO445" s="2"/>
      <c r="CP445" s="2"/>
      <c r="CQ445" s="2"/>
      <c r="CR445" s="2"/>
      <c r="CS445" s="2"/>
      <c r="CT445" s="2"/>
      <c r="CU445" s="2"/>
      <c r="CV445" s="2"/>
      <c r="CW445" s="2"/>
      <c r="CX445" s="2"/>
      <c r="CY445" s="2"/>
      <c r="CZ445" s="2"/>
      <c r="DA445" s="2"/>
      <c r="DB445" s="2"/>
      <c r="DC445" s="2"/>
      <c r="DD445" s="2"/>
      <c r="DE445" s="2"/>
      <c r="DF445" s="2"/>
      <c r="DG445" s="2"/>
      <c r="DH445" s="2"/>
      <c r="DI445" s="2"/>
      <c r="DJ445" s="2"/>
      <c r="DK445" s="2"/>
      <c r="DL445" s="2"/>
      <c r="DM445" s="2"/>
      <c r="DN445" s="2"/>
      <c r="DO445" s="2"/>
      <c r="DP445" s="2"/>
      <c r="DQ445" s="2"/>
      <c r="DR445" s="2"/>
      <c r="DS445" s="2"/>
      <c r="DT445" s="2"/>
      <c r="DU445" s="2"/>
      <c r="DV445" s="2"/>
      <c r="DW445" s="2"/>
      <c r="DX445" s="2"/>
      <c r="DY445" s="2"/>
      <c r="DZ445" s="2"/>
      <c r="EA445" s="2"/>
      <c r="EB445" s="2"/>
      <c r="EC445" s="2"/>
      <c r="ED445" s="2"/>
      <c r="EE445" s="2"/>
      <c r="EF445" s="2"/>
      <c r="EG445" s="2"/>
      <c r="EH445" s="2"/>
      <c r="EI445" s="2"/>
      <c r="EJ445" s="2"/>
      <c r="EK445" s="2"/>
      <c r="EL445" s="2"/>
      <c r="EM445" s="2"/>
      <c r="EN445" s="2"/>
      <c r="EO445" s="2"/>
      <c r="EP445" s="2"/>
      <c r="EQ445" s="2"/>
      <c r="ER445" s="2"/>
      <c r="ES445" s="2"/>
      <c r="ET445" s="2"/>
      <c r="EU445" s="2"/>
      <c r="EV445" s="2"/>
    </row>
    <row r="446" spans="1:152" ht="12.7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c r="CA446" s="2"/>
      <c r="CB446" s="2"/>
      <c r="CC446" s="2"/>
      <c r="CD446" s="2"/>
      <c r="CE446" s="2"/>
      <c r="CF446" s="2"/>
      <c r="CG446" s="2"/>
      <c r="CH446" s="2"/>
      <c r="CI446" s="2"/>
      <c r="CJ446" s="2"/>
      <c r="CK446" s="2"/>
      <c r="CL446" s="2"/>
      <c r="CM446" s="2"/>
      <c r="CN446" s="2"/>
      <c r="CO446" s="2"/>
      <c r="CP446" s="2"/>
      <c r="CQ446" s="2"/>
      <c r="CR446" s="2"/>
      <c r="CS446" s="2"/>
      <c r="CT446" s="2"/>
      <c r="CU446" s="2"/>
      <c r="CV446" s="2"/>
      <c r="CW446" s="2"/>
      <c r="CX446" s="2"/>
      <c r="CY446" s="2"/>
      <c r="CZ446" s="2"/>
      <c r="DA446" s="2"/>
      <c r="DB446" s="2"/>
      <c r="DC446" s="2"/>
      <c r="DD446" s="2"/>
      <c r="DE446" s="2"/>
      <c r="DF446" s="2"/>
      <c r="DG446" s="2"/>
      <c r="DH446" s="2"/>
      <c r="DI446" s="2"/>
      <c r="DJ446" s="2"/>
      <c r="DK446" s="2"/>
      <c r="DL446" s="2"/>
      <c r="DM446" s="2"/>
      <c r="DN446" s="2"/>
      <c r="DO446" s="2"/>
      <c r="DP446" s="2"/>
      <c r="DQ446" s="2"/>
      <c r="DR446" s="2"/>
      <c r="DS446" s="2"/>
      <c r="DT446" s="2"/>
      <c r="DU446" s="2"/>
      <c r="DV446" s="2"/>
      <c r="DW446" s="2"/>
      <c r="DX446" s="2"/>
      <c r="DY446" s="2"/>
      <c r="DZ446" s="2"/>
      <c r="EA446" s="2"/>
      <c r="EB446" s="2"/>
      <c r="EC446" s="2"/>
      <c r="ED446" s="2"/>
      <c r="EE446" s="2"/>
      <c r="EF446" s="2"/>
      <c r="EG446" s="2"/>
      <c r="EH446" s="2"/>
      <c r="EI446" s="2"/>
      <c r="EJ446" s="2"/>
      <c r="EK446" s="2"/>
      <c r="EL446" s="2"/>
      <c r="EM446" s="2"/>
      <c r="EN446" s="2"/>
      <c r="EO446" s="2"/>
      <c r="EP446" s="2"/>
      <c r="EQ446" s="2"/>
      <c r="ER446" s="2"/>
      <c r="ES446" s="2"/>
      <c r="ET446" s="2"/>
      <c r="EU446" s="2"/>
      <c r="EV446" s="2"/>
    </row>
    <row r="447" spans="1:152" ht="12.7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c r="BZ447" s="2"/>
      <c r="CA447" s="2"/>
      <c r="CB447" s="2"/>
      <c r="CC447" s="2"/>
      <c r="CD447" s="2"/>
      <c r="CE447" s="2"/>
      <c r="CF447" s="2"/>
      <c r="CG447" s="2"/>
      <c r="CH447" s="2"/>
      <c r="CI447" s="2"/>
      <c r="CJ447" s="2"/>
      <c r="CK447" s="2"/>
      <c r="CL447" s="2"/>
      <c r="CM447" s="2"/>
      <c r="CN447" s="2"/>
      <c r="CO447" s="2"/>
      <c r="CP447" s="2"/>
      <c r="CQ447" s="2"/>
      <c r="CR447" s="2"/>
      <c r="CS447" s="2"/>
      <c r="CT447" s="2"/>
      <c r="CU447" s="2"/>
      <c r="CV447" s="2"/>
      <c r="CW447" s="2"/>
      <c r="CX447" s="2"/>
      <c r="CY447" s="2"/>
      <c r="CZ447" s="2"/>
      <c r="DA447" s="2"/>
      <c r="DB447" s="2"/>
      <c r="DC447" s="2"/>
      <c r="DD447" s="2"/>
      <c r="DE447" s="2"/>
      <c r="DF447" s="2"/>
      <c r="DG447" s="2"/>
      <c r="DH447" s="2"/>
      <c r="DI447" s="2"/>
      <c r="DJ447" s="2"/>
      <c r="DK447" s="2"/>
      <c r="DL447" s="2"/>
      <c r="DM447" s="2"/>
      <c r="DN447" s="2"/>
      <c r="DO447" s="2"/>
      <c r="DP447" s="2"/>
      <c r="DQ447" s="2"/>
      <c r="DR447" s="2"/>
      <c r="DS447" s="2"/>
      <c r="DT447" s="2"/>
      <c r="DU447" s="2"/>
      <c r="DV447" s="2"/>
      <c r="DW447" s="2"/>
      <c r="DX447" s="2"/>
      <c r="DY447" s="2"/>
      <c r="DZ447" s="2"/>
      <c r="EA447" s="2"/>
      <c r="EB447" s="2"/>
      <c r="EC447" s="2"/>
      <c r="ED447" s="2"/>
      <c r="EE447" s="2"/>
      <c r="EF447" s="2"/>
      <c r="EG447" s="2"/>
      <c r="EH447" s="2"/>
      <c r="EI447" s="2"/>
      <c r="EJ447" s="2"/>
      <c r="EK447" s="2"/>
      <c r="EL447" s="2"/>
      <c r="EM447" s="2"/>
      <c r="EN447" s="2"/>
      <c r="EO447" s="2"/>
      <c r="EP447" s="2"/>
      <c r="EQ447" s="2"/>
      <c r="ER447" s="2"/>
      <c r="ES447" s="2"/>
      <c r="ET447" s="2"/>
      <c r="EU447" s="2"/>
      <c r="EV447" s="2"/>
    </row>
    <row r="448" spans="1:152" ht="12.7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c r="BZ448" s="2"/>
      <c r="CA448" s="2"/>
      <c r="CB448" s="2"/>
      <c r="CC448" s="2"/>
      <c r="CD448" s="2"/>
      <c r="CE448" s="2"/>
      <c r="CF448" s="2"/>
      <c r="CG448" s="2"/>
      <c r="CH448" s="2"/>
      <c r="CI448" s="2"/>
      <c r="CJ448" s="2"/>
      <c r="CK448" s="2"/>
      <c r="CL448" s="2"/>
      <c r="CM448" s="2"/>
      <c r="CN448" s="2"/>
      <c r="CO448" s="2"/>
      <c r="CP448" s="2"/>
      <c r="CQ448" s="2"/>
      <c r="CR448" s="2"/>
      <c r="CS448" s="2"/>
      <c r="CT448" s="2"/>
      <c r="CU448" s="2"/>
      <c r="CV448" s="2"/>
      <c r="CW448" s="2"/>
      <c r="CX448" s="2"/>
      <c r="CY448" s="2"/>
      <c r="CZ448" s="2"/>
      <c r="DA448" s="2"/>
      <c r="DB448" s="2"/>
      <c r="DC448" s="2"/>
      <c r="DD448" s="2"/>
      <c r="DE448" s="2"/>
      <c r="DF448" s="2"/>
      <c r="DG448" s="2"/>
      <c r="DH448" s="2"/>
      <c r="DI448" s="2"/>
      <c r="DJ448" s="2"/>
      <c r="DK448" s="2"/>
      <c r="DL448" s="2"/>
      <c r="DM448" s="2"/>
      <c r="DN448" s="2"/>
      <c r="DO448" s="2"/>
      <c r="DP448" s="2"/>
      <c r="DQ448" s="2"/>
      <c r="DR448" s="2"/>
      <c r="DS448" s="2"/>
      <c r="DT448" s="2"/>
      <c r="DU448" s="2"/>
      <c r="DV448" s="2"/>
      <c r="DW448" s="2"/>
      <c r="DX448" s="2"/>
      <c r="DY448" s="2"/>
      <c r="DZ448" s="2"/>
      <c r="EA448" s="2"/>
      <c r="EB448" s="2"/>
      <c r="EC448" s="2"/>
      <c r="ED448" s="2"/>
      <c r="EE448" s="2"/>
      <c r="EF448" s="2"/>
      <c r="EG448" s="2"/>
      <c r="EH448" s="2"/>
      <c r="EI448" s="2"/>
      <c r="EJ448" s="2"/>
      <c r="EK448" s="2"/>
      <c r="EL448" s="2"/>
      <c r="EM448" s="2"/>
      <c r="EN448" s="2"/>
      <c r="EO448" s="2"/>
      <c r="EP448" s="2"/>
      <c r="EQ448" s="2"/>
      <c r="ER448" s="2"/>
      <c r="ES448" s="2"/>
      <c r="ET448" s="2"/>
      <c r="EU448" s="2"/>
      <c r="EV448" s="2"/>
    </row>
    <row r="449" spans="1:152" ht="12.7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c r="BZ449" s="2"/>
      <c r="CA449" s="2"/>
      <c r="CB449" s="2"/>
      <c r="CC449" s="2"/>
      <c r="CD449" s="2"/>
      <c r="CE449" s="2"/>
      <c r="CF449" s="2"/>
      <c r="CG449" s="2"/>
      <c r="CH449" s="2"/>
      <c r="CI449" s="2"/>
      <c r="CJ449" s="2"/>
      <c r="CK449" s="2"/>
      <c r="CL449" s="2"/>
      <c r="CM449" s="2"/>
      <c r="CN449" s="2"/>
      <c r="CO449" s="2"/>
      <c r="CP449" s="2"/>
      <c r="CQ449" s="2"/>
      <c r="CR449" s="2"/>
      <c r="CS449" s="2"/>
      <c r="CT449" s="2"/>
      <c r="CU449" s="2"/>
      <c r="CV449" s="2"/>
      <c r="CW449" s="2"/>
      <c r="CX449" s="2"/>
      <c r="CY449" s="2"/>
      <c r="CZ449" s="2"/>
      <c r="DA449" s="2"/>
      <c r="DB449" s="2"/>
      <c r="DC449" s="2"/>
      <c r="DD449" s="2"/>
      <c r="DE449" s="2"/>
      <c r="DF449" s="2"/>
      <c r="DG449" s="2"/>
      <c r="DH449" s="2"/>
      <c r="DI449" s="2"/>
      <c r="DJ449" s="2"/>
      <c r="DK449" s="2"/>
      <c r="DL449" s="2"/>
      <c r="DM449" s="2"/>
      <c r="DN449" s="2"/>
      <c r="DO449" s="2"/>
      <c r="DP449" s="2"/>
      <c r="DQ449" s="2"/>
      <c r="DR449" s="2"/>
      <c r="DS449" s="2"/>
      <c r="DT449" s="2"/>
      <c r="DU449" s="2"/>
      <c r="DV449" s="2"/>
      <c r="DW449" s="2"/>
      <c r="DX449" s="2"/>
      <c r="DY449" s="2"/>
      <c r="DZ449" s="2"/>
      <c r="EA449" s="2"/>
      <c r="EB449" s="2"/>
      <c r="EC449" s="2"/>
      <c r="ED449" s="2"/>
      <c r="EE449" s="2"/>
      <c r="EF449" s="2"/>
      <c r="EG449" s="2"/>
      <c r="EH449" s="2"/>
      <c r="EI449" s="2"/>
      <c r="EJ449" s="2"/>
      <c r="EK449" s="2"/>
      <c r="EL449" s="2"/>
      <c r="EM449" s="2"/>
      <c r="EN449" s="2"/>
      <c r="EO449" s="2"/>
      <c r="EP449" s="2"/>
      <c r="EQ449" s="2"/>
      <c r="ER449" s="2"/>
      <c r="ES449" s="2"/>
      <c r="ET449" s="2"/>
      <c r="EU449" s="2"/>
      <c r="EV449" s="2"/>
    </row>
    <row r="450" spans="1:152" ht="12.7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c r="CA450" s="2"/>
      <c r="CB450" s="2"/>
      <c r="CC450" s="2"/>
      <c r="CD450" s="2"/>
      <c r="CE450" s="2"/>
      <c r="CF450" s="2"/>
      <c r="CG450" s="2"/>
      <c r="CH450" s="2"/>
      <c r="CI450" s="2"/>
      <c r="CJ450" s="2"/>
      <c r="CK450" s="2"/>
      <c r="CL450" s="2"/>
      <c r="CM450" s="2"/>
      <c r="CN450" s="2"/>
      <c r="CO450" s="2"/>
      <c r="CP450" s="2"/>
      <c r="CQ450" s="2"/>
      <c r="CR450" s="2"/>
      <c r="CS450" s="2"/>
      <c r="CT450" s="2"/>
      <c r="CU450" s="2"/>
      <c r="CV450" s="2"/>
      <c r="CW450" s="2"/>
      <c r="CX450" s="2"/>
      <c r="CY450" s="2"/>
      <c r="CZ450" s="2"/>
      <c r="DA450" s="2"/>
      <c r="DB450" s="2"/>
      <c r="DC450" s="2"/>
      <c r="DD450" s="2"/>
      <c r="DE450" s="2"/>
      <c r="DF450" s="2"/>
      <c r="DG450" s="2"/>
      <c r="DH450" s="2"/>
      <c r="DI450" s="2"/>
      <c r="DJ450" s="2"/>
      <c r="DK450" s="2"/>
      <c r="DL450" s="2"/>
      <c r="DM450" s="2"/>
      <c r="DN450" s="2"/>
      <c r="DO450" s="2"/>
      <c r="DP450" s="2"/>
      <c r="DQ450" s="2"/>
      <c r="DR450" s="2"/>
      <c r="DS450" s="2"/>
      <c r="DT450" s="2"/>
      <c r="DU450" s="2"/>
      <c r="DV450" s="2"/>
      <c r="DW450" s="2"/>
      <c r="DX450" s="2"/>
      <c r="DY450" s="2"/>
      <c r="DZ450" s="2"/>
      <c r="EA450" s="2"/>
      <c r="EB450" s="2"/>
      <c r="EC450" s="2"/>
      <c r="ED450" s="2"/>
      <c r="EE450" s="2"/>
      <c r="EF450" s="2"/>
      <c r="EG450" s="2"/>
      <c r="EH450" s="2"/>
      <c r="EI450" s="2"/>
      <c r="EJ450" s="2"/>
      <c r="EK450" s="2"/>
      <c r="EL450" s="2"/>
      <c r="EM450" s="2"/>
      <c r="EN450" s="2"/>
      <c r="EO450" s="2"/>
      <c r="EP450" s="2"/>
      <c r="EQ450" s="2"/>
      <c r="ER450" s="2"/>
      <c r="ES450" s="2"/>
      <c r="ET450" s="2"/>
      <c r="EU450" s="2"/>
      <c r="EV450" s="2"/>
    </row>
    <row r="451" spans="1:152" ht="12.7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c r="BZ451" s="2"/>
      <c r="CA451" s="2"/>
      <c r="CB451" s="2"/>
      <c r="CC451" s="2"/>
      <c r="CD451" s="2"/>
      <c r="CE451" s="2"/>
      <c r="CF451" s="2"/>
      <c r="CG451" s="2"/>
      <c r="CH451" s="2"/>
      <c r="CI451" s="2"/>
      <c r="CJ451" s="2"/>
      <c r="CK451" s="2"/>
      <c r="CL451" s="2"/>
      <c r="CM451" s="2"/>
      <c r="CN451" s="2"/>
      <c r="CO451" s="2"/>
      <c r="CP451" s="2"/>
      <c r="CQ451" s="2"/>
      <c r="CR451" s="2"/>
      <c r="CS451" s="2"/>
      <c r="CT451" s="2"/>
      <c r="CU451" s="2"/>
      <c r="CV451" s="2"/>
      <c r="CW451" s="2"/>
      <c r="CX451" s="2"/>
      <c r="CY451" s="2"/>
      <c r="CZ451" s="2"/>
      <c r="DA451" s="2"/>
      <c r="DB451" s="2"/>
      <c r="DC451" s="2"/>
      <c r="DD451" s="2"/>
      <c r="DE451" s="2"/>
      <c r="DF451" s="2"/>
      <c r="DG451" s="2"/>
      <c r="DH451" s="2"/>
      <c r="DI451" s="2"/>
      <c r="DJ451" s="2"/>
      <c r="DK451" s="2"/>
      <c r="DL451" s="2"/>
      <c r="DM451" s="2"/>
      <c r="DN451" s="2"/>
      <c r="DO451" s="2"/>
      <c r="DP451" s="2"/>
      <c r="DQ451" s="2"/>
      <c r="DR451" s="2"/>
      <c r="DS451" s="2"/>
      <c r="DT451" s="2"/>
      <c r="DU451" s="2"/>
      <c r="DV451" s="2"/>
      <c r="DW451" s="2"/>
      <c r="DX451" s="2"/>
      <c r="DY451" s="2"/>
      <c r="DZ451" s="2"/>
      <c r="EA451" s="2"/>
      <c r="EB451" s="2"/>
      <c r="EC451" s="2"/>
      <c r="ED451" s="2"/>
      <c r="EE451" s="2"/>
      <c r="EF451" s="2"/>
      <c r="EG451" s="2"/>
      <c r="EH451" s="2"/>
      <c r="EI451" s="2"/>
      <c r="EJ451" s="2"/>
      <c r="EK451" s="2"/>
      <c r="EL451" s="2"/>
      <c r="EM451" s="2"/>
      <c r="EN451" s="2"/>
      <c r="EO451" s="2"/>
      <c r="EP451" s="2"/>
      <c r="EQ451" s="2"/>
      <c r="ER451" s="2"/>
      <c r="ES451" s="2"/>
      <c r="ET451" s="2"/>
      <c r="EU451" s="2"/>
      <c r="EV451" s="2"/>
    </row>
    <row r="452" spans="1:152" ht="12.7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c r="CB452" s="2"/>
      <c r="CC452" s="2"/>
      <c r="CD452" s="2"/>
      <c r="CE452" s="2"/>
      <c r="CF452" s="2"/>
      <c r="CG452" s="2"/>
      <c r="CH452" s="2"/>
      <c r="CI452" s="2"/>
      <c r="CJ452" s="2"/>
      <c r="CK452" s="2"/>
      <c r="CL452" s="2"/>
      <c r="CM452" s="2"/>
      <c r="CN452" s="2"/>
      <c r="CO452" s="2"/>
      <c r="CP452" s="2"/>
      <c r="CQ452" s="2"/>
      <c r="CR452" s="2"/>
      <c r="CS452" s="2"/>
      <c r="CT452" s="2"/>
      <c r="CU452" s="2"/>
      <c r="CV452" s="2"/>
      <c r="CW452" s="2"/>
      <c r="CX452" s="2"/>
      <c r="CY452" s="2"/>
      <c r="CZ452" s="2"/>
      <c r="DA452" s="2"/>
      <c r="DB452" s="2"/>
      <c r="DC452" s="2"/>
      <c r="DD452" s="2"/>
      <c r="DE452" s="2"/>
      <c r="DF452" s="2"/>
      <c r="DG452" s="2"/>
      <c r="DH452" s="2"/>
      <c r="DI452" s="2"/>
      <c r="DJ452" s="2"/>
      <c r="DK452" s="2"/>
      <c r="DL452" s="2"/>
      <c r="DM452" s="2"/>
      <c r="DN452" s="2"/>
      <c r="DO452" s="2"/>
      <c r="DP452" s="2"/>
      <c r="DQ452" s="2"/>
      <c r="DR452" s="2"/>
      <c r="DS452" s="2"/>
      <c r="DT452" s="2"/>
      <c r="DU452" s="2"/>
      <c r="DV452" s="2"/>
      <c r="DW452" s="2"/>
      <c r="DX452" s="2"/>
      <c r="DY452" s="2"/>
      <c r="DZ452" s="2"/>
      <c r="EA452" s="2"/>
      <c r="EB452" s="2"/>
      <c r="EC452" s="2"/>
      <c r="ED452" s="2"/>
      <c r="EE452" s="2"/>
      <c r="EF452" s="2"/>
      <c r="EG452" s="2"/>
      <c r="EH452" s="2"/>
      <c r="EI452" s="2"/>
      <c r="EJ452" s="2"/>
      <c r="EK452" s="2"/>
      <c r="EL452" s="2"/>
      <c r="EM452" s="2"/>
      <c r="EN452" s="2"/>
      <c r="EO452" s="2"/>
      <c r="EP452" s="2"/>
      <c r="EQ452" s="2"/>
      <c r="ER452" s="2"/>
      <c r="ES452" s="2"/>
      <c r="ET452" s="2"/>
      <c r="EU452" s="2"/>
      <c r="EV452" s="2"/>
    </row>
    <row r="453" spans="1:152" ht="12.7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c r="CA453" s="2"/>
      <c r="CB453" s="2"/>
      <c r="CC453" s="2"/>
      <c r="CD453" s="2"/>
      <c r="CE453" s="2"/>
      <c r="CF453" s="2"/>
      <c r="CG453" s="2"/>
      <c r="CH453" s="2"/>
      <c r="CI453" s="2"/>
      <c r="CJ453" s="2"/>
      <c r="CK453" s="2"/>
      <c r="CL453" s="2"/>
      <c r="CM453" s="2"/>
      <c r="CN453" s="2"/>
      <c r="CO453" s="2"/>
      <c r="CP453" s="2"/>
      <c r="CQ453" s="2"/>
      <c r="CR453" s="2"/>
      <c r="CS453" s="2"/>
      <c r="CT453" s="2"/>
      <c r="CU453" s="2"/>
      <c r="CV453" s="2"/>
      <c r="CW453" s="2"/>
      <c r="CX453" s="2"/>
      <c r="CY453" s="2"/>
      <c r="CZ453" s="2"/>
      <c r="DA453" s="2"/>
      <c r="DB453" s="2"/>
      <c r="DC453" s="2"/>
      <c r="DD453" s="2"/>
      <c r="DE453" s="2"/>
      <c r="DF453" s="2"/>
      <c r="DG453" s="2"/>
      <c r="DH453" s="2"/>
      <c r="DI453" s="2"/>
      <c r="DJ453" s="2"/>
      <c r="DK453" s="2"/>
      <c r="DL453" s="2"/>
      <c r="DM453" s="2"/>
      <c r="DN453" s="2"/>
      <c r="DO453" s="2"/>
      <c r="DP453" s="2"/>
      <c r="DQ453" s="2"/>
      <c r="DR453" s="2"/>
      <c r="DS453" s="2"/>
      <c r="DT453" s="2"/>
      <c r="DU453" s="2"/>
      <c r="DV453" s="2"/>
      <c r="DW453" s="2"/>
      <c r="DX453" s="2"/>
      <c r="DY453" s="2"/>
      <c r="DZ453" s="2"/>
      <c r="EA453" s="2"/>
      <c r="EB453" s="2"/>
      <c r="EC453" s="2"/>
      <c r="ED453" s="2"/>
      <c r="EE453" s="2"/>
      <c r="EF453" s="2"/>
      <c r="EG453" s="2"/>
      <c r="EH453" s="2"/>
      <c r="EI453" s="2"/>
      <c r="EJ453" s="2"/>
      <c r="EK453" s="2"/>
      <c r="EL453" s="2"/>
      <c r="EM453" s="2"/>
      <c r="EN453" s="2"/>
      <c r="EO453" s="2"/>
      <c r="EP453" s="2"/>
      <c r="EQ453" s="2"/>
      <c r="ER453" s="2"/>
      <c r="ES453" s="2"/>
      <c r="ET453" s="2"/>
      <c r="EU453" s="2"/>
      <c r="EV453" s="2"/>
    </row>
    <row r="454" spans="1:152" ht="12.7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c r="CA454" s="2"/>
      <c r="CB454" s="2"/>
      <c r="CC454" s="2"/>
      <c r="CD454" s="2"/>
      <c r="CE454" s="2"/>
      <c r="CF454" s="2"/>
      <c r="CG454" s="2"/>
      <c r="CH454" s="2"/>
      <c r="CI454" s="2"/>
      <c r="CJ454" s="2"/>
      <c r="CK454" s="2"/>
      <c r="CL454" s="2"/>
      <c r="CM454" s="2"/>
      <c r="CN454" s="2"/>
      <c r="CO454" s="2"/>
      <c r="CP454" s="2"/>
      <c r="CQ454" s="2"/>
      <c r="CR454" s="2"/>
      <c r="CS454" s="2"/>
      <c r="CT454" s="2"/>
      <c r="CU454" s="2"/>
      <c r="CV454" s="2"/>
      <c r="CW454" s="2"/>
      <c r="CX454" s="2"/>
      <c r="CY454" s="2"/>
      <c r="CZ454" s="2"/>
      <c r="DA454" s="2"/>
      <c r="DB454" s="2"/>
      <c r="DC454" s="2"/>
      <c r="DD454" s="2"/>
      <c r="DE454" s="2"/>
      <c r="DF454" s="2"/>
      <c r="DG454" s="2"/>
      <c r="DH454" s="2"/>
      <c r="DI454" s="2"/>
      <c r="DJ454" s="2"/>
      <c r="DK454" s="2"/>
      <c r="DL454" s="2"/>
      <c r="DM454" s="2"/>
      <c r="DN454" s="2"/>
      <c r="DO454" s="2"/>
      <c r="DP454" s="2"/>
      <c r="DQ454" s="2"/>
      <c r="DR454" s="2"/>
      <c r="DS454" s="2"/>
      <c r="DT454" s="2"/>
      <c r="DU454" s="2"/>
      <c r="DV454" s="2"/>
      <c r="DW454" s="2"/>
      <c r="DX454" s="2"/>
      <c r="DY454" s="2"/>
      <c r="DZ454" s="2"/>
      <c r="EA454" s="2"/>
      <c r="EB454" s="2"/>
      <c r="EC454" s="2"/>
      <c r="ED454" s="2"/>
      <c r="EE454" s="2"/>
      <c r="EF454" s="2"/>
      <c r="EG454" s="2"/>
      <c r="EH454" s="2"/>
      <c r="EI454" s="2"/>
      <c r="EJ454" s="2"/>
      <c r="EK454" s="2"/>
      <c r="EL454" s="2"/>
      <c r="EM454" s="2"/>
      <c r="EN454" s="2"/>
      <c r="EO454" s="2"/>
      <c r="EP454" s="2"/>
      <c r="EQ454" s="2"/>
      <c r="ER454" s="2"/>
      <c r="ES454" s="2"/>
      <c r="ET454" s="2"/>
      <c r="EU454" s="2"/>
      <c r="EV454" s="2"/>
    </row>
    <row r="455" spans="1:152" ht="12.7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c r="CA455" s="2"/>
      <c r="CB455" s="2"/>
      <c r="CC455" s="2"/>
      <c r="CD455" s="2"/>
      <c r="CE455" s="2"/>
      <c r="CF455" s="2"/>
      <c r="CG455" s="2"/>
      <c r="CH455" s="2"/>
      <c r="CI455" s="2"/>
      <c r="CJ455" s="2"/>
      <c r="CK455" s="2"/>
      <c r="CL455" s="2"/>
      <c r="CM455" s="2"/>
      <c r="CN455" s="2"/>
      <c r="CO455" s="2"/>
      <c r="CP455" s="2"/>
      <c r="CQ455" s="2"/>
      <c r="CR455" s="2"/>
      <c r="CS455" s="2"/>
      <c r="CT455" s="2"/>
      <c r="CU455" s="2"/>
      <c r="CV455" s="2"/>
      <c r="CW455" s="2"/>
      <c r="CX455" s="2"/>
      <c r="CY455" s="2"/>
      <c r="CZ455" s="2"/>
      <c r="DA455" s="2"/>
      <c r="DB455" s="2"/>
      <c r="DC455" s="2"/>
      <c r="DD455" s="2"/>
      <c r="DE455" s="2"/>
      <c r="DF455" s="2"/>
      <c r="DG455" s="2"/>
      <c r="DH455" s="2"/>
      <c r="DI455" s="2"/>
      <c r="DJ455" s="2"/>
      <c r="DK455" s="2"/>
      <c r="DL455" s="2"/>
      <c r="DM455" s="2"/>
      <c r="DN455" s="2"/>
      <c r="DO455" s="2"/>
      <c r="DP455" s="2"/>
      <c r="DQ455" s="2"/>
      <c r="DR455" s="2"/>
      <c r="DS455" s="2"/>
      <c r="DT455" s="2"/>
      <c r="DU455" s="2"/>
      <c r="DV455" s="2"/>
      <c r="DW455" s="2"/>
      <c r="DX455" s="2"/>
      <c r="DY455" s="2"/>
      <c r="DZ455" s="2"/>
      <c r="EA455" s="2"/>
      <c r="EB455" s="2"/>
      <c r="EC455" s="2"/>
      <c r="ED455" s="2"/>
      <c r="EE455" s="2"/>
      <c r="EF455" s="2"/>
      <c r="EG455" s="2"/>
      <c r="EH455" s="2"/>
      <c r="EI455" s="2"/>
      <c r="EJ455" s="2"/>
      <c r="EK455" s="2"/>
      <c r="EL455" s="2"/>
      <c r="EM455" s="2"/>
      <c r="EN455" s="2"/>
      <c r="EO455" s="2"/>
      <c r="EP455" s="2"/>
      <c r="EQ455" s="2"/>
      <c r="ER455" s="2"/>
      <c r="ES455" s="2"/>
      <c r="ET455" s="2"/>
      <c r="EU455" s="2"/>
      <c r="EV455" s="2"/>
    </row>
    <row r="456" spans="1:152" ht="12.7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c r="CA456" s="2"/>
      <c r="CB456" s="2"/>
      <c r="CC456" s="2"/>
      <c r="CD456" s="2"/>
      <c r="CE456" s="2"/>
      <c r="CF456" s="2"/>
      <c r="CG456" s="2"/>
      <c r="CH456" s="2"/>
      <c r="CI456" s="2"/>
      <c r="CJ456" s="2"/>
      <c r="CK456" s="2"/>
      <c r="CL456" s="2"/>
      <c r="CM456" s="2"/>
      <c r="CN456" s="2"/>
      <c r="CO456" s="2"/>
      <c r="CP456" s="2"/>
      <c r="CQ456" s="2"/>
      <c r="CR456" s="2"/>
      <c r="CS456" s="2"/>
      <c r="CT456" s="2"/>
      <c r="CU456" s="2"/>
      <c r="CV456" s="2"/>
      <c r="CW456" s="2"/>
      <c r="CX456" s="2"/>
      <c r="CY456" s="2"/>
      <c r="CZ456" s="2"/>
      <c r="DA456" s="2"/>
      <c r="DB456" s="2"/>
      <c r="DC456" s="2"/>
      <c r="DD456" s="2"/>
      <c r="DE456" s="2"/>
      <c r="DF456" s="2"/>
      <c r="DG456" s="2"/>
      <c r="DH456" s="2"/>
      <c r="DI456" s="2"/>
      <c r="DJ456" s="2"/>
      <c r="DK456" s="2"/>
      <c r="DL456" s="2"/>
      <c r="DM456" s="2"/>
      <c r="DN456" s="2"/>
      <c r="DO456" s="2"/>
      <c r="DP456" s="2"/>
      <c r="DQ456" s="2"/>
      <c r="DR456" s="2"/>
      <c r="DS456" s="2"/>
      <c r="DT456" s="2"/>
      <c r="DU456" s="2"/>
      <c r="DV456" s="2"/>
      <c r="DW456" s="2"/>
      <c r="DX456" s="2"/>
      <c r="DY456" s="2"/>
      <c r="DZ456" s="2"/>
      <c r="EA456" s="2"/>
      <c r="EB456" s="2"/>
      <c r="EC456" s="2"/>
      <c r="ED456" s="2"/>
      <c r="EE456" s="2"/>
      <c r="EF456" s="2"/>
      <c r="EG456" s="2"/>
      <c r="EH456" s="2"/>
      <c r="EI456" s="2"/>
      <c r="EJ456" s="2"/>
      <c r="EK456" s="2"/>
      <c r="EL456" s="2"/>
      <c r="EM456" s="2"/>
      <c r="EN456" s="2"/>
      <c r="EO456" s="2"/>
      <c r="EP456" s="2"/>
      <c r="EQ456" s="2"/>
      <c r="ER456" s="2"/>
      <c r="ES456" s="2"/>
      <c r="ET456" s="2"/>
      <c r="EU456" s="2"/>
      <c r="EV456" s="2"/>
    </row>
    <row r="457" spans="1:152" ht="12.7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c r="CA457" s="2"/>
      <c r="CB457" s="2"/>
      <c r="CC457" s="2"/>
      <c r="CD457" s="2"/>
      <c r="CE457" s="2"/>
      <c r="CF457" s="2"/>
      <c r="CG457" s="2"/>
      <c r="CH457" s="2"/>
      <c r="CI457" s="2"/>
      <c r="CJ457" s="2"/>
      <c r="CK457" s="2"/>
      <c r="CL457" s="2"/>
      <c r="CM457" s="2"/>
      <c r="CN457" s="2"/>
      <c r="CO457" s="2"/>
      <c r="CP457" s="2"/>
      <c r="CQ457" s="2"/>
      <c r="CR457" s="2"/>
      <c r="CS457" s="2"/>
      <c r="CT457" s="2"/>
      <c r="CU457" s="2"/>
      <c r="CV457" s="2"/>
      <c r="CW457" s="2"/>
      <c r="CX457" s="2"/>
      <c r="CY457" s="2"/>
      <c r="CZ457" s="2"/>
      <c r="DA457" s="2"/>
      <c r="DB457" s="2"/>
      <c r="DC457" s="2"/>
      <c r="DD457" s="2"/>
      <c r="DE457" s="2"/>
      <c r="DF457" s="2"/>
      <c r="DG457" s="2"/>
      <c r="DH457" s="2"/>
      <c r="DI457" s="2"/>
      <c r="DJ457" s="2"/>
      <c r="DK457" s="2"/>
      <c r="DL457" s="2"/>
      <c r="DM457" s="2"/>
      <c r="DN457" s="2"/>
      <c r="DO457" s="2"/>
      <c r="DP457" s="2"/>
      <c r="DQ457" s="2"/>
      <c r="DR457" s="2"/>
      <c r="DS457" s="2"/>
      <c r="DT457" s="2"/>
      <c r="DU457" s="2"/>
      <c r="DV457" s="2"/>
      <c r="DW457" s="2"/>
      <c r="DX457" s="2"/>
      <c r="DY457" s="2"/>
      <c r="DZ457" s="2"/>
      <c r="EA457" s="2"/>
      <c r="EB457" s="2"/>
      <c r="EC457" s="2"/>
      <c r="ED457" s="2"/>
      <c r="EE457" s="2"/>
      <c r="EF457" s="2"/>
      <c r="EG457" s="2"/>
      <c r="EH457" s="2"/>
      <c r="EI457" s="2"/>
      <c r="EJ457" s="2"/>
      <c r="EK457" s="2"/>
      <c r="EL457" s="2"/>
      <c r="EM457" s="2"/>
      <c r="EN457" s="2"/>
      <c r="EO457" s="2"/>
      <c r="EP457" s="2"/>
      <c r="EQ457" s="2"/>
      <c r="ER457" s="2"/>
      <c r="ES457" s="2"/>
      <c r="ET457" s="2"/>
      <c r="EU457" s="2"/>
      <c r="EV457" s="2"/>
    </row>
    <row r="458" spans="1:152" ht="12.7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c r="CA458" s="2"/>
      <c r="CB458" s="2"/>
      <c r="CC458" s="2"/>
      <c r="CD458" s="2"/>
      <c r="CE458" s="2"/>
      <c r="CF458" s="2"/>
      <c r="CG458" s="2"/>
      <c r="CH458" s="2"/>
      <c r="CI458" s="2"/>
      <c r="CJ458" s="2"/>
      <c r="CK458" s="2"/>
      <c r="CL458" s="2"/>
      <c r="CM458" s="2"/>
      <c r="CN458" s="2"/>
      <c r="CO458" s="2"/>
      <c r="CP458" s="2"/>
      <c r="CQ458" s="2"/>
      <c r="CR458" s="2"/>
      <c r="CS458" s="2"/>
      <c r="CT458" s="2"/>
      <c r="CU458" s="2"/>
      <c r="CV458" s="2"/>
      <c r="CW458" s="2"/>
      <c r="CX458" s="2"/>
      <c r="CY458" s="2"/>
      <c r="CZ458" s="2"/>
      <c r="DA458" s="2"/>
      <c r="DB458" s="2"/>
      <c r="DC458" s="2"/>
      <c r="DD458" s="2"/>
      <c r="DE458" s="2"/>
      <c r="DF458" s="2"/>
      <c r="DG458" s="2"/>
      <c r="DH458" s="2"/>
      <c r="DI458" s="2"/>
      <c r="DJ458" s="2"/>
      <c r="DK458" s="2"/>
      <c r="DL458" s="2"/>
      <c r="DM458" s="2"/>
      <c r="DN458" s="2"/>
      <c r="DO458" s="2"/>
      <c r="DP458" s="2"/>
      <c r="DQ458" s="2"/>
      <c r="DR458" s="2"/>
      <c r="DS458" s="2"/>
      <c r="DT458" s="2"/>
      <c r="DU458" s="2"/>
      <c r="DV458" s="2"/>
      <c r="DW458" s="2"/>
      <c r="DX458" s="2"/>
      <c r="DY458" s="2"/>
      <c r="DZ458" s="2"/>
      <c r="EA458" s="2"/>
      <c r="EB458" s="2"/>
      <c r="EC458" s="2"/>
      <c r="ED458" s="2"/>
      <c r="EE458" s="2"/>
      <c r="EF458" s="2"/>
      <c r="EG458" s="2"/>
      <c r="EH458" s="2"/>
      <c r="EI458" s="2"/>
      <c r="EJ458" s="2"/>
      <c r="EK458" s="2"/>
      <c r="EL458" s="2"/>
      <c r="EM458" s="2"/>
      <c r="EN458" s="2"/>
      <c r="EO458" s="2"/>
      <c r="EP458" s="2"/>
      <c r="EQ458" s="2"/>
      <c r="ER458" s="2"/>
      <c r="ES458" s="2"/>
      <c r="ET458" s="2"/>
      <c r="EU458" s="2"/>
      <c r="EV458" s="2"/>
    </row>
    <row r="459" spans="1:152" ht="12.7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c r="CA459" s="2"/>
      <c r="CB459" s="2"/>
      <c r="CC459" s="2"/>
      <c r="CD459" s="2"/>
      <c r="CE459" s="2"/>
      <c r="CF459" s="2"/>
      <c r="CG459" s="2"/>
      <c r="CH459" s="2"/>
      <c r="CI459" s="2"/>
      <c r="CJ459" s="2"/>
      <c r="CK459" s="2"/>
      <c r="CL459" s="2"/>
      <c r="CM459" s="2"/>
      <c r="CN459" s="2"/>
      <c r="CO459" s="2"/>
      <c r="CP459" s="2"/>
      <c r="CQ459" s="2"/>
      <c r="CR459" s="2"/>
      <c r="CS459" s="2"/>
      <c r="CT459" s="2"/>
      <c r="CU459" s="2"/>
      <c r="CV459" s="2"/>
      <c r="CW459" s="2"/>
      <c r="CX459" s="2"/>
      <c r="CY459" s="2"/>
      <c r="CZ459" s="2"/>
      <c r="DA459" s="2"/>
      <c r="DB459" s="2"/>
      <c r="DC459" s="2"/>
      <c r="DD459" s="2"/>
      <c r="DE459" s="2"/>
      <c r="DF459" s="2"/>
      <c r="DG459" s="2"/>
      <c r="DH459" s="2"/>
      <c r="DI459" s="2"/>
      <c r="DJ459" s="2"/>
      <c r="DK459" s="2"/>
      <c r="DL459" s="2"/>
      <c r="DM459" s="2"/>
      <c r="DN459" s="2"/>
      <c r="DO459" s="2"/>
      <c r="DP459" s="2"/>
      <c r="DQ459" s="2"/>
      <c r="DR459" s="2"/>
      <c r="DS459" s="2"/>
      <c r="DT459" s="2"/>
      <c r="DU459" s="2"/>
      <c r="DV459" s="2"/>
      <c r="DW459" s="2"/>
      <c r="DX459" s="2"/>
      <c r="DY459" s="2"/>
      <c r="DZ459" s="2"/>
      <c r="EA459" s="2"/>
      <c r="EB459" s="2"/>
      <c r="EC459" s="2"/>
      <c r="ED459" s="2"/>
      <c r="EE459" s="2"/>
      <c r="EF459" s="2"/>
      <c r="EG459" s="2"/>
      <c r="EH459" s="2"/>
      <c r="EI459" s="2"/>
      <c r="EJ459" s="2"/>
      <c r="EK459" s="2"/>
      <c r="EL459" s="2"/>
      <c r="EM459" s="2"/>
      <c r="EN459" s="2"/>
      <c r="EO459" s="2"/>
      <c r="EP459" s="2"/>
      <c r="EQ459" s="2"/>
      <c r="ER459" s="2"/>
      <c r="ES459" s="2"/>
      <c r="ET459" s="2"/>
      <c r="EU459" s="2"/>
      <c r="EV459" s="2"/>
    </row>
    <row r="460" spans="1:152" ht="12.7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c r="CA460" s="2"/>
      <c r="CB460" s="2"/>
      <c r="CC460" s="2"/>
      <c r="CD460" s="2"/>
      <c r="CE460" s="2"/>
      <c r="CF460" s="2"/>
      <c r="CG460" s="2"/>
      <c r="CH460" s="2"/>
      <c r="CI460" s="2"/>
      <c r="CJ460" s="2"/>
      <c r="CK460" s="2"/>
      <c r="CL460" s="2"/>
      <c r="CM460" s="2"/>
      <c r="CN460" s="2"/>
      <c r="CO460" s="2"/>
      <c r="CP460" s="2"/>
      <c r="CQ460" s="2"/>
      <c r="CR460" s="2"/>
      <c r="CS460" s="2"/>
      <c r="CT460" s="2"/>
      <c r="CU460" s="2"/>
      <c r="CV460" s="2"/>
      <c r="CW460" s="2"/>
      <c r="CX460" s="2"/>
      <c r="CY460" s="2"/>
      <c r="CZ460" s="2"/>
      <c r="DA460" s="2"/>
      <c r="DB460" s="2"/>
      <c r="DC460" s="2"/>
      <c r="DD460" s="2"/>
      <c r="DE460" s="2"/>
      <c r="DF460" s="2"/>
      <c r="DG460" s="2"/>
      <c r="DH460" s="2"/>
      <c r="DI460" s="2"/>
      <c r="DJ460" s="2"/>
      <c r="DK460" s="2"/>
      <c r="DL460" s="2"/>
      <c r="DM460" s="2"/>
      <c r="DN460" s="2"/>
      <c r="DO460" s="2"/>
      <c r="DP460" s="2"/>
      <c r="DQ460" s="2"/>
      <c r="DR460" s="2"/>
      <c r="DS460" s="2"/>
      <c r="DT460" s="2"/>
      <c r="DU460" s="2"/>
      <c r="DV460" s="2"/>
      <c r="DW460" s="2"/>
      <c r="DX460" s="2"/>
      <c r="DY460" s="2"/>
      <c r="DZ460" s="2"/>
      <c r="EA460" s="2"/>
      <c r="EB460" s="2"/>
      <c r="EC460" s="2"/>
      <c r="ED460" s="2"/>
      <c r="EE460" s="2"/>
      <c r="EF460" s="2"/>
      <c r="EG460" s="2"/>
      <c r="EH460" s="2"/>
      <c r="EI460" s="2"/>
      <c r="EJ460" s="2"/>
      <c r="EK460" s="2"/>
      <c r="EL460" s="2"/>
      <c r="EM460" s="2"/>
      <c r="EN460" s="2"/>
      <c r="EO460" s="2"/>
      <c r="EP460" s="2"/>
      <c r="EQ460" s="2"/>
      <c r="ER460" s="2"/>
      <c r="ES460" s="2"/>
      <c r="ET460" s="2"/>
      <c r="EU460" s="2"/>
      <c r="EV460" s="2"/>
    </row>
    <row r="461" spans="1:152" ht="12.7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c r="CA461" s="2"/>
      <c r="CB461" s="2"/>
      <c r="CC461" s="2"/>
      <c r="CD461" s="2"/>
      <c r="CE461" s="2"/>
      <c r="CF461" s="2"/>
      <c r="CG461" s="2"/>
      <c r="CH461" s="2"/>
      <c r="CI461" s="2"/>
      <c r="CJ461" s="2"/>
      <c r="CK461" s="2"/>
      <c r="CL461" s="2"/>
      <c r="CM461" s="2"/>
      <c r="CN461" s="2"/>
      <c r="CO461" s="2"/>
      <c r="CP461" s="2"/>
      <c r="CQ461" s="2"/>
      <c r="CR461" s="2"/>
      <c r="CS461" s="2"/>
      <c r="CT461" s="2"/>
      <c r="CU461" s="2"/>
      <c r="CV461" s="2"/>
      <c r="CW461" s="2"/>
      <c r="CX461" s="2"/>
      <c r="CY461" s="2"/>
      <c r="CZ461" s="2"/>
      <c r="DA461" s="2"/>
      <c r="DB461" s="2"/>
      <c r="DC461" s="2"/>
      <c r="DD461" s="2"/>
      <c r="DE461" s="2"/>
      <c r="DF461" s="2"/>
      <c r="DG461" s="2"/>
      <c r="DH461" s="2"/>
      <c r="DI461" s="2"/>
      <c r="DJ461" s="2"/>
      <c r="DK461" s="2"/>
      <c r="DL461" s="2"/>
      <c r="DM461" s="2"/>
      <c r="DN461" s="2"/>
      <c r="DO461" s="2"/>
      <c r="DP461" s="2"/>
      <c r="DQ461" s="2"/>
      <c r="DR461" s="2"/>
      <c r="DS461" s="2"/>
      <c r="DT461" s="2"/>
      <c r="DU461" s="2"/>
      <c r="DV461" s="2"/>
      <c r="DW461" s="2"/>
      <c r="DX461" s="2"/>
      <c r="DY461" s="2"/>
      <c r="DZ461" s="2"/>
      <c r="EA461" s="2"/>
      <c r="EB461" s="2"/>
      <c r="EC461" s="2"/>
      <c r="ED461" s="2"/>
      <c r="EE461" s="2"/>
      <c r="EF461" s="2"/>
      <c r="EG461" s="2"/>
      <c r="EH461" s="2"/>
      <c r="EI461" s="2"/>
      <c r="EJ461" s="2"/>
      <c r="EK461" s="2"/>
      <c r="EL461" s="2"/>
      <c r="EM461" s="2"/>
      <c r="EN461" s="2"/>
      <c r="EO461" s="2"/>
      <c r="EP461" s="2"/>
      <c r="EQ461" s="2"/>
      <c r="ER461" s="2"/>
      <c r="ES461" s="2"/>
      <c r="ET461" s="2"/>
      <c r="EU461" s="2"/>
      <c r="EV461" s="2"/>
    </row>
    <row r="462" spans="1:152" ht="12.7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c r="CB462" s="2"/>
      <c r="CC462" s="2"/>
      <c r="CD462" s="2"/>
      <c r="CE462" s="2"/>
      <c r="CF462" s="2"/>
      <c r="CG462" s="2"/>
      <c r="CH462" s="2"/>
      <c r="CI462" s="2"/>
      <c r="CJ462" s="2"/>
      <c r="CK462" s="2"/>
      <c r="CL462" s="2"/>
      <c r="CM462" s="2"/>
      <c r="CN462" s="2"/>
      <c r="CO462" s="2"/>
      <c r="CP462" s="2"/>
      <c r="CQ462" s="2"/>
      <c r="CR462" s="2"/>
      <c r="CS462" s="2"/>
      <c r="CT462" s="2"/>
      <c r="CU462" s="2"/>
      <c r="CV462" s="2"/>
      <c r="CW462" s="2"/>
      <c r="CX462" s="2"/>
      <c r="CY462" s="2"/>
      <c r="CZ462" s="2"/>
      <c r="DA462" s="2"/>
      <c r="DB462" s="2"/>
      <c r="DC462" s="2"/>
      <c r="DD462" s="2"/>
      <c r="DE462" s="2"/>
      <c r="DF462" s="2"/>
      <c r="DG462" s="2"/>
      <c r="DH462" s="2"/>
      <c r="DI462" s="2"/>
      <c r="DJ462" s="2"/>
      <c r="DK462" s="2"/>
      <c r="DL462" s="2"/>
      <c r="DM462" s="2"/>
      <c r="DN462" s="2"/>
      <c r="DO462" s="2"/>
      <c r="DP462" s="2"/>
      <c r="DQ462" s="2"/>
      <c r="DR462" s="2"/>
      <c r="DS462" s="2"/>
      <c r="DT462" s="2"/>
      <c r="DU462" s="2"/>
      <c r="DV462" s="2"/>
      <c r="DW462" s="2"/>
      <c r="DX462" s="2"/>
      <c r="DY462" s="2"/>
      <c r="DZ462" s="2"/>
      <c r="EA462" s="2"/>
      <c r="EB462" s="2"/>
      <c r="EC462" s="2"/>
      <c r="ED462" s="2"/>
      <c r="EE462" s="2"/>
      <c r="EF462" s="2"/>
      <c r="EG462" s="2"/>
      <c r="EH462" s="2"/>
      <c r="EI462" s="2"/>
      <c r="EJ462" s="2"/>
      <c r="EK462" s="2"/>
      <c r="EL462" s="2"/>
      <c r="EM462" s="2"/>
      <c r="EN462" s="2"/>
      <c r="EO462" s="2"/>
      <c r="EP462" s="2"/>
      <c r="EQ462" s="2"/>
      <c r="ER462" s="2"/>
      <c r="ES462" s="2"/>
      <c r="ET462" s="2"/>
      <c r="EU462" s="2"/>
      <c r="EV462" s="2"/>
    </row>
    <row r="463" spans="1:152" ht="12.7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c r="CA463" s="2"/>
      <c r="CB463" s="2"/>
      <c r="CC463" s="2"/>
      <c r="CD463" s="2"/>
      <c r="CE463" s="2"/>
      <c r="CF463" s="2"/>
      <c r="CG463" s="2"/>
      <c r="CH463" s="2"/>
      <c r="CI463" s="2"/>
      <c r="CJ463" s="2"/>
      <c r="CK463" s="2"/>
      <c r="CL463" s="2"/>
      <c r="CM463" s="2"/>
      <c r="CN463" s="2"/>
      <c r="CO463" s="2"/>
      <c r="CP463" s="2"/>
      <c r="CQ463" s="2"/>
      <c r="CR463" s="2"/>
      <c r="CS463" s="2"/>
      <c r="CT463" s="2"/>
      <c r="CU463" s="2"/>
      <c r="CV463" s="2"/>
      <c r="CW463" s="2"/>
      <c r="CX463" s="2"/>
      <c r="CY463" s="2"/>
      <c r="CZ463" s="2"/>
      <c r="DA463" s="2"/>
      <c r="DB463" s="2"/>
      <c r="DC463" s="2"/>
      <c r="DD463" s="2"/>
      <c r="DE463" s="2"/>
      <c r="DF463" s="2"/>
      <c r="DG463" s="2"/>
      <c r="DH463" s="2"/>
      <c r="DI463" s="2"/>
      <c r="DJ463" s="2"/>
      <c r="DK463" s="2"/>
      <c r="DL463" s="2"/>
      <c r="DM463" s="2"/>
      <c r="DN463" s="2"/>
      <c r="DO463" s="2"/>
      <c r="DP463" s="2"/>
      <c r="DQ463" s="2"/>
      <c r="DR463" s="2"/>
      <c r="DS463" s="2"/>
      <c r="DT463" s="2"/>
      <c r="DU463" s="2"/>
      <c r="DV463" s="2"/>
      <c r="DW463" s="2"/>
      <c r="DX463" s="2"/>
      <c r="DY463" s="2"/>
      <c r="DZ463" s="2"/>
      <c r="EA463" s="2"/>
      <c r="EB463" s="2"/>
      <c r="EC463" s="2"/>
      <c r="ED463" s="2"/>
      <c r="EE463" s="2"/>
      <c r="EF463" s="2"/>
      <c r="EG463" s="2"/>
      <c r="EH463" s="2"/>
      <c r="EI463" s="2"/>
      <c r="EJ463" s="2"/>
      <c r="EK463" s="2"/>
      <c r="EL463" s="2"/>
      <c r="EM463" s="2"/>
      <c r="EN463" s="2"/>
      <c r="EO463" s="2"/>
      <c r="EP463" s="2"/>
      <c r="EQ463" s="2"/>
      <c r="ER463" s="2"/>
      <c r="ES463" s="2"/>
      <c r="ET463" s="2"/>
      <c r="EU463" s="2"/>
      <c r="EV463" s="2"/>
    </row>
    <row r="464" spans="1:152" ht="12.7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c r="CA464" s="2"/>
      <c r="CB464" s="2"/>
      <c r="CC464" s="2"/>
      <c r="CD464" s="2"/>
      <c r="CE464" s="2"/>
      <c r="CF464" s="2"/>
      <c r="CG464" s="2"/>
      <c r="CH464" s="2"/>
      <c r="CI464" s="2"/>
      <c r="CJ464" s="2"/>
      <c r="CK464" s="2"/>
      <c r="CL464" s="2"/>
      <c r="CM464" s="2"/>
      <c r="CN464" s="2"/>
      <c r="CO464" s="2"/>
      <c r="CP464" s="2"/>
      <c r="CQ464" s="2"/>
      <c r="CR464" s="2"/>
      <c r="CS464" s="2"/>
      <c r="CT464" s="2"/>
      <c r="CU464" s="2"/>
      <c r="CV464" s="2"/>
      <c r="CW464" s="2"/>
      <c r="CX464" s="2"/>
      <c r="CY464" s="2"/>
      <c r="CZ464" s="2"/>
      <c r="DA464" s="2"/>
      <c r="DB464" s="2"/>
      <c r="DC464" s="2"/>
      <c r="DD464" s="2"/>
      <c r="DE464" s="2"/>
      <c r="DF464" s="2"/>
      <c r="DG464" s="2"/>
      <c r="DH464" s="2"/>
      <c r="DI464" s="2"/>
      <c r="DJ464" s="2"/>
      <c r="DK464" s="2"/>
      <c r="DL464" s="2"/>
      <c r="DM464" s="2"/>
      <c r="DN464" s="2"/>
      <c r="DO464" s="2"/>
      <c r="DP464" s="2"/>
      <c r="DQ464" s="2"/>
      <c r="DR464" s="2"/>
      <c r="DS464" s="2"/>
      <c r="DT464" s="2"/>
      <c r="DU464" s="2"/>
      <c r="DV464" s="2"/>
      <c r="DW464" s="2"/>
      <c r="DX464" s="2"/>
      <c r="DY464" s="2"/>
      <c r="DZ464" s="2"/>
      <c r="EA464" s="2"/>
      <c r="EB464" s="2"/>
      <c r="EC464" s="2"/>
      <c r="ED464" s="2"/>
      <c r="EE464" s="2"/>
      <c r="EF464" s="2"/>
      <c r="EG464" s="2"/>
      <c r="EH464" s="2"/>
      <c r="EI464" s="2"/>
      <c r="EJ464" s="2"/>
      <c r="EK464" s="2"/>
      <c r="EL464" s="2"/>
      <c r="EM464" s="2"/>
      <c r="EN464" s="2"/>
      <c r="EO464" s="2"/>
      <c r="EP464" s="2"/>
      <c r="EQ464" s="2"/>
      <c r="ER464" s="2"/>
      <c r="ES464" s="2"/>
      <c r="ET464" s="2"/>
      <c r="EU464" s="2"/>
      <c r="EV464" s="2"/>
    </row>
    <row r="465" spans="1:152" ht="12.7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c r="CA465" s="2"/>
      <c r="CB465" s="2"/>
      <c r="CC465" s="2"/>
      <c r="CD465" s="2"/>
      <c r="CE465" s="2"/>
      <c r="CF465" s="2"/>
      <c r="CG465" s="2"/>
      <c r="CH465" s="2"/>
      <c r="CI465" s="2"/>
      <c r="CJ465" s="2"/>
      <c r="CK465" s="2"/>
      <c r="CL465" s="2"/>
      <c r="CM465" s="2"/>
      <c r="CN465" s="2"/>
      <c r="CO465" s="2"/>
      <c r="CP465" s="2"/>
      <c r="CQ465" s="2"/>
      <c r="CR465" s="2"/>
      <c r="CS465" s="2"/>
      <c r="CT465" s="2"/>
      <c r="CU465" s="2"/>
      <c r="CV465" s="2"/>
      <c r="CW465" s="2"/>
      <c r="CX465" s="2"/>
      <c r="CY465" s="2"/>
      <c r="CZ465" s="2"/>
      <c r="DA465" s="2"/>
      <c r="DB465" s="2"/>
      <c r="DC465" s="2"/>
      <c r="DD465" s="2"/>
      <c r="DE465" s="2"/>
      <c r="DF465" s="2"/>
      <c r="DG465" s="2"/>
      <c r="DH465" s="2"/>
      <c r="DI465" s="2"/>
      <c r="DJ465" s="2"/>
      <c r="DK465" s="2"/>
      <c r="DL465" s="2"/>
      <c r="DM465" s="2"/>
      <c r="DN465" s="2"/>
      <c r="DO465" s="2"/>
      <c r="DP465" s="2"/>
      <c r="DQ465" s="2"/>
      <c r="DR465" s="2"/>
      <c r="DS465" s="2"/>
      <c r="DT465" s="2"/>
      <c r="DU465" s="2"/>
      <c r="DV465" s="2"/>
      <c r="DW465" s="2"/>
      <c r="DX465" s="2"/>
      <c r="DY465" s="2"/>
      <c r="DZ465" s="2"/>
      <c r="EA465" s="2"/>
      <c r="EB465" s="2"/>
      <c r="EC465" s="2"/>
      <c r="ED465" s="2"/>
      <c r="EE465" s="2"/>
      <c r="EF465" s="2"/>
      <c r="EG465" s="2"/>
      <c r="EH465" s="2"/>
      <c r="EI465" s="2"/>
      <c r="EJ465" s="2"/>
      <c r="EK465" s="2"/>
      <c r="EL465" s="2"/>
      <c r="EM465" s="2"/>
      <c r="EN465" s="2"/>
      <c r="EO465" s="2"/>
      <c r="EP465" s="2"/>
      <c r="EQ465" s="2"/>
      <c r="ER465" s="2"/>
      <c r="ES465" s="2"/>
      <c r="ET465" s="2"/>
      <c r="EU465" s="2"/>
      <c r="EV465" s="2"/>
    </row>
    <row r="466" spans="1:152" ht="12.7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c r="CA466" s="2"/>
      <c r="CB466" s="2"/>
      <c r="CC466" s="2"/>
      <c r="CD466" s="2"/>
      <c r="CE466" s="2"/>
      <c r="CF466" s="2"/>
      <c r="CG466" s="2"/>
      <c r="CH466" s="2"/>
      <c r="CI466" s="2"/>
      <c r="CJ466" s="2"/>
      <c r="CK466" s="2"/>
      <c r="CL466" s="2"/>
      <c r="CM466" s="2"/>
      <c r="CN466" s="2"/>
      <c r="CO466" s="2"/>
      <c r="CP466" s="2"/>
      <c r="CQ466" s="2"/>
      <c r="CR466" s="2"/>
      <c r="CS466" s="2"/>
      <c r="CT466" s="2"/>
      <c r="CU466" s="2"/>
      <c r="CV466" s="2"/>
      <c r="CW466" s="2"/>
      <c r="CX466" s="2"/>
      <c r="CY466" s="2"/>
      <c r="CZ466" s="2"/>
      <c r="DA466" s="2"/>
      <c r="DB466" s="2"/>
      <c r="DC466" s="2"/>
      <c r="DD466" s="2"/>
      <c r="DE466" s="2"/>
      <c r="DF466" s="2"/>
      <c r="DG466" s="2"/>
      <c r="DH466" s="2"/>
      <c r="DI466" s="2"/>
      <c r="DJ466" s="2"/>
      <c r="DK466" s="2"/>
      <c r="DL466" s="2"/>
      <c r="DM466" s="2"/>
      <c r="DN466" s="2"/>
      <c r="DO466" s="2"/>
      <c r="DP466" s="2"/>
      <c r="DQ466" s="2"/>
      <c r="DR466" s="2"/>
      <c r="DS466" s="2"/>
      <c r="DT466" s="2"/>
      <c r="DU466" s="2"/>
      <c r="DV466" s="2"/>
      <c r="DW466" s="2"/>
      <c r="DX466" s="2"/>
      <c r="DY466" s="2"/>
      <c r="DZ466" s="2"/>
      <c r="EA466" s="2"/>
      <c r="EB466" s="2"/>
      <c r="EC466" s="2"/>
      <c r="ED466" s="2"/>
      <c r="EE466" s="2"/>
      <c r="EF466" s="2"/>
      <c r="EG466" s="2"/>
      <c r="EH466" s="2"/>
      <c r="EI466" s="2"/>
      <c r="EJ466" s="2"/>
      <c r="EK466" s="2"/>
      <c r="EL466" s="2"/>
      <c r="EM466" s="2"/>
      <c r="EN466" s="2"/>
      <c r="EO466" s="2"/>
      <c r="EP466" s="2"/>
      <c r="EQ466" s="2"/>
      <c r="ER466" s="2"/>
      <c r="ES466" s="2"/>
      <c r="ET466" s="2"/>
      <c r="EU466" s="2"/>
      <c r="EV466" s="2"/>
    </row>
    <row r="467" spans="1:152" ht="12.7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c r="CA467" s="2"/>
      <c r="CB467" s="2"/>
      <c r="CC467" s="2"/>
      <c r="CD467" s="2"/>
      <c r="CE467" s="2"/>
      <c r="CF467" s="2"/>
      <c r="CG467" s="2"/>
      <c r="CH467" s="2"/>
      <c r="CI467" s="2"/>
      <c r="CJ467" s="2"/>
      <c r="CK467" s="2"/>
      <c r="CL467" s="2"/>
      <c r="CM467" s="2"/>
      <c r="CN467" s="2"/>
      <c r="CO467" s="2"/>
      <c r="CP467" s="2"/>
      <c r="CQ467" s="2"/>
      <c r="CR467" s="2"/>
      <c r="CS467" s="2"/>
      <c r="CT467" s="2"/>
      <c r="CU467" s="2"/>
      <c r="CV467" s="2"/>
      <c r="CW467" s="2"/>
      <c r="CX467" s="2"/>
      <c r="CY467" s="2"/>
      <c r="CZ467" s="2"/>
      <c r="DA467" s="2"/>
      <c r="DB467" s="2"/>
      <c r="DC467" s="2"/>
      <c r="DD467" s="2"/>
      <c r="DE467" s="2"/>
      <c r="DF467" s="2"/>
      <c r="DG467" s="2"/>
      <c r="DH467" s="2"/>
      <c r="DI467" s="2"/>
      <c r="DJ467" s="2"/>
      <c r="DK467" s="2"/>
      <c r="DL467" s="2"/>
      <c r="DM467" s="2"/>
      <c r="DN467" s="2"/>
      <c r="DO467" s="2"/>
      <c r="DP467" s="2"/>
      <c r="DQ467" s="2"/>
      <c r="DR467" s="2"/>
      <c r="DS467" s="2"/>
      <c r="DT467" s="2"/>
      <c r="DU467" s="2"/>
      <c r="DV467" s="2"/>
      <c r="DW467" s="2"/>
      <c r="DX467" s="2"/>
      <c r="DY467" s="2"/>
      <c r="DZ467" s="2"/>
      <c r="EA467" s="2"/>
      <c r="EB467" s="2"/>
      <c r="EC467" s="2"/>
      <c r="ED467" s="2"/>
      <c r="EE467" s="2"/>
      <c r="EF467" s="2"/>
      <c r="EG467" s="2"/>
      <c r="EH467" s="2"/>
      <c r="EI467" s="2"/>
      <c r="EJ467" s="2"/>
      <c r="EK467" s="2"/>
      <c r="EL467" s="2"/>
      <c r="EM467" s="2"/>
      <c r="EN467" s="2"/>
      <c r="EO467" s="2"/>
      <c r="EP467" s="2"/>
      <c r="EQ467" s="2"/>
      <c r="ER467" s="2"/>
      <c r="ES467" s="2"/>
      <c r="ET467" s="2"/>
      <c r="EU467" s="2"/>
      <c r="EV467" s="2"/>
    </row>
    <row r="468" spans="1:152" ht="12.7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c r="CA468" s="2"/>
      <c r="CB468" s="2"/>
      <c r="CC468" s="2"/>
      <c r="CD468" s="2"/>
      <c r="CE468" s="2"/>
      <c r="CF468" s="2"/>
      <c r="CG468" s="2"/>
      <c r="CH468" s="2"/>
      <c r="CI468" s="2"/>
      <c r="CJ468" s="2"/>
      <c r="CK468" s="2"/>
      <c r="CL468" s="2"/>
      <c r="CM468" s="2"/>
      <c r="CN468" s="2"/>
      <c r="CO468" s="2"/>
      <c r="CP468" s="2"/>
      <c r="CQ468" s="2"/>
      <c r="CR468" s="2"/>
      <c r="CS468" s="2"/>
      <c r="CT468" s="2"/>
      <c r="CU468" s="2"/>
      <c r="CV468" s="2"/>
      <c r="CW468" s="2"/>
      <c r="CX468" s="2"/>
      <c r="CY468" s="2"/>
      <c r="CZ468" s="2"/>
      <c r="DA468" s="2"/>
      <c r="DB468" s="2"/>
      <c r="DC468" s="2"/>
      <c r="DD468" s="2"/>
      <c r="DE468" s="2"/>
      <c r="DF468" s="2"/>
      <c r="DG468" s="2"/>
      <c r="DH468" s="2"/>
      <c r="DI468" s="2"/>
      <c r="DJ468" s="2"/>
      <c r="DK468" s="2"/>
      <c r="DL468" s="2"/>
      <c r="DM468" s="2"/>
      <c r="DN468" s="2"/>
      <c r="DO468" s="2"/>
      <c r="DP468" s="2"/>
      <c r="DQ468" s="2"/>
      <c r="DR468" s="2"/>
      <c r="DS468" s="2"/>
      <c r="DT468" s="2"/>
      <c r="DU468" s="2"/>
      <c r="DV468" s="2"/>
      <c r="DW468" s="2"/>
      <c r="DX468" s="2"/>
      <c r="DY468" s="2"/>
      <c r="DZ468" s="2"/>
      <c r="EA468" s="2"/>
      <c r="EB468" s="2"/>
      <c r="EC468" s="2"/>
      <c r="ED468" s="2"/>
      <c r="EE468" s="2"/>
      <c r="EF468" s="2"/>
      <c r="EG468" s="2"/>
      <c r="EH468" s="2"/>
      <c r="EI468" s="2"/>
      <c r="EJ468" s="2"/>
      <c r="EK468" s="2"/>
      <c r="EL468" s="2"/>
      <c r="EM468" s="2"/>
      <c r="EN468" s="2"/>
      <c r="EO468" s="2"/>
      <c r="EP468" s="2"/>
      <c r="EQ468" s="2"/>
      <c r="ER468" s="2"/>
      <c r="ES468" s="2"/>
      <c r="ET468" s="2"/>
      <c r="EU468" s="2"/>
      <c r="EV468" s="2"/>
    </row>
    <row r="469" spans="1:152" ht="12.7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c r="CA469" s="2"/>
      <c r="CB469" s="2"/>
      <c r="CC469" s="2"/>
      <c r="CD469" s="2"/>
      <c r="CE469" s="2"/>
      <c r="CF469" s="2"/>
      <c r="CG469" s="2"/>
      <c r="CH469" s="2"/>
      <c r="CI469" s="2"/>
      <c r="CJ469" s="2"/>
      <c r="CK469" s="2"/>
      <c r="CL469" s="2"/>
      <c r="CM469" s="2"/>
      <c r="CN469" s="2"/>
      <c r="CO469" s="2"/>
      <c r="CP469" s="2"/>
      <c r="CQ469" s="2"/>
      <c r="CR469" s="2"/>
      <c r="CS469" s="2"/>
      <c r="CT469" s="2"/>
      <c r="CU469" s="2"/>
      <c r="CV469" s="2"/>
      <c r="CW469" s="2"/>
      <c r="CX469" s="2"/>
      <c r="CY469" s="2"/>
      <c r="CZ469" s="2"/>
      <c r="DA469" s="2"/>
      <c r="DB469" s="2"/>
      <c r="DC469" s="2"/>
      <c r="DD469" s="2"/>
      <c r="DE469" s="2"/>
      <c r="DF469" s="2"/>
      <c r="DG469" s="2"/>
      <c r="DH469" s="2"/>
      <c r="DI469" s="2"/>
      <c r="DJ469" s="2"/>
      <c r="DK469" s="2"/>
      <c r="DL469" s="2"/>
      <c r="DM469" s="2"/>
      <c r="DN469" s="2"/>
      <c r="DO469" s="2"/>
      <c r="DP469" s="2"/>
      <c r="DQ469" s="2"/>
      <c r="DR469" s="2"/>
      <c r="DS469" s="2"/>
      <c r="DT469" s="2"/>
      <c r="DU469" s="2"/>
      <c r="DV469" s="2"/>
      <c r="DW469" s="2"/>
      <c r="DX469" s="2"/>
      <c r="DY469" s="2"/>
      <c r="DZ469" s="2"/>
      <c r="EA469" s="2"/>
      <c r="EB469" s="2"/>
      <c r="EC469" s="2"/>
      <c r="ED469" s="2"/>
      <c r="EE469" s="2"/>
      <c r="EF469" s="2"/>
      <c r="EG469" s="2"/>
      <c r="EH469" s="2"/>
      <c r="EI469" s="2"/>
      <c r="EJ469" s="2"/>
      <c r="EK469" s="2"/>
      <c r="EL469" s="2"/>
      <c r="EM469" s="2"/>
      <c r="EN469" s="2"/>
      <c r="EO469" s="2"/>
      <c r="EP469" s="2"/>
      <c r="EQ469" s="2"/>
      <c r="ER469" s="2"/>
      <c r="ES469" s="2"/>
      <c r="ET469" s="2"/>
      <c r="EU469" s="2"/>
      <c r="EV469" s="2"/>
    </row>
    <row r="470" spans="1:152" ht="12.7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c r="CA470" s="2"/>
      <c r="CB470" s="2"/>
      <c r="CC470" s="2"/>
      <c r="CD470" s="2"/>
      <c r="CE470" s="2"/>
      <c r="CF470" s="2"/>
      <c r="CG470" s="2"/>
      <c r="CH470" s="2"/>
      <c r="CI470" s="2"/>
      <c r="CJ470" s="2"/>
      <c r="CK470" s="2"/>
      <c r="CL470" s="2"/>
      <c r="CM470" s="2"/>
      <c r="CN470" s="2"/>
      <c r="CO470" s="2"/>
      <c r="CP470" s="2"/>
      <c r="CQ470" s="2"/>
      <c r="CR470" s="2"/>
      <c r="CS470" s="2"/>
      <c r="CT470" s="2"/>
      <c r="CU470" s="2"/>
      <c r="CV470" s="2"/>
      <c r="CW470" s="2"/>
      <c r="CX470" s="2"/>
      <c r="CY470" s="2"/>
      <c r="CZ470" s="2"/>
      <c r="DA470" s="2"/>
      <c r="DB470" s="2"/>
      <c r="DC470" s="2"/>
      <c r="DD470" s="2"/>
      <c r="DE470" s="2"/>
      <c r="DF470" s="2"/>
      <c r="DG470" s="2"/>
      <c r="DH470" s="2"/>
      <c r="DI470" s="2"/>
      <c r="DJ470" s="2"/>
      <c r="DK470" s="2"/>
      <c r="DL470" s="2"/>
      <c r="DM470" s="2"/>
      <c r="DN470" s="2"/>
      <c r="DO470" s="2"/>
      <c r="DP470" s="2"/>
      <c r="DQ470" s="2"/>
      <c r="DR470" s="2"/>
      <c r="DS470" s="2"/>
      <c r="DT470" s="2"/>
      <c r="DU470" s="2"/>
      <c r="DV470" s="2"/>
      <c r="DW470" s="2"/>
      <c r="DX470" s="2"/>
      <c r="DY470" s="2"/>
      <c r="DZ470" s="2"/>
      <c r="EA470" s="2"/>
      <c r="EB470" s="2"/>
      <c r="EC470" s="2"/>
      <c r="ED470" s="2"/>
      <c r="EE470" s="2"/>
      <c r="EF470" s="2"/>
      <c r="EG470" s="2"/>
      <c r="EH470" s="2"/>
      <c r="EI470" s="2"/>
      <c r="EJ470" s="2"/>
      <c r="EK470" s="2"/>
      <c r="EL470" s="2"/>
      <c r="EM470" s="2"/>
      <c r="EN470" s="2"/>
      <c r="EO470" s="2"/>
      <c r="EP470" s="2"/>
      <c r="EQ470" s="2"/>
      <c r="ER470" s="2"/>
      <c r="ES470" s="2"/>
      <c r="ET470" s="2"/>
      <c r="EU470" s="2"/>
      <c r="EV470" s="2"/>
    </row>
    <row r="471" spans="1:152" ht="12.7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c r="CA471" s="2"/>
      <c r="CB471" s="2"/>
      <c r="CC471" s="2"/>
      <c r="CD471" s="2"/>
      <c r="CE471" s="2"/>
      <c r="CF471" s="2"/>
      <c r="CG471" s="2"/>
      <c r="CH471" s="2"/>
      <c r="CI471" s="2"/>
      <c r="CJ471" s="2"/>
      <c r="CK471" s="2"/>
      <c r="CL471" s="2"/>
      <c r="CM471" s="2"/>
      <c r="CN471" s="2"/>
      <c r="CO471" s="2"/>
      <c r="CP471" s="2"/>
      <c r="CQ471" s="2"/>
      <c r="CR471" s="2"/>
      <c r="CS471" s="2"/>
      <c r="CT471" s="2"/>
      <c r="CU471" s="2"/>
      <c r="CV471" s="2"/>
      <c r="CW471" s="2"/>
      <c r="CX471" s="2"/>
      <c r="CY471" s="2"/>
      <c r="CZ471" s="2"/>
      <c r="DA471" s="2"/>
      <c r="DB471" s="2"/>
      <c r="DC471" s="2"/>
      <c r="DD471" s="2"/>
      <c r="DE471" s="2"/>
      <c r="DF471" s="2"/>
      <c r="DG471" s="2"/>
      <c r="DH471" s="2"/>
      <c r="DI471" s="2"/>
      <c r="DJ471" s="2"/>
      <c r="DK471" s="2"/>
      <c r="DL471" s="2"/>
      <c r="DM471" s="2"/>
      <c r="DN471" s="2"/>
      <c r="DO471" s="2"/>
      <c r="DP471" s="2"/>
      <c r="DQ471" s="2"/>
      <c r="DR471" s="2"/>
      <c r="DS471" s="2"/>
      <c r="DT471" s="2"/>
      <c r="DU471" s="2"/>
      <c r="DV471" s="2"/>
      <c r="DW471" s="2"/>
      <c r="DX471" s="2"/>
      <c r="DY471" s="2"/>
      <c r="DZ471" s="2"/>
      <c r="EA471" s="2"/>
      <c r="EB471" s="2"/>
      <c r="EC471" s="2"/>
      <c r="ED471" s="2"/>
      <c r="EE471" s="2"/>
      <c r="EF471" s="2"/>
      <c r="EG471" s="2"/>
      <c r="EH471" s="2"/>
      <c r="EI471" s="2"/>
      <c r="EJ471" s="2"/>
      <c r="EK471" s="2"/>
      <c r="EL471" s="2"/>
      <c r="EM471" s="2"/>
      <c r="EN471" s="2"/>
      <c r="EO471" s="2"/>
      <c r="EP471" s="2"/>
      <c r="EQ471" s="2"/>
      <c r="ER471" s="2"/>
      <c r="ES471" s="2"/>
      <c r="ET471" s="2"/>
      <c r="EU471" s="2"/>
      <c r="EV471" s="2"/>
    </row>
    <row r="472" spans="1:152" ht="12.7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c r="CA472" s="2"/>
      <c r="CB472" s="2"/>
      <c r="CC472" s="2"/>
      <c r="CD472" s="2"/>
      <c r="CE472" s="2"/>
      <c r="CF472" s="2"/>
      <c r="CG472" s="2"/>
      <c r="CH472" s="2"/>
      <c r="CI472" s="2"/>
      <c r="CJ472" s="2"/>
      <c r="CK472" s="2"/>
      <c r="CL472" s="2"/>
      <c r="CM472" s="2"/>
      <c r="CN472" s="2"/>
      <c r="CO472" s="2"/>
      <c r="CP472" s="2"/>
      <c r="CQ472" s="2"/>
      <c r="CR472" s="2"/>
      <c r="CS472" s="2"/>
      <c r="CT472" s="2"/>
      <c r="CU472" s="2"/>
      <c r="CV472" s="2"/>
      <c r="CW472" s="2"/>
      <c r="CX472" s="2"/>
      <c r="CY472" s="2"/>
      <c r="CZ472" s="2"/>
      <c r="DA472" s="2"/>
      <c r="DB472" s="2"/>
      <c r="DC472" s="2"/>
      <c r="DD472" s="2"/>
      <c r="DE472" s="2"/>
      <c r="DF472" s="2"/>
      <c r="DG472" s="2"/>
      <c r="DH472" s="2"/>
      <c r="DI472" s="2"/>
      <c r="DJ472" s="2"/>
      <c r="DK472" s="2"/>
      <c r="DL472" s="2"/>
      <c r="DM472" s="2"/>
      <c r="DN472" s="2"/>
      <c r="DO472" s="2"/>
      <c r="DP472" s="2"/>
      <c r="DQ472" s="2"/>
      <c r="DR472" s="2"/>
      <c r="DS472" s="2"/>
      <c r="DT472" s="2"/>
      <c r="DU472" s="2"/>
      <c r="DV472" s="2"/>
      <c r="DW472" s="2"/>
      <c r="DX472" s="2"/>
      <c r="DY472" s="2"/>
      <c r="DZ472" s="2"/>
      <c r="EA472" s="2"/>
      <c r="EB472" s="2"/>
      <c r="EC472" s="2"/>
      <c r="ED472" s="2"/>
      <c r="EE472" s="2"/>
      <c r="EF472" s="2"/>
      <c r="EG472" s="2"/>
      <c r="EH472" s="2"/>
      <c r="EI472" s="2"/>
      <c r="EJ472" s="2"/>
      <c r="EK472" s="2"/>
      <c r="EL472" s="2"/>
      <c r="EM472" s="2"/>
      <c r="EN472" s="2"/>
      <c r="EO472" s="2"/>
      <c r="EP472" s="2"/>
      <c r="EQ472" s="2"/>
      <c r="ER472" s="2"/>
      <c r="ES472" s="2"/>
      <c r="ET472" s="2"/>
      <c r="EU472" s="2"/>
      <c r="EV472" s="2"/>
    </row>
    <row r="473" spans="1:152" ht="12.7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c r="BZ473" s="2"/>
      <c r="CA473" s="2"/>
      <c r="CB473" s="2"/>
      <c r="CC473" s="2"/>
      <c r="CD473" s="2"/>
      <c r="CE473" s="2"/>
      <c r="CF473" s="2"/>
      <c r="CG473" s="2"/>
      <c r="CH473" s="2"/>
      <c r="CI473" s="2"/>
      <c r="CJ473" s="2"/>
      <c r="CK473" s="2"/>
      <c r="CL473" s="2"/>
      <c r="CM473" s="2"/>
      <c r="CN473" s="2"/>
      <c r="CO473" s="2"/>
      <c r="CP473" s="2"/>
      <c r="CQ473" s="2"/>
      <c r="CR473" s="2"/>
      <c r="CS473" s="2"/>
      <c r="CT473" s="2"/>
      <c r="CU473" s="2"/>
      <c r="CV473" s="2"/>
      <c r="CW473" s="2"/>
      <c r="CX473" s="2"/>
      <c r="CY473" s="2"/>
      <c r="CZ473" s="2"/>
      <c r="DA473" s="2"/>
      <c r="DB473" s="2"/>
      <c r="DC473" s="2"/>
      <c r="DD473" s="2"/>
      <c r="DE473" s="2"/>
      <c r="DF473" s="2"/>
      <c r="DG473" s="2"/>
      <c r="DH473" s="2"/>
      <c r="DI473" s="2"/>
      <c r="DJ473" s="2"/>
      <c r="DK473" s="2"/>
      <c r="DL473" s="2"/>
      <c r="DM473" s="2"/>
      <c r="DN473" s="2"/>
      <c r="DO473" s="2"/>
      <c r="DP473" s="2"/>
      <c r="DQ473" s="2"/>
      <c r="DR473" s="2"/>
      <c r="DS473" s="2"/>
      <c r="DT473" s="2"/>
      <c r="DU473" s="2"/>
      <c r="DV473" s="2"/>
      <c r="DW473" s="2"/>
      <c r="DX473" s="2"/>
      <c r="DY473" s="2"/>
      <c r="DZ473" s="2"/>
      <c r="EA473" s="2"/>
      <c r="EB473" s="2"/>
      <c r="EC473" s="2"/>
      <c r="ED473" s="2"/>
      <c r="EE473" s="2"/>
      <c r="EF473" s="2"/>
      <c r="EG473" s="2"/>
      <c r="EH473" s="2"/>
      <c r="EI473" s="2"/>
      <c r="EJ473" s="2"/>
      <c r="EK473" s="2"/>
      <c r="EL473" s="2"/>
      <c r="EM473" s="2"/>
      <c r="EN473" s="2"/>
      <c r="EO473" s="2"/>
      <c r="EP473" s="2"/>
      <c r="EQ473" s="2"/>
      <c r="ER473" s="2"/>
      <c r="ES473" s="2"/>
      <c r="ET473" s="2"/>
      <c r="EU473" s="2"/>
      <c r="EV473" s="2"/>
    </row>
    <row r="474" spans="1:152" ht="12.7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c r="BZ474" s="2"/>
      <c r="CA474" s="2"/>
      <c r="CB474" s="2"/>
      <c r="CC474" s="2"/>
      <c r="CD474" s="2"/>
      <c r="CE474" s="2"/>
      <c r="CF474" s="2"/>
      <c r="CG474" s="2"/>
      <c r="CH474" s="2"/>
      <c r="CI474" s="2"/>
      <c r="CJ474" s="2"/>
      <c r="CK474" s="2"/>
      <c r="CL474" s="2"/>
      <c r="CM474" s="2"/>
      <c r="CN474" s="2"/>
      <c r="CO474" s="2"/>
      <c r="CP474" s="2"/>
      <c r="CQ474" s="2"/>
      <c r="CR474" s="2"/>
      <c r="CS474" s="2"/>
      <c r="CT474" s="2"/>
      <c r="CU474" s="2"/>
      <c r="CV474" s="2"/>
      <c r="CW474" s="2"/>
      <c r="CX474" s="2"/>
      <c r="CY474" s="2"/>
      <c r="CZ474" s="2"/>
      <c r="DA474" s="2"/>
      <c r="DB474" s="2"/>
      <c r="DC474" s="2"/>
      <c r="DD474" s="2"/>
      <c r="DE474" s="2"/>
      <c r="DF474" s="2"/>
      <c r="DG474" s="2"/>
      <c r="DH474" s="2"/>
      <c r="DI474" s="2"/>
      <c r="DJ474" s="2"/>
      <c r="DK474" s="2"/>
      <c r="DL474" s="2"/>
      <c r="DM474" s="2"/>
      <c r="DN474" s="2"/>
      <c r="DO474" s="2"/>
      <c r="DP474" s="2"/>
      <c r="DQ474" s="2"/>
      <c r="DR474" s="2"/>
      <c r="DS474" s="2"/>
      <c r="DT474" s="2"/>
      <c r="DU474" s="2"/>
      <c r="DV474" s="2"/>
      <c r="DW474" s="2"/>
      <c r="DX474" s="2"/>
      <c r="DY474" s="2"/>
      <c r="DZ474" s="2"/>
      <c r="EA474" s="2"/>
      <c r="EB474" s="2"/>
      <c r="EC474" s="2"/>
      <c r="ED474" s="2"/>
      <c r="EE474" s="2"/>
      <c r="EF474" s="2"/>
      <c r="EG474" s="2"/>
      <c r="EH474" s="2"/>
      <c r="EI474" s="2"/>
      <c r="EJ474" s="2"/>
      <c r="EK474" s="2"/>
      <c r="EL474" s="2"/>
      <c r="EM474" s="2"/>
      <c r="EN474" s="2"/>
      <c r="EO474" s="2"/>
      <c r="EP474" s="2"/>
      <c r="EQ474" s="2"/>
      <c r="ER474" s="2"/>
      <c r="ES474" s="2"/>
      <c r="ET474" s="2"/>
      <c r="EU474" s="2"/>
      <c r="EV474" s="2"/>
    </row>
    <row r="475" spans="1:152" ht="12.7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c r="BX475" s="2"/>
      <c r="BY475" s="2"/>
      <c r="BZ475" s="2"/>
      <c r="CA475" s="2"/>
      <c r="CB475" s="2"/>
      <c r="CC475" s="2"/>
      <c r="CD475" s="2"/>
      <c r="CE475" s="2"/>
      <c r="CF475" s="2"/>
      <c r="CG475" s="2"/>
      <c r="CH475" s="2"/>
      <c r="CI475" s="2"/>
      <c r="CJ475" s="2"/>
      <c r="CK475" s="2"/>
      <c r="CL475" s="2"/>
      <c r="CM475" s="2"/>
      <c r="CN475" s="2"/>
      <c r="CO475" s="2"/>
      <c r="CP475" s="2"/>
      <c r="CQ475" s="2"/>
      <c r="CR475" s="2"/>
      <c r="CS475" s="2"/>
      <c r="CT475" s="2"/>
      <c r="CU475" s="2"/>
      <c r="CV475" s="2"/>
      <c r="CW475" s="2"/>
      <c r="CX475" s="2"/>
      <c r="CY475" s="2"/>
      <c r="CZ475" s="2"/>
      <c r="DA475" s="2"/>
      <c r="DB475" s="2"/>
      <c r="DC475" s="2"/>
      <c r="DD475" s="2"/>
      <c r="DE475" s="2"/>
      <c r="DF475" s="2"/>
      <c r="DG475" s="2"/>
      <c r="DH475" s="2"/>
      <c r="DI475" s="2"/>
      <c r="DJ475" s="2"/>
      <c r="DK475" s="2"/>
      <c r="DL475" s="2"/>
      <c r="DM475" s="2"/>
      <c r="DN475" s="2"/>
      <c r="DO475" s="2"/>
      <c r="DP475" s="2"/>
      <c r="DQ475" s="2"/>
      <c r="DR475" s="2"/>
      <c r="DS475" s="2"/>
      <c r="DT475" s="2"/>
      <c r="DU475" s="2"/>
      <c r="DV475" s="2"/>
      <c r="DW475" s="2"/>
      <c r="DX475" s="2"/>
      <c r="DY475" s="2"/>
      <c r="DZ475" s="2"/>
      <c r="EA475" s="2"/>
      <c r="EB475" s="2"/>
      <c r="EC475" s="2"/>
      <c r="ED475" s="2"/>
      <c r="EE475" s="2"/>
      <c r="EF475" s="2"/>
      <c r="EG475" s="2"/>
      <c r="EH475" s="2"/>
      <c r="EI475" s="2"/>
      <c r="EJ475" s="2"/>
      <c r="EK475" s="2"/>
      <c r="EL475" s="2"/>
      <c r="EM475" s="2"/>
      <c r="EN475" s="2"/>
      <c r="EO475" s="2"/>
      <c r="EP475" s="2"/>
      <c r="EQ475" s="2"/>
      <c r="ER475" s="2"/>
      <c r="ES475" s="2"/>
      <c r="ET475" s="2"/>
      <c r="EU475" s="2"/>
      <c r="EV475" s="2"/>
    </row>
    <row r="476" spans="1:152" ht="12.7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c r="CA476" s="2"/>
      <c r="CB476" s="2"/>
      <c r="CC476" s="2"/>
      <c r="CD476" s="2"/>
      <c r="CE476" s="2"/>
      <c r="CF476" s="2"/>
      <c r="CG476" s="2"/>
      <c r="CH476" s="2"/>
      <c r="CI476" s="2"/>
      <c r="CJ476" s="2"/>
      <c r="CK476" s="2"/>
      <c r="CL476" s="2"/>
      <c r="CM476" s="2"/>
      <c r="CN476" s="2"/>
      <c r="CO476" s="2"/>
      <c r="CP476" s="2"/>
      <c r="CQ476" s="2"/>
      <c r="CR476" s="2"/>
      <c r="CS476" s="2"/>
      <c r="CT476" s="2"/>
      <c r="CU476" s="2"/>
      <c r="CV476" s="2"/>
      <c r="CW476" s="2"/>
      <c r="CX476" s="2"/>
      <c r="CY476" s="2"/>
      <c r="CZ476" s="2"/>
      <c r="DA476" s="2"/>
      <c r="DB476" s="2"/>
      <c r="DC476" s="2"/>
      <c r="DD476" s="2"/>
      <c r="DE476" s="2"/>
      <c r="DF476" s="2"/>
      <c r="DG476" s="2"/>
      <c r="DH476" s="2"/>
      <c r="DI476" s="2"/>
      <c r="DJ476" s="2"/>
      <c r="DK476" s="2"/>
      <c r="DL476" s="2"/>
      <c r="DM476" s="2"/>
      <c r="DN476" s="2"/>
      <c r="DO476" s="2"/>
      <c r="DP476" s="2"/>
      <c r="DQ476" s="2"/>
      <c r="DR476" s="2"/>
      <c r="DS476" s="2"/>
      <c r="DT476" s="2"/>
      <c r="DU476" s="2"/>
      <c r="DV476" s="2"/>
      <c r="DW476" s="2"/>
      <c r="DX476" s="2"/>
      <c r="DY476" s="2"/>
      <c r="DZ476" s="2"/>
      <c r="EA476" s="2"/>
      <c r="EB476" s="2"/>
      <c r="EC476" s="2"/>
      <c r="ED476" s="2"/>
      <c r="EE476" s="2"/>
      <c r="EF476" s="2"/>
      <c r="EG476" s="2"/>
      <c r="EH476" s="2"/>
      <c r="EI476" s="2"/>
      <c r="EJ476" s="2"/>
      <c r="EK476" s="2"/>
      <c r="EL476" s="2"/>
      <c r="EM476" s="2"/>
      <c r="EN476" s="2"/>
      <c r="EO476" s="2"/>
      <c r="EP476" s="2"/>
      <c r="EQ476" s="2"/>
      <c r="ER476" s="2"/>
      <c r="ES476" s="2"/>
      <c r="ET476" s="2"/>
      <c r="EU476" s="2"/>
      <c r="EV476" s="2"/>
    </row>
    <row r="477" spans="1:152" ht="12.7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c r="BZ477" s="2"/>
      <c r="CA477" s="2"/>
      <c r="CB477" s="2"/>
      <c r="CC477" s="2"/>
      <c r="CD477" s="2"/>
      <c r="CE477" s="2"/>
      <c r="CF477" s="2"/>
      <c r="CG477" s="2"/>
      <c r="CH477" s="2"/>
      <c r="CI477" s="2"/>
      <c r="CJ477" s="2"/>
      <c r="CK477" s="2"/>
      <c r="CL477" s="2"/>
      <c r="CM477" s="2"/>
      <c r="CN477" s="2"/>
      <c r="CO477" s="2"/>
      <c r="CP477" s="2"/>
      <c r="CQ477" s="2"/>
      <c r="CR477" s="2"/>
      <c r="CS477" s="2"/>
      <c r="CT477" s="2"/>
      <c r="CU477" s="2"/>
      <c r="CV477" s="2"/>
      <c r="CW477" s="2"/>
      <c r="CX477" s="2"/>
      <c r="CY477" s="2"/>
      <c r="CZ477" s="2"/>
      <c r="DA477" s="2"/>
      <c r="DB477" s="2"/>
      <c r="DC477" s="2"/>
      <c r="DD477" s="2"/>
      <c r="DE477" s="2"/>
      <c r="DF477" s="2"/>
      <c r="DG477" s="2"/>
      <c r="DH477" s="2"/>
      <c r="DI477" s="2"/>
      <c r="DJ477" s="2"/>
      <c r="DK477" s="2"/>
      <c r="DL477" s="2"/>
      <c r="DM477" s="2"/>
      <c r="DN477" s="2"/>
      <c r="DO477" s="2"/>
      <c r="DP477" s="2"/>
      <c r="DQ477" s="2"/>
      <c r="DR477" s="2"/>
      <c r="DS477" s="2"/>
      <c r="DT477" s="2"/>
      <c r="DU477" s="2"/>
      <c r="DV477" s="2"/>
      <c r="DW477" s="2"/>
      <c r="DX477" s="2"/>
      <c r="DY477" s="2"/>
      <c r="DZ477" s="2"/>
      <c r="EA477" s="2"/>
      <c r="EB477" s="2"/>
      <c r="EC477" s="2"/>
      <c r="ED477" s="2"/>
      <c r="EE477" s="2"/>
      <c r="EF477" s="2"/>
      <c r="EG477" s="2"/>
      <c r="EH477" s="2"/>
      <c r="EI477" s="2"/>
      <c r="EJ477" s="2"/>
      <c r="EK477" s="2"/>
      <c r="EL477" s="2"/>
      <c r="EM477" s="2"/>
      <c r="EN477" s="2"/>
      <c r="EO477" s="2"/>
      <c r="EP477" s="2"/>
      <c r="EQ477" s="2"/>
      <c r="ER477" s="2"/>
      <c r="ES477" s="2"/>
      <c r="ET477" s="2"/>
      <c r="EU477" s="2"/>
      <c r="EV477" s="2"/>
    </row>
    <row r="478" spans="1:152" ht="12.7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c r="BZ478" s="2"/>
      <c r="CA478" s="2"/>
      <c r="CB478" s="2"/>
      <c r="CC478" s="2"/>
      <c r="CD478" s="2"/>
      <c r="CE478" s="2"/>
      <c r="CF478" s="2"/>
      <c r="CG478" s="2"/>
      <c r="CH478" s="2"/>
      <c r="CI478" s="2"/>
      <c r="CJ478" s="2"/>
      <c r="CK478" s="2"/>
      <c r="CL478" s="2"/>
      <c r="CM478" s="2"/>
      <c r="CN478" s="2"/>
      <c r="CO478" s="2"/>
      <c r="CP478" s="2"/>
      <c r="CQ478" s="2"/>
      <c r="CR478" s="2"/>
      <c r="CS478" s="2"/>
      <c r="CT478" s="2"/>
      <c r="CU478" s="2"/>
      <c r="CV478" s="2"/>
      <c r="CW478" s="2"/>
      <c r="CX478" s="2"/>
      <c r="CY478" s="2"/>
      <c r="CZ478" s="2"/>
      <c r="DA478" s="2"/>
      <c r="DB478" s="2"/>
      <c r="DC478" s="2"/>
      <c r="DD478" s="2"/>
      <c r="DE478" s="2"/>
      <c r="DF478" s="2"/>
      <c r="DG478" s="2"/>
      <c r="DH478" s="2"/>
      <c r="DI478" s="2"/>
      <c r="DJ478" s="2"/>
      <c r="DK478" s="2"/>
      <c r="DL478" s="2"/>
      <c r="DM478" s="2"/>
      <c r="DN478" s="2"/>
      <c r="DO478" s="2"/>
      <c r="DP478" s="2"/>
      <c r="DQ478" s="2"/>
      <c r="DR478" s="2"/>
      <c r="DS478" s="2"/>
      <c r="DT478" s="2"/>
      <c r="DU478" s="2"/>
      <c r="DV478" s="2"/>
      <c r="DW478" s="2"/>
      <c r="DX478" s="2"/>
      <c r="DY478" s="2"/>
      <c r="DZ478" s="2"/>
      <c r="EA478" s="2"/>
      <c r="EB478" s="2"/>
      <c r="EC478" s="2"/>
      <c r="ED478" s="2"/>
      <c r="EE478" s="2"/>
      <c r="EF478" s="2"/>
      <c r="EG478" s="2"/>
      <c r="EH478" s="2"/>
      <c r="EI478" s="2"/>
      <c r="EJ478" s="2"/>
      <c r="EK478" s="2"/>
      <c r="EL478" s="2"/>
      <c r="EM478" s="2"/>
      <c r="EN478" s="2"/>
      <c r="EO478" s="2"/>
      <c r="EP478" s="2"/>
      <c r="EQ478" s="2"/>
      <c r="ER478" s="2"/>
      <c r="ES478" s="2"/>
      <c r="ET478" s="2"/>
      <c r="EU478" s="2"/>
      <c r="EV478" s="2"/>
    </row>
    <row r="479" spans="1:152" ht="12.7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c r="BZ479" s="2"/>
      <c r="CA479" s="2"/>
      <c r="CB479" s="2"/>
      <c r="CC479" s="2"/>
      <c r="CD479" s="2"/>
      <c r="CE479" s="2"/>
      <c r="CF479" s="2"/>
      <c r="CG479" s="2"/>
      <c r="CH479" s="2"/>
      <c r="CI479" s="2"/>
      <c r="CJ479" s="2"/>
      <c r="CK479" s="2"/>
      <c r="CL479" s="2"/>
      <c r="CM479" s="2"/>
      <c r="CN479" s="2"/>
      <c r="CO479" s="2"/>
      <c r="CP479" s="2"/>
      <c r="CQ479" s="2"/>
      <c r="CR479" s="2"/>
      <c r="CS479" s="2"/>
      <c r="CT479" s="2"/>
      <c r="CU479" s="2"/>
      <c r="CV479" s="2"/>
      <c r="CW479" s="2"/>
      <c r="CX479" s="2"/>
      <c r="CY479" s="2"/>
      <c r="CZ479" s="2"/>
      <c r="DA479" s="2"/>
      <c r="DB479" s="2"/>
      <c r="DC479" s="2"/>
      <c r="DD479" s="2"/>
      <c r="DE479" s="2"/>
      <c r="DF479" s="2"/>
      <c r="DG479" s="2"/>
      <c r="DH479" s="2"/>
      <c r="DI479" s="2"/>
      <c r="DJ479" s="2"/>
      <c r="DK479" s="2"/>
      <c r="DL479" s="2"/>
      <c r="DM479" s="2"/>
      <c r="DN479" s="2"/>
      <c r="DO479" s="2"/>
      <c r="DP479" s="2"/>
      <c r="DQ479" s="2"/>
      <c r="DR479" s="2"/>
      <c r="DS479" s="2"/>
      <c r="DT479" s="2"/>
      <c r="DU479" s="2"/>
      <c r="DV479" s="2"/>
      <c r="DW479" s="2"/>
      <c r="DX479" s="2"/>
      <c r="DY479" s="2"/>
      <c r="DZ479" s="2"/>
      <c r="EA479" s="2"/>
      <c r="EB479" s="2"/>
      <c r="EC479" s="2"/>
      <c r="ED479" s="2"/>
      <c r="EE479" s="2"/>
      <c r="EF479" s="2"/>
      <c r="EG479" s="2"/>
      <c r="EH479" s="2"/>
      <c r="EI479" s="2"/>
      <c r="EJ479" s="2"/>
      <c r="EK479" s="2"/>
      <c r="EL479" s="2"/>
      <c r="EM479" s="2"/>
      <c r="EN479" s="2"/>
      <c r="EO479" s="2"/>
      <c r="EP479" s="2"/>
      <c r="EQ479" s="2"/>
      <c r="ER479" s="2"/>
      <c r="ES479" s="2"/>
      <c r="ET479" s="2"/>
      <c r="EU479" s="2"/>
      <c r="EV479" s="2"/>
    </row>
    <row r="480" spans="1:152" ht="12.7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c r="CA480" s="2"/>
      <c r="CB480" s="2"/>
      <c r="CC480" s="2"/>
      <c r="CD480" s="2"/>
      <c r="CE480" s="2"/>
      <c r="CF480" s="2"/>
      <c r="CG480" s="2"/>
      <c r="CH480" s="2"/>
      <c r="CI480" s="2"/>
      <c r="CJ480" s="2"/>
      <c r="CK480" s="2"/>
      <c r="CL480" s="2"/>
      <c r="CM480" s="2"/>
      <c r="CN480" s="2"/>
      <c r="CO480" s="2"/>
      <c r="CP480" s="2"/>
      <c r="CQ480" s="2"/>
      <c r="CR480" s="2"/>
      <c r="CS480" s="2"/>
      <c r="CT480" s="2"/>
      <c r="CU480" s="2"/>
      <c r="CV480" s="2"/>
      <c r="CW480" s="2"/>
      <c r="CX480" s="2"/>
      <c r="CY480" s="2"/>
      <c r="CZ480" s="2"/>
      <c r="DA480" s="2"/>
      <c r="DB480" s="2"/>
      <c r="DC480" s="2"/>
      <c r="DD480" s="2"/>
      <c r="DE480" s="2"/>
      <c r="DF480" s="2"/>
      <c r="DG480" s="2"/>
      <c r="DH480" s="2"/>
      <c r="DI480" s="2"/>
      <c r="DJ480" s="2"/>
      <c r="DK480" s="2"/>
      <c r="DL480" s="2"/>
      <c r="DM480" s="2"/>
      <c r="DN480" s="2"/>
      <c r="DO480" s="2"/>
      <c r="DP480" s="2"/>
      <c r="DQ480" s="2"/>
      <c r="DR480" s="2"/>
      <c r="DS480" s="2"/>
      <c r="DT480" s="2"/>
      <c r="DU480" s="2"/>
      <c r="DV480" s="2"/>
      <c r="DW480" s="2"/>
      <c r="DX480" s="2"/>
      <c r="DY480" s="2"/>
      <c r="DZ480" s="2"/>
      <c r="EA480" s="2"/>
      <c r="EB480" s="2"/>
      <c r="EC480" s="2"/>
      <c r="ED480" s="2"/>
      <c r="EE480" s="2"/>
      <c r="EF480" s="2"/>
      <c r="EG480" s="2"/>
      <c r="EH480" s="2"/>
      <c r="EI480" s="2"/>
      <c r="EJ480" s="2"/>
      <c r="EK480" s="2"/>
      <c r="EL480" s="2"/>
      <c r="EM480" s="2"/>
      <c r="EN480" s="2"/>
      <c r="EO480" s="2"/>
      <c r="EP480" s="2"/>
      <c r="EQ480" s="2"/>
      <c r="ER480" s="2"/>
      <c r="ES480" s="2"/>
      <c r="ET480" s="2"/>
      <c r="EU480" s="2"/>
      <c r="EV480" s="2"/>
    </row>
    <row r="481" spans="1:152" ht="12.7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2"/>
      <c r="BZ481" s="2"/>
      <c r="CA481" s="2"/>
      <c r="CB481" s="2"/>
      <c r="CC481" s="2"/>
      <c r="CD481" s="2"/>
      <c r="CE481" s="2"/>
      <c r="CF481" s="2"/>
      <c r="CG481" s="2"/>
      <c r="CH481" s="2"/>
      <c r="CI481" s="2"/>
      <c r="CJ481" s="2"/>
      <c r="CK481" s="2"/>
      <c r="CL481" s="2"/>
      <c r="CM481" s="2"/>
      <c r="CN481" s="2"/>
      <c r="CO481" s="2"/>
      <c r="CP481" s="2"/>
      <c r="CQ481" s="2"/>
      <c r="CR481" s="2"/>
      <c r="CS481" s="2"/>
      <c r="CT481" s="2"/>
      <c r="CU481" s="2"/>
      <c r="CV481" s="2"/>
      <c r="CW481" s="2"/>
      <c r="CX481" s="2"/>
      <c r="CY481" s="2"/>
      <c r="CZ481" s="2"/>
      <c r="DA481" s="2"/>
      <c r="DB481" s="2"/>
      <c r="DC481" s="2"/>
      <c r="DD481" s="2"/>
      <c r="DE481" s="2"/>
      <c r="DF481" s="2"/>
      <c r="DG481" s="2"/>
      <c r="DH481" s="2"/>
      <c r="DI481" s="2"/>
      <c r="DJ481" s="2"/>
      <c r="DK481" s="2"/>
      <c r="DL481" s="2"/>
      <c r="DM481" s="2"/>
      <c r="DN481" s="2"/>
      <c r="DO481" s="2"/>
      <c r="DP481" s="2"/>
      <c r="DQ481" s="2"/>
      <c r="DR481" s="2"/>
      <c r="DS481" s="2"/>
      <c r="DT481" s="2"/>
      <c r="DU481" s="2"/>
      <c r="DV481" s="2"/>
      <c r="DW481" s="2"/>
      <c r="DX481" s="2"/>
      <c r="DY481" s="2"/>
      <c r="DZ481" s="2"/>
      <c r="EA481" s="2"/>
      <c r="EB481" s="2"/>
      <c r="EC481" s="2"/>
      <c r="ED481" s="2"/>
      <c r="EE481" s="2"/>
      <c r="EF481" s="2"/>
      <c r="EG481" s="2"/>
      <c r="EH481" s="2"/>
      <c r="EI481" s="2"/>
      <c r="EJ481" s="2"/>
      <c r="EK481" s="2"/>
      <c r="EL481" s="2"/>
      <c r="EM481" s="2"/>
      <c r="EN481" s="2"/>
      <c r="EO481" s="2"/>
      <c r="EP481" s="2"/>
      <c r="EQ481" s="2"/>
      <c r="ER481" s="2"/>
      <c r="ES481" s="2"/>
      <c r="ET481" s="2"/>
      <c r="EU481" s="2"/>
      <c r="EV481" s="2"/>
    </row>
    <row r="482" spans="1:152" ht="12.7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c r="CB482" s="2"/>
      <c r="CC482" s="2"/>
      <c r="CD482" s="2"/>
      <c r="CE482" s="2"/>
      <c r="CF482" s="2"/>
      <c r="CG482" s="2"/>
      <c r="CH482" s="2"/>
      <c r="CI482" s="2"/>
      <c r="CJ482" s="2"/>
      <c r="CK482" s="2"/>
      <c r="CL482" s="2"/>
      <c r="CM482" s="2"/>
      <c r="CN482" s="2"/>
      <c r="CO482" s="2"/>
      <c r="CP482" s="2"/>
      <c r="CQ482" s="2"/>
      <c r="CR482" s="2"/>
      <c r="CS482" s="2"/>
      <c r="CT482" s="2"/>
      <c r="CU482" s="2"/>
      <c r="CV482" s="2"/>
      <c r="CW482" s="2"/>
      <c r="CX482" s="2"/>
      <c r="CY482" s="2"/>
      <c r="CZ482" s="2"/>
      <c r="DA482" s="2"/>
      <c r="DB482" s="2"/>
      <c r="DC482" s="2"/>
      <c r="DD482" s="2"/>
      <c r="DE482" s="2"/>
      <c r="DF482" s="2"/>
      <c r="DG482" s="2"/>
      <c r="DH482" s="2"/>
      <c r="DI482" s="2"/>
      <c r="DJ482" s="2"/>
      <c r="DK482" s="2"/>
      <c r="DL482" s="2"/>
      <c r="DM482" s="2"/>
      <c r="DN482" s="2"/>
      <c r="DO482" s="2"/>
      <c r="DP482" s="2"/>
      <c r="DQ482" s="2"/>
      <c r="DR482" s="2"/>
      <c r="DS482" s="2"/>
      <c r="DT482" s="2"/>
      <c r="DU482" s="2"/>
      <c r="DV482" s="2"/>
      <c r="DW482" s="2"/>
      <c r="DX482" s="2"/>
      <c r="DY482" s="2"/>
      <c r="DZ482" s="2"/>
      <c r="EA482" s="2"/>
      <c r="EB482" s="2"/>
      <c r="EC482" s="2"/>
      <c r="ED482" s="2"/>
      <c r="EE482" s="2"/>
      <c r="EF482" s="2"/>
      <c r="EG482" s="2"/>
      <c r="EH482" s="2"/>
      <c r="EI482" s="2"/>
      <c r="EJ482" s="2"/>
      <c r="EK482" s="2"/>
      <c r="EL482" s="2"/>
      <c r="EM482" s="2"/>
      <c r="EN482" s="2"/>
      <c r="EO482" s="2"/>
      <c r="EP482" s="2"/>
      <c r="EQ482" s="2"/>
      <c r="ER482" s="2"/>
      <c r="ES482" s="2"/>
      <c r="ET482" s="2"/>
      <c r="EU482" s="2"/>
      <c r="EV482" s="2"/>
    </row>
    <row r="483" spans="1:152" ht="12.7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c r="CA483" s="2"/>
      <c r="CB483" s="2"/>
      <c r="CC483" s="2"/>
      <c r="CD483" s="2"/>
      <c r="CE483" s="2"/>
      <c r="CF483" s="2"/>
      <c r="CG483" s="2"/>
      <c r="CH483" s="2"/>
      <c r="CI483" s="2"/>
      <c r="CJ483" s="2"/>
      <c r="CK483" s="2"/>
      <c r="CL483" s="2"/>
      <c r="CM483" s="2"/>
      <c r="CN483" s="2"/>
      <c r="CO483" s="2"/>
      <c r="CP483" s="2"/>
      <c r="CQ483" s="2"/>
      <c r="CR483" s="2"/>
      <c r="CS483" s="2"/>
      <c r="CT483" s="2"/>
      <c r="CU483" s="2"/>
      <c r="CV483" s="2"/>
      <c r="CW483" s="2"/>
      <c r="CX483" s="2"/>
      <c r="CY483" s="2"/>
      <c r="CZ483" s="2"/>
      <c r="DA483" s="2"/>
      <c r="DB483" s="2"/>
      <c r="DC483" s="2"/>
      <c r="DD483" s="2"/>
      <c r="DE483" s="2"/>
      <c r="DF483" s="2"/>
      <c r="DG483" s="2"/>
      <c r="DH483" s="2"/>
      <c r="DI483" s="2"/>
      <c r="DJ483" s="2"/>
      <c r="DK483" s="2"/>
      <c r="DL483" s="2"/>
      <c r="DM483" s="2"/>
      <c r="DN483" s="2"/>
      <c r="DO483" s="2"/>
      <c r="DP483" s="2"/>
      <c r="DQ483" s="2"/>
      <c r="DR483" s="2"/>
      <c r="DS483" s="2"/>
      <c r="DT483" s="2"/>
      <c r="DU483" s="2"/>
      <c r="DV483" s="2"/>
      <c r="DW483" s="2"/>
      <c r="DX483" s="2"/>
      <c r="DY483" s="2"/>
      <c r="DZ483" s="2"/>
      <c r="EA483" s="2"/>
      <c r="EB483" s="2"/>
      <c r="EC483" s="2"/>
      <c r="ED483" s="2"/>
      <c r="EE483" s="2"/>
      <c r="EF483" s="2"/>
      <c r="EG483" s="2"/>
      <c r="EH483" s="2"/>
      <c r="EI483" s="2"/>
      <c r="EJ483" s="2"/>
      <c r="EK483" s="2"/>
      <c r="EL483" s="2"/>
      <c r="EM483" s="2"/>
      <c r="EN483" s="2"/>
      <c r="EO483" s="2"/>
      <c r="EP483" s="2"/>
      <c r="EQ483" s="2"/>
      <c r="ER483" s="2"/>
      <c r="ES483" s="2"/>
      <c r="ET483" s="2"/>
      <c r="EU483" s="2"/>
      <c r="EV483" s="2"/>
    </row>
    <row r="484" spans="1:152" ht="12.7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c r="CA484" s="2"/>
      <c r="CB484" s="2"/>
      <c r="CC484" s="2"/>
      <c r="CD484" s="2"/>
      <c r="CE484" s="2"/>
      <c r="CF484" s="2"/>
      <c r="CG484" s="2"/>
      <c r="CH484" s="2"/>
      <c r="CI484" s="2"/>
      <c r="CJ484" s="2"/>
      <c r="CK484" s="2"/>
      <c r="CL484" s="2"/>
      <c r="CM484" s="2"/>
      <c r="CN484" s="2"/>
      <c r="CO484" s="2"/>
      <c r="CP484" s="2"/>
      <c r="CQ484" s="2"/>
      <c r="CR484" s="2"/>
      <c r="CS484" s="2"/>
      <c r="CT484" s="2"/>
      <c r="CU484" s="2"/>
      <c r="CV484" s="2"/>
      <c r="CW484" s="2"/>
      <c r="CX484" s="2"/>
      <c r="CY484" s="2"/>
      <c r="CZ484" s="2"/>
      <c r="DA484" s="2"/>
      <c r="DB484" s="2"/>
      <c r="DC484" s="2"/>
      <c r="DD484" s="2"/>
      <c r="DE484" s="2"/>
      <c r="DF484" s="2"/>
      <c r="DG484" s="2"/>
      <c r="DH484" s="2"/>
      <c r="DI484" s="2"/>
      <c r="DJ484" s="2"/>
      <c r="DK484" s="2"/>
      <c r="DL484" s="2"/>
      <c r="DM484" s="2"/>
      <c r="DN484" s="2"/>
      <c r="DO484" s="2"/>
      <c r="DP484" s="2"/>
      <c r="DQ484" s="2"/>
      <c r="DR484" s="2"/>
      <c r="DS484" s="2"/>
      <c r="DT484" s="2"/>
      <c r="DU484" s="2"/>
      <c r="DV484" s="2"/>
      <c r="DW484" s="2"/>
      <c r="DX484" s="2"/>
      <c r="DY484" s="2"/>
      <c r="DZ484" s="2"/>
      <c r="EA484" s="2"/>
      <c r="EB484" s="2"/>
      <c r="EC484" s="2"/>
      <c r="ED484" s="2"/>
      <c r="EE484" s="2"/>
      <c r="EF484" s="2"/>
      <c r="EG484" s="2"/>
      <c r="EH484" s="2"/>
      <c r="EI484" s="2"/>
      <c r="EJ484" s="2"/>
      <c r="EK484" s="2"/>
      <c r="EL484" s="2"/>
      <c r="EM484" s="2"/>
      <c r="EN484" s="2"/>
      <c r="EO484" s="2"/>
      <c r="EP484" s="2"/>
      <c r="EQ484" s="2"/>
      <c r="ER484" s="2"/>
      <c r="ES484" s="2"/>
      <c r="ET484" s="2"/>
      <c r="EU484" s="2"/>
      <c r="EV484" s="2"/>
    </row>
    <row r="485" spans="1:152" ht="12.7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c r="CA485" s="2"/>
      <c r="CB485" s="2"/>
      <c r="CC485" s="2"/>
      <c r="CD485" s="2"/>
      <c r="CE485" s="2"/>
      <c r="CF485" s="2"/>
      <c r="CG485" s="2"/>
      <c r="CH485" s="2"/>
      <c r="CI485" s="2"/>
      <c r="CJ485" s="2"/>
      <c r="CK485" s="2"/>
      <c r="CL485" s="2"/>
      <c r="CM485" s="2"/>
      <c r="CN485" s="2"/>
      <c r="CO485" s="2"/>
      <c r="CP485" s="2"/>
      <c r="CQ485" s="2"/>
      <c r="CR485" s="2"/>
      <c r="CS485" s="2"/>
      <c r="CT485" s="2"/>
      <c r="CU485" s="2"/>
      <c r="CV485" s="2"/>
      <c r="CW485" s="2"/>
      <c r="CX485" s="2"/>
      <c r="CY485" s="2"/>
      <c r="CZ485" s="2"/>
      <c r="DA485" s="2"/>
      <c r="DB485" s="2"/>
      <c r="DC485" s="2"/>
      <c r="DD485" s="2"/>
      <c r="DE485" s="2"/>
      <c r="DF485" s="2"/>
      <c r="DG485" s="2"/>
      <c r="DH485" s="2"/>
      <c r="DI485" s="2"/>
      <c r="DJ485" s="2"/>
      <c r="DK485" s="2"/>
      <c r="DL485" s="2"/>
      <c r="DM485" s="2"/>
      <c r="DN485" s="2"/>
      <c r="DO485" s="2"/>
      <c r="DP485" s="2"/>
      <c r="DQ485" s="2"/>
      <c r="DR485" s="2"/>
      <c r="DS485" s="2"/>
      <c r="DT485" s="2"/>
      <c r="DU485" s="2"/>
      <c r="DV485" s="2"/>
      <c r="DW485" s="2"/>
      <c r="DX485" s="2"/>
      <c r="DY485" s="2"/>
      <c r="DZ485" s="2"/>
      <c r="EA485" s="2"/>
      <c r="EB485" s="2"/>
      <c r="EC485" s="2"/>
      <c r="ED485" s="2"/>
      <c r="EE485" s="2"/>
      <c r="EF485" s="2"/>
      <c r="EG485" s="2"/>
      <c r="EH485" s="2"/>
      <c r="EI485" s="2"/>
      <c r="EJ485" s="2"/>
      <c r="EK485" s="2"/>
      <c r="EL485" s="2"/>
      <c r="EM485" s="2"/>
      <c r="EN485" s="2"/>
      <c r="EO485" s="2"/>
      <c r="EP485" s="2"/>
      <c r="EQ485" s="2"/>
      <c r="ER485" s="2"/>
      <c r="ES485" s="2"/>
      <c r="ET485" s="2"/>
      <c r="EU485" s="2"/>
      <c r="EV485" s="2"/>
    </row>
    <row r="486" spans="1:152" ht="12.7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c r="CA486" s="2"/>
      <c r="CB486" s="2"/>
      <c r="CC486" s="2"/>
      <c r="CD486" s="2"/>
      <c r="CE486" s="2"/>
      <c r="CF486" s="2"/>
      <c r="CG486" s="2"/>
      <c r="CH486" s="2"/>
      <c r="CI486" s="2"/>
      <c r="CJ486" s="2"/>
      <c r="CK486" s="2"/>
      <c r="CL486" s="2"/>
      <c r="CM486" s="2"/>
      <c r="CN486" s="2"/>
      <c r="CO486" s="2"/>
      <c r="CP486" s="2"/>
      <c r="CQ486" s="2"/>
      <c r="CR486" s="2"/>
      <c r="CS486" s="2"/>
      <c r="CT486" s="2"/>
      <c r="CU486" s="2"/>
      <c r="CV486" s="2"/>
      <c r="CW486" s="2"/>
      <c r="CX486" s="2"/>
      <c r="CY486" s="2"/>
      <c r="CZ486" s="2"/>
      <c r="DA486" s="2"/>
      <c r="DB486" s="2"/>
      <c r="DC486" s="2"/>
      <c r="DD486" s="2"/>
      <c r="DE486" s="2"/>
      <c r="DF486" s="2"/>
      <c r="DG486" s="2"/>
      <c r="DH486" s="2"/>
      <c r="DI486" s="2"/>
      <c r="DJ486" s="2"/>
      <c r="DK486" s="2"/>
      <c r="DL486" s="2"/>
      <c r="DM486" s="2"/>
      <c r="DN486" s="2"/>
      <c r="DO486" s="2"/>
      <c r="DP486" s="2"/>
      <c r="DQ486" s="2"/>
      <c r="DR486" s="2"/>
      <c r="DS486" s="2"/>
      <c r="DT486" s="2"/>
      <c r="DU486" s="2"/>
      <c r="DV486" s="2"/>
      <c r="DW486" s="2"/>
      <c r="DX486" s="2"/>
      <c r="DY486" s="2"/>
      <c r="DZ486" s="2"/>
      <c r="EA486" s="2"/>
      <c r="EB486" s="2"/>
      <c r="EC486" s="2"/>
      <c r="ED486" s="2"/>
      <c r="EE486" s="2"/>
      <c r="EF486" s="2"/>
      <c r="EG486" s="2"/>
      <c r="EH486" s="2"/>
      <c r="EI486" s="2"/>
      <c r="EJ486" s="2"/>
      <c r="EK486" s="2"/>
      <c r="EL486" s="2"/>
      <c r="EM486" s="2"/>
      <c r="EN486" s="2"/>
      <c r="EO486" s="2"/>
      <c r="EP486" s="2"/>
      <c r="EQ486" s="2"/>
      <c r="ER486" s="2"/>
      <c r="ES486" s="2"/>
      <c r="ET486" s="2"/>
      <c r="EU486" s="2"/>
      <c r="EV486" s="2"/>
    </row>
    <row r="487" spans="1:152" ht="12.7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c r="CA487" s="2"/>
      <c r="CB487" s="2"/>
      <c r="CC487" s="2"/>
      <c r="CD487" s="2"/>
      <c r="CE487" s="2"/>
      <c r="CF487" s="2"/>
      <c r="CG487" s="2"/>
      <c r="CH487" s="2"/>
      <c r="CI487" s="2"/>
      <c r="CJ487" s="2"/>
      <c r="CK487" s="2"/>
      <c r="CL487" s="2"/>
      <c r="CM487" s="2"/>
      <c r="CN487" s="2"/>
      <c r="CO487" s="2"/>
      <c r="CP487" s="2"/>
      <c r="CQ487" s="2"/>
      <c r="CR487" s="2"/>
      <c r="CS487" s="2"/>
      <c r="CT487" s="2"/>
      <c r="CU487" s="2"/>
      <c r="CV487" s="2"/>
      <c r="CW487" s="2"/>
      <c r="CX487" s="2"/>
      <c r="CY487" s="2"/>
      <c r="CZ487" s="2"/>
      <c r="DA487" s="2"/>
      <c r="DB487" s="2"/>
      <c r="DC487" s="2"/>
      <c r="DD487" s="2"/>
      <c r="DE487" s="2"/>
      <c r="DF487" s="2"/>
      <c r="DG487" s="2"/>
      <c r="DH487" s="2"/>
      <c r="DI487" s="2"/>
      <c r="DJ487" s="2"/>
      <c r="DK487" s="2"/>
      <c r="DL487" s="2"/>
      <c r="DM487" s="2"/>
      <c r="DN487" s="2"/>
      <c r="DO487" s="2"/>
      <c r="DP487" s="2"/>
      <c r="DQ487" s="2"/>
      <c r="DR487" s="2"/>
      <c r="DS487" s="2"/>
      <c r="DT487" s="2"/>
      <c r="DU487" s="2"/>
      <c r="DV487" s="2"/>
      <c r="DW487" s="2"/>
      <c r="DX487" s="2"/>
      <c r="DY487" s="2"/>
      <c r="DZ487" s="2"/>
      <c r="EA487" s="2"/>
      <c r="EB487" s="2"/>
      <c r="EC487" s="2"/>
      <c r="ED487" s="2"/>
      <c r="EE487" s="2"/>
      <c r="EF487" s="2"/>
      <c r="EG487" s="2"/>
      <c r="EH487" s="2"/>
      <c r="EI487" s="2"/>
      <c r="EJ487" s="2"/>
      <c r="EK487" s="2"/>
      <c r="EL487" s="2"/>
      <c r="EM487" s="2"/>
      <c r="EN487" s="2"/>
      <c r="EO487" s="2"/>
      <c r="EP487" s="2"/>
      <c r="EQ487" s="2"/>
      <c r="ER487" s="2"/>
      <c r="ES487" s="2"/>
      <c r="ET487" s="2"/>
      <c r="EU487" s="2"/>
      <c r="EV487" s="2"/>
    </row>
    <row r="488" spans="1:152" ht="12.7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c r="CA488" s="2"/>
      <c r="CB488" s="2"/>
      <c r="CC488" s="2"/>
      <c r="CD488" s="2"/>
      <c r="CE488" s="2"/>
      <c r="CF488" s="2"/>
      <c r="CG488" s="2"/>
      <c r="CH488" s="2"/>
      <c r="CI488" s="2"/>
      <c r="CJ488" s="2"/>
      <c r="CK488" s="2"/>
      <c r="CL488" s="2"/>
      <c r="CM488" s="2"/>
      <c r="CN488" s="2"/>
      <c r="CO488" s="2"/>
      <c r="CP488" s="2"/>
      <c r="CQ488" s="2"/>
      <c r="CR488" s="2"/>
      <c r="CS488" s="2"/>
      <c r="CT488" s="2"/>
      <c r="CU488" s="2"/>
      <c r="CV488" s="2"/>
      <c r="CW488" s="2"/>
      <c r="CX488" s="2"/>
      <c r="CY488" s="2"/>
      <c r="CZ488" s="2"/>
      <c r="DA488" s="2"/>
      <c r="DB488" s="2"/>
      <c r="DC488" s="2"/>
      <c r="DD488" s="2"/>
      <c r="DE488" s="2"/>
      <c r="DF488" s="2"/>
      <c r="DG488" s="2"/>
      <c r="DH488" s="2"/>
      <c r="DI488" s="2"/>
      <c r="DJ488" s="2"/>
      <c r="DK488" s="2"/>
      <c r="DL488" s="2"/>
      <c r="DM488" s="2"/>
      <c r="DN488" s="2"/>
      <c r="DO488" s="2"/>
      <c r="DP488" s="2"/>
      <c r="DQ488" s="2"/>
      <c r="DR488" s="2"/>
      <c r="DS488" s="2"/>
      <c r="DT488" s="2"/>
      <c r="DU488" s="2"/>
      <c r="DV488" s="2"/>
      <c r="DW488" s="2"/>
      <c r="DX488" s="2"/>
      <c r="DY488" s="2"/>
      <c r="DZ488" s="2"/>
      <c r="EA488" s="2"/>
      <c r="EB488" s="2"/>
      <c r="EC488" s="2"/>
      <c r="ED488" s="2"/>
      <c r="EE488" s="2"/>
      <c r="EF488" s="2"/>
      <c r="EG488" s="2"/>
      <c r="EH488" s="2"/>
      <c r="EI488" s="2"/>
      <c r="EJ488" s="2"/>
      <c r="EK488" s="2"/>
      <c r="EL488" s="2"/>
      <c r="EM488" s="2"/>
      <c r="EN488" s="2"/>
      <c r="EO488" s="2"/>
      <c r="EP488" s="2"/>
      <c r="EQ488" s="2"/>
      <c r="ER488" s="2"/>
      <c r="ES488" s="2"/>
      <c r="ET488" s="2"/>
      <c r="EU488" s="2"/>
      <c r="EV488" s="2"/>
    </row>
    <row r="489" spans="1:152" ht="12.7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c r="CA489" s="2"/>
      <c r="CB489" s="2"/>
      <c r="CC489" s="2"/>
      <c r="CD489" s="2"/>
      <c r="CE489" s="2"/>
      <c r="CF489" s="2"/>
      <c r="CG489" s="2"/>
      <c r="CH489" s="2"/>
      <c r="CI489" s="2"/>
      <c r="CJ489" s="2"/>
      <c r="CK489" s="2"/>
      <c r="CL489" s="2"/>
      <c r="CM489" s="2"/>
      <c r="CN489" s="2"/>
      <c r="CO489" s="2"/>
      <c r="CP489" s="2"/>
      <c r="CQ489" s="2"/>
      <c r="CR489" s="2"/>
      <c r="CS489" s="2"/>
      <c r="CT489" s="2"/>
      <c r="CU489" s="2"/>
      <c r="CV489" s="2"/>
      <c r="CW489" s="2"/>
      <c r="CX489" s="2"/>
      <c r="CY489" s="2"/>
      <c r="CZ489" s="2"/>
      <c r="DA489" s="2"/>
      <c r="DB489" s="2"/>
      <c r="DC489" s="2"/>
      <c r="DD489" s="2"/>
      <c r="DE489" s="2"/>
      <c r="DF489" s="2"/>
      <c r="DG489" s="2"/>
      <c r="DH489" s="2"/>
      <c r="DI489" s="2"/>
      <c r="DJ489" s="2"/>
      <c r="DK489" s="2"/>
      <c r="DL489" s="2"/>
      <c r="DM489" s="2"/>
      <c r="DN489" s="2"/>
      <c r="DO489" s="2"/>
      <c r="DP489" s="2"/>
      <c r="DQ489" s="2"/>
      <c r="DR489" s="2"/>
      <c r="DS489" s="2"/>
      <c r="DT489" s="2"/>
      <c r="DU489" s="2"/>
      <c r="DV489" s="2"/>
      <c r="DW489" s="2"/>
      <c r="DX489" s="2"/>
      <c r="DY489" s="2"/>
      <c r="DZ489" s="2"/>
      <c r="EA489" s="2"/>
      <c r="EB489" s="2"/>
      <c r="EC489" s="2"/>
      <c r="ED489" s="2"/>
      <c r="EE489" s="2"/>
      <c r="EF489" s="2"/>
      <c r="EG489" s="2"/>
      <c r="EH489" s="2"/>
      <c r="EI489" s="2"/>
      <c r="EJ489" s="2"/>
      <c r="EK489" s="2"/>
      <c r="EL489" s="2"/>
      <c r="EM489" s="2"/>
      <c r="EN489" s="2"/>
      <c r="EO489" s="2"/>
      <c r="EP489" s="2"/>
      <c r="EQ489" s="2"/>
      <c r="ER489" s="2"/>
      <c r="ES489" s="2"/>
      <c r="ET489" s="2"/>
      <c r="EU489" s="2"/>
      <c r="EV489" s="2"/>
    </row>
    <row r="490" spans="1:152" ht="12.7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c r="CA490" s="2"/>
      <c r="CB490" s="2"/>
      <c r="CC490" s="2"/>
      <c r="CD490" s="2"/>
      <c r="CE490" s="2"/>
      <c r="CF490" s="2"/>
      <c r="CG490" s="2"/>
      <c r="CH490" s="2"/>
      <c r="CI490" s="2"/>
      <c r="CJ490" s="2"/>
      <c r="CK490" s="2"/>
      <c r="CL490" s="2"/>
      <c r="CM490" s="2"/>
      <c r="CN490" s="2"/>
      <c r="CO490" s="2"/>
      <c r="CP490" s="2"/>
      <c r="CQ490" s="2"/>
      <c r="CR490" s="2"/>
      <c r="CS490" s="2"/>
      <c r="CT490" s="2"/>
      <c r="CU490" s="2"/>
      <c r="CV490" s="2"/>
      <c r="CW490" s="2"/>
      <c r="CX490" s="2"/>
      <c r="CY490" s="2"/>
      <c r="CZ490" s="2"/>
      <c r="DA490" s="2"/>
      <c r="DB490" s="2"/>
      <c r="DC490" s="2"/>
      <c r="DD490" s="2"/>
      <c r="DE490" s="2"/>
      <c r="DF490" s="2"/>
      <c r="DG490" s="2"/>
      <c r="DH490" s="2"/>
      <c r="DI490" s="2"/>
      <c r="DJ490" s="2"/>
      <c r="DK490" s="2"/>
      <c r="DL490" s="2"/>
      <c r="DM490" s="2"/>
      <c r="DN490" s="2"/>
      <c r="DO490" s="2"/>
      <c r="DP490" s="2"/>
      <c r="DQ490" s="2"/>
      <c r="DR490" s="2"/>
      <c r="DS490" s="2"/>
      <c r="DT490" s="2"/>
      <c r="DU490" s="2"/>
      <c r="DV490" s="2"/>
      <c r="DW490" s="2"/>
      <c r="DX490" s="2"/>
      <c r="DY490" s="2"/>
      <c r="DZ490" s="2"/>
      <c r="EA490" s="2"/>
      <c r="EB490" s="2"/>
      <c r="EC490" s="2"/>
      <c r="ED490" s="2"/>
      <c r="EE490" s="2"/>
      <c r="EF490" s="2"/>
      <c r="EG490" s="2"/>
      <c r="EH490" s="2"/>
      <c r="EI490" s="2"/>
      <c r="EJ490" s="2"/>
      <c r="EK490" s="2"/>
      <c r="EL490" s="2"/>
      <c r="EM490" s="2"/>
      <c r="EN490" s="2"/>
      <c r="EO490" s="2"/>
      <c r="EP490" s="2"/>
      <c r="EQ490" s="2"/>
      <c r="ER490" s="2"/>
      <c r="ES490" s="2"/>
      <c r="ET490" s="2"/>
      <c r="EU490" s="2"/>
      <c r="EV490" s="2"/>
    </row>
    <row r="491" spans="1:152" ht="12.7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c r="CA491" s="2"/>
      <c r="CB491" s="2"/>
      <c r="CC491" s="2"/>
      <c r="CD491" s="2"/>
      <c r="CE491" s="2"/>
      <c r="CF491" s="2"/>
      <c r="CG491" s="2"/>
      <c r="CH491" s="2"/>
      <c r="CI491" s="2"/>
      <c r="CJ491" s="2"/>
      <c r="CK491" s="2"/>
      <c r="CL491" s="2"/>
      <c r="CM491" s="2"/>
      <c r="CN491" s="2"/>
      <c r="CO491" s="2"/>
      <c r="CP491" s="2"/>
      <c r="CQ491" s="2"/>
      <c r="CR491" s="2"/>
      <c r="CS491" s="2"/>
      <c r="CT491" s="2"/>
      <c r="CU491" s="2"/>
      <c r="CV491" s="2"/>
      <c r="CW491" s="2"/>
      <c r="CX491" s="2"/>
      <c r="CY491" s="2"/>
      <c r="CZ491" s="2"/>
      <c r="DA491" s="2"/>
      <c r="DB491" s="2"/>
      <c r="DC491" s="2"/>
      <c r="DD491" s="2"/>
      <c r="DE491" s="2"/>
      <c r="DF491" s="2"/>
      <c r="DG491" s="2"/>
      <c r="DH491" s="2"/>
      <c r="DI491" s="2"/>
      <c r="DJ491" s="2"/>
      <c r="DK491" s="2"/>
      <c r="DL491" s="2"/>
      <c r="DM491" s="2"/>
      <c r="DN491" s="2"/>
      <c r="DO491" s="2"/>
      <c r="DP491" s="2"/>
      <c r="DQ491" s="2"/>
      <c r="DR491" s="2"/>
      <c r="DS491" s="2"/>
      <c r="DT491" s="2"/>
      <c r="DU491" s="2"/>
      <c r="DV491" s="2"/>
      <c r="DW491" s="2"/>
      <c r="DX491" s="2"/>
      <c r="DY491" s="2"/>
      <c r="DZ491" s="2"/>
      <c r="EA491" s="2"/>
      <c r="EB491" s="2"/>
      <c r="EC491" s="2"/>
      <c r="ED491" s="2"/>
      <c r="EE491" s="2"/>
      <c r="EF491" s="2"/>
      <c r="EG491" s="2"/>
      <c r="EH491" s="2"/>
      <c r="EI491" s="2"/>
      <c r="EJ491" s="2"/>
      <c r="EK491" s="2"/>
      <c r="EL491" s="2"/>
      <c r="EM491" s="2"/>
      <c r="EN491" s="2"/>
      <c r="EO491" s="2"/>
      <c r="EP491" s="2"/>
      <c r="EQ491" s="2"/>
      <c r="ER491" s="2"/>
      <c r="ES491" s="2"/>
      <c r="ET491" s="2"/>
      <c r="EU491" s="2"/>
      <c r="EV491" s="2"/>
    </row>
    <row r="492" spans="1:152" ht="12.7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c r="CB492" s="2"/>
      <c r="CC492" s="2"/>
      <c r="CD492" s="2"/>
      <c r="CE492" s="2"/>
      <c r="CF492" s="2"/>
      <c r="CG492" s="2"/>
      <c r="CH492" s="2"/>
      <c r="CI492" s="2"/>
      <c r="CJ492" s="2"/>
      <c r="CK492" s="2"/>
      <c r="CL492" s="2"/>
      <c r="CM492" s="2"/>
      <c r="CN492" s="2"/>
      <c r="CO492" s="2"/>
      <c r="CP492" s="2"/>
      <c r="CQ492" s="2"/>
      <c r="CR492" s="2"/>
      <c r="CS492" s="2"/>
      <c r="CT492" s="2"/>
      <c r="CU492" s="2"/>
      <c r="CV492" s="2"/>
      <c r="CW492" s="2"/>
      <c r="CX492" s="2"/>
      <c r="CY492" s="2"/>
      <c r="CZ492" s="2"/>
      <c r="DA492" s="2"/>
      <c r="DB492" s="2"/>
      <c r="DC492" s="2"/>
      <c r="DD492" s="2"/>
      <c r="DE492" s="2"/>
      <c r="DF492" s="2"/>
      <c r="DG492" s="2"/>
      <c r="DH492" s="2"/>
      <c r="DI492" s="2"/>
      <c r="DJ492" s="2"/>
      <c r="DK492" s="2"/>
      <c r="DL492" s="2"/>
      <c r="DM492" s="2"/>
      <c r="DN492" s="2"/>
      <c r="DO492" s="2"/>
      <c r="DP492" s="2"/>
      <c r="DQ492" s="2"/>
      <c r="DR492" s="2"/>
      <c r="DS492" s="2"/>
      <c r="DT492" s="2"/>
      <c r="DU492" s="2"/>
      <c r="DV492" s="2"/>
      <c r="DW492" s="2"/>
      <c r="DX492" s="2"/>
      <c r="DY492" s="2"/>
      <c r="DZ492" s="2"/>
      <c r="EA492" s="2"/>
      <c r="EB492" s="2"/>
      <c r="EC492" s="2"/>
      <c r="ED492" s="2"/>
      <c r="EE492" s="2"/>
      <c r="EF492" s="2"/>
      <c r="EG492" s="2"/>
      <c r="EH492" s="2"/>
      <c r="EI492" s="2"/>
      <c r="EJ492" s="2"/>
      <c r="EK492" s="2"/>
      <c r="EL492" s="2"/>
      <c r="EM492" s="2"/>
      <c r="EN492" s="2"/>
      <c r="EO492" s="2"/>
      <c r="EP492" s="2"/>
      <c r="EQ492" s="2"/>
      <c r="ER492" s="2"/>
      <c r="ES492" s="2"/>
      <c r="ET492" s="2"/>
      <c r="EU492" s="2"/>
      <c r="EV492" s="2"/>
    </row>
    <row r="493" spans="1:152" ht="12.7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c r="CA493" s="2"/>
      <c r="CB493" s="2"/>
      <c r="CC493" s="2"/>
      <c r="CD493" s="2"/>
      <c r="CE493" s="2"/>
      <c r="CF493" s="2"/>
      <c r="CG493" s="2"/>
      <c r="CH493" s="2"/>
      <c r="CI493" s="2"/>
      <c r="CJ493" s="2"/>
      <c r="CK493" s="2"/>
      <c r="CL493" s="2"/>
      <c r="CM493" s="2"/>
      <c r="CN493" s="2"/>
      <c r="CO493" s="2"/>
      <c r="CP493" s="2"/>
      <c r="CQ493" s="2"/>
      <c r="CR493" s="2"/>
      <c r="CS493" s="2"/>
      <c r="CT493" s="2"/>
      <c r="CU493" s="2"/>
      <c r="CV493" s="2"/>
      <c r="CW493" s="2"/>
      <c r="CX493" s="2"/>
      <c r="CY493" s="2"/>
      <c r="CZ493" s="2"/>
      <c r="DA493" s="2"/>
      <c r="DB493" s="2"/>
      <c r="DC493" s="2"/>
      <c r="DD493" s="2"/>
      <c r="DE493" s="2"/>
      <c r="DF493" s="2"/>
      <c r="DG493" s="2"/>
      <c r="DH493" s="2"/>
      <c r="DI493" s="2"/>
      <c r="DJ493" s="2"/>
      <c r="DK493" s="2"/>
      <c r="DL493" s="2"/>
      <c r="DM493" s="2"/>
      <c r="DN493" s="2"/>
      <c r="DO493" s="2"/>
      <c r="DP493" s="2"/>
      <c r="DQ493" s="2"/>
      <c r="DR493" s="2"/>
      <c r="DS493" s="2"/>
      <c r="DT493" s="2"/>
      <c r="DU493" s="2"/>
      <c r="DV493" s="2"/>
      <c r="DW493" s="2"/>
      <c r="DX493" s="2"/>
      <c r="DY493" s="2"/>
      <c r="DZ493" s="2"/>
      <c r="EA493" s="2"/>
      <c r="EB493" s="2"/>
      <c r="EC493" s="2"/>
      <c r="ED493" s="2"/>
      <c r="EE493" s="2"/>
      <c r="EF493" s="2"/>
      <c r="EG493" s="2"/>
      <c r="EH493" s="2"/>
      <c r="EI493" s="2"/>
      <c r="EJ493" s="2"/>
      <c r="EK493" s="2"/>
      <c r="EL493" s="2"/>
      <c r="EM493" s="2"/>
      <c r="EN493" s="2"/>
      <c r="EO493" s="2"/>
      <c r="EP493" s="2"/>
      <c r="EQ493" s="2"/>
      <c r="ER493" s="2"/>
      <c r="ES493" s="2"/>
      <c r="ET493" s="2"/>
      <c r="EU493" s="2"/>
      <c r="EV493" s="2"/>
    </row>
    <row r="494" spans="1:152" ht="12.7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c r="CA494" s="2"/>
      <c r="CB494" s="2"/>
      <c r="CC494" s="2"/>
      <c r="CD494" s="2"/>
      <c r="CE494" s="2"/>
      <c r="CF494" s="2"/>
      <c r="CG494" s="2"/>
      <c r="CH494" s="2"/>
      <c r="CI494" s="2"/>
      <c r="CJ494" s="2"/>
      <c r="CK494" s="2"/>
      <c r="CL494" s="2"/>
      <c r="CM494" s="2"/>
      <c r="CN494" s="2"/>
      <c r="CO494" s="2"/>
      <c r="CP494" s="2"/>
      <c r="CQ494" s="2"/>
      <c r="CR494" s="2"/>
      <c r="CS494" s="2"/>
      <c r="CT494" s="2"/>
      <c r="CU494" s="2"/>
      <c r="CV494" s="2"/>
      <c r="CW494" s="2"/>
      <c r="CX494" s="2"/>
      <c r="CY494" s="2"/>
      <c r="CZ494" s="2"/>
      <c r="DA494" s="2"/>
      <c r="DB494" s="2"/>
      <c r="DC494" s="2"/>
      <c r="DD494" s="2"/>
      <c r="DE494" s="2"/>
      <c r="DF494" s="2"/>
      <c r="DG494" s="2"/>
      <c r="DH494" s="2"/>
      <c r="DI494" s="2"/>
      <c r="DJ494" s="2"/>
      <c r="DK494" s="2"/>
      <c r="DL494" s="2"/>
      <c r="DM494" s="2"/>
      <c r="DN494" s="2"/>
      <c r="DO494" s="2"/>
      <c r="DP494" s="2"/>
      <c r="DQ494" s="2"/>
      <c r="DR494" s="2"/>
      <c r="DS494" s="2"/>
      <c r="DT494" s="2"/>
      <c r="DU494" s="2"/>
      <c r="DV494" s="2"/>
      <c r="DW494" s="2"/>
      <c r="DX494" s="2"/>
      <c r="DY494" s="2"/>
      <c r="DZ494" s="2"/>
      <c r="EA494" s="2"/>
      <c r="EB494" s="2"/>
      <c r="EC494" s="2"/>
      <c r="ED494" s="2"/>
      <c r="EE494" s="2"/>
      <c r="EF494" s="2"/>
      <c r="EG494" s="2"/>
      <c r="EH494" s="2"/>
      <c r="EI494" s="2"/>
      <c r="EJ494" s="2"/>
      <c r="EK494" s="2"/>
      <c r="EL494" s="2"/>
      <c r="EM494" s="2"/>
      <c r="EN494" s="2"/>
      <c r="EO494" s="2"/>
      <c r="EP494" s="2"/>
      <c r="EQ494" s="2"/>
      <c r="ER494" s="2"/>
      <c r="ES494" s="2"/>
      <c r="ET494" s="2"/>
      <c r="EU494" s="2"/>
      <c r="EV494" s="2"/>
    </row>
    <row r="495" spans="1:152" ht="12.7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c r="CA495" s="2"/>
      <c r="CB495" s="2"/>
      <c r="CC495" s="2"/>
      <c r="CD495" s="2"/>
      <c r="CE495" s="2"/>
      <c r="CF495" s="2"/>
      <c r="CG495" s="2"/>
      <c r="CH495" s="2"/>
      <c r="CI495" s="2"/>
      <c r="CJ495" s="2"/>
      <c r="CK495" s="2"/>
      <c r="CL495" s="2"/>
      <c r="CM495" s="2"/>
      <c r="CN495" s="2"/>
      <c r="CO495" s="2"/>
      <c r="CP495" s="2"/>
      <c r="CQ495" s="2"/>
      <c r="CR495" s="2"/>
      <c r="CS495" s="2"/>
      <c r="CT495" s="2"/>
      <c r="CU495" s="2"/>
      <c r="CV495" s="2"/>
      <c r="CW495" s="2"/>
      <c r="CX495" s="2"/>
      <c r="CY495" s="2"/>
      <c r="CZ495" s="2"/>
      <c r="DA495" s="2"/>
      <c r="DB495" s="2"/>
      <c r="DC495" s="2"/>
      <c r="DD495" s="2"/>
      <c r="DE495" s="2"/>
      <c r="DF495" s="2"/>
      <c r="DG495" s="2"/>
      <c r="DH495" s="2"/>
      <c r="DI495" s="2"/>
      <c r="DJ495" s="2"/>
      <c r="DK495" s="2"/>
      <c r="DL495" s="2"/>
      <c r="DM495" s="2"/>
      <c r="DN495" s="2"/>
      <c r="DO495" s="2"/>
      <c r="DP495" s="2"/>
      <c r="DQ495" s="2"/>
      <c r="DR495" s="2"/>
      <c r="DS495" s="2"/>
      <c r="DT495" s="2"/>
      <c r="DU495" s="2"/>
      <c r="DV495" s="2"/>
      <c r="DW495" s="2"/>
      <c r="DX495" s="2"/>
      <c r="DY495" s="2"/>
      <c r="DZ495" s="2"/>
      <c r="EA495" s="2"/>
      <c r="EB495" s="2"/>
      <c r="EC495" s="2"/>
      <c r="ED495" s="2"/>
      <c r="EE495" s="2"/>
      <c r="EF495" s="2"/>
      <c r="EG495" s="2"/>
      <c r="EH495" s="2"/>
      <c r="EI495" s="2"/>
      <c r="EJ495" s="2"/>
      <c r="EK495" s="2"/>
      <c r="EL495" s="2"/>
      <c r="EM495" s="2"/>
      <c r="EN495" s="2"/>
      <c r="EO495" s="2"/>
      <c r="EP495" s="2"/>
      <c r="EQ495" s="2"/>
      <c r="ER495" s="2"/>
      <c r="ES495" s="2"/>
      <c r="ET495" s="2"/>
      <c r="EU495" s="2"/>
      <c r="EV495" s="2"/>
    </row>
    <row r="496" spans="1:152" ht="12.7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c r="BZ496" s="2"/>
      <c r="CA496" s="2"/>
      <c r="CB496" s="2"/>
      <c r="CC496" s="2"/>
      <c r="CD496" s="2"/>
      <c r="CE496" s="2"/>
      <c r="CF496" s="2"/>
      <c r="CG496" s="2"/>
      <c r="CH496" s="2"/>
      <c r="CI496" s="2"/>
      <c r="CJ496" s="2"/>
      <c r="CK496" s="2"/>
      <c r="CL496" s="2"/>
      <c r="CM496" s="2"/>
      <c r="CN496" s="2"/>
      <c r="CO496" s="2"/>
      <c r="CP496" s="2"/>
      <c r="CQ496" s="2"/>
      <c r="CR496" s="2"/>
      <c r="CS496" s="2"/>
      <c r="CT496" s="2"/>
      <c r="CU496" s="2"/>
      <c r="CV496" s="2"/>
      <c r="CW496" s="2"/>
      <c r="CX496" s="2"/>
      <c r="CY496" s="2"/>
      <c r="CZ496" s="2"/>
      <c r="DA496" s="2"/>
      <c r="DB496" s="2"/>
      <c r="DC496" s="2"/>
      <c r="DD496" s="2"/>
      <c r="DE496" s="2"/>
      <c r="DF496" s="2"/>
      <c r="DG496" s="2"/>
      <c r="DH496" s="2"/>
      <c r="DI496" s="2"/>
      <c r="DJ496" s="2"/>
      <c r="DK496" s="2"/>
      <c r="DL496" s="2"/>
      <c r="DM496" s="2"/>
      <c r="DN496" s="2"/>
      <c r="DO496" s="2"/>
      <c r="DP496" s="2"/>
      <c r="DQ496" s="2"/>
      <c r="DR496" s="2"/>
      <c r="DS496" s="2"/>
      <c r="DT496" s="2"/>
      <c r="DU496" s="2"/>
      <c r="DV496" s="2"/>
      <c r="DW496" s="2"/>
      <c r="DX496" s="2"/>
      <c r="DY496" s="2"/>
      <c r="DZ496" s="2"/>
      <c r="EA496" s="2"/>
      <c r="EB496" s="2"/>
      <c r="EC496" s="2"/>
      <c r="ED496" s="2"/>
      <c r="EE496" s="2"/>
      <c r="EF496" s="2"/>
      <c r="EG496" s="2"/>
      <c r="EH496" s="2"/>
      <c r="EI496" s="2"/>
      <c r="EJ496" s="2"/>
      <c r="EK496" s="2"/>
      <c r="EL496" s="2"/>
      <c r="EM496" s="2"/>
      <c r="EN496" s="2"/>
      <c r="EO496" s="2"/>
      <c r="EP496" s="2"/>
      <c r="EQ496" s="2"/>
      <c r="ER496" s="2"/>
      <c r="ES496" s="2"/>
      <c r="ET496" s="2"/>
      <c r="EU496" s="2"/>
      <c r="EV496" s="2"/>
    </row>
    <row r="497" spans="1:152" ht="12.7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c r="BX497" s="2"/>
      <c r="BY497" s="2"/>
      <c r="BZ497" s="2"/>
      <c r="CA497" s="2"/>
      <c r="CB497" s="2"/>
      <c r="CC497" s="2"/>
      <c r="CD497" s="2"/>
      <c r="CE497" s="2"/>
      <c r="CF497" s="2"/>
      <c r="CG497" s="2"/>
      <c r="CH497" s="2"/>
      <c r="CI497" s="2"/>
      <c r="CJ497" s="2"/>
      <c r="CK497" s="2"/>
      <c r="CL497" s="2"/>
      <c r="CM497" s="2"/>
      <c r="CN497" s="2"/>
      <c r="CO497" s="2"/>
      <c r="CP497" s="2"/>
      <c r="CQ497" s="2"/>
      <c r="CR497" s="2"/>
      <c r="CS497" s="2"/>
      <c r="CT497" s="2"/>
      <c r="CU497" s="2"/>
      <c r="CV497" s="2"/>
      <c r="CW497" s="2"/>
      <c r="CX497" s="2"/>
      <c r="CY497" s="2"/>
      <c r="CZ497" s="2"/>
      <c r="DA497" s="2"/>
      <c r="DB497" s="2"/>
      <c r="DC497" s="2"/>
      <c r="DD497" s="2"/>
      <c r="DE497" s="2"/>
      <c r="DF497" s="2"/>
      <c r="DG497" s="2"/>
      <c r="DH497" s="2"/>
      <c r="DI497" s="2"/>
      <c r="DJ497" s="2"/>
      <c r="DK497" s="2"/>
      <c r="DL497" s="2"/>
      <c r="DM497" s="2"/>
      <c r="DN497" s="2"/>
      <c r="DO497" s="2"/>
      <c r="DP497" s="2"/>
      <c r="DQ497" s="2"/>
      <c r="DR497" s="2"/>
      <c r="DS497" s="2"/>
      <c r="DT497" s="2"/>
      <c r="DU497" s="2"/>
      <c r="DV497" s="2"/>
      <c r="DW497" s="2"/>
      <c r="DX497" s="2"/>
      <c r="DY497" s="2"/>
      <c r="DZ497" s="2"/>
      <c r="EA497" s="2"/>
      <c r="EB497" s="2"/>
      <c r="EC497" s="2"/>
      <c r="ED497" s="2"/>
      <c r="EE497" s="2"/>
      <c r="EF497" s="2"/>
      <c r="EG497" s="2"/>
      <c r="EH497" s="2"/>
      <c r="EI497" s="2"/>
      <c r="EJ497" s="2"/>
      <c r="EK497" s="2"/>
      <c r="EL497" s="2"/>
      <c r="EM497" s="2"/>
      <c r="EN497" s="2"/>
      <c r="EO497" s="2"/>
      <c r="EP497" s="2"/>
      <c r="EQ497" s="2"/>
      <c r="ER497" s="2"/>
      <c r="ES497" s="2"/>
      <c r="ET497" s="2"/>
      <c r="EU497" s="2"/>
      <c r="EV497" s="2"/>
    </row>
    <row r="498" spans="1:152" ht="12.7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c r="BZ498" s="2"/>
      <c r="CA498" s="2"/>
      <c r="CB498" s="2"/>
      <c r="CC498" s="2"/>
      <c r="CD498" s="2"/>
      <c r="CE498" s="2"/>
      <c r="CF498" s="2"/>
      <c r="CG498" s="2"/>
      <c r="CH498" s="2"/>
      <c r="CI498" s="2"/>
      <c r="CJ498" s="2"/>
      <c r="CK498" s="2"/>
      <c r="CL498" s="2"/>
      <c r="CM498" s="2"/>
      <c r="CN498" s="2"/>
      <c r="CO498" s="2"/>
      <c r="CP498" s="2"/>
      <c r="CQ498" s="2"/>
      <c r="CR498" s="2"/>
      <c r="CS498" s="2"/>
      <c r="CT498" s="2"/>
      <c r="CU498" s="2"/>
      <c r="CV498" s="2"/>
      <c r="CW498" s="2"/>
      <c r="CX498" s="2"/>
      <c r="CY498" s="2"/>
      <c r="CZ498" s="2"/>
      <c r="DA498" s="2"/>
      <c r="DB498" s="2"/>
      <c r="DC498" s="2"/>
      <c r="DD498" s="2"/>
      <c r="DE498" s="2"/>
      <c r="DF498" s="2"/>
      <c r="DG498" s="2"/>
      <c r="DH498" s="2"/>
      <c r="DI498" s="2"/>
      <c r="DJ498" s="2"/>
      <c r="DK498" s="2"/>
      <c r="DL498" s="2"/>
      <c r="DM498" s="2"/>
      <c r="DN498" s="2"/>
      <c r="DO498" s="2"/>
      <c r="DP498" s="2"/>
      <c r="DQ498" s="2"/>
      <c r="DR498" s="2"/>
      <c r="DS498" s="2"/>
      <c r="DT498" s="2"/>
      <c r="DU498" s="2"/>
      <c r="DV498" s="2"/>
      <c r="DW498" s="2"/>
      <c r="DX498" s="2"/>
      <c r="DY498" s="2"/>
      <c r="DZ498" s="2"/>
      <c r="EA498" s="2"/>
      <c r="EB498" s="2"/>
      <c r="EC498" s="2"/>
      <c r="ED498" s="2"/>
      <c r="EE498" s="2"/>
      <c r="EF498" s="2"/>
      <c r="EG498" s="2"/>
      <c r="EH498" s="2"/>
      <c r="EI498" s="2"/>
      <c r="EJ498" s="2"/>
      <c r="EK498" s="2"/>
      <c r="EL498" s="2"/>
      <c r="EM498" s="2"/>
      <c r="EN498" s="2"/>
      <c r="EO498" s="2"/>
      <c r="EP498" s="2"/>
      <c r="EQ498" s="2"/>
      <c r="ER498" s="2"/>
      <c r="ES498" s="2"/>
      <c r="ET498" s="2"/>
      <c r="EU498" s="2"/>
      <c r="EV498" s="2"/>
    </row>
    <row r="499" spans="1:152" ht="12.7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c r="CA499" s="2"/>
      <c r="CB499" s="2"/>
      <c r="CC499" s="2"/>
      <c r="CD499" s="2"/>
      <c r="CE499" s="2"/>
      <c r="CF499" s="2"/>
      <c r="CG499" s="2"/>
      <c r="CH499" s="2"/>
      <c r="CI499" s="2"/>
      <c r="CJ499" s="2"/>
      <c r="CK499" s="2"/>
      <c r="CL499" s="2"/>
      <c r="CM499" s="2"/>
      <c r="CN499" s="2"/>
      <c r="CO499" s="2"/>
      <c r="CP499" s="2"/>
      <c r="CQ499" s="2"/>
      <c r="CR499" s="2"/>
      <c r="CS499" s="2"/>
      <c r="CT499" s="2"/>
      <c r="CU499" s="2"/>
      <c r="CV499" s="2"/>
      <c r="CW499" s="2"/>
      <c r="CX499" s="2"/>
      <c r="CY499" s="2"/>
      <c r="CZ499" s="2"/>
      <c r="DA499" s="2"/>
      <c r="DB499" s="2"/>
      <c r="DC499" s="2"/>
      <c r="DD499" s="2"/>
      <c r="DE499" s="2"/>
      <c r="DF499" s="2"/>
      <c r="DG499" s="2"/>
      <c r="DH499" s="2"/>
      <c r="DI499" s="2"/>
      <c r="DJ499" s="2"/>
      <c r="DK499" s="2"/>
      <c r="DL499" s="2"/>
      <c r="DM499" s="2"/>
      <c r="DN499" s="2"/>
      <c r="DO499" s="2"/>
      <c r="DP499" s="2"/>
      <c r="DQ499" s="2"/>
      <c r="DR499" s="2"/>
      <c r="DS499" s="2"/>
      <c r="DT499" s="2"/>
      <c r="DU499" s="2"/>
      <c r="DV499" s="2"/>
      <c r="DW499" s="2"/>
      <c r="DX499" s="2"/>
      <c r="DY499" s="2"/>
      <c r="DZ499" s="2"/>
      <c r="EA499" s="2"/>
      <c r="EB499" s="2"/>
      <c r="EC499" s="2"/>
      <c r="ED499" s="2"/>
      <c r="EE499" s="2"/>
      <c r="EF499" s="2"/>
      <c r="EG499" s="2"/>
      <c r="EH499" s="2"/>
      <c r="EI499" s="2"/>
      <c r="EJ499" s="2"/>
      <c r="EK499" s="2"/>
      <c r="EL499" s="2"/>
      <c r="EM499" s="2"/>
      <c r="EN499" s="2"/>
      <c r="EO499" s="2"/>
      <c r="EP499" s="2"/>
      <c r="EQ499" s="2"/>
      <c r="ER499" s="2"/>
      <c r="ES499" s="2"/>
      <c r="ET499" s="2"/>
      <c r="EU499" s="2"/>
      <c r="EV499" s="2"/>
    </row>
    <row r="500" spans="1:152" ht="12.7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c r="CA500" s="2"/>
      <c r="CB500" s="2"/>
      <c r="CC500" s="2"/>
      <c r="CD500" s="2"/>
      <c r="CE500" s="2"/>
      <c r="CF500" s="2"/>
      <c r="CG500" s="2"/>
      <c r="CH500" s="2"/>
      <c r="CI500" s="2"/>
      <c r="CJ500" s="2"/>
      <c r="CK500" s="2"/>
      <c r="CL500" s="2"/>
      <c r="CM500" s="2"/>
      <c r="CN500" s="2"/>
      <c r="CO500" s="2"/>
      <c r="CP500" s="2"/>
      <c r="CQ500" s="2"/>
      <c r="CR500" s="2"/>
      <c r="CS500" s="2"/>
      <c r="CT500" s="2"/>
      <c r="CU500" s="2"/>
      <c r="CV500" s="2"/>
      <c r="CW500" s="2"/>
      <c r="CX500" s="2"/>
      <c r="CY500" s="2"/>
      <c r="CZ500" s="2"/>
      <c r="DA500" s="2"/>
      <c r="DB500" s="2"/>
      <c r="DC500" s="2"/>
      <c r="DD500" s="2"/>
      <c r="DE500" s="2"/>
      <c r="DF500" s="2"/>
      <c r="DG500" s="2"/>
      <c r="DH500" s="2"/>
      <c r="DI500" s="2"/>
      <c r="DJ500" s="2"/>
      <c r="DK500" s="2"/>
      <c r="DL500" s="2"/>
      <c r="DM500" s="2"/>
      <c r="DN500" s="2"/>
      <c r="DO500" s="2"/>
      <c r="DP500" s="2"/>
      <c r="DQ500" s="2"/>
      <c r="DR500" s="2"/>
      <c r="DS500" s="2"/>
      <c r="DT500" s="2"/>
      <c r="DU500" s="2"/>
      <c r="DV500" s="2"/>
      <c r="DW500" s="2"/>
      <c r="DX500" s="2"/>
      <c r="DY500" s="2"/>
      <c r="DZ500" s="2"/>
      <c r="EA500" s="2"/>
      <c r="EB500" s="2"/>
      <c r="EC500" s="2"/>
      <c r="ED500" s="2"/>
      <c r="EE500" s="2"/>
      <c r="EF500" s="2"/>
      <c r="EG500" s="2"/>
      <c r="EH500" s="2"/>
      <c r="EI500" s="2"/>
      <c r="EJ500" s="2"/>
      <c r="EK500" s="2"/>
      <c r="EL500" s="2"/>
      <c r="EM500" s="2"/>
      <c r="EN500" s="2"/>
      <c r="EO500" s="2"/>
      <c r="EP500" s="2"/>
      <c r="EQ500" s="2"/>
      <c r="ER500" s="2"/>
      <c r="ES500" s="2"/>
      <c r="ET500" s="2"/>
      <c r="EU500" s="2"/>
      <c r="EV500" s="2"/>
    </row>
    <row r="501" spans="1:152" ht="12.7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c r="BZ501" s="2"/>
      <c r="CA501" s="2"/>
      <c r="CB501" s="2"/>
      <c r="CC501" s="2"/>
      <c r="CD501" s="2"/>
      <c r="CE501" s="2"/>
      <c r="CF501" s="2"/>
      <c r="CG501" s="2"/>
      <c r="CH501" s="2"/>
      <c r="CI501" s="2"/>
      <c r="CJ501" s="2"/>
      <c r="CK501" s="2"/>
      <c r="CL501" s="2"/>
      <c r="CM501" s="2"/>
      <c r="CN501" s="2"/>
      <c r="CO501" s="2"/>
      <c r="CP501" s="2"/>
      <c r="CQ501" s="2"/>
      <c r="CR501" s="2"/>
      <c r="CS501" s="2"/>
      <c r="CT501" s="2"/>
      <c r="CU501" s="2"/>
      <c r="CV501" s="2"/>
      <c r="CW501" s="2"/>
      <c r="CX501" s="2"/>
      <c r="CY501" s="2"/>
      <c r="CZ501" s="2"/>
      <c r="DA501" s="2"/>
      <c r="DB501" s="2"/>
      <c r="DC501" s="2"/>
      <c r="DD501" s="2"/>
      <c r="DE501" s="2"/>
      <c r="DF501" s="2"/>
      <c r="DG501" s="2"/>
      <c r="DH501" s="2"/>
      <c r="DI501" s="2"/>
      <c r="DJ501" s="2"/>
      <c r="DK501" s="2"/>
      <c r="DL501" s="2"/>
      <c r="DM501" s="2"/>
      <c r="DN501" s="2"/>
      <c r="DO501" s="2"/>
      <c r="DP501" s="2"/>
      <c r="DQ501" s="2"/>
      <c r="DR501" s="2"/>
      <c r="DS501" s="2"/>
      <c r="DT501" s="2"/>
      <c r="DU501" s="2"/>
      <c r="DV501" s="2"/>
      <c r="DW501" s="2"/>
      <c r="DX501" s="2"/>
      <c r="DY501" s="2"/>
      <c r="DZ501" s="2"/>
      <c r="EA501" s="2"/>
      <c r="EB501" s="2"/>
      <c r="EC501" s="2"/>
      <c r="ED501" s="2"/>
      <c r="EE501" s="2"/>
      <c r="EF501" s="2"/>
      <c r="EG501" s="2"/>
      <c r="EH501" s="2"/>
      <c r="EI501" s="2"/>
      <c r="EJ501" s="2"/>
      <c r="EK501" s="2"/>
      <c r="EL501" s="2"/>
      <c r="EM501" s="2"/>
      <c r="EN501" s="2"/>
      <c r="EO501" s="2"/>
      <c r="EP501" s="2"/>
      <c r="EQ501" s="2"/>
      <c r="ER501" s="2"/>
      <c r="ES501" s="2"/>
      <c r="ET501" s="2"/>
      <c r="EU501" s="2"/>
      <c r="EV501" s="2"/>
    </row>
    <row r="502" spans="1:152" ht="12.7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c r="CB502" s="2"/>
      <c r="CC502" s="2"/>
      <c r="CD502" s="2"/>
      <c r="CE502" s="2"/>
      <c r="CF502" s="2"/>
      <c r="CG502" s="2"/>
      <c r="CH502" s="2"/>
      <c r="CI502" s="2"/>
      <c r="CJ502" s="2"/>
      <c r="CK502" s="2"/>
      <c r="CL502" s="2"/>
      <c r="CM502" s="2"/>
      <c r="CN502" s="2"/>
      <c r="CO502" s="2"/>
      <c r="CP502" s="2"/>
      <c r="CQ502" s="2"/>
      <c r="CR502" s="2"/>
      <c r="CS502" s="2"/>
      <c r="CT502" s="2"/>
      <c r="CU502" s="2"/>
      <c r="CV502" s="2"/>
      <c r="CW502" s="2"/>
      <c r="CX502" s="2"/>
      <c r="CY502" s="2"/>
      <c r="CZ502" s="2"/>
      <c r="DA502" s="2"/>
      <c r="DB502" s="2"/>
      <c r="DC502" s="2"/>
      <c r="DD502" s="2"/>
      <c r="DE502" s="2"/>
      <c r="DF502" s="2"/>
      <c r="DG502" s="2"/>
      <c r="DH502" s="2"/>
      <c r="DI502" s="2"/>
      <c r="DJ502" s="2"/>
      <c r="DK502" s="2"/>
      <c r="DL502" s="2"/>
      <c r="DM502" s="2"/>
      <c r="DN502" s="2"/>
      <c r="DO502" s="2"/>
      <c r="DP502" s="2"/>
      <c r="DQ502" s="2"/>
      <c r="DR502" s="2"/>
      <c r="DS502" s="2"/>
      <c r="DT502" s="2"/>
      <c r="DU502" s="2"/>
      <c r="DV502" s="2"/>
      <c r="DW502" s="2"/>
      <c r="DX502" s="2"/>
      <c r="DY502" s="2"/>
      <c r="DZ502" s="2"/>
      <c r="EA502" s="2"/>
      <c r="EB502" s="2"/>
      <c r="EC502" s="2"/>
      <c r="ED502" s="2"/>
      <c r="EE502" s="2"/>
      <c r="EF502" s="2"/>
      <c r="EG502" s="2"/>
      <c r="EH502" s="2"/>
      <c r="EI502" s="2"/>
      <c r="EJ502" s="2"/>
      <c r="EK502" s="2"/>
      <c r="EL502" s="2"/>
      <c r="EM502" s="2"/>
      <c r="EN502" s="2"/>
      <c r="EO502" s="2"/>
      <c r="EP502" s="2"/>
      <c r="EQ502" s="2"/>
      <c r="ER502" s="2"/>
      <c r="ES502" s="2"/>
      <c r="ET502" s="2"/>
      <c r="EU502" s="2"/>
      <c r="EV502" s="2"/>
    </row>
    <row r="503" spans="1:152" ht="12.7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c r="CA503" s="2"/>
      <c r="CB503" s="2"/>
      <c r="CC503" s="2"/>
      <c r="CD503" s="2"/>
      <c r="CE503" s="2"/>
      <c r="CF503" s="2"/>
      <c r="CG503" s="2"/>
      <c r="CH503" s="2"/>
      <c r="CI503" s="2"/>
      <c r="CJ503" s="2"/>
      <c r="CK503" s="2"/>
      <c r="CL503" s="2"/>
      <c r="CM503" s="2"/>
      <c r="CN503" s="2"/>
      <c r="CO503" s="2"/>
      <c r="CP503" s="2"/>
      <c r="CQ503" s="2"/>
      <c r="CR503" s="2"/>
      <c r="CS503" s="2"/>
      <c r="CT503" s="2"/>
      <c r="CU503" s="2"/>
      <c r="CV503" s="2"/>
      <c r="CW503" s="2"/>
      <c r="CX503" s="2"/>
      <c r="CY503" s="2"/>
      <c r="CZ503" s="2"/>
      <c r="DA503" s="2"/>
      <c r="DB503" s="2"/>
      <c r="DC503" s="2"/>
      <c r="DD503" s="2"/>
      <c r="DE503" s="2"/>
      <c r="DF503" s="2"/>
      <c r="DG503" s="2"/>
      <c r="DH503" s="2"/>
      <c r="DI503" s="2"/>
      <c r="DJ503" s="2"/>
      <c r="DK503" s="2"/>
      <c r="DL503" s="2"/>
      <c r="DM503" s="2"/>
      <c r="DN503" s="2"/>
      <c r="DO503" s="2"/>
      <c r="DP503" s="2"/>
      <c r="DQ503" s="2"/>
      <c r="DR503" s="2"/>
      <c r="DS503" s="2"/>
      <c r="DT503" s="2"/>
      <c r="DU503" s="2"/>
      <c r="DV503" s="2"/>
      <c r="DW503" s="2"/>
      <c r="DX503" s="2"/>
      <c r="DY503" s="2"/>
      <c r="DZ503" s="2"/>
      <c r="EA503" s="2"/>
      <c r="EB503" s="2"/>
      <c r="EC503" s="2"/>
      <c r="ED503" s="2"/>
      <c r="EE503" s="2"/>
      <c r="EF503" s="2"/>
      <c r="EG503" s="2"/>
      <c r="EH503" s="2"/>
      <c r="EI503" s="2"/>
      <c r="EJ503" s="2"/>
      <c r="EK503" s="2"/>
      <c r="EL503" s="2"/>
      <c r="EM503" s="2"/>
      <c r="EN503" s="2"/>
      <c r="EO503" s="2"/>
      <c r="EP503" s="2"/>
      <c r="EQ503" s="2"/>
      <c r="ER503" s="2"/>
      <c r="ES503" s="2"/>
      <c r="ET503" s="2"/>
      <c r="EU503" s="2"/>
      <c r="EV503" s="2"/>
    </row>
    <row r="504" spans="1:152" ht="12.7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c r="CA504" s="2"/>
      <c r="CB504" s="2"/>
      <c r="CC504" s="2"/>
      <c r="CD504" s="2"/>
      <c r="CE504" s="2"/>
      <c r="CF504" s="2"/>
      <c r="CG504" s="2"/>
      <c r="CH504" s="2"/>
      <c r="CI504" s="2"/>
      <c r="CJ504" s="2"/>
      <c r="CK504" s="2"/>
      <c r="CL504" s="2"/>
      <c r="CM504" s="2"/>
      <c r="CN504" s="2"/>
      <c r="CO504" s="2"/>
      <c r="CP504" s="2"/>
      <c r="CQ504" s="2"/>
      <c r="CR504" s="2"/>
      <c r="CS504" s="2"/>
      <c r="CT504" s="2"/>
      <c r="CU504" s="2"/>
      <c r="CV504" s="2"/>
      <c r="CW504" s="2"/>
      <c r="CX504" s="2"/>
      <c r="CY504" s="2"/>
      <c r="CZ504" s="2"/>
      <c r="DA504" s="2"/>
      <c r="DB504" s="2"/>
      <c r="DC504" s="2"/>
      <c r="DD504" s="2"/>
      <c r="DE504" s="2"/>
      <c r="DF504" s="2"/>
      <c r="DG504" s="2"/>
      <c r="DH504" s="2"/>
      <c r="DI504" s="2"/>
      <c r="DJ504" s="2"/>
      <c r="DK504" s="2"/>
      <c r="DL504" s="2"/>
      <c r="DM504" s="2"/>
      <c r="DN504" s="2"/>
      <c r="DO504" s="2"/>
      <c r="DP504" s="2"/>
      <c r="DQ504" s="2"/>
      <c r="DR504" s="2"/>
      <c r="DS504" s="2"/>
      <c r="DT504" s="2"/>
      <c r="DU504" s="2"/>
      <c r="DV504" s="2"/>
      <c r="DW504" s="2"/>
      <c r="DX504" s="2"/>
      <c r="DY504" s="2"/>
      <c r="DZ504" s="2"/>
      <c r="EA504" s="2"/>
      <c r="EB504" s="2"/>
      <c r="EC504" s="2"/>
      <c r="ED504" s="2"/>
      <c r="EE504" s="2"/>
      <c r="EF504" s="2"/>
      <c r="EG504" s="2"/>
      <c r="EH504" s="2"/>
      <c r="EI504" s="2"/>
      <c r="EJ504" s="2"/>
      <c r="EK504" s="2"/>
      <c r="EL504" s="2"/>
      <c r="EM504" s="2"/>
      <c r="EN504" s="2"/>
      <c r="EO504" s="2"/>
      <c r="EP504" s="2"/>
      <c r="EQ504" s="2"/>
      <c r="ER504" s="2"/>
      <c r="ES504" s="2"/>
      <c r="ET504" s="2"/>
      <c r="EU504" s="2"/>
      <c r="EV504" s="2"/>
    </row>
    <row r="505" spans="1:152" ht="12.7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c r="CA505" s="2"/>
      <c r="CB505" s="2"/>
      <c r="CC505" s="2"/>
      <c r="CD505" s="2"/>
      <c r="CE505" s="2"/>
      <c r="CF505" s="2"/>
      <c r="CG505" s="2"/>
      <c r="CH505" s="2"/>
      <c r="CI505" s="2"/>
      <c r="CJ505" s="2"/>
      <c r="CK505" s="2"/>
      <c r="CL505" s="2"/>
      <c r="CM505" s="2"/>
      <c r="CN505" s="2"/>
      <c r="CO505" s="2"/>
      <c r="CP505" s="2"/>
      <c r="CQ505" s="2"/>
      <c r="CR505" s="2"/>
      <c r="CS505" s="2"/>
      <c r="CT505" s="2"/>
      <c r="CU505" s="2"/>
      <c r="CV505" s="2"/>
      <c r="CW505" s="2"/>
      <c r="CX505" s="2"/>
      <c r="CY505" s="2"/>
      <c r="CZ505" s="2"/>
      <c r="DA505" s="2"/>
      <c r="DB505" s="2"/>
      <c r="DC505" s="2"/>
      <c r="DD505" s="2"/>
      <c r="DE505" s="2"/>
      <c r="DF505" s="2"/>
      <c r="DG505" s="2"/>
      <c r="DH505" s="2"/>
      <c r="DI505" s="2"/>
      <c r="DJ505" s="2"/>
      <c r="DK505" s="2"/>
      <c r="DL505" s="2"/>
      <c r="DM505" s="2"/>
      <c r="DN505" s="2"/>
      <c r="DO505" s="2"/>
      <c r="DP505" s="2"/>
      <c r="DQ505" s="2"/>
      <c r="DR505" s="2"/>
      <c r="DS505" s="2"/>
      <c r="DT505" s="2"/>
      <c r="DU505" s="2"/>
      <c r="DV505" s="2"/>
      <c r="DW505" s="2"/>
      <c r="DX505" s="2"/>
      <c r="DY505" s="2"/>
      <c r="DZ505" s="2"/>
      <c r="EA505" s="2"/>
      <c r="EB505" s="2"/>
      <c r="EC505" s="2"/>
      <c r="ED505" s="2"/>
      <c r="EE505" s="2"/>
      <c r="EF505" s="2"/>
      <c r="EG505" s="2"/>
      <c r="EH505" s="2"/>
      <c r="EI505" s="2"/>
      <c r="EJ505" s="2"/>
      <c r="EK505" s="2"/>
      <c r="EL505" s="2"/>
      <c r="EM505" s="2"/>
      <c r="EN505" s="2"/>
      <c r="EO505" s="2"/>
      <c r="EP505" s="2"/>
      <c r="EQ505" s="2"/>
      <c r="ER505" s="2"/>
      <c r="ES505" s="2"/>
      <c r="ET505" s="2"/>
      <c r="EU505" s="2"/>
      <c r="EV505" s="2"/>
    </row>
    <row r="506" spans="1:152" ht="12.7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c r="CA506" s="2"/>
      <c r="CB506" s="2"/>
      <c r="CC506" s="2"/>
      <c r="CD506" s="2"/>
      <c r="CE506" s="2"/>
      <c r="CF506" s="2"/>
      <c r="CG506" s="2"/>
      <c r="CH506" s="2"/>
      <c r="CI506" s="2"/>
      <c r="CJ506" s="2"/>
      <c r="CK506" s="2"/>
      <c r="CL506" s="2"/>
      <c r="CM506" s="2"/>
      <c r="CN506" s="2"/>
      <c r="CO506" s="2"/>
      <c r="CP506" s="2"/>
      <c r="CQ506" s="2"/>
      <c r="CR506" s="2"/>
      <c r="CS506" s="2"/>
      <c r="CT506" s="2"/>
      <c r="CU506" s="2"/>
      <c r="CV506" s="2"/>
      <c r="CW506" s="2"/>
      <c r="CX506" s="2"/>
      <c r="CY506" s="2"/>
      <c r="CZ506" s="2"/>
      <c r="DA506" s="2"/>
      <c r="DB506" s="2"/>
      <c r="DC506" s="2"/>
      <c r="DD506" s="2"/>
      <c r="DE506" s="2"/>
      <c r="DF506" s="2"/>
      <c r="DG506" s="2"/>
      <c r="DH506" s="2"/>
      <c r="DI506" s="2"/>
      <c r="DJ506" s="2"/>
      <c r="DK506" s="2"/>
      <c r="DL506" s="2"/>
      <c r="DM506" s="2"/>
      <c r="DN506" s="2"/>
      <c r="DO506" s="2"/>
      <c r="DP506" s="2"/>
      <c r="DQ506" s="2"/>
      <c r="DR506" s="2"/>
      <c r="DS506" s="2"/>
      <c r="DT506" s="2"/>
      <c r="DU506" s="2"/>
      <c r="DV506" s="2"/>
      <c r="DW506" s="2"/>
      <c r="DX506" s="2"/>
      <c r="DY506" s="2"/>
      <c r="DZ506" s="2"/>
      <c r="EA506" s="2"/>
      <c r="EB506" s="2"/>
      <c r="EC506" s="2"/>
      <c r="ED506" s="2"/>
      <c r="EE506" s="2"/>
      <c r="EF506" s="2"/>
      <c r="EG506" s="2"/>
      <c r="EH506" s="2"/>
      <c r="EI506" s="2"/>
      <c r="EJ506" s="2"/>
      <c r="EK506" s="2"/>
      <c r="EL506" s="2"/>
      <c r="EM506" s="2"/>
      <c r="EN506" s="2"/>
      <c r="EO506" s="2"/>
      <c r="EP506" s="2"/>
      <c r="EQ506" s="2"/>
      <c r="ER506" s="2"/>
      <c r="ES506" s="2"/>
      <c r="ET506" s="2"/>
      <c r="EU506" s="2"/>
      <c r="EV506" s="2"/>
    </row>
    <row r="507" spans="1:152" ht="12.7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c r="BX507" s="2"/>
      <c r="BY507" s="2"/>
      <c r="BZ507" s="2"/>
      <c r="CA507" s="2"/>
      <c r="CB507" s="2"/>
      <c r="CC507" s="2"/>
      <c r="CD507" s="2"/>
      <c r="CE507" s="2"/>
      <c r="CF507" s="2"/>
      <c r="CG507" s="2"/>
      <c r="CH507" s="2"/>
      <c r="CI507" s="2"/>
      <c r="CJ507" s="2"/>
      <c r="CK507" s="2"/>
      <c r="CL507" s="2"/>
      <c r="CM507" s="2"/>
      <c r="CN507" s="2"/>
      <c r="CO507" s="2"/>
      <c r="CP507" s="2"/>
      <c r="CQ507" s="2"/>
      <c r="CR507" s="2"/>
      <c r="CS507" s="2"/>
      <c r="CT507" s="2"/>
      <c r="CU507" s="2"/>
      <c r="CV507" s="2"/>
      <c r="CW507" s="2"/>
      <c r="CX507" s="2"/>
      <c r="CY507" s="2"/>
      <c r="CZ507" s="2"/>
      <c r="DA507" s="2"/>
      <c r="DB507" s="2"/>
      <c r="DC507" s="2"/>
      <c r="DD507" s="2"/>
      <c r="DE507" s="2"/>
      <c r="DF507" s="2"/>
      <c r="DG507" s="2"/>
      <c r="DH507" s="2"/>
      <c r="DI507" s="2"/>
      <c r="DJ507" s="2"/>
      <c r="DK507" s="2"/>
      <c r="DL507" s="2"/>
      <c r="DM507" s="2"/>
      <c r="DN507" s="2"/>
      <c r="DO507" s="2"/>
      <c r="DP507" s="2"/>
      <c r="DQ507" s="2"/>
      <c r="DR507" s="2"/>
      <c r="DS507" s="2"/>
      <c r="DT507" s="2"/>
      <c r="DU507" s="2"/>
      <c r="DV507" s="2"/>
      <c r="DW507" s="2"/>
      <c r="DX507" s="2"/>
      <c r="DY507" s="2"/>
      <c r="DZ507" s="2"/>
      <c r="EA507" s="2"/>
      <c r="EB507" s="2"/>
      <c r="EC507" s="2"/>
      <c r="ED507" s="2"/>
      <c r="EE507" s="2"/>
      <c r="EF507" s="2"/>
      <c r="EG507" s="2"/>
      <c r="EH507" s="2"/>
      <c r="EI507" s="2"/>
      <c r="EJ507" s="2"/>
      <c r="EK507" s="2"/>
      <c r="EL507" s="2"/>
      <c r="EM507" s="2"/>
      <c r="EN507" s="2"/>
      <c r="EO507" s="2"/>
      <c r="EP507" s="2"/>
      <c r="EQ507" s="2"/>
      <c r="ER507" s="2"/>
      <c r="ES507" s="2"/>
      <c r="ET507" s="2"/>
      <c r="EU507" s="2"/>
      <c r="EV507" s="2"/>
    </row>
    <row r="508" spans="1:152" ht="12.7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c r="CA508" s="2"/>
      <c r="CB508" s="2"/>
      <c r="CC508" s="2"/>
      <c r="CD508" s="2"/>
      <c r="CE508" s="2"/>
      <c r="CF508" s="2"/>
      <c r="CG508" s="2"/>
      <c r="CH508" s="2"/>
      <c r="CI508" s="2"/>
      <c r="CJ508" s="2"/>
      <c r="CK508" s="2"/>
      <c r="CL508" s="2"/>
      <c r="CM508" s="2"/>
      <c r="CN508" s="2"/>
      <c r="CO508" s="2"/>
      <c r="CP508" s="2"/>
      <c r="CQ508" s="2"/>
      <c r="CR508" s="2"/>
      <c r="CS508" s="2"/>
      <c r="CT508" s="2"/>
      <c r="CU508" s="2"/>
      <c r="CV508" s="2"/>
      <c r="CW508" s="2"/>
      <c r="CX508" s="2"/>
      <c r="CY508" s="2"/>
      <c r="CZ508" s="2"/>
      <c r="DA508" s="2"/>
      <c r="DB508" s="2"/>
      <c r="DC508" s="2"/>
      <c r="DD508" s="2"/>
      <c r="DE508" s="2"/>
      <c r="DF508" s="2"/>
      <c r="DG508" s="2"/>
      <c r="DH508" s="2"/>
      <c r="DI508" s="2"/>
      <c r="DJ508" s="2"/>
      <c r="DK508" s="2"/>
      <c r="DL508" s="2"/>
      <c r="DM508" s="2"/>
      <c r="DN508" s="2"/>
      <c r="DO508" s="2"/>
      <c r="DP508" s="2"/>
      <c r="DQ508" s="2"/>
      <c r="DR508" s="2"/>
      <c r="DS508" s="2"/>
      <c r="DT508" s="2"/>
      <c r="DU508" s="2"/>
      <c r="DV508" s="2"/>
      <c r="DW508" s="2"/>
      <c r="DX508" s="2"/>
      <c r="DY508" s="2"/>
      <c r="DZ508" s="2"/>
      <c r="EA508" s="2"/>
      <c r="EB508" s="2"/>
      <c r="EC508" s="2"/>
      <c r="ED508" s="2"/>
      <c r="EE508" s="2"/>
      <c r="EF508" s="2"/>
      <c r="EG508" s="2"/>
      <c r="EH508" s="2"/>
      <c r="EI508" s="2"/>
      <c r="EJ508" s="2"/>
      <c r="EK508" s="2"/>
      <c r="EL508" s="2"/>
      <c r="EM508" s="2"/>
      <c r="EN508" s="2"/>
      <c r="EO508" s="2"/>
      <c r="EP508" s="2"/>
      <c r="EQ508" s="2"/>
      <c r="ER508" s="2"/>
      <c r="ES508" s="2"/>
      <c r="ET508" s="2"/>
      <c r="EU508" s="2"/>
      <c r="EV508" s="2"/>
    </row>
    <row r="509" spans="1:152" ht="12.7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2"/>
      <c r="BZ509" s="2"/>
      <c r="CA509" s="2"/>
      <c r="CB509" s="2"/>
      <c r="CC509" s="2"/>
      <c r="CD509" s="2"/>
      <c r="CE509" s="2"/>
      <c r="CF509" s="2"/>
      <c r="CG509" s="2"/>
      <c r="CH509" s="2"/>
      <c r="CI509" s="2"/>
      <c r="CJ509" s="2"/>
      <c r="CK509" s="2"/>
      <c r="CL509" s="2"/>
      <c r="CM509" s="2"/>
      <c r="CN509" s="2"/>
      <c r="CO509" s="2"/>
      <c r="CP509" s="2"/>
      <c r="CQ509" s="2"/>
      <c r="CR509" s="2"/>
      <c r="CS509" s="2"/>
      <c r="CT509" s="2"/>
      <c r="CU509" s="2"/>
      <c r="CV509" s="2"/>
      <c r="CW509" s="2"/>
      <c r="CX509" s="2"/>
      <c r="CY509" s="2"/>
      <c r="CZ509" s="2"/>
      <c r="DA509" s="2"/>
      <c r="DB509" s="2"/>
      <c r="DC509" s="2"/>
      <c r="DD509" s="2"/>
      <c r="DE509" s="2"/>
      <c r="DF509" s="2"/>
      <c r="DG509" s="2"/>
      <c r="DH509" s="2"/>
      <c r="DI509" s="2"/>
      <c r="DJ509" s="2"/>
      <c r="DK509" s="2"/>
      <c r="DL509" s="2"/>
      <c r="DM509" s="2"/>
      <c r="DN509" s="2"/>
      <c r="DO509" s="2"/>
      <c r="DP509" s="2"/>
      <c r="DQ509" s="2"/>
      <c r="DR509" s="2"/>
      <c r="DS509" s="2"/>
      <c r="DT509" s="2"/>
      <c r="DU509" s="2"/>
      <c r="DV509" s="2"/>
      <c r="DW509" s="2"/>
      <c r="DX509" s="2"/>
      <c r="DY509" s="2"/>
      <c r="DZ509" s="2"/>
      <c r="EA509" s="2"/>
      <c r="EB509" s="2"/>
      <c r="EC509" s="2"/>
      <c r="ED509" s="2"/>
      <c r="EE509" s="2"/>
      <c r="EF509" s="2"/>
      <c r="EG509" s="2"/>
      <c r="EH509" s="2"/>
      <c r="EI509" s="2"/>
      <c r="EJ509" s="2"/>
      <c r="EK509" s="2"/>
      <c r="EL509" s="2"/>
      <c r="EM509" s="2"/>
      <c r="EN509" s="2"/>
      <c r="EO509" s="2"/>
      <c r="EP509" s="2"/>
      <c r="EQ509" s="2"/>
      <c r="ER509" s="2"/>
      <c r="ES509" s="2"/>
      <c r="ET509" s="2"/>
      <c r="EU509" s="2"/>
      <c r="EV509" s="2"/>
    </row>
    <row r="510" spans="1:152" ht="12.7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c r="BX510" s="2"/>
      <c r="BY510" s="2"/>
      <c r="BZ510" s="2"/>
      <c r="CA510" s="2"/>
      <c r="CB510" s="2"/>
      <c r="CC510" s="2"/>
      <c r="CD510" s="2"/>
      <c r="CE510" s="2"/>
      <c r="CF510" s="2"/>
      <c r="CG510" s="2"/>
      <c r="CH510" s="2"/>
      <c r="CI510" s="2"/>
      <c r="CJ510" s="2"/>
      <c r="CK510" s="2"/>
      <c r="CL510" s="2"/>
      <c r="CM510" s="2"/>
      <c r="CN510" s="2"/>
      <c r="CO510" s="2"/>
      <c r="CP510" s="2"/>
      <c r="CQ510" s="2"/>
      <c r="CR510" s="2"/>
      <c r="CS510" s="2"/>
      <c r="CT510" s="2"/>
      <c r="CU510" s="2"/>
      <c r="CV510" s="2"/>
      <c r="CW510" s="2"/>
      <c r="CX510" s="2"/>
      <c r="CY510" s="2"/>
      <c r="CZ510" s="2"/>
      <c r="DA510" s="2"/>
      <c r="DB510" s="2"/>
      <c r="DC510" s="2"/>
      <c r="DD510" s="2"/>
      <c r="DE510" s="2"/>
      <c r="DF510" s="2"/>
      <c r="DG510" s="2"/>
      <c r="DH510" s="2"/>
      <c r="DI510" s="2"/>
      <c r="DJ510" s="2"/>
      <c r="DK510" s="2"/>
      <c r="DL510" s="2"/>
      <c r="DM510" s="2"/>
      <c r="DN510" s="2"/>
      <c r="DO510" s="2"/>
      <c r="DP510" s="2"/>
      <c r="DQ510" s="2"/>
      <c r="DR510" s="2"/>
      <c r="DS510" s="2"/>
      <c r="DT510" s="2"/>
      <c r="DU510" s="2"/>
      <c r="DV510" s="2"/>
      <c r="DW510" s="2"/>
      <c r="DX510" s="2"/>
      <c r="DY510" s="2"/>
      <c r="DZ510" s="2"/>
      <c r="EA510" s="2"/>
      <c r="EB510" s="2"/>
      <c r="EC510" s="2"/>
      <c r="ED510" s="2"/>
      <c r="EE510" s="2"/>
      <c r="EF510" s="2"/>
      <c r="EG510" s="2"/>
      <c r="EH510" s="2"/>
      <c r="EI510" s="2"/>
      <c r="EJ510" s="2"/>
      <c r="EK510" s="2"/>
      <c r="EL510" s="2"/>
      <c r="EM510" s="2"/>
      <c r="EN510" s="2"/>
      <c r="EO510" s="2"/>
      <c r="EP510" s="2"/>
      <c r="EQ510" s="2"/>
      <c r="ER510" s="2"/>
      <c r="ES510" s="2"/>
      <c r="ET510" s="2"/>
      <c r="EU510" s="2"/>
      <c r="EV510" s="2"/>
    </row>
    <row r="511" spans="1:152" ht="12.7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2"/>
      <c r="BZ511" s="2"/>
      <c r="CA511" s="2"/>
      <c r="CB511" s="2"/>
      <c r="CC511" s="2"/>
      <c r="CD511" s="2"/>
      <c r="CE511" s="2"/>
      <c r="CF511" s="2"/>
      <c r="CG511" s="2"/>
      <c r="CH511" s="2"/>
      <c r="CI511" s="2"/>
      <c r="CJ511" s="2"/>
      <c r="CK511" s="2"/>
      <c r="CL511" s="2"/>
      <c r="CM511" s="2"/>
      <c r="CN511" s="2"/>
      <c r="CO511" s="2"/>
      <c r="CP511" s="2"/>
      <c r="CQ511" s="2"/>
      <c r="CR511" s="2"/>
      <c r="CS511" s="2"/>
      <c r="CT511" s="2"/>
      <c r="CU511" s="2"/>
      <c r="CV511" s="2"/>
      <c r="CW511" s="2"/>
      <c r="CX511" s="2"/>
      <c r="CY511" s="2"/>
      <c r="CZ511" s="2"/>
      <c r="DA511" s="2"/>
      <c r="DB511" s="2"/>
      <c r="DC511" s="2"/>
      <c r="DD511" s="2"/>
      <c r="DE511" s="2"/>
      <c r="DF511" s="2"/>
      <c r="DG511" s="2"/>
      <c r="DH511" s="2"/>
      <c r="DI511" s="2"/>
      <c r="DJ511" s="2"/>
      <c r="DK511" s="2"/>
      <c r="DL511" s="2"/>
      <c r="DM511" s="2"/>
      <c r="DN511" s="2"/>
      <c r="DO511" s="2"/>
      <c r="DP511" s="2"/>
      <c r="DQ511" s="2"/>
      <c r="DR511" s="2"/>
      <c r="DS511" s="2"/>
      <c r="DT511" s="2"/>
      <c r="DU511" s="2"/>
      <c r="DV511" s="2"/>
      <c r="DW511" s="2"/>
      <c r="DX511" s="2"/>
      <c r="DY511" s="2"/>
      <c r="DZ511" s="2"/>
      <c r="EA511" s="2"/>
      <c r="EB511" s="2"/>
      <c r="EC511" s="2"/>
      <c r="ED511" s="2"/>
      <c r="EE511" s="2"/>
      <c r="EF511" s="2"/>
      <c r="EG511" s="2"/>
      <c r="EH511" s="2"/>
      <c r="EI511" s="2"/>
      <c r="EJ511" s="2"/>
      <c r="EK511" s="2"/>
      <c r="EL511" s="2"/>
      <c r="EM511" s="2"/>
      <c r="EN511" s="2"/>
      <c r="EO511" s="2"/>
      <c r="EP511" s="2"/>
      <c r="EQ511" s="2"/>
      <c r="ER511" s="2"/>
      <c r="ES511" s="2"/>
      <c r="ET511" s="2"/>
      <c r="EU511" s="2"/>
      <c r="EV511" s="2"/>
    </row>
    <row r="512" spans="1:152" ht="12.7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c r="CA512" s="2"/>
      <c r="CB512" s="2"/>
      <c r="CC512" s="2"/>
      <c r="CD512" s="2"/>
      <c r="CE512" s="2"/>
      <c r="CF512" s="2"/>
      <c r="CG512" s="2"/>
      <c r="CH512" s="2"/>
      <c r="CI512" s="2"/>
      <c r="CJ512" s="2"/>
      <c r="CK512" s="2"/>
      <c r="CL512" s="2"/>
      <c r="CM512" s="2"/>
      <c r="CN512" s="2"/>
      <c r="CO512" s="2"/>
      <c r="CP512" s="2"/>
      <c r="CQ512" s="2"/>
      <c r="CR512" s="2"/>
      <c r="CS512" s="2"/>
      <c r="CT512" s="2"/>
      <c r="CU512" s="2"/>
      <c r="CV512" s="2"/>
      <c r="CW512" s="2"/>
      <c r="CX512" s="2"/>
      <c r="CY512" s="2"/>
      <c r="CZ512" s="2"/>
      <c r="DA512" s="2"/>
      <c r="DB512" s="2"/>
      <c r="DC512" s="2"/>
      <c r="DD512" s="2"/>
      <c r="DE512" s="2"/>
      <c r="DF512" s="2"/>
      <c r="DG512" s="2"/>
      <c r="DH512" s="2"/>
      <c r="DI512" s="2"/>
      <c r="DJ512" s="2"/>
      <c r="DK512" s="2"/>
      <c r="DL512" s="2"/>
      <c r="DM512" s="2"/>
      <c r="DN512" s="2"/>
      <c r="DO512" s="2"/>
      <c r="DP512" s="2"/>
      <c r="DQ512" s="2"/>
      <c r="DR512" s="2"/>
      <c r="DS512" s="2"/>
      <c r="DT512" s="2"/>
      <c r="DU512" s="2"/>
      <c r="DV512" s="2"/>
      <c r="DW512" s="2"/>
      <c r="DX512" s="2"/>
      <c r="DY512" s="2"/>
      <c r="DZ512" s="2"/>
      <c r="EA512" s="2"/>
      <c r="EB512" s="2"/>
      <c r="EC512" s="2"/>
      <c r="ED512" s="2"/>
      <c r="EE512" s="2"/>
      <c r="EF512" s="2"/>
      <c r="EG512" s="2"/>
      <c r="EH512" s="2"/>
      <c r="EI512" s="2"/>
      <c r="EJ512" s="2"/>
      <c r="EK512" s="2"/>
      <c r="EL512" s="2"/>
      <c r="EM512" s="2"/>
      <c r="EN512" s="2"/>
      <c r="EO512" s="2"/>
      <c r="EP512" s="2"/>
      <c r="EQ512" s="2"/>
      <c r="ER512" s="2"/>
      <c r="ES512" s="2"/>
      <c r="ET512" s="2"/>
      <c r="EU512" s="2"/>
      <c r="EV512" s="2"/>
    </row>
    <row r="513" spans="1:152" ht="12.7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c r="BZ513" s="2"/>
      <c r="CA513" s="2"/>
      <c r="CB513" s="2"/>
      <c r="CC513" s="2"/>
      <c r="CD513" s="2"/>
      <c r="CE513" s="2"/>
      <c r="CF513" s="2"/>
      <c r="CG513" s="2"/>
      <c r="CH513" s="2"/>
      <c r="CI513" s="2"/>
      <c r="CJ513" s="2"/>
      <c r="CK513" s="2"/>
      <c r="CL513" s="2"/>
      <c r="CM513" s="2"/>
      <c r="CN513" s="2"/>
      <c r="CO513" s="2"/>
      <c r="CP513" s="2"/>
      <c r="CQ513" s="2"/>
      <c r="CR513" s="2"/>
      <c r="CS513" s="2"/>
      <c r="CT513" s="2"/>
      <c r="CU513" s="2"/>
      <c r="CV513" s="2"/>
      <c r="CW513" s="2"/>
      <c r="CX513" s="2"/>
      <c r="CY513" s="2"/>
      <c r="CZ513" s="2"/>
      <c r="DA513" s="2"/>
      <c r="DB513" s="2"/>
      <c r="DC513" s="2"/>
      <c r="DD513" s="2"/>
      <c r="DE513" s="2"/>
      <c r="DF513" s="2"/>
      <c r="DG513" s="2"/>
      <c r="DH513" s="2"/>
      <c r="DI513" s="2"/>
      <c r="DJ513" s="2"/>
      <c r="DK513" s="2"/>
      <c r="DL513" s="2"/>
      <c r="DM513" s="2"/>
      <c r="DN513" s="2"/>
      <c r="DO513" s="2"/>
      <c r="DP513" s="2"/>
      <c r="DQ513" s="2"/>
      <c r="DR513" s="2"/>
      <c r="DS513" s="2"/>
      <c r="DT513" s="2"/>
      <c r="DU513" s="2"/>
      <c r="DV513" s="2"/>
      <c r="DW513" s="2"/>
      <c r="DX513" s="2"/>
      <c r="DY513" s="2"/>
      <c r="DZ513" s="2"/>
      <c r="EA513" s="2"/>
      <c r="EB513" s="2"/>
      <c r="EC513" s="2"/>
      <c r="ED513" s="2"/>
      <c r="EE513" s="2"/>
      <c r="EF513" s="2"/>
      <c r="EG513" s="2"/>
      <c r="EH513" s="2"/>
      <c r="EI513" s="2"/>
      <c r="EJ513" s="2"/>
      <c r="EK513" s="2"/>
      <c r="EL513" s="2"/>
      <c r="EM513" s="2"/>
      <c r="EN513" s="2"/>
      <c r="EO513" s="2"/>
      <c r="EP513" s="2"/>
      <c r="EQ513" s="2"/>
      <c r="ER513" s="2"/>
      <c r="ES513" s="2"/>
      <c r="ET513" s="2"/>
      <c r="EU513" s="2"/>
      <c r="EV513" s="2"/>
    </row>
    <row r="514" spans="1:152" ht="12.7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c r="CA514" s="2"/>
      <c r="CB514" s="2"/>
      <c r="CC514" s="2"/>
      <c r="CD514" s="2"/>
      <c r="CE514" s="2"/>
      <c r="CF514" s="2"/>
      <c r="CG514" s="2"/>
      <c r="CH514" s="2"/>
      <c r="CI514" s="2"/>
      <c r="CJ514" s="2"/>
      <c r="CK514" s="2"/>
      <c r="CL514" s="2"/>
      <c r="CM514" s="2"/>
      <c r="CN514" s="2"/>
      <c r="CO514" s="2"/>
      <c r="CP514" s="2"/>
      <c r="CQ514" s="2"/>
      <c r="CR514" s="2"/>
      <c r="CS514" s="2"/>
      <c r="CT514" s="2"/>
      <c r="CU514" s="2"/>
      <c r="CV514" s="2"/>
      <c r="CW514" s="2"/>
      <c r="CX514" s="2"/>
      <c r="CY514" s="2"/>
      <c r="CZ514" s="2"/>
      <c r="DA514" s="2"/>
      <c r="DB514" s="2"/>
      <c r="DC514" s="2"/>
      <c r="DD514" s="2"/>
      <c r="DE514" s="2"/>
      <c r="DF514" s="2"/>
      <c r="DG514" s="2"/>
      <c r="DH514" s="2"/>
      <c r="DI514" s="2"/>
      <c r="DJ514" s="2"/>
      <c r="DK514" s="2"/>
      <c r="DL514" s="2"/>
      <c r="DM514" s="2"/>
      <c r="DN514" s="2"/>
      <c r="DO514" s="2"/>
      <c r="DP514" s="2"/>
      <c r="DQ514" s="2"/>
      <c r="DR514" s="2"/>
      <c r="DS514" s="2"/>
      <c r="DT514" s="2"/>
      <c r="DU514" s="2"/>
      <c r="DV514" s="2"/>
      <c r="DW514" s="2"/>
      <c r="DX514" s="2"/>
      <c r="DY514" s="2"/>
      <c r="DZ514" s="2"/>
      <c r="EA514" s="2"/>
      <c r="EB514" s="2"/>
      <c r="EC514" s="2"/>
      <c r="ED514" s="2"/>
      <c r="EE514" s="2"/>
      <c r="EF514" s="2"/>
      <c r="EG514" s="2"/>
      <c r="EH514" s="2"/>
      <c r="EI514" s="2"/>
      <c r="EJ514" s="2"/>
      <c r="EK514" s="2"/>
      <c r="EL514" s="2"/>
      <c r="EM514" s="2"/>
      <c r="EN514" s="2"/>
      <c r="EO514" s="2"/>
      <c r="EP514" s="2"/>
      <c r="EQ514" s="2"/>
      <c r="ER514" s="2"/>
      <c r="ES514" s="2"/>
      <c r="ET514" s="2"/>
      <c r="EU514" s="2"/>
      <c r="EV514" s="2"/>
    </row>
    <row r="515" spans="1:152" ht="12.7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c r="BZ515" s="2"/>
      <c r="CA515" s="2"/>
      <c r="CB515" s="2"/>
      <c r="CC515" s="2"/>
      <c r="CD515" s="2"/>
      <c r="CE515" s="2"/>
      <c r="CF515" s="2"/>
      <c r="CG515" s="2"/>
      <c r="CH515" s="2"/>
      <c r="CI515" s="2"/>
      <c r="CJ515" s="2"/>
      <c r="CK515" s="2"/>
      <c r="CL515" s="2"/>
      <c r="CM515" s="2"/>
      <c r="CN515" s="2"/>
      <c r="CO515" s="2"/>
      <c r="CP515" s="2"/>
      <c r="CQ515" s="2"/>
      <c r="CR515" s="2"/>
      <c r="CS515" s="2"/>
      <c r="CT515" s="2"/>
      <c r="CU515" s="2"/>
      <c r="CV515" s="2"/>
      <c r="CW515" s="2"/>
      <c r="CX515" s="2"/>
      <c r="CY515" s="2"/>
      <c r="CZ515" s="2"/>
      <c r="DA515" s="2"/>
      <c r="DB515" s="2"/>
      <c r="DC515" s="2"/>
      <c r="DD515" s="2"/>
      <c r="DE515" s="2"/>
      <c r="DF515" s="2"/>
      <c r="DG515" s="2"/>
      <c r="DH515" s="2"/>
      <c r="DI515" s="2"/>
      <c r="DJ515" s="2"/>
      <c r="DK515" s="2"/>
      <c r="DL515" s="2"/>
      <c r="DM515" s="2"/>
      <c r="DN515" s="2"/>
      <c r="DO515" s="2"/>
      <c r="DP515" s="2"/>
      <c r="DQ515" s="2"/>
      <c r="DR515" s="2"/>
      <c r="DS515" s="2"/>
      <c r="DT515" s="2"/>
      <c r="DU515" s="2"/>
      <c r="DV515" s="2"/>
      <c r="DW515" s="2"/>
      <c r="DX515" s="2"/>
      <c r="DY515" s="2"/>
      <c r="DZ515" s="2"/>
      <c r="EA515" s="2"/>
      <c r="EB515" s="2"/>
      <c r="EC515" s="2"/>
      <c r="ED515" s="2"/>
      <c r="EE515" s="2"/>
      <c r="EF515" s="2"/>
      <c r="EG515" s="2"/>
      <c r="EH515" s="2"/>
      <c r="EI515" s="2"/>
      <c r="EJ515" s="2"/>
      <c r="EK515" s="2"/>
      <c r="EL515" s="2"/>
      <c r="EM515" s="2"/>
      <c r="EN515" s="2"/>
      <c r="EO515" s="2"/>
      <c r="EP515" s="2"/>
      <c r="EQ515" s="2"/>
      <c r="ER515" s="2"/>
      <c r="ES515" s="2"/>
      <c r="ET515" s="2"/>
      <c r="EU515" s="2"/>
      <c r="EV515" s="2"/>
    </row>
    <row r="516" spans="1:152" ht="12.7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c r="CA516" s="2"/>
      <c r="CB516" s="2"/>
      <c r="CC516" s="2"/>
      <c r="CD516" s="2"/>
      <c r="CE516" s="2"/>
      <c r="CF516" s="2"/>
      <c r="CG516" s="2"/>
      <c r="CH516" s="2"/>
      <c r="CI516" s="2"/>
      <c r="CJ516" s="2"/>
      <c r="CK516" s="2"/>
      <c r="CL516" s="2"/>
      <c r="CM516" s="2"/>
      <c r="CN516" s="2"/>
      <c r="CO516" s="2"/>
      <c r="CP516" s="2"/>
      <c r="CQ516" s="2"/>
      <c r="CR516" s="2"/>
      <c r="CS516" s="2"/>
      <c r="CT516" s="2"/>
      <c r="CU516" s="2"/>
      <c r="CV516" s="2"/>
      <c r="CW516" s="2"/>
      <c r="CX516" s="2"/>
      <c r="CY516" s="2"/>
      <c r="CZ516" s="2"/>
      <c r="DA516" s="2"/>
      <c r="DB516" s="2"/>
      <c r="DC516" s="2"/>
      <c r="DD516" s="2"/>
      <c r="DE516" s="2"/>
      <c r="DF516" s="2"/>
      <c r="DG516" s="2"/>
      <c r="DH516" s="2"/>
      <c r="DI516" s="2"/>
      <c r="DJ516" s="2"/>
      <c r="DK516" s="2"/>
      <c r="DL516" s="2"/>
      <c r="DM516" s="2"/>
      <c r="DN516" s="2"/>
      <c r="DO516" s="2"/>
      <c r="DP516" s="2"/>
      <c r="DQ516" s="2"/>
      <c r="DR516" s="2"/>
      <c r="DS516" s="2"/>
      <c r="DT516" s="2"/>
      <c r="DU516" s="2"/>
      <c r="DV516" s="2"/>
      <c r="DW516" s="2"/>
      <c r="DX516" s="2"/>
      <c r="DY516" s="2"/>
      <c r="DZ516" s="2"/>
      <c r="EA516" s="2"/>
      <c r="EB516" s="2"/>
      <c r="EC516" s="2"/>
      <c r="ED516" s="2"/>
      <c r="EE516" s="2"/>
      <c r="EF516" s="2"/>
      <c r="EG516" s="2"/>
      <c r="EH516" s="2"/>
      <c r="EI516" s="2"/>
      <c r="EJ516" s="2"/>
      <c r="EK516" s="2"/>
      <c r="EL516" s="2"/>
      <c r="EM516" s="2"/>
      <c r="EN516" s="2"/>
      <c r="EO516" s="2"/>
      <c r="EP516" s="2"/>
      <c r="EQ516" s="2"/>
      <c r="ER516" s="2"/>
      <c r="ES516" s="2"/>
      <c r="ET516" s="2"/>
      <c r="EU516" s="2"/>
      <c r="EV516" s="2"/>
    </row>
    <row r="517" spans="1:152" ht="12.7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c r="CA517" s="2"/>
      <c r="CB517" s="2"/>
      <c r="CC517" s="2"/>
      <c r="CD517" s="2"/>
      <c r="CE517" s="2"/>
      <c r="CF517" s="2"/>
      <c r="CG517" s="2"/>
      <c r="CH517" s="2"/>
      <c r="CI517" s="2"/>
      <c r="CJ517" s="2"/>
      <c r="CK517" s="2"/>
      <c r="CL517" s="2"/>
      <c r="CM517" s="2"/>
      <c r="CN517" s="2"/>
      <c r="CO517" s="2"/>
      <c r="CP517" s="2"/>
      <c r="CQ517" s="2"/>
      <c r="CR517" s="2"/>
      <c r="CS517" s="2"/>
      <c r="CT517" s="2"/>
      <c r="CU517" s="2"/>
      <c r="CV517" s="2"/>
      <c r="CW517" s="2"/>
      <c r="CX517" s="2"/>
      <c r="CY517" s="2"/>
      <c r="CZ517" s="2"/>
      <c r="DA517" s="2"/>
      <c r="DB517" s="2"/>
      <c r="DC517" s="2"/>
      <c r="DD517" s="2"/>
      <c r="DE517" s="2"/>
      <c r="DF517" s="2"/>
      <c r="DG517" s="2"/>
      <c r="DH517" s="2"/>
      <c r="DI517" s="2"/>
      <c r="DJ517" s="2"/>
      <c r="DK517" s="2"/>
      <c r="DL517" s="2"/>
      <c r="DM517" s="2"/>
      <c r="DN517" s="2"/>
      <c r="DO517" s="2"/>
      <c r="DP517" s="2"/>
      <c r="DQ517" s="2"/>
      <c r="DR517" s="2"/>
      <c r="DS517" s="2"/>
      <c r="DT517" s="2"/>
      <c r="DU517" s="2"/>
      <c r="DV517" s="2"/>
      <c r="DW517" s="2"/>
      <c r="DX517" s="2"/>
      <c r="DY517" s="2"/>
      <c r="DZ517" s="2"/>
      <c r="EA517" s="2"/>
      <c r="EB517" s="2"/>
      <c r="EC517" s="2"/>
      <c r="ED517" s="2"/>
      <c r="EE517" s="2"/>
      <c r="EF517" s="2"/>
      <c r="EG517" s="2"/>
      <c r="EH517" s="2"/>
      <c r="EI517" s="2"/>
      <c r="EJ517" s="2"/>
      <c r="EK517" s="2"/>
      <c r="EL517" s="2"/>
      <c r="EM517" s="2"/>
      <c r="EN517" s="2"/>
      <c r="EO517" s="2"/>
      <c r="EP517" s="2"/>
      <c r="EQ517" s="2"/>
      <c r="ER517" s="2"/>
      <c r="ES517" s="2"/>
      <c r="ET517" s="2"/>
      <c r="EU517" s="2"/>
      <c r="EV517" s="2"/>
    </row>
    <row r="518" spans="1:152" ht="12.7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c r="BZ518" s="2"/>
      <c r="CA518" s="2"/>
      <c r="CB518" s="2"/>
      <c r="CC518" s="2"/>
      <c r="CD518" s="2"/>
      <c r="CE518" s="2"/>
      <c r="CF518" s="2"/>
      <c r="CG518" s="2"/>
      <c r="CH518" s="2"/>
      <c r="CI518" s="2"/>
      <c r="CJ518" s="2"/>
      <c r="CK518" s="2"/>
      <c r="CL518" s="2"/>
      <c r="CM518" s="2"/>
      <c r="CN518" s="2"/>
      <c r="CO518" s="2"/>
      <c r="CP518" s="2"/>
      <c r="CQ518" s="2"/>
      <c r="CR518" s="2"/>
      <c r="CS518" s="2"/>
      <c r="CT518" s="2"/>
      <c r="CU518" s="2"/>
      <c r="CV518" s="2"/>
      <c r="CW518" s="2"/>
      <c r="CX518" s="2"/>
      <c r="CY518" s="2"/>
      <c r="CZ518" s="2"/>
      <c r="DA518" s="2"/>
      <c r="DB518" s="2"/>
      <c r="DC518" s="2"/>
      <c r="DD518" s="2"/>
      <c r="DE518" s="2"/>
      <c r="DF518" s="2"/>
      <c r="DG518" s="2"/>
      <c r="DH518" s="2"/>
      <c r="DI518" s="2"/>
      <c r="DJ518" s="2"/>
      <c r="DK518" s="2"/>
      <c r="DL518" s="2"/>
      <c r="DM518" s="2"/>
      <c r="DN518" s="2"/>
      <c r="DO518" s="2"/>
      <c r="DP518" s="2"/>
      <c r="DQ518" s="2"/>
      <c r="DR518" s="2"/>
      <c r="DS518" s="2"/>
      <c r="DT518" s="2"/>
      <c r="DU518" s="2"/>
      <c r="DV518" s="2"/>
      <c r="DW518" s="2"/>
      <c r="DX518" s="2"/>
      <c r="DY518" s="2"/>
      <c r="DZ518" s="2"/>
      <c r="EA518" s="2"/>
      <c r="EB518" s="2"/>
      <c r="EC518" s="2"/>
      <c r="ED518" s="2"/>
      <c r="EE518" s="2"/>
      <c r="EF518" s="2"/>
      <c r="EG518" s="2"/>
      <c r="EH518" s="2"/>
      <c r="EI518" s="2"/>
      <c r="EJ518" s="2"/>
      <c r="EK518" s="2"/>
      <c r="EL518" s="2"/>
      <c r="EM518" s="2"/>
      <c r="EN518" s="2"/>
      <c r="EO518" s="2"/>
      <c r="EP518" s="2"/>
      <c r="EQ518" s="2"/>
      <c r="ER518" s="2"/>
      <c r="ES518" s="2"/>
      <c r="ET518" s="2"/>
      <c r="EU518" s="2"/>
      <c r="EV518" s="2"/>
    </row>
    <row r="519" spans="1:152" ht="12.7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c r="BZ519" s="2"/>
      <c r="CA519" s="2"/>
      <c r="CB519" s="2"/>
      <c r="CC519" s="2"/>
      <c r="CD519" s="2"/>
      <c r="CE519" s="2"/>
      <c r="CF519" s="2"/>
      <c r="CG519" s="2"/>
      <c r="CH519" s="2"/>
      <c r="CI519" s="2"/>
      <c r="CJ519" s="2"/>
      <c r="CK519" s="2"/>
      <c r="CL519" s="2"/>
      <c r="CM519" s="2"/>
      <c r="CN519" s="2"/>
      <c r="CO519" s="2"/>
      <c r="CP519" s="2"/>
      <c r="CQ519" s="2"/>
      <c r="CR519" s="2"/>
      <c r="CS519" s="2"/>
      <c r="CT519" s="2"/>
      <c r="CU519" s="2"/>
      <c r="CV519" s="2"/>
      <c r="CW519" s="2"/>
      <c r="CX519" s="2"/>
      <c r="CY519" s="2"/>
      <c r="CZ519" s="2"/>
      <c r="DA519" s="2"/>
      <c r="DB519" s="2"/>
      <c r="DC519" s="2"/>
      <c r="DD519" s="2"/>
      <c r="DE519" s="2"/>
      <c r="DF519" s="2"/>
      <c r="DG519" s="2"/>
      <c r="DH519" s="2"/>
      <c r="DI519" s="2"/>
      <c r="DJ519" s="2"/>
      <c r="DK519" s="2"/>
      <c r="DL519" s="2"/>
      <c r="DM519" s="2"/>
      <c r="DN519" s="2"/>
      <c r="DO519" s="2"/>
      <c r="DP519" s="2"/>
      <c r="DQ519" s="2"/>
      <c r="DR519" s="2"/>
      <c r="DS519" s="2"/>
      <c r="DT519" s="2"/>
      <c r="DU519" s="2"/>
      <c r="DV519" s="2"/>
      <c r="DW519" s="2"/>
      <c r="DX519" s="2"/>
      <c r="DY519" s="2"/>
      <c r="DZ519" s="2"/>
      <c r="EA519" s="2"/>
      <c r="EB519" s="2"/>
      <c r="EC519" s="2"/>
      <c r="ED519" s="2"/>
      <c r="EE519" s="2"/>
      <c r="EF519" s="2"/>
      <c r="EG519" s="2"/>
      <c r="EH519" s="2"/>
      <c r="EI519" s="2"/>
      <c r="EJ519" s="2"/>
      <c r="EK519" s="2"/>
      <c r="EL519" s="2"/>
      <c r="EM519" s="2"/>
      <c r="EN519" s="2"/>
      <c r="EO519" s="2"/>
      <c r="EP519" s="2"/>
      <c r="EQ519" s="2"/>
      <c r="ER519" s="2"/>
      <c r="ES519" s="2"/>
      <c r="ET519" s="2"/>
      <c r="EU519" s="2"/>
      <c r="EV519" s="2"/>
    </row>
    <row r="520" spans="1:152" ht="12.7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c r="BW520" s="2"/>
      <c r="BX520" s="2"/>
      <c r="BY520" s="2"/>
      <c r="BZ520" s="2"/>
      <c r="CA520" s="2"/>
      <c r="CB520" s="2"/>
      <c r="CC520" s="2"/>
      <c r="CD520" s="2"/>
      <c r="CE520" s="2"/>
      <c r="CF520" s="2"/>
      <c r="CG520" s="2"/>
      <c r="CH520" s="2"/>
      <c r="CI520" s="2"/>
      <c r="CJ520" s="2"/>
      <c r="CK520" s="2"/>
      <c r="CL520" s="2"/>
      <c r="CM520" s="2"/>
      <c r="CN520" s="2"/>
      <c r="CO520" s="2"/>
      <c r="CP520" s="2"/>
      <c r="CQ520" s="2"/>
      <c r="CR520" s="2"/>
      <c r="CS520" s="2"/>
      <c r="CT520" s="2"/>
      <c r="CU520" s="2"/>
      <c r="CV520" s="2"/>
      <c r="CW520" s="2"/>
      <c r="CX520" s="2"/>
      <c r="CY520" s="2"/>
      <c r="CZ520" s="2"/>
      <c r="DA520" s="2"/>
      <c r="DB520" s="2"/>
      <c r="DC520" s="2"/>
      <c r="DD520" s="2"/>
      <c r="DE520" s="2"/>
      <c r="DF520" s="2"/>
      <c r="DG520" s="2"/>
      <c r="DH520" s="2"/>
      <c r="DI520" s="2"/>
      <c r="DJ520" s="2"/>
      <c r="DK520" s="2"/>
      <c r="DL520" s="2"/>
      <c r="DM520" s="2"/>
      <c r="DN520" s="2"/>
      <c r="DO520" s="2"/>
      <c r="DP520" s="2"/>
      <c r="DQ520" s="2"/>
      <c r="DR520" s="2"/>
      <c r="DS520" s="2"/>
      <c r="DT520" s="2"/>
      <c r="DU520" s="2"/>
      <c r="DV520" s="2"/>
      <c r="DW520" s="2"/>
      <c r="DX520" s="2"/>
      <c r="DY520" s="2"/>
      <c r="DZ520" s="2"/>
      <c r="EA520" s="2"/>
      <c r="EB520" s="2"/>
      <c r="EC520" s="2"/>
      <c r="ED520" s="2"/>
      <c r="EE520" s="2"/>
      <c r="EF520" s="2"/>
      <c r="EG520" s="2"/>
      <c r="EH520" s="2"/>
      <c r="EI520" s="2"/>
      <c r="EJ520" s="2"/>
      <c r="EK520" s="2"/>
      <c r="EL520" s="2"/>
      <c r="EM520" s="2"/>
      <c r="EN520" s="2"/>
      <c r="EO520" s="2"/>
      <c r="EP520" s="2"/>
      <c r="EQ520" s="2"/>
      <c r="ER520" s="2"/>
      <c r="ES520" s="2"/>
      <c r="ET520" s="2"/>
      <c r="EU520" s="2"/>
      <c r="EV520" s="2"/>
    </row>
    <row r="521" spans="1:152" ht="12.7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c r="BX521" s="2"/>
      <c r="BY521" s="2"/>
      <c r="BZ521" s="2"/>
      <c r="CA521" s="2"/>
      <c r="CB521" s="2"/>
      <c r="CC521" s="2"/>
      <c r="CD521" s="2"/>
      <c r="CE521" s="2"/>
      <c r="CF521" s="2"/>
      <c r="CG521" s="2"/>
      <c r="CH521" s="2"/>
      <c r="CI521" s="2"/>
      <c r="CJ521" s="2"/>
      <c r="CK521" s="2"/>
      <c r="CL521" s="2"/>
      <c r="CM521" s="2"/>
      <c r="CN521" s="2"/>
      <c r="CO521" s="2"/>
      <c r="CP521" s="2"/>
      <c r="CQ521" s="2"/>
      <c r="CR521" s="2"/>
      <c r="CS521" s="2"/>
      <c r="CT521" s="2"/>
      <c r="CU521" s="2"/>
      <c r="CV521" s="2"/>
      <c r="CW521" s="2"/>
      <c r="CX521" s="2"/>
      <c r="CY521" s="2"/>
      <c r="CZ521" s="2"/>
      <c r="DA521" s="2"/>
      <c r="DB521" s="2"/>
      <c r="DC521" s="2"/>
      <c r="DD521" s="2"/>
      <c r="DE521" s="2"/>
      <c r="DF521" s="2"/>
      <c r="DG521" s="2"/>
      <c r="DH521" s="2"/>
      <c r="DI521" s="2"/>
      <c r="DJ521" s="2"/>
      <c r="DK521" s="2"/>
      <c r="DL521" s="2"/>
      <c r="DM521" s="2"/>
      <c r="DN521" s="2"/>
      <c r="DO521" s="2"/>
      <c r="DP521" s="2"/>
      <c r="DQ521" s="2"/>
      <c r="DR521" s="2"/>
      <c r="DS521" s="2"/>
      <c r="DT521" s="2"/>
      <c r="DU521" s="2"/>
      <c r="DV521" s="2"/>
      <c r="DW521" s="2"/>
      <c r="DX521" s="2"/>
      <c r="DY521" s="2"/>
      <c r="DZ521" s="2"/>
      <c r="EA521" s="2"/>
      <c r="EB521" s="2"/>
      <c r="EC521" s="2"/>
      <c r="ED521" s="2"/>
      <c r="EE521" s="2"/>
      <c r="EF521" s="2"/>
      <c r="EG521" s="2"/>
      <c r="EH521" s="2"/>
      <c r="EI521" s="2"/>
      <c r="EJ521" s="2"/>
      <c r="EK521" s="2"/>
      <c r="EL521" s="2"/>
      <c r="EM521" s="2"/>
      <c r="EN521" s="2"/>
      <c r="EO521" s="2"/>
      <c r="EP521" s="2"/>
      <c r="EQ521" s="2"/>
      <c r="ER521" s="2"/>
      <c r="ES521" s="2"/>
      <c r="ET521" s="2"/>
      <c r="EU521" s="2"/>
      <c r="EV521" s="2"/>
    </row>
    <row r="522" spans="1:152" ht="12.7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c r="CA522" s="2"/>
      <c r="CB522" s="2"/>
      <c r="CC522" s="2"/>
      <c r="CD522" s="2"/>
      <c r="CE522" s="2"/>
      <c r="CF522" s="2"/>
      <c r="CG522" s="2"/>
      <c r="CH522" s="2"/>
      <c r="CI522" s="2"/>
      <c r="CJ522" s="2"/>
      <c r="CK522" s="2"/>
      <c r="CL522" s="2"/>
      <c r="CM522" s="2"/>
      <c r="CN522" s="2"/>
      <c r="CO522" s="2"/>
      <c r="CP522" s="2"/>
      <c r="CQ522" s="2"/>
      <c r="CR522" s="2"/>
      <c r="CS522" s="2"/>
      <c r="CT522" s="2"/>
      <c r="CU522" s="2"/>
      <c r="CV522" s="2"/>
      <c r="CW522" s="2"/>
      <c r="CX522" s="2"/>
      <c r="CY522" s="2"/>
      <c r="CZ522" s="2"/>
      <c r="DA522" s="2"/>
      <c r="DB522" s="2"/>
      <c r="DC522" s="2"/>
      <c r="DD522" s="2"/>
      <c r="DE522" s="2"/>
      <c r="DF522" s="2"/>
      <c r="DG522" s="2"/>
      <c r="DH522" s="2"/>
      <c r="DI522" s="2"/>
      <c r="DJ522" s="2"/>
      <c r="DK522" s="2"/>
      <c r="DL522" s="2"/>
      <c r="DM522" s="2"/>
      <c r="DN522" s="2"/>
      <c r="DO522" s="2"/>
      <c r="DP522" s="2"/>
      <c r="DQ522" s="2"/>
      <c r="DR522" s="2"/>
      <c r="DS522" s="2"/>
      <c r="DT522" s="2"/>
      <c r="DU522" s="2"/>
      <c r="DV522" s="2"/>
      <c r="DW522" s="2"/>
      <c r="DX522" s="2"/>
      <c r="DY522" s="2"/>
      <c r="DZ522" s="2"/>
      <c r="EA522" s="2"/>
      <c r="EB522" s="2"/>
      <c r="EC522" s="2"/>
      <c r="ED522" s="2"/>
      <c r="EE522" s="2"/>
      <c r="EF522" s="2"/>
      <c r="EG522" s="2"/>
      <c r="EH522" s="2"/>
      <c r="EI522" s="2"/>
      <c r="EJ522" s="2"/>
      <c r="EK522" s="2"/>
      <c r="EL522" s="2"/>
      <c r="EM522" s="2"/>
      <c r="EN522" s="2"/>
      <c r="EO522" s="2"/>
      <c r="EP522" s="2"/>
      <c r="EQ522" s="2"/>
      <c r="ER522" s="2"/>
      <c r="ES522" s="2"/>
      <c r="ET522" s="2"/>
      <c r="EU522" s="2"/>
      <c r="EV522" s="2"/>
    </row>
    <row r="523" spans="1:152" ht="12.7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c r="BZ523" s="2"/>
      <c r="CA523" s="2"/>
      <c r="CB523" s="2"/>
      <c r="CC523" s="2"/>
      <c r="CD523" s="2"/>
      <c r="CE523" s="2"/>
      <c r="CF523" s="2"/>
      <c r="CG523" s="2"/>
      <c r="CH523" s="2"/>
      <c r="CI523" s="2"/>
      <c r="CJ523" s="2"/>
      <c r="CK523" s="2"/>
      <c r="CL523" s="2"/>
      <c r="CM523" s="2"/>
      <c r="CN523" s="2"/>
      <c r="CO523" s="2"/>
      <c r="CP523" s="2"/>
      <c r="CQ523" s="2"/>
      <c r="CR523" s="2"/>
      <c r="CS523" s="2"/>
      <c r="CT523" s="2"/>
      <c r="CU523" s="2"/>
      <c r="CV523" s="2"/>
      <c r="CW523" s="2"/>
      <c r="CX523" s="2"/>
      <c r="CY523" s="2"/>
      <c r="CZ523" s="2"/>
      <c r="DA523" s="2"/>
      <c r="DB523" s="2"/>
      <c r="DC523" s="2"/>
      <c r="DD523" s="2"/>
      <c r="DE523" s="2"/>
      <c r="DF523" s="2"/>
      <c r="DG523" s="2"/>
      <c r="DH523" s="2"/>
      <c r="DI523" s="2"/>
      <c r="DJ523" s="2"/>
      <c r="DK523" s="2"/>
      <c r="DL523" s="2"/>
      <c r="DM523" s="2"/>
      <c r="DN523" s="2"/>
      <c r="DO523" s="2"/>
      <c r="DP523" s="2"/>
      <c r="DQ523" s="2"/>
      <c r="DR523" s="2"/>
      <c r="DS523" s="2"/>
      <c r="DT523" s="2"/>
      <c r="DU523" s="2"/>
      <c r="DV523" s="2"/>
      <c r="DW523" s="2"/>
      <c r="DX523" s="2"/>
      <c r="DY523" s="2"/>
      <c r="DZ523" s="2"/>
      <c r="EA523" s="2"/>
      <c r="EB523" s="2"/>
      <c r="EC523" s="2"/>
      <c r="ED523" s="2"/>
      <c r="EE523" s="2"/>
      <c r="EF523" s="2"/>
      <c r="EG523" s="2"/>
      <c r="EH523" s="2"/>
      <c r="EI523" s="2"/>
      <c r="EJ523" s="2"/>
      <c r="EK523" s="2"/>
      <c r="EL523" s="2"/>
      <c r="EM523" s="2"/>
      <c r="EN523" s="2"/>
      <c r="EO523" s="2"/>
      <c r="EP523" s="2"/>
      <c r="EQ523" s="2"/>
      <c r="ER523" s="2"/>
      <c r="ES523" s="2"/>
      <c r="ET523" s="2"/>
      <c r="EU523" s="2"/>
      <c r="EV523" s="2"/>
    </row>
    <row r="524" spans="1:152" ht="12.7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c r="CA524" s="2"/>
      <c r="CB524" s="2"/>
      <c r="CC524" s="2"/>
      <c r="CD524" s="2"/>
      <c r="CE524" s="2"/>
      <c r="CF524" s="2"/>
      <c r="CG524" s="2"/>
      <c r="CH524" s="2"/>
      <c r="CI524" s="2"/>
      <c r="CJ524" s="2"/>
      <c r="CK524" s="2"/>
      <c r="CL524" s="2"/>
      <c r="CM524" s="2"/>
      <c r="CN524" s="2"/>
      <c r="CO524" s="2"/>
      <c r="CP524" s="2"/>
      <c r="CQ524" s="2"/>
      <c r="CR524" s="2"/>
      <c r="CS524" s="2"/>
      <c r="CT524" s="2"/>
      <c r="CU524" s="2"/>
      <c r="CV524" s="2"/>
      <c r="CW524" s="2"/>
      <c r="CX524" s="2"/>
      <c r="CY524" s="2"/>
      <c r="CZ524" s="2"/>
      <c r="DA524" s="2"/>
      <c r="DB524" s="2"/>
      <c r="DC524" s="2"/>
      <c r="DD524" s="2"/>
      <c r="DE524" s="2"/>
      <c r="DF524" s="2"/>
      <c r="DG524" s="2"/>
      <c r="DH524" s="2"/>
      <c r="DI524" s="2"/>
      <c r="DJ524" s="2"/>
      <c r="DK524" s="2"/>
      <c r="DL524" s="2"/>
      <c r="DM524" s="2"/>
      <c r="DN524" s="2"/>
      <c r="DO524" s="2"/>
      <c r="DP524" s="2"/>
      <c r="DQ524" s="2"/>
      <c r="DR524" s="2"/>
      <c r="DS524" s="2"/>
      <c r="DT524" s="2"/>
      <c r="DU524" s="2"/>
      <c r="DV524" s="2"/>
      <c r="DW524" s="2"/>
      <c r="DX524" s="2"/>
      <c r="DY524" s="2"/>
      <c r="DZ524" s="2"/>
      <c r="EA524" s="2"/>
      <c r="EB524" s="2"/>
      <c r="EC524" s="2"/>
      <c r="ED524" s="2"/>
      <c r="EE524" s="2"/>
      <c r="EF524" s="2"/>
      <c r="EG524" s="2"/>
      <c r="EH524" s="2"/>
      <c r="EI524" s="2"/>
      <c r="EJ524" s="2"/>
      <c r="EK524" s="2"/>
      <c r="EL524" s="2"/>
      <c r="EM524" s="2"/>
      <c r="EN524" s="2"/>
      <c r="EO524" s="2"/>
      <c r="EP524" s="2"/>
      <c r="EQ524" s="2"/>
      <c r="ER524" s="2"/>
      <c r="ES524" s="2"/>
      <c r="ET524" s="2"/>
      <c r="EU524" s="2"/>
      <c r="EV524" s="2"/>
    </row>
    <row r="525" spans="1:152" ht="12.7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c r="BZ525" s="2"/>
      <c r="CA525" s="2"/>
      <c r="CB525" s="2"/>
      <c r="CC525" s="2"/>
      <c r="CD525" s="2"/>
      <c r="CE525" s="2"/>
      <c r="CF525" s="2"/>
      <c r="CG525" s="2"/>
      <c r="CH525" s="2"/>
      <c r="CI525" s="2"/>
      <c r="CJ525" s="2"/>
      <c r="CK525" s="2"/>
      <c r="CL525" s="2"/>
      <c r="CM525" s="2"/>
      <c r="CN525" s="2"/>
      <c r="CO525" s="2"/>
      <c r="CP525" s="2"/>
      <c r="CQ525" s="2"/>
      <c r="CR525" s="2"/>
      <c r="CS525" s="2"/>
      <c r="CT525" s="2"/>
      <c r="CU525" s="2"/>
      <c r="CV525" s="2"/>
      <c r="CW525" s="2"/>
      <c r="CX525" s="2"/>
      <c r="CY525" s="2"/>
      <c r="CZ525" s="2"/>
      <c r="DA525" s="2"/>
      <c r="DB525" s="2"/>
      <c r="DC525" s="2"/>
      <c r="DD525" s="2"/>
      <c r="DE525" s="2"/>
      <c r="DF525" s="2"/>
      <c r="DG525" s="2"/>
      <c r="DH525" s="2"/>
      <c r="DI525" s="2"/>
      <c r="DJ525" s="2"/>
      <c r="DK525" s="2"/>
      <c r="DL525" s="2"/>
      <c r="DM525" s="2"/>
      <c r="DN525" s="2"/>
      <c r="DO525" s="2"/>
      <c r="DP525" s="2"/>
      <c r="DQ525" s="2"/>
      <c r="DR525" s="2"/>
      <c r="DS525" s="2"/>
      <c r="DT525" s="2"/>
      <c r="DU525" s="2"/>
      <c r="DV525" s="2"/>
      <c r="DW525" s="2"/>
      <c r="DX525" s="2"/>
      <c r="DY525" s="2"/>
      <c r="DZ525" s="2"/>
      <c r="EA525" s="2"/>
      <c r="EB525" s="2"/>
      <c r="EC525" s="2"/>
      <c r="ED525" s="2"/>
      <c r="EE525" s="2"/>
      <c r="EF525" s="2"/>
      <c r="EG525" s="2"/>
      <c r="EH525" s="2"/>
      <c r="EI525" s="2"/>
      <c r="EJ525" s="2"/>
      <c r="EK525" s="2"/>
      <c r="EL525" s="2"/>
      <c r="EM525" s="2"/>
      <c r="EN525" s="2"/>
      <c r="EO525" s="2"/>
      <c r="EP525" s="2"/>
      <c r="EQ525" s="2"/>
      <c r="ER525" s="2"/>
      <c r="ES525" s="2"/>
      <c r="ET525" s="2"/>
      <c r="EU525" s="2"/>
      <c r="EV525" s="2"/>
    </row>
    <row r="526" spans="1:152" ht="12.7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2"/>
      <c r="BZ526" s="2"/>
      <c r="CA526" s="2"/>
      <c r="CB526" s="2"/>
      <c r="CC526" s="2"/>
      <c r="CD526" s="2"/>
      <c r="CE526" s="2"/>
      <c r="CF526" s="2"/>
      <c r="CG526" s="2"/>
      <c r="CH526" s="2"/>
      <c r="CI526" s="2"/>
      <c r="CJ526" s="2"/>
      <c r="CK526" s="2"/>
      <c r="CL526" s="2"/>
      <c r="CM526" s="2"/>
      <c r="CN526" s="2"/>
      <c r="CO526" s="2"/>
      <c r="CP526" s="2"/>
      <c r="CQ526" s="2"/>
      <c r="CR526" s="2"/>
      <c r="CS526" s="2"/>
      <c r="CT526" s="2"/>
      <c r="CU526" s="2"/>
      <c r="CV526" s="2"/>
      <c r="CW526" s="2"/>
      <c r="CX526" s="2"/>
      <c r="CY526" s="2"/>
      <c r="CZ526" s="2"/>
      <c r="DA526" s="2"/>
      <c r="DB526" s="2"/>
      <c r="DC526" s="2"/>
      <c r="DD526" s="2"/>
      <c r="DE526" s="2"/>
      <c r="DF526" s="2"/>
      <c r="DG526" s="2"/>
      <c r="DH526" s="2"/>
      <c r="DI526" s="2"/>
      <c r="DJ526" s="2"/>
      <c r="DK526" s="2"/>
      <c r="DL526" s="2"/>
      <c r="DM526" s="2"/>
      <c r="DN526" s="2"/>
      <c r="DO526" s="2"/>
      <c r="DP526" s="2"/>
      <c r="DQ526" s="2"/>
      <c r="DR526" s="2"/>
      <c r="DS526" s="2"/>
      <c r="DT526" s="2"/>
      <c r="DU526" s="2"/>
      <c r="DV526" s="2"/>
      <c r="DW526" s="2"/>
      <c r="DX526" s="2"/>
      <c r="DY526" s="2"/>
      <c r="DZ526" s="2"/>
      <c r="EA526" s="2"/>
      <c r="EB526" s="2"/>
      <c r="EC526" s="2"/>
      <c r="ED526" s="2"/>
      <c r="EE526" s="2"/>
      <c r="EF526" s="2"/>
      <c r="EG526" s="2"/>
      <c r="EH526" s="2"/>
      <c r="EI526" s="2"/>
      <c r="EJ526" s="2"/>
      <c r="EK526" s="2"/>
      <c r="EL526" s="2"/>
      <c r="EM526" s="2"/>
      <c r="EN526" s="2"/>
      <c r="EO526" s="2"/>
      <c r="EP526" s="2"/>
      <c r="EQ526" s="2"/>
      <c r="ER526" s="2"/>
      <c r="ES526" s="2"/>
      <c r="ET526" s="2"/>
      <c r="EU526" s="2"/>
      <c r="EV526" s="2"/>
    </row>
    <row r="527" spans="1:152" ht="12.7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c r="BW527" s="2"/>
      <c r="BX527" s="2"/>
      <c r="BY527" s="2"/>
      <c r="BZ527" s="2"/>
      <c r="CA527" s="2"/>
      <c r="CB527" s="2"/>
      <c r="CC527" s="2"/>
      <c r="CD527" s="2"/>
      <c r="CE527" s="2"/>
      <c r="CF527" s="2"/>
      <c r="CG527" s="2"/>
      <c r="CH527" s="2"/>
      <c r="CI527" s="2"/>
      <c r="CJ527" s="2"/>
      <c r="CK527" s="2"/>
      <c r="CL527" s="2"/>
      <c r="CM527" s="2"/>
      <c r="CN527" s="2"/>
      <c r="CO527" s="2"/>
      <c r="CP527" s="2"/>
      <c r="CQ527" s="2"/>
      <c r="CR527" s="2"/>
      <c r="CS527" s="2"/>
      <c r="CT527" s="2"/>
      <c r="CU527" s="2"/>
      <c r="CV527" s="2"/>
      <c r="CW527" s="2"/>
      <c r="CX527" s="2"/>
      <c r="CY527" s="2"/>
      <c r="CZ527" s="2"/>
      <c r="DA527" s="2"/>
      <c r="DB527" s="2"/>
      <c r="DC527" s="2"/>
      <c r="DD527" s="2"/>
      <c r="DE527" s="2"/>
      <c r="DF527" s="2"/>
      <c r="DG527" s="2"/>
      <c r="DH527" s="2"/>
      <c r="DI527" s="2"/>
      <c r="DJ527" s="2"/>
      <c r="DK527" s="2"/>
      <c r="DL527" s="2"/>
      <c r="DM527" s="2"/>
      <c r="DN527" s="2"/>
      <c r="DO527" s="2"/>
      <c r="DP527" s="2"/>
      <c r="DQ527" s="2"/>
      <c r="DR527" s="2"/>
      <c r="DS527" s="2"/>
      <c r="DT527" s="2"/>
      <c r="DU527" s="2"/>
      <c r="DV527" s="2"/>
      <c r="DW527" s="2"/>
      <c r="DX527" s="2"/>
      <c r="DY527" s="2"/>
      <c r="DZ527" s="2"/>
      <c r="EA527" s="2"/>
      <c r="EB527" s="2"/>
      <c r="EC527" s="2"/>
      <c r="ED527" s="2"/>
      <c r="EE527" s="2"/>
      <c r="EF527" s="2"/>
      <c r="EG527" s="2"/>
      <c r="EH527" s="2"/>
      <c r="EI527" s="2"/>
      <c r="EJ527" s="2"/>
      <c r="EK527" s="2"/>
      <c r="EL527" s="2"/>
      <c r="EM527" s="2"/>
      <c r="EN527" s="2"/>
      <c r="EO527" s="2"/>
      <c r="EP527" s="2"/>
      <c r="EQ527" s="2"/>
      <c r="ER527" s="2"/>
      <c r="ES527" s="2"/>
      <c r="ET527" s="2"/>
      <c r="EU527" s="2"/>
      <c r="EV527" s="2"/>
    </row>
    <row r="528" spans="1:152" ht="12.7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c r="BZ528" s="2"/>
      <c r="CA528" s="2"/>
      <c r="CB528" s="2"/>
      <c r="CC528" s="2"/>
      <c r="CD528" s="2"/>
      <c r="CE528" s="2"/>
      <c r="CF528" s="2"/>
      <c r="CG528" s="2"/>
      <c r="CH528" s="2"/>
      <c r="CI528" s="2"/>
      <c r="CJ528" s="2"/>
      <c r="CK528" s="2"/>
      <c r="CL528" s="2"/>
      <c r="CM528" s="2"/>
      <c r="CN528" s="2"/>
      <c r="CO528" s="2"/>
      <c r="CP528" s="2"/>
      <c r="CQ528" s="2"/>
      <c r="CR528" s="2"/>
      <c r="CS528" s="2"/>
      <c r="CT528" s="2"/>
      <c r="CU528" s="2"/>
      <c r="CV528" s="2"/>
      <c r="CW528" s="2"/>
      <c r="CX528" s="2"/>
      <c r="CY528" s="2"/>
      <c r="CZ528" s="2"/>
      <c r="DA528" s="2"/>
      <c r="DB528" s="2"/>
      <c r="DC528" s="2"/>
      <c r="DD528" s="2"/>
      <c r="DE528" s="2"/>
      <c r="DF528" s="2"/>
      <c r="DG528" s="2"/>
      <c r="DH528" s="2"/>
      <c r="DI528" s="2"/>
      <c r="DJ528" s="2"/>
      <c r="DK528" s="2"/>
      <c r="DL528" s="2"/>
      <c r="DM528" s="2"/>
      <c r="DN528" s="2"/>
      <c r="DO528" s="2"/>
      <c r="DP528" s="2"/>
      <c r="DQ528" s="2"/>
      <c r="DR528" s="2"/>
      <c r="DS528" s="2"/>
      <c r="DT528" s="2"/>
      <c r="DU528" s="2"/>
      <c r="DV528" s="2"/>
      <c r="DW528" s="2"/>
      <c r="DX528" s="2"/>
      <c r="DY528" s="2"/>
      <c r="DZ528" s="2"/>
      <c r="EA528" s="2"/>
      <c r="EB528" s="2"/>
      <c r="EC528" s="2"/>
      <c r="ED528" s="2"/>
      <c r="EE528" s="2"/>
      <c r="EF528" s="2"/>
      <c r="EG528" s="2"/>
      <c r="EH528" s="2"/>
      <c r="EI528" s="2"/>
      <c r="EJ528" s="2"/>
      <c r="EK528" s="2"/>
      <c r="EL528" s="2"/>
      <c r="EM528" s="2"/>
      <c r="EN528" s="2"/>
      <c r="EO528" s="2"/>
      <c r="EP528" s="2"/>
      <c r="EQ528" s="2"/>
      <c r="ER528" s="2"/>
      <c r="ES528" s="2"/>
      <c r="ET528" s="2"/>
      <c r="EU528" s="2"/>
      <c r="EV528" s="2"/>
    </row>
    <row r="529" spans="1:152" ht="12.7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c r="BW529" s="2"/>
      <c r="BX529" s="2"/>
      <c r="BY529" s="2"/>
      <c r="BZ529" s="2"/>
      <c r="CA529" s="2"/>
      <c r="CB529" s="2"/>
      <c r="CC529" s="2"/>
      <c r="CD529" s="2"/>
      <c r="CE529" s="2"/>
      <c r="CF529" s="2"/>
      <c r="CG529" s="2"/>
      <c r="CH529" s="2"/>
      <c r="CI529" s="2"/>
      <c r="CJ529" s="2"/>
      <c r="CK529" s="2"/>
      <c r="CL529" s="2"/>
      <c r="CM529" s="2"/>
      <c r="CN529" s="2"/>
      <c r="CO529" s="2"/>
      <c r="CP529" s="2"/>
      <c r="CQ529" s="2"/>
      <c r="CR529" s="2"/>
      <c r="CS529" s="2"/>
      <c r="CT529" s="2"/>
      <c r="CU529" s="2"/>
      <c r="CV529" s="2"/>
      <c r="CW529" s="2"/>
      <c r="CX529" s="2"/>
      <c r="CY529" s="2"/>
      <c r="CZ529" s="2"/>
      <c r="DA529" s="2"/>
      <c r="DB529" s="2"/>
      <c r="DC529" s="2"/>
      <c r="DD529" s="2"/>
      <c r="DE529" s="2"/>
      <c r="DF529" s="2"/>
      <c r="DG529" s="2"/>
      <c r="DH529" s="2"/>
      <c r="DI529" s="2"/>
      <c r="DJ529" s="2"/>
      <c r="DK529" s="2"/>
      <c r="DL529" s="2"/>
      <c r="DM529" s="2"/>
      <c r="DN529" s="2"/>
      <c r="DO529" s="2"/>
      <c r="DP529" s="2"/>
      <c r="DQ529" s="2"/>
      <c r="DR529" s="2"/>
      <c r="DS529" s="2"/>
      <c r="DT529" s="2"/>
      <c r="DU529" s="2"/>
      <c r="DV529" s="2"/>
      <c r="DW529" s="2"/>
      <c r="DX529" s="2"/>
      <c r="DY529" s="2"/>
      <c r="DZ529" s="2"/>
      <c r="EA529" s="2"/>
      <c r="EB529" s="2"/>
      <c r="EC529" s="2"/>
      <c r="ED529" s="2"/>
      <c r="EE529" s="2"/>
      <c r="EF529" s="2"/>
      <c r="EG529" s="2"/>
      <c r="EH529" s="2"/>
      <c r="EI529" s="2"/>
      <c r="EJ529" s="2"/>
      <c r="EK529" s="2"/>
      <c r="EL529" s="2"/>
      <c r="EM529" s="2"/>
      <c r="EN529" s="2"/>
      <c r="EO529" s="2"/>
      <c r="EP529" s="2"/>
      <c r="EQ529" s="2"/>
      <c r="ER529" s="2"/>
      <c r="ES529" s="2"/>
      <c r="ET529" s="2"/>
      <c r="EU529" s="2"/>
      <c r="EV529" s="2"/>
    </row>
    <row r="530" spans="1:152" ht="12.7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c r="CA530" s="2"/>
      <c r="CB530" s="2"/>
      <c r="CC530" s="2"/>
      <c r="CD530" s="2"/>
      <c r="CE530" s="2"/>
      <c r="CF530" s="2"/>
      <c r="CG530" s="2"/>
      <c r="CH530" s="2"/>
      <c r="CI530" s="2"/>
      <c r="CJ530" s="2"/>
      <c r="CK530" s="2"/>
      <c r="CL530" s="2"/>
      <c r="CM530" s="2"/>
      <c r="CN530" s="2"/>
      <c r="CO530" s="2"/>
      <c r="CP530" s="2"/>
      <c r="CQ530" s="2"/>
      <c r="CR530" s="2"/>
      <c r="CS530" s="2"/>
      <c r="CT530" s="2"/>
      <c r="CU530" s="2"/>
      <c r="CV530" s="2"/>
      <c r="CW530" s="2"/>
      <c r="CX530" s="2"/>
      <c r="CY530" s="2"/>
      <c r="CZ530" s="2"/>
      <c r="DA530" s="2"/>
      <c r="DB530" s="2"/>
      <c r="DC530" s="2"/>
      <c r="DD530" s="2"/>
      <c r="DE530" s="2"/>
      <c r="DF530" s="2"/>
      <c r="DG530" s="2"/>
      <c r="DH530" s="2"/>
      <c r="DI530" s="2"/>
      <c r="DJ530" s="2"/>
      <c r="DK530" s="2"/>
      <c r="DL530" s="2"/>
      <c r="DM530" s="2"/>
      <c r="DN530" s="2"/>
      <c r="DO530" s="2"/>
      <c r="DP530" s="2"/>
      <c r="DQ530" s="2"/>
      <c r="DR530" s="2"/>
      <c r="DS530" s="2"/>
      <c r="DT530" s="2"/>
      <c r="DU530" s="2"/>
      <c r="DV530" s="2"/>
      <c r="DW530" s="2"/>
      <c r="DX530" s="2"/>
      <c r="DY530" s="2"/>
      <c r="DZ530" s="2"/>
      <c r="EA530" s="2"/>
      <c r="EB530" s="2"/>
      <c r="EC530" s="2"/>
      <c r="ED530" s="2"/>
      <c r="EE530" s="2"/>
      <c r="EF530" s="2"/>
      <c r="EG530" s="2"/>
      <c r="EH530" s="2"/>
      <c r="EI530" s="2"/>
      <c r="EJ530" s="2"/>
      <c r="EK530" s="2"/>
      <c r="EL530" s="2"/>
      <c r="EM530" s="2"/>
      <c r="EN530" s="2"/>
      <c r="EO530" s="2"/>
      <c r="EP530" s="2"/>
      <c r="EQ530" s="2"/>
      <c r="ER530" s="2"/>
      <c r="ES530" s="2"/>
      <c r="ET530" s="2"/>
      <c r="EU530" s="2"/>
      <c r="EV530" s="2"/>
    </row>
    <row r="531" spans="1:152" ht="12.7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c r="BZ531" s="2"/>
      <c r="CA531" s="2"/>
      <c r="CB531" s="2"/>
      <c r="CC531" s="2"/>
      <c r="CD531" s="2"/>
      <c r="CE531" s="2"/>
      <c r="CF531" s="2"/>
      <c r="CG531" s="2"/>
      <c r="CH531" s="2"/>
      <c r="CI531" s="2"/>
      <c r="CJ531" s="2"/>
      <c r="CK531" s="2"/>
      <c r="CL531" s="2"/>
      <c r="CM531" s="2"/>
      <c r="CN531" s="2"/>
      <c r="CO531" s="2"/>
      <c r="CP531" s="2"/>
      <c r="CQ531" s="2"/>
      <c r="CR531" s="2"/>
      <c r="CS531" s="2"/>
      <c r="CT531" s="2"/>
      <c r="CU531" s="2"/>
      <c r="CV531" s="2"/>
      <c r="CW531" s="2"/>
      <c r="CX531" s="2"/>
      <c r="CY531" s="2"/>
      <c r="CZ531" s="2"/>
      <c r="DA531" s="2"/>
      <c r="DB531" s="2"/>
      <c r="DC531" s="2"/>
      <c r="DD531" s="2"/>
      <c r="DE531" s="2"/>
      <c r="DF531" s="2"/>
      <c r="DG531" s="2"/>
      <c r="DH531" s="2"/>
      <c r="DI531" s="2"/>
      <c r="DJ531" s="2"/>
      <c r="DK531" s="2"/>
      <c r="DL531" s="2"/>
      <c r="DM531" s="2"/>
      <c r="DN531" s="2"/>
      <c r="DO531" s="2"/>
      <c r="DP531" s="2"/>
      <c r="DQ531" s="2"/>
      <c r="DR531" s="2"/>
      <c r="DS531" s="2"/>
      <c r="DT531" s="2"/>
      <c r="DU531" s="2"/>
      <c r="DV531" s="2"/>
      <c r="DW531" s="2"/>
      <c r="DX531" s="2"/>
      <c r="DY531" s="2"/>
      <c r="DZ531" s="2"/>
      <c r="EA531" s="2"/>
      <c r="EB531" s="2"/>
      <c r="EC531" s="2"/>
      <c r="ED531" s="2"/>
      <c r="EE531" s="2"/>
      <c r="EF531" s="2"/>
      <c r="EG531" s="2"/>
      <c r="EH531" s="2"/>
      <c r="EI531" s="2"/>
      <c r="EJ531" s="2"/>
      <c r="EK531" s="2"/>
      <c r="EL531" s="2"/>
      <c r="EM531" s="2"/>
      <c r="EN531" s="2"/>
      <c r="EO531" s="2"/>
      <c r="EP531" s="2"/>
      <c r="EQ531" s="2"/>
      <c r="ER531" s="2"/>
      <c r="ES531" s="2"/>
      <c r="ET531" s="2"/>
      <c r="EU531" s="2"/>
      <c r="EV531" s="2"/>
    </row>
    <row r="532" spans="1:152" ht="12.7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c r="CA532" s="2"/>
      <c r="CB532" s="2"/>
      <c r="CC532" s="2"/>
      <c r="CD532" s="2"/>
      <c r="CE532" s="2"/>
      <c r="CF532" s="2"/>
      <c r="CG532" s="2"/>
      <c r="CH532" s="2"/>
      <c r="CI532" s="2"/>
      <c r="CJ532" s="2"/>
      <c r="CK532" s="2"/>
      <c r="CL532" s="2"/>
      <c r="CM532" s="2"/>
      <c r="CN532" s="2"/>
      <c r="CO532" s="2"/>
      <c r="CP532" s="2"/>
      <c r="CQ532" s="2"/>
      <c r="CR532" s="2"/>
      <c r="CS532" s="2"/>
      <c r="CT532" s="2"/>
      <c r="CU532" s="2"/>
      <c r="CV532" s="2"/>
      <c r="CW532" s="2"/>
      <c r="CX532" s="2"/>
      <c r="CY532" s="2"/>
      <c r="CZ532" s="2"/>
      <c r="DA532" s="2"/>
      <c r="DB532" s="2"/>
      <c r="DC532" s="2"/>
      <c r="DD532" s="2"/>
      <c r="DE532" s="2"/>
      <c r="DF532" s="2"/>
      <c r="DG532" s="2"/>
      <c r="DH532" s="2"/>
      <c r="DI532" s="2"/>
      <c r="DJ532" s="2"/>
      <c r="DK532" s="2"/>
      <c r="DL532" s="2"/>
      <c r="DM532" s="2"/>
      <c r="DN532" s="2"/>
      <c r="DO532" s="2"/>
      <c r="DP532" s="2"/>
      <c r="DQ532" s="2"/>
      <c r="DR532" s="2"/>
      <c r="DS532" s="2"/>
      <c r="DT532" s="2"/>
      <c r="DU532" s="2"/>
      <c r="DV532" s="2"/>
      <c r="DW532" s="2"/>
      <c r="DX532" s="2"/>
      <c r="DY532" s="2"/>
      <c r="DZ532" s="2"/>
      <c r="EA532" s="2"/>
      <c r="EB532" s="2"/>
      <c r="EC532" s="2"/>
      <c r="ED532" s="2"/>
      <c r="EE532" s="2"/>
      <c r="EF532" s="2"/>
      <c r="EG532" s="2"/>
      <c r="EH532" s="2"/>
      <c r="EI532" s="2"/>
      <c r="EJ532" s="2"/>
      <c r="EK532" s="2"/>
      <c r="EL532" s="2"/>
      <c r="EM532" s="2"/>
      <c r="EN532" s="2"/>
      <c r="EO532" s="2"/>
      <c r="EP532" s="2"/>
      <c r="EQ532" s="2"/>
      <c r="ER532" s="2"/>
      <c r="ES532" s="2"/>
      <c r="ET532" s="2"/>
      <c r="EU532" s="2"/>
      <c r="EV532" s="2"/>
    </row>
    <row r="533" spans="1:152" ht="12.7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c r="BX533" s="2"/>
      <c r="BY533" s="2"/>
      <c r="BZ533" s="2"/>
      <c r="CA533" s="2"/>
      <c r="CB533" s="2"/>
      <c r="CC533" s="2"/>
      <c r="CD533" s="2"/>
      <c r="CE533" s="2"/>
      <c r="CF533" s="2"/>
      <c r="CG533" s="2"/>
      <c r="CH533" s="2"/>
      <c r="CI533" s="2"/>
      <c r="CJ533" s="2"/>
      <c r="CK533" s="2"/>
      <c r="CL533" s="2"/>
      <c r="CM533" s="2"/>
      <c r="CN533" s="2"/>
      <c r="CO533" s="2"/>
      <c r="CP533" s="2"/>
      <c r="CQ533" s="2"/>
      <c r="CR533" s="2"/>
      <c r="CS533" s="2"/>
      <c r="CT533" s="2"/>
      <c r="CU533" s="2"/>
      <c r="CV533" s="2"/>
      <c r="CW533" s="2"/>
      <c r="CX533" s="2"/>
      <c r="CY533" s="2"/>
      <c r="CZ533" s="2"/>
      <c r="DA533" s="2"/>
      <c r="DB533" s="2"/>
      <c r="DC533" s="2"/>
      <c r="DD533" s="2"/>
      <c r="DE533" s="2"/>
      <c r="DF533" s="2"/>
      <c r="DG533" s="2"/>
      <c r="DH533" s="2"/>
      <c r="DI533" s="2"/>
      <c r="DJ533" s="2"/>
      <c r="DK533" s="2"/>
      <c r="DL533" s="2"/>
      <c r="DM533" s="2"/>
      <c r="DN533" s="2"/>
      <c r="DO533" s="2"/>
      <c r="DP533" s="2"/>
      <c r="DQ533" s="2"/>
      <c r="DR533" s="2"/>
      <c r="DS533" s="2"/>
      <c r="DT533" s="2"/>
      <c r="DU533" s="2"/>
      <c r="DV533" s="2"/>
      <c r="DW533" s="2"/>
      <c r="DX533" s="2"/>
      <c r="DY533" s="2"/>
      <c r="DZ533" s="2"/>
      <c r="EA533" s="2"/>
      <c r="EB533" s="2"/>
      <c r="EC533" s="2"/>
      <c r="ED533" s="2"/>
      <c r="EE533" s="2"/>
      <c r="EF533" s="2"/>
      <c r="EG533" s="2"/>
      <c r="EH533" s="2"/>
      <c r="EI533" s="2"/>
      <c r="EJ533" s="2"/>
      <c r="EK533" s="2"/>
      <c r="EL533" s="2"/>
      <c r="EM533" s="2"/>
      <c r="EN533" s="2"/>
      <c r="EO533" s="2"/>
      <c r="EP533" s="2"/>
      <c r="EQ533" s="2"/>
      <c r="ER533" s="2"/>
      <c r="ES533" s="2"/>
      <c r="ET533" s="2"/>
      <c r="EU533" s="2"/>
      <c r="EV533" s="2"/>
    </row>
    <row r="534" spans="1:152" ht="12.7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c r="BZ534" s="2"/>
      <c r="CA534" s="2"/>
      <c r="CB534" s="2"/>
      <c r="CC534" s="2"/>
      <c r="CD534" s="2"/>
      <c r="CE534" s="2"/>
      <c r="CF534" s="2"/>
      <c r="CG534" s="2"/>
      <c r="CH534" s="2"/>
      <c r="CI534" s="2"/>
      <c r="CJ534" s="2"/>
      <c r="CK534" s="2"/>
      <c r="CL534" s="2"/>
      <c r="CM534" s="2"/>
      <c r="CN534" s="2"/>
      <c r="CO534" s="2"/>
      <c r="CP534" s="2"/>
      <c r="CQ534" s="2"/>
      <c r="CR534" s="2"/>
      <c r="CS534" s="2"/>
      <c r="CT534" s="2"/>
      <c r="CU534" s="2"/>
      <c r="CV534" s="2"/>
      <c r="CW534" s="2"/>
      <c r="CX534" s="2"/>
      <c r="CY534" s="2"/>
      <c r="CZ534" s="2"/>
      <c r="DA534" s="2"/>
      <c r="DB534" s="2"/>
      <c r="DC534" s="2"/>
      <c r="DD534" s="2"/>
      <c r="DE534" s="2"/>
      <c r="DF534" s="2"/>
      <c r="DG534" s="2"/>
      <c r="DH534" s="2"/>
      <c r="DI534" s="2"/>
      <c r="DJ534" s="2"/>
      <c r="DK534" s="2"/>
      <c r="DL534" s="2"/>
      <c r="DM534" s="2"/>
      <c r="DN534" s="2"/>
      <c r="DO534" s="2"/>
      <c r="DP534" s="2"/>
      <c r="DQ534" s="2"/>
      <c r="DR534" s="2"/>
      <c r="DS534" s="2"/>
      <c r="DT534" s="2"/>
      <c r="DU534" s="2"/>
      <c r="DV534" s="2"/>
      <c r="DW534" s="2"/>
      <c r="DX534" s="2"/>
      <c r="DY534" s="2"/>
      <c r="DZ534" s="2"/>
      <c r="EA534" s="2"/>
      <c r="EB534" s="2"/>
      <c r="EC534" s="2"/>
      <c r="ED534" s="2"/>
      <c r="EE534" s="2"/>
      <c r="EF534" s="2"/>
      <c r="EG534" s="2"/>
      <c r="EH534" s="2"/>
      <c r="EI534" s="2"/>
      <c r="EJ534" s="2"/>
      <c r="EK534" s="2"/>
      <c r="EL534" s="2"/>
      <c r="EM534" s="2"/>
      <c r="EN534" s="2"/>
      <c r="EO534" s="2"/>
      <c r="EP534" s="2"/>
      <c r="EQ534" s="2"/>
      <c r="ER534" s="2"/>
      <c r="ES534" s="2"/>
      <c r="ET534" s="2"/>
      <c r="EU534" s="2"/>
      <c r="EV534" s="2"/>
    </row>
    <row r="535" spans="1:152" ht="12.7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c r="BZ535" s="2"/>
      <c r="CA535" s="2"/>
      <c r="CB535" s="2"/>
      <c r="CC535" s="2"/>
      <c r="CD535" s="2"/>
      <c r="CE535" s="2"/>
      <c r="CF535" s="2"/>
      <c r="CG535" s="2"/>
      <c r="CH535" s="2"/>
      <c r="CI535" s="2"/>
      <c r="CJ535" s="2"/>
      <c r="CK535" s="2"/>
      <c r="CL535" s="2"/>
      <c r="CM535" s="2"/>
      <c r="CN535" s="2"/>
      <c r="CO535" s="2"/>
      <c r="CP535" s="2"/>
      <c r="CQ535" s="2"/>
      <c r="CR535" s="2"/>
      <c r="CS535" s="2"/>
      <c r="CT535" s="2"/>
      <c r="CU535" s="2"/>
      <c r="CV535" s="2"/>
      <c r="CW535" s="2"/>
      <c r="CX535" s="2"/>
      <c r="CY535" s="2"/>
      <c r="CZ535" s="2"/>
      <c r="DA535" s="2"/>
      <c r="DB535" s="2"/>
      <c r="DC535" s="2"/>
      <c r="DD535" s="2"/>
      <c r="DE535" s="2"/>
      <c r="DF535" s="2"/>
      <c r="DG535" s="2"/>
      <c r="DH535" s="2"/>
      <c r="DI535" s="2"/>
      <c r="DJ535" s="2"/>
      <c r="DK535" s="2"/>
      <c r="DL535" s="2"/>
      <c r="DM535" s="2"/>
      <c r="DN535" s="2"/>
      <c r="DO535" s="2"/>
      <c r="DP535" s="2"/>
      <c r="DQ535" s="2"/>
      <c r="DR535" s="2"/>
      <c r="DS535" s="2"/>
      <c r="DT535" s="2"/>
      <c r="DU535" s="2"/>
      <c r="DV535" s="2"/>
      <c r="DW535" s="2"/>
      <c r="DX535" s="2"/>
      <c r="DY535" s="2"/>
      <c r="DZ535" s="2"/>
      <c r="EA535" s="2"/>
      <c r="EB535" s="2"/>
      <c r="EC535" s="2"/>
      <c r="ED535" s="2"/>
      <c r="EE535" s="2"/>
      <c r="EF535" s="2"/>
      <c r="EG535" s="2"/>
      <c r="EH535" s="2"/>
      <c r="EI535" s="2"/>
      <c r="EJ535" s="2"/>
      <c r="EK535" s="2"/>
      <c r="EL535" s="2"/>
      <c r="EM535" s="2"/>
      <c r="EN535" s="2"/>
      <c r="EO535" s="2"/>
      <c r="EP535" s="2"/>
      <c r="EQ535" s="2"/>
      <c r="ER535" s="2"/>
      <c r="ES535" s="2"/>
      <c r="ET535" s="2"/>
      <c r="EU535" s="2"/>
      <c r="EV535" s="2"/>
    </row>
    <row r="536" spans="1:152" ht="12.7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c r="CA536" s="2"/>
      <c r="CB536" s="2"/>
      <c r="CC536" s="2"/>
      <c r="CD536" s="2"/>
      <c r="CE536" s="2"/>
      <c r="CF536" s="2"/>
      <c r="CG536" s="2"/>
      <c r="CH536" s="2"/>
      <c r="CI536" s="2"/>
      <c r="CJ536" s="2"/>
      <c r="CK536" s="2"/>
      <c r="CL536" s="2"/>
      <c r="CM536" s="2"/>
      <c r="CN536" s="2"/>
      <c r="CO536" s="2"/>
      <c r="CP536" s="2"/>
      <c r="CQ536" s="2"/>
      <c r="CR536" s="2"/>
      <c r="CS536" s="2"/>
      <c r="CT536" s="2"/>
      <c r="CU536" s="2"/>
      <c r="CV536" s="2"/>
      <c r="CW536" s="2"/>
      <c r="CX536" s="2"/>
      <c r="CY536" s="2"/>
      <c r="CZ536" s="2"/>
      <c r="DA536" s="2"/>
      <c r="DB536" s="2"/>
      <c r="DC536" s="2"/>
      <c r="DD536" s="2"/>
      <c r="DE536" s="2"/>
      <c r="DF536" s="2"/>
      <c r="DG536" s="2"/>
      <c r="DH536" s="2"/>
      <c r="DI536" s="2"/>
      <c r="DJ536" s="2"/>
      <c r="DK536" s="2"/>
      <c r="DL536" s="2"/>
      <c r="DM536" s="2"/>
      <c r="DN536" s="2"/>
      <c r="DO536" s="2"/>
      <c r="DP536" s="2"/>
      <c r="DQ536" s="2"/>
      <c r="DR536" s="2"/>
      <c r="DS536" s="2"/>
      <c r="DT536" s="2"/>
      <c r="DU536" s="2"/>
      <c r="DV536" s="2"/>
      <c r="DW536" s="2"/>
      <c r="DX536" s="2"/>
      <c r="DY536" s="2"/>
      <c r="DZ536" s="2"/>
      <c r="EA536" s="2"/>
      <c r="EB536" s="2"/>
      <c r="EC536" s="2"/>
      <c r="ED536" s="2"/>
      <c r="EE536" s="2"/>
      <c r="EF536" s="2"/>
      <c r="EG536" s="2"/>
      <c r="EH536" s="2"/>
      <c r="EI536" s="2"/>
      <c r="EJ536" s="2"/>
      <c r="EK536" s="2"/>
      <c r="EL536" s="2"/>
      <c r="EM536" s="2"/>
      <c r="EN536" s="2"/>
      <c r="EO536" s="2"/>
      <c r="EP536" s="2"/>
      <c r="EQ536" s="2"/>
      <c r="ER536" s="2"/>
      <c r="ES536" s="2"/>
      <c r="ET536" s="2"/>
      <c r="EU536" s="2"/>
      <c r="EV536" s="2"/>
    </row>
    <row r="537" spans="1:152" ht="12.7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2"/>
      <c r="BZ537" s="2"/>
      <c r="CA537" s="2"/>
      <c r="CB537" s="2"/>
      <c r="CC537" s="2"/>
      <c r="CD537" s="2"/>
      <c r="CE537" s="2"/>
      <c r="CF537" s="2"/>
      <c r="CG537" s="2"/>
      <c r="CH537" s="2"/>
      <c r="CI537" s="2"/>
      <c r="CJ537" s="2"/>
      <c r="CK537" s="2"/>
      <c r="CL537" s="2"/>
      <c r="CM537" s="2"/>
      <c r="CN537" s="2"/>
      <c r="CO537" s="2"/>
      <c r="CP537" s="2"/>
      <c r="CQ537" s="2"/>
      <c r="CR537" s="2"/>
      <c r="CS537" s="2"/>
      <c r="CT537" s="2"/>
      <c r="CU537" s="2"/>
      <c r="CV537" s="2"/>
      <c r="CW537" s="2"/>
      <c r="CX537" s="2"/>
      <c r="CY537" s="2"/>
      <c r="CZ537" s="2"/>
      <c r="DA537" s="2"/>
      <c r="DB537" s="2"/>
      <c r="DC537" s="2"/>
      <c r="DD537" s="2"/>
      <c r="DE537" s="2"/>
      <c r="DF537" s="2"/>
      <c r="DG537" s="2"/>
      <c r="DH537" s="2"/>
      <c r="DI537" s="2"/>
      <c r="DJ537" s="2"/>
      <c r="DK537" s="2"/>
      <c r="DL537" s="2"/>
      <c r="DM537" s="2"/>
      <c r="DN537" s="2"/>
      <c r="DO537" s="2"/>
      <c r="DP537" s="2"/>
      <c r="DQ537" s="2"/>
      <c r="DR537" s="2"/>
      <c r="DS537" s="2"/>
      <c r="DT537" s="2"/>
      <c r="DU537" s="2"/>
      <c r="DV537" s="2"/>
      <c r="DW537" s="2"/>
      <c r="DX537" s="2"/>
      <c r="DY537" s="2"/>
      <c r="DZ537" s="2"/>
      <c r="EA537" s="2"/>
      <c r="EB537" s="2"/>
      <c r="EC537" s="2"/>
      <c r="ED537" s="2"/>
      <c r="EE537" s="2"/>
      <c r="EF537" s="2"/>
      <c r="EG537" s="2"/>
      <c r="EH537" s="2"/>
      <c r="EI537" s="2"/>
      <c r="EJ537" s="2"/>
      <c r="EK537" s="2"/>
      <c r="EL537" s="2"/>
      <c r="EM537" s="2"/>
      <c r="EN537" s="2"/>
      <c r="EO537" s="2"/>
      <c r="EP537" s="2"/>
      <c r="EQ537" s="2"/>
      <c r="ER537" s="2"/>
      <c r="ES537" s="2"/>
      <c r="ET537" s="2"/>
      <c r="EU537" s="2"/>
      <c r="EV537" s="2"/>
    </row>
    <row r="538" spans="1:152" ht="12.7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c r="BZ538" s="2"/>
      <c r="CA538" s="2"/>
      <c r="CB538" s="2"/>
      <c r="CC538" s="2"/>
      <c r="CD538" s="2"/>
      <c r="CE538" s="2"/>
      <c r="CF538" s="2"/>
      <c r="CG538" s="2"/>
      <c r="CH538" s="2"/>
      <c r="CI538" s="2"/>
      <c r="CJ538" s="2"/>
      <c r="CK538" s="2"/>
      <c r="CL538" s="2"/>
      <c r="CM538" s="2"/>
      <c r="CN538" s="2"/>
      <c r="CO538" s="2"/>
      <c r="CP538" s="2"/>
      <c r="CQ538" s="2"/>
      <c r="CR538" s="2"/>
      <c r="CS538" s="2"/>
      <c r="CT538" s="2"/>
      <c r="CU538" s="2"/>
      <c r="CV538" s="2"/>
      <c r="CW538" s="2"/>
      <c r="CX538" s="2"/>
      <c r="CY538" s="2"/>
      <c r="CZ538" s="2"/>
      <c r="DA538" s="2"/>
      <c r="DB538" s="2"/>
      <c r="DC538" s="2"/>
      <c r="DD538" s="2"/>
      <c r="DE538" s="2"/>
      <c r="DF538" s="2"/>
      <c r="DG538" s="2"/>
      <c r="DH538" s="2"/>
      <c r="DI538" s="2"/>
      <c r="DJ538" s="2"/>
      <c r="DK538" s="2"/>
      <c r="DL538" s="2"/>
      <c r="DM538" s="2"/>
      <c r="DN538" s="2"/>
      <c r="DO538" s="2"/>
      <c r="DP538" s="2"/>
      <c r="DQ538" s="2"/>
      <c r="DR538" s="2"/>
      <c r="DS538" s="2"/>
      <c r="DT538" s="2"/>
      <c r="DU538" s="2"/>
      <c r="DV538" s="2"/>
      <c r="DW538" s="2"/>
      <c r="DX538" s="2"/>
      <c r="DY538" s="2"/>
      <c r="DZ538" s="2"/>
      <c r="EA538" s="2"/>
      <c r="EB538" s="2"/>
      <c r="EC538" s="2"/>
      <c r="ED538" s="2"/>
      <c r="EE538" s="2"/>
      <c r="EF538" s="2"/>
      <c r="EG538" s="2"/>
      <c r="EH538" s="2"/>
      <c r="EI538" s="2"/>
      <c r="EJ538" s="2"/>
      <c r="EK538" s="2"/>
      <c r="EL538" s="2"/>
      <c r="EM538" s="2"/>
      <c r="EN538" s="2"/>
      <c r="EO538" s="2"/>
      <c r="EP538" s="2"/>
      <c r="EQ538" s="2"/>
      <c r="ER538" s="2"/>
      <c r="ES538" s="2"/>
      <c r="ET538" s="2"/>
      <c r="EU538" s="2"/>
      <c r="EV538" s="2"/>
    </row>
    <row r="539" spans="1:152" ht="12.7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c r="BZ539" s="2"/>
      <c r="CA539" s="2"/>
      <c r="CB539" s="2"/>
      <c r="CC539" s="2"/>
      <c r="CD539" s="2"/>
      <c r="CE539" s="2"/>
      <c r="CF539" s="2"/>
      <c r="CG539" s="2"/>
      <c r="CH539" s="2"/>
      <c r="CI539" s="2"/>
      <c r="CJ539" s="2"/>
      <c r="CK539" s="2"/>
      <c r="CL539" s="2"/>
      <c r="CM539" s="2"/>
      <c r="CN539" s="2"/>
      <c r="CO539" s="2"/>
      <c r="CP539" s="2"/>
      <c r="CQ539" s="2"/>
      <c r="CR539" s="2"/>
      <c r="CS539" s="2"/>
      <c r="CT539" s="2"/>
      <c r="CU539" s="2"/>
      <c r="CV539" s="2"/>
      <c r="CW539" s="2"/>
      <c r="CX539" s="2"/>
      <c r="CY539" s="2"/>
      <c r="CZ539" s="2"/>
      <c r="DA539" s="2"/>
      <c r="DB539" s="2"/>
      <c r="DC539" s="2"/>
      <c r="DD539" s="2"/>
      <c r="DE539" s="2"/>
      <c r="DF539" s="2"/>
      <c r="DG539" s="2"/>
      <c r="DH539" s="2"/>
      <c r="DI539" s="2"/>
      <c r="DJ539" s="2"/>
      <c r="DK539" s="2"/>
      <c r="DL539" s="2"/>
      <c r="DM539" s="2"/>
      <c r="DN539" s="2"/>
      <c r="DO539" s="2"/>
      <c r="DP539" s="2"/>
      <c r="DQ539" s="2"/>
      <c r="DR539" s="2"/>
      <c r="DS539" s="2"/>
      <c r="DT539" s="2"/>
      <c r="DU539" s="2"/>
      <c r="DV539" s="2"/>
      <c r="DW539" s="2"/>
      <c r="DX539" s="2"/>
      <c r="DY539" s="2"/>
      <c r="DZ539" s="2"/>
      <c r="EA539" s="2"/>
      <c r="EB539" s="2"/>
      <c r="EC539" s="2"/>
      <c r="ED539" s="2"/>
      <c r="EE539" s="2"/>
      <c r="EF539" s="2"/>
      <c r="EG539" s="2"/>
      <c r="EH539" s="2"/>
      <c r="EI539" s="2"/>
      <c r="EJ539" s="2"/>
      <c r="EK539" s="2"/>
      <c r="EL539" s="2"/>
      <c r="EM539" s="2"/>
      <c r="EN539" s="2"/>
      <c r="EO539" s="2"/>
      <c r="EP539" s="2"/>
      <c r="EQ539" s="2"/>
      <c r="ER539" s="2"/>
      <c r="ES539" s="2"/>
      <c r="ET539" s="2"/>
      <c r="EU539" s="2"/>
      <c r="EV539" s="2"/>
    </row>
    <row r="540" spans="1:152" ht="12.7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c r="BZ540" s="2"/>
      <c r="CA540" s="2"/>
      <c r="CB540" s="2"/>
      <c r="CC540" s="2"/>
      <c r="CD540" s="2"/>
      <c r="CE540" s="2"/>
      <c r="CF540" s="2"/>
      <c r="CG540" s="2"/>
      <c r="CH540" s="2"/>
      <c r="CI540" s="2"/>
      <c r="CJ540" s="2"/>
      <c r="CK540" s="2"/>
      <c r="CL540" s="2"/>
      <c r="CM540" s="2"/>
      <c r="CN540" s="2"/>
      <c r="CO540" s="2"/>
      <c r="CP540" s="2"/>
      <c r="CQ540" s="2"/>
      <c r="CR540" s="2"/>
      <c r="CS540" s="2"/>
      <c r="CT540" s="2"/>
      <c r="CU540" s="2"/>
      <c r="CV540" s="2"/>
      <c r="CW540" s="2"/>
      <c r="CX540" s="2"/>
      <c r="CY540" s="2"/>
      <c r="CZ540" s="2"/>
      <c r="DA540" s="2"/>
      <c r="DB540" s="2"/>
      <c r="DC540" s="2"/>
      <c r="DD540" s="2"/>
      <c r="DE540" s="2"/>
      <c r="DF540" s="2"/>
      <c r="DG540" s="2"/>
      <c r="DH540" s="2"/>
      <c r="DI540" s="2"/>
      <c r="DJ540" s="2"/>
      <c r="DK540" s="2"/>
      <c r="DL540" s="2"/>
      <c r="DM540" s="2"/>
      <c r="DN540" s="2"/>
      <c r="DO540" s="2"/>
      <c r="DP540" s="2"/>
      <c r="DQ540" s="2"/>
      <c r="DR540" s="2"/>
      <c r="DS540" s="2"/>
      <c r="DT540" s="2"/>
      <c r="DU540" s="2"/>
      <c r="DV540" s="2"/>
      <c r="DW540" s="2"/>
      <c r="DX540" s="2"/>
      <c r="DY540" s="2"/>
      <c r="DZ540" s="2"/>
      <c r="EA540" s="2"/>
      <c r="EB540" s="2"/>
      <c r="EC540" s="2"/>
      <c r="ED540" s="2"/>
      <c r="EE540" s="2"/>
      <c r="EF540" s="2"/>
      <c r="EG540" s="2"/>
      <c r="EH540" s="2"/>
      <c r="EI540" s="2"/>
      <c r="EJ540" s="2"/>
      <c r="EK540" s="2"/>
      <c r="EL540" s="2"/>
      <c r="EM540" s="2"/>
      <c r="EN540" s="2"/>
      <c r="EO540" s="2"/>
      <c r="EP540" s="2"/>
      <c r="EQ540" s="2"/>
      <c r="ER540" s="2"/>
      <c r="ES540" s="2"/>
      <c r="ET540" s="2"/>
      <c r="EU540" s="2"/>
      <c r="EV540" s="2"/>
    </row>
    <row r="541" spans="1:152" ht="12.7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c r="CA541" s="2"/>
      <c r="CB541" s="2"/>
      <c r="CC541" s="2"/>
      <c r="CD541" s="2"/>
      <c r="CE541" s="2"/>
      <c r="CF541" s="2"/>
      <c r="CG541" s="2"/>
      <c r="CH541" s="2"/>
      <c r="CI541" s="2"/>
      <c r="CJ541" s="2"/>
      <c r="CK541" s="2"/>
      <c r="CL541" s="2"/>
      <c r="CM541" s="2"/>
      <c r="CN541" s="2"/>
      <c r="CO541" s="2"/>
      <c r="CP541" s="2"/>
      <c r="CQ541" s="2"/>
      <c r="CR541" s="2"/>
      <c r="CS541" s="2"/>
      <c r="CT541" s="2"/>
      <c r="CU541" s="2"/>
      <c r="CV541" s="2"/>
      <c r="CW541" s="2"/>
      <c r="CX541" s="2"/>
      <c r="CY541" s="2"/>
      <c r="CZ541" s="2"/>
      <c r="DA541" s="2"/>
      <c r="DB541" s="2"/>
      <c r="DC541" s="2"/>
      <c r="DD541" s="2"/>
      <c r="DE541" s="2"/>
      <c r="DF541" s="2"/>
      <c r="DG541" s="2"/>
      <c r="DH541" s="2"/>
      <c r="DI541" s="2"/>
      <c r="DJ541" s="2"/>
      <c r="DK541" s="2"/>
      <c r="DL541" s="2"/>
      <c r="DM541" s="2"/>
      <c r="DN541" s="2"/>
      <c r="DO541" s="2"/>
      <c r="DP541" s="2"/>
      <c r="DQ541" s="2"/>
      <c r="DR541" s="2"/>
      <c r="DS541" s="2"/>
      <c r="DT541" s="2"/>
      <c r="DU541" s="2"/>
      <c r="DV541" s="2"/>
      <c r="DW541" s="2"/>
      <c r="DX541" s="2"/>
      <c r="DY541" s="2"/>
      <c r="DZ541" s="2"/>
      <c r="EA541" s="2"/>
      <c r="EB541" s="2"/>
      <c r="EC541" s="2"/>
      <c r="ED541" s="2"/>
      <c r="EE541" s="2"/>
      <c r="EF541" s="2"/>
      <c r="EG541" s="2"/>
      <c r="EH541" s="2"/>
      <c r="EI541" s="2"/>
      <c r="EJ541" s="2"/>
      <c r="EK541" s="2"/>
      <c r="EL541" s="2"/>
      <c r="EM541" s="2"/>
      <c r="EN541" s="2"/>
      <c r="EO541" s="2"/>
      <c r="EP541" s="2"/>
      <c r="EQ541" s="2"/>
      <c r="ER541" s="2"/>
      <c r="ES541" s="2"/>
      <c r="ET541" s="2"/>
      <c r="EU541" s="2"/>
      <c r="EV541" s="2"/>
    </row>
    <row r="542" spans="1:152" ht="12.7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c r="BZ542" s="2"/>
      <c r="CA542" s="2"/>
      <c r="CB542" s="2"/>
      <c r="CC542" s="2"/>
      <c r="CD542" s="2"/>
      <c r="CE542" s="2"/>
      <c r="CF542" s="2"/>
      <c r="CG542" s="2"/>
      <c r="CH542" s="2"/>
      <c r="CI542" s="2"/>
      <c r="CJ542" s="2"/>
      <c r="CK542" s="2"/>
      <c r="CL542" s="2"/>
      <c r="CM542" s="2"/>
      <c r="CN542" s="2"/>
      <c r="CO542" s="2"/>
      <c r="CP542" s="2"/>
      <c r="CQ542" s="2"/>
      <c r="CR542" s="2"/>
      <c r="CS542" s="2"/>
      <c r="CT542" s="2"/>
      <c r="CU542" s="2"/>
      <c r="CV542" s="2"/>
      <c r="CW542" s="2"/>
      <c r="CX542" s="2"/>
      <c r="CY542" s="2"/>
      <c r="CZ542" s="2"/>
      <c r="DA542" s="2"/>
      <c r="DB542" s="2"/>
      <c r="DC542" s="2"/>
      <c r="DD542" s="2"/>
      <c r="DE542" s="2"/>
      <c r="DF542" s="2"/>
      <c r="DG542" s="2"/>
      <c r="DH542" s="2"/>
      <c r="DI542" s="2"/>
      <c r="DJ542" s="2"/>
      <c r="DK542" s="2"/>
      <c r="DL542" s="2"/>
      <c r="DM542" s="2"/>
      <c r="DN542" s="2"/>
      <c r="DO542" s="2"/>
      <c r="DP542" s="2"/>
      <c r="DQ542" s="2"/>
      <c r="DR542" s="2"/>
      <c r="DS542" s="2"/>
      <c r="DT542" s="2"/>
      <c r="DU542" s="2"/>
      <c r="DV542" s="2"/>
      <c r="DW542" s="2"/>
      <c r="DX542" s="2"/>
      <c r="DY542" s="2"/>
      <c r="DZ542" s="2"/>
      <c r="EA542" s="2"/>
      <c r="EB542" s="2"/>
      <c r="EC542" s="2"/>
      <c r="ED542" s="2"/>
      <c r="EE542" s="2"/>
      <c r="EF542" s="2"/>
      <c r="EG542" s="2"/>
      <c r="EH542" s="2"/>
      <c r="EI542" s="2"/>
      <c r="EJ542" s="2"/>
      <c r="EK542" s="2"/>
      <c r="EL542" s="2"/>
      <c r="EM542" s="2"/>
      <c r="EN542" s="2"/>
      <c r="EO542" s="2"/>
      <c r="EP542" s="2"/>
      <c r="EQ542" s="2"/>
      <c r="ER542" s="2"/>
      <c r="ES542" s="2"/>
      <c r="ET542" s="2"/>
      <c r="EU542" s="2"/>
      <c r="EV542" s="2"/>
    </row>
    <row r="543" spans="1:152" ht="12.7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c r="BW543" s="2"/>
      <c r="BX543" s="2"/>
      <c r="BY543" s="2"/>
      <c r="BZ543" s="2"/>
      <c r="CA543" s="2"/>
      <c r="CB543" s="2"/>
      <c r="CC543" s="2"/>
      <c r="CD543" s="2"/>
      <c r="CE543" s="2"/>
      <c r="CF543" s="2"/>
      <c r="CG543" s="2"/>
      <c r="CH543" s="2"/>
      <c r="CI543" s="2"/>
      <c r="CJ543" s="2"/>
      <c r="CK543" s="2"/>
      <c r="CL543" s="2"/>
      <c r="CM543" s="2"/>
      <c r="CN543" s="2"/>
      <c r="CO543" s="2"/>
      <c r="CP543" s="2"/>
      <c r="CQ543" s="2"/>
      <c r="CR543" s="2"/>
      <c r="CS543" s="2"/>
      <c r="CT543" s="2"/>
      <c r="CU543" s="2"/>
      <c r="CV543" s="2"/>
      <c r="CW543" s="2"/>
      <c r="CX543" s="2"/>
      <c r="CY543" s="2"/>
      <c r="CZ543" s="2"/>
      <c r="DA543" s="2"/>
      <c r="DB543" s="2"/>
      <c r="DC543" s="2"/>
      <c r="DD543" s="2"/>
      <c r="DE543" s="2"/>
      <c r="DF543" s="2"/>
      <c r="DG543" s="2"/>
      <c r="DH543" s="2"/>
      <c r="DI543" s="2"/>
      <c r="DJ543" s="2"/>
      <c r="DK543" s="2"/>
      <c r="DL543" s="2"/>
      <c r="DM543" s="2"/>
      <c r="DN543" s="2"/>
      <c r="DO543" s="2"/>
      <c r="DP543" s="2"/>
      <c r="DQ543" s="2"/>
      <c r="DR543" s="2"/>
      <c r="DS543" s="2"/>
      <c r="DT543" s="2"/>
      <c r="DU543" s="2"/>
      <c r="DV543" s="2"/>
      <c r="DW543" s="2"/>
      <c r="DX543" s="2"/>
      <c r="DY543" s="2"/>
      <c r="DZ543" s="2"/>
      <c r="EA543" s="2"/>
      <c r="EB543" s="2"/>
      <c r="EC543" s="2"/>
      <c r="ED543" s="2"/>
      <c r="EE543" s="2"/>
      <c r="EF543" s="2"/>
      <c r="EG543" s="2"/>
      <c r="EH543" s="2"/>
      <c r="EI543" s="2"/>
      <c r="EJ543" s="2"/>
      <c r="EK543" s="2"/>
      <c r="EL543" s="2"/>
      <c r="EM543" s="2"/>
      <c r="EN543" s="2"/>
      <c r="EO543" s="2"/>
      <c r="EP543" s="2"/>
      <c r="EQ543" s="2"/>
      <c r="ER543" s="2"/>
      <c r="ES543" s="2"/>
      <c r="ET543" s="2"/>
      <c r="EU543" s="2"/>
      <c r="EV543" s="2"/>
    </row>
    <row r="544" spans="1:152" ht="12.7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c r="BZ544" s="2"/>
      <c r="CA544" s="2"/>
      <c r="CB544" s="2"/>
      <c r="CC544" s="2"/>
      <c r="CD544" s="2"/>
      <c r="CE544" s="2"/>
      <c r="CF544" s="2"/>
      <c r="CG544" s="2"/>
      <c r="CH544" s="2"/>
      <c r="CI544" s="2"/>
      <c r="CJ544" s="2"/>
      <c r="CK544" s="2"/>
      <c r="CL544" s="2"/>
      <c r="CM544" s="2"/>
      <c r="CN544" s="2"/>
      <c r="CO544" s="2"/>
      <c r="CP544" s="2"/>
      <c r="CQ544" s="2"/>
      <c r="CR544" s="2"/>
      <c r="CS544" s="2"/>
      <c r="CT544" s="2"/>
      <c r="CU544" s="2"/>
      <c r="CV544" s="2"/>
      <c r="CW544" s="2"/>
      <c r="CX544" s="2"/>
      <c r="CY544" s="2"/>
      <c r="CZ544" s="2"/>
      <c r="DA544" s="2"/>
      <c r="DB544" s="2"/>
      <c r="DC544" s="2"/>
      <c r="DD544" s="2"/>
      <c r="DE544" s="2"/>
      <c r="DF544" s="2"/>
      <c r="DG544" s="2"/>
      <c r="DH544" s="2"/>
      <c r="DI544" s="2"/>
      <c r="DJ544" s="2"/>
      <c r="DK544" s="2"/>
      <c r="DL544" s="2"/>
      <c r="DM544" s="2"/>
      <c r="DN544" s="2"/>
      <c r="DO544" s="2"/>
      <c r="DP544" s="2"/>
      <c r="DQ544" s="2"/>
      <c r="DR544" s="2"/>
      <c r="DS544" s="2"/>
      <c r="DT544" s="2"/>
      <c r="DU544" s="2"/>
      <c r="DV544" s="2"/>
      <c r="DW544" s="2"/>
      <c r="DX544" s="2"/>
      <c r="DY544" s="2"/>
      <c r="DZ544" s="2"/>
      <c r="EA544" s="2"/>
      <c r="EB544" s="2"/>
      <c r="EC544" s="2"/>
      <c r="ED544" s="2"/>
      <c r="EE544" s="2"/>
      <c r="EF544" s="2"/>
      <c r="EG544" s="2"/>
      <c r="EH544" s="2"/>
      <c r="EI544" s="2"/>
      <c r="EJ544" s="2"/>
      <c r="EK544" s="2"/>
      <c r="EL544" s="2"/>
      <c r="EM544" s="2"/>
      <c r="EN544" s="2"/>
      <c r="EO544" s="2"/>
      <c r="EP544" s="2"/>
      <c r="EQ544" s="2"/>
      <c r="ER544" s="2"/>
      <c r="ES544" s="2"/>
      <c r="ET544" s="2"/>
      <c r="EU544" s="2"/>
      <c r="EV544" s="2"/>
    </row>
    <row r="545" spans="1:152" ht="12.7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c r="BX545" s="2"/>
      <c r="BY545" s="2"/>
      <c r="BZ545" s="2"/>
      <c r="CA545" s="2"/>
      <c r="CB545" s="2"/>
      <c r="CC545" s="2"/>
      <c r="CD545" s="2"/>
      <c r="CE545" s="2"/>
      <c r="CF545" s="2"/>
      <c r="CG545" s="2"/>
      <c r="CH545" s="2"/>
      <c r="CI545" s="2"/>
      <c r="CJ545" s="2"/>
      <c r="CK545" s="2"/>
      <c r="CL545" s="2"/>
      <c r="CM545" s="2"/>
      <c r="CN545" s="2"/>
      <c r="CO545" s="2"/>
      <c r="CP545" s="2"/>
      <c r="CQ545" s="2"/>
      <c r="CR545" s="2"/>
      <c r="CS545" s="2"/>
      <c r="CT545" s="2"/>
      <c r="CU545" s="2"/>
      <c r="CV545" s="2"/>
      <c r="CW545" s="2"/>
      <c r="CX545" s="2"/>
      <c r="CY545" s="2"/>
      <c r="CZ545" s="2"/>
      <c r="DA545" s="2"/>
      <c r="DB545" s="2"/>
      <c r="DC545" s="2"/>
      <c r="DD545" s="2"/>
      <c r="DE545" s="2"/>
      <c r="DF545" s="2"/>
      <c r="DG545" s="2"/>
      <c r="DH545" s="2"/>
      <c r="DI545" s="2"/>
      <c r="DJ545" s="2"/>
      <c r="DK545" s="2"/>
      <c r="DL545" s="2"/>
      <c r="DM545" s="2"/>
      <c r="DN545" s="2"/>
      <c r="DO545" s="2"/>
      <c r="DP545" s="2"/>
      <c r="DQ545" s="2"/>
      <c r="DR545" s="2"/>
      <c r="DS545" s="2"/>
      <c r="DT545" s="2"/>
      <c r="DU545" s="2"/>
      <c r="DV545" s="2"/>
      <c r="DW545" s="2"/>
      <c r="DX545" s="2"/>
      <c r="DY545" s="2"/>
      <c r="DZ545" s="2"/>
      <c r="EA545" s="2"/>
      <c r="EB545" s="2"/>
      <c r="EC545" s="2"/>
      <c r="ED545" s="2"/>
      <c r="EE545" s="2"/>
      <c r="EF545" s="2"/>
      <c r="EG545" s="2"/>
      <c r="EH545" s="2"/>
      <c r="EI545" s="2"/>
      <c r="EJ545" s="2"/>
      <c r="EK545" s="2"/>
      <c r="EL545" s="2"/>
      <c r="EM545" s="2"/>
      <c r="EN545" s="2"/>
      <c r="EO545" s="2"/>
      <c r="EP545" s="2"/>
      <c r="EQ545" s="2"/>
      <c r="ER545" s="2"/>
      <c r="ES545" s="2"/>
      <c r="ET545" s="2"/>
      <c r="EU545" s="2"/>
      <c r="EV545" s="2"/>
    </row>
    <row r="546" spans="1:152" ht="12.7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c r="CA546" s="2"/>
      <c r="CB546" s="2"/>
      <c r="CC546" s="2"/>
      <c r="CD546" s="2"/>
      <c r="CE546" s="2"/>
      <c r="CF546" s="2"/>
      <c r="CG546" s="2"/>
      <c r="CH546" s="2"/>
      <c r="CI546" s="2"/>
      <c r="CJ546" s="2"/>
      <c r="CK546" s="2"/>
      <c r="CL546" s="2"/>
      <c r="CM546" s="2"/>
      <c r="CN546" s="2"/>
      <c r="CO546" s="2"/>
      <c r="CP546" s="2"/>
      <c r="CQ546" s="2"/>
      <c r="CR546" s="2"/>
      <c r="CS546" s="2"/>
      <c r="CT546" s="2"/>
      <c r="CU546" s="2"/>
      <c r="CV546" s="2"/>
      <c r="CW546" s="2"/>
      <c r="CX546" s="2"/>
      <c r="CY546" s="2"/>
      <c r="CZ546" s="2"/>
      <c r="DA546" s="2"/>
      <c r="DB546" s="2"/>
      <c r="DC546" s="2"/>
      <c r="DD546" s="2"/>
      <c r="DE546" s="2"/>
      <c r="DF546" s="2"/>
      <c r="DG546" s="2"/>
      <c r="DH546" s="2"/>
      <c r="DI546" s="2"/>
      <c r="DJ546" s="2"/>
      <c r="DK546" s="2"/>
      <c r="DL546" s="2"/>
      <c r="DM546" s="2"/>
      <c r="DN546" s="2"/>
      <c r="DO546" s="2"/>
      <c r="DP546" s="2"/>
      <c r="DQ546" s="2"/>
      <c r="DR546" s="2"/>
      <c r="DS546" s="2"/>
      <c r="DT546" s="2"/>
      <c r="DU546" s="2"/>
      <c r="DV546" s="2"/>
      <c r="DW546" s="2"/>
      <c r="DX546" s="2"/>
      <c r="DY546" s="2"/>
      <c r="DZ546" s="2"/>
      <c r="EA546" s="2"/>
      <c r="EB546" s="2"/>
      <c r="EC546" s="2"/>
      <c r="ED546" s="2"/>
      <c r="EE546" s="2"/>
      <c r="EF546" s="2"/>
      <c r="EG546" s="2"/>
      <c r="EH546" s="2"/>
      <c r="EI546" s="2"/>
      <c r="EJ546" s="2"/>
      <c r="EK546" s="2"/>
      <c r="EL546" s="2"/>
      <c r="EM546" s="2"/>
      <c r="EN546" s="2"/>
      <c r="EO546" s="2"/>
      <c r="EP546" s="2"/>
      <c r="EQ546" s="2"/>
      <c r="ER546" s="2"/>
      <c r="ES546" s="2"/>
      <c r="ET546" s="2"/>
      <c r="EU546" s="2"/>
      <c r="EV546" s="2"/>
    </row>
    <row r="547" spans="1:152" ht="12.7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c r="CA547" s="2"/>
      <c r="CB547" s="2"/>
      <c r="CC547" s="2"/>
      <c r="CD547" s="2"/>
      <c r="CE547" s="2"/>
      <c r="CF547" s="2"/>
      <c r="CG547" s="2"/>
      <c r="CH547" s="2"/>
      <c r="CI547" s="2"/>
      <c r="CJ547" s="2"/>
      <c r="CK547" s="2"/>
      <c r="CL547" s="2"/>
      <c r="CM547" s="2"/>
      <c r="CN547" s="2"/>
      <c r="CO547" s="2"/>
      <c r="CP547" s="2"/>
      <c r="CQ547" s="2"/>
      <c r="CR547" s="2"/>
      <c r="CS547" s="2"/>
      <c r="CT547" s="2"/>
      <c r="CU547" s="2"/>
      <c r="CV547" s="2"/>
      <c r="CW547" s="2"/>
      <c r="CX547" s="2"/>
      <c r="CY547" s="2"/>
      <c r="CZ547" s="2"/>
      <c r="DA547" s="2"/>
      <c r="DB547" s="2"/>
      <c r="DC547" s="2"/>
      <c r="DD547" s="2"/>
      <c r="DE547" s="2"/>
      <c r="DF547" s="2"/>
      <c r="DG547" s="2"/>
      <c r="DH547" s="2"/>
      <c r="DI547" s="2"/>
      <c r="DJ547" s="2"/>
      <c r="DK547" s="2"/>
      <c r="DL547" s="2"/>
      <c r="DM547" s="2"/>
      <c r="DN547" s="2"/>
      <c r="DO547" s="2"/>
      <c r="DP547" s="2"/>
      <c r="DQ547" s="2"/>
      <c r="DR547" s="2"/>
      <c r="DS547" s="2"/>
      <c r="DT547" s="2"/>
      <c r="DU547" s="2"/>
      <c r="DV547" s="2"/>
      <c r="DW547" s="2"/>
      <c r="DX547" s="2"/>
      <c r="DY547" s="2"/>
      <c r="DZ547" s="2"/>
      <c r="EA547" s="2"/>
      <c r="EB547" s="2"/>
      <c r="EC547" s="2"/>
      <c r="ED547" s="2"/>
      <c r="EE547" s="2"/>
      <c r="EF547" s="2"/>
      <c r="EG547" s="2"/>
      <c r="EH547" s="2"/>
      <c r="EI547" s="2"/>
      <c r="EJ547" s="2"/>
      <c r="EK547" s="2"/>
      <c r="EL547" s="2"/>
      <c r="EM547" s="2"/>
      <c r="EN547" s="2"/>
      <c r="EO547" s="2"/>
      <c r="EP547" s="2"/>
      <c r="EQ547" s="2"/>
      <c r="ER547" s="2"/>
      <c r="ES547" s="2"/>
      <c r="ET547" s="2"/>
      <c r="EU547" s="2"/>
      <c r="EV547" s="2"/>
    </row>
    <row r="548" spans="1:152" ht="12.7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c r="CA548" s="2"/>
      <c r="CB548" s="2"/>
      <c r="CC548" s="2"/>
      <c r="CD548" s="2"/>
      <c r="CE548" s="2"/>
      <c r="CF548" s="2"/>
      <c r="CG548" s="2"/>
      <c r="CH548" s="2"/>
      <c r="CI548" s="2"/>
      <c r="CJ548" s="2"/>
      <c r="CK548" s="2"/>
      <c r="CL548" s="2"/>
      <c r="CM548" s="2"/>
      <c r="CN548" s="2"/>
      <c r="CO548" s="2"/>
      <c r="CP548" s="2"/>
      <c r="CQ548" s="2"/>
      <c r="CR548" s="2"/>
      <c r="CS548" s="2"/>
      <c r="CT548" s="2"/>
      <c r="CU548" s="2"/>
      <c r="CV548" s="2"/>
      <c r="CW548" s="2"/>
      <c r="CX548" s="2"/>
      <c r="CY548" s="2"/>
      <c r="CZ548" s="2"/>
      <c r="DA548" s="2"/>
      <c r="DB548" s="2"/>
      <c r="DC548" s="2"/>
      <c r="DD548" s="2"/>
      <c r="DE548" s="2"/>
      <c r="DF548" s="2"/>
      <c r="DG548" s="2"/>
      <c r="DH548" s="2"/>
      <c r="DI548" s="2"/>
      <c r="DJ548" s="2"/>
      <c r="DK548" s="2"/>
      <c r="DL548" s="2"/>
      <c r="DM548" s="2"/>
      <c r="DN548" s="2"/>
      <c r="DO548" s="2"/>
      <c r="DP548" s="2"/>
      <c r="DQ548" s="2"/>
      <c r="DR548" s="2"/>
      <c r="DS548" s="2"/>
      <c r="DT548" s="2"/>
      <c r="DU548" s="2"/>
      <c r="DV548" s="2"/>
      <c r="DW548" s="2"/>
      <c r="DX548" s="2"/>
      <c r="DY548" s="2"/>
      <c r="DZ548" s="2"/>
      <c r="EA548" s="2"/>
      <c r="EB548" s="2"/>
      <c r="EC548" s="2"/>
      <c r="ED548" s="2"/>
      <c r="EE548" s="2"/>
      <c r="EF548" s="2"/>
      <c r="EG548" s="2"/>
      <c r="EH548" s="2"/>
      <c r="EI548" s="2"/>
      <c r="EJ548" s="2"/>
      <c r="EK548" s="2"/>
      <c r="EL548" s="2"/>
      <c r="EM548" s="2"/>
      <c r="EN548" s="2"/>
      <c r="EO548" s="2"/>
      <c r="EP548" s="2"/>
      <c r="EQ548" s="2"/>
      <c r="ER548" s="2"/>
      <c r="ES548" s="2"/>
      <c r="ET548" s="2"/>
      <c r="EU548" s="2"/>
      <c r="EV548" s="2"/>
    </row>
    <row r="549" spans="1:152" ht="12.7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c r="BX549" s="2"/>
      <c r="BY549" s="2"/>
      <c r="BZ549" s="2"/>
      <c r="CA549" s="2"/>
      <c r="CB549" s="2"/>
      <c r="CC549" s="2"/>
      <c r="CD549" s="2"/>
      <c r="CE549" s="2"/>
      <c r="CF549" s="2"/>
      <c r="CG549" s="2"/>
      <c r="CH549" s="2"/>
      <c r="CI549" s="2"/>
      <c r="CJ549" s="2"/>
      <c r="CK549" s="2"/>
      <c r="CL549" s="2"/>
      <c r="CM549" s="2"/>
      <c r="CN549" s="2"/>
      <c r="CO549" s="2"/>
      <c r="CP549" s="2"/>
      <c r="CQ549" s="2"/>
      <c r="CR549" s="2"/>
      <c r="CS549" s="2"/>
      <c r="CT549" s="2"/>
      <c r="CU549" s="2"/>
      <c r="CV549" s="2"/>
      <c r="CW549" s="2"/>
      <c r="CX549" s="2"/>
      <c r="CY549" s="2"/>
      <c r="CZ549" s="2"/>
      <c r="DA549" s="2"/>
      <c r="DB549" s="2"/>
      <c r="DC549" s="2"/>
      <c r="DD549" s="2"/>
      <c r="DE549" s="2"/>
      <c r="DF549" s="2"/>
      <c r="DG549" s="2"/>
      <c r="DH549" s="2"/>
      <c r="DI549" s="2"/>
      <c r="DJ549" s="2"/>
      <c r="DK549" s="2"/>
      <c r="DL549" s="2"/>
      <c r="DM549" s="2"/>
      <c r="DN549" s="2"/>
      <c r="DO549" s="2"/>
      <c r="DP549" s="2"/>
      <c r="DQ549" s="2"/>
      <c r="DR549" s="2"/>
      <c r="DS549" s="2"/>
      <c r="DT549" s="2"/>
      <c r="DU549" s="2"/>
      <c r="DV549" s="2"/>
      <c r="DW549" s="2"/>
      <c r="DX549" s="2"/>
      <c r="DY549" s="2"/>
      <c r="DZ549" s="2"/>
      <c r="EA549" s="2"/>
      <c r="EB549" s="2"/>
      <c r="EC549" s="2"/>
      <c r="ED549" s="2"/>
      <c r="EE549" s="2"/>
      <c r="EF549" s="2"/>
      <c r="EG549" s="2"/>
      <c r="EH549" s="2"/>
      <c r="EI549" s="2"/>
      <c r="EJ549" s="2"/>
      <c r="EK549" s="2"/>
      <c r="EL549" s="2"/>
      <c r="EM549" s="2"/>
      <c r="EN549" s="2"/>
      <c r="EO549" s="2"/>
      <c r="EP549" s="2"/>
      <c r="EQ549" s="2"/>
      <c r="ER549" s="2"/>
      <c r="ES549" s="2"/>
      <c r="ET549" s="2"/>
      <c r="EU549" s="2"/>
      <c r="EV549" s="2"/>
    </row>
    <row r="550" spans="1:152" ht="12.7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c r="CA550" s="2"/>
      <c r="CB550" s="2"/>
      <c r="CC550" s="2"/>
      <c r="CD550" s="2"/>
      <c r="CE550" s="2"/>
      <c r="CF550" s="2"/>
      <c r="CG550" s="2"/>
      <c r="CH550" s="2"/>
      <c r="CI550" s="2"/>
      <c r="CJ550" s="2"/>
      <c r="CK550" s="2"/>
      <c r="CL550" s="2"/>
      <c r="CM550" s="2"/>
      <c r="CN550" s="2"/>
      <c r="CO550" s="2"/>
      <c r="CP550" s="2"/>
      <c r="CQ550" s="2"/>
      <c r="CR550" s="2"/>
      <c r="CS550" s="2"/>
      <c r="CT550" s="2"/>
      <c r="CU550" s="2"/>
      <c r="CV550" s="2"/>
      <c r="CW550" s="2"/>
      <c r="CX550" s="2"/>
      <c r="CY550" s="2"/>
      <c r="CZ550" s="2"/>
      <c r="DA550" s="2"/>
      <c r="DB550" s="2"/>
      <c r="DC550" s="2"/>
      <c r="DD550" s="2"/>
      <c r="DE550" s="2"/>
      <c r="DF550" s="2"/>
      <c r="DG550" s="2"/>
      <c r="DH550" s="2"/>
      <c r="DI550" s="2"/>
      <c r="DJ550" s="2"/>
      <c r="DK550" s="2"/>
      <c r="DL550" s="2"/>
      <c r="DM550" s="2"/>
      <c r="DN550" s="2"/>
      <c r="DO550" s="2"/>
      <c r="DP550" s="2"/>
      <c r="DQ550" s="2"/>
      <c r="DR550" s="2"/>
      <c r="DS550" s="2"/>
      <c r="DT550" s="2"/>
      <c r="DU550" s="2"/>
      <c r="DV550" s="2"/>
      <c r="DW550" s="2"/>
      <c r="DX550" s="2"/>
      <c r="DY550" s="2"/>
      <c r="DZ550" s="2"/>
      <c r="EA550" s="2"/>
      <c r="EB550" s="2"/>
      <c r="EC550" s="2"/>
      <c r="ED550" s="2"/>
      <c r="EE550" s="2"/>
      <c r="EF550" s="2"/>
      <c r="EG550" s="2"/>
      <c r="EH550" s="2"/>
      <c r="EI550" s="2"/>
      <c r="EJ550" s="2"/>
      <c r="EK550" s="2"/>
      <c r="EL550" s="2"/>
      <c r="EM550" s="2"/>
      <c r="EN550" s="2"/>
      <c r="EO550" s="2"/>
      <c r="EP550" s="2"/>
      <c r="EQ550" s="2"/>
      <c r="ER550" s="2"/>
      <c r="ES550" s="2"/>
      <c r="ET550" s="2"/>
      <c r="EU550" s="2"/>
      <c r="EV550" s="2"/>
    </row>
    <row r="551" spans="1:152" ht="12.7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c r="BZ551" s="2"/>
      <c r="CA551" s="2"/>
      <c r="CB551" s="2"/>
      <c r="CC551" s="2"/>
      <c r="CD551" s="2"/>
      <c r="CE551" s="2"/>
      <c r="CF551" s="2"/>
      <c r="CG551" s="2"/>
      <c r="CH551" s="2"/>
      <c r="CI551" s="2"/>
      <c r="CJ551" s="2"/>
      <c r="CK551" s="2"/>
      <c r="CL551" s="2"/>
      <c r="CM551" s="2"/>
      <c r="CN551" s="2"/>
      <c r="CO551" s="2"/>
      <c r="CP551" s="2"/>
      <c r="CQ551" s="2"/>
      <c r="CR551" s="2"/>
      <c r="CS551" s="2"/>
      <c r="CT551" s="2"/>
      <c r="CU551" s="2"/>
      <c r="CV551" s="2"/>
      <c r="CW551" s="2"/>
      <c r="CX551" s="2"/>
      <c r="CY551" s="2"/>
      <c r="CZ551" s="2"/>
      <c r="DA551" s="2"/>
      <c r="DB551" s="2"/>
      <c r="DC551" s="2"/>
      <c r="DD551" s="2"/>
      <c r="DE551" s="2"/>
      <c r="DF551" s="2"/>
      <c r="DG551" s="2"/>
      <c r="DH551" s="2"/>
      <c r="DI551" s="2"/>
      <c r="DJ551" s="2"/>
      <c r="DK551" s="2"/>
      <c r="DL551" s="2"/>
      <c r="DM551" s="2"/>
      <c r="DN551" s="2"/>
      <c r="DO551" s="2"/>
      <c r="DP551" s="2"/>
      <c r="DQ551" s="2"/>
      <c r="DR551" s="2"/>
      <c r="DS551" s="2"/>
      <c r="DT551" s="2"/>
      <c r="DU551" s="2"/>
      <c r="DV551" s="2"/>
      <c r="DW551" s="2"/>
      <c r="DX551" s="2"/>
      <c r="DY551" s="2"/>
      <c r="DZ551" s="2"/>
      <c r="EA551" s="2"/>
      <c r="EB551" s="2"/>
      <c r="EC551" s="2"/>
      <c r="ED551" s="2"/>
      <c r="EE551" s="2"/>
      <c r="EF551" s="2"/>
      <c r="EG551" s="2"/>
      <c r="EH551" s="2"/>
      <c r="EI551" s="2"/>
      <c r="EJ551" s="2"/>
      <c r="EK551" s="2"/>
      <c r="EL551" s="2"/>
      <c r="EM551" s="2"/>
      <c r="EN551" s="2"/>
      <c r="EO551" s="2"/>
      <c r="EP551" s="2"/>
      <c r="EQ551" s="2"/>
      <c r="ER551" s="2"/>
      <c r="ES551" s="2"/>
      <c r="ET551" s="2"/>
      <c r="EU551" s="2"/>
      <c r="EV551" s="2"/>
    </row>
    <row r="552" spans="1:152" ht="12.7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c r="BX552" s="2"/>
      <c r="BY552" s="2"/>
      <c r="BZ552" s="2"/>
      <c r="CA552" s="2"/>
      <c r="CB552" s="2"/>
      <c r="CC552" s="2"/>
      <c r="CD552" s="2"/>
      <c r="CE552" s="2"/>
      <c r="CF552" s="2"/>
      <c r="CG552" s="2"/>
      <c r="CH552" s="2"/>
      <c r="CI552" s="2"/>
      <c r="CJ552" s="2"/>
      <c r="CK552" s="2"/>
      <c r="CL552" s="2"/>
      <c r="CM552" s="2"/>
      <c r="CN552" s="2"/>
      <c r="CO552" s="2"/>
      <c r="CP552" s="2"/>
      <c r="CQ552" s="2"/>
      <c r="CR552" s="2"/>
      <c r="CS552" s="2"/>
      <c r="CT552" s="2"/>
      <c r="CU552" s="2"/>
      <c r="CV552" s="2"/>
      <c r="CW552" s="2"/>
      <c r="CX552" s="2"/>
      <c r="CY552" s="2"/>
      <c r="CZ552" s="2"/>
      <c r="DA552" s="2"/>
      <c r="DB552" s="2"/>
      <c r="DC552" s="2"/>
      <c r="DD552" s="2"/>
      <c r="DE552" s="2"/>
      <c r="DF552" s="2"/>
      <c r="DG552" s="2"/>
      <c r="DH552" s="2"/>
      <c r="DI552" s="2"/>
      <c r="DJ552" s="2"/>
      <c r="DK552" s="2"/>
      <c r="DL552" s="2"/>
      <c r="DM552" s="2"/>
      <c r="DN552" s="2"/>
      <c r="DO552" s="2"/>
      <c r="DP552" s="2"/>
      <c r="DQ552" s="2"/>
      <c r="DR552" s="2"/>
      <c r="DS552" s="2"/>
      <c r="DT552" s="2"/>
      <c r="DU552" s="2"/>
      <c r="DV552" s="2"/>
      <c r="DW552" s="2"/>
      <c r="DX552" s="2"/>
      <c r="DY552" s="2"/>
      <c r="DZ552" s="2"/>
      <c r="EA552" s="2"/>
      <c r="EB552" s="2"/>
      <c r="EC552" s="2"/>
      <c r="ED552" s="2"/>
      <c r="EE552" s="2"/>
      <c r="EF552" s="2"/>
      <c r="EG552" s="2"/>
      <c r="EH552" s="2"/>
      <c r="EI552" s="2"/>
      <c r="EJ552" s="2"/>
      <c r="EK552" s="2"/>
      <c r="EL552" s="2"/>
      <c r="EM552" s="2"/>
      <c r="EN552" s="2"/>
      <c r="EO552" s="2"/>
      <c r="EP552" s="2"/>
      <c r="EQ552" s="2"/>
      <c r="ER552" s="2"/>
      <c r="ES552" s="2"/>
      <c r="ET552" s="2"/>
      <c r="EU552" s="2"/>
      <c r="EV552" s="2"/>
    </row>
    <row r="553" spans="1:152" ht="12.7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c r="BW553" s="2"/>
      <c r="BX553" s="2"/>
      <c r="BY553" s="2"/>
      <c r="BZ553" s="2"/>
      <c r="CA553" s="2"/>
      <c r="CB553" s="2"/>
      <c r="CC553" s="2"/>
      <c r="CD553" s="2"/>
      <c r="CE553" s="2"/>
      <c r="CF553" s="2"/>
      <c r="CG553" s="2"/>
      <c r="CH553" s="2"/>
      <c r="CI553" s="2"/>
      <c r="CJ553" s="2"/>
      <c r="CK553" s="2"/>
      <c r="CL553" s="2"/>
      <c r="CM553" s="2"/>
      <c r="CN553" s="2"/>
      <c r="CO553" s="2"/>
      <c r="CP553" s="2"/>
      <c r="CQ553" s="2"/>
      <c r="CR553" s="2"/>
      <c r="CS553" s="2"/>
      <c r="CT553" s="2"/>
      <c r="CU553" s="2"/>
      <c r="CV553" s="2"/>
      <c r="CW553" s="2"/>
      <c r="CX553" s="2"/>
      <c r="CY553" s="2"/>
      <c r="CZ553" s="2"/>
      <c r="DA553" s="2"/>
      <c r="DB553" s="2"/>
      <c r="DC553" s="2"/>
      <c r="DD553" s="2"/>
      <c r="DE553" s="2"/>
      <c r="DF553" s="2"/>
      <c r="DG553" s="2"/>
      <c r="DH553" s="2"/>
      <c r="DI553" s="2"/>
      <c r="DJ553" s="2"/>
      <c r="DK553" s="2"/>
      <c r="DL553" s="2"/>
      <c r="DM553" s="2"/>
      <c r="DN553" s="2"/>
      <c r="DO553" s="2"/>
      <c r="DP553" s="2"/>
      <c r="DQ553" s="2"/>
      <c r="DR553" s="2"/>
      <c r="DS553" s="2"/>
      <c r="DT553" s="2"/>
      <c r="DU553" s="2"/>
      <c r="DV553" s="2"/>
      <c r="DW553" s="2"/>
      <c r="DX553" s="2"/>
      <c r="DY553" s="2"/>
      <c r="DZ553" s="2"/>
      <c r="EA553" s="2"/>
      <c r="EB553" s="2"/>
      <c r="EC553" s="2"/>
      <c r="ED553" s="2"/>
      <c r="EE553" s="2"/>
      <c r="EF553" s="2"/>
      <c r="EG553" s="2"/>
      <c r="EH553" s="2"/>
      <c r="EI553" s="2"/>
      <c r="EJ553" s="2"/>
      <c r="EK553" s="2"/>
      <c r="EL553" s="2"/>
      <c r="EM553" s="2"/>
      <c r="EN553" s="2"/>
      <c r="EO553" s="2"/>
      <c r="EP553" s="2"/>
      <c r="EQ553" s="2"/>
      <c r="ER553" s="2"/>
      <c r="ES553" s="2"/>
      <c r="ET553" s="2"/>
      <c r="EU553" s="2"/>
      <c r="EV553" s="2"/>
    </row>
    <row r="554" spans="1:152" ht="12.7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c r="BX554" s="2"/>
      <c r="BY554" s="2"/>
      <c r="BZ554" s="2"/>
      <c r="CA554" s="2"/>
      <c r="CB554" s="2"/>
      <c r="CC554" s="2"/>
      <c r="CD554" s="2"/>
      <c r="CE554" s="2"/>
      <c r="CF554" s="2"/>
      <c r="CG554" s="2"/>
      <c r="CH554" s="2"/>
      <c r="CI554" s="2"/>
      <c r="CJ554" s="2"/>
      <c r="CK554" s="2"/>
      <c r="CL554" s="2"/>
      <c r="CM554" s="2"/>
      <c r="CN554" s="2"/>
      <c r="CO554" s="2"/>
      <c r="CP554" s="2"/>
      <c r="CQ554" s="2"/>
      <c r="CR554" s="2"/>
      <c r="CS554" s="2"/>
      <c r="CT554" s="2"/>
      <c r="CU554" s="2"/>
      <c r="CV554" s="2"/>
      <c r="CW554" s="2"/>
      <c r="CX554" s="2"/>
      <c r="CY554" s="2"/>
      <c r="CZ554" s="2"/>
      <c r="DA554" s="2"/>
      <c r="DB554" s="2"/>
      <c r="DC554" s="2"/>
      <c r="DD554" s="2"/>
      <c r="DE554" s="2"/>
      <c r="DF554" s="2"/>
      <c r="DG554" s="2"/>
      <c r="DH554" s="2"/>
      <c r="DI554" s="2"/>
      <c r="DJ554" s="2"/>
      <c r="DK554" s="2"/>
      <c r="DL554" s="2"/>
      <c r="DM554" s="2"/>
      <c r="DN554" s="2"/>
      <c r="DO554" s="2"/>
      <c r="DP554" s="2"/>
      <c r="DQ554" s="2"/>
      <c r="DR554" s="2"/>
      <c r="DS554" s="2"/>
      <c r="DT554" s="2"/>
      <c r="DU554" s="2"/>
      <c r="DV554" s="2"/>
      <c r="DW554" s="2"/>
      <c r="DX554" s="2"/>
      <c r="DY554" s="2"/>
      <c r="DZ554" s="2"/>
      <c r="EA554" s="2"/>
      <c r="EB554" s="2"/>
      <c r="EC554" s="2"/>
      <c r="ED554" s="2"/>
      <c r="EE554" s="2"/>
      <c r="EF554" s="2"/>
      <c r="EG554" s="2"/>
      <c r="EH554" s="2"/>
      <c r="EI554" s="2"/>
      <c r="EJ554" s="2"/>
      <c r="EK554" s="2"/>
      <c r="EL554" s="2"/>
      <c r="EM554" s="2"/>
      <c r="EN554" s="2"/>
      <c r="EO554" s="2"/>
      <c r="EP554" s="2"/>
      <c r="EQ554" s="2"/>
      <c r="ER554" s="2"/>
      <c r="ES554" s="2"/>
      <c r="ET554" s="2"/>
      <c r="EU554" s="2"/>
      <c r="EV554" s="2"/>
    </row>
    <row r="555" spans="1:152" ht="12.7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2"/>
      <c r="BX555" s="2"/>
      <c r="BY555" s="2"/>
      <c r="BZ555" s="2"/>
      <c r="CA555" s="2"/>
      <c r="CB555" s="2"/>
      <c r="CC555" s="2"/>
      <c r="CD555" s="2"/>
      <c r="CE555" s="2"/>
      <c r="CF555" s="2"/>
      <c r="CG555" s="2"/>
      <c r="CH555" s="2"/>
      <c r="CI555" s="2"/>
      <c r="CJ555" s="2"/>
      <c r="CK555" s="2"/>
      <c r="CL555" s="2"/>
      <c r="CM555" s="2"/>
      <c r="CN555" s="2"/>
      <c r="CO555" s="2"/>
      <c r="CP555" s="2"/>
      <c r="CQ555" s="2"/>
      <c r="CR555" s="2"/>
      <c r="CS555" s="2"/>
      <c r="CT555" s="2"/>
      <c r="CU555" s="2"/>
      <c r="CV555" s="2"/>
      <c r="CW555" s="2"/>
      <c r="CX555" s="2"/>
      <c r="CY555" s="2"/>
      <c r="CZ555" s="2"/>
      <c r="DA555" s="2"/>
      <c r="DB555" s="2"/>
      <c r="DC555" s="2"/>
      <c r="DD555" s="2"/>
      <c r="DE555" s="2"/>
      <c r="DF555" s="2"/>
      <c r="DG555" s="2"/>
      <c r="DH555" s="2"/>
      <c r="DI555" s="2"/>
      <c r="DJ555" s="2"/>
      <c r="DK555" s="2"/>
      <c r="DL555" s="2"/>
      <c r="DM555" s="2"/>
      <c r="DN555" s="2"/>
      <c r="DO555" s="2"/>
      <c r="DP555" s="2"/>
      <c r="DQ555" s="2"/>
      <c r="DR555" s="2"/>
      <c r="DS555" s="2"/>
      <c r="DT555" s="2"/>
      <c r="DU555" s="2"/>
      <c r="DV555" s="2"/>
      <c r="DW555" s="2"/>
      <c r="DX555" s="2"/>
      <c r="DY555" s="2"/>
      <c r="DZ555" s="2"/>
      <c r="EA555" s="2"/>
      <c r="EB555" s="2"/>
      <c r="EC555" s="2"/>
      <c r="ED555" s="2"/>
      <c r="EE555" s="2"/>
      <c r="EF555" s="2"/>
      <c r="EG555" s="2"/>
      <c r="EH555" s="2"/>
      <c r="EI555" s="2"/>
      <c r="EJ555" s="2"/>
      <c r="EK555" s="2"/>
      <c r="EL555" s="2"/>
      <c r="EM555" s="2"/>
      <c r="EN555" s="2"/>
      <c r="EO555" s="2"/>
      <c r="EP555" s="2"/>
      <c r="EQ555" s="2"/>
      <c r="ER555" s="2"/>
      <c r="ES555" s="2"/>
      <c r="ET555" s="2"/>
      <c r="EU555" s="2"/>
      <c r="EV555" s="2"/>
    </row>
    <row r="556" spans="1:152" ht="12.7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c r="CA556" s="2"/>
      <c r="CB556" s="2"/>
      <c r="CC556" s="2"/>
      <c r="CD556" s="2"/>
      <c r="CE556" s="2"/>
      <c r="CF556" s="2"/>
      <c r="CG556" s="2"/>
      <c r="CH556" s="2"/>
      <c r="CI556" s="2"/>
      <c r="CJ556" s="2"/>
      <c r="CK556" s="2"/>
      <c r="CL556" s="2"/>
      <c r="CM556" s="2"/>
      <c r="CN556" s="2"/>
      <c r="CO556" s="2"/>
      <c r="CP556" s="2"/>
      <c r="CQ556" s="2"/>
      <c r="CR556" s="2"/>
      <c r="CS556" s="2"/>
      <c r="CT556" s="2"/>
      <c r="CU556" s="2"/>
      <c r="CV556" s="2"/>
      <c r="CW556" s="2"/>
      <c r="CX556" s="2"/>
      <c r="CY556" s="2"/>
      <c r="CZ556" s="2"/>
      <c r="DA556" s="2"/>
      <c r="DB556" s="2"/>
      <c r="DC556" s="2"/>
      <c r="DD556" s="2"/>
      <c r="DE556" s="2"/>
      <c r="DF556" s="2"/>
      <c r="DG556" s="2"/>
      <c r="DH556" s="2"/>
      <c r="DI556" s="2"/>
      <c r="DJ556" s="2"/>
      <c r="DK556" s="2"/>
      <c r="DL556" s="2"/>
      <c r="DM556" s="2"/>
      <c r="DN556" s="2"/>
      <c r="DO556" s="2"/>
      <c r="DP556" s="2"/>
      <c r="DQ556" s="2"/>
      <c r="DR556" s="2"/>
      <c r="DS556" s="2"/>
      <c r="DT556" s="2"/>
      <c r="DU556" s="2"/>
      <c r="DV556" s="2"/>
      <c r="DW556" s="2"/>
      <c r="DX556" s="2"/>
      <c r="DY556" s="2"/>
      <c r="DZ556" s="2"/>
      <c r="EA556" s="2"/>
      <c r="EB556" s="2"/>
      <c r="EC556" s="2"/>
      <c r="ED556" s="2"/>
      <c r="EE556" s="2"/>
      <c r="EF556" s="2"/>
      <c r="EG556" s="2"/>
      <c r="EH556" s="2"/>
      <c r="EI556" s="2"/>
      <c r="EJ556" s="2"/>
      <c r="EK556" s="2"/>
      <c r="EL556" s="2"/>
      <c r="EM556" s="2"/>
      <c r="EN556" s="2"/>
      <c r="EO556" s="2"/>
      <c r="EP556" s="2"/>
      <c r="EQ556" s="2"/>
      <c r="ER556" s="2"/>
      <c r="ES556" s="2"/>
      <c r="ET556" s="2"/>
      <c r="EU556" s="2"/>
      <c r="EV556" s="2"/>
    </row>
    <row r="557" spans="1:152" ht="12.7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2"/>
      <c r="BX557" s="2"/>
      <c r="BY557" s="2"/>
      <c r="BZ557" s="2"/>
      <c r="CA557" s="2"/>
      <c r="CB557" s="2"/>
      <c r="CC557" s="2"/>
      <c r="CD557" s="2"/>
      <c r="CE557" s="2"/>
      <c r="CF557" s="2"/>
      <c r="CG557" s="2"/>
      <c r="CH557" s="2"/>
      <c r="CI557" s="2"/>
      <c r="CJ557" s="2"/>
      <c r="CK557" s="2"/>
      <c r="CL557" s="2"/>
      <c r="CM557" s="2"/>
      <c r="CN557" s="2"/>
      <c r="CO557" s="2"/>
      <c r="CP557" s="2"/>
      <c r="CQ557" s="2"/>
      <c r="CR557" s="2"/>
      <c r="CS557" s="2"/>
      <c r="CT557" s="2"/>
      <c r="CU557" s="2"/>
      <c r="CV557" s="2"/>
      <c r="CW557" s="2"/>
      <c r="CX557" s="2"/>
      <c r="CY557" s="2"/>
      <c r="CZ557" s="2"/>
      <c r="DA557" s="2"/>
      <c r="DB557" s="2"/>
      <c r="DC557" s="2"/>
      <c r="DD557" s="2"/>
      <c r="DE557" s="2"/>
      <c r="DF557" s="2"/>
      <c r="DG557" s="2"/>
      <c r="DH557" s="2"/>
      <c r="DI557" s="2"/>
      <c r="DJ557" s="2"/>
      <c r="DK557" s="2"/>
      <c r="DL557" s="2"/>
      <c r="DM557" s="2"/>
      <c r="DN557" s="2"/>
      <c r="DO557" s="2"/>
      <c r="DP557" s="2"/>
      <c r="DQ557" s="2"/>
      <c r="DR557" s="2"/>
      <c r="DS557" s="2"/>
      <c r="DT557" s="2"/>
      <c r="DU557" s="2"/>
      <c r="DV557" s="2"/>
      <c r="DW557" s="2"/>
      <c r="DX557" s="2"/>
      <c r="DY557" s="2"/>
      <c r="DZ557" s="2"/>
      <c r="EA557" s="2"/>
      <c r="EB557" s="2"/>
      <c r="EC557" s="2"/>
      <c r="ED557" s="2"/>
      <c r="EE557" s="2"/>
      <c r="EF557" s="2"/>
      <c r="EG557" s="2"/>
      <c r="EH557" s="2"/>
      <c r="EI557" s="2"/>
      <c r="EJ557" s="2"/>
      <c r="EK557" s="2"/>
      <c r="EL557" s="2"/>
      <c r="EM557" s="2"/>
      <c r="EN557" s="2"/>
      <c r="EO557" s="2"/>
      <c r="EP557" s="2"/>
      <c r="EQ557" s="2"/>
      <c r="ER557" s="2"/>
      <c r="ES557" s="2"/>
      <c r="ET557" s="2"/>
      <c r="EU557" s="2"/>
      <c r="EV557" s="2"/>
    </row>
    <row r="558" spans="1:152" ht="12.7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c r="BZ558" s="2"/>
      <c r="CA558" s="2"/>
      <c r="CB558" s="2"/>
      <c r="CC558" s="2"/>
      <c r="CD558" s="2"/>
      <c r="CE558" s="2"/>
      <c r="CF558" s="2"/>
      <c r="CG558" s="2"/>
      <c r="CH558" s="2"/>
      <c r="CI558" s="2"/>
      <c r="CJ558" s="2"/>
      <c r="CK558" s="2"/>
      <c r="CL558" s="2"/>
      <c r="CM558" s="2"/>
      <c r="CN558" s="2"/>
      <c r="CO558" s="2"/>
      <c r="CP558" s="2"/>
      <c r="CQ558" s="2"/>
      <c r="CR558" s="2"/>
      <c r="CS558" s="2"/>
      <c r="CT558" s="2"/>
      <c r="CU558" s="2"/>
      <c r="CV558" s="2"/>
      <c r="CW558" s="2"/>
      <c r="CX558" s="2"/>
      <c r="CY558" s="2"/>
      <c r="CZ558" s="2"/>
      <c r="DA558" s="2"/>
      <c r="DB558" s="2"/>
      <c r="DC558" s="2"/>
      <c r="DD558" s="2"/>
      <c r="DE558" s="2"/>
      <c r="DF558" s="2"/>
      <c r="DG558" s="2"/>
      <c r="DH558" s="2"/>
      <c r="DI558" s="2"/>
      <c r="DJ558" s="2"/>
      <c r="DK558" s="2"/>
      <c r="DL558" s="2"/>
      <c r="DM558" s="2"/>
      <c r="DN558" s="2"/>
      <c r="DO558" s="2"/>
      <c r="DP558" s="2"/>
      <c r="DQ558" s="2"/>
      <c r="DR558" s="2"/>
      <c r="DS558" s="2"/>
      <c r="DT558" s="2"/>
      <c r="DU558" s="2"/>
      <c r="DV558" s="2"/>
      <c r="DW558" s="2"/>
      <c r="DX558" s="2"/>
      <c r="DY558" s="2"/>
      <c r="DZ558" s="2"/>
      <c r="EA558" s="2"/>
      <c r="EB558" s="2"/>
      <c r="EC558" s="2"/>
      <c r="ED558" s="2"/>
      <c r="EE558" s="2"/>
      <c r="EF558" s="2"/>
      <c r="EG558" s="2"/>
      <c r="EH558" s="2"/>
      <c r="EI558" s="2"/>
      <c r="EJ558" s="2"/>
      <c r="EK558" s="2"/>
      <c r="EL558" s="2"/>
      <c r="EM558" s="2"/>
      <c r="EN558" s="2"/>
      <c r="EO558" s="2"/>
      <c r="EP558" s="2"/>
      <c r="EQ558" s="2"/>
      <c r="ER558" s="2"/>
      <c r="ES558" s="2"/>
      <c r="ET558" s="2"/>
      <c r="EU558" s="2"/>
      <c r="EV558" s="2"/>
    </row>
    <row r="559" spans="1:152" ht="12.7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c r="CA559" s="2"/>
      <c r="CB559" s="2"/>
      <c r="CC559" s="2"/>
      <c r="CD559" s="2"/>
      <c r="CE559" s="2"/>
      <c r="CF559" s="2"/>
      <c r="CG559" s="2"/>
      <c r="CH559" s="2"/>
      <c r="CI559" s="2"/>
      <c r="CJ559" s="2"/>
      <c r="CK559" s="2"/>
      <c r="CL559" s="2"/>
      <c r="CM559" s="2"/>
      <c r="CN559" s="2"/>
      <c r="CO559" s="2"/>
      <c r="CP559" s="2"/>
      <c r="CQ559" s="2"/>
      <c r="CR559" s="2"/>
      <c r="CS559" s="2"/>
      <c r="CT559" s="2"/>
      <c r="CU559" s="2"/>
      <c r="CV559" s="2"/>
      <c r="CW559" s="2"/>
      <c r="CX559" s="2"/>
      <c r="CY559" s="2"/>
      <c r="CZ559" s="2"/>
      <c r="DA559" s="2"/>
      <c r="DB559" s="2"/>
      <c r="DC559" s="2"/>
      <c r="DD559" s="2"/>
      <c r="DE559" s="2"/>
      <c r="DF559" s="2"/>
      <c r="DG559" s="2"/>
      <c r="DH559" s="2"/>
      <c r="DI559" s="2"/>
      <c r="DJ559" s="2"/>
      <c r="DK559" s="2"/>
      <c r="DL559" s="2"/>
      <c r="DM559" s="2"/>
      <c r="DN559" s="2"/>
      <c r="DO559" s="2"/>
      <c r="DP559" s="2"/>
      <c r="DQ559" s="2"/>
      <c r="DR559" s="2"/>
      <c r="DS559" s="2"/>
      <c r="DT559" s="2"/>
      <c r="DU559" s="2"/>
      <c r="DV559" s="2"/>
      <c r="DW559" s="2"/>
      <c r="DX559" s="2"/>
      <c r="DY559" s="2"/>
      <c r="DZ559" s="2"/>
      <c r="EA559" s="2"/>
      <c r="EB559" s="2"/>
      <c r="EC559" s="2"/>
      <c r="ED559" s="2"/>
      <c r="EE559" s="2"/>
      <c r="EF559" s="2"/>
      <c r="EG559" s="2"/>
      <c r="EH559" s="2"/>
      <c r="EI559" s="2"/>
      <c r="EJ559" s="2"/>
      <c r="EK559" s="2"/>
      <c r="EL559" s="2"/>
      <c r="EM559" s="2"/>
      <c r="EN559" s="2"/>
      <c r="EO559" s="2"/>
      <c r="EP559" s="2"/>
      <c r="EQ559" s="2"/>
      <c r="ER559" s="2"/>
      <c r="ES559" s="2"/>
      <c r="ET559" s="2"/>
      <c r="EU559" s="2"/>
      <c r="EV559" s="2"/>
    </row>
    <row r="560" spans="1:152" ht="12.7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c r="BZ560" s="2"/>
      <c r="CA560" s="2"/>
      <c r="CB560" s="2"/>
      <c r="CC560" s="2"/>
      <c r="CD560" s="2"/>
      <c r="CE560" s="2"/>
      <c r="CF560" s="2"/>
      <c r="CG560" s="2"/>
      <c r="CH560" s="2"/>
      <c r="CI560" s="2"/>
      <c r="CJ560" s="2"/>
      <c r="CK560" s="2"/>
      <c r="CL560" s="2"/>
      <c r="CM560" s="2"/>
      <c r="CN560" s="2"/>
      <c r="CO560" s="2"/>
      <c r="CP560" s="2"/>
      <c r="CQ560" s="2"/>
      <c r="CR560" s="2"/>
      <c r="CS560" s="2"/>
      <c r="CT560" s="2"/>
      <c r="CU560" s="2"/>
      <c r="CV560" s="2"/>
      <c r="CW560" s="2"/>
      <c r="CX560" s="2"/>
      <c r="CY560" s="2"/>
      <c r="CZ560" s="2"/>
      <c r="DA560" s="2"/>
      <c r="DB560" s="2"/>
      <c r="DC560" s="2"/>
      <c r="DD560" s="2"/>
      <c r="DE560" s="2"/>
      <c r="DF560" s="2"/>
      <c r="DG560" s="2"/>
      <c r="DH560" s="2"/>
      <c r="DI560" s="2"/>
      <c r="DJ560" s="2"/>
      <c r="DK560" s="2"/>
      <c r="DL560" s="2"/>
      <c r="DM560" s="2"/>
      <c r="DN560" s="2"/>
      <c r="DO560" s="2"/>
      <c r="DP560" s="2"/>
      <c r="DQ560" s="2"/>
      <c r="DR560" s="2"/>
      <c r="DS560" s="2"/>
      <c r="DT560" s="2"/>
      <c r="DU560" s="2"/>
      <c r="DV560" s="2"/>
      <c r="DW560" s="2"/>
      <c r="DX560" s="2"/>
      <c r="DY560" s="2"/>
      <c r="DZ560" s="2"/>
      <c r="EA560" s="2"/>
      <c r="EB560" s="2"/>
      <c r="EC560" s="2"/>
      <c r="ED560" s="2"/>
      <c r="EE560" s="2"/>
      <c r="EF560" s="2"/>
      <c r="EG560" s="2"/>
      <c r="EH560" s="2"/>
      <c r="EI560" s="2"/>
      <c r="EJ560" s="2"/>
      <c r="EK560" s="2"/>
      <c r="EL560" s="2"/>
      <c r="EM560" s="2"/>
      <c r="EN560" s="2"/>
      <c r="EO560" s="2"/>
      <c r="EP560" s="2"/>
      <c r="EQ560" s="2"/>
      <c r="ER560" s="2"/>
      <c r="ES560" s="2"/>
      <c r="ET560" s="2"/>
      <c r="EU560" s="2"/>
      <c r="EV560" s="2"/>
    </row>
    <row r="561" spans="1:152" ht="12.7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2"/>
      <c r="BZ561" s="2"/>
      <c r="CA561" s="2"/>
      <c r="CB561" s="2"/>
      <c r="CC561" s="2"/>
      <c r="CD561" s="2"/>
      <c r="CE561" s="2"/>
      <c r="CF561" s="2"/>
      <c r="CG561" s="2"/>
      <c r="CH561" s="2"/>
      <c r="CI561" s="2"/>
      <c r="CJ561" s="2"/>
      <c r="CK561" s="2"/>
      <c r="CL561" s="2"/>
      <c r="CM561" s="2"/>
      <c r="CN561" s="2"/>
      <c r="CO561" s="2"/>
      <c r="CP561" s="2"/>
      <c r="CQ561" s="2"/>
      <c r="CR561" s="2"/>
      <c r="CS561" s="2"/>
      <c r="CT561" s="2"/>
      <c r="CU561" s="2"/>
      <c r="CV561" s="2"/>
      <c r="CW561" s="2"/>
      <c r="CX561" s="2"/>
      <c r="CY561" s="2"/>
      <c r="CZ561" s="2"/>
      <c r="DA561" s="2"/>
      <c r="DB561" s="2"/>
      <c r="DC561" s="2"/>
      <c r="DD561" s="2"/>
      <c r="DE561" s="2"/>
      <c r="DF561" s="2"/>
      <c r="DG561" s="2"/>
      <c r="DH561" s="2"/>
      <c r="DI561" s="2"/>
      <c r="DJ561" s="2"/>
      <c r="DK561" s="2"/>
      <c r="DL561" s="2"/>
      <c r="DM561" s="2"/>
      <c r="DN561" s="2"/>
      <c r="DO561" s="2"/>
      <c r="DP561" s="2"/>
      <c r="DQ561" s="2"/>
      <c r="DR561" s="2"/>
      <c r="DS561" s="2"/>
      <c r="DT561" s="2"/>
      <c r="DU561" s="2"/>
      <c r="DV561" s="2"/>
      <c r="DW561" s="2"/>
      <c r="DX561" s="2"/>
      <c r="DY561" s="2"/>
      <c r="DZ561" s="2"/>
      <c r="EA561" s="2"/>
      <c r="EB561" s="2"/>
      <c r="EC561" s="2"/>
      <c r="ED561" s="2"/>
      <c r="EE561" s="2"/>
      <c r="EF561" s="2"/>
      <c r="EG561" s="2"/>
      <c r="EH561" s="2"/>
      <c r="EI561" s="2"/>
      <c r="EJ561" s="2"/>
      <c r="EK561" s="2"/>
      <c r="EL561" s="2"/>
      <c r="EM561" s="2"/>
      <c r="EN561" s="2"/>
      <c r="EO561" s="2"/>
      <c r="EP561" s="2"/>
      <c r="EQ561" s="2"/>
      <c r="ER561" s="2"/>
      <c r="ES561" s="2"/>
      <c r="ET561" s="2"/>
      <c r="EU561" s="2"/>
      <c r="EV561" s="2"/>
    </row>
    <row r="562" spans="1:152" ht="12.7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2"/>
      <c r="BX562" s="2"/>
      <c r="BY562" s="2"/>
      <c r="BZ562" s="2"/>
      <c r="CA562" s="2"/>
      <c r="CB562" s="2"/>
      <c r="CC562" s="2"/>
      <c r="CD562" s="2"/>
      <c r="CE562" s="2"/>
      <c r="CF562" s="2"/>
      <c r="CG562" s="2"/>
      <c r="CH562" s="2"/>
      <c r="CI562" s="2"/>
      <c r="CJ562" s="2"/>
      <c r="CK562" s="2"/>
      <c r="CL562" s="2"/>
      <c r="CM562" s="2"/>
      <c r="CN562" s="2"/>
      <c r="CO562" s="2"/>
      <c r="CP562" s="2"/>
      <c r="CQ562" s="2"/>
      <c r="CR562" s="2"/>
      <c r="CS562" s="2"/>
      <c r="CT562" s="2"/>
      <c r="CU562" s="2"/>
      <c r="CV562" s="2"/>
      <c r="CW562" s="2"/>
      <c r="CX562" s="2"/>
      <c r="CY562" s="2"/>
      <c r="CZ562" s="2"/>
      <c r="DA562" s="2"/>
      <c r="DB562" s="2"/>
      <c r="DC562" s="2"/>
      <c r="DD562" s="2"/>
      <c r="DE562" s="2"/>
      <c r="DF562" s="2"/>
      <c r="DG562" s="2"/>
      <c r="DH562" s="2"/>
      <c r="DI562" s="2"/>
      <c r="DJ562" s="2"/>
      <c r="DK562" s="2"/>
      <c r="DL562" s="2"/>
      <c r="DM562" s="2"/>
      <c r="DN562" s="2"/>
      <c r="DO562" s="2"/>
      <c r="DP562" s="2"/>
      <c r="DQ562" s="2"/>
      <c r="DR562" s="2"/>
      <c r="DS562" s="2"/>
      <c r="DT562" s="2"/>
      <c r="DU562" s="2"/>
      <c r="DV562" s="2"/>
      <c r="DW562" s="2"/>
      <c r="DX562" s="2"/>
      <c r="DY562" s="2"/>
      <c r="DZ562" s="2"/>
      <c r="EA562" s="2"/>
      <c r="EB562" s="2"/>
      <c r="EC562" s="2"/>
      <c r="ED562" s="2"/>
      <c r="EE562" s="2"/>
      <c r="EF562" s="2"/>
      <c r="EG562" s="2"/>
      <c r="EH562" s="2"/>
      <c r="EI562" s="2"/>
      <c r="EJ562" s="2"/>
      <c r="EK562" s="2"/>
      <c r="EL562" s="2"/>
      <c r="EM562" s="2"/>
      <c r="EN562" s="2"/>
      <c r="EO562" s="2"/>
      <c r="EP562" s="2"/>
      <c r="EQ562" s="2"/>
      <c r="ER562" s="2"/>
      <c r="ES562" s="2"/>
      <c r="ET562" s="2"/>
      <c r="EU562" s="2"/>
      <c r="EV562" s="2"/>
    </row>
    <row r="563" spans="1:152" ht="12.7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2"/>
      <c r="BX563" s="2"/>
      <c r="BY563" s="2"/>
      <c r="BZ563" s="2"/>
      <c r="CA563" s="2"/>
      <c r="CB563" s="2"/>
      <c r="CC563" s="2"/>
      <c r="CD563" s="2"/>
      <c r="CE563" s="2"/>
      <c r="CF563" s="2"/>
      <c r="CG563" s="2"/>
      <c r="CH563" s="2"/>
      <c r="CI563" s="2"/>
      <c r="CJ563" s="2"/>
      <c r="CK563" s="2"/>
      <c r="CL563" s="2"/>
      <c r="CM563" s="2"/>
      <c r="CN563" s="2"/>
      <c r="CO563" s="2"/>
      <c r="CP563" s="2"/>
      <c r="CQ563" s="2"/>
      <c r="CR563" s="2"/>
      <c r="CS563" s="2"/>
      <c r="CT563" s="2"/>
      <c r="CU563" s="2"/>
      <c r="CV563" s="2"/>
      <c r="CW563" s="2"/>
      <c r="CX563" s="2"/>
      <c r="CY563" s="2"/>
      <c r="CZ563" s="2"/>
      <c r="DA563" s="2"/>
      <c r="DB563" s="2"/>
      <c r="DC563" s="2"/>
      <c r="DD563" s="2"/>
      <c r="DE563" s="2"/>
      <c r="DF563" s="2"/>
      <c r="DG563" s="2"/>
      <c r="DH563" s="2"/>
      <c r="DI563" s="2"/>
      <c r="DJ563" s="2"/>
      <c r="DK563" s="2"/>
      <c r="DL563" s="2"/>
      <c r="DM563" s="2"/>
      <c r="DN563" s="2"/>
      <c r="DO563" s="2"/>
      <c r="DP563" s="2"/>
      <c r="DQ563" s="2"/>
      <c r="DR563" s="2"/>
      <c r="DS563" s="2"/>
      <c r="DT563" s="2"/>
      <c r="DU563" s="2"/>
      <c r="DV563" s="2"/>
      <c r="DW563" s="2"/>
      <c r="DX563" s="2"/>
      <c r="DY563" s="2"/>
      <c r="DZ563" s="2"/>
      <c r="EA563" s="2"/>
      <c r="EB563" s="2"/>
      <c r="EC563" s="2"/>
      <c r="ED563" s="2"/>
      <c r="EE563" s="2"/>
      <c r="EF563" s="2"/>
      <c r="EG563" s="2"/>
      <c r="EH563" s="2"/>
      <c r="EI563" s="2"/>
      <c r="EJ563" s="2"/>
      <c r="EK563" s="2"/>
      <c r="EL563" s="2"/>
      <c r="EM563" s="2"/>
      <c r="EN563" s="2"/>
      <c r="EO563" s="2"/>
      <c r="EP563" s="2"/>
      <c r="EQ563" s="2"/>
      <c r="ER563" s="2"/>
      <c r="ES563" s="2"/>
      <c r="ET563" s="2"/>
      <c r="EU563" s="2"/>
      <c r="EV563" s="2"/>
    </row>
    <row r="564" spans="1:152" ht="12.7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c r="BY564" s="2"/>
      <c r="BZ564" s="2"/>
      <c r="CA564" s="2"/>
      <c r="CB564" s="2"/>
      <c r="CC564" s="2"/>
      <c r="CD564" s="2"/>
      <c r="CE564" s="2"/>
      <c r="CF564" s="2"/>
      <c r="CG564" s="2"/>
      <c r="CH564" s="2"/>
      <c r="CI564" s="2"/>
      <c r="CJ564" s="2"/>
      <c r="CK564" s="2"/>
      <c r="CL564" s="2"/>
      <c r="CM564" s="2"/>
      <c r="CN564" s="2"/>
      <c r="CO564" s="2"/>
      <c r="CP564" s="2"/>
      <c r="CQ564" s="2"/>
      <c r="CR564" s="2"/>
      <c r="CS564" s="2"/>
      <c r="CT564" s="2"/>
      <c r="CU564" s="2"/>
      <c r="CV564" s="2"/>
      <c r="CW564" s="2"/>
      <c r="CX564" s="2"/>
      <c r="CY564" s="2"/>
      <c r="CZ564" s="2"/>
      <c r="DA564" s="2"/>
      <c r="DB564" s="2"/>
      <c r="DC564" s="2"/>
      <c r="DD564" s="2"/>
      <c r="DE564" s="2"/>
      <c r="DF564" s="2"/>
      <c r="DG564" s="2"/>
      <c r="DH564" s="2"/>
      <c r="DI564" s="2"/>
      <c r="DJ564" s="2"/>
      <c r="DK564" s="2"/>
      <c r="DL564" s="2"/>
      <c r="DM564" s="2"/>
      <c r="DN564" s="2"/>
      <c r="DO564" s="2"/>
      <c r="DP564" s="2"/>
      <c r="DQ564" s="2"/>
      <c r="DR564" s="2"/>
      <c r="DS564" s="2"/>
      <c r="DT564" s="2"/>
      <c r="DU564" s="2"/>
      <c r="DV564" s="2"/>
      <c r="DW564" s="2"/>
      <c r="DX564" s="2"/>
      <c r="DY564" s="2"/>
      <c r="DZ564" s="2"/>
      <c r="EA564" s="2"/>
      <c r="EB564" s="2"/>
      <c r="EC564" s="2"/>
      <c r="ED564" s="2"/>
      <c r="EE564" s="2"/>
      <c r="EF564" s="2"/>
      <c r="EG564" s="2"/>
      <c r="EH564" s="2"/>
      <c r="EI564" s="2"/>
      <c r="EJ564" s="2"/>
      <c r="EK564" s="2"/>
      <c r="EL564" s="2"/>
      <c r="EM564" s="2"/>
      <c r="EN564" s="2"/>
      <c r="EO564" s="2"/>
      <c r="EP564" s="2"/>
      <c r="EQ564" s="2"/>
      <c r="ER564" s="2"/>
      <c r="ES564" s="2"/>
      <c r="ET564" s="2"/>
      <c r="EU564" s="2"/>
      <c r="EV564" s="2"/>
    </row>
    <row r="565" spans="1:152" ht="12.7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c r="BW565" s="2"/>
      <c r="BX565" s="2"/>
      <c r="BY565" s="2"/>
      <c r="BZ565" s="2"/>
      <c r="CA565" s="2"/>
      <c r="CB565" s="2"/>
      <c r="CC565" s="2"/>
      <c r="CD565" s="2"/>
      <c r="CE565" s="2"/>
      <c r="CF565" s="2"/>
      <c r="CG565" s="2"/>
      <c r="CH565" s="2"/>
      <c r="CI565" s="2"/>
      <c r="CJ565" s="2"/>
      <c r="CK565" s="2"/>
      <c r="CL565" s="2"/>
      <c r="CM565" s="2"/>
      <c r="CN565" s="2"/>
      <c r="CO565" s="2"/>
      <c r="CP565" s="2"/>
      <c r="CQ565" s="2"/>
      <c r="CR565" s="2"/>
      <c r="CS565" s="2"/>
      <c r="CT565" s="2"/>
      <c r="CU565" s="2"/>
      <c r="CV565" s="2"/>
      <c r="CW565" s="2"/>
      <c r="CX565" s="2"/>
      <c r="CY565" s="2"/>
      <c r="CZ565" s="2"/>
      <c r="DA565" s="2"/>
      <c r="DB565" s="2"/>
      <c r="DC565" s="2"/>
      <c r="DD565" s="2"/>
      <c r="DE565" s="2"/>
      <c r="DF565" s="2"/>
      <c r="DG565" s="2"/>
      <c r="DH565" s="2"/>
      <c r="DI565" s="2"/>
      <c r="DJ565" s="2"/>
      <c r="DK565" s="2"/>
      <c r="DL565" s="2"/>
      <c r="DM565" s="2"/>
      <c r="DN565" s="2"/>
      <c r="DO565" s="2"/>
      <c r="DP565" s="2"/>
      <c r="DQ565" s="2"/>
      <c r="DR565" s="2"/>
      <c r="DS565" s="2"/>
      <c r="DT565" s="2"/>
      <c r="DU565" s="2"/>
      <c r="DV565" s="2"/>
      <c r="DW565" s="2"/>
      <c r="DX565" s="2"/>
      <c r="DY565" s="2"/>
      <c r="DZ565" s="2"/>
      <c r="EA565" s="2"/>
      <c r="EB565" s="2"/>
      <c r="EC565" s="2"/>
      <c r="ED565" s="2"/>
      <c r="EE565" s="2"/>
      <c r="EF565" s="2"/>
      <c r="EG565" s="2"/>
      <c r="EH565" s="2"/>
      <c r="EI565" s="2"/>
      <c r="EJ565" s="2"/>
      <c r="EK565" s="2"/>
      <c r="EL565" s="2"/>
      <c r="EM565" s="2"/>
      <c r="EN565" s="2"/>
      <c r="EO565" s="2"/>
      <c r="EP565" s="2"/>
      <c r="EQ565" s="2"/>
      <c r="ER565" s="2"/>
      <c r="ES565" s="2"/>
      <c r="ET565" s="2"/>
      <c r="EU565" s="2"/>
      <c r="EV565" s="2"/>
    </row>
    <row r="566" spans="1:152" ht="12.7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c r="BZ566" s="2"/>
      <c r="CA566" s="2"/>
      <c r="CB566" s="2"/>
      <c r="CC566" s="2"/>
      <c r="CD566" s="2"/>
      <c r="CE566" s="2"/>
      <c r="CF566" s="2"/>
      <c r="CG566" s="2"/>
      <c r="CH566" s="2"/>
      <c r="CI566" s="2"/>
      <c r="CJ566" s="2"/>
      <c r="CK566" s="2"/>
      <c r="CL566" s="2"/>
      <c r="CM566" s="2"/>
      <c r="CN566" s="2"/>
      <c r="CO566" s="2"/>
      <c r="CP566" s="2"/>
      <c r="CQ566" s="2"/>
      <c r="CR566" s="2"/>
      <c r="CS566" s="2"/>
      <c r="CT566" s="2"/>
      <c r="CU566" s="2"/>
      <c r="CV566" s="2"/>
      <c r="CW566" s="2"/>
      <c r="CX566" s="2"/>
      <c r="CY566" s="2"/>
      <c r="CZ566" s="2"/>
      <c r="DA566" s="2"/>
      <c r="DB566" s="2"/>
      <c r="DC566" s="2"/>
      <c r="DD566" s="2"/>
      <c r="DE566" s="2"/>
      <c r="DF566" s="2"/>
      <c r="DG566" s="2"/>
      <c r="DH566" s="2"/>
      <c r="DI566" s="2"/>
      <c r="DJ566" s="2"/>
      <c r="DK566" s="2"/>
      <c r="DL566" s="2"/>
      <c r="DM566" s="2"/>
      <c r="DN566" s="2"/>
      <c r="DO566" s="2"/>
      <c r="DP566" s="2"/>
      <c r="DQ566" s="2"/>
      <c r="DR566" s="2"/>
      <c r="DS566" s="2"/>
      <c r="DT566" s="2"/>
      <c r="DU566" s="2"/>
      <c r="DV566" s="2"/>
      <c r="DW566" s="2"/>
      <c r="DX566" s="2"/>
      <c r="DY566" s="2"/>
      <c r="DZ566" s="2"/>
      <c r="EA566" s="2"/>
      <c r="EB566" s="2"/>
      <c r="EC566" s="2"/>
      <c r="ED566" s="2"/>
      <c r="EE566" s="2"/>
      <c r="EF566" s="2"/>
      <c r="EG566" s="2"/>
      <c r="EH566" s="2"/>
      <c r="EI566" s="2"/>
      <c r="EJ566" s="2"/>
      <c r="EK566" s="2"/>
      <c r="EL566" s="2"/>
      <c r="EM566" s="2"/>
      <c r="EN566" s="2"/>
      <c r="EO566" s="2"/>
      <c r="EP566" s="2"/>
      <c r="EQ566" s="2"/>
      <c r="ER566" s="2"/>
      <c r="ES566" s="2"/>
      <c r="ET566" s="2"/>
      <c r="EU566" s="2"/>
      <c r="EV566" s="2"/>
    </row>
    <row r="567" spans="1:152" ht="12.7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c r="BX567" s="2"/>
      <c r="BY567" s="2"/>
      <c r="BZ567" s="2"/>
      <c r="CA567" s="2"/>
      <c r="CB567" s="2"/>
      <c r="CC567" s="2"/>
      <c r="CD567" s="2"/>
      <c r="CE567" s="2"/>
      <c r="CF567" s="2"/>
      <c r="CG567" s="2"/>
      <c r="CH567" s="2"/>
      <c r="CI567" s="2"/>
      <c r="CJ567" s="2"/>
      <c r="CK567" s="2"/>
      <c r="CL567" s="2"/>
      <c r="CM567" s="2"/>
      <c r="CN567" s="2"/>
      <c r="CO567" s="2"/>
      <c r="CP567" s="2"/>
      <c r="CQ567" s="2"/>
      <c r="CR567" s="2"/>
      <c r="CS567" s="2"/>
      <c r="CT567" s="2"/>
      <c r="CU567" s="2"/>
      <c r="CV567" s="2"/>
      <c r="CW567" s="2"/>
      <c r="CX567" s="2"/>
      <c r="CY567" s="2"/>
      <c r="CZ567" s="2"/>
      <c r="DA567" s="2"/>
      <c r="DB567" s="2"/>
      <c r="DC567" s="2"/>
      <c r="DD567" s="2"/>
      <c r="DE567" s="2"/>
      <c r="DF567" s="2"/>
      <c r="DG567" s="2"/>
      <c r="DH567" s="2"/>
      <c r="DI567" s="2"/>
      <c r="DJ567" s="2"/>
      <c r="DK567" s="2"/>
      <c r="DL567" s="2"/>
      <c r="DM567" s="2"/>
      <c r="DN567" s="2"/>
      <c r="DO567" s="2"/>
      <c r="DP567" s="2"/>
      <c r="DQ567" s="2"/>
      <c r="DR567" s="2"/>
      <c r="DS567" s="2"/>
      <c r="DT567" s="2"/>
      <c r="DU567" s="2"/>
      <c r="DV567" s="2"/>
      <c r="DW567" s="2"/>
      <c r="DX567" s="2"/>
      <c r="DY567" s="2"/>
      <c r="DZ567" s="2"/>
      <c r="EA567" s="2"/>
      <c r="EB567" s="2"/>
      <c r="EC567" s="2"/>
      <c r="ED567" s="2"/>
      <c r="EE567" s="2"/>
      <c r="EF567" s="2"/>
      <c r="EG567" s="2"/>
      <c r="EH567" s="2"/>
      <c r="EI567" s="2"/>
      <c r="EJ567" s="2"/>
      <c r="EK567" s="2"/>
      <c r="EL567" s="2"/>
      <c r="EM567" s="2"/>
      <c r="EN567" s="2"/>
      <c r="EO567" s="2"/>
      <c r="EP567" s="2"/>
      <c r="EQ567" s="2"/>
      <c r="ER567" s="2"/>
      <c r="ES567" s="2"/>
      <c r="ET567" s="2"/>
      <c r="EU567" s="2"/>
      <c r="EV567" s="2"/>
    </row>
    <row r="568" spans="1:152" ht="12.7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c r="BZ568" s="2"/>
      <c r="CA568" s="2"/>
      <c r="CB568" s="2"/>
      <c r="CC568" s="2"/>
      <c r="CD568" s="2"/>
      <c r="CE568" s="2"/>
      <c r="CF568" s="2"/>
      <c r="CG568" s="2"/>
      <c r="CH568" s="2"/>
      <c r="CI568" s="2"/>
      <c r="CJ568" s="2"/>
      <c r="CK568" s="2"/>
      <c r="CL568" s="2"/>
      <c r="CM568" s="2"/>
      <c r="CN568" s="2"/>
      <c r="CO568" s="2"/>
      <c r="CP568" s="2"/>
      <c r="CQ568" s="2"/>
      <c r="CR568" s="2"/>
      <c r="CS568" s="2"/>
      <c r="CT568" s="2"/>
      <c r="CU568" s="2"/>
      <c r="CV568" s="2"/>
      <c r="CW568" s="2"/>
      <c r="CX568" s="2"/>
      <c r="CY568" s="2"/>
      <c r="CZ568" s="2"/>
      <c r="DA568" s="2"/>
      <c r="DB568" s="2"/>
      <c r="DC568" s="2"/>
      <c r="DD568" s="2"/>
      <c r="DE568" s="2"/>
      <c r="DF568" s="2"/>
      <c r="DG568" s="2"/>
      <c r="DH568" s="2"/>
      <c r="DI568" s="2"/>
      <c r="DJ568" s="2"/>
      <c r="DK568" s="2"/>
      <c r="DL568" s="2"/>
      <c r="DM568" s="2"/>
      <c r="DN568" s="2"/>
      <c r="DO568" s="2"/>
      <c r="DP568" s="2"/>
      <c r="DQ568" s="2"/>
      <c r="DR568" s="2"/>
      <c r="DS568" s="2"/>
      <c r="DT568" s="2"/>
      <c r="DU568" s="2"/>
      <c r="DV568" s="2"/>
      <c r="DW568" s="2"/>
      <c r="DX568" s="2"/>
      <c r="DY568" s="2"/>
      <c r="DZ568" s="2"/>
      <c r="EA568" s="2"/>
      <c r="EB568" s="2"/>
      <c r="EC568" s="2"/>
      <c r="ED568" s="2"/>
      <c r="EE568" s="2"/>
      <c r="EF568" s="2"/>
      <c r="EG568" s="2"/>
      <c r="EH568" s="2"/>
      <c r="EI568" s="2"/>
      <c r="EJ568" s="2"/>
      <c r="EK568" s="2"/>
      <c r="EL568" s="2"/>
      <c r="EM568" s="2"/>
      <c r="EN568" s="2"/>
      <c r="EO568" s="2"/>
      <c r="EP568" s="2"/>
      <c r="EQ568" s="2"/>
      <c r="ER568" s="2"/>
      <c r="ES568" s="2"/>
      <c r="ET568" s="2"/>
      <c r="EU568" s="2"/>
      <c r="EV568" s="2"/>
    </row>
    <row r="569" spans="1:152" ht="12.7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c r="BW569" s="2"/>
      <c r="BX569" s="2"/>
      <c r="BY569" s="2"/>
      <c r="BZ569" s="2"/>
      <c r="CA569" s="2"/>
      <c r="CB569" s="2"/>
      <c r="CC569" s="2"/>
      <c r="CD569" s="2"/>
      <c r="CE569" s="2"/>
      <c r="CF569" s="2"/>
      <c r="CG569" s="2"/>
      <c r="CH569" s="2"/>
      <c r="CI569" s="2"/>
      <c r="CJ569" s="2"/>
      <c r="CK569" s="2"/>
      <c r="CL569" s="2"/>
      <c r="CM569" s="2"/>
      <c r="CN569" s="2"/>
      <c r="CO569" s="2"/>
      <c r="CP569" s="2"/>
      <c r="CQ569" s="2"/>
      <c r="CR569" s="2"/>
      <c r="CS569" s="2"/>
      <c r="CT569" s="2"/>
      <c r="CU569" s="2"/>
      <c r="CV569" s="2"/>
      <c r="CW569" s="2"/>
      <c r="CX569" s="2"/>
      <c r="CY569" s="2"/>
      <c r="CZ569" s="2"/>
      <c r="DA569" s="2"/>
      <c r="DB569" s="2"/>
      <c r="DC569" s="2"/>
      <c r="DD569" s="2"/>
      <c r="DE569" s="2"/>
      <c r="DF569" s="2"/>
      <c r="DG569" s="2"/>
      <c r="DH569" s="2"/>
      <c r="DI569" s="2"/>
      <c r="DJ569" s="2"/>
      <c r="DK569" s="2"/>
      <c r="DL569" s="2"/>
      <c r="DM569" s="2"/>
      <c r="DN569" s="2"/>
      <c r="DO569" s="2"/>
      <c r="DP569" s="2"/>
      <c r="DQ569" s="2"/>
      <c r="DR569" s="2"/>
      <c r="DS569" s="2"/>
      <c r="DT569" s="2"/>
      <c r="DU569" s="2"/>
      <c r="DV569" s="2"/>
      <c r="DW569" s="2"/>
      <c r="DX569" s="2"/>
      <c r="DY569" s="2"/>
      <c r="DZ569" s="2"/>
      <c r="EA569" s="2"/>
      <c r="EB569" s="2"/>
      <c r="EC569" s="2"/>
      <c r="ED569" s="2"/>
      <c r="EE569" s="2"/>
      <c r="EF569" s="2"/>
      <c r="EG569" s="2"/>
      <c r="EH569" s="2"/>
      <c r="EI569" s="2"/>
      <c r="EJ569" s="2"/>
      <c r="EK569" s="2"/>
      <c r="EL569" s="2"/>
      <c r="EM569" s="2"/>
      <c r="EN569" s="2"/>
      <c r="EO569" s="2"/>
      <c r="EP569" s="2"/>
      <c r="EQ569" s="2"/>
      <c r="ER569" s="2"/>
      <c r="ES569" s="2"/>
      <c r="ET569" s="2"/>
      <c r="EU569" s="2"/>
      <c r="EV569" s="2"/>
    </row>
    <row r="570" spans="1:152" ht="12.7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c r="BX570" s="2"/>
      <c r="BY570" s="2"/>
      <c r="BZ570" s="2"/>
      <c r="CA570" s="2"/>
      <c r="CB570" s="2"/>
      <c r="CC570" s="2"/>
      <c r="CD570" s="2"/>
      <c r="CE570" s="2"/>
      <c r="CF570" s="2"/>
      <c r="CG570" s="2"/>
      <c r="CH570" s="2"/>
      <c r="CI570" s="2"/>
      <c r="CJ570" s="2"/>
      <c r="CK570" s="2"/>
      <c r="CL570" s="2"/>
      <c r="CM570" s="2"/>
      <c r="CN570" s="2"/>
      <c r="CO570" s="2"/>
      <c r="CP570" s="2"/>
      <c r="CQ570" s="2"/>
      <c r="CR570" s="2"/>
      <c r="CS570" s="2"/>
      <c r="CT570" s="2"/>
      <c r="CU570" s="2"/>
      <c r="CV570" s="2"/>
      <c r="CW570" s="2"/>
      <c r="CX570" s="2"/>
      <c r="CY570" s="2"/>
      <c r="CZ570" s="2"/>
      <c r="DA570" s="2"/>
      <c r="DB570" s="2"/>
      <c r="DC570" s="2"/>
      <c r="DD570" s="2"/>
      <c r="DE570" s="2"/>
      <c r="DF570" s="2"/>
      <c r="DG570" s="2"/>
      <c r="DH570" s="2"/>
      <c r="DI570" s="2"/>
      <c r="DJ570" s="2"/>
      <c r="DK570" s="2"/>
      <c r="DL570" s="2"/>
      <c r="DM570" s="2"/>
      <c r="DN570" s="2"/>
      <c r="DO570" s="2"/>
      <c r="DP570" s="2"/>
      <c r="DQ570" s="2"/>
      <c r="DR570" s="2"/>
      <c r="DS570" s="2"/>
      <c r="DT570" s="2"/>
      <c r="DU570" s="2"/>
      <c r="DV570" s="2"/>
      <c r="DW570" s="2"/>
      <c r="DX570" s="2"/>
      <c r="DY570" s="2"/>
      <c r="DZ570" s="2"/>
      <c r="EA570" s="2"/>
      <c r="EB570" s="2"/>
      <c r="EC570" s="2"/>
      <c r="ED570" s="2"/>
      <c r="EE570" s="2"/>
      <c r="EF570" s="2"/>
      <c r="EG570" s="2"/>
      <c r="EH570" s="2"/>
      <c r="EI570" s="2"/>
      <c r="EJ570" s="2"/>
      <c r="EK570" s="2"/>
      <c r="EL570" s="2"/>
      <c r="EM570" s="2"/>
      <c r="EN570" s="2"/>
      <c r="EO570" s="2"/>
      <c r="EP570" s="2"/>
      <c r="EQ570" s="2"/>
      <c r="ER570" s="2"/>
      <c r="ES570" s="2"/>
      <c r="ET570" s="2"/>
      <c r="EU570" s="2"/>
      <c r="EV570" s="2"/>
    </row>
    <row r="571" spans="1:152" ht="12.7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BW571" s="2"/>
      <c r="BX571" s="2"/>
      <c r="BY571" s="2"/>
      <c r="BZ571" s="2"/>
      <c r="CA571" s="2"/>
      <c r="CB571" s="2"/>
      <c r="CC571" s="2"/>
      <c r="CD571" s="2"/>
      <c r="CE571" s="2"/>
      <c r="CF571" s="2"/>
      <c r="CG571" s="2"/>
      <c r="CH571" s="2"/>
      <c r="CI571" s="2"/>
      <c r="CJ571" s="2"/>
      <c r="CK571" s="2"/>
      <c r="CL571" s="2"/>
      <c r="CM571" s="2"/>
      <c r="CN571" s="2"/>
      <c r="CO571" s="2"/>
      <c r="CP571" s="2"/>
      <c r="CQ571" s="2"/>
      <c r="CR571" s="2"/>
      <c r="CS571" s="2"/>
      <c r="CT571" s="2"/>
      <c r="CU571" s="2"/>
      <c r="CV571" s="2"/>
      <c r="CW571" s="2"/>
      <c r="CX571" s="2"/>
      <c r="CY571" s="2"/>
      <c r="CZ571" s="2"/>
      <c r="DA571" s="2"/>
      <c r="DB571" s="2"/>
      <c r="DC571" s="2"/>
      <c r="DD571" s="2"/>
      <c r="DE571" s="2"/>
      <c r="DF571" s="2"/>
      <c r="DG571" s="2"/>
      <c r="DH571" s="2"/>
      <c r="DI571" s="2"/>
      <c r="DJ571" s="2"/>
      <c r="DK571" s="2"/>
      <c r="DL571" s="2"/>
      <c r="DM571" s="2"/>
      <c r="DN571" s="2"/>
      <c r="DO571" s="2"/>
      <c r="DP571" s="2"/>
      <c r="DQ571" s="2"/>
      <c r="DR571" s="2"/>
      <c r="DS571" s="2"/>
      <c r="DT571" s="2"/>
      <c r="DU571" s="2"/>
      <c r="DV571" s="2"/>
      <c r="DW571" s="2"/>
      <c r="DX571" s="2"/>
      <c r="DY571" s="2"/>
      <c r="DZ571" s="2"/>
      <c r="EA571" s="2"/>
      <c r="EB571" s="2"/>
      <c r="EC571" s="2"/>
      <c r="ED571" s="2"/>
      <c r="EE571" s="2"/>
      <c r="EF571" s="2"/>
      <c r="EG571" s="2"/>
      <c r="EH571" s="2"/>
      <c r="EI571" s="2"/>
      <c r="EJ571" s="2"/>
      <c r="EK571" s="2"/>
      <c r="EL571" s="2"/>
      <c r="EM571" s="2"/>
      <c r="EN571" s="2"/>
      <c r="EO571" s="2"/>
      <c r="EP571" s="2"/>
      <c r="EQ571" s="2"/>
      <c r="ER571" s="2"/>
      <c r="ES571" s="2"/>
      <c r="ET571" s="2"/>
      <c r="EU571" s="2"/>
      <c r="EV571" s="2"/>
    </row>
    <row r="572" spans="1:152" ht="12.7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2"/>
      <c r="BX572" s="2"/>
      <c r="BY572" s="2"/>
      <c r="BZ572" s="2"/>
      <c r="CA572" s="2"/>
      <c r="CB572" s="2"/>
      <c r="CC572" s="2"/>
      <c r="CD572" s="2"/>
      <c r="CE572" s="2"/>
      <c r="CF572" s="2"/>
      <c r="CG572" s="2"/>
      <c r="CH572" s="2"/>
      <c r="CI572" s="2"/>
      <c r="CJ572" s="2"/>
      <c r="CK572" s="2"/>
      <c r="CL572" s="2"/>
      <c r="CM572" s="2"/>
      <c r="CN572" s="2"/>
      <c r="CO572" s="2"/>
      <c r="CP572" s="2"/>
      <c r="CQ572" s="2"/>
      <c r="CR572" s="2"/>
      <c r="CS572" s="2"/>
      <c r="CT572" s="2"/>
      <c r="CU572" s="2"/>
      <c r="CV572" s="2"/>
      <c r="CW572" s="2"/>
      <c r="CX572" s="2"/>
      <c r="CY572" s="2"/>
      <c r="CZ572" s="2"/>
      <c r="DA572" s="2"/>
      <c r="DB572" s="2"/>
      <c r="DC572" s="2"/>
      <c r="DD572" s="2"/>
      <c r="DE572" s="2"/>
      <c r="DF572" s="2"/>
      <c r="DG572" s="2"/>
      <c r="DH572" s="2"/>
      <c r="DI572" s="2"/>
      <c r="DJ572" s="2"/>
      <c r="DK572" s="2"/>
      <c r="DL572" s="2"/>
      <c r="DM572" s="2"/>
      <c r="DN572" s="2"/>
      <c r="DO572" s="2"/>
      <c r="DP572" s="2"/>
      <c r="DQ572" s="2"/>
      <c r="DR572" s="2"/>
      <c r="DS572" s="2"/>
      <c r="DT572" s="2"/>
      <c r="DU572" s="2"/>
      <c r="DV572" s="2"/>
      <c r="DW572" s="2"/>
      <c r="DX572" s="2"/>
      <c r="DY572" s="2"/>
      <c r="DZ572" s="2"/>
      <c r="EA572" s="2"/>
      <c r="EB572" s="2"/>
      <c r="EC572" s="2"/>
      <c r="ED572" s="2"/>
      <c r="EE572" s="2"/>
      <c r="EF572" s="2"/>
      <c r="EG572" s="2"/>
      <c r="EH572" s="2"/>
      <c r="EI572" s="2"/>
      <c r="EJ572" s="2"/>
      <c r="EK572" s="2"/>
      <c r="EL572" s="2"/>
      <c r="EM572" s="2"/>
      <c r="EN572" s="2"/>
      <c r="EO572" s="2"/>
      <c r="EP572" s="2"/>
      <c r="EQ572" s="2"/>
      <c r="ER572" s="2"/>
      <c r="ES572" s="2"/>
      <c r="ET572" s="2"/>
      <c r="EU572" s="2"/>
      <c r="EV572" s="2"/>
    </row>
    <row r="573" spans="1:152" ht="12.7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2"/>
      <c r="BZ573" s="2"/>
      <c r="CA573" s="2"/>
      <c r="CB573" s="2"/>
      <c r="CC573" s="2"/>
      <c r="CD573" s="2"/>
      <c r="CE573" s="2"/>
      <c r="CF573" s="2"/>
      <c r="CG573" s="2"/>
      <c r="CH573" s="2"/>
      <c r="CI573" s="2"/>
      <c r="CJ573" s="2"/>
      <c r="CK573" s="2"/>
      <c r="CL573" s="2"/>
      <c r="CM573" s="2"/>
      <c r="CN573" s="2"/>
      <c r="CO573" s="2"/>
      <c r="CP573" s="2"/>
      <c r="CQ573" s="2"/>
      <c r="CR573" s="2"/>
      <c r="CS573" s="2"/>
      <c r="CT573" s="2"/>
      <c r="CU573" s="2"/>
      <c r="CV573" s="2"/>
      <c r="CW573" s="2"/>
      <c r="CX573" s="2"/>
      <c r="CY573" s="2"/>
      <c r="CZ573" s="2"/>
      <c r="DA573" s="2"/>
      <c r="DB573" s="2"/>
      <c r="DC573" s="2"/>
      <c r="DD573" s="2"/>
      <c r="DE573" s="2"/>
      <c r="DF573" s="2"/>
      <c r="DG573" s="2"/>
      <c r="DH573" s="2"/>
      <c r="DI573" s="2"/>
      <c r="DJ573" s="2"/>
      <c r="DK573" s="2"/>
      <c r="DL573" s="2"/>
      <c r="DM573" s="2"/>
      <c r="DN573" s="2"/>
      <c r="DO573" s="2"/>
      <c r="DP573" s="2"/>
      <c r="DQ573" s="2"/>
      <c r="DR573" s="2"/>
      <c r="DS573" s="2"/>
      <c r="DT573" s="2"/>
      <c r="DU573" s="2"/>
      <c r="DV573" s="2"/>
      <c r="DW573" s="2"/>
      <c r="DX573" s="2"/>
      <c r="DY573" s="2"/>
      <c r="DZ573" s="2"/>
      <c r="EA573" s="2"/>
      <c r="EB573" s="2"/>
      <c r="EC573" s="2"/>
      <c r="ED573" s="2"/>
      <c r="EE573" s="2"/>
      <c r="EF573" s="2"/>
      <c r="EG573" s="2"/>
      <c r="EH573" s="2"/>
      <c r="EI573" s="2"/>
      <c r="EJ573" s="2"/>
      <c r="EK573" s="2"/>
      <c r="EL573" s="2"/>
      <c r="EM573" s="2"/>
      <c r="EN573" s="2"/>
      <c r="EO573" s="2"/>
      <c r="EP573" s="2"/>
      <c r="EQ573" s="2"/>
      <c r="ER573" s="2"/>
      <c r="ES573" s="2"/>
      <c r="ET573" s="2"/>
      <c r="EU573" s="2"/>
      <c r="EV573" s="2"/>
    </row>
    <row r="574" spans="1:152" ht="12.7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c r="CA574" s="2"/>
      <c r="CB574" s="2"/>
      <c r="CC574" s="2"/>
      <c r="CD574" s="2"/>
      <c r="CE574" s="2"/>
      <c r="CF574" s="2"/>
      <c r="CG574" s="2"/>
      <c r="CH574" s="2"/>
      <c r="CI574" s="2"/>
      <c r="CJ574" s="2"/>
      <c r="CK574" s="2"/>
      <c r="CL574" s="2"/>
      <c r="CM574" s="2"/>
      <c r="CN574" s="2"/>
      <c r="CO574" s="2"/>
      <c r="CP574" s="2"/>
      <c r="CQ574" s="2"/>
      <c r="CR574" s="2"/>
      <c r="CS574" s="2"/>
      <c r="CT574" s="2"/>
      <c r="CU574" s="2"/>
      <c r="CV574" s="2"/>
      <c r="CW574" s="2"/>
      <c r="CX574" s="2"/>
      <c r="CY574" s="2"/>
      <c r="CZ574" s="2"/>
      <c r="DA574" s="2"/>
      <c r="DB574" s="2"/>
      <c r="DC574" s="2"/>
      <c r="DD574" s="2"/>
      <c r="DE574" s="2"/>
      <c r="DF574" s="2"/>
      <c r="DG574" s="2"/>
      <c r="DH574" s="2"/>
      <c r="DI574" s="2"/>
      <c r="DJ574" s="2"/>
      <c r="DK574" s="2"/>
      <c r="DL574" s="2"/>
      <c r="DM574" s="2"/>
      <c r="DN574" s="2"/>
      <c r="DO574" s="2"/>
      <c r="DP574" s="2"/>
      <c r="DQ574" s="2"/>
      <c r="DR574" s="2"/>
      <c r="DS574" s="2"/>
      <c r="DT574" s="2"/>
      <c r="DU574" s="2"/>
      <c r="DV574" s="2"/>
      <c r="DW574" s="2"/>
      <c r="DX574" s="2"/>
      <c r="DY574" s="2"/>
      <c r="DZ574" s="2"/>
      <c r="EA574" s="2"/>
      <c r="EB574" s="2"/>
      <c r="EC574" s="2"/>
      <c r="ED574" s="2"/>
      <c r="EE574" s="2"/>
      <c r="EF574" s="2"/>
      <c r="EG574" s="2"/>
      <c r="EH574" s="2"/>
      <c r="EI574" s="2"/>
      <c r="EJ574" s="2"/>
      <c r="EK574" s="2"/>
      <c r="EL574" s="2"/>
      <c r="EM574" s="2"/>
      <c r="EN574" s="2"/>
      <c r="EO574" s="2"/>
      <c r="EP574" s="2"/>
      <c r="EQ574" s="2"/>
      <c r="ER574" s="2"/>
      <c r="ES574" s="2"/>
      <c r="ET574" s="2"/>
      <c r="EU574" s="2"/>
      <c r="EV574" s="2"/>
    </row>
    <row r="575" spans="1:152" ht="12.7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c r="BW575" s="2"/>
      <c r="BX575" s="2"/>
      <c r="BY575" s="2"/>
      <c r="BZ575" s="2"/>
      <c r="CA575" s="2"/>
      <c r="CB575" s="2"/>
      <c r="CC575" s="2"/>
      <c r="CD575" s="2"/>
      <c r="CE575" s="2"/>
      <c r="CF575" s="2"/>
      <c r="CG575" s="2"/>
      <c r="CH575" s="2"/>
      <c r="CI575" s="2"/>
      <c r="CJ575" s="2"/>
      <c r="CK575" s="2"/>
      <c r="CL575" s="2"/>
      <c r="CM575" s="2"/>
      <c r="CN575" s="2"/>
      <c r="CO575" s="2"/>
      <c r="CP575" s="2"/>
      <c r="CQ575" s="2"/>
      <c r="CR575" s="2"/>
      <c r="CS575" s="2"/>
      <c r="CT575" s="2"/>
      <c r="CU575" s="2"/>
      <c r="CV575" s="2"/>
      <c r="CW575" s="2"/>
      <c r="CX575" s="2"/>
      <c r="CY575" s="2"/>
      <c r="CZ575" s="2"/>
      <c r="DA575" s="2"/>
      <c r="DB575" s="2"/>
      <c r="DC575" s="2"/>
      <c r="DD575" s="2"/>
      <c r="DE575" s="2"/>
      <c r="DF575" s="2"/>
      <c r="DG575" s="2"/>
      <c r="DH575" s="2"/>
      <c r="DI575" s="2"/>
      <c r="DJ575" s="2"/>
      <c r="DK575" s="2"/>
      <c r="DL575" s="2"/>
      <c r="DM575" s="2"/>
      <c r="DN575" s="2"/>
      <c r="DO575" s="2"/>
      <c r="DP575" s="2"/>
      <c r="DQ575" s="2"/>
      <c r="DR575" s="2"/>
      <c r="DS575" s="2"/>
      <c r="DT575" s="2"/>
      <c r="DU575" s="2"/>
      <c r="DV575" s="2"/>
      <c r="DW575" s="2"/>
      <c r="DX575" s="2"/>
      <c r="DY575" s="2"/>
      <c r="DZ575" s="2"/>
      <c r="EA575" s="2"/>
      <c r="EB575" s="2"/>
      <c r="EC575" s="2"/>
      <c r="ED575" s="2"/>
      <c r="EE575" s="2"/>
      <c r="EF575" s="2"/>
      <c r="EG575" s="2"/>
      <c r="EH575" s="2"/>
      <c r="EI575" s="2"/>
      <c r="EJ575" s="2"/>
      <c r="EK575" s="2"/>
      <c r="EL575" s="2"/>
      <c r="EM575" s="2"/>
      <c r="EN575" s="2"/>
      <c r="EO575" s="2"/>
      <c r="EP575" s="2"/>
      <c r="EQ575" s="2"/>
      <c r="ER575" s="2"/>
      <c r="ES575" s="2"/>
      <c r="ET575" s="2"/>
      <c r="EU575" s="2"/>
      <c r="EV575" s="2"/>
    </row>
    <row r="576" spans="1:152" ht="12.7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c r="BX576" s="2"/>
      <c r="BY576" s="2"/>
      <c r="BZ576" s="2"/>
      <c r="CA576" s="2"/>
      <c r="CB576" s="2"/>
      <c r="CC576" s="2"/>
      <c r="CD576" s="2"/>
      <c r="CE576" s="2"/>
      <c r="CF576" s="2"/>
      <c r="CG576" s="2"/>
      <c r="CH576" s="2"/>
      <c r="CI576" s="2"/>
      <c r="CJ576" s="2"/>
      <c r="CK576" s="2"/>
      <c r="CL576" s="2"/>
      <c r="CM576" s="2"/>
      <c r="CN576" s="2"/>
      <c r="CO576" s="2"/>
      <c r="CP576" s="2"/>
      <c r="CQ576" s="2"/>
      <c r="CR576" s="2"/>
      <c r="CS576" s="2"/>
      <c r="CT576" s="2"/>
      <c r="CU576" s="2"/>
      <c r="CV576" s="2"/>
      <c r="CW576" s="2"/>
      <c r="CX576" s="2"/>
      <c r="CY576" s="2"/>
      <c r="CZ576" s="2"/>
      <c r="DA576" s="2"/>
      <c r="DB576" s="2"/>
      <c r="DC576" s="2"/>
      <c r="DD576" s="2"/>
      <c r="DE576" s="2"/>
      <c r="DF576" s="2"/>
      <c r="DG576" s="2"/>
      <c r="DH576" s="2"/>
      <c r="DI576" s="2"/>
      <c r="DJ576" s="2"/>
      <c r="DK576" s="2"/>
      <c r="DL576" s="2"/>
      <c r="DM576" s="2"/>
      <c r="DN576" s="2"/>
      <c r="DO576" s="2"/>
      <c r="DP576" s="2"/>
      <c r="DQ576" s="2"/>
      <c r="DR576" s="2"/>
      <c r="DS576" s="2"/>
      <c r="DT576" s="2"/>
      <c r="DU576" s="2"/>
      <c r="DV576" s="2"/>
      <c r="DW576" s="2"/>
      <c r="DX576" s="2"/>
      <c r="DY576" s="2"/>
      <c r="DZ576" s="2"/>
      <c r="EA576" s="2"/>
      <c r="EB576" s="2"/>
      <c r="EC576" s="2"/>
      <c r="ED576" s="2"/>
      <c r="EE576" s="2"/>
      <c r="EF576" s="2"/>
      <c r="EG576" s="2"/>
      <c r="EH576" s="2"/>
      <c r="EI576" s="2"/>
      <c r="EJ576" s="2"/>
      <c r="EK576" s="2"/>
      <c r="EL576" s="2"/>
      <c r="EM576" s="2"/>
      <c r="EN576" s="2"/>
      <c r="EO576" s="2"/>
      <c r="EP576" s="2"/>
      <c r="EQ576" s="2"/>
      <c r="ER576" s="2"/>
      <c r="ES576" s="2"/>
      <c r="ET576" s="2"/>
      <c r="EU576" s="2"/>
      <c r="EV576" s="2"/>
    </row>
    <row r="577" spans="1:152" ht="12.7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BW577" s="2"/>
      <c r="BX577" s="2"/>
      <c r="BY577" s="2"/>
      <c r="BZ577" s="2"/>
      <c r="CA577" s="2"/>
      <c r="CB577" s="2"/>
      <c r="CC577" s="2"/>
      <c r="CD577" s="2"/>
      <c r="CE577" s="2"/>
      <c r="CF577" s="2"/>
      <c r="CG577" s="2"/>
      <c r="CH577" s="2"/>
      <c r="CI577" s="2"/>
      <c r="CJ577" s="2"/>
      <c r="CK577" s="2"/>
      <c r="CL577" s="2"/>
      <c r="CM577" s="2"/>
      <c r="CN577" s="2"/>
      <c r="CO577" s="2"/>
      <c r="CP577" s="2"/>
      <c r="CQ577" s="2"/>
      <c r="CR577" s="2"/>
      <c r="CS577" s="2"/>
      <c r="CT577" s="2"/>
      <c r="CU577" s="2"/>
      <c r="CV577" s="2"/>
      <c r="CW577" s="2"/>
      <c r="CX577" s="2"/>
      <c r="CY577" s="2"/>
      <c r="CZ577" s="2"/>
      <c r="DA577" s="2"/>
      <c r="DB577" s="2"/>
      <c r="DC577" s="2"/>
      <c r="DD577" s="2"/>
      <c r="DE577" s="2"/>
      <c r="DF577" s="2"/>
      <c r="DG577" s="2"/>
      <c r="DH577" s="2"/>
      <c r="DI577" s="2"/>
      <c r="DJ577" s="2"/>
      <c r="DK577" s="2"/>
      <c r="DL577" s="2"/>
      <c r="DM577" s="2"/>
      <c r="DN577" s="2"/>
      <c r="DO577" s="2"/>
      <c r="DP577" s="2"/>
      <c r="DQ577" s="2"/>
      <c r="DR577" s="2"/>
      <c r="DS577" s="2"/>
      <c r="DT577" s="2"/>
      <c r="DU577" s="2"/>
      <c r="DV577" s="2"/>
      <c r="DW577" s="2"/>
      <c r="DX577" s="2"/>
      <c r="DY577" s="2"/>
      <c r="DZ577" s="2"/>
      <c r="EA577" s="2"/>
      <c r="EB577" s="2"/>
      <c r="EC577" s="2"/>
      <c r="ED577" s="2"/>
      <c r="EE577" s="2"/>
      <c r="EF577" s="2"/>
      <c r="EG577" s="2"/>
      <c r="EH577" s="2"/>
      <c r="EI577" s="2"/>
      <c r="EJ577" s="2"/>
      <c r="EK577" s="2"/>
      <c r="EL577" s="2"/>
      <c r="EM577" s="2"/>
      <c r="EN577" s="2"/>
      <c r="EO577" s="2"/>
      <c r="EP577" s="2"/>
      <c r="EQ577" s="2"/>
      <c r="ER577" s="2"/>
      <c r="ES577" s="2"/>
      <c r="ET577" s="2"/>
      <c r="EU577" s="2"/>
      <c r="EV577" s="2"/>
    </row>
    <row r="578" spans="1:152" ht="12.7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c r="BZ578" s="2"/>
      <c r="CA578" s="2"/>
      <c r="CB578" s="2"/>
      <c r="CC578" s="2"/>
      <c r="CD578" s="2"/>
      <c r="CE578" s="2"/>
      <c r="CF578" s="2"/>
      <c r="CG578" s="2"/>
      <c r="CH578" s="2"/>
      <c r="CI578" s="2"/>
      <c r="CJ578" s="2"/>
      <c r="CK578" s="2"/>
      <c r="CL578" s="2"/>
      <c r="CM578" s="2"/>
      <c r="CN578" s="2"/>
      <c r="CO578" s="2"/>
      <c r="CP578" s="2"/>
      <c r="CQ578" s="2"/>
      <c r="CR578" s="2"/>
      <c r="CS578" s="2"/>
      <c r="CT578" s="2"/>
      <c r="CU578" s="2"/>
      <c r="CV578" s="2"/>
      <c r="CW578" s="2"/>
      <c r="CX578" s="2"/>
      <c r="CY578" s="2"/>
      <c r="CZ578" s="2"/>
      <c r="DA578" s="2"/>
      <c r="DB578" s="2"/>
      <c r="DC578" s="2"/>
      <c r="DD578" s="2"/>
      <c r="DE578" s="2"/>
      <c r="DF578" s="2"/>
      <c r="DG578" s="2"/>
      <c r="DH578" s="2"/>
      <c r="DI578" s="2"/>
      <c r="DJ578" s="2"/>
      <c r="DK578" s="2"/>
      <c r="DL578" s="2"/>
      <c r="DM578" s="2"/>
      <c r="DN578" s="2"/>
      <c r="DO578" s="2"/>
      <c r="DP578" s="2"/>
      <c r="DQ578" s="2"/>
      <c r="DR578" s="2"/>
      <c r="DS578" s="2"/>
      <c r="DT578" s="2"/>
      <c r="DU578" s="2"/>
      <c r="DV578" s="2"/>
      <c r="DW578" s="2"/>
      <c r="DX578" s="2"/>
      <c r="DY578" s="2"/>
      <c r="DZ578" s="2"/>
      <c r="EA578" s="2"/>
      <c r="EB578" s="2"/>
      <c r="EC578" s="2"/>
      <c r="ED578" s="2"/>
      <c r="EE578" s="2"/>
      <c r="EF578" s="2"/>
      <c r="EG578" s="2"/>
      <c r="EH578" s="2"/>
      <c r="EI578" s="2"/>
      <c r="EJ578" s="2"/>
      <c r="EK578" s="2"/>
      <c r="EL578" s="2"/>
      <c r="EM578" s="2"/>
      <c r="EN578" s="2"/>
      <c r="EO578" s="2"/>
      <c r="EP578" s="2"/>
      <c r="EQ578" s="2"/>
      <c r="ER578" s="2"/>
      <c r="ES578" s="2"/>
      <c r="ET578" s="2"/>
      <c r="EU578" s="2"/>
      <c r="EV578" s="2"/>
    </row>
    <row r="579" spans="1:152" ht="12.7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c r="BW579" s="2"/>
      <c r="BX579" s="2"/>
      <c r="BY579" s="2"/>
      <c r="BZ579" s="2"/>
      <c r="CA579" s="2"/>
      <c r="CB579" s="2"/>
      <c r="CC579" s="2"/>
      <c r="CD579" s="2"/>
      <c r="CE579" s="2"/>
      <c r="CF579" s="2"/>
      <c r="CG579" s="2"/>
      <c r="CH579" s="2"/>
      <c r="CI579" s="2"/>
      <c r="CJ579" s="2"/>
      <c r="CK579" s="2"/>
      <c r="CL579" s="2"/>
      <c r="CM579" s="2"/>
      <c r="CN579" s="2"/>
      <c r="CO579" s="2"/>
      <c r="CP579" s="2"/>
      <c r="CQ579" s="2"/>
      <c r="CR579" s="2"/>
      <c r="CS579" s="2"/>
      <c r="CT579" s="2"/>
      <c r="CU579" s="2"/>
      <c r="CV579" s="2"/>
      <c r="CW579" s="2"/>
      <c r="CX579" s="2"/>
      <c r="CY579" s="2"/>
      <c r="CZ579" s="2"/>
      <c r="DA579" s="2"/>
      <c r="DB579" s="2"/>
      <c r="DC579" s="2"/>
      <c r="DD579" s="2"/>
      <c r="DE579" s="2"/>
      <c r="DF579" s="2"/>
      <c r="DG579" s="2"/>
      <c r="DH579" s="2"/>
      <c r="DI579" s="2"/>
      <c r="DJ579" s="2"/>
      <c r="DK579" s="2"/>
      <c r="DL579" s="2"/>
      <c r="DM579" s="2"/>
      <c r="DN579" s="2"/>
      <c r="DO579" s="2"/>
      <c r="DP579" s="2"/>
      <c r="DQ579" s="2"/>
      <c r="DR579" s="2"/>
      <c r="DS579" s="2"/>
      <c r="DT579" s="2"/>
      <c r="DU579" s="2"/>
      <c r="DV579" s="2"/>
      <c r="DW579" s="2"/>
      <c r="DX579" s="2"/>
      <c r="DY579" s="2"/>
      <c r="DZ579" s="2"/>
      <c r="EA579" s="2"/>
      <c r="EB579" s="2"/>
      <c r="EC579" s="2"/>
      <c r="ED579" s="2"/>
      <c r="EE579" s="2"/>
      <c r="EF579" s="2"/>
      <c r="EG579" s="2"/>
      <c r="EH579" s="2"/>
      <c r="EI579" s="2"/>
      <c r="EJ579" s="2"/>
      <c r="EK579" s="2"/>
      <c r="EL579" s="2"/>
      <c r="EM579" s="2"/>
      <c r="EN579" s="2"/>
      <c r="EO579" s="2"/>
      <c r="EP579" s="2"/>
      <c r="EQ579" s="2"/>
      <c r="ER579" s="2"/>
      <c r="ES579" s="2"/>
      <c r="ET579" s="2"/>
      <c r="EU579" s="2"/>
      <c r="EV579" s="2"/>
    </row>
    <row r="580" spans="1:152" ht="12.7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c r="BW580" s="2"/>
      <c r="BX580" s="2"/>
      <c r="BY580" s="2"/>
      <c r="BZ580" s="2"/>
      <c r="CA580" s="2"/>
      <c r="CB580" s="2"/>
      <c r="CC580" s="2"/>
      <c r="CD580" s="2"/>
      <c r="CE580" s="2"/>
      <c r="CF580" s="2"/>
      <c r="CG580" s="2"/>
      <c r="CH580" s="2"/>
      <c r="CI580" s="2"/>
      <c r="CJ580" s="2"/>
      <c r="CK580" s="2"/>
      <c r="CL580" s="2"/>
      <c r="CM580" s="2"/>
      <c r="CN580" s="2"/>
      <c r="CO580" s="2"/>
      <c r="CP580" s="2"/>
      <c r="CQ580" s="2"/>
      <c r="CR580" s="2"/>
      <c r="CS580" s="2"/>
      <c r="CT580" s="2"/>
      <c r="CU580" s="2"/>
      <c r="CV580" s="2"/>
      <c r="CW580" s="2"/>
      <c r="CX580" s="2"/>
      <c r="CY580" s="2"/>
      <c r="CZ580" s="2"/>
      <c r="DA580" s="2"/>
      <c r="DB580" s="2"/>
      <c r="DC580" s="2"/>
      <c r="DD580" s="2"/>
      <c r="DE580" s="2"/>
      <c r="DF580" s="2"/>
      <c r="DG580" s="2"/>
      <c r="DH580" s="2"/>
      <c r="DI580" s="2"/>
      <c r="DJ580" s="2"/>
      <c r="DK580" s="2"/>
      <c r="DL580" s="2"/>
      <c r="DM580" s="2"/>
      <c r="DN580" s="2"/>
      <c r="DO580" s="2"/>
      <c r="DP580" s="2"/>
      <c r="DQ580" s="2"/>
      <c r="DR580" s="2"/>
      <c r="DS580" s="2"/>
      <c r="DT580" s="2"/>
      <c r="DU580" s="2"/>
      <c r="DV580" s="2"/>
      <c r="DW580" s="2"/>
      <c r="DX580" s="2"/>
      <c r="DY580" s="2"/>
      <c r="DZ580" s="2"/>
      <c r="EA580" s="2"/>
      <c r="EB580" s="2"/>
      <c r="EC580" s="2"/>
      <c r="ED580" s="2"/>
      <c r="EE580" s="2"/>
      <c r="EF580" s="2"/>
      <c r="EG580" s="2"/>
      <c r="EH580" s="2"/>
      <c r="EI580" s="2"/>
      <c r="EJ580" s="2"/>
      <c r="EK580" s="2"/>
      <c r="EL580" s="2"/>
      <c r="EM580" s="2"/>
      <c r="EN580" s="2"/>
      <c r="EO580" s="2"/>
      <c r="EP580" s="2"/>
      <c r="EQ580" s="2"/>
      <c r="ER580" s="2"/>
      <c r="ES580" s="2"/>
      <c r="ET580" s="2"/>
      <c r="EU580" s="2"/>
      <c r="EV580" s="2"/>
    </row>
    <row r="581" spans="1:152" ht="12.7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c r="BW581" s="2"/>
      <c r="BX581" s="2"/>
      <c r="BY581" s="2"/>
      <c r="BZ581" s="2"/>
      <c r="CA581" s="2"/>
      <c r="CB581" s="2"/>
      <c r="CC581" s="2"/>
      <c r="CD581" s="2"/>
      <c r="CE581" s="2"/>
      <c r="CF581" s="2"/>
      <c r="CG581" s="2"/>
      <c r="CH581" s="2"/>
      <c r="CI581" s="2"/>
      <c r="CJ581" s="2"/>
      <c r="CK581" s="2"/>
      <c r="CL581" s="2"/>
      <c r="CM581" s="2"/>
      <c r="CN581" s="2"/>
      <c r="CO581" s="2"/>
      <c r="CP581" s="2"/>
      <c r="CQ581" s="2"/>
      <c r="CR581" s="2"/>
      <c r="CS581" s="2"/>
      <c r="CT581" s="2"/>
      <c r="CU581" s="2"/>
      <c r="CV581" s="2"/>
      <c r="CW581" s="2"/>
      <c r="CX581" s="2"/>
      <c r="CY581" s="2"/>
      <c r="CZ581" s="2"/>
      <c r="DA581" s="2"/>
      <c r="DB581" s="2"/>
      <c r="DC581" s="2"/>
      <c r="DD581" s="2"/>
      <c r="DE581" s="2"/>
      <c r="DF581" s="2"/>
      <c r="DG581" s="2"/>
      <c r="DH581" s="2"/>
      <c r="DI581" s="2"/>
      <c r="DJ581" s="2"/>
      <c r="DK581" s="2"/>
      <c r="DL581" s="2"/>
      <c r="DM581" s="2"/>
      <c r="DN581" s="2"/>
      <c r="DO581" s="2"/>
      <c r="DP581" s="2"/>
      <c r="DQ581" s="2"/>
      <c r="DR581" s="2"/>
      <c r="DS581" s="2"/>
      <c r="DT581" s="2"/>
      <c r="DU581" s="2"/>
      <c r="DV581" s="2"/>
      <c r="DW581" s="2"/>
      <c r="DX581" s="2"/>
      <c r="DY581" s="2"/>
      <c r="DZ581" s="2"/>
      <c r="EA581" s="2"/>
      <c r="EB581" s="2"/>
      <c r="EC581" s="2"/>
      <c r="ED581" s="2"/>
      <c r="EE581" s="2"/>
      <c r="EF581" s="2"/>
      <c r="EG581" s="2"/>
      <c r="EH581" s="2"/>
      <c r="EI581" s="2"/>
      <c r="EJ581" s="2"/>
      <c r="EK581" s="2"/>
      <c r="EL581" s="2"/>
      <c r="EM581" s="2"/>
      <c r="EN581" s="2"/>
      <c r="EO581" s="2"/>
      <c r="EP581" s="2"/>
      <c r="EQ581" s="2"/>
      <c r="ER581" s="2"/>
      <c r="ES581" s="2"/>
      <c r="ET581" s="2"/>
      <c r="EU581" s="2"/>
      <c r="EV581" s="2"/>
    </row>
    <row r="582" spans="1:152" ht="12.7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2"/>
      <c r="BX582" s="2"/>
      <c r="BY582" s="2"/>
      <c r="BZ582" s="2"/>
      <c r="CA582" s="2"/>
      <c r="CB582" s="2"/>
      <c r="CC582" s="2"/>
      <c r="CD582" s="2"/>
      <c r="CE582" s="2"/>
      <c r="CF582" s="2"/>
      <c r="CG582" s="2"/>
      <c r="CH582" s="2"/>
      <c r="CI582" s="2"/>
      <c r="CJ582" s="2"/>
      <c r="CK582" s="2"/>
      <c r="CL582" s="2"/>
      <c r="CM582" s="2"/>
      <c r="CN582" s="2"/>
      <c r="CO582" s="2"/>
      <c r="CP582" s="2"/>
      <c r="CQ582" s="2"/>
      <c r="CR582" s="2"/>
      <c r="CS582" s="2"/>
      <c r="CT582" s="2"/>
      <c r="CU582" s="2"/>
      <c r="CV582" s="2"/>
      <c r="CW582" s="2"/>
      <c r="CX582" s="2"/>
      <c r="CY582" s="2"/>
      <c r="CZ582" s="2"/>
      <c r="DA582" s="2"/>
      <c r="DB582" s="2"/>
      <c r="DC582" s="2"/>
      <c r="DD582" s="2"/>
      <c r="DE582" s="2"/>
      <c r="DF582" s="2"/>
      <c r="DG582" s="2"/>
      <c r="DH582" s="2"/>
      <c r="DI582" s="2"/>
      <c r="DJ582" s="2"/>
      <c r="DK582" s="2"/>
      <c r="DL582" s="2"/>
      <c r="DM582" s="2"/>
      <c r="DN582" s="2"/>
      <c r="DO582" s="2"/>
      <c r="DP582" s="2"/>
      <c r="DQ582" s="2"/>
      <c r="DR582" s="2"/>
      <c r="DS582" s="2"/>
      <c r="DT582" s="2"/>
      <c r="DU582" s="2"/>
      <c r="DV582" s="2"/>
      <c r="DW582" s="2"/>
      <c r="DX582" s="2"/>
      <c r="DY582" s="2"/>
      <c r="DZ582" s="2"/>
      <c r="EA582" s="2"/>
      <c r="EB582" s="2"/>
      <c r="EC582" s="2"/>
      <c r="ED582" s="2"/>
      <c r="EE582" s="2"/>
      <c r="EF582" s="2"/>
      <c r="EG582" s="2"/>
      <c r="EH582" s="2"/>
      <c r="EI582" s="2"/>
      <c r="EJ582" s="2"/>
      <c r="EK582" s="2"/>
      <c r="EL582" s="2"/>
      <c r="EM582" s="2"/>
      <c r="EN582" s="2"/>
      <c r="EO582" s="2"/>
      <c r="EP582" s="2"/>
      <c r="EQ582" s="2"/>
      <c r="ER582" s="2"/>
      <c r="ES582" s="2"/>
      <c r="ET582" s="2"/>
      <c r="EU582" s="2"/>
      <c r="EV582" s="2"/>
    </row>
    <row r="583" spans="1:152" ht="12.7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c r="BV583" s="2"/>
      <c r="BW583" s="2"/>
      <c r="BX583" s="2"/>
      <c r="BY583" s="2"/>
      <c r="BZ583" s="2"/>
      <c r="CA583" s="2"/>
      <c r="CB583" s="2"/>
      <c r="CC583" s="2"/>
      <c r="CD583" s="2"/>
      <c r="CE583" s="2"/>
      <c r="CF583" s="2"/>
      <c r="CG583" s="2"/>
      <c r="CH583" s="2"/>
      <c r="CI583" s="2"/>
      <c r="CJ583" s="2"/>
      <c r="CK583" s="2"/>
      <c r="CL583" s="2"/>
      <c r="CM583" s="2"/>
      <c r="CN583" s="2"/>
      <c r="CO583" s="2"/>
      <c r="CP583" s="2"/>
      <c r="CQ583" s="2"/>
      <c r="CR583" s="2"/>
      <c r="CS583" s="2"/>
      <c r="CT583" s="2"/>
      <c r="CU583" s="2"/>
      <c r="CV583" s="2"/>
      <c r="CW583" s="2"/>
      <c r="CX583" s="2"/>
      <c r="CY583" s="2"/>
      <c r="CZ583" s="2"/>
      <c r="DA583" s="2"/>
      <c r="DB583" s="2"/>
      <c r="DC583" s="2"/>
      <c r="DD583" s="2"/>
      <c r="DE583" s="2"/>
      <c r="DF583" s="2"/>
      <c r="DG583" s="2"/>
      <c r="DH583" s="2"/>
      <c r="DI583" s="2"/>
      <c r="DJ583" s="2"/>
      <c r="DK583" s="2"/>
      <c r="DL583" s="2"/>
      <c r="DM583" s="2"/>
      <c r="DN583" s="2"/>
      <c r="DO583" s="2"/>
      <c r="DP583" s="2"/>
      <c r="DQ583" s="2"/>
      <c r="DR583" s="2"/>
      <c r="DS583" s="2"/>
      <c r="DT583" s="2"/>
      <c r="DU583" s="2"/>
      <c r="DV583" s="2"/>
      <c r="DW583" s="2"/>
      <c r="DX583" s="2"/>
      <c r="DY583" s="2"/>
      <c r="DZ583" s="2"/>
      <c r="EA583" s="2"/>
      <c r="EB583" s="2"/>
      <c r="EC583" s="2"/>
      <c r="ED583" s="2"/>
      <c r="EE583" s="2"/>
      <c r="EF583" s="2"/>
      <c r="EG583" s="2"/>
      <c r="EH583" s="2"/>
      <c r="EI583" s="2"/>
      <c r="EJ583" s="2"/>
      <c r="EK583" s="2"/>
      <c r="EL583" s="2"/>
      <c r="EM583" s="2"/>
      <c r="EN583" s="2"/>
      <c r="EO583" s="2"/>
      <c r="EP583" s="2"/>
      <c r="EQ583" s="2"/>
      <c r="ER583" s="2"/>
      <c r="ES583" s="2"/>
      <c r="ET583" s="2"/>
      <c r="EU583" s="2"/>
      <c r="EV583" s="2"/>
    </row>
    <row r="584" spans="1:152" ht="12.7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2"/>
      <c r="BX584" s="2"/>
      <c r="BY584" s="2"/>
      <c r="BZ584" s="2"/>
      <c r="CA584" s="2"/>
      <c r="CB584" s="2"/>
      <c r="CC584" s="2"/>
      <c r="CD584" s="2"/>
      <c r="CE584" s="2"/>
      <c r="CF584" s="2"/>
      <c r="CG584" s="2"/>
      <c r="CH584" s="2"/>
      <c r="CI584" s="2"/>
      <c r="CJ584" s="2"/>
      <c r="CK584" s="2"/>
      <c r="CL584" s="2"/>
      <c r="CM584" s="2"/>
      <c r="CN584" s="2"/>
      <c r="CO584" s="2"/>
      <c r="CP584" s="2"/>
      <c r="CQ584" s="2"/>
      <c r="CR584" s="2"/>
      <c r="CS584" s="2"/>
      <c r="CT584" s="2"/>
      <c r="CU584" s="2"/>
      <c r="CV584" s="2"/>
      <c r="CW584" s="2"/>
      <c r="CX584" s="2"/>
      <c r="CY584" s="2"/>
      <c r="CZ584" s="2"/>
      <c r="DA584" s="2"/>
      <c r="DB584" s="2"/>
      <c r="DC584" s="2"/>
      <c r="DD584" s="2"/>
      <c r="DE584" s="2"/>
      <c r="DF584" s="2"/>
      <c r="DG584" s="2"/>
      <c r="DH584" s="2"/>
      <c r="DI584" s="2"/>
      <c r="DJ584" s="2"/>
      <c r="DK584" s="2"/>
      <c r="DL584" s="2"/>
      <c r="DM584" s="2"/>
      <c r="DN584" s="2"/>
      <c r="DO584" s="2"/>
      <c r="DP584" s="2"/>
      <c r="DQ584" s="2"/>
      <c r="DR584" s="2"/>
      <c r="DS584" s="2"/>
      <c r="DT584" s="2"/>
      <c r="DU584" s="2"/>
      <c r="DV584" s="2"/>
      <c r="DW584" s="2"/>
      <c r="DX584" s="2"/>
      <c r="DY584" s="2"/>
      <c r="DZ584" s="2"/>
      <c r="EA584" s="2"/>
      <c r="EB584" s="2"/>
      <c r="EC584" s="2"/>
      <c r="ED584" s="2"/>
      <c r="EE584" s="2"/>
      <c r="EF584" s="2"/>
      <c r="EG584" s="2"/>
      <c r="EH584" s="2"/>
      <c r="EI584" s="2"/>
      <c r="EJ584" s="2"/>
      <c r="EK584" s="2"/>
      <c r="EL584" s="2"/>
      <c r="EM584" s="2"/>
      <c r="EN584" s="2"/>
      <c r="EO584" s="2"/>
      <c r="EP584" s="2"/>
      <c r="EQ584" s="2"/>
      <c r="ER584" s="2"/>
      <c r="ES584" s="2"/>
      <c r="ET584" s="2"/>
      <c r="EU584" s="2"/>
      <c r="EV584" s="2"/>
    </row>
    <row r="585" spans="1:152" ht="12.7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2"/>
      <c r="BX585" s="2"/>
      <c r="BY585" s="2"/>
      <c r="BZ585" s="2"/>
      <c r="CA585" s="2"/>
      <c r="CB585" s="2"/>
      <c r="CC585" s="2"/>
      <c r="CD585" s="2"/>
      <c r="CE585" s="2"/>
      <c r="CF585" s="2"/>
      <c r="CG585" s="2"/>
      <c r="CH585" s="2"/>
      <c r="CI585" s="2"/>
      <c r="CJ585" s="2"/>
      <c r="CK585" s="2"/>
      <c r="CL585" s="2"/>
      <c r="CM585" s="2"/>
      <c r="CN585" s="2"/>
      <c r="CO585" s="2"/>
      <c r="CP585" s="2"/>
      <c r="CQ585" s="2"/>
      <c r="CR585" s="2"/>
      <c r="CS585" s="2"/>
      <c r="CT585" s="2"/>
      <c r="CU585" s="2"/>
      <c r="CV585" s="2"/>
      <c r="CW585" s="2"/>
      <c r="CX585" s="2"/>
      <c r="CY585" s="2"/>
      <c r="CZ585" s="2"/>
      <c r="DA585" s="2"/>
      <c r="DB585" s="2"/>
      <c r="DC585" s="2"/>
      <c r="DD585" s="2"/>
      <c r="DE585" s="2"/>
      <c r="DF585" s="2"/>
      <c r="DG585" s="2"/>
      <c r="DH585" s="2"/>
      <c r="DI585" s="2"/>
      <c r="DJ585" s="2"/>
      <c r="DK585" s="2"/>
      <c r="DL585" s="2"/>
      <c r="DM585" s="2"/>
      <c r="DN585" s="2"/>
      <c r="DO585" s="2"/>
      <c r="DP585" s="2"/>
      <c r="DQ585" s="2"/>
      <c r="DR585" s="2"/>
      <c r="DS585" s="2"/>
      <c r="DT585" s="2"/>
      <c r="DU585" s="2"/>
      <c r="DV585" s="2"/>
      <c r="DW585" s="2"/>
      <c r="DX585" s="2"/>
      <c r="DY585" s="2"/>
      <c r="DZ585" s="2"/>
      <c r="EA585" s="2"/>
      <c r="EB585" s="2"/>
      <c r="EC585" s="2"/>
      <c r="ED585" s="2"/>
      <c r="EE585" s="2"/>
      <c r="EF585" s="2"/>
      <c r="EG585" s="2"/>
      <c r="EH585" s="2"/>
      <c r="EI585" s="2"/>
      <c r="EJ585" s="2"/>
      <c r="EK585" s="2"/>
      <c r="EL585" s="2"/>
      <c r="EM585" s="2"/>
      <c r="EN585" s="2"/>
      <c r="EO585" s="2"/>
      <c r="EP585" s="2"/>
      <c r="EQ585" s="2"/>
      <c r="ER585" s="2"/>
      <c r="ES585" s="2"/>
      <c r="ET585" s="2"/>
      <c r="EU585" s="2"/>
      <c r="EV585" s="2"/>
    </row>
    <row r="586" spans="1:152" ht="12.7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c r="BX586" s="2"/>
      <c r="BY586" s="2"/>
      <c r="BZ586" s="2"/>
      <c r="CA586" s="2"/>
      <c r="CB586" s="2"/>
      <c r="CC586" s="2"/>
      <c r="CD586" s="2"/>
      <c r="CE586" s="2"/>
      <c r="CF586" s="2"/>
      <c r="CG586" s="2"/>
      <c r="CH586" s="2"/>
      <c r="CI586" s="2"/>
      <c r="CJ586" s="2"/>
      <c r="CK586" s="2"/>
      <c r="CL586" s="2"/>
      <c r="CM586" s="2"/>
      <c r="CN586" s="2"/>
      <c r="CO586" s="2"/>
      <c r="CP586" s="2"/>
      <c r="CQ586" s="2"/>
      <c r="CR586" s="2"/>
      <c r="CS586" s="2"/>
      <c r="CT586" s="2"/>
      <c r="CU586" s="2"/>
      <c r="CV586" s="2"/>
      <c r="CW586" s="2"/>
      <c r="CX586" s="2"/>
      <c r="CY586" s="2"/>
      <c r="CZ586" s="2"/>
      <c r="DA586" s="2"/>
      <c r="DB586" s="2"/>
      <c r="DC586" s="2"/>
      <c r="DD586" s="2"/>
      <c r="DE586" s="2"/>
      <c r="DF586" s="2"/>
      <c r="DG586" s="2"/>
      <c r="DH586" s="2"/>
      <c r="DI586" s="2"/>
      <c r="DJ586" s="2"/>
      <c r="DK586" s="2"/>
      <c r="DL586" s="2"/>
      <c r="DM586" s="2"/>
      <c r="DN586" s="2"/>
      <c r="DO586" s="2"/>
      <c r="DP586" s="2"/>
      <c r="DQ586" s="2"/>
      <c r="DR586" s="2"/>
      <c r="DS586" s="2"/>
      <c r="DT586" s="2"/>
      <c r="DU586" s="2"/>
      <c r="DV586" s="2"/>
      <c r="DW586" s="2"/>
      <c r="DX586" s="2"/>
      <c r="DY586" s="2"/>
      <c r="DZ586" s="2"/>
      <c r="EA586" s="2"/>
      <c r="EB586" s="2"/>
      <c r="EC586" s="2"/>
      <c r="ED586" s="2"/>
      <c r="EE586" s="2"/>
      <c r="EF586" s="2"/>
      <c r="EG586" s="2"/>
      <c r="EH586" s="2"/>
      <c r="EI586" s="2"/>
      <c r="EJ586" s="2"/>
      <c r="EK586" s="2"/>
      <c r="EL586" s="2"/>
      <c r="EM586" s="2"/>
      <c r="EN586" s="2"/>
      <c r="EO586" s="2"/>
      <c r="EP586" s="2"/>
      <c r="EQ586" s="2"/>
      <c r="ER586" s="2"/>
      <c r="ES586" s="2"/>
      <c r="ET586" s="2"/>
      <c r="EU586" s="2"/>
      <c r="EV586" s="2"/>
    </row>
    <row r="587" spans="1:152" ht="12.7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2"/>
      <c r="BX587" s="2"/>
      <c r="BY587" s="2"/>
      <c r="BZ587" s="2"/>
      <c r="CA587" s="2"/>
      <c r="CB587" s="2"/>
      <c r="CC587" s="2"/>
      <c r="CD587" s="2"/>
      <c r="CE587" s="2"/>
      <c r="CF587" s="2"/>
      <c r="CG587" s="2"/>
      <c r="CH587" s="2"/>
      <c r="CI587" s="2"/>
      <c r="CJ587" s="2"/>
      <c r="CK587" s="2"/>
      <c r="CL587" s="2"/>
      <c r="CM587" s="2"/>
      <c r="CN587" s="2"/>
      <c r="CO587" s="2"/>
      <c r="CP587" s="2"/>
      <c r="CQ587" s="2"/>
      <c r="CR587" s="2"/>
      <c r="CS587" s="2"/>
      <c r="CT587" s="2"/>
      <c r="CU587" s="2"/>
      <c r="CV587" s="2"/>
      <c r="CW587" s="2"/>
      <c r="CX587" s="2"/>
      <c r="CY587" s="2"/>
      <c r="CZ587" s="2"/>
      <c r="DA587" s="2"/>
      <c r="DB587" s="2"/>
      <c r="DC587" s="2"/>
      <c r="DD587" s="2"/>
      <c r="DE587" s="2"/>
      <c r="DF587" s="2"/>
      <c r="DG587" s="2"/>
      <c r="DH587" s="2"/>
      <c r="DI587" s="2"/>
      <c r="DJ587" s="2"/>
      <c r="DK587" s="2"/>
      <c r="DL587" s="2"/>
      <c r="DM587" s="2"/>
      <c r="DN587" s="2"/>
      <c r="DO587" s="2"/>
      <c r="DP587" s="2"/>
      <c r="DQ587" s="2"/>
      <c r="DR587" s="2"/>
      <c r="DS587" s="2"/>
      <c r="DT587" s="2"/>
      <c r="DU587" s="2"/>
      <c r="DV587" s="2"/>
      <c r="DW587" s="2"/>
      <c r="DX587" s="2"/>
      <c r="DY587" s="2"/>
      <c r="DZ587" s="2"/>
      <c r="EA587" s="2"/>
      <c r="EB587" s="2"/>
      <c r="EC587" s="2"/>
      <c r="ED587" s="2"/>
      <c r="EE587" s="2"/>
      <c r="EF587" s="2"/>
      <c r="EG587" s="2"/>
      <c r="EH587" s="2"/>
      <c r="EI587" s="2"/>
      <c r="EJ587" s="2"/>
      <c r="EK587" s="2"/>
      <c r="EL587" s="2"/>
      <c r="EM587" s="2"/>
      <c r="EN587" s="2"/>
      <c r="EO587" s="2"/>
      <c r="EP587" s="2"/>
      <c r="EQ587" s="2"/>
      <c r="ER587" s="2"/>
      <c r="ES587" s="2"/>
      <c r="ET587" s="2"/>
      <c r="EU587" s="2"/>
      <c r="EV587" s="2"/>
    </row>
    <row r="588" spans="1:152" ht="12.7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2"/>
      <c r="BX588" s="2"/>
      <c r="BY588" s="2"/>
      <c r="BZ588" s="2"/>
      <c r="CA588" s="2"/>
      <c r="CB588" s="2"/>
      <c r="CC588" s="2"/>
      <c r="CD588" s="2"/>
      <c r="CE588" s="2"/>
      <c r="CF588" s="2"/>
      <c r="CG588" s="2"/>
      <c r="CH588" s="2"/>
      <c r="CI588" s="2"/>
      <c r="CJ588" s="2"/>
      <c r="CK588" s="2"/>
      <c r="CL588" s="2"/>
      <c r="CM588" s="2"/>
      <c r="CN588" s="2"/>
      <c r="CO588" s="2"/>
      <c r="CP588" s="2"/>
      <c r="CQ588" s="2"/>
      <c r="CR588" s="2"/>
      <c r="CS588" s="2"/>
      <c r="CT588" s="2"/>
      <c r="CU588" s="2"/>
      <c r="CV588" s="2"/>
      <c r="CW588" s="2"/>
      <c r="CX588" s="2"/>
      <c r="CY588" s="2"/>
      <c r="CZ588" s="2"/>
      <c r="DA588" s="2"/>
      <c r="DB588" s="2"/>
      <c r="DC588" s="2"/>
      <c r="DD588" s="2"/>
      <c r="DE588" s="2"/>
      <c r="DF588" s="2"/>
      <c r="DG588" s="2"/>
      <c r="DH588" s="2"/>
      <c r="DI588" s="2"/>
      <c r="DJ588" s="2"/>
      <c r="DK588" s="2"/>
      <c r="DL588" s="2"/>
      <c r="DM588" s="2"/>
      <c r="DN588" s="2"/>
      <c r="DO588" s="2"/>
      <c r="DP588" s="2"/>
      <c r="DQ588" s="2"/>
      <c r="DR588" s="2"/>
      <c r="DS588" s="2"/>
      <c r="DT588" s="2"/>
      <c r="DU588" s="2"/>
      <c r="DV588" s="2"/>
      <c r="DW588" s="2"/>
      <c r="DX588" s="2"/>
      <c r="DY588" s="2"/>
      <c r="DZ588" s="2"/>
      <c r="EA588" s="2"/>
      <c r="EB588" s="2"/>
      <c r="EC588" s="2"/>
      <c r="ED588" s="2"/>
      <c r="EE588" s="2"/>
      <c r="EF588" s="2"/>
      <c r="EG588" s="2"/>
      <c r="EH588" s="2"/>
      <c r="EI588" s="2"/>
      <c r="EJ588" s="2"/>
      <c r="EK588" s="2"/>
      <c r="EL588" s="2"/>
      <c r="EM588" s="2"/>
      <c r="EN588" s="2"/>
      <c r="EO588" s="2"/>
      <c r="EP588" s="2"/>
      <c r="EQ588" s="2"/>
      <c r="ER588" s="2"/>
      <c r="ES588" s="2"/>
      <c r="ET588" s="2"/>
      <c r="EU588" s="2"/>
      <c r="EV588" s="2"/>
    </row>
    <row r="589" spans="1:152" ht="12.7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c r="BW589" s="2"/>
      <c r="BX589" s="2"/>
      <c r="BY589" s="2"/>
      <c r="BZ589" s="2"/>
      <c r="CA589" s="2"/>
      <c r="CB589" s="2"/>
      <c r="CC589" s="2"/>
      <c r="CD589" s="2"/>
      <c r="CE589" s="2"/>
      <c r="CF589" s="2"/>
      <c r="CG589" s="2"/>
      <c r="CH589" s="2"/>
      <c r="CI589" s="2"/>
      <c r="CJ589" s="2"/>
      <c r="CK589" s="2"/>
      <c r="CL589" s="2"/>
      <c r="CM589" s="2"/>
      <c r="CN589" s="2"/>
      <c r="CO589" s="2"/>
      <c r="CP589" s="2"/>
      <c r="CQ589" s="2"/>
      <c r="CR589" s="2"/>
      <c r="CS589" s="2"/>
      <c r="CT589" s="2"/>
      <c r="CU589" s="2"/>
      <c r="CV589" s="2"/>
      <c r="CW589" s="2"/>
      <c r="CX589" s="2"/>
      <c r="CY589" s="2"/>
      <c r="CZ589" s="2"/>
      <c r="DA589" s="2"/>
      <c r="DB589" s="2"/>
      <c r="DC589" s="2"/>
      <c r="DD589" s="2"/>
      <c r="DE589" s="2"/>
      <c r="DF589" s="2"/>
      <c r="DG589" s="2"/>
      <c r="DH589" s="2"/>
      <c r="DI589" s="2"/>
      <c r="DJ589" s="2"/>
      <c r="DK589" s="2"/>
      <c r="DL589" s="2"/>
      <c r="DM589" s="2"/>
      <c r="DN589" s="2"/>
      <c r="DO589" s="2"/>
      <c r="DP589" s="2"/>
      <c r="DQ589" s="2"/>
      <c r="DR589" s="2"/>
      <c r="DS589" s="2"/>
      <c r="DT589" s="2"/>
      <c r="DU589" s="2"/>
      <c r="DV589" s="2"/>
      <c r="DW589" s="2"/>
      <c r="DX589" s="2"/>
      <c r="DY589" s="2"/>
      <c r="DZ589" s="2"/>
      <c r="EA589" s="2"/>
      <c r="EB589" s="2"/>
      <c r="EC589" s="2"/>
      <c r="ED589" s="2"/>
      <c r="EE589" s="2"/>
      <c r="EF589" s="2"/>
      <c r="EG589" s="2"/>
      <c r="EH589" s="2"/>
      <c r="EI589" s="2"/>
      <c r="EJ589" s="2"/>
      <c r="EK589" s="2"/>
      <c r="EL589" s="2"/>
      <c r="EM589" s="2"/>
      <c r="EN589" s="2"/>
      <c r="EO589" s="2"/>
      <c r="EP589" s="2"/>
      <c r="EQ589" s="2"/>
      <c r="ER589" s="2"/>
      <c r="ES589" s="2"/>
      <c r="ET589" s="2"/>
      <c r="EU589" s="2"/>
      <c r="EV589" s="2"/>
    </row>
    <row r="590" spans="1:152" ht="12.7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2"/>
      <c r="BX590" s="2"/>
      <c r="BY590" s="2"/>
      <c r="BZ590" s="2"/>
      <c r="CA590" s="2"/>
      <c r="CB590" s="2"/>
      <c r="CC590" s="2"/>
      <c r="CD590" s="2"/>
      <c r="CE590" s="2"/>
      <c r="CF590" s="2"/>
      <c r="CG590" s="2"/>
      <c r="CH590" s="2"/>
      <c r="CI590" s="2"/>
      <c r="CJ590" s="2"/>
      <c r="CK590" s="2"/>
      <c r="CL590" s="2"/>
      <c r="CM590" s="2"/>
      <c r="CN590" s="2"/>
      <c r="CO590" s="2"/>
      <c r="CP590" s="2"/>
      <c r="CQ590" s="2"/>
      <c r="CR590" s="2"/>
      <c r="CS590" s="2"/>
      <c r="CT590" s="2"/>
      <c r="CU590" s="2"/>
      <c r="CV590" s="2"/>
      <c r="CW590" s="2"/>
      <c r="CX590" s="2"/>
      <c r="CY590" s="2"/>
      <c r="CZ590" s="2"/>
      <c r="DA590" s="2"/>
      <c r="DB590" s="2"/>
      <c r="DC590" s="2"/>
      <c r="DD590" s="2"/>
      <c r="DE590" s="2"/>
      <c r="DF590" s="2"/>
      <c r="DG590" s="2"/>
      <c r="DH590" s="2"/>
      <c r="DI590" s="2"/>
      <c r="DJ590" s="2"/>
      <c r="DK590" s="2"/>
      <c r="DL590" s="2"/>
      <c r="DM590" s="2"/>
      <c r="DN590" s="2"/>
      <c r="DO590" s="2"/>
      <c r="DP590" s="2"/>
      <c r="DQ590" s="2"/>
      <c r="DR590" s="2"/>
      <c r="DS590" s="2"/>
      <c r="DT590" s="2"/>
      <c r="DU590" s="2"/>
      <c r="DV590" s="2"/>
      <c r="DW590" s="2"/>
      <c r="DX590" s="2"/>
      <c r="DY590" s="2"/>
      <c r="DZ590" s="2"/>
      <c r="EA590" s="2"/>
      <c r="EB590" s="2"/>
      <c r="EC590" s="2"/>
      <c r="ED590" s="2"/>
      <c r="EE590" s="2"/>
      <c r="EF590" s="2"/>
      <c r="EG590" s="2"/>
      <c r="EH590" s="2"/>
      <c r="EI590" s="2"/>
      <c r="EJ590" s="2"/>
      <c r="EK590" s="2"/>
      <c r="EL590" s="2"/>
      <c r="EM590" s="2"/>
      <c r="EN590" s="2"/>
      <c r="EO590" s="2"/>
      <c r="EP590" s="2"/>
      <c r="EQ590" s="2"/>
      <c r="ER590" s="2"/>
      <c r="ES590" s="2"/>
      <c r="ET590" s="2"/>
      <c r="EU590" s="2"/>
      <c r="EV590" s="2"/>
    </row>
    <row r="591" spans="1:152" ht="12.7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c r="BW591" s="2"/>
      <c r="BX591" s="2"/>
      <c r="BY591" s="2"/>
      <c r="BZ591" s="2"/>
      <c r="CA591" s="2"/>
      <c r="CB591" s="2"/>
      <c r="CC591" s="2"/>
      <c r="CD591" s="2"/>
      <c r="CE591" s="2"/>
      <c r="CF591" s="2"/>
      <c r="CG591" s="2"/>
      <c r="CH591" s="2"/>
      <c r="CI591" s="2"/>
      <c r="CJ591" s="2"/>
      <c r="CK591" s="2"/>
      <c r="CL591" s="2"/>
      <c r="CM591" s="2"/>
      <c r="CN591" s="2"/>
      <c r="CO591" s="2"/>
      <c r="CP591" s="2"/>
      <c r="CQ591" s="2"/>
      <c r="CR591" s="2"/>
      <c r="CS591" s="2"/>
      <c r="CT591" s="2"/>
      <c r="CU591" s="2"/>
      <c r="CV591" s="2"/>
      <c r="CW591" s="2"/>
      <c r="CX591" s="2"/>
      <c r="CY591" s="2"/>
      <c r="CZ591" s="2"/>
      <c r="DA591" s="2"/>
      <c r="DB591" s="2"/>
      <c r="DC591" s="2"/>
      <c r="DD591" s="2"/>
      <c r="DE591" s="2"/>
      <c r="DF591" s="2"/>
      <c r="DG591" s="2"/>
      <c r="DH591" s="2"/>
      <c r="DI591" s="2"/>
      <c r="DJ591" s="2"/>
      <c r="DK591" s="2"/>
      <c r="DL591" s="2"/>
      <c r="DM591" s="2"/>
      <c r="DN591" s="2"/>
      <c r="DO591" s="2"/>
      <c r="DP591" s="2"/>
      <c r="DQ591" s="2"/>
      <c r="DR591" s="2"/>
      <c r="DS591" s="2"/>
      <c r="DT591" s="2"/>
      <c r="DU591" s="2"/>
      <c r="DV591" s="2"/>
      <c r="DW591" s="2"/>
      <c r="DX591" s="2"/>
      <c r="DY591" s="2"/>
      <c r="DZ591" s="2"/>
      <c r="EA591" s="2"/>
      <c r="EB591" s="2"/>
      <c r="EC591" s="2"/>
      <c r="ED591" s="2"/>
      <c r="EE591" s="2"/>
      <c r="EF591" s="2"/>
      <c r="EG591" s="2"/>
      <c r="EH591" s="2"/>
      <c r="EI591" s="2"/>
      <c r="EJ591" s="2"/>
      <c r="EK591" s="2"/>
      <c r="EL591" s="2"/>
      <c r="EM591" s="2"/>
      <c r="EN591" s="2"/>
      <c r="EO591" s="2"/>
      <c r="EP591" s="2"/>
      <c r="EQ591" s="2"/>
      <c r="ER591" s="2"/>
      <c r="ES591" s="2"/>
      <c r="ET591" s="2"/>
      <c r="EU591" s="2"/>
      <c r="EV591" s="2"/>
    </row>
    <row r="592" spans="1:152" ht="12.7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2"/>
      <c r="BX592" s="2"/>
      <c r="BY592" s="2"/>
      <c r="BZ592" s="2"/>
      <c r="CA592" s="2"/>
      <c r="CB592" s="2"/>
      <c r="CC592" s="2"/>
      <c r="CD592" s="2"/>
      <c r="CE592" s="2"/>
      <c r="CF592" s="2"/>
      <c r="CG592" s="2"/>
      <c r="CH592" s="2"/>
      <c r="CI592" s="2"/>
      <c r="CJ592" s="2"/>
      <c r="CK592" s="2"/>
      <c r="CL592" s="2"/>
      <c r="CM592" s="2"/>
      <c r="CN592" s="2"/>
      <c r="CO592" s="2"/>
      <c r="CP592" s="2"/>
      <c r="CQ592" s="2"/>
      <c r="CR592" s="2"/>
      <c r="CS592" s="2"/>
      <c r="CT592" s="2"/>
      <c r="CU592" s="2"/>
      <c r="CV592" s="2"/>
      <c r="CW592" s="2"/>
      <c r="CX592" s="2"/>
      <c r="CY592" s="2"/>
      <c r="CZ592" s="2"/>
      <c r="DA592" s="2"/>
      <c r="DB592" s="2"/>
      <c r="DC592" s="2"/>
      <c r="DD592" s="2"/>
      <c r="DE592" s="2"/>
      <c r="DF592" s="2"/>
      <c r="DG592" s="2"/>
      <c r="DH592" s="2"/>
      <c r="DI592" s="2"/>
      <c r="DJ592" s="2"/>
      <c r="DK592" s="2"/>
      <c r="DL592" s="2"/>
      <c r="DM592" s="2"/>
      <c r="DN592" s="2"/>
      <c r="DO592" s="2"/>
      <c r="DP592" s="2"/>
      <c r="DQ592" s="2"/>
      <c r="DR592" s="2"/>
      <c r="DS592" s="2"/>
      <c r="DT592" s="2"/>
      <c r="DU592" s="2"/>
      <c r="DV592" s="2"/>
      <c r="DW592" s="2"/>
      <c r="DX592" s="2"/>
      <c r="DY592" s="2"/>
      <c r="DZ592" s="2"/>
      <c r="EA592" s="2"/>
      <c r="EB592" s="2"/>
      <c r="EC592" s="2"/>
      <c r="ED592" s="2"/>
      <c r="EE592" s="2"/>
      <c r="EF592" s="2"/>
      <c r="EG592" s="2"/>
      <c r="EH592" s="2"/>
      <c r="EI592" s="2"/>
      <c r="EJ592" s="2"/>
      <c r="EK592" s="2"/>
      <c r="EL592" s="2"/>
      <c r="EM592" s="2"/>
      <c r="EN592" s="2"/>
      <c r="EO592" s="2"/>
      <c r="EP592" s="2"/>
      <c r="EQ592" s="2"/>
      <c r="ER592" s="2"/>
      <c r="ES592" s="2"/>
      <c r="ET592" s="2"/>
      <c r="EU592" s="2"/>
      <c r="EV592" s="2"/>
    </row>
    <row r="593" spans="1:152" ht="12.7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c r="BW593" s="2"/>
      <c r="BX593" s="2"/>
      <c r="BY593" s="2"/>
      <c r="BZ593" s="2"/>
      <c r="CA593" s="2"/>
      <c r="CB593" s="2"/>
      <c r="CC593" s="2"/>
      <c r="CD593" s="2"/>
      <c r="CE593" s="2"/>
      <c r="CF593" s="2"/>
      <c r="CG593" s="2"/>
      <c r="CH593" s="2"/>
      <c r="CI593" s="2"/>
      <c r="CJ593" s="2"/>
      <c r="CK593" s="2"/>
      <c r="CL593" s="2"/>
      <c r="CM593" s="2"/>
      <c r="CN593" s="2"/>
      <c r="CO593" s="2"/>
      <c r="CP593" s="2"/>
      <c r="CQ593" s="2"/>
      <c r="CR593" s="2"/>
      <c r="CS593" s="2"/>
      <c r="CT593" s="2"/>
      <c r="CU593" s="2"/>
      <c r="CV593" s="2"/>
      <c r="CW593" s="2"/>
      <c r="CX593" s="2"/>
      <c r="CY593" s="2"/>
      <c r="CZ593" s="2"/>
      <c r="DA593" s="2"/>
      <c r="DB593" s="2"/>
      <c r="DC593" s="2"/>
      <c r="DD593" s="2"/>
      <c r="DE593" s="2"/>
      <c r="DF593" s="2"/>
      <c r="DG593" s="2"/>
      <c r="DH593" s="2"/>
      <c r="DI593" s="2"/>
      <c r="DJ593" s="2"/>
      <c r="DK593" s="2"/>
      <c r="DL593" s="2"/>
      <c r="DM593" s="2"/>
      <c r="DN593" s="2"/>
      <c r="DO593" s="2"/>
      <c r="DP593" s="2"/>
      <c r="DQ593" s="2"/>
      <c r="DR593" s="2"/>
      <c r="DS593" s="2"/>
      <c r="DT593" s="2"/>
      <c r="DU593" s="2"/>
      <c r="DV593" s="2"/>
      <c r="DW593" s="2"/>
      <c r="DX593" s="2"/>
      <c r="DY593" s="2"/>
      <c r="DZ593" s="2"/>
      <c r="EA593" s="2"/>
      <c r="EB593" s="2"/>
      <c r="EC593" s="2"/>
      <c r="ED593" s="2"/>
      <c r="EE593" s="2"/>
      <c r="EF593" s="2"/>
      <c r="EG593" s="2"/>
      <c r="EH593" s="2"/>
      <c r="EI593" s="2"/>
      <c r="EJ593" s="2"/>
      <c r="EK593" s="2"/>
      <c r="EL593" s="2"/>
      <c r="EM593" s="2"/>
      <c r="EN593" s="2"/>
      <c r="EO593" s="2"/>
      <c r="EP593" s="2"/>
      <c r="EQ593" s="2"/>
      <c r="ER593" s="2"/>
      <c r="ES593" s="2"/>
      <c r="ET593" s="2"/>
      <c r="EU593" s="2"/>
      <c r="EV593" s="2"/>
    </row>
    <row r="594" spans="1:152" ht="12.7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c r="BW594" s="2"/>
      <c r="BX594" s="2"/>
      <c r="BY594" s="2"/>
      <c r="BZ594" s="2"/>
      <c r="CA594" s="2"/>
      <c r="CB594" s="2"/>
      <c r="CC594" s="2"/>
      <c r="CD594" s="2"/>
      <c r="CE594" s="2"/>
      <c r="CF594" s="2"/>
      <c r="CG594" s="2"/>
      <c r="CH594" s="2"/>
      <c r="CI594" s="2"/>
      <c r="CJ594" s="2"/>
      <c r="CK594" s="2"/>
      <c r="CL594" s="2"/>
      <c r="CM594" s="2"/>
      <c r="CN594" s="2"/>
      <c r="CO594" s="2"/>
      <c r="CP594" s="2"/>
      <c r="CQ594" s="2"/>
      <c r="CR594" s="2"/>
      <c r="CS594" s="2"/>
      <c r="CT594" s="2"/>
      <c r="CU594" s="2"/>
      <c r="CV594" s="2"/>
      <c r="CW594" s="2"/>
      <c r="CX594" s="2"/>
      <c r="CY594" s="2"/>
      <c r="CZ594" s="2"/>
      <c r="DA594" s="2"/>
      <c r="DB594" s="2"/>
      <c r="DC594" s="2"/>
      <c r="DD594" s="2"/>
      <c r="DE594" s="2"/>
      <c r="DF594" s="2"/>
      <c r="DG594" s="2"/>
      <c r="DH594" s="2"/>
      <c r="DI594" s="2"/>
      <c r="DJ594" s="2"/>
      <c r="DK594" s="2"/>
      <c r="DL594" s="2"/>
      <c r="DM594" s="2"/>
      <c r="DN594" s="2"/>
      <c r="DO594" s="2"/>
      <c r="DP594" s="2"/>
      <c r="DQ594" s="2"/>
      <c r="DR594" s="2"/>
      <c r="DS594" s="2"/>
      <c r="DT594" s="2"/>
      <c r="DU594" s="2"/>
      <c r="DV594" s="2"/>
      <c r="DW594" s="2"/>
      <c r="DX594" s="2"/>
      <c r="DY594" s="2"/>
      <c r="DZ594" s="2"/>
      <c r="EA594" s="2"/>
      <c r="EB594" s="2"/>
      <c r="EC594" s="2"/>
      <c r="ED594" s="2"/>
      <c r="EE594" s="2"/>
      <c r="EF594" s="2"/>
      <c r="EG594" s="2"/>
      <c r="EH594" s="2"/>
      <c r="EI594" s="2"/>
      <c r="EJ594" s="2"/>
      <c r="EK594" s="2"/>
      <c r="EL594" s="2"/>
      <c r="EM594" s="2"/>
      <c r="EN594" s="2"/>
      <c r="EO594" s="2"/>
      <c r="EP594" s="2"/>
      <c r="EQ594" s="2"/>
      <c r="ER594" s="2"/>
      <c r="ES594" s="2"/>
      <c r="ET594" s="2"/>
      <c r="EU594" s="2"/>
      <c r="EV594" s="2"/>
    </row>
    <row r="595" spans="1:152" ht="12.7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c r="BW595" s="2"/>
      <c r="BX595" s="2"/>
      <c r="BY595" s="2"/>
      <c r="BZ595" s="2"/>
      <c r="CA595" s="2"/>
      <c r="CB595" s="2"/>
      <c r="CC595" s="2"/>
      <c r="CD595" s="2"/>
      <c r="CE595" s="2"/>
      <c r="CF595" s="2"/>
      <c r="CG595" s="2"/>
      <c r="CH595" s="2"/>
      <c r="CI595" s="2"/>
      <c r="CJ595" s="2"/>
      <c r="CK595" s="2"/>
      <c r="CL595" s="2"/>
      <c r="CM595" s="2"/>
      <c r="CN595" s="2"/>
      <c r="CO595" s="2"/>
      <c r="CP595" s="2"/>
      <c r="CQ595" s="2"/>
      <c r="CR595" s="2"/>
      <c r="CS595" s="2"/>
      <c r="CT595" s="2"/>
      <c r="CU595" s="2"/>
      <c r="CV595" s="2"/>
      <c r="CW595" s="2"/>
      <c r="CX595" s="2"/>
      <c r="CY595" s="2"/>
      <c r="CZ595" s="2"/>
      <c r="DA595" s="2"/>
      <c r="DB595" s="2"/>
      <c r="DC595" s="2"/>
      <c r="DD595" s="2"/>
      <c r="DE595" s="2"/>
      <c r="DF595" s="2"/>
      <c r="DG595" s="2"/>
      <c r="DH595" s="2"/>
      <c r="DI595" s="2"/>
      <c r="DJ595" s="2"/>
      <c r="DK595" s="2"/>
      <c r="DL595" s="2"/>
      <c r="DM595" s="2"/>
      <c r="DN595" s="2"/>
      <c r="DO595" s="2"/>
      <c r="DP595" s="2"/>
      <c r="DQ595" s="2"/>
      <c r="DR595" s="2"/>
      <c r="DS595" s="2"/>
      <c r="DT595" s="2"/>
      <c r="DU595" s="2"/>
      <c r="DV595" s="2"/>
      <c r="DW595" s="2"/>
      <c r="DX595" s="2"/>
      <c r="DY595" s="2"/>
      <c r="DZ595" s="2"/>
      <c r="EA595" s="2"/>
      <c r="EB595" s="2"/>
      <c r="EC595" s="2"/>
      <c r="ED595" s="2"/>
      <c r="EE595" s="2"/>
      <c r="EF595" s="2"/>
      <c r="EG595" s="2"/>
      <c r="EH595" s="2"/>
      <c r="EI595" s="2"/>
      <c r="EJ595" s="2"/>
      <c r="EK595" s="2"/>
      <c r="EL595" s="2"/>
      <c r="EM595" s="2"/>
      <c r="EN595" s="2"/>
      <c r="EO595" s="2"/>
      <c r="EP595" s="2"/>
      <c r="EQ595" s="2"/>
      <c r="ER595" s="2"/>
      <c r="ES595" s="2"/>
      <c r="ET595" s="2"/>
      <c r="EU595" s="2"/>
      <c r="EV595" s="2"/>
    </row>
    <row r="596" spans="1:152" ht="12.7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2"/>
      <c r="BX596" s="2"/>
      <c r="BY596" s="2"/>
      <c r="BZ596" s="2"/>
      <c r="CA596" s="2"/>
      <c r="CB596" s="2"/>
      <c r="CC596" s="2"/>
      <c r="CD596" s="2"/>
      <c r="CE596" s="2"/>
      <c r="CF596" s="2"/>
      <c r="CG596" s="2"/>
      <c r="CH596" s="2"/>
      <c r="CI596" s="2"/>
      <c r="CJ596" s="2"/>
      <c r="CK596" s="2"/>
      <c r="CL596" s="2"/>
      <c r="CM596" s="2"/>
      <c r="CN596" s="2"/>
      <c r="CO596" s="2"/>
      <c r="CP596" s="2"/>
      <c r="CQ596" s="2"/>
      <c r="CR596" s="2"/>
      <c r="CS596" s="2"/>
      <c r="CT596" s="2"/>
      <c r="CU596" s="2"/>
      <c r="CV596" s="2"/>
      <c r="CW596" s="2"/>
      <c r="CX596" s="2"/>
      <c r="CY596" s="2"/>
      <c r="CZ596" s="2"/>
      <c r="DA596" s="2"/>
      <c r="DB596" s="2"/>
      <c r="DC596" s="2"/>
      <c r="DD596" s="2"/>
      <c r="DE596" s="2"/>
      <c r="DF596" s="2"/>
      <c r="DG596" s="2"/>
      <c r="DH596" s="2"/>
      <c r="DI596" s="2"/>
      <c r="DJ596" s="2"/>
      <c r="DK596" s="2"/>
      <c r="DL596" s="2"/>
      <c r="DM596" s="2"/>
      <c r="DN596" s="2"/>
      <c r="DO596" s="2"/>
      <c r="DP596" s="2"/>
      <c r="DQ596" s="2"/>
      <c r="DR596" s="2"/>
      <c r="DS596" s="2"/>
      <c r="DT596" s="2"/>
      <c r="DU596" s="2"/>
      <c r="DV596" s="2"/>
      <c r="DW596" s="2"/>
      <c r="DX596" s="2"/>
      <c r="DY596" s="2"/>
      <c r="DZ596" s="2"/>
      <c r="EA596" s="2"/>
      <c r="EB596" s="2"/>
      <c r="EC596" s="2"/>
      <c r="ED596" s="2"/>
      <c r="EE596" s="2"/>
      <c r="EF596" s="2"/>
      <c r="EG596" s="2"/>
      <c r="EH596" s="2"/>
      <c r="EI596" s="2"/>
      <c r="EJ596" s="2"/>
      <c r="EK596" s="2"/>
      <c r="EL596" s="2"/>
      <c r="EM596" s="2"/>
      <c r="EN596" s="2"/>
      <c r="EO596" s="2"/>
      <c r="EP596" s="2"/>
      <c r="EQ596" s="2"/>
      <c r="ER596" s="2"/>
      <c r="ES596" s="2"/>
      <c r="ET596" s="2"/>
      <c r="EU596" s="2"/>
      <c r="EV596" s="2"/>
    </row>
    <row r="597" spans="1:152" ht="12.7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c r="BW597" s="2"/>
      <c r="BX597" s="2"/>
      <c r="BY597" s="2"/>
      <c r="BZ597" s="2"/>
      <c r="CA597" s="2"/>
      <c r="CB597" s="2"/>
      <c r="CC597" s="2"/>
      <c r="CD597" s="2"/>
      <c r="CE597" s="2"/>
      <c r="CF597" s="2"/>
      <c r="CG597" s="2"/>
      <c r="CH597" s="2"/>
      <c r="CI597" s="2"/>
      <c r="CJ597" s="2"/>
      <c r="CK597" s="2"/>
      <c r="CL597" s="2"/>
      <c r="CM597" s="2"/>
      <c r="CN597" s="2"/>
      <c r="CO597" s="2"/>
      <c r="CP597" s="2"/>
      <c r="CQ597" s="2"/>
      <c r="CR597" s="2"/>
      <c r="CS597" s="2"/>
      <c r="CT597" s="2"/>
      <c r="CU597" s="2"/>
      <c r="CV597" s="2"/>
      <c r="CW597" s="2"/>
      <c r="CX597" s="2"/>
      <c r="CY597" s="2"/>
      <c r="CZ597" s="2"/>
      <c r="DA597" s="2"/>
      <c r="DB597" s="2"/>
      <c r="DC597" s="2"/>
      <c r="DD597" s="2"/>
      <c r="DE597" s="2"/>
      <c r="DF597" s="2"/>
      <c r="DG597" s="2"/>
      <c r="DH597" s="2"/>
      <c r="DI597" s="2"/>
      <c r="DJ597" s="2"/>
      <c r="DK597" s="2"/>
      <c r="DL597" s="2"/>
      <c r="DM597" s="2"/>
      <c r="DN597" s="2"/>
      <c r="DO597" s="2"/>
      <c r="DP597" s="2"/>
      <c r="DQ597" s="2"/>
      <c r="DR597" s="2"/>
      <c r="DS597" s="2"/>
      <c r="DT597" s="2"/>
      <c r="DU597" s="2"/>
      <c r="DV597" s="2"/>
      <c r="DW597" s="2"/>
      <c r="DX597" s="2"/>
      <c r="DY597" s="2"/>
      <c r="DZ597" s="2"/>
      <c r="EA597" s="2"/>
      <c r="EB597" s="2"/>
      <c r="EC597" s="2"/>
      <c r="ED597" s="2"/>
      <c r="EE597" s="2"/>
      <c r="EF597" s="2"/>
      <c r="EG597" s="2"/>
      <c r="EH597" s="2"/>
      <c r="EI597" s="2"/>
      <c r="EJ597" s="2"/>
      <c r="EK597" s="2"/>
      <c r="EL597" s="2"/>
      <c r="EM597" s="2"/>
      <c r="EN597" s="2"/>
      <c r="EO597" s="2"/>
      <c r="EP597" s="2"/>
      <c r="EQ597" s="2"/>
      <c r="ER597" s="2"/>
      <c r="ES597" s="2"/>
      <c r="ET597" s="2"/>
      <c r="EU597" s="2"/>
      <c r="EV597" s="2"/>
    </row>
    <row r="598" spans="1:152" ht="12.7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c r="BW598" s="2"/>
      <c r="BX598" s="2"/>
      <c r="BY598" s="2"/>
      <c r="BZ598" s="2"/>
      <c r="CA598" s="2"/>
      <c r="CB598" s="2"/>
      <c r="CC598" s="2"/>
      <c r="CD598" s="2"/>
      <c r="CE598" s="2"/>
      <c r="CF598" s="2"/>
      <c r="CG598" s="2"/>
      <c r="CH598" s="2"/>
      <c r="CI598" s="2"/>
      <c r="CJ598" s="2"/>
      <c r="CK598" s="2"/>
      <c r="CL598" s="2"/>
      <c r="CM598" s="2"/>
      <c r="CN598" s="2"/>
      <c r="CO598" s="2"/>
      <c r="CP598" s="2"/>
      <c r="CQ598" s="2"/>
      <c r="CR598" s="2"/>
      <c r="CS598" s="2"/>
      <c r="CT598" s="2"/>
      <c r="CU598" s="2"/>
      <c r="CV598" s="2"/>
      <c r="CW598" s="2"/>
      <c r="CX598" s="2"/>
      <c r="CY598" s="2"/>
      <c r="CZ598" s="2"/>
      <c r="DA598" s="2"/>
      <c r="DB598" s="2"/>
      <c r="DC598" s="2"/>
      <c r="DD598" s="2"/>
      <c r="DE598" s="2"/>
      <c r="DF598" s="2"/>
      <c r="DG598" s="2"/>
      <c r="DH598" s="2"/>
      <c r="DI598" s="2"/>
      <c r="DJ598" s="2"/>
      <c r="DK598" s="2"/>
      <c r="DL598" s="2"/>
      <c r="DM598" s="2"/>
      <c r="DN598" s="2"/>
      <c r="DO598" s="2"/>
      <c r="DP598" s="2"/>
      <c r="DQ598" s="2"/>
      <c r="DR598" s="2"/>
      <c r="DS598" s="2"/>
      <c r="DT598" s="2"/>
      <c r="DU598" s="2"/>
      <c r="DV598" s="2"/>
      <c r="DW598" s="2"/>
      <c r="DX598" s="2"/>
      <c r="DY598" s="2"/>
      <c r="DZ598" s="2"/>
      <c r="EA598" s="2"/>
      <c r="EB598" s="2"/>
      <c r="EC598" s="2"/>
      <c r="ED598" s="2"/>
      <c r="EE598" s="2"/>
      <c r="EF598" s="2"/>
      <c r="EG598" s="2"/>
      <c r="EH598" s="2"/>
      <c r="EI598" s="2"/>
      <c r="EJ598" s="2"/>
      <c r="EK598" s="2"/>
      <c r="EL598" s="2"/>
      <c r="EM598" s="2"/>
      <c r="EN598" s="2"/>
      <c r="EO598" s="2"/>
      <c r="EP598" s="2"/>
      <c r="EQ598" s="2"/>
      <c r="ER598" s="2"/>
      <c r="ES598" s="2"/>
      <c r="ET598" s="2"/>
      <c r="EU598" s="2"/>
      <c r="EV598" s="2"/>
    </row>
    <row r="599" spans="1:152" ht="12.7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c r="BW599" s="2"/>
      <c r="BX599" s="2"/>
      <c r="BY599" s="2"/>
      <c r="BZ599" s="2"/>
      <c r="CA599" s="2"/>
      <c r="CB599" s="2"/>
      <c r="CC599" s="2"/>
      <c r="CD599" s="2"/>
      <c r="CE599" s="2"/>
      <c r="CF599" s="2"/>
      <c r="CG599" s="2"/>
      <c r="CH599" s="2"/>
      <c r="CI599" s="2"/>
      <c r="CJ599" s="2"/>
      <c r="CK599" s="2"/>
      <c r="CL599" s="2"/>
      <c r="CM599" s="2"/>
      <c r="CN599" s="2"/>
      <c r="CO599" s="2"/>
      <c r="CP599" s="2"/>
      <c r="CQ599" s="2"/>
      <c r="CR599" s="2"/>
      <c r="CS599" s="2"/>
      <c r="CT599" s="2"/>
      <c r="CU599" s="2"/>
      <c r="CV599" s="2"/>
      <c r="CW599" s="2"/>
      <c r="CX599" s="2"/>
      <c r="CY599" s="2"/>
      <c r="CZ599" s="2"/>
      <c r="DA599" s="2"/>
      <c r="DB599" s="2"/>
      <c r="DC599" s="2"/>
      <c r="DD599" s="2"/>
      <c r="DE599" s="2"/>
      <c r="DF599" s="2"/>
      <c r="DG599" s="2"/>
      <c r="DH599" s="2"/>
      <c r="DI599" s="2"/>
      <c r="DJ599" s="2"/>
      <c r="DK599" s="2"/>
      <c r="DL599" s="2"/>
      <c r="DM599" s="2"/>
      <c r="DN599" s="2"/>
      <c r="DO599" s="2"/>
      <c r="DP599" s="2"/>
      <c r="DQ599" s="2"/>
      <c r="DR599" s="2"/>
      <c r="DS599" s="2"/>
      <c r="DT599" s="2"/>
      <c r="DU599" s="2"/>
      <c r="DV599" s="2"/>
      <c r="DW599" s="2"/>
      <c r="DX599" s="2"/>
      <c r="DY599" s="2"/>
      <c r="DZ599" s="2"/>
      <c r="EA599" s="2"/>
      <c r="EB599" s="2"/>
      <c r="EC599" s="2"/>
      <c r="ED599" s="2"/>
      <c r="EE599" s="2"/>
      <c r="EF599" s="2"/>
      <c r="EG599" s="2"/>
      <c r="EH599" s="2"/>
      <c r="EI599" s="2"/>
      <c r="EJ599" s="2"/>
      <c r="EK599" s="2"/>
      <c r="EL599" s="2"/>
      <c r="EM599" s="2"/>
      <c r="EN599" s="2"/>
      <c r="EO599" s="2"/>
      <c r="EP599" s="2"/>
      <c r="EQ599" s="2"/>
      <c r="ER599" s="2"/>
      <c r="ES599" s="2"/>
      <c r="ET599" s="2"/>
      <c r="EU599" s="2"/>
      <c r="EV599" s="2"/>
    </row>
    <row r="600" spans="1:152" ht="12.7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c r="BW600" s="2"/>
      <c r="BX600" s="2"/>
      <c r="BY600" s="2"/>
      <c r="BZ600" s="2"/>
      <c r="CA600" s="2"/>
      <c r="CB600" s="2"/>
      <c r="CC600" s="2"/>
      <c r="CD600" s="2"/>
      <c r="CE600" s="2"/>
      <c r="CF600" s="2"/>
      <c r="CG600" s="2"/>
      <c r="CH600" s="2"/>
      <c r="CI600" s="2"/>
      <c r="CJ600" s="2"/>
      <c r="CK600" s="2"/>
      <c r="CL600" s="2"/>
      <c r="CM600" s="2"/>
      <c r="CN600" s="2"/>
      <c r="CO600" s="2"/>
      <c r="CP600" s="2"/>
      <c r="CQ600" s="2"/>
      <c r="CR600" s="2"/>
      <c r="CS600" s="2"/>
      <c r="CT600" s="2"/>
      <c r="CU600" s="2"/>
      <c r="CV600" s="2"/>
      <c r="CW600" s="2"/>
      <c r="CX600" s="2"/>
      <c r="CY600" s="2"/>
      <c r="CZ600" s="2"/>
      <c r="DA600" s="2"/>
      <c r="DB600" s="2"/>
      <c r="DC600" s="2"/>
      <c r="DD600" s="2"/>
      <c r="DE600" s="2"/>
      <c r="DF600" s="2"/>
      <c r="DG600" s="2"/>
      <c r="DH600" s="2"/>
      <c r="DI600" s="2"/>
      <c r="DJ600" s="2"/>
      <c r="DK600" s="2"/>
      <c r="DL600" s="2"/>
      <c r="DM600" s="2"/>
      <c r="DN600" s="2"/>
      <c r="DO600" s="2"/>
      <c r="DP600" s="2"/>
      <c r="DQ600" s="2"/>
      <c r="DR600" s="2"/>
      <c r="DS600" s="2"/>
      <c r="DT600" s="2"/>
      <c r="DU600" s="2"/>
      <c r="DV600" s="2"/>
      <c r="DW600" s="2"/>
      <c r="DX600" s="2"/>
      <c r="DY600" s="2"/>
      <c r="DZ600" s="2"/>
      <c r="EA600" s="2"/>
      <c r="EB600" s="2"/>
      <c r="EC600" s="2"/>
      <c r="ED600" s="2"/>
      <c r="EE600" s="2"/>
      <c r="EF600" s="2"/>
      <c r="EG600" s="2"/>
      <c r="EH600" s="2"/>
      <c r="EI600" s="2"/>
      <c r="EJ600" s="2"/>
      <c r="EK600" s="2"/>
      <c r="EL600" s="2"/>
      <c r="EM600" s="2"/>
      <c r="EN600" s="2"/>
      <c r="EO600" s="2"/>
      <c r="EP600" s="2"/>
      <c r="EQ600" s="2"/>
      <c r="ER600" s="2"/>
      <c r="ES600" s="2"/>
      <c r="ET600" s="2"/>
      <c r="EU600" s="2"/>
      <c r="EV600" s="2"/>
    </row>
    <row r="601" spans="1:152" ht="12.7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BW601" s="2"/>
      <c r="BX601" s="2"/>
      <c r="BY601" s="2"/>
      <c r="BZ601" s="2"/>
      <c r="CA601" s="2"/>
      <c r="CB601" s="2"/>
      <c r="CC601" s="2"/>
      <c r="CD601" s="2"/>
      <c r="CE601" s="2"/>
      <c r="CF601" s="2"/>
      <c r="CG601" s="2"/>
      <c r="CH601" s="2"/>
      <c r="CI601" s="2"/>
      <c r="CJ601" s="2"/>
      <c r="CK601" s="2"/>
      <c r="CL601" s="2"/>
      <c r="CM601" s="2"/>
      <c r="CN601" s="2"/>
      <c r="CO601" s="2"/>
      <c r="CP601" s="2"/>
      <c r="CQ601" s="2"/>
      <c r="CR601" s="2"/>
      <c r="CS601" s="2"/>
      <c r="CT601" s="2"/>
      <c r="CU601" s="2"/>
      <c r="CV601" s="2"/>
      <c r="CW601" s="2"/>
      <c r="CX601" s="2"/>
      <c r="CY601" s="2"/>
      <c r="CZ601" s="2"/>
      <c r="DA601" s="2"/>
      <c r="DB601" s="2"/>
      <c r="DC601" s="2"/>
      <c r="DD601" s="2"/>
      <c r="DE601" s="2"/>
      <c r="DF601" s="2"/>
      <c r="DG601" s="2"/>
      <c r="DH601" s="2"/>
      <c r="DI601" s="2"/>
      <c r="DJ601" s="2"/>
      <c r="DK601" s="2"/>
      <c r="DL601" s="2"/>
      <c r="DM601" s="2"/>
      <c r="DN601" s="2"/>
      <c r="DO601" s="2"/>
      <c r="DP601" s="2"/>
      <c r="DQ601" s="2"/>
      <c r="DR601" s="2"/>
      <c r="DS601" s="2"/>
      <c r="DT601" s="2"/>
      <c r="DU601" s="2"/>
      <c r="DV601" s="2"/>
      <c r="DW601" s="2"/>
      <c r="DX601" s="2"/>
      <c r="DY601" s="2"/>
      <c r="DZ601" s="2"/>
      <c r="EA601" s="2"/>
      <c r="EB601" s="2"/>
      <c r="EC601" s="2"/>
      <c r="ED601" s="2"/>
      <c r="EE601" s="2"/>
      <c r="EF601" s="2"/>
      <c r="EG601" s="2"/>
      <c r="EH601" s="2"/>
      <c r="EI601" s="2"/>
      <c r="EJ601" s="2"/>
      <c r="EK601" s="2"/>
      <c r="EL601" s="2"/>
      <c r="EM601" s="2"/>
      <c r="EN601" s="2"/>
      <c r="EO601" s="2"/>
      <c r="EP601" s="2"/>
      <c r="EQ601" s="2"/>
      <c r="ER601" s="2"/>
      <c r="ES601" s="2"/>
      <c r="ET601" s="2"/>
      <c r="EU601" s="2"/>
      <c r="EV601" s="2"/>
    </row>
    <row r="602" spans="1:152" ht="12.7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c r="BW602" s="2"/>
      <c r="BX602" s="2"/>
      <c r="BY602" s="2"/>
      <c r="BZ602" s="2"/>
      <c r="CA602" s="2"/>
      <c r="CB602" s="2"/>
      <c r="CC602" s="2"/>
      <c r="CD602" s="2"/>
      <c r="CE602" s="2"/>
      <c r="CF602" s="2"/>
      <c r="CG602" s="2"/>
      <c r="CH602" s="2"/>
      <c r="CI602" s="2"/>
      <c r="CJ602" s="2"/>
      <c r="CK602" s="2"/>
      <c r="CL602" s="2"/>
      <c r="CM602" s="2"/>
      <c r="CN602" s="2"/>
      <c r="CO602" s="2"/>
      <c r="CP602" s="2"/>
      <c r="CQ602" s="2"/>
      <c r="CR602" s="2"/>
      <c r="CS602" s="2"/>
      <c r="CT602" s="2"/>
      <c r="CU602" s="2"/>
      <c r="CV602" s="2"/>
      <c r="CW602" s="2"/>
      <c r="CX602" s="2"/>
      <c r="CY602" s="2"/>
      <c r="CZ602" s="2"/>
      <c r="DA602" s="2"/>
      <c r="DB602" s="2"/>
      <c r="DC602" s="2"/>
      <c r="DD602" s="2"/>
      <c r="DE602" s="2"/>
      <c r="DF602" s="2"/>
      <c r="DG602" s="2"/>
      <c r="DH602" s="2"/>
      <c r="DI602" s="2"/>
      <c r="DJ602" s="2"/>
      <c r="DK602" s="2"/>
      <c r="DL602" s="2"/>
      <c r="DM602" s="2"/>
      <c r="DN602" s="2"/>
      <c r="DO602" s="2"/>
      <c r="DP602" s="2"/>
      <c r="DQ602" s="2"/>
      <c r="DR602" s="2"/>
      <c r="DS602" s="2"/>
      <c r="DT602" s="2"/>
      <c r="DU602" s="2"/>
      <c r="DV602" s="2"/>
      <c r="DW602" s="2"/>
      <c r="DX602" s="2"/>
      <c r="DY602" s="2"/>
      <c r="DZ602" s="2"/>
      <c r="EA602" s="2"/>
      <c r="EB602" s="2"/>
      <c r="EC602" s="2"/>
      <c r="ED602" s="2"/>
      <c r="EE602" s="2"/>
      <c r="EF602" s="2"/>
      <c r="EG602" s="2"/>
      <c r="EH602" s="2"/>
      <c r="EI602" s="2"/>
      <c r="EJ602" s="2"/>
      <c r="EK602" s="2"/>
      <c r="EL602" s="2"/>
      <c r="EM602" s="2"/>
      <c r="EN602" s="2"/>
      <c r="EO602" s="2"/>
      <c r="EP602" s="2"/>
      <c r="EQ602" s="2"/>
      <c r="ER602" s="2"/>
      <c r="ES602" s="2"/>
      <c r="ET602" s="2"/>
      <c r="EU602" s="2"/>
      <c r="EV602" s="2"/>
    </row>
    <row r="603" spans="1:152" ht="12.7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c r="BW603" s="2"/>
      <c r="BX603" s="2"/>
      <c r="BY603" s="2"/>
      <c r="BZ603" s="2"/>
      <c r="CA603" s="2"/>
      <c r="CB603" s="2"/>
      <c r="CC603" s="2"/>
      <c r="CD603" s="2"/>
      <c r="CE603" s="2"/>
      <c r="CF603" s="2"/>
      <c r="CG603" s="2"/>
      <c r="CH603" s="2"/>
      <c r="CI603" s="2"/>
      <c r="CJ603" s="2"/>
      <c r="CK603" s="2"/>
      <c r="CL603" s="2"/>
      <c r="CM603" s="2"/>
      <c r="CN603" s="2"/>
      <c r="CO603" s="2"/>
      <c r="CP603" s="2"/>
      <c r="CQ603" s="2"/>
      <c r="CR603" s="2"/>
      <c r="CS603" s="2"/>
      <c r="CT603" s="2"/>
      <c r="CU603" s="2"/>
      <c r="CV603" s="2"/>
      <c r="CW603" s="2"/>
      <c r="CX603" s="2"/>
      <c r="CY603" s="2"/>
      <c r="CZ603" s="2"/>
      <c r="DA603" s="2"/>
      <c r="DB603" s="2"/>
      <c r="DC603" s="2"/>
      <c r="DD603" s="2"/>
      <c r="DE603" s="2"/>
      <c r="DF603" s="2"/>
      <c r="DG603" s="2"/>
      <c r="DH603" s="2"/>
      <c r="DI603" s="2"/>
      <c r="DJ603" s="2"/>
      <c r="DK603" s="2"/>
      <c r="DL603" s="2"/>
      <c r="DM603" s="2"/>
      <c r="DN603" s="2"/>
      <c r="DO603" s="2"/>
      <c r="DP603" s="2"/>
      <c r="DQ603" s="2"/>
      <c r="DR603" s="2"/>
      <c r="DS603" s="2"/>
      <c r="DT603" s="2"/>
      <c r="DU603" s="2"/>
      <c r="DV603" s="2"/>
      <c r="DW603" s="2"/>
      <c r="DX603" s="2"/>
      <c r="DY603" s="2"/>
      <c r="DZ603" s="2"/>
      <c r="EA603" s="2"/>
      <c r="EB603" s="2"/>
      <c r="EC603" s="2"/>
      <c r="ED603" s="2"/>
      <c r="EE603" s="2"/>
      <c r="EF603" s="2"/>
      <c r="EG603" s="2"/>
      <c r="EH603" s="2"/>
      <c r="EI603" s="2"/>
      <c r="EJ603" s="2"/>
      <c r="EK603" s="2"/>
      <c r="EL603" s="2"/>
      <c r="EM603" s="2"/>
      <c r="EN603" s="2"/>
      <c r="EO603" s="2"/>
      <c r="EP603" s="2"/>
      <c r="EQ603" s="2"/>
      <c r="ER603" s="2"/>
      <c r="ES603" s="2"/>
      <c r="ET603" s="2"/>
      <c r="EU603" s="2"/>
      <c r="EV603" s="2"/>
    </row>
    <row r="604" spans="1:152" ht="12.7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2"/>
      <c r="BX604" s="2"/>
      <c r="BY604" s="2"/>
      <c r="BZ604" s="2"/>
      <c r="CA604" s="2"/>
      <c r="CB604" s="2"/>
      <c r="CC604" s="2"/>
      <c r="CD604" s="2"/>
      <c r="CE604" s="2"/>
      <c r="CF604" s="2"/>
      <c r="CG604" s="2"/>
      <c r="CH604" s="2"/>
      <c r="CI604" s="2"/>
      <c r="CJ604" s="2"/>
      <c r="CK604" s="2"/>
      <c r="CL604" s="2"/>
      <c r="CM604" s="2"/>
      <c r="CN604" s="2"/>
      <c r="CO604" s="2"/>
      <c r="CP604" s="2"/>
      <c r="CQ604" s="2"/>
      <c r="CR604" s="2"/>
      <c r="CS604" s="2"/>
      <c r="CT604" s="2"/>
      <c r="CU604" s="2"/>
      <c r="CV604" s="2"/>
      <c r="CW604" s="2"/>
      <c r="CX604" s="2"/>
      <c r="CY604" s="2"/>
      <c r="CZ604" s="2"/>
      <c r="DA604" s="2"/>
      <c r="DB604" s="2"/>
      <c r="DC604" s="2"/>
      <c r="DD604" s="2"/>
      <c r="DE604" s="2"/>
      <c r="DF604" s="2"/>
      <c r="DG604" s="2"/>
      <c r="DH604" s="2"/>
      <c r="DI604" s="2"/>
      <c r="DJ604" s="2"/>
      <c r="DK604" s="2"/>
      <c r="DL604" s="2"/>
      <c r="DM604" s="2"/>
      <c r="DN604" s="2"/>
      <c r="DO604" s="2"/>
      <c r="DP604" s="2"/>
      <c r="DQ604" s="2"/>
      <c r="DR604" s="2"/>
      <c r="DS604" s="2"/>
      <c r="DT604" s="2"/>
      <c r="DU604" s="2"/>
      <c r="DV604" s="2"/>
      <c r="DW604" s="2"/>
      <c r="DX604" s="2"/>
      <c r="DY604" s="2"/>
      <c r="DZ604" s="2"/>
      <c r="EA604" s="2"/>
      <c r="EB604" s="2"/>
      <c r="EC604" s="2"/>
      <c r="ED604" s="2"/>
      <c r="EE604" s="2"/>
      <c r="EF604" s="2"/>
      <c r="EG604" s="2"/>
      <c r="EH604" s="2"/>
      <c r="EI604" s="2"/>
      <c r="EJ604" s="2"/>
      <c r="EK604" s="2"/>
      <c r="EL604" s="2"/>
      <c r="EM604" s="2"/>
      <c r="EN604" s="2"/>
      <c r="EO604" s="2"/>
      <c r="EP604" s="2"/>
      <c r="EQ604" s="2"/>
      <c r="ER604" s="2"/>
      <c r="ES604" s="2"/>
      <c r="ET604" s="2"/>
      <c r="EU604" s="2"/>
      <c r="EV604" s="2"/>
    </row>
    <row r="605" spans="1:152" ht="12.7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BW605" s="2"/>
      <c r="BX605" s="2"/>
      <c r="BY605" s="2"/>
      <c r="BZ605" s="2"/>
      <c r="CA605" s="2"/>
      <c r="CB605" s="2"/>
      <c r="CC605" s="2"/>
      <c r="CD605" s="2"/>
      <c r="CE605" s="2"/>
      <c r="CF605" s="2"/>
      <c r="CG605" s="2"/>
      <c r="CH605" s="2"/>
      <c r="CI605" s="2"/>
      <c r="CJ605" s="2"/>
      <c r="CK605" s="2"/>
      <c r="CL605" s="2"/>
      <c r="CM605" s="2"/>
      <c r="CN605" s="2"/>
      <c r="CO605" s="2"/>
      <c r="CP605" s="2"/>
      <c r="CQ605" s="2"/>
      <c r="CR605" s="2"/>
      <c r="CS605" s="2"/>
      <c r="CT605" s="2"/>
      <c r="CU605" s="2"/>
      <c r="CV605" s="2"/>
      <c r="CW605" s="2"/>
      <c r="CX605" s="2"/>
      <c r="CY605" s="2"/>
      <c r="CZ605" s="2"/>
      <c r="DA605" s="2"/>
      <c r="DB605" s="2"/>
      <c r="DC605" s="2"/>
      <c r="DD605" s="2"/>
      <c r="DE605" s="2"/>
      <c r="DF605" s="2"/>
      <c r="DG605" s="2"/>
      <c r="DH605" s="2"/>
      <c r="DI605" s="2"/>
      <c r="DJ605" s="2"/>
      <c r="DK605" s="2"/>
      <c r="DL605" s="2"/>
      <c r="DM605" s="2"/>
      <c r="DN605" s="2"/>
      <c r="DO605" s="2"/>
      <c r="DP605" s="2"/>
      <c r="DQ605" s="2"/>
      <c r="DR605" s="2"/>
      <c r="DS605" s="2"/>
      <c r="DT605" s="2"/>
      <c r="DU605" s="2"/>
      <c r="DV605" s="2"/>
      <c r="DW605" s="2"/>
      <c r="DX605" s="2"/>
      <c r="DY605" s="2"/>
      <c r="DZ605" s="2"/>
      <c r="EA605" s="2"/>
      <c r="EB605" s="2"/>
      <c r="EC605" s="2"/>
      <c r="ED605" s="2"/>
      <c r="EE605" s="2"/>
      <c r="EF605" s="2"/>
      <c r="EG605" s="2"/>
      <c r="EH605" s="2"/>
      <c r="EI605" s="2"/>
      <c r="EJ605" s="2"/>
      <c r="EK605" s="2"/>
      <c r="EL605" s="2"/>
      <c r="EM605" s="2"/>
      <c r="EN605" s="2"/>
      <c r="EO605" s="2"/>
      <c r="EP605" s="2"/>
      <c r="EQ605" s="2"/>
      <c r="ER605" s="2"/>
      <c r="ES605" s="2"/>
      <c r="ET605" s="2"/>
      <c r="EU605" s="2"/>
      <c r="EV605" s="2"/>
    </row>
    <row r="606" spans="1:152" ht="12.7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2"/>
      <c r="BX606" s="2"/>
      <c r="BY606" s="2"/>
      <c r="BZ606" s="2"/>
      <c r="CA606" s="2"/>
      <c r="CB606" s="2"/>
      <c r="CC606" s="2"/>
      <c r="CD606" s="2"/>
      <c r="CE606" s="2"/>
      <c r="CF606" s="2"/>
      <c r="CG606" s="2"/>
      <c r="CH606" s="2"/>
      <c r="CI606" s="2"/>
      <c r="CJ606" s="2"/>
      <c r="CK606" s="2"/>
      <c r="CL606" s="2"/>
      <c r="CM606" s="2"/>
      <c r="CN606" s="2"/>
      <c r="CO606" s="2"/>
      <c r="CP606" s="2"/>
      <c r="CQ606" s="2"/>
      <c r="CR606" s="2"/>
      <c r="CS606" s="2"/>
      <c r="CT606" s="2"/>
      <c r="CU606" s="2"/>
      <c r="CV606" s="2"/>
      <c r="CW606" s="2"/>
      <c r="CX606" s="2"/>
      <c r="CY606" s="2"/>
      <c r="CZ606" s="2"/>
      <c r="DA606" s="2"/>
      <c r="DB606" s="2"/>
      <c r="DC606" s="2"/>
      <c r="DD606" s="2"/>
      <c r="DE606" s="2"/>
      <c r="DF606" s="2"/>
      <c r="DG606" s="2"/>
      <c r="DH606" s="2"/>
      <c r="DI606" s="2"/>
      <c r="DJ606" s="2"/>
      <c r="DK606" s="2"/>
      <c r="DL606" s="2"/>
      <c r="DM606" s="2"/>
      <c r="DN606" s="2"/>
      <c r="DO606" s="2"/>
      <c r="DP606" s="2"/>
      <c r="DQ606" s="2"/>
      <c r="DR606" s="2"/>
      <c r="DS606" s="2"/>
      <c r="DT606" s="2"/>
      <c r="DU606" s="2"/>
      <c r="DV606" s="2"/>
      <c r="DW606" s="2"/>
      <c r="DX606" s="2"/>
      <c r="DY606" s="2"/>
      <c r="DZ606" s="2"/>
      <c r="EA606" s="2"/>
      <c r="EB606" s="2"/>
      <c r="EC606" s="2"/>
      <c r="ED606" s="2"/>
      <c r="EE606" s="2"/>
      <c r="EF606" s="2"/>
      <c r="EG606" s="2"/>
      <c r="EH606" s="2"/>
      <c r="EI606" s="2"/>
      <c r="EJ606" s="2"/>
      <c r="EK606" s="2"/>
      <c r="EL606" s="2"/>
      <c r="EM606" s="2"/>
      <c r="EN606" s="2"/>
      <c r="EO606" s="2"/>
      <c r="EP606" s="2"/>
      <c r="EQ606" s="2"/>
      <c r="ER606" s="2"/>
      <c r="ES606" s="2"/>
      <c r="ET606" s="2"/>
      <c r="EU606" s="2"/>
      <c r="EV606" s="2"/>
    </row>
    <row r="607" spans="1:152" ht="12.7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BW607" s="2"/>
      <c r="BX607" s="2"/>
      <c r="BY607" s="2"/>
      <c r="BZ607" s="2"/>
      <c r="CA607" s="2"/>
      <c r="CB607" s="2"/>
      <c r="CC607" s="2"/>
      <c r="CD607" s="2"/>
      <c r="CE607" s="2"/>
      <c r="CF607" s="2"/>
      <c r="CG607" s="2"/>
      <c r="CH607" s="2"/>
      <c r="CI607" s="2"/>
      <c r="CJ607" s="2"/>
      <c r="CK607" s="2"/>
      <c r="CL607" s="2"/>
      <c r="CM607" s="2"/>
      <c r="CN607" s="2"/>
      <c r="CO607" s="2"/>
      <c r="CP607" s="2"/>
      <c r="CQ607" s="2"/>
      <c r="CR607" s="2"/>
      <c r="CS607" s="2"/>
      <c r="CT607" s="2"/>
      <c r="CU607" s="2"/>
      <c r="CV607" s="2"/>
      <c r="CW607" s="2"/>
      <c r="CX607" s="2"/>
      <c r="CY607" s="2"/>
      <c r="CZ607" s="2"/>
      <c r="DA607" s="2"/>
      <c r="DB607" s="2"/>
      <c r="DC607" s="2"/>
      <c r="DD607" s="2"/>
      <c r="DE607" s="2"/>
      <c r="DF607" s="2"/>
      <c r="DG607" s="2"/>
      <c r="DH607" s="2"/>
      <c r="DI607" s="2"/>
      <c r="DJ607" s="2"/>
      <c r="DK607" s="2"/>
      <c r="DL607" s="2"/>
      <c r="DM607" s="2"/>
      <c r="DN607" s="2"/>
      <c r="DO607" s="2"/>
      <c r="DP607" s="2"/>
      <c r="DQ607" s="2"/>
      <c r="DR607" s="2"/>
      <c r="DS607" s="2"/>
      <c r="DT607" s="2"/>
      <c r="DU607" s="2"/>
      <c r="DV607" s="2"/>
      <c r="DW607" s="2"/>
      <c r="DX607" s="2"/>
      <c r="DY607" s="2"/>
      <c r="DZ607" s="2"/>
      <c r="EA607" s="2"/>
      <c r="EB607" s="2"/>
      <c r="EC607" s="2"/>
      <c r="ED607" s="2"/>
      <c r="EE607" s="2"/>
      <c r="EF607" s="2"/>
      <c r="EG607" s="2"/>
      <c r="EH607" s="2"/>
      <c r="EI607" s="2"/>
      <c r="EJ607" s="2"/>
      <c r="EK607" s="2"/>
      <c r="EL607" s="2"/>
      <c r="EM607" s="2"/>
      <c r="EN607" s="2"/>
      <c r="EO607" s="2"/>
      <c r="EP607" s="2"/>
      <c r="EQ607" s="2"/>
      <c r="ER607" s="2"/>
      <c r="ES607" s="2"/>
      <c r="ET607" s="2"/>
      <c r="EU607" s="2"/>
      <c r="EV607" s="2"/>
    </row>
    <row r="608" spans="1:152" ht="12.7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2"/>
      <c r="BX608" s="2"/>
      <c r="BY608" s="2"/>
      <c r="BZ608" s="2"/>
      <c r="CA608" s="2"/>
      <c r="CB608" s="2"/>
      <c r="CC608" s="2"/>
      <c r="CD608" s="2"/>
      <c r="CE608" s="2"/>
      <c r="CF608" s="2"/>
      <c r="CG608" s="2"/>
      <c r="CH608" s="2"/>
      <c r="CI608" s="2"/>
      <c r="CJ608" s="2"/>
      <c r="CK608" s="2"/>
      <c r="CL608" s="2"/>
      <c r="CM608" s="2"/>
      <c r="CN608" s="2"/>
      <c r="CO608" s="2"/>
      <c r="CP608" s="2"/>
      <c r="CQ608" s="2"/>
      <c r="CR608" s="2"/>
      <c r="CS608" s="2"/>
      <c r="CT608" s="2"/>
      <c r="CU608" s="2"/>
      <c r="CV608" s="2"/>
      <c r="CW608" s="2"/>
      <c r="CX608" s="2"/>
      <c r="CY608" s="2"/>
      <c r="CZ608" s="2"/>
      <c r="DA608" s="2"/>
      <c r="DB608" s="2"/>
      <c r="DC608" s="2"/>
      <c r="DD608" s="2"/>
      <c r="DE608" s="2"/>
      <c r="DF608" s="2"/>
      <c r="DG608" s="2"/>
      <c r="DH608" s="2"/>
      <c r="DI608" s="2"/>
      <c r="DJ608" s="2"/>
      <c r="DK608" s="2"/>
      <c r="DL608" s="2"/>
      <c r="DM608" s="2"/>
      <c r="DN608" s="2"/>
      <c r="DO608" s="2"/>
      <c r="DP608" s="2"/>
      <c r="DQ608" s="2"/>
      <c r="DR608" s="2"/>
      <c r="DS608" s="2"/>
      <c r="DT608" s="2"/>
      <c r="DU608" s="2"/>
      <c r="DV608" s="2"/>
      <c r="DW608" s="2"/>
      <c r="DX608" s="2"/>
      <c r="DY608" s="2"/>
      <c r="DZ608" s="2"/>
      <c r="EA608" s="2"/>
      <c r="EB608" s="2"/>
      <c r="EC608" s="2"/>
      <c r="ED608" s="2"/>
      <c r="EE608" s="2"/>
      <c r="EF608" s="2"/>
      <c r="EG608" s="2"/>
      <c r="EH608" s="2"/>
      <c r="EI608" s="2"/>
      <c r="EJ608" s="2"/>
      <c r="EK608" s="2"/>
      <c r="EL608" s="2"/>
      <c r="EM608" s="2"/>
      <c r="EN608" s="2"/>
      <c r="EO608" s="2"/>
      <c r="EP608" s="2"/>
      <c r="EQ608" s="2"/>
      <c r="ER608" s="2"/>
      <c r="ES608" s="2"/>
      <c r="ET608" s="2"/>
      <c r="EU608" s="2"/>
      <c r="EV608" s="2"/>
    </row>
    <row r="609" spans="1:152" ht="12.7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c r="BW609" s="2"/>
      <c r="BX609" s="2"/>
      <c r="BY609" s="2"/>
      <c r="BZ609" s="2"/>
      <c r="CA609" s="2"/>
      <c r="CB609" s="2"/>
      <c r="CC609" s="2"/>
      <c r="CD609" s="2"/>
      <c r="CE609" s="2"/>
      <c r="CF609" s="2"/>
      <c r="CG609" s="2"/>
      <c r="CH609" s="2"/>
      <c r="CI609" s="2"/>
      <c r="CJ609" s="2"/>
      <c r="CK609" s="2"/>
      <c r="CL609" s="2"/>
      <c r="CM609" s="2"/>
      <c r="CN609" s="2"/>
      <c r="CO609" s="2"/>
      <c r="CP609" s="2"/>
      <c r="CQ609" s="2"/>
      <c r="CR609" s="2"/>
      <c r="CS609" s="2"/>
      <c r="CT609" s="2"/>
      <c r="CU609" s="2"/>
      <c r="CV609" s="2"/>
      <c r="CW609" s="2"/>
      <c r="CX609" s="2"/>
      <c r="CY609" s="2"/>
      <c r="CZ609" s="2"/>
      <c r="DA609" s="2"/>
      <c r="DB609" s="2"/>
      <c r="DC609" s="2"/>
      <c r="DD609" s="2"/>
      <c r="DE609" s="2"/>
      <c r="DF609" s="2"/>
      <c r="DG609" s="2"/>
      <c r="DH609" s="2"/>
      <c r="DI609" s="2"/>
      <c r="DJ609" s="2"/>
      <c r="DK609" s="2"/>
      <c r="DL609" s="2"/>
      <c r="DM609" s="2"/>
      <c r="DN609" s="2"/>
      <c r="DO609" s="2"/>
      <c r="DP609" s="2"/>
      <c r="DQ609" s="2"/>
      <c r="DR609" s="2"/>
      <c r="DS609" s="2"/>
      <c r="DT609" s="2"/>
      <c r="DU609" s="2"/>
      <c r="DV609" s="2"/>
      <c r="DW609" s="2"/>
      <c r="DX609" s="2"/>
      <c r="DY609" s="2"/>
      <c r="DZ609" s="2"/>
      <c r="EA609" s="2"/>
      <c r="EB609" s="2"/>
      <c r="EC609" s="2"/>
      <c r="ED609" s="2"/>
      <c r="EE609" s="2"/>
      <c r="EF609" s="2"/>
      <c r="EG609" s="2"/>
      <c r="EH609" s="2"/>
      <c r="EI609" s="2"/>
      <c r="EJ609" s="2"/>
      <c r="EK609" s="2"/>
      <c r="EL609" s="2"/>
      <c r="EM609" s="2"/>
      <c r="EN609" s="2"/>
      <c r="EO609" s="2"/>
      <c r="EP609" s="2"/>
      <c r="EQ609" s="2"/>
      <c r="ER609" s="2"/>
      <c r="ES609" s="2"/>
      <c r="ET609" s="2"/>
      <c r="EU609" s="2"/>
      <c r="EV609" s="2"/>
    </row>
    <row r="610" spans="1:152" ht="12.7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c r="BW610" s="2"/>
      <c r="BX610" s="2"/>
      <c r="BY610" s="2"/>
      <c r="BZ610" s="2"/>
      <c r="CA610" s="2"/>
      <c r="CB610" s="2"/>
      <c r="CC610" s="2"/>
      <c r="CD610" s="2"/>
      <c r="CE610" s="2"/>
      <c r="CF610" s="2"/>
      <c r="CG610" s="2"/>
      <c r="CH610" s="2"/>
      <c r="CI610" s="2"/>
      <c r="CJ610" s="2"/>
      <c r="CK610" s="2"/>
      <c r="CL610" s="2"/>
      <c r="CM610" s="2"/>
      <c r="CN610" s="2"/>
      <c r="CO610" s="2"/>
      <c r="CP610" s="2"/>
      <c r="CQ610" s="2"/>
      <c r="CR610" s="2"/>
      <c r="CS610" s="2"/>
      <c r="CT610" s="2"/>
      <c r="CU610" s="2"/>
      <c r="CV610" s="2"/>
      <c r="CW610" s="2"/>
      <c r="CX610" s="2"/>
      <c r="CY610" s="2"/>
      <c r="CZ610" s="2"/>
      <c r="DA610" s="2"/>
      <c r="DB610" s="2"/>
      <c r="DC610" s="2"/>
      <c r="DD610" s="2"/>
      <c r="DE610" s="2"/>
      <c r="DF610" s="2"/>
      <c r="DG610" s="2"/>
      <c r="DH610" s="2"/>
      <c r="DI610" s="2"/>
      <c r="DJ610" s="2"/>
      <c r="DK610" s="2"/>
      <c r="DL610" s="2"/>
      <c r="DM610" s="2"/>
      <c r="DN610" s="2"/>
      <c r="DO610" s="2"/>
      <c r="DP610" s="2"/>
      <c r="DQ610" s="2"/>
      <c r="DR610" s="2"/>
      <c r="DS610" s="2"/>
      <c r="DT610" s="2"/>
      <c r="DU610" s="2"/>
      <c r="DV610" s="2"/>
      <c r="DW610" s="2"/>
      <c r="DX610" s="2"/>
      <c r="DY610" s="2"/>
      <c r="DZ610" s="2"/>
      <c r="EA610" s="2"/>
      <c r="EB610" s="2"/>
      <c r="EC610" s="2"/>
      <c r="ED610" s="2"/>
      <c r="EE610" s="2"/>
      <c r="EF610" s="2"/>
      <c r="EG610" s="2"/>
      <c r="EH610" s="2"/>
      <c r="EI610" s="2"/>
      <c r="EJ610" s="2"/>
      <c r="EK610" s="2"/>
      <c r="EL610" s="2"/>
      <c r="EM610" s="2"/>
      <c r="EN610" s="2"/>
      <c r="EO610" s="2"/>
      <c r="EP610" s="2"/>
      <c r="EQ610" s="2"/>
      <c r="ER610" s="2"/>
      <c r="ES610" s="2"/>
      <c r="ET610" s="2"/>
      <c r="EU610" s="2"/>
      <c r="EV610" s="2"/>
    </row>
    <row r="611" spans="1:152" ht="12.7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c r="BW611" s="2"/>
      <c r="BX611" s="2"/>
      <c r="BY611" s="2"/>
      <c r="BZ611" s="2"/>
      <c r="CA611" s="2"/>
      <c r="CB611" s="2"/>
      <c r="CC611" s="2"/>
      <c r="CD611" s="2"/>
      <c r="CE611" s="2"/>
      <c r="CF611" s="2"/>
      <c r="CG611" s="2"/>
      <c r="CH611" s="2"/>
      <c r="CI611" s="2"/>
      <c r="CJ611" s="2"/>
      <c r="CK611" s="2"/>
      <c r="CL611" s="2"/>
      <c r="CM611" s="2"/>
      <c r="CN611" s="2"/>
      <c r="CO611" s="2"/>
      <c r="CP611" s="2"/>
      <c r="CQ611" s="2"/>
      <c r="CR611" s="2"/>
      <c r="CS611" s="2"/>
      <c r="CT611" s="2"/>
      <c r="CU611" s="2"/>
      <c r="CV611" s="2"/>
      <c r="CW611" s="2"/>
      <c r="CX611" s="2"/>
      <c r="CY611" s="2"/>
      <c r="CZ611" s="2"/>
      <c r="DA611" s="2"/>
      <c r="DB611" s="2"/>
      <c r="DC611" s="2"/>
      <c r="DD611" s="2"/>
      <c r="DE611" s="2"/>
      <c r="DF611" s="2"/>
      <c r="DG611" s="2"/>
      <c r="DH611" s="2"/>
      <c r="DI611" s="2"/>
      <c r="DJ611" s="2"/>
      <c r="DK611" s="2"/>
      <c r="DL611" s="2"/>
      <c r="DM611" s="2"/>
      <c r="DN611" s="2"/>
      <c r="DO611" s="2"/>
      <c r="DP611" s="2"/>
      <c r="DQ611" s="2"/>
      <c r="DR611" s="2"/>
      <c r="DS611" s="2"/>
      <c r="DT611" s="2"/>
      <c r="DU611" s="2"/>
      <c r="DV611" s="2"/>
      <c r="DW611" s="2"/>
      <c r="DX611" s="2"/>
      <c r="DY611" s="2"/>
      <c r="DZ611" s="2"/>
      <c r="EA611" s="2"/>
      <c r="EB611" s="2"/>
      <c r="EC611" s="2"/>
      <c r="ED611" s="2"/>
      <c r="EE611" s="2"/>
      <c r="EF611" s="2"/>
      <c r="EG611" s="2"/>
      <c r="EH611" s="2"/>
      <c r="EI611" s="2"/>
      <c r="EJ611" s="2"/>
      <c r="EK611" s="2"/>
      <c r="EL611" s="2"/>
      <c r="EM611" s="2"/>
      <c r="EN611" s="2"/>
      <c r="EO611" s="2"/>
      <c r="EP611" s="2"/>
      <c r="EQ611" s="2"/>
      <c r="ER611" s="2"/>
      <c r="ES611" s="2"/>
      <c r="ET611" s="2"/>
      <c r="EU611" s="2"/>
      <c r="EV611" s="2"/>
    </row>
    <row r="612" spans="1:152" ht="12.7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c r="BW612" s="2"/>
      <c r="BX612" s="2"/>
      <c r="BY612" s="2"/>
      <c r="BZ612" s="2"/>
      <c r="CA612" s="2"/>
      <c r="CB612" s="2"/>
      <c r="CC612" s="2"/>
      <c r="CD612" s="2"/>
      <c r="CE612" s="2"/>
      <c r="CF612" s="2"/>
      <c r="CG612" s="2"/>
      <c r="CH612" s="2"/>
      <c r="CI612" s="2"/>
      <c r="CJ612" s="2"/>
      <c r="CK612" s="2"/>
      <c r="CL612" s="2"/>
      <c r="CM612" s="2"/>
      <c r="CN612" s="2"/>
      <c r="CO612" s="2"/>
      <c r="CP612" s="2"/>
      <c r="CQ612" s="2"/>
      <c r="CR612" s="2"/>
      <c r="CS612" s="2"/>
      <c r="CT612" s="2"/>
      <c r="CU612" s="2"/>
      <c r="CV612" s="2"/>
      <c r="CW612" s="2"/>
      <c r="CX612" s="2"/>
      <c r="CY612" s="2"/>
      <c r="CZ612" s="2"/>
      <c r="DA612" s="2"/>
      <c r="DB612" s="2"/>
      <c r="DC612" s="2"/>
      <c r="DD612" s="2"/>
      <c r="DE612" s="2"/>
      <c r="DF612" s="2"/>
      <c r="DG612" s="2"/>
      <c r="DH612" s="2"/>
      <c r="DI612" s="2"/>
      <c r="DJ612" s="2"/>
      <c r="DK612" s="2"/>
      <c r="DL612" s="2"/>
      <c r="DM612" s="2"/>
      <c r="DN612" s="2"/>
      <c r="DO612" s="2"/>
      <c r="DP612" s="2"/>
      <c r="DQ612" s="2"/>
      <c r="DR612" s="2"/>
      <c r="DS612" s="2"/>
      <c r="DT612" s="2"/>
      <c r="DU612" s="2"/>
      <c r="DV612" s="2"/>
      <c r="DW612" s="2"/>
      <c r="DX612" s="2"/>
      <c r="DY612" s="2"/>
      <c r="DZ612" s="2"/>
      <c r="EA612" s="2"/>
      <c r="EB612" s="2"/>
      <c r="EC612" s="2"/>
      <c r="ED612" s="2"/>
      <c r="EE612" s="2"/>
      <c r="EF612" s="2"/>
      <c r="EG612" s="2"/>
      <c r="EH612" s="2"/>
      <c r="EI612" s="2"/>
      <c r="EJ612" s="2"/>
      <c r="EK612" s="2"/>
      <c r="EL612" s="2"/>
      <c r="EM612" s="2"/>
      <c r="EN612" s="2"/>
      <c r="EO612" s="2"/>
      <c r="EP612" s="2"/>
      <c r="EQ612" s="2"/>
      <c r="ER612" s="2"/>
      <c r="ES612" s="2"/>
      <c r="ET612" s="2"/>
      <c r="EU612" s="2"/>
      <c r="EV612" s="2"/>
    </row>
    <row r="613" spans="1:152" ht="12.7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c r="BW613" s="2"/>
      <c r="BX613" s="2"/>
      <c r="BY613" s="2"/>
      <c r="BZ613" s="2"/>
      <c r="CA613" s="2"/>
      <c r="CB613" s="2"/>
      <c r="CC613" s="2"/>
      <c r="CD613" s="2"/>
      <c r="CE613" s="2"/>
      <c r="CF613" s="2"/>
      <c r="CG613" s="2"/>
      <c r="CH613" s="2"/>
      <c r="CI613" s="2"/>
      <c r="CJ613" s="2"/>
      <c r="CK613" s="2"/>
      <c r="CL613" s="2"/>
      <c r="CM613" s="2"/>
      <c r="CN613" s="2"/>
      <c r="CO613" s="2"/>
      <c r="CP613" s="2"/>
      <c r="CQ613" s="2"/>
      <c r="CR613" s="2"/>
      <c r="CS613" s="2"/>
      <c r="CT613" s="2"/>
      <c r="CU613" s="2"/>
      <c r="CV613" s="2"/>
      <c r="CW613" s="2"/>
      <c r="CX613" s="2"/>
      <c r="CY613" s="2"/>
      <c r="CZ613" s="2"/>
      <c r="DA613" s="2"/>
      <c r="DB613" s="2"/>
      <c r="DC613" s="2"/>
      <c r="DD613" s="2"/>
      <c r="DE613" s="2"/>
      <c r="DF613" s="2"/>
      <c r="DG613" s="2"/>
      <c r="DH613" s="2"/>
      <c r="DI613" s="2"/>
      <c r="DJ613" s="2"/>
      <c r="DK613" s="2"/>
      <c r="DL613" s="2"/>
      <c r="DM613" s="2"/>
      <c r="DN613" s="2"/>
      <c r="DO613" s="2"/>
      <c r="DP613" s="2"/>
      <c r="DQ613" s="2"/>
      <c r="DR613" s="2"/>
      <c r="DS613" s="2"/>
      <c r="DT613" s="2"/>
      <c r="DU613" s="2"/>
      <c r="DV613" s="2"/>
      <c r="DW613" s="2"/>
      <c r="DX613" s="2"/>
      <c r="DY613" s="2"/>
      <c r="DZ613" s="2"/>
      <c r="EA613" s="2"/>
      <c r="EB613" s="2"/>
      <c r="EC613" s="2"/>
      <c r="ED613" s="2"/>
      <c r="EE613" s="2"/>
      <c r="EF613" s="2"/>
      <c r="EG613" s="2"/>
      <c r="EH613" s="2"/>
      <c r="EI613" s="2"/>
      <c r="EJ613" s="2"/>
      <c r="EK613" s="2"/>
      <c r="EL613" s="2"/>
      <c r="EM613" s="2"/>
      <c r="EN613" s="2"/>
      <c r="EO613" s="2"/>
      <c r="EP613" s="2"/>
      <c r="EQ613" s="2"/>
      <c r="ER613" s="2"/>
      <c r="ES613" s="2"/>
      <c r="ET613" s="2"/>
      <c r="EU613" s="2"/>
      <c r="EV613" s="2"/>
    </row>
    <row r="614" spans="1:152" ht="12.7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c r="BW614" s="2"/>
      <c r="BX614" s="2"/>
      <c r="BY614" s="2"/>
      <c r="BZ614" s="2"/>
      <c r="CA614" s="2"/>
      <c r="CB614" s="2"/>
      <c r="CC614" s="2"/>
      <c r="CD614" s="2"/>
      <c r="CE614" s="2"/>
      <c r="CF614" s="2"/>
      <c r="CG614" s="2"/>
      <c r="CH614" s="2"/>
      <c r="CI614" s="2"/>
      <c r="CJ614" s="2"/>
      <c r="CK614" s="2"/>
      <c r="CL614" s="2"/>
      <c r="CM614" s="2"/>
      <c r="CN614" s="2"/>
      <c r="CO614" s="2"/>
      <c r="CP614" s="2"/>
      <c r="CQ614" s="2"/>
      <c r="CR614" s="2"/>
      <c r="CS614" s="2"/>
      <c r="CT614" s="2"/>
      <c r="CU614" s="2"/>
      <c r="CV614" s="2"/>
      <c r="CW614" s="2"/>
      <c r="CX614" s="2"/>
      <c r="CY614" s="2"/>
      <c r="CZ614" s="2"/>
      <c r="DA614" s="2"/>
      <c r="DB614" s="2"/>
      <c r="DC614" s="2"/>
      <c r="DD614" s="2"/>
      <c r="DE614" s="2"/>
      <c r="DF614" s="2"/>
      <c r="DG614" s="2"/>
      <c r="DH614" s="2"/>
      <c r="DI614" s="2"/>
      <c r="DJ614" s="2"/>
      <c r="DK614" s="2"/>
      <c r="DL614" s="2"/>
      <c r="DM614" s="2"/>
      <c r="DN614" s="2"/>
      <c r="DO614" s="2"/>
      <c r="DP614" s="2"/>
      <c r="DQ614" s="2"/>
      <c r="DR614" s="2"/>
      <c r="DS614" s="2"/>
      <c r="DT614" s="2"/>
      <c r="DU614" s="2"/>
      <c r="DV614" s="2"/>
      <c r="DW614" s="2"/>
      <c r="DX614" s="2"/>
      <c r="DY614" s="2"/>
      <c r="DZ614" s="2"/>
      <c r="EA614" s="2"/>
      <c r="EB614" s="2"/>
      <c r="EC614" s="2"/>
      <c r="ED614" s="2"/>
      <c r="EE614" s="2"/>
      <c r="EF614" s="2"/>
      <c r="EG614" s="2"/>
      <c r="EH614" s="2"/>
      <c r="EI614" s="2"/>
      <c r="EJ614" s="2"/>
      <c r="EK614" s="2"/>
      <c r="EL614" s="2"/>
      <c r="EM614" s="2"/>
      <c r="EN614" s="2"/>
      <c r="EO614" s="2"/>
      <c r="EP614" s="2"/>
      <c r="EQ614" s="2"/>
      <c r="ER614" s="2"/>
      <c r="ES614" s="2"/>
      <c r="ET614" s="2"/>
      <c r="EU614" s="2"/>
      <c r="EV614" s="2"/>
    </row>
    <row r="615" spans="1:152" ht="12.7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c r="BW615" s="2"/>
      <c r="BX615" s="2"/>
      <c r="BY615" s="2"/>
      <c r="BZ615" s="2"/>
      <c r="CA615" s="2"/>
      <c r="CB615" s="2"/>
      <c r="CC615" s="2"/>
      <c r="CD615" s="2"/>
      <c r="CE615" s="2"/>
      <c r="CF615" s="2"/>
      <c r="CG615" s="2"/>
      <c r="CH615" s="2"/>
      <c r="CI615" s="2"/>
      <c r="CJ615" s="2"/>
      <c r="CK615" s="2"/>
      <c r="CL615" s="2"/>
      <c r="CM615" s="2"/>
      <c r="CN615" s="2"/>
      <c r="CO615" s="2"/>
      <c r="CP615" s="2"/>
      <c r="CQ615" s="2"/>
      <c r="CR615" s="2"/>
      <c r="CS615" s="2"/>
      <c r="CT615" s="2"/>
      <c r="CU615" s="2"/>
      <c r="CV615" s="2"/>
      <c r="CW615" s="2"/>
      <c r="CX615" s="2"/>
      <c r="CY615" s="2"/>
      <c r="CZ615" s="2"/>
      <c r="DA615" s="2"/>
      <c r="DB615" s="2"/>
      <c r="DC615" s="2"/>
      <c r="DD615" s="2"/>
      <c r="DE615" s="2"/>
      <c r="DF615" s="2"/>
      <c r="DG615" s="2"/>
      <c r="DH615" s="2"/>
      <c r="DI615" s="2"/>
      <c r="DJ615" s="2"/>
      <c r="DK615" s="2"/>
      <c r="DL615" s="2"/>
      <c r="DM615" s="2"/>
      <c r="DN615" s="2"/>
      <c r="DO615" s="2"/>
      <c r="DP615" s="2"/>
      <c r="DQ615" s="2"/>
      <c r="DR615" s="2"/>
      <c r="DS615" s="2"/>
      <c r="DT615" s="2"/>
      <c r="DU615" s="2"/>
      <c r="DV615" s="2"/>
      <c r="DW615" s="2"/>
      <c r="DX615" s="2"/>
      <c r="DY615" s="2"/>
      <c r="DZ615" s="2"/>
      <c r="EA615" s="2"/>
      <c r="EB615" s="2"/>
      <c r="EC615" s="2"/>
      <c r="ED615" s="2"/>
      <c r="EE615" s="2"/>
      <c r="EF615" s="2"/>
      <c r="EG615" s="2"/>
      <c r="EH615" s="2"/>
      <c r="EI615" s="2"/>
      <c r="EJ615" s="2"/>
      <c r="EK615" s="2"/>
      <c r="EL615" s="2"/>
      <c r="EM615" s="2"/>
      <c r="EN615" s="2"/>
      <c r="EO615" s="2"/>
      <c r="EP615" s="2"/>
      <c r="EQ615" s="2"/>
      <c r="ER615" s="2"/>
      <c r="ES615" s="2"/>
      <c r="ET615" s="2"/>
      <c r="EU615" s="2"/>
      <c r="EV615" s="2"/>
    </row>
    <row r="616" spans="1:152" ht="12.7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c r="BW616" s="2"/>
      <c r="BX616" s="2"/>
      <c r="BY616" s="2"/>
      <c r="BZ616" s="2"/>
      <c r="CA616" s="2"/>
      <c r="CB616" s="2"/>
      <c r="CC616" s="2"/>
      <c r="CD616" s="2"/>
      <c r="CE616" s="2"/>
      <c r="CF616" s="2"/>
      <c r="CG616" s="2"/>
      <c r="CH616" s="2"/>
      <c r="CI616" s="2"/>
      <c r="CJ616" s="2"/>
      <c r="CK616" s="2"/>
      <c r="CL616" s="2"/>
      <c r="CM616" s="2"/>
      <c r="CN616" s="2"/>
      <c r="CO616" s="2"/>
      <c r="CP616" s="2"/>
      <c r="CQ616" s="2"/>
      <c r="CR616" s="2"/>
      <c r="CS616" s="2"/>
      <c r="CT616" s="2"/>
      <c r="CU616" s="2"/>
      <c r="CV616" s="2"/>
      <c r="CW616" s="2"/>
      <c r="CX616" s="2"/>
      <c r="CY616" s="2"/>
      <c r="CZ616" s="2"/>
      <c r="DA616" s="2"/>
      <c r="DB616" s="2"/>
      <c r="DC616" s="2"/>
      <c r="DD616" s="2"/>
      <c r="DE616" s="2"/>
      <c r="DF616" s="2"/>
      <c r="DG616" s="2"/>
      <c r="DH616" s="2"/>
      <c r="DI616" s="2"/>
      <c r="DJ616" s="2"/>
      <c r="DK616" s="2"/>
      <c r="DL616" s="2"/>
      <c r="DM616" s="2"/>
      <c r="DN616" s="2"/>
      <c r="DO616" s="2"/>
      <c r="DP616" s="2"/>
      <c r="DQ616" s="2"/>
      <c r="DR616" s="2"/>
      <c r="DS616" s="2"/>
      <c r="DT616" s="2"/>
      <c r="DU616" s="2"/>
      <c r="DV616" s="2"/>
      <c r="DW616" s="2"/>
      <c r="DX616" s="2"/>
      <c r="DY616" s="2"/>
      <c r="DZ616" s="2"/>
      <c r="EA616" s="2"/>
      <c r="EB616" s="2"/>
      <c r="EC616" s="2"/>
      <c r="ED616" s="2"/>
      <c r="EE616" s="2"/>
      <c r="EF616" s="2"/>
      <c r="EG616" s="2"/>
      <c r="EH616" s="2"/>
      <c r="EI616" s="2"/>
      <c r="EJ616" s="2"/>
      <c r="EK616" s="2"/>
      <c r="EL616" s="2"/>
      <c r="EM616" s="2"/>
      <c r="EN616" s="2"/>
      <c r="EO616" s="2"/>
      <c r="EP616" s="2"/>
      <c r="EQ616" s="2"/>
      <c r="ER616" s="2"/>
      <c r="ES616" s="2"/>
      <c r="ET616" s="2"/>
      <c r="EU616" s="2"/>
      <c r="EV616" s="2"/>
    </row>
    <row r="617" spans="1:152" ht="12.7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c r="BW617" s="2"/>
      <c r="BX617" s="2"/>
      <c r="BY617" s="2"/>
      <c r="BZ617" s="2"/>
      <c r="CA617" s="2"/>
      <c r="CB617" s="2"/>
      <c r="CC617" s="2"/>
      <c r="CD617" s="2"/>
      <c r="CE617" s="2"/>
      <c r="CF617" s="2"/>
      <c r="CG617" s="2"/>
      <c r="CH617" s="2"/>
      <c r="CI617" s="2"/>
      <c r="CJ617" s="2"/>
      <c r="CK617" s="2"/>
      <c r="CL617" s="2"/>
      <c r="CM617" s="2"/>
      <c r="CN617" s="2"/>
      <c r="CO617" s="2"/>
      <c r="CP617" s="2"/>
      <c r="CQ617" s="2"/>
      <c r="CR617" s="2"/>
      <c r="CS617" s="2"/>
      <c r="CT617" s="2"/>
      <c r="CU617" s="2"/>
      <c r="CV617" s="2"/>
      <c r="CW617" s="2"/>
      <c r="CX617" s="2"/>
      <c r="CY617" s="2"/>
      <c r="CZ617" s="2"/>
      <c r="DA617" s="2"/>
      <c r="DB617" s="2"/>
      <c r="DC617" s="2"/>
      <c r="DD617" s="2"/>
      <c r="DE617" s="2"/>
      <c r="DF617" s="2"/>
      <c r="DG617" s="2"/>
      <c r="DH617" s="2"/>
      <c r="DI617" s="2"/>
      <c r="DJ617" s="2"/>
      <c r="DK617" s="2"/>
      <c r="DL617" s="2"/>
      <c r="DM617" s="2"/>
      <c r="DN617" s="2"/>
      <c r="DO617" s="2"/>
      <c r="DP617" s="2"/>
      <c r="DQ617" s="2"/>
      <c r="DR617" s="2"/>
      <c r="DS617" s="2"/>
      <c r="DT617" s="2"/>
      <c r="DU617" s="2"/>
      <c r="DV617" s="2"/>
      <c r="DW617" s="2"/>
      <c r="DX617" s="2"/>
      <c r="DY617" s="2"/>
      <c r="DZ617" s="2"/>
      <c r="EA617" s="2"/>
      <c r="EB617" s="2"/>
      <c r="EC617" s="2"/>
      <c r="ED617" s="2"/>
      <c r="EE617" s="2"/>
      <c r="EF617" s="2"/>
      <c r="EG617" s="2"/>
      <c r="EH617" s="2"/>
      <c r="EI617" s="2"/>
      <c r="EJ617" s="2"/>
      <c r="EK617" s="2"/>
      <c r="EL617" s="2"/>
      <c r="EM617" s="2"/>
      <c r="EN617" s="2"/>
      <c r="EO617" s="2"/>
      <c r="EP617" s="2"/>
      <c r="EQ617" s="2"/>
      <c r="ER617" s="2"/>
      <c r="ES617" s="2"/>
      <c r="ET617" s="2"/>
      <c r="EU617" s="2"/>
      <c r="EV617" s="2"/>
    </row>
    <row r="618" spans="1:152" ht="12.7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c r="BW618" s="2"/>
      <c r="BX618" s="2"/>
      <c r="BY618" s="2"/>
      <c r="BZ618" s="2"/>
      <c r="CA618" s="2"/>
      <c r="CB618" s="2"/>
      <c r="CC618" s="2"/>
      <c r="CD618" s="2"/>
      <c r="CE618" s="2"/>
      <c r="CF618" s="2"/>
      <c r="CG618" s="2"/>
      <c r="CH618" s="2"/>
      <c r="CI618" s="2"/>
      <c r="CJ618" s="2"/>
      <c r="CK618" s="2"/>
      <c r="CL618" s="2"/>
      <c r="CM618" s="2"/>
      <c r="CN618" s="2"/>
      <c r="CO618" s="2"/>
      <c r="CP618" s="2"/>
      <c r="CQ618" s="2"/>
      <c r="CR618" s="2"/>
      <c r="CS618" s="2"/>
      <c r="CT618" s="2"/>
      <c r="CU618" s="2"/>
      <c r="CV618" s="2"/>
      <c r="CW618" s="2"/>
      <c r="CX618" s="2"/>
      <c r="CY618" s="2"/>
      <c r="CZ618" s="2"/>
      <c r="DA618" s="2"/>
      <c r="DB618" s="2"/>
      <c r="DC618" s="2"/>
      <c r="DD618" s="2"/>
      <c r="DE618" s="2"/>
      <c r="DF618" s="2"/>
      <c r="DG618" s="2"/>
      <c r="DH618" s="2"/>
      <c r="DI618" s="2"/>
      <c r="DJ618" s="2"/>
      <c r="DK618" s="2"/>
      <c r="DL618" s="2"/>
      <c r="DM618" s="2"/>
      <c r="DN618" s="2"/>
      <c r="DO618" s="2"/>
      <c r="DP618" s="2"/>
      <c r="DQ618" s="2"/>
      <c r="DR618" s="2"/>
      <c r="DS618" s="2"/>
      <c r="DT618" s="2"/>
      <c r="DU618" s="2"/>
      <c r="DV618" s="2"/>
      <c r="DW618" s="2"/>
      <c r="DX618" s="2"/>
      <c r="DY618" s="2"/>
      <c r="DZ618" s="2"/>
      <c r="EA618" s="2"/>
      <c r="EB618" s="2"/>
      <c r="EC618" s="2"/>
      <c r="ED618" s="2"/>
      <c r="EE618" s="2"/>
      <c r="EF618" s="2"/>
      <c r="EG618" s="2"/>
      <c r="EH618" s="2"/>
      <c r="EI618" s="2"/>
      <c r="EJ618" s="2"/>
      <c r="EK618" s="2"/>
      <c r="EL618" s="2"/>
      <c r="EM618" s="2"/>
      <c r="EN618" s="2"/>
      <c r="EO618" s="2"/>
      <c r="EP618" s="2"/>
      <c r="EQ618" s="2"/>
      <c r="ER618" s="2"/>
      <c r="ES618" s="2"/>
      <c r="ET618" s="2"/>
      <c r="EU618" s="2"/>
      <c r="EV618" s="2"/>
    </row>
    <row r="619" spans="1:152" ht="12.7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c r="BW619" s="2"/>
      <c r="BX619" s="2"/>
      <c r="BY619" s="2"/>
      <c r="BZ619" s="2"/>
      <c r="CA619" s="2"/>
      <c r="CB619" s="2"/>
      <c r="CC619" s="2"/>
      <c r="CD619" s="2"/>
      <c r="CE619" s="2"/>
      <c r="CF619" s="2"/>
      <c r="CG619" s="2"/>
      <c r="CH619" s="2"/>
      <c r="CI619" s="2"/>
      <c r="CJ619" s="2"/>
      <c r="CK619" s="2"/>
      <c r="CL619" s="2"/>
      <c r="CM619" s="2"/>
      <c r="CN619" s="2"/>
      <c r="CO619" s="2"/>
      <c r="CP619" s="2"/>
      <c r="CQ619" s="2"/>
      <c r="CR619" s="2"/>
      <c r="CS619" s="2"/>
      <c r="CT619" s="2"/>
      <c r="CU619" s="2"/>
      <c r="CV619" s="2"/>
      <c r="CW619" s="2"/>
      <c r="CX619" s="2"/>
      <c r="CY619" s="2"/>
      <c r="CZ619" s="2"/>
      <c r="DA619" s="2"/>
      <c r="DB619" s="2"/>
      <c r="DC619" s="2"/>
      <c r="DD619" s="2"/>
      <c r="DE619" s="2"/>
      <c r="DF619" s="2"/>
      <c r="DG619" s="2"/>
      <c r="DH619" s="2"/>
      <c r="DI619" s="2"/>
      <c r="DJ619" s="2"/>
      <c r="DK619" s="2"/>
      <c r="DL619" s="2"/>
      <c r="DM619" s="2"/>
      <c r="DN619" s="2"/>
      <c r="DO619" s="2"/>
      <c r="DP619" s="2"/>
      <c r="DQ619" s="2"/>
      <c r="DR619" s="2"/>
      <c r="DS619" s="2"/>
      <c r="DT619" s="2"/>
      <c r="DU619" s="2"/>
      <c r="DV619" s="2"/>
      <c r="DW619" s="2"/>
      <c r="DX619" s="2"/>
      <c r="DY619" s="2"/>
      <c r="DZ619" s="2"/>
      <c r="EA619" s="2"/>
      <c r="EB619" s="2"/>
      <c r="EC619" s="2"/>
      <c r="ED619" s="2"/>
      <c r="EE619" s="2"/>
      <c r="EF619" s="2"/>
      <c r="EG619" s="2"/>
      <c r="EH619" s="2"/>
      <c r="EI619" s="2"/>
      <c r="EJ619" s="2"/>
      <c r="EK619" s="2"/>
      <c r="EL619" s="2"/>
      <c r="EM619" s="2"/>
      <c r="EN619" s="2"/>
      <c r="EO619" s="2"/>
      <c r="EP619" s="2"/>
      <c r="EQ619" s="2"/>
      <c r="ER619" s="2"/>
      <c r="ES619" s="2"/>
      <c r="ET619" s="2"/>
      <c r="EU619" s="2"/>
      <c r="EV619" s="2"/>
    </row>
    <row r="620" spans="1:152" ht="12.7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c r="BW620" s="2"/>
      <c r="BX620" s="2"/>
      <c r="BY620" s="2"/>
      <c r="BZ620" s="2"/>
      <c r="CA620" s="2"/>
      <c r="CB620" s="2"/>
      <c r="CC620" s="2"/>
      <c r="CD620" s="2"/>
      <c r="CE620" s="2"/>
      <c r="CF620" s="2"/>
      <c r="CG620" s="2"/>
      <c r="CH620" s="2"/>
      <c r="CI620" s="2"/>
      <c r="CJ620" s="2"/>
      <c r="CK620" s="2"/>
      <c r="CL620" s="2"/>
      <c r="CM620" s="2"/>
      <c r="CN620" s="2"/>
      <c r="CO620" s="2"/>
      <c r="CP620" s="2"/>
      <c r="CQ620" s="2"/>
      <c r="CR620" s="2"/>
      <c r="CS620" s="2"/>
      <c r="CT620" s="2"/>
      <c r="CU620" s="2"/>
      <c r="CV620" s="2"/>
      <c r="CW620" s="2"/>
      <c r="CX620" s="2"/>
      <c r="CY620" s="2"/>
      <c r="CZ620" s="2"/>
      <c r="DA620" s="2"/>
      <c r="DB620" s="2"/>
      <c r="DC620" s="2"/>
      <c r="DD620" s="2"/>
      <c r="DE620" s="2"/>
      <c r="DF620" s="2"/>
      <c r="DG620" s="2"/>
      <c r="DH620" s="2"/>
      <c r="DI620" s="2"/>
      <c r="DJ620" s="2"/>
      <c r="DK620" s="2"/>
      <c r="DL620" s="2"/>
      <c r="DM620" s="2"/>
      <c r="DN620" s="2"/>
      <c r="DO620" s="2"/>
      <c r="DP620" s="2"/>
      <c r="DQ620" s="2"/>
      <c r="DR620" s="2"/>
      <c r="DS620" s="2"/>
      <c r="DT620" s="2"/>
      <c r="DU620" s="2"/>
      <c r="DV620" s="2"/>
      <c r="DW620" s="2"/>
      <c r="DX620" s="2"/>
      <c r="DY620" s="2"/>
      <c r="DZ620" s="2"/>
      <c r="EA620" s="2"/>
      <c r="EB620" s="2"/>
      <c r="EC620" s="2"/>
      <c r="ED620" s="2"/>
      <c r="EE620" s="2"/>
      <c r="EF620" s="2"/>
      <c r="EG620" s="2"/>
      <c r="EH620" s="2"/>
      <c r="EI620" s="2"/>
      <c r="EJ620" s="2"/>
      <c r="EK620" s="2"/>
      <c r="EL620" s="2"/>
      <c r="EM620" s="2"/>
      <c r="EN620" s="2"/>
      <c r="EO620" s="2"/>
      <c r="EP620" s="2"/>
      <c r="EQ620" s="2"/>
      <c r="ER620" s="2"/>
      <c r="ES620" s="2"/>
      <c r="ET620" s="2"/>
      <c r="EU620" s="2"/>
      <c r="EV620" s="2"/>
    </row>
    <row r="621" spans="1:152" ht="12.7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c r="BW621" s="2"/>
      <c r="BX621" s="2"/>
      <c r="BY621" s="2"/>
      <c r="BZ621" s="2"/>
      <c r="CA621" s="2"/>
      <c r="CB621" s="2"/>
      <c r="CC621" s="2"/>
      <c r="CD621" s="2"/>
      <c r="CE621" s="2"/>
      <c r="CF621" s="2"/>
      <c r="CG621" s="2"/>
      <c r="CH621" s="2"/>
      <c r="CI621" s="2"/>
      <c r="CJ621" s="2"/>
      <c r="CK621" s="2"/>
      <c r="CL621" s="2"/>
      <c r="CM621" s="2"/>
      <c r="CN621" s="2"/>
      <c r="CO621" s="2"/>
      <c r="CP621" s="2"/>
      <c r="CQ621" s="2"/>
      <c r="CR621" s="2"/>
      <c r="CS621" s="2"/>
      <c r="CT621" s="2"/>
      <c r="CU621" s="2"/>
      <c r="CV621" s="2"/>
      <c r="CW621" s="2"/>
      <c r="CX621" s="2"/>
      <c r="CY621" s="2"/>
      <c r="CZ621" s="2"/>
      <c r="DA621" s="2"/>
      <c r="DB621" s="2"/>
      <c r="DC621" s="2"/>
      <c r="DD621" s="2"/>
      <c r="DE621" s="2"/>
      <c r="DF621" s="2"/>
      <c r="DG621" s="2"/>
      <c r="DH621" s="2"/>
      <c r="DI621" s="2"/>
      <c r="DJ621" s="2"/>
      <c r="DK621" s="2"/>
      <c r="DL621" s="2"/>
      <c r="DM621" s="2"/>
      <c r="DN621" s="2"/>
      <c r="DO621" s="2"/>
      <c r="DP621" s="2"/>
      <c r="DQ621" s="2"/>
      <c r="DR621" s="2"/>
      <c r="DS621" s="2"/>
      <c r="DT621" s="2"/>
      <c r="DU621" s="2"/>
      <c r="DV621" s="2"/>
      <c r="DW621" s="2"/>
      <c r="DX621" s="2"/>
      <c r="DY621" s="2"/>
      <c r="DZ621" s="2"/>
      <c r="EA621" s="2"/>
      <c r="EB621" s="2"/>
      <c r="EC621" s="2"/>
      <c r="ED621" s="2"/>
      <c r="EE621" s="2"/>
      <c r="EF621" s="2"/>
      <c r="EG621" s="2"/>
      <c r="EH621" s="2"/>
      <c r="EI621" s="2"/>
      <c r="EJ621" s="2"/>
      <c r="EK621" s="2"/>
      <c r="EL621" s="2"/>
      <c r="EM621" s="2"/>
      <c r="EN621" s="2"/>
      <c r="EO621" s="2"/>
      <c r="EP621" s="2"/>
      <c r="EQ621" s="2"/>
      <c r="ER621" s="2"/>
      <c r="ES621" s="2"/>
      <c r="ET621" s="2"/>
      <c r="EU621" s="2"/>
      <c r="EV621" s="2"/>
    </row>
    <row r="622" spans="1:152" ht="12.7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c r="BW622" s="2"/>
      <c r="BX622" s="2"/>
      <c r="BY622" s="2"/>
      <c r="BZ622" s="2"/>
      <c r="CA622" s="2"/>
      <c r="CB622" s="2"/>
      <c r="CC622" s="2"/>
      <c r="CD622" s="2"/>
      <c r="CE622" s="2"/>
      <c r="CF622" s="2"/>
      <c r="CG622" s="2"/>
      <c r="CH622" s="2"/>
      <c r="CI622" s="2"/>
      <c r="CJ622" s="2"/>
      <c r="CK622" s="2"/>
      <c r="CL622" s="2"/>
      <c r="CM622" s="2"/>
      <c r="CN622" s="2"/>
      <c r="CO622" s="2"/>
      <c r="CP622" s="2"/>
      <c r="CQ622" s="2"/>
      <c r="CR622" s="2"/>
      <c r="CS622" s="2"/>
      <c r="CT622" s="2"/>
      <c r="CU622" s="2"/>
      <c r="CV622" s="2"/>
      <c r="CW622" s="2"/>
      <c r="CX622" s="2"/>
      <c r="CY622" s="2"/>
      <c r="CZ622" s="2"/>
      <c r="DA622" s="2"/>
      <c r="DB622" s="2"/>
      <c r="DC622" s="2"/>
      <c r="DD622" s="2"/>
      <c r="DE622" s="2"/>
      <c r="DF622" s="2"/>
      <c r="DG622" s="2"/>
      <c r="DH622" s="2"/>
      <c r="DI622" s="2"/>
      <c r="DJ622" s="2"/>
      <c r="DK622" s="2"/>
      <c r="DL622" s="2"/>
      <c r="DM622" s="2"/>
      <c r="DN622" s="2"/>
      <c r="DO622" s="2"/>
      <c r="DP622" s="2"/>
      <c r="DQ622" s="2"/>
      <c r="DR622" s="2"/>
      <c r="DS622" s="2"/>
      <c r="DT622" s="2"/>
      <c r="DU622" s="2"/>
      <c r="DV622" s="2"/>
      <c r="DW622" s="2"/>
      <c r="DX622" s="2"/>
      <c r="DY622" s="2"/>
      <c r="DZ622" s="2"/>
      <c r="EA622" s="2"/>
      <c r="EB622" s="2"/>
      <c r="EC622" s="2"/>
      <c r="ED622" s="2"/>
      <c r="EE622" s="2"/>
      <c r="EF622" s="2"/>
      <c r="EG622" s="2"/>
      <c r="EH622" s="2"/>
      <c r="EI622" s="2"/>
      <c r="EJ622" s="2"/>
      <c r="EK622" s="2"/>
      <c r="EL622" s="2"/>
      <c r="EM622" s="2"/>
      <c r="EN622" s="2"/>
      <c r="EO622" s="2"/>
      <c r="EP622" s="2"/>
      <c r="EQ622" s="2"/>
      <c r="ER622" s="2"/>
      <c r="ES622" s="2"/>
      <c r="ET622" s="2"/>
      <c r="EU622" s="2"/>
      <c r="EV622" s="2"/>
    </row>
    <row r="623" spans="1:152" ht="12.7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c r="BW623" s="2"/>
      <c r="BX623" s="2"/>
      <c r="BY623" s="2"/>
      <c r="BZ623" s="2"/>
      <c r="CA623" s="2"/>
      <c r="CB623" s="2"/>
      <c r="CC623" s="2"/>
      <c r="CD623" s="2"/>
      <c r="CE623" s="2"/>
      <c r="CF623" s="2"/>
      <c r="CG623" s="2"/>
      <c r="CH623" s="2"/>
      <c r="CI623" s="2"/>
      <c r="CJ623" s="2"/>
      <c r="CK623" s="2"/>
      <c r="CL623" s="2"/>
      <c r="CM623" s="2"/>
      <c r="CN623" s="2"/>
      <c r="CO623" s="2"/>
      <c r="CP623" s="2"/>
      <c r="CQ623" s="2"/>
      <c r="CR623" s="2"/>
      <c r="CS623" s="2"/>
      <c r="CT623" s="2"/>
      <c r="CU623" s="2"/>
      <c r="CV623" s="2"/>
      <c r="CW623" s="2"/>
      <c r="CX623" s="2"/>
      <c r="CY623" s="2"/>
      <c r="CZ623" s="2"/>
      <c r="DA623" s="2"/>
      <c r="DB623" s="2"/>
      <c r="DC623" s="2"/>
      <c r="DD623" s="2"/>
      <c r="DE623" s="2"/>
      <c r="DF623" s="2"/>
      <c r="DG623" s="2"/>
      <c r="DH623" s="2"/>
      <c r="DI623" s="2"/>
      <c r="DJ623" s="2"/>
      <c r="DK623" s="2"/>
      <c r="DL623" s="2"/>
      <c r="DM623" s="2"/>
      <c r="DN623" s="2"/>
      <c r="DO623" s="2"/>
      <c r="DP623" s="2"/>
      <c r="DQ623" s="2"/>
      <c r="DR623" s="2"/>
      <c r="DS623" s="2"/>
      <c r="DT623" s="2"/>
      <c r="DU623" s="2"/>
      <c r="DV623" s="2"/>
      <c r="DW623" s="2"/>
      <c r="DX623" s="2"/>
      <c r="DY623" s="2"/>
      <c r="DZ623" s="2"/>
      <c r="EA623" s="2"/>
      <c r="EB623" s="2"/>
      <c r="EC623" s="2"/>
      <c r="ED623" s="2"/>
      <c r="EE623" s="2"/>
      <c r="EF623" s="2"/>
      <c r="EG623" s="2"/>
      <c r="EH623" s="2"/>
      <c r="EI623" s="2"/>
      <c r="EJ623" s="2"/>
      <c r="EK623" s="2"/>
      <c r="EL623" s="2"/>
      <c r="EM623" s="2"/>
      <c r="EN623" s="2"/>
      <c r="EO623" s="2"/>
      <c r="EP623" s="2"/>
      <c r="EQ623" s="2"/>
      <c r="ER623" s="2"/>
      <c r="ES623" s="2"/>
      <c r="ET623" s="2"/>
      <c r="EU623" s="2"/>
      <c r="EV623" s="2"/>
    </row>
    <row r="624" spans="1:152" ht="12.7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c r="BW624" s="2"/>
      <c r="BX624" s="2"/>
      <c r="BY624" s="2"/>
      <c r="BZ624" s="2"/>
      <c r="CA624" s="2"/>
      <c r="CB624" s="2"/>
      <c r="CC624" s="2"/>
      <c r="CD624" s="2"/>
      <c r="CE624" s="2"/>
      <c r="CF624" s="2"/>
      <c r="CG624" s="2"/>
      <c r="CH624" s="2"/>
      <c r="CI624" s="2"/>
      <c r="CJ624" s="2"/>
      <c r="CK624" s="2"/>
      <c r="CL624" s="2"/>
      <c r="CM624" s="2"/>
      <c r="CN624" s="2"/>
      <c r="CO624" s="2"/>
      <c r="CP624" s="2"/>
      <c r="CQ624" s="2"/>
      <c r="CR624" s="2"/>
      <c r="CS624" s="2"/>
      <c r="CT624" s="2"/>
      <c r="CU624" s="2"/>
      <c r="CV624" s="2"/>
      <c r="CW624" s="2"/>
      <c r="CX624" s="2"/>
      <c r="CY624" s="2"/>
      <c r="CZ624" s="2"/>
      <c r="DA624" s="2"/>
      <c r="DB624" s="2"/>
      <c r="DC624" s="2"/>
      <c r="DD624" s="2"/>
      <c r="DE624" s="2"/>
      <c r="DF624" s="2"/>
      <c r="DG624" s="2"/>
      <c r="DH624" s="2"/>
      <c r="DI624" s="2"/>
      <c r="DJ624" s="2"/>
      <c r="DK624" s="2"/>
      <c r="DL624" s="2"/>
      <c r="DM624" s="2"/>
      <c r="DN624" s="2"/>
      <c r="DO624" s="2"/>
      <c r="DP624" s="2"/>
      <c r="DQ624" s="2"/>
      <c r="DR624" s="2"/>
      <c r="DS624" s="2"/>
      <c r="DT624" s="2"/>
      <c r="DU624" s="2"/>
      <c r="DV624" s="2"/>
      <c r="DW624" s="2"/>
      <c r="DX624" s="2"/>
      <c r="DY624" s="2"/>
      <c r="DZ624" s="2"/>
      <c r="EA624" s="2"/>
      <c r="EB624" s="2"/>
      <c r="EC624" s="2"/>
      <c r="ED624" s="2"/>
      <c r="EE624" s="2"/>
      <c r="EF624" s="2"/>
      <c r="EG624" s="2"/>
      <c r="EH624" s="2"/>
      <c r="EI624" s="2"/>
      <c r="EJ624" s="2"/>
      <c r="EK624" s="2"/>
      <c r="EL624" s="2"/>
      <c r="EM624" s="2"/>
      <c r="EN624" s="2"/>
      <c r="EO624" s="2"/>
      <c r="EP624" s="2"/>
      <c r="EQ624" s="2"/>
      <c r="ER624" s="2"/>
      <c r="ES624" s="2"/>
      <c r="ET624" s="2"/>
      <c r="EU624" s="2"/>
      <c r="EV624" s="2"/>
    </row>
    <row r="625" spans="1:152" ht="12.7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c r="BW625" s="2"/>
      <c r="BX625" s="2"/>
      <c r="BY625" s="2"/>
      <c r="BZ625" s="2"/>
      <c r="CA625" s="2"/>
      <c r="CB625" s="2"/>
      <c r="CC625" s="2"/>
      <c r="CD625" s="2"/>
      <c r="CE625" s="2"/>
      <c r="CF625" s="2"/>
      <c r="CG625" s="2"/>
      <c r="CH625" s="2"/>
      <c r="CI625" s="2"/>
      <c r="CJ625" s="2"/>
      <c r="CK625" s="2"/>
      <c r="CL625" s="2"/>
      <c r="CM625" s="2"/>
      <c r="CN625" s="2"/>
      <c r="CO625" s="2"/>
      <c r="CP625" s="2"/>
      <c r="CQ625" s="2"/>
      <c r="CR625" s="2"/>
      <c r="CS625" s="2"/>
      <c r="CT625" s="2"/>
      <c r="CU625" s="2"/>
      <c r="CV625" s="2"/>
      <c r="CW625" s="2"/>
      <c r="CX625" s="2"/>
      <c r="CY625" s="2"/>
      <c r="CZ625" s="2"/>
      <c r="DA625" s="2"/>
      <c r="DB625" s="2"/>
      <c r="DC625" s="2"/>
      <c r="DD625" s="2"/>
      <c r="DE625" s="2"/>
      <c r="DF625" s="2"/>
      <c r="DG625" s="2"/>
      <c r="DH625" s="2"/>
      <c r="DI625" s="2"/>
      <c r="DJ625" s="2"/>
      <c r="DK625" s="2"/>
      <c r="DL625" s="2"/>
      <c r="DM625" s="2"/>
      <c r="DN625" s="2"/>
      <c r="DO625" s="2"/>
      <c r="DP625" s="2"/>
      <c r="DQ625" s="2"/>
      <c r="DR625" s="2"/>
      <c r="DS625" s="2"/>
      <c r="DT625" s="2"/>
      <c r="DU625" s="2"/>
      <c r="DV625" s="2"/>
      <c r="DW625" s="2"/>
      <c r="DX625" s="2"/>
      <c r="DY625" s="2"/>
      <c r="DZ625" s="2"/>
      <c r="EA625" s="2"/>
      <c r="EB625" s="2"/>
      <c r="EC625" s="2"/>
      <c r="ED625" s="2"/>
      <c r="EE625" s="2"/>
      <c r="EF625" s="2"/>
      <c r="EG625" s="2"/>
      <c r="EH625" s="2"/>
      <c r="EI625" s="2"/>
      <c r="EJ625" s="2"/>
      <c r="EK625" s="2"/>
      <c r="EL625" s="2"/>
      <c r="EM625" s="2"/>
      <c r="EN625" s="2"/>
      <c r="EO625" s="2"/>
      <c r="EP625" s="2"/>
      <c r="EQ625" s="2"/>
      <c r="ER625" s="2"/>
      <c r="ES625" s="2"/>
      <c r="ET625" s="2"/>
      <c r="EU625" s="2"/>
      <c r="EV625" s="2"/>
    </row>
    <row r="626" spans="1:152" ht="12.7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c r="BW626" s="2"/>
      <c r="BX626" s="2"/>
      <c r="BY626" s="2"/>
      <c r="BZ626" s="2"/>
      <c r="CA626" s="2"/>
      <c r="CB626" s="2"/>
      <c r="CC626" s="2"/>
      <c r="CD626" s="2"/>
      <c r="CE626" s="2"/>
      <c r="CF626" s="2"/>
      <c r="CG626" s="2"/>
      <c r="CH626" s="2"/>
      <c r="CI626" s="2"/>
      <c r="CJ626" s="2"/>
      <c r="CK626" s="2"/>
      <c r="CL626" s="2"/>
      <c r="CM626" s="2"/>
      <c r="CN626" s="2"/>
      <c r="CO626" s="2"/>
      <c r="CP626" s="2"/>
      <c r="CQ626" s="2"/>
      <c r="CR626" s="2"/>
      <c r="CS626" s="2"/>
      <c r="CT626" s="2"/>
      <c r="CU626" s="2"/>
      <c r="CV626" s="2"/>
      <c r="CW626" s="2"/>
      <c r="CX626" s="2"/>
      <c r="CY626" s="2"/>
      <c r="CZ626" s="2"/>
      <c r="DA626" s="2"/>
      <c r="DB626" s="2"/>
      <c r="DC626" s="2"/>
      <c r="DD626" s="2"/>
      <c r="DE626" s="2"/>
      <c r="DF626" s="2"/>
      <c r="DG626" s="2"/>
      <c r="DH626" s="2"/>
      <c r="DI626" s="2"/>
      <c r="DJ626" s="2"/>
      <c r="DK626" s="2"/>
      <c r="DL626" s="2"/>
      <c r="DM626" s="2"/>
      <c r="DN626" s="2"/>
      <c r="DO626" s="2"/>
      <c r="DP626" s="2"/>
      <c r="DQ626" s="2"/>
      <c r="DR626" s="2"/>
      <c r="DS626" s="2"/>
      <c r="DT626" s="2"/>
      <c r="DU626" s="2"/>
      <c r="DV626" s="2"/>
      <c r="DW626" s="2"/>
      <c r="DX626" s="2"/>
      <c r="DY626" s="2"/>
      <c r="DZ626" s="2"/>
      <c r="EA626" s="2"/>
      <c r="EB626" s="2"/>
      <c r="EC626" s="2"/>
      <c r="ED626" s="2"/>
      <c r="EE626" s="2"/>
      <c r="EF626" s="2"/>
      <c r="EG626" s="2"/>
      <c r="EH626" s="2"/>
      <c r="EI626" s="2"/>
      <c r="EJ626" s="2"/>
      <c r="EK626" s="2"/>
      <c r="EL626" s="2"/>
      <c r="EM626" s="2"/>
      <c r="EN626" s="2"/>
      <c r="EO626" s="2"/>
      <c r="EP626" s="2"/>
      <c r="EQ626" s="2"/>
      <c r="ER626" s="2"/>
      <c r="ES626" s="2"/>
      <c r="ET626" s="2"/>
      <c r="EU626" s="2"/>
      <c r="EV626" s="2"/>
    </row>
    <row r="627" spans="1:152" ht="12.7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c r="BW627" s="2"/>
      <c r="BX627" s="2"/>
      <c r="BY627" s="2"/>
      <c r="BZ627" s="2"/>
      <c r="CA627" s="2"/>
      <c r="CB627" s="2"/>
      <c r="CC627" s="2"/>
      <c r="CD627" s="2"/>
      <c r="CE627" s="2"/>
      <c r="CF627" s="2"/>
      <c r="CG627" s="2"/>
      <c r="CH627" s="2"/>
      <c r="CI627" s="2"/>
      <c r="CJ627" s="2"/>
      <c r="CK627" s="2"/>
      <c r="CL627" s="2"/>
      <c r="CM627" s="2"/>
      <c r="CN627" s="2"/>
      <c r="CO627" s="2"/>
      <c r="CP627" s="2"/>
      <c r="CQ627" s="2"/>
      <c r="CR627" s="2"/>
      <c r="CS627" s="2"/>
      <c r="CT627" s="2"/>
      <c r="CU627" s="2"/>
      <c r="CV627" s="2"/>
      <c r="CW627" s="2"/>
      <c r="CX627" s="2"/>
      <c r="CY627" s="2"/>
      <c r="CZ627" s="2"/>
      <c r="DA627" s="2"/>
      <c r="DB627" s="2"/>
      <c r="DC627" s="2"/>
      <c r="DD627" s="2"/>
      <c r="DE627" s="2"/>
      <c r="DF627" s="2"/>
      <c r="DG627" s="2"/>
      <c r="DH627" s="2"/>
      <c r="DI627" s="2"/>
      <c r="DJ627" s="2"/>
      <c r="DK627" s="2"/>
      <c r="DL627" s="2"/>
      <c r="DM627" s="2"/>
      <c r="DN627" s="2"/>
      <c r="DO627" s="2"/>
      <c r="DP627" s="2"/>
      <c r="DQ627" s="2"/>
      <c r="DR627" s="2"/>
      <c r="DS627" s="2"/>
      <c r="DT627" s="2"/>
      <c r="DU627" s="2"/>
      <c r="DV627" s="2"/>
      <c r="DW627" s="2"/>
      <c r="DX627" s="2"/>
      <c r="DY627" s="2"/>
      <c r="DZ627" s="2"/>
      <c r="EA627" s="2"/>
      <c r="EB627" s="2"/>
      <c r="EC627" s="2"/>
      <c r="ED627" s="2"/>
      <c r="EE627" s="2"/>
      <c r="EF627" s="2"/>
      <c r="EG627" s="2"/>
      <c r="EH627" s="2"/>
      <c r="EI627" s="2"/>
      <c r="EJ627" s="2"/>
      <c r="EK627" s="2"/>
      <c r="EL627" s="2"/>
      <c r="EM627" s="2"/>
      <c r="EN627" s="2"/>
      <c r="EO627" s="2"/>
      <c r="EP627" s="2"/>
      <c r="EQ627" s="2"/>
      <c r="ER627" s="2"/>
      <c r="ES627" s="2"/>
      <c r="ET627" s="2"/>
      <c r="EU627" s="2"/>
      <c r="EV627" s="2"/>
    </row>
    <row r="628" spans="1:152" ht="12.7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c r="BW628" s="2"/>
      <c r="BX628" s="2"/>
      <c r="BY628" s="2"/>
      <c r="BZ628" s="2"/>
      <c r="CA628" s="2"/>
      <c r="CB628" s="2"/>
      <c r="CC628" s="2"/>
      <c r="CD628" s="2"/>
      <c r="CE628" s="2"/>
      <c r="CF628" s="2"/>
      <c r="CG628" s="2"/>
      <c r="CH628" s="2"/>
      <c r="CI628" s="2"/>
      <c r="CJ628" s="2"/>
      <c r="CK628" s="2"/>
      <c r="CL628" s="2"/>
      <c r="CM628" s="2"/>
      <c r="CN628" s="2"/>
      <c r="CO628" s="2"/>
      <c r="CP628" s="2"/>
      <c r="CQ628" s="2"/>
      <c r="CR628" s="2"/>
      <c r="CS628" s="2"/>
      <c r="CT628" s="2"/>
      <c r="CU628" s="2"/>
      <c r="CV628" s="2"/>
      <c r="CW628" s="2"/>
      <c r="CX628" s="2"/>
      <c r="CY628" s="2"/>
      <c r="CZ628" s="2"/>
      <c r="DA628" s="2"/>
      <c r="DB628" s="2"/>
      <c r="DC628" s="2"/>
      <c r="DD628" s="2"/>
      <c r="DE628" s="2"/>
      <c r="DF628" s="2"/>
      <c r="DG628" s="2"/>
      <c r="DH628" s="2"/>
      <c r="DI628" s="2"/>
      <c r="DJ628" s="2"/>
      <c r="DK628" s="2"/>
      <c r="DL628" s="2"/>
      <c r="DM628" s="2"/>
      <c r="DN628" s="2"/>
      <c r="DO628" s="2"/>
      <c r="DP628" s="2"/>
      <c r="DQ628" s="2"/>
      <c r="DR628" s="2"/>
      <c r="DS628" s="2"/>
      <c r="DT628" s="2"/>
      <c r="DU628" s="2"/>
      <c r="DV628" s="2"/>
      <c r="DW628" s="2"/>
      <c r="DX628" s="2"/>
      <c r="DY628" s="2"/>
      <c r="DZ628" s="2"/>
      <c r="EA628" s="2"/>
      <c r="EB628" s="2"/>
      <c r="EC628" s="2"/>
      <c r="ED628" s="2"/>
      <c r="EE628" s="2"/>
      <c r="EF628" s="2"/>
      <c r="EG628" s="2"/>
      <c r="EH628" s="2"/>
      <c r="EI628" s="2"/>
      <c r="EJ628" s="2"/>
      <c r="EK628" s="2"/>
      <c r="EL628" s="2"/>
      <c r="EM628" s="2"/>
      <c r="EN628" s="2"/>
      <c r="EO628" s="2"/>
      <c r="EP628" s="2"/>
      <c r="EQ628" s="2"/>
      <c r="ER628" s="2"/>
      <c r="ES628" s="2"/>
      <c r="ET628" s="2"/>
      <c r="EU628" s="2"/>
      <c r="EV628" s="2"/>
    </row>
    <row r="629" spans="1:152" ht="12.7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c r="BW629" s="2"/>
      <c r="BX629" s="2"/>
      <c r="BY629" s="2"/>
      <c r="BZ629" s="2"/>
      <c r="CA629" s="2"/>
      <c r="CB629" s="2"/>
      <c r="CC629" s="2"/>
      <c r="CD629" s="2"/>
      <c r="CE629" s="2"/>
      <c r="CF629" s="2"/>
      <c r="CG629" s="2"/>
      <c r="CH629" s="2"/>
      <c r="CI629" s="2"/>
      <c r="CJ629" s="2"/>
      <c r="CK629" s="2"/>
      <c r="CL629" s="2"/>
      <c r="CM629" s="2"/>
      <c r="CN629" s="2"/>
      <c r="CO629" s="2"/>
      <c r="CP629" s="2"/>
      <c r="CQ629" s="2"/>
      <c r="CR629" s="2"/>
      <c r="CS629" s="2"/>
      <c r="CT629" s="2"/>
      <c r="CU629" s="2"/>
      <c r="CV629" s="2"/>
      <c r="CW629" s="2"/>
      <c r="CX629" s="2"/>
      <c r="CY629" s="2"/>
      <c r="CZ629" s="2"/>
      <c r="DA629" s="2"/>
      <c r="DB629" s="2"/>
      <c r="DC629" s="2"/>
      <c r="DD629" s="2"/>
      <c r="DE629" s="2"/>
      <c r="DF629" s="2"/>
      <c r="DG629" s="2"/>
      <c r="DH629" s="2"/>
      <c r="DI629" s="2"/>
      <c r="DJ629" s="2"/>
      <c r="DK629" s="2"/>
      <c r="DL629" s="2"/>
      <c r="DM629" s="2"/>
      <c r="DN629" s="2"/>
      <c r="DO629" s="2"/>
      <c r="DP629" s="2"/>
      <c r="DQ629" s="2"/>
      <c r="DR629" s="2"/>
      <c r="DS629" s="2"/>
      <c r="DT629" s="2"/>
      <c r="DU629" s="2"/>
      <c r="DV629" s="2"/>
      <c r="DW629" s="2"/>
      <c r="DX629" s="2"/>
      <c r="DY629" s="2"/>
      <c r="DZ629" s="2"/>
      <c r="EA629" s="2"/>
      <c r="EB629" s="2"/>
      <c r="EC629" s="2"/>
      <c r="ED629" s="2"/>
      <c r="EE629" s="2"/>
      <c r="EF629" s="2"/>
      <c r="EG629" s="2"/>
      <c r="EH629" s="2"/>
      <c r="EI629" s="2"/>
      <c r="EJ629" s="2"/>
      <c r="EK629" s="2"/>
      <c r="EL629" s="2"/>
      <c r="EM629" s="2"/>
      <c r="EN629" s="2"/>
      <c r="EO629" s="2"/>
      <c r="EP629" s="2"/>
      <c r="EQ629" s="2"/>
      <c r="ER629" s="2"/>
      <c r="ES629" s="2"/>
      <c r="ET629" s="2"/>
      <c r="EU629" s="2"/>
      <c r="EV629" s="2"/>
    </row>
    <row r="630" spans="1:152" ht="12.7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c r="BW630" s="2"/>
      <c r="BX630" s="2"/>
      <c r="BY630" s="2"/>
      <c r="BZ630" s="2"/>
      <c r="CA630" s="2"/>
      <c r="CB630" s="2"/>
      <c r="CC630" s="2"/>
      <c r="CD630" s="2"/>
      <c r="CE630" s="2"/>
      <c r="CF630" s="2"/>
      <c r="CG630" s="2"/>
      <c r="CH630" s="2"/>
      <c r="CI630" s="2"/>
      <c r="CJ630" s="2"/>
      <c r="CK630" s="2"/>
      <c r="CL630" s="2"/>
      <c r="CM630" s="2"/>
      <c r="CN630" s="2"/>
      <c r="CO630" s="2"/>
      <c r="CP630" s="2"/>
      <c r="CQ630" s="2"/>
      <c r="CR630" s="2"/>
      <c r="CS630" s="2"/>
      <c r="CT630" s="2"/>
      <c r="CU630" s="2"/>
      <c r="CV630" s="2"/>
      <c r="CW630" s="2"/>
      <c r="CX630" s="2"/>
      <c r="CY630" s="2"/>
      <c r="CZ630" s="2"/>
      <c r="DA630" s="2"/>
      <c r="DB630" s="2"/>
      <c r="DC630" s="2"/>
      <c r="DD630" s="2"/>
      <c r="DE630" s="2"/>
      <c r="DF630" s="2"/>
      <c r="DG630" s="2"/>
      <c r="DH630" s="2"/>
      <c r="DI630" s="2"/>
      <c r="DJ630" s="2"/>
      <c r="DK630" s="2"/>
      <c r="DL630" s="2"/>
      <c r="DM630" s="2"/>
      <c r="DN630" s="2"/>
      <c r="DO630" s="2"/>
      <c r="DP630" s="2"/>
      <c r="DQ630" s="2"/>
      <c r="DR630" s="2"/>
      <c r="DS630" s="2"/>
      <c r="DT630" s="2"/>
      <c r="DU630" s="2"/>
      <c r="DV630" s="2"/>
      <c r="DW630" s="2"/>
      <c r="DX630" s="2"/>
      <c r="DY630" s="2"/>
      <c r="DZ630" s="2"/>
      <c r="EA630" s="2"/>
      <c r="EB630" s="2"/>
      <c r="EC630" s="2"/>
      <c r="ED630" s="2"/>
      <c r="EE630" s="2"/>
      <c r="EF630" s="2"/>
      <c r="EG630" s="2"/>
      <c r="EH630" s="2"/>
      <c r="EI630" s="2"/>
      <c r="EJ630" s="2"/>
      <c r="EK630" s="2"/>
      <c r="EL630" s="2"/>
      <c r="EM630" s="2"/>
      <c r="EN630" s="2"/>
      <c r="EO630" s="2"/>
      <c r="EP630" s="2"/>
      <c r="EQ630" s="2"/>
      <c r="ER630" s="2"/>
      <c r="ES630" s="2"/>
      <c r="ET630" s="2"/>
      <c r="EU630" s="2"/>
      <c r="EV630" s="2"/>
    </row>
    <row r="631" spans="1:152" ht="12.7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c r="BW631" s="2"/>
      <c r="BX631" s="2"/>
      <c r="BY631" s="2"/>
      <c r="BZ631" s="2"/>
      <c r="CA631" s="2"/>
      <c r="CB631" s="2"/>
      <c r="CC631" s="2"/>
      <c r="CD631" s="2"/>
      <c r="CE631" s="2"/>
      <c r="CF631" s="2"/>
      <c r="CG631" s="2"/>
      <c r="CH631" s="2"/>
      <c r="CI631" s="2"/>
      <c r="CJ631" s="2"/>
      <c r="CK631" s="2"/>
      <c r="CL631" s="2"/>
      <c r="CM631" s="2"/>
      <c r="CN631" s="2"/>
      <c r="CO631" s="2"/>
      <c r="CP631" s="2"/>
      <c r="CQ631" s="2"/>
      <c r="CR631" s="2"/>
      <c r="CS631" s="2"/>
      <c r="CT631" s="2"/>
      <c r="CU631" s="2"/>
      <c r="CV631" s="2"/>
      <c r="CW631" s="2"/>
      <c r="CX631" s="2"/>
      <c r="CY631" s="2"/>
      <c r="CZ631" s="2"/>
      <c r="DA631" s="2"/>
      <c r="DB631" s="2"/>
      <c r="DC631" s="2"/>
      <c r="DD631" s="2"/>
      <c r="DE631" s="2"/>
      <c r="DF631" s="2"/>
      <c r="DG631" s="2"/>
      <c r="DH631" s="2"/>
      <c r="DI631" s="2"/>
      <c r="DJ631" s="2"/>
      <c r="DK631" s="2"/>
      <c r="DL631" s="2"/>
      <c r="DM631" s="2"/>
      <c r="DN631" s="2"/>
      <c r="DO631" s="2"/>
      <c r="DP631" s="2"/>
      <c r="DQ631" s="2"/>
      <c r="DR631" s="2"/>
      <c r="DS631" s="2"/>
      <c r="DT631" s="2"/>
      <c r="DU631" s="2"/>
      <c r="DV631" s="2"/>
      <c r="DW631" s="2"/>
      <c r="DX631" s="2"/>
      <c r="DY631" s="2"/>
      <c r="DZ631" s="2"/>
      <c r="EA631" s="2"/>
      <c r="EB631" s="2"/>
      <c r="EC631" s="2"/>
      <c r="ED631" s="2"/>
      <c r="EE631" s="2"/>
      <c r="EF631" s="2"/>
      <c r="EG631" s="2"/>
      <c r="EH631" s="2"/>
      <c r="EI631" s="2"/>
      <c r="EJ631" s="2"/>
      <c r="EK631" s="2"/>
      <c r="EL631" s="2"/>
      <c r="EM631" s="2"/>
      <c r="EN631" s="2"/>
      <c r="EO631" s="2"/>
      <c r="EP631" s="2"/>
      <c r="EQ631" s="2"/>
      <c r="ER631" s="2"/>
      <c r="ES631" s="2"/>
      <c r="ET631" s="2"/>
      <c r="EU631" s="2"/>
      <c r="EV631" s="2"/>
    </row>
    <row r="632" spans="1:152" ht="12.7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BW632" s="2"/>
      <c r="BX632" s="2"/>
      <c r="BY632" s="2"/>
      <c r="BZ632" s="2"/>
      <c r="CA632" s="2"/>
      <c r="CB632" s="2"/>
      <c r="CC632" s="2"/>
      <c r="CD632" s="2"/>
      <c r="CE632" s="2"/>
      <c r="CF632" s="2"/>
      <c r="CG632" s="2"/>
      <c r="CH632" s="2"/>
      <c r="CI632" s="2"/>
      <c r="CJ632" s="2"/>
      <c r="CK632" s="2"/>
      <c r="CL632" s="2"/>
      <c r="CM632" s="2"/>
      <c r="CN632" s="2"/>
      <c r="CO632" s="2"/>
      <c r="CP632" s="2"/>
      <c r="CQ632" s="2"/>
      <c r="CR632" s="2"/>
      <c r="CS632" s="2"/>
      <c r="CT632" s="2"/>
      <c r="CU632" s="2"/>
      <c r="CV632" s="2"/>
      <c r="CW632" s="2"/>
      <c r="CX632" s="2"/>
      <c r="CY632" s="2"/>
      <c r="CZ632" s="2"/>
      <c r="DA632" s="2"/>
      <c r="DB632" s="2"/>
      <c r="DC632" s="2"/>
      <c r="DD632" s="2"/>
      <c r="DE632" s="2"/>
      <c r="DF632" s="2"/>
      <c r="DG632" s="2"/>
      <c r="DH632" s="2"/>
      <c r="DI632" s="2"/>
      <c r="DJ632" s="2"/>
      <c r="DK632" s="2"/>
      <c r="DL632" s="2"/>
      <c r="DM632" s="2"/>
      <c r="DN632" s="2"/>
      <c r="DO632" s="2"/>
      <c r="DP632" s="2"/>
      <c r="DQ632" s="2"/>
      <c r="DR632" s="2"/>
      <c r="DS632" s="2"/>
      <c r="DT632" s="2"/>
      <c r="DU632" s="2"/>
      <c r="DV632" s="2"/>
      <c r="DW632" s="2"/>
      <c r="DX632" s="2"/>
      <c r="DY632" s="2"/>
      <c r="DZ632" s="2"/>
      <c r="EA632" s="2"/>
      <c r="EB632" s="2"/>
      <c r="EC632" s="2"/>
      <c r="ED632" s="2"/>
      <c r="EE632" s="2"/>
      <c r="EF632" s="2"/>
      <c r="EG632" s="2"/>
      <c r="EH632" s="2"/>
      <c r="EI632" s="2"/>
      <c r="EJ632" s="2"/>
      <c r="EK632" s="2"/>
      <c r="EL632" s="2"/>
      <c r="EM632" s="2"/>
      <c r="EN632" s="2"/>
      <c r="EO632" s="2"/>
      <c r="EP632" s="2"/>
      <c r="EQ632" s="2"/>
      <c r="ER632" s="2"/>
      <c r="ES632" s="2"/>
      <c r="ET632" s="2"/>
      <c r="EU632" s="2"/>
      <c r="EV632" s="2"/>
    </row>
    <row r="633" spans="1:152" ht="12.7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2"/>
      <c r="BX633" s="2"/>
      <c r="BY633" s="2"/>
      <c r="BZ633" s="2"/>
      <c r="CA633" s="2"/>
      <c r="CB633" s="2"/>
      <c r="CC633" s="2"/>
      <c r="CD633" s="2"/>
      <c r="CE633" s="2"/>
      <c r="CF633" s="2"/>
      <c r="CG633" s="2"/>
      <c r="CH633" s="2"/>
      <c r="CI633" s="2"/>
      <c r="CJ633" s="2"/>
      <c r="CK633" s="2"/>
      <c r="CL633" s="2"/>
      <c r="CM633" s="2"/>
      <c r="CN633" s="2"/>
      <c r="CO633" s="2"/>
      <c r="CP633" s="2"/>
      <c r="CQ633" s="2"/>
      <c r="CR633" s="2"/>
      <c r="CS633" s="2"/>
      <c r="CT633" s="2"/>
      <c r="CU633" s="2"/>
      <c r="CV633" s="2"/>
      <c r="CW633" s="2"/>
      <c r="CX633" s="2"/>
      <c r="CY633" s="2"/>
      <c r="CZ633" s="2"/>
      <c r="DA633" s="2"/>
      <c r="DB633" s="2"/>
      <c r="DC633" s="2"/>
      <c r="DD633" s="2"/>
      <c r="DE633" s="2"/>
      <c r="DF633" s="2"/>
      <c r="DG633" s="2"/>
      <c r="DH633" s="2"/>
      <c r="DI633" s="2"/>
      <c r="DJ633" s="2"/>
      <c r="DK633" s="2"/>
      <c r="DL633" s="2"/>
      <c r="DM633" s="2"/>
      <c r="DN633" s="2"/>
      <c r="DO633" s="2"/>
      <c r="DP633" s="2"/>
      <c r="DQ633" s="2"/>
      <c r="DR633" s="2"/>
      <c r="DS633" s="2"/>
      <c r="DT633" s="2"/>
      <c r="DU633" s="2"/>
      <c r="DV633" s="2"/>
      <c r="DW633" s="2"/>
      <c r="DX633" s="2"/>
      <c r="DY633" s="2"/>
      <c r="DZ633" s="2"/>
      <c r="EA633" s="2"/>
      <c r="EB633" s="2"/>
      <c r="EC633" s="2"/>
      <c r="ED633" s="2"/>
      <c r="EE633" s="2"/>
      <c r="EF633" s="2"/>
      <c r="EG633" s="2"/>
      <c r="EH633" s="2"/>
      <c r="EI633" s="2"/>
      <c r="EJ633" s="2"/>
      <c r="EK633" s="2"/>
      <c r="EL633" s="2"/>
      <c r="EM633" s="2"/>
      <c r="EN633" s="2"/>
      <c r="EO633" s="2"/>
      <c r="EP633" s="2"/>
      <c r="EQ633" s="2"/>
      <c r="ER633" s="2"/>
      <c r="ES633" s="2"/>
      <c r="ET633" s="2"/>
      <c r="EU633" s="2"/>
      <c r="EV633" s="2"/>
    </row>
    <row r="634" spans="1:152" ht="12.7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c r="BW634" s="2"/>
      <c r="BX634" s="2"/>
      <c r="BY634" s="2"/>
      <c r="BZ634" s="2"/>
      <c r="CA634" s="2"/>
      <c r="CB634" s="2"/>
      <c r="CC634" s="2"/>
      <c r="CD634" s="2"/>
      <c r="CE634" s="2"/>
      <c r="CF634" s="2"/>
      <c r="CG634" s="2"/>
      <c r="CH634" s="2"/>
      <c r="CI634" s="2"/>
      <c r="CJ634" s="2"/>
      <c r="CK634" s="2"/>
      <c r="CL634" s="2"/>
      <c r="CM634" s="2"/>
      <c r="CN634" s="2"/>
      <c r="CO634" s="2"/>
      <c r="CP634" s="2"/>
      <c r="CQ634" s="2"/>
      <c r="CR634" s="2"/>
      <c r="CS634" s="2"/>
      <c r="CT634" s="2"/>
      <c r="CU634" s="2"/>
      <c r="CV634" s="2"/>
      <c r="CW634" s="2"/>
      <c r="CX634" s="2"/>
      <c r="CY634" s="2"/>
      <c r="CZ634" s="2"/>
      <c r="DA634" s="2"/>
      <c r="DB634" s="2"/>
      <c r="DC634" s="2"/>
      <c r="DD634" s="2"/>
      <c r="DE634" s="2"/>
      <c r="DF634" s="2"/>
      <c r="DG634" s="2"/>
      <c r="DH634" s="2"/>
      <c r="DI634" s="2"/>
      <c r="DJ634" s="2"/>
      <c r="DK634" s="2"/>
      <c r="DL634" s="2"/>
      <c r="DM634" s="2"/>
      <c r="DN634" s="2"/>
      <c r="DO634" s="2"/>
      <c r="DP634" s="2"/>
      <c r="DQ634" s="2"/>
      <c r="DR634" s="2"/>
      <c r="DS634" s="2"/>
      <c r="DT634" s="2"/>
      <c r="DU634" s="2"/>
      <c r="DV634" s="2"/>
      <c r="DW634" s="2"/>
      <c r="DX634" s="2"/>
      <c r="DY634" s="2"/>
      <c r="DZ634" s="2"/>
      <c r="EA634" s="2"/>
      <c r="EB634" s="2"/>
      <c r="EC634" s="2"/>
      <c r="ED634" s="2"/>
      <c r="EE634" s="2"/>
      <c r="EF634" s="2"/>
      <c r="EG634" s="2"/>
      <c r="EH634" s="2"/>
      <c r="EI634" s="2"/>
      <c r="EJ634" s="2"/>
      <c r="EK634" s="2"/>
      <c r="EL634" s="2"/>
      <c r="EM634" s="2"/>
      <c r="EN634" s="2"/>
      <c r="EO634" s="2"/>
      <c r="EP634" s="2"/>
      <c r="EQ634" s="2"/>
      <c r="ER634" s="2"/>
      <c r="ES634" s="2"/>
      <c r="ET634" s="2"/>
      <c r="EU634" s="2"/>
      <c r="EV634" s="2"/>
    </row>
    <row r="635" spans="1:152" ht="12.7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c r="BW635" s="2"/>
      <c r="BX635" s="2"/>
      <c r="BY635" s="2"/>
      <c r="BZ635" s="2"/>
      <c r="CA635" s="2"/>
      <c r="CB635" s="2"/>
      <c r="CC635" s="2"/>
      <c r="CD635" s="2"/>
      <c r="CE635" s="2"/>
      <c r="CF635" s="2"/>
      <c r="CG635" s="2"/>
      <c r="CH635" s="2"/>
      <c r="CI635" s="2"/>
      <c r="CJ635" s="2"/>
      <c r="CK635" s="2"/>
      <c r="CL635" s="2"/>
      <c r="CM635" s="2"/>
      <c r="CN635" s="2"/>
      <c r="CO635" s="2"/>
      <c r="CP635" s="2"/>
      <c r="CQ635" s="2"/>
      <c r="CR635" s="2"/>
      <c r="CS635" s="2"/>
      <c r="CT635" s="2"/>
      <c r="CU635" s="2"/>
      <c r="CV635" s="2"/>
      <c r="CW635" s="2"/>
      <c r="CX635" s="2"/>
      <c r="CY635" s="2"/>
      <c r="CZ635" s="2"/>
      <c r="DA635" s="2"/>
      <c r="DB635" s="2"/>
      <c r="DC635" s="2"/>
      <c r="DD635" s="2"/>
      <c r="DE635" s="2"/>
      <c r="DF635" s="2"/>
      <c r="DG635" s="2"/>
      <c r="DH635" s="2"/>
      <c r="DI635" s="2"/>
      <c r="DJ635" s="2"/>
      <c r="DK635" s="2"/>
      <c r="DL635" s="2"/>
      <c r="DM635" s="2"/>
      <c r="DN635" s="2"/>
      <c r="DO635" s="2"/>
      <c r="DP635" s="2"/>
      <c r="DQ635" s="2"/>
      <c r="DR635" s="2"/>
      <c r="DS635" s="2"/>
      <c r="DT635" s="2"/>
      <c r="DU635" s="2"/>
      <c r="DV635" s="2"/>
      <c r="DW635" s="2"/>
      <c r="DX635" s="2"/>
      <c r="DY635" s="2"/>
      <c r="DZ635" s="2"/>
      <c r="EA635" s="2"/>
      <c r="EB635" s="2"/>
      <c r="EC635" s="2"/>
      <c r="ED635" s="2"/>
      <c r="EE635" s="2"/>
      <c r="EF635" s="2"/>
      <c r="EG635" s="2"/>
      <c r="EH635" s="2"/>
      <c r="EI635" s="2"/>
      <c r="EJ635" s="2"/>
      <c r="EK635" s="2"/>
      <c r="EL635" s="2"/>
      <c r="EM635" s="2"/>
      <c r="EN635" s="2"/>
      <c r="EO635" s="2"/>
      <c r="EP635" s="2"/>
      <c r="EQ635" s="2"/>
      <c r="ER635" s="2"/>
      <c r="ES635" s="2"/>
      <c r="ET635" s="2"/>
      <c r="EU635" s="2"/>
      <c r="EV635" s="2"/>
    </row>
    <row r="636" spans="1:152" ht="12.7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2"/>
      <c r="BX636" s="2"/>
      <c r="BY636" s="2"/>
      <c r="BZ636" s="2"/>
      <c r="CA636" s="2"/>
      <c r="CB636" s="2"/>
      <c r="CC636" s="2"/>
      <c r="CD636" s="2"/>
      <c r="CE636" s="2"/>
      <c r="CF636" s="2"/>
      <c r="CG636" s="2"/>
      <c r="CH636" s="2"/>
      <c r="CI636" s="2"/>
      <c r="CJ636" s="2"/>
      <c r="CK636" s="2"/>
      <c r="CL636" s="2"/>
      <c r="CM636" s="2"/>
      <c r="CN636" s="2"/>
      <c r="CO636" s="2"/>
      <c r="CP636" s="2"/>
      <c r="CQ636" s="2"/>
      <c r="CR636" s="2"/>
      <c r="CS636" s="2"/>
      <c r="CT636" s="2"/>
      <c r="CU636" s="2"/>
      <c r="CV636" s="2"/>
      <c r="CW636" s="2"/>
      <c r="CX636" s="2"/>
      <c r="CY636" s="2"/>
      <c r="CZ636" s="2"/>
      <c r="DA636" s="2"/>
      <c r="DB636" s="2"/>
      <c r="DC636" s="2"/>
      <c r="DD636" s="2"/>
      <c r="DE636" s="2"/>
      <c r="DF636" s="2"/>
      <c r="DG636" s="2"/>
      <c r="DH636" s="2"/>
      <c r="DI636" s="2"/>
      <c r="DJ636" s="2"/>
      <c r="DK636" s="2"/>
      <c r="DL636" s="2"/>
      <c r="DM636" s="2"/>
      <c r="DN636" s="2"/>
      <c r="DO636" s="2"/>
      <c r="DP636" s="2"/>
      <c r="DQ636" s="2"/>
      <c r="DR636" s="2"/>
      <c r="DS636" s="2"/>
      <c r="DT636" s="2"/>
      <c r="DU636" s="2"/>
      <c r="DV636" s="2"/>
      <c r="DW636" s="2"/>
      <c r="DX636" s="2"/>
      <c r="DY636" s="2"/>
      <c r="DZ636" s="2"/>
      <c r="EA636" s="2"/>
      <c r="EB636" s="2"/>
      <c r="EC636" s="2"/>
      <c r="ED636" s="2"/>
      <c r="EE636" s="2"/>
      <c r="EF636" s="2"/>
      <c r="EG636" s="2"/>
      <c r="EH636" s="2"/>
      <c r="EI636" s="2"/>
      <c r="EJ636" s="2"/>
      <c r="EK636" s="2"/>
      <c r="EL636" s="2"/>
      <c r="EM636" s="2"/>
      <c r="EN636" s="2"/>
      <c r="EO636" s="2"/>
      <c r="EP636" s="2"/>
      <c r="EQ636" s="2"/>
      <c r="ER636" s="2"/>
      <c r="ES636" s="2"/>
      <c r="ET636" s="2"/>
      <c r="EU636" s="2"/>
      <c r="EV636" s="2"/>
    </row>
    <row r="637" spans="1:152" ht="12.7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c r="BV637" s="2"/>
      <c r="BW637" s="2"/>
      <c r="BX637" s="2"/>
      <c r="BY637" s="2"/>
      <c r="BZ637" s="2"/>
      <c r="CA637" s="2"/>
      <c r="CB637" s="2"/>
      <c r="CC637" s="2"/>
      <c r="CD637" s="2"/>
      <c r="CE637" s="2"/>
      <c r="CF637" s="2"/>
      <c r="CG637" s="2"/>
      <c r="CH637" s="2"/>
      <c r="CI637" s="2"/>
      <c r="CJ637" s="2"/>
      <c r="CK637" s="2"/>
      <c r="CL637" s="2"/>
      <c r="CM637" s="2"/>
      <c r="CN637" s="2"/>
      <c r="CO637" s="2"/>
      <c r="CP637" s="2"/>
      <c r="CQ637" s="2"/>
      <c r="CR637" s="2"/>
      <c r="CS637" s="2"/>
      <c r="CT637" s="2"/>
      <c r="CU637" s="2"/>
      <c r="CV637" s="2"/>
      <c r="CW637" s="2"/>
      <c r="CX637" s="2"/>
      <c r="CY637" s="2"/>
      <c r="CZ637" s="2"/>
      <c r="DA637" s="2"/>
      <c r="DB637" s="2"/>
      <c r="DC637" s="2"/>
      <c r="DD637" s="2"/>
      <c r="DE637" s="2"/>
      <c r="DF637" s="2"/>
      <c r="DG637" s="2"/>
      <c r="DH637" s="2"/>
      <c r="DI637" s="2"/>
      <c r="DJ637" s="2"/>
      <c r="DK637" s="2"/>
      <c r="DL637" s="2"/>
      <c r="DM637" s="2"/>
      <c r="DN637" s="2"/>
      <c r="DO637" s="2"/>
      <c r="DP637" s="2"/>
      <c r="DQ637" s="2"/>
      <c r="DR637" s="2"/>
      <c r="DS637" s="2"/>
      <c r="DT637" s="2"/>
      <c r="DU637" s="2"/>
      <c r="DV637" s="2"/>
      <c r="DW637" s="2"/>
      <c r="DX637" s="2"/>
      <c r="DY637" s="2"/>
      <c r="DZ637" s="2"/>
      <c r="EA637" s="2"/>
      <c r="EB637" s="2"/>
      <c r="EC637" s="2"/>
      <c r="ED637" s="2"/>
      <c r="EE637" s="2"/>
      <c r="EF637" s="2"/>
      <c r="EG637" s="2"/>
      <c r="EH637" s="2"/>
      <c r="EI637" s="2"/>
      <c r="EJ637" s="2"/>
      <c r="EK637" s="2"/>
      <c r="EL637" s="2"/>
      <c r="EM637" s="2"/>
      <c r="EN637" s="2"/>
      <c r="EO637" s="2"/>
      <c r="EP637" s="2"/>
      <c r="EQ637" s="2"/>
      <c r="ER637" s="2"/>
      <c r="ES637" s="2"/>
      <c r="ET637" s="2"/>
      <c r="EU637" s="2"/>
      <c r="EV637" s="2"/>
    </row>
    <row r="638" spans="1:152" ht="12.7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c r="BW638" s="2"/>
      <c r="BX638" s="2"/>
      <c r="BY638" s="2"/>
      <c r="BZ638" s="2"/>
      <c r="CA638" s="2"/>
      <c r="CB638" s="2"/>
      <c r="CC638" s="2"/>
      <c r="CD638" s="2"/>
      <c r="CE638" s="2"/>
      <c r="CF638" s="2"/>
      <c r="CG638" s="2"/>
      <c r="CH638" s="2"/>
      <c r="CI638" s="2"/>
      <c r="CJ638" s="2"/>
      <c r="CK638" s="2"/>
      <c r="CL638" s="2"/>
      <c r="CM638" s="2"/>
      <c r="CN638" s="2"/>
      <c r="CO638" s="2"/>
      <c r="CP638" s="2"/>
      <c r="CQ638" s="2"/>
      <c r="CR638" s="2"/>
      <c r="CS638" s="2"/>
      <c r="CT638" s="2"/>
      <c r="CU638" s="2"/>
      <c r="CV638" s="2"/>
      <c r="CW638" s="2"/>
      <c r="CX638" s="2"/>
      <c r="CY638" s="2"/>
      <c r="CZ638" s="2"/>
      <c r="DA638" s="2"/>
      <c r="DB638" s="2"/>
      <c r="DC638" s="2"/>
      <c r="DD638" s="2"/>
      <c r="DE638" s="2"/>
      <c r="DF638" s="2"/>
      <c r="DG638" s="2"/>
      <c r="DH638" s="2"/>
      <c r="DI638" s="2"/>
      <c r="DJ638" s="2"/>
      <c r="DK638" s="2"/>
      <c r="DL638" s="2"/>
      <c r="DM638" s="2"/>
      <c r="DN638" s="2"/>
      <c r="DO638" s="2"/>
      <c r="DP638" s="2"/>
      <c r="DQ638" s="2"/>
      <c r="DR638" s="2"/>
      <c r="DS638" s="2"/>
      <c r="DT638" s="2"/>
      <c r="DU638" s="2"/>
      <c r="DV638" s="2"/>
      <c r="DW638" s="2"/>
      <c r="DX638" s="2"/>
      <c r="DY638" s="2"/>
      <c r="DZ638" s="2"/>
      <c r="EA638" s="2"/>
      <c r="EB638" s="2"/>
      <c r="EC638" s="2"/>
      <c r="ED638" s="2"/>
      <c r="EE638" s="2"/>
      <c r="EF638" s="2"/>
      <c r="EG638" s="2"/>
      <c r="EH638" s="2"/>
      <c r="EI638" s="2"/>
      <c r="EJ638" s="2"/>
      <c r="EK638" s="2"/>
      <c r="EL638" s="2"/>
      <c r="EM638" s="2"/>
      <c r="EN638" s="2"/>
      <c r="EO638" s="2"/>
      <c r="EP638" s="2"/>
      <c r="EQ638" s="2"/>
      <c r="ER638" s="2"/>
      <c r="ES638" s="2"/>
      <c r="ET638" s="2"/>
      <c r="EU638" s="2"/>
      <c r="EV638" s="2"/>
    </row>
    <row r="639" spans="1:152" ht="12.7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c r="BV639" s="2"/>
      <c r="BW639" s="2"/>
      <c r="BX639" s="2"/>
      <c r="BY639" s="2"/>
      <c r="BZ639" s="2"/>
      <c r="CA639" s="2"/>
      <c r="CB639" s="2"/>
      <c r="CC639" s="2"/>
      <c r="CD639" s="2"/>
      <c r="CE639" s="2"/>
      <c r="CF639" s="2"/>
      <c r="CG639" s="2"/>
      <c r="CH639" s="2"/>
      <c r="CI639" s="2"/>
      <c r="CJ639" s="2"/>
      <c r="CK639" s="2"/>
      <c r="CL639" s="2"/>
      <c r="CM639" s="2"/>
      <c r="CN639" s="2"/>
      <c r="CO639" s="2"/>
      <c r="CP639" s="2"/>
      <c r="CQ639" s="2"/>
      <c r="CR639" s="2"/>
      <c r="CS639" s="2"/>
      <c r="CT639" s="2"/>
      <c r="CU639" s="2"/>
      <c r="CV639" s="2"/>
      <c r="CW639" s="2"/>
      <c r="CX639" s="2"/>
      <c r="CY639" s="2"/>
      <c r="CZ639" s="2"/>
      <c r="DA639" s="2"/>
      <c r="DB639" s="2"/>
      <c r="DC639" s="2"/>
      <c r="DD639" s="2"/>
      <c r="DE639" s="2"/>
      <c r="DF639" s="2"/>
      <c r="DG639" s="2"/>
      <c r="DH639" s="2"/>
      <c r="DI639" s="2"/>
      <c r="DJ639" s="2"/>
      <c r="DK639" s="2"/>
      <c r="DL639" s="2"/>
      <c r="DM639" s="2"/>
      <c r="DN639" s="2"/>
      <c r="DO639" s="2"/>
      <c r="DP639" s="2"/>
      <c r="DQ639" s="2"/>
      <c r="DR639" s="2"/>
      <c r="DS639" s="2"/>
      <c r="DT639" s="2"/>
      <c r="DU639" s="2"/>
      <c r="DV639" s="2"/>
      <c r="DW639" s="2"/>
      <c r="DX639" s="2"/>
      <c r="DY639" s="2"/>
      <c r="DZ639" s="2"/>
      <c r="EA639" s="2"/>
      <c r="EB639" s="2"/>
      <c r="EC639" s="2"/>
      <c r="ED639" s="2"/>
      <c r="EE639" s="2"/>
      <c r="EF639" s="2"/>
      <c r="EG639" s="2"/>
      <c r="EH639" s="2"/>
      <c r="EI639" s="2"/>
      <c r="EJ639" s="2"/>
      <c r="EK639" s="2"/>
      <c r="EL639" s="2"/>
      <c r="EM639" s="2"/>
      <c r="EN639" s="2"/>
      <c r="EO639" s="2"/>
      <c r="EP639" s="2"/>
      <c r="EQ639" s="2"/>
      <c r="ER639" s="2"/>
      <c r="ES639" s="2"/>
      <c r="ET639" s="2"/>
      <c r="EU639" s="2"/>
      <c r="EV639" s="2"/>
    </row>
    <row r="640" spans="1:152" ht="12.7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c r="BW640" s="2"/>
      <c r="BX640" s="2"/>
      <c r="BY640" s="2"/>
      <c r="BZ640" s="2"/>
      <c r="CA640" s="2"/>
      <c r="CB640" s="2"/>
      <c r="CC640" s="2"/>
      <c r="CD640" s="2"/>
      <c r="CE640" s="2"/>
      <c r="CF640" s="2"/>
      <c r="CG640" s="2"/>
      <c r="CH640" s="2"/>
      <c r="CI640" s="2"/>
      <c r="CJ640" s="2"/>
      <c r="CK640" s="2"/>
      <c r="CL640" s="2"/>
      <c r="CM640" s="2"/>
      <c r="CN640" s="2"/>
      <c r="CO640" s="2"/>
      <c r="CP640" s="2"/>
      <c r="CQ640" s="2"/>
      <c r="CR640" s="2"/>
      <c r="CS640" s="2"/>
      <c r="CT640" s="2"/>
      <c r="CU640" s="2"/>
      <c r="CV640" s="2"/>
      <c r="CW640" s="2"/>
      <c r="CX640" s="2"/>
      <c r="CY640" s="2"/>
      <c r="CZ640" s="2"/>
      <c r="DA640" s="2"/>
      <c r="DB640" s="2"/>
      <c r="DC640" s="2"/>
      <c r="DD640" s="2"/>
      <c r="DE640" s="2"/>
      <c r="DF640" s="2"/>
      <c r="DG640" s="2"/>
      <c r="DH640" s="2"/>
      <c r="DI640" s="2"/>
      <c r="DJ640" s="2"/>
      <c r="DK640" s="2"/>
      <c r="DL640" s="2"/>
      <c r="DM640" s="2"/>
      <c r="DN640" s="2"/>
      <c r="DO640" s="2"/>
      <c r="DP640" s="2"/>
      <c r="DQ640" s="2"/>
      <c r="DR640" s="2"/>
      <c r="DS640" s="2"/>
      <c r="DT640" s="2"/>
      <c r="DU640" s="2"/>
      <c r="DV640" s="2"/>
      <c r="DW640" s="2"/>
      <c r="DX640" s="2"/>
      <c r="DY640" s="2"/>
      <c r="DZ640" s="2"/>
      <c r="EA640" s="2"/>
      <c r="EB640" s="2"/>
      <c r="EC640" s="2"/>
      <c r="ED640" s="2"/>
      <c r="EE640" s="2"/>
      <c r="EF640" s="2"/>
      <c r="EG640" s="2"/>
      <c r="EH640" s="2"/>
      <c r="EI640" s="2"/>
      <c r="EJ640" s="2"/>
      <c r="EK640" s="2"/>
      <c r="EL640" s="2"/>
      <c r="EM640" s="2"/>
      <c r="EN640" s="2"/>
      <c r="EO640" s="2"/>
      <c r="EP640" s="2"/>
      <c r="EQ640" s="2"/>
      <c r="ER640" s="2"/>
      <c r="ES640" s="2"/>
      <c r="ET640" s="2"/>
      <c r="EU640" s="2"/>
      <c r="EV640" s="2"/>
    </row>
    <row r="641" spans="1:152" ht="12.7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c r="BW641" s="2"/>
      <c r="BX641" s="2"/>
      <c r="BY641" s="2"/>
      <c r="BZ641" s="2"/>
      <c r="CA641" s="2"/>
      <c r="CB641" s="2"/>
      <c r="CC641" s="2"/>
      <c r="CD641" s="2"/>
      <c r="CE641" s="2"/>
      <c r="CF641" s="2"/>
      <c r="CG641" s="2"/>
      <c r="CH641" s="2"/>
      <c r="CI641" s="2"/>
      <c r="CJ641" s="2"/>
      <c r="CK641" s="2"/>
      <c r="CL641" s="2"/>
      <c r="CM641" s="2"/>
      <c r="CN641" s="2"/>
      <c r="CO641" s="2"/>
      <c r="CP641" s="2"/>
      <c r="CQ641" s="2"/>
      <c r="CR641" s="2"/>
      <c r="CS641" s="2"/>
      <c r="CT641" s="2"/>
      <c r="CU641" s="2"/>
      <c r="CV641" s="2"/>
      <c r="CW641" s="2"/>
      <c r="CX641" s="2"/>
      <c r="CY641" s="2"/>
      <c r="CZ641" s="2"/>
      <c r="DA641" s="2"/>
      <c r="DB641" s="2"/>
      <c r="DC641" s="2"/>
      <c r="DD641" s="2"/>
      <c r="DE641" s="2"/>
      <c r="DF641" s="2"/>
      <c r="DG641" s="2"/>
      <c r="DH641" s="2"/>
      <c r="DI641" s="2"/>
      <c r="DJ641" s="2"/>
      <c r="DK641" s="2"/>
      <c r="DL641" s="2"/>
      <c r="DM641" s="2"/>
      <c r="DN641" s="2"/>
      <c r="DO641" s="2"/>
      <c r="DP641" s="2"/>
      <c r="DQ641" s="2"/>
      <c r="DR641" s="2"/>
      <c r="DS641" s="2"/>
      <c r="DT641" s="2"/>
      <c r="DU641" s="2"/>
      <c r="DV641" s="2"/>
      <c r="DW641" s="2"/>
      <c r="DX641" s="2"/>
      <c r="DY641" s="2"/>
      <c r="DZ641" s="2"/>
      <c r="EA641" s="2"/>
      <c r="EB641" s="2"/>
      <c r="EC641" s="2"/>
      <c r="ED641" s="2"/>
      <c r="EE641" s="2"/>
      <c r="EF641" s="2"/>
      <c r="EG641" s="2"/>
      <c r="EH641" s="2"/>
      <c r="EI641" s="2"/>
      <c r="EJ641" s="2"/>
      <c r="EK641" s="2"/>
      <c r="EL641" s="2"/>
      <c r="EM641" s="2"/>
      <c r="EN641" s="2"/>
      <c r="EO641" s="2"/>
      <c r="EP641" s="2"/>
      <c r="EQ641" s="2"/>
      <c r="ER641" s="2"/>
      <c r="ES641" s="2"/>
      <c r="ET641" s="2"/>
      <c r="EU641" s="2"/>
      <c r="EV641" s="2"/>
    </row>
    <row r="642" spans="1:152" ht="12.7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c r="BW642" s="2"/>
      <c r="BX642" s="2"/>
      <c r="BY642" s="2"/>
      <c r="BZ642" s="2"/>
      <c r="CA642" s="2"/>
      <c r="CB642" s="2"/>
      <c r="CC642" s="2"/>
      <c r="CD642" s="2"/>
      <c r="CE642" s="2"/>
      <c r="CF642" s="2"/>
      <c r="CG642" s="2"/>
      <c r="CH642" s="2"/>
      <c r="CI642" s="2"/>
      <c r="CJ642" s="2"/>
      <c r="CK642" s="2"/>
      <c r="CL642" s="2"/>
      <c r="CM642" s="2"/>
      <c r="CN642" s="2"/>
      <c r="CO642" s="2"/>
      <c r="CP642" s="2"/>
      <c r="CQ642" s="2"/>
      <c r="CR642" s="2"/>
      <c r="CS642" s="2"/>
      <c r="CT642" s="2"/>
      <c r="CU642" s="2"/>
      <c r="CV642" s="2"/>
      <c r="CW642" s="2"/>
      <c r="CX642" s="2"/>
      <c r="CY642" s="2"/>
      <c r="CZ642" s="2"/>
      <c r="DA642" s="2"/>
      <c r="DB642" s="2"/>
      <c r="DC642" s="2"/>
      <c r="DD642" s="2"/>
      <c r="DE642" s="2"/>
      <c r="DF642" s="2"/>
      <c r="DG642" s="2"/>
      <c r="DH642" s="2"/>
      <c r="DI642" s="2"/>
      <c r="DJ642" s="2"/>
      <c r="DK642" s="2"/>
      <c r="DL642" s="2"/>
      <c r="DM642" s="2"/>
      <c r="DN642" s="2"/>
      <c r="DO642" s="2"/>
      <c r="DP642" s="2"/>
      <c r="DQ642" s="2"/>
      <c r="DR642" s="2"/>
      <c r="DS642" s="2"/>
      <c r="DT642" s="2"/>
      <c r="DU642" s="2"/>
      <c r="DV642" s="2"/>
      <c r="DW642" s="2"/>
      <c r="DX642" s="2"/>
      <c r="DY642" s="2"/>
      <c r="DZ642" s="2"/>
      <c r="EA642" s="2"/>
      <c r="EB642" s="2"/>
      <c r="EC642" s="2"/>
      <c r="ED642" s="2"/>
      <c r="EE642" s="2"/>
      <c r="EF642" s="2"/>
      <c r="EG642" s="2"/>
      <c r="EH642" s="2"/>
      <c r="EI642" s="2"/>
      <c r="EJ642" s="2"/>
      <c r="EK642" s="2"/>
      <c r="EL642" s="2"/>
      <c r="EM642" s="2"/>
      <c r="EN642" s="2"/>
      <c r="EO642" s="2"/>
      <c r="EP642" s="2"/>
      <c r="EQ642" s="2"/>
      <c r="ER642" s="2"/>
      <c r="ES642" s="2"/>
      <c r="ET642" s="2"/>
      <c r="EU642" s="2"/>
      <c r="EV642" s="2"/>
    </row>
    <row r="643" spans="1:152" ht="12.7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c r="BW643" s="2"/>
      <c r="BX643" s="2"/>
      <c r="BY643" s="2"/>
      <c r="BZ643" s="2"/>
      <c r="CA643" s="2"/>
      <c r="CB643" s="2"/>
      <c r="CC643" s="2"/>
      <c r="CD643" s="2"/>
      <c r="CE643" s="2"/>
      <c r="CF643" s="2"/>
      <c r="CG643" s="2"/>
      <c r="CH643" s="2"/>
      <c r="CI643" s="2"/>
      <c r="CJ643" s="2"/>
      <c r="CK643" s="2"/>
      <c r="CL643" s="2"/>
      <c r="CM643" s="2"/>
      <c r="CN643" s="2"/>
      <c r="CO643" s="2"/>
      <c r="CP643" s="2"/>
      <c r="CQ643" s="2"/>
      <c r="CR643" s="2"/>
      <c r="CS643" s="2"/>
      <c r="CT643" s="2"/>
      <c r="CU643" s="2"/>
      <c r="CV643" s="2"/>
      <c r="CW643" s="2"/>
      <c r="CX643" s="2"/>
      <c r="CY643" s="2"/>
      <c r="CZ643" s="2"/>
      <c r="DA643" s="2"/>
      <c r="DB643" s="2"/>
      <c r="DC643" s="2"/>
      <c r="DD643" s="2"/>
      <c r="DE643" s="2"/>
      <c r="DF643" s="2"/>
      <c r="DG643" s="2"/>
      <c r="DH643" s="2"/>
      <c r="DI643" s="2"/>
      <c r="DJ643" s="2"/>
      <c r="DK643" s="2"/>
      <c r="DL643" s="2"/>
      <c r="DM643" s="2"/>
      <c r="DN643" s="2"/>
      <c r="DO643" s="2"/>
      <c r="DP643" s="2"/>
      <c r="DQ643" s="2"/>
      <c r="DR643" s="2"/>
      <c r="DS643" s="2"/>
      <c r="DT643" s="2"/>
      <c r="DU643" s="2"/>
      <c r="DV643" s="2"/>
      <c r="DW643" s="2"/>
      <c r="DX643" s="2"/>
      <c r="DY643" s="2"/>
      <c r="DZ643" s="2"/>
      <c r="EA643" s="2"/>
      <c r="EB643" s="2"/>
      <c r="EC643" s="2"/>
      <c r="ED643" s="2"/>
      <c r="EE643" s="2"/>
      <c r="EF643" s="2"/>
      <c r="EG643" s="2"/>
      <c r="EH643" s="2"/>
      <c r="EI643" s="2"/>
      <c r="EJ643" s="2"/>
      <c r="EK643" s="2"/>
      <c r="EL643" s="2"/>
      <c r="EM643" s="2"/>
      <c r="EN643" s="2"/>
      <c r="EO643" s="2"/>
      <c r="EP643" s="2"/>
      <c r="EQ643" s="2"/>
      <c r="ER643" s="2"/>
      <c r="ES643" s="2"/>
      <c r="ET643" s="2"/>
      <c r="EU643" s="2"/>
      <c r="EV643" s="2"/>
    </row>
    <row r="644" spans="1:152" ht="12.7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c r="BW644" s="2"/>
      <c r="BX644" s="2"/>
      <c r="BY644" s="2"/>
      <c r="BZ644" s="2"/>
      <c r="CA644" s="2"/>
      <c r="CB644" s="2"/>
      <c r="CC644" s="2"/>
      <c r="CD644" s="2"/>
      <c r="CE644" s="2"/>
      <c r="CF644" s="2"/>
      <c r="CG644" s="2"/>
      <c r="CH644" s="2"/>
      <c r="CI644" s="2"/>
      <c r="CJ644" s="2"/>
      <c r="CK644" s="2"/>
      <c r="CL644" s="2"/>
      <c r="CM644" s="2"/>
      <c r="CN644" s="2"/>
      <c r="CO644" s="2"/>
      <c r="CP644" s="2"/>
      <c r="CQ644" s="2"/>
      <c r="CR644" s="2"/>
      <c r="CS644" s="2"/>
      <c r="CT644" s="2"/>
      <c r="CU644" s="2"/>
      <c r="CV644" s="2"/>
      <c r="CW644" s="2"/>
      <c r="CX644" s="2"/>
      <c r="CY644" s="2"/>
      <c r="CZ644" s="2"/>
      <c r="DA644" s="2"/>
      <c r="DB644" s="2"/>
      <c r="DC644" s="2"/>
      <c r="DD644" s="2"/>
      <c r="DE644" s="2"/>
      <c r="DF644" s="2"/>
      <c r="DG644" s="2"/>
      <c r="DH644" s="2"/>
      <c r="DI644" s="2"/>
      <c r="DJ644" s="2"/>
      <c r="DK644" s="2"/>
      <c r="DL644" s="2"/>
      <c r="DM644" s="2"/>
      <c r="DN644" s="2"/>
      <c r="DO644" s="2"/>
      <c r="DP644" s="2"/>
      <c r="DQ644" s="2"/>
      <c r="DR644" s="2"/>
      <c r="DS644" s="2"/>
      <c r="DT644" s="2"/>
      <c r="DU644" s="2"/>
      <c r="DV644" s="2"/>
      <c r="DW644" s="2"/>
      <c r="DX644" s="2"/>
      <c r="DY644" s="2"/>
      <c r="DZ644" s="2"/>
      <c r="EA644" s="2"/>
      <c r="EB644" s="2"/>
      <c r="EC644" s="2"/>
      <c r="ED644" s="2"/>
      <c r="EE644" s="2"/>
      <c r="EF644" s="2"/>
      <c r="EG644" s="2"/>
      <c r="EH644" s="2"/>
      <c r="EI644" s="2"/>
      <c r="EJ644" s="2"/>
      <c r="EK644" s="2"/>
      <c r="EL644" s="2"/>
      <c r="EM644" s="2"/>
      <c r="EN644" s="2"/>
      <c r="EO644" s="2"/>
      <c r="EP644" s="2"/>
      <c r="EQ644" s="2"/>
      <c r="ER644" s="2"/>
      <c r="ES644" s="2"/>
      <c r="ET644" s="2"/>
      <c r="EU644" s="2"/>
      <c r="EV644" s="2"/>
    </row>
    <row r="645" spans="1:152" ht="12.7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c r="BW645" s="2"/>
      <c r="BX645" s="2"/>
      <c r="BY645" s="2"/>
      <c r="BZ645" s="2"/>
      <c r="CA645" s="2"/>
      <c r="CB645" s="2"/>
      <c r="CC645" s="2"/>
      <c r="CD645" s="2"/>
      <c r="CE645" s="2"/>
      <c r="CF645" s="2"/>
      <c r="CG645" s="2"/>
      <c r="CH645" s="2"/>
      <c r="CI645" s="2"/>
      <c r="CJ645" s="2"/>
      <c r="CK645" s="2"/>
      <c r="CL645" s="2"/>
      <c r="CM645" s="2"/>
      <c r="CN645" s="2"/>
      <c r="CO645" s="2"/>
      <c r="CP645" s="2"/>
      <c r="CQ645" s="2"/>
      <c r="CR645" s="2"/>
      <c r="CS645" s="2"/>
      <c r="CT645" s="2"/>
      <c r="CU645" s="2"/>
      <c r="CV645" s="2"/>
      <c r="CW645" s="2"/>
      <c r="CX645" s="2"/>
      <c r="CY645" s="2"/>
      <c r="CZ645" s="2"/>
      <c r="DA645" s="2"/>
      <c r="DB645" s="2"/>
      <c r="DC645" s="2"/>
      <c r="DD645" s="2"/>
      <c r="DE645" s="2"/>
      <c r="DF645" s="2"/>
      <c r="DG645" s="2"/>
      <c r="DH645" s="2"/>
      <c r="DI645" s="2"/>
      <c r="DJ645" s="2"/>
      <c r="DK645" s="2"/>
      <c r="DL645" s="2"/>
      <c r="DM645" s="2"/>
      <c r="DN645" s="2"/>
      <c r="DO645" s="2"/>
      <c r="DP645" s="2"/>
      <c r="DQ645" s="2"/>
      <c r="DR645" s="2"/>
      <c r="DS645" s="2"/>
      <c r="DT645" s="2"/>
      <c r="DU645" s="2"/>
      <c r="DV645" s="2"/>
      <c r="DW645" s="2"/>
      <c r="DX645" s="2"/>
      <c r="DY645" s="2"/>
      <c r="DZ645" s="2"/>
      <c r="EA645" s="2"/>
      <c r="EB645" s="2"/>
      <c r="EC645" s="2"/>
      <c r="ED645" s="2"/>
      <c r="EE645" s="2"/>
      <c r="EF645" s="2"/>
      <c r="EG645" s="2"/>
      <c r="EH645" s="2"/>
      <c r="EI645" s="2"/>
      <c r="EJ645" s="2"/>
      <c r="EK645" s="2"/>
      <c r="EL645" s="2"/>
      <c r="EM645" s="2"/>
      <c r="EN645" s="2"/>
      <c r="EO645" s="2"/>
      <c r="EP645" s="2"/>
      <c r="EQ645" s="2"/>
      <c r="ER645" s="2"/>
      <c r="ES645" s="2"/>
      <c r="ET645" s="2"/>
      <c r="EU645" s="2"/>
      <c r="EV645" s="2"/>
    </row>
    <row r="646" spans="1:152" ht="12.7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c r="BW646" s="2"/>
      <c r="BX646" s="2"/>
      <c r="BY646" s="2"/>
      <c r="BZ646" s="2"/>
      <c r="CA646" s="2"/>
      <c r="CB646" s="2"/>
      <c r="CC646" s="2"/>
      <c r="CD646" s="2"/>
      <c r="CE646" s="2"/>
      <c r="CF646" s="2"/>
      <c r="CG646" s="2"/>
      <c r="CH646" s="2"/>
      <c r="CI646" s="2"/>
      <c r="CJ646" s="2"/>
      <c r="CK646" s="2"/>
      <c r="CL646" s="2"/>
      <c r="CM646" s="2"/>
      <c r="CN646" s="2"/>
      <c r="CO646" s="2"/>
      <c r="CP646" s="2"/>
      <c r="CQ646" s="2"/>
      <c r="CR646" s="2"/>
      <c r="CS646" s="2"/>
      <c r="CT646" s="2"/>
      <c r="CU646" s="2"/>
      <c r="CV646" s="2"/>
      <c r="CW646" s="2"/>
      <c r="CX646" s="2"/>
      <c r="CY646" s="2"/>
      <c r="CZ646" s="2"/>
      <c r="DA646" s="2"/>
      <c r="DB646" s="2"/>
      <c r="DC646" s="2"/>
      <c r="DD646" s="2"/>
      <c r="DE646" s="2"/>
      <c r="DF646" s="2"/>
      <c r="DG646" s="2"/>
      <c r="DH646" s="2"/>
      <c r="DI646" s="2"/>
      <c r="DJ646" s="2"/>
      <c r="DK646" s="2"/>
      <c r="DL646" s="2"/>
      <c r="DM646" s="2"/>
      <c r="DN646" s="2"/>
      <c r="DO646" s="2"/>
      <c r="DP646" s="2"/>
      <c r="DQ646" s="2"/>
      <c r="DR646" s="2"/>
      <c r="DS646" s="2"/>
      <c r="DT646" s="2"/>
      <c r="DU646" s="2"/>
      <c r="DV646" s="2"/>
      <c r="DW646" s="2"/>
      <c r="DX646" s="2"/>
      <c r="DY646" s="2"/>
      <c r="DZ646" s="2"/>
      <c r="EA646" s="2"/>
      <c r="EB646" s="2"/>
      <c r="EC646" s="2"/>
      <c r="ED646" s="2"/>
      <c r="EE646" s="2"/>
      <c r="EF646" s="2"/>
      <c r="EG646" s="2"/>
      <c r="EH646" s="2"/>
      <c r="EI646" s="2"/>
      <c r="EJ646" s="2"/>
      <c r="EK646" s="2"/>
      <c r="EL646" s="2"/>
      <c r="EM646" s="2"/>
      <c r="EN646" s="2"/>
      <c r="EO646" s="2"/>
      <c r="EP646" s="2"/>
      <c r="EQ646" s="2"/>
      <c r="ER646" s="2"/>
      <c r="ES646" s="2"/>
      <c r="ET646" s="2"/>
      <c r="EU646" s="2"/>
      <c r="EV646" s="2"/>
    </row>
    <row r="647" spans="1:152" ht="12.7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c r="BW647" s="2"/>
      <c r="BX647" s="2"/>
      <c r="BY647" s="2"/>
      <c r="BZ647" s="2"/>
      <c r="CA647" s="2"/>
      <c r="CB647" s="2"/>
      <c r="CC647" s="2"/>
      <c r="CD647" s="2"/>
      <c r="CE647" s="2"/>
      <c r="CF647" s="2"/>
      <c r="CG647" s="2"/>
      <c r="CH647" s="2"/>
      <c r="CI647" s="2"/>
      <c r="CJ647" s="2"/>
      <c r="CK647" s="2"/>
      <c r="CL647" s="2"/>
      <c r="CM647" s="2"/>
      <c r="CN647" s="2"/>
      <c r="CO647" s="2"/>
      <c r="CP647" s="2"/>
      <c r="CQ647" s="2"/>
      <c r="CR647" s="2"/>
      <c r="CS647" s="2"/>
      <c r="CT647" s="2"/>
      <c r="CU647" s="2"/>
      <c r="CV647" s="2"/>
      <c r="CW647" s="2"/>
      <c r="CX647" s="2"/>
      <c r="CY647" s="2"/>
      <c r="CZ647" s="2"/>
      <c r="DA647" s="2"/>
      <c r="DB647" s="2"/>
      <c r="DC647" s="2"/>
      <c r="DD647" s="2"/>
      <c r="DE647" s="2"/>
      <c r="DF647" s="2"/>
      <c r="DG647" s="2"/>
      <c r="DH647" s="2"/>
      <c r="DI647" s="2"/>
      <c r="DJ647" s="2"/>
      <c r="DK647" s="2"/>
      <c r="DL647" s="2"/>
      <c r="DM647" s="2"/>
      <c r="DN647" s="2"/>
      <c r="DO647" s="2"/>
      <c r="DP647" s="2"/>
      <c r="DQ647" s="2"/>
      <c r="DR647" s="2"/>
      <c r="DS647" s="2"/>
      <c r="DT647" s="2"/>
      <c r="DU647" s="2"/>
      <c r="DV647" s="2"/>
      <c r="DW647" s="2"/>
      <c r="DX647" s="2"/>
      <c r="DY647" s="2"/>
      <c r="DZ647" s="2"/>
      <c r="EA647" s="2"/>
      <c r="EB647" s="2"/>
      <c r="EC647" s="2"/>
      <c r="ED647" s="2"/>
      <c r="EE647" s="2"/>
      <c r="EF647" s="2"/>
      <c r="EG647" s="2"/>
      <c r="EH647" s="2"/>
      <c r="EI647" s="2"/>
      <c r="EJ647" s="2"/>
      <c r="EK647" s="2"/>
      <c r="EL647" s="2"/>
      <c r="EM647" s="2"/>
      <c r="EN647" s="2"/>
      <c r="EO647" s="2"/>
      <c r="EP647" s="2"/>
      <c r="EQ647" s="2"/>
      <c r="ER647" s="2"/>
      <c r="ES647" s="2"/>
      <c r="ET647" s="2"/>
      <c r="EU647" s="2"/>
      <c r="EV647" s="2"/>
    </row>
    <row r="648" spans="1:152" ht="12.7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c r="BW648" s="2"/>
      <c r="BX648" s="2"/>
      <c r="BY648" s="2"/>
      <c r="BZ648" s="2"/>
      <c r="CA648" s="2"/>
      <c r="CB648" s="2"/>
      <c r="CC648" s="2"/>
      <c r="CD648" s="2"/>
      <c r="CE648" s="2"/>
      <c r="CF648" s="2"/>
      <c r="CG648" s="2"/>
      <c r="CH648" s="2"/>
      <c r="CI648" s="2"/>
      <c r="CJ648" s="2"/>
      <c r="CK648" s="2"/>
      <c r="CL648" s="2"/>
      <c r="CM648" s="2"/>
      <c r="CN648" s="2"/>
      <c r="CO648" s="2"/>
      <c r="CP648" s="2"/>
      <c r="CQ648" s="2"/>
      <c r="CR648" s="2"/>
      <c r="CS648" s="2"/>
      <c r="CT648" s="2"/>
      <c r="CU648" s="2"/>
      <c r="CV648" s="2"/>
      <c r="CW648" s="2"/>
      <c r="CX648" s="2"/>
      <c r="CY648" s="2"/>
      <c r="CZ648" s="2"/>
      <c r="DA648" s="2"/>
      <c r="DB648" s="2"/>
      <c r="DC648" s="2"/>
      <c r="DD648" s="2"/>
      <c r="DE648" s="2"/>
      <c r="DF648" s="2"/>
      <c r="DG648" s="2"/>
      <c r="DH648" s="2"/>
      <c r="DI648" s="2"/>
      <c r="DJ648" s="2"/>
      <c r="DK648" s="2"/>
      <c r="DL648" s="2"/>
      <c r="DM648" s="2"/>
      <c r="DN648" s="2"/>
      <c r="DO648" s="2"/>
      <c r="DP648" s="2"/>
      <c r="DQ648" s="2"/>
      <c r="DR648" s="2"/>
      <c r="DS648" s="2"/>
      <c r="DT648" s="2"/>
      <c r="DU648" s="2"/>
      <c r="DV648" s="2"/>
      <c r="DW648" s="2"/>
      <c r="DX648" s="2"/>
      <c r="DY648" s="2"/>
      <c r="DZ648" s="2"/>
      <c r="EA648" s="2"/>
      <c r="EB648" s="2"/>
      <c r="EC648" s="2"/>
      <c r="ED648" s="2"/>
      <c r="EE648" s="2"/>
      <c r="EF648" s="2"/>
      <c r="EG648" s="2"/>
      <c r="EH648" s="2"/>
      <c r="EI648" s="2"/>
      <c r="EJ648" s="2"/>
      <c r="EK648" s="2"/>
      <c r="EL648" s="2"/>
      <c r="EM648" s="2"/>
      <c r="EN648" s="2"/>
      <c r="EO648" s="2"/>
      <c r="EP648" s="2"/>
      <c r="EQ648" s="2"/>
      <c r="ER648" s="2"/>
      <c r="ES648" s="2"/>
      <c r="ET648" s="2"/>
      <c r="EU648" s="2"/>
      <c r="EV648" s="2"/>
    </row>
    <row r="649" spans="1:152" ht="12.7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c r="BV649" s="2"/>
      <c r="BW649" s="2"/>
      <c r="BX649" s="2"/>
      <c r="BY649" s="2"/>
      <c r="BZ649" s="2"/>
      <c r="CA649" s="2"/>
      <c r="CB649" s="2"/>
      <c r="CC649" s="2"/>
      <c r="CD649" s="2"/>
      <c r="CE649" s="2"/>
      <c r="CF649" s="2"/>
      <c r="CG649" s="2"/>
      <c r="CH649" s="2"/>
      <c r="CI649" s="2"/>
      <c r="CJ649" s="2"/>
      <c r="CK649" s="2"/>
      <c r="CL649" s="2"/>
      <c r="CM649" s="2"/>
      <c r="CN649" s="2"/>
      <c r="CO649" s="2"/>
      <c r="CP649" s="2"/>
      <c r="CQ649" s="2"/>
      <c r="CR649" s="2"/>
      <c r="CS649" s="2"/>
      <c r="CT649" s="2"/>
      <c r="CU649" s="2"/>
      <c r="CV649" s="2"/>
      <c r="CW649" s="2"/>
      <c r="CX649" s="2"/>
      <c r="CY649" s="2"/>
      <c r="CZ649" s="2"/>
      <c r="DA649" s="2"/>
      <c r="DB649" s="2"/>
      <c r="DC649" s="2"/>
      <c r="DD649" s="2"/>
      <c r="DE649" s="2"/>
      <c r="DF649" s="2"/>
      <c r="DG649" s="2"/>
      <c r="DH649" s="2"/>
      <c r="DI649" s="2"/>
      <c r="DJ649" s="2"/>
      <c r="DK649" s="2"/>
      <c r="DL649" s="2"/>
      <c r="DM649" s="2"/>
      <c r="DN649" s="2"/>
      <c r="DO649" s="2"/>
      <c r="DP649" s="2"/>
      <c r="DQ649" s="2"/>
      <c r="DR649" s="2"/>
      <c r="DS649" s="2"/>
      <c r="DT649" s="2"/>
      <c r="DU649" s="2"/>
      <c r="DV649" s="2"/>
      <c r="DW649" s="2"/>
      <c r="DX649" s="2"/>
      <c r="DY649" s="2"/>
      <c r="DZ649" s="2"/>
      <c r="EA649" s="2"/>
      <c r="EB649" s="2"/>
      <c r="EC649" s="2"/>
      <c r="ED649" s="2"/>
      <c r="EE649" s="2"/>
      <c r="EF649" s="2"/>
      <c r="EG649" s="2"/>
      <c r="EH649" s="2"/>
      <c r="EI649" s="2"/>
      <c r="EJ649" s="2"/>
      <c r="EK649" s="2"/>
      <c r="EL649" s="2"/>
      <c r="EM649" s="2"/>
      <c r="EN649" s="2"/>
      <c r="EO649" s="2"/>
      <c r="EP649" s="2"/>
      <c r="EQ649" s="2"/>
      <c r="ER649" s="2"/>
      <c r="ES649" s="2"/>
      <c r="ET649" s="2"/>
      <c r="EU649" s="2"/>
      <c r="EV649" s="2"/>
    </row>
    <row r="650" spans="1:152" ht="12.7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c r="BW650" s="2"/>
      <c r="BX650" s="2"/>
      <c r="BY650" s="2"/>
      <c r="BZ650" s="2"/>
      <c r="CA650" s="2"/>
      <c r="CB650" s="2"/>
      <c r="CC650" s="2"/>
      <c r="CD650" s="2"/>
      <c r="CE650" s="2"/>
      <c r="CF650" s="2"/>
      <c r="CG650" s="2"/>
      <c r="CH650" s="2"/>
      <c r="CI650" s="2"/>
      <c r="CJ650" s="2"/>
      <c r="CK650" s="2"/>
      <c r="CL650" s="2"/>
      <c r="CM650" s="2"/>
      <c r="CN650" s="2"/>
      <c r="CO650" s="2"/>
      <c r="CP650" s="2"/>
      <c r="CQ650" s="2"/>
      <c r="CR650" s="2"/>
      <c r="CS650" s="2"/>
      <c r="CT650" s="2"/>
      <c r="CU650" s="2"/>
      <c r="CV650" s="2"/>
      <c r="CW650" s="2"/>
      <c r="CX650" s="2"/>
      <c r="CY650" s="2"/>
      <c r="CZ650" s="2"/>
      <c r="DA650" s="2"/>
      <c r="DB650" s="2"/>
      <c r="DC650" s="2"/>
      <c r="DD650" s="2"/>
      <c r="DE650" s="2"/>
      <c r="DF650" s="2"/>
      <c r="DG650" s="2"/>
      <c r="DH650" s="2"/>
      <c r="DI650" s="2"/>
      <c r="DJ650" s="2"/>
      <c r="DK650" s="2"/>
      <c r="DL650" s="2"/>
      <c r="DM650" s="2"/>
      <c r="DN650" s="2"/>
      <c r="DO650" s="2"/>
      <c r="DP650" s="2"/>
      <c r="DQ650" s="2"/>
      <c r="DR650" s="2"/>
      <c r="DS650" s="2"/>
      <c r="DT650" s="2"/>
      <c r="DU650" s="2"/>
      <c r="DV650" s="2"/>
      <c r="DW650" s="2"/>
      <c r="DX650" s="2"/>
      <c r="DY650" s="2"/>
      <c r="DZ650" s="2"/>
      <c r="EA650" s="2"/>
      <c r="EB650" s="2"/>
      <c r="EC650" s="2"/>
      <c r="ED650" s="2"/>
      <c r="EE650" s="2"/>
      <c r="EF650" s="2"/>
      <c r="EG650" s="2"/>
      <c r="EH650" s="2"/>
      <c r="EI650" s="2"/>
      <c r="EJ650" s="2"/>
      <c r="EK650" s="2"/>
      <c r="EL650" s="2"/>
      <c r="EM650" s="2"/>
      <c r="EN650" s="2"/>
      <c r="EO650" s="2"/>
      <c r="EP650" s="2"/>
      <c r="EQ650" s="2"/>
      <c r="ER650" s="2"/>
      <c r="ES650" s="2"/>
      <c r="ET650" s="2"/>
      <c r="EU650" s="2"/>
      <c r="EV650" s="2"/>
    </row>
    <row r="651" spans="1:152" ht="12.7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c r="BW651" s="2"/>
      <c r="BX651" s="2"/>
      <c r="BY651" s="2"/>
      <c r="BZ651" s="2"/>
      <c r="CA651" s="2"/>
      <c r="CB651" s="2"/>
      <c r="CC651" s="2"/>
      <c r="CD651" s="2"/>
      <c r="CE651" s="2"/>
      <c r="CF651" s="2"/>
      <c r="CG651" s="2"/>
      <c r="CH651" s="2"/>
      <c r="CI651" s="2"/>
      <c r="CJ651" s="2"/>
      <c r="CK651" s="2"/>
      <c r="CL651" s="2"/>
      <c r="CM651" s="2"/>
      <c r="CN651" s="2"/>
      <c r="CO651" s="2"/>
      <c r="CP651" s="2"/>
      <c r="CQ651" s="2"/>
      <c r="CR651" s="2"/>
      <c r="CS651" s="2"/>
      <c r="CT651" s="2"/>
      <c r="CU651" s="2"/>
      <c r="CV651" s="2"/>
      <c r="CW651" s="2"/>
      <c r="CX651" s="2"/>
      <c r="CY651" s="2"/>
      <c r="CZ651" s="2"/>
      <c r="DA651" s="2"/>
      <c r="DB651" s="2"/>
      <c r="DC651" s="2"/>
      <c r="DD651" s="2"/>
      <c r="DE651" s="2"/>
      <c r="DF651" s="2"/>
      <c r="DG651" s="2"/>
      <c r="DH651" s="2"/>
      <c r="DI651" s="2"/>
      <c r="DJ651" s="2"/>
      <c r="DK651" s="2"/>
      <c r="DL651" s="2"/>
      <c r="DM651" s="2"/>
      <c r="DN651" s="2"/>
      <c r="DO651" s="2"/>
      <c r="DP651" s="2"/>
      <c r="DQ651" s="2"/>
      <c r="DR651" s="2"/>
      <c r="DS651" s="2"/>
      <c r="DT651" s="2"/>
      <c r="DU651" s="2"/>
      <c r="DV651" s="2"/>
      <c r="DW651" s="2"/>
      <c r="DX651" s="2"/>
      <c r="DY651" s="2"/>
      <c r="DZ651" s="2"/>
      <c r="EA651" s="2"/>
      <c r="EB651" s="2"/>
      <c r="EC651" s="2"/>
      <c r="ED651" s="2"/>
      <c r="EE651" s="2"/>
      <c r="EF651" s="2"/>
      <c r="EG651" s="2"/>
      <c r="EH651" s="2"/>
      <c r="EI651" s="2"/>
      <c r="EJ651" s="2"/>
      <c r="EK651" s="2"/>
      <c r="EL651" s="2"/>
      <c r="EM651" s="2"/>
      <c r="EN651" s="2"/>
      <c r="EO651" s="2"/>
      <c r="EP651" s="2"/>
      <c r="EQ651" s="2"/>
      <c r="ER651" s="2"/>
      <c r="ES651" s="2"/>
      <c r="ET651" s="2"/>
      <c r="EU651" s="2"/>
      <c r="EV651" s="2"/>
    </row>
    <row r="652" spans="1:152" ht="12.7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c r="BW652" s="2"/>
      <c r="BX652" s="2"/>
      <c r="BY652" s="2"/>
      <c r="BZ652" s="2"/>
      <c r="CA652" s="2"/>
      <c r="CB652" s="2"/>
      <c r="CC652" s="2"/>
      <c r="CD652" s="2"/>
      <c r="CE652" s="2"/>
      <c r="CF652" s="2"/>
      <c r="CG652" s="2"/>
      <c r="CH652" s="2"/>
      <c r="CI652" s="2"/>
      <c r="CJ652" s="2"/>
      <c r="CK652" s="2"/>
      <c r="CL652" s="2"/>
      <c r="CM652" s="2"/>
      <c r="CN652" s="2"/>
      <c r="CO652" s="2"/>
      <c r="CP652" s="2"/>
      <c r="CQ652" s="2"/>
      <c r="CR652" s="2"/>
      <c r="CS652" s="2"/>
      <c r="CT652" s="2"/>
      <c r="CU652" s="2"/>
      <c r="CV652" s="2"/>
      <c r="CW652" s="2"/>
      <c r="CX652" s="2"/>
      <c r="CY652" s="2"/>
      <c r="CZ652" s="2"/>
      <c r="DA652" s="2"/>
      <c r="DB652" s="2"/>
      <c r="DC652" s="2"/>
      <c r="DD652" s="2"/>
      <c r="DE652" s="2"/>
      <c r="DF652" s="2"/>
      <c r="DG652" s="2"/>
      <c r="DH652" s="2"/>
      <c r="DI652" s="2"/>
      <c r="DJ652" s="2"/>
      <c r="DK652" s="2"/>
      <c r="DL652" s="2"/>
      <c r="DM652" s="2"/>
      <c r="DN652" s="2"/>
      <c r="DO652" s="2"/>
      <c r="DP652" s="2"/>
      <c r="DQ652" s="2"/>
      <c r="DR652" s="2"/>
      <c r="DS652" s="2"/>
      <c r="DT652" s="2"/>
      <c r="DU652" s="2"/>
      <c r="DV652" s="2"/>
      <c r="DW652" s="2"/>
      <c r="DX652" s="2"/>
      <c r="DY652" s="2"/>
      <c r="DZ652" s="2"/>
      <c r="EA652" s="2"/>
      <c r="EB652" s="2"/>
      <c r="EC652" s="2"/>
      <c r="ED652" s="2"/>
      <c r="EE652" s="2"/>
      <c r="EF652" s="2"/>
      <c r="EG652" s="2"/>
      <c r="EH652" s="2"/>
      <c r="EI652" s="2"/>
      <c r="EJ652" s="2"/>
      <c r="EK652" s="2"/>
      <c r="EL652" s="2"/>
      <c r="EM652" s="2"/>
      <c r="EN652" s="2"/>
      <c r="EO652" s="2"/>
      <c r="EP652" s="2"/>
      <c r="EQ652" s="2"/>
      <c r="ER652" s="2"/>
      <c r="ES652" s="2"/>
      <c r="ET652" s="2"/>
      <c r="EU652" s="2"/>
      <c r="EV652" s="2"/>
    </row>
    <row r="653" spans="1:152" ht="12.7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2"/>
      <c r="BT653" s="2"/>
      <c r="BU653" s="2"/>
      <c r="BV653" s="2"/>
      <c r="BW653" s="2"/>
      <c r="BX653" s="2"/>
      <c r="BY653" s="2"/>
      <c r="BZ653" s="2"/>
      <c r="CA653" s="2"/>
      <c r="CB653" s="2"/>
      <c r="CC653" s="2"/>
      <c r="CD653" s="2"/>
      <c r="CE653" s="2"/>
      <c r="CF653" s="2"/>
      <c r="CG653" s="2"/>
      <c r="CH653" s="2"/>
      <c r="CI653" s="2"/>
      <c r="CJ653" s="2"/>
      <c r="CK653" s="2"/>
      <c r="CL653" s="2"/>
      <c r="CM653" s="2"/>
      <c r="CN653" s="2"/>
      <c r="CO653" s="2"/>
      <c r="CP653" s="2"/>
      <c r="CQ653" s="2"/>
      <c r="CR653" s="2"/>
      <c r="CS653" s="2"/>
      <c r="CT653" s="2"/>
      <c r="CU653" s="2"/>
      <c r="CV653" s="2"/>
      <c r="CW653" s="2"/>
      <c r="CX653" s="2"/>
      <c r="CY653" s="2"/>
      <c r="CZ653" s="2"/>
      <c r="DA653" s="2"/>
      <c r="DB653" s="2"/>
      <c r="DC653" s="2"/>
      <c r="DD653" s="2"/>
      <c r="DE653" s="2"/>
      <c r="DF653" s="2"/>
      <c r="DG653" s="2"/>
      <c r="DH653" s="2"/>
      <c r="DI653" s="2"/>
      <c r="DJ653" s="2"/>
      <c r="DK653" s="2"/>
      <c r="DL653" s="2"/>
      <c r="DM653" s="2"/>
      <c r="DN653" s="2"/>
      <c r="DO653" s="2"/>
      <c r="DP653" s="2"/>
      <c r="DQ653" s="2"/>
      <c r="DR653" s="2"/>
      <c r="DS653" s="2"/>
      <c r="DT653" s="2"/>
      <c r="DU653" s="2"/>
      <c r="DV653" s="2"/>
      <c r="DW653" s="2"/>
      <c r="DX653" s="2"/>
      <c r="DY653" s="2"/>
      <c r="DZ653" s="2"/>
      <c r="EA653" s="2"/>
      <c r="EB653" s="2"/>
      <c r="EC653" s="2"/>
      <c r="ED653" s="2"/>
      <c r="EE653" s="2"/>
      <c r="EF653" s="2"/>
      <c r="EG653" s="2"/>
      <c r="EH653" s="2"/>
      <c r="EI653" s="2"/>
      <c r="EJ653" s="2"/>
      <c r="EK653" s="2"/>
      <c r="EL653" s="2"/>
      <c r="EM653" s="2"/>
      <c r="EN653" s="2"/>
      <c r="EO653" s="2"/>
      <c r="EP653" s="2"/>
      <c r="EQ653" s="2"/>
      <c r="ER653" s="2"/>
      <c r="ES653" s="2"/>
      <c r="ET653" s="2"/>
      <c r="EU653" s="2"/>
      <c r="EV653" s="2"/>
    </row>
    <row r="654" spans="1:152" ht="12.7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c r="BW654" s="2"/>
      <c r="BX654" s="2"/>
      <c r="BY654" s="2"/>
      <c r="BZ654" s="2"/>
      <c r="CA654" s="2"/>
      <c r="CB654" s="2"/>
      <c r="CC654" s="2"/>
      <c r="CD654" s="2"/>
      <c r="CE654" s="2"/>
      <c r="CF654" s="2"/>
      <c r="CG654" s="2"/>
      <c r="CH654" s="2"/>
      <c r="CI654" s="2"/>
      <c r="CJ654" s="2"/>
      <c r="CK654" s="2"/>
      <c r="CL654" s="2"/>
      <c r="CM654" s="2"/>
      <c r="CN654" s="2"/>
      <c r="CO654" s="2"/>
      <c r="CP654" s="2"/>
      <c r="CQ654" s="2"/>
      <c r="CR654" s="2"/>
      <c r="CS654" s="2"/>
      <c r="CT654" s="2"/>
      <c r="CU654" s="2"/>
      <c r="CV654" s="2"/>
      <c r="CW654" s="2"/>
      <c r="CX654" s="2"/>
      <c r="CY654" s="2"/>
      <c r="CZ654" s="2"/>
      <c r="DA654" s="2"/>
      <c r="DB654" s="2"/>
      <c r="DC654" s="2"/>
      <c r="DD654" s="2"/>
      <c r="DE654" s="2"/>
      <c r="DF654" s="2"/>
      <c r="DG654" s="2"/>
      <c r="DH654" s="2"/>
      <c r="DI654" s="2"/>
      <c r="DJ654" s="2"/>
      <c r="DK654" s="2"/>
      <c r="DL654" s="2"/>
      <c r="DM654" s="2"/>
      <c r="DN654" s="2"/>
      <c r="DO654" s="2"/>
      <c r="DP654" s="2"/>
      <c r="DQ654" s="2"/>
      <c r="DR654" s="2"/>
      <c r="DS654" s="2"/>
      <c r="DT654" s="2"/>
      <c r="DU654" s="2"/>
      <c r="DV654" s="2"/>
      <c r="DW654" s="2"/>
      <c r="DX654" s="2"/>
      <c r="DY654" s="2"/>
      <c r="DZ654" s="2"/>
      <c r="EA654" s="2"/>
      <c r="EB654" s="2"/>
      <c r="EC654" s="2"/>
      <c r="ED654" s="2"/>
      <c r="EE654" s="2"/>
      <c r="EF654" s="2"/>
      <c r="EG654" s="2"/>
      <c r="EH654" s="2"/>
      <c r="EI654" s="2"/>
      <c r="EJ654" s="2"/>
      <c r="EK654" s="2"/>
      <c r="EL654" s="2"/>
      <c r="EM654" s="2"/>
      <c r="EN654" s="2"/>
      <c r="EO654" s="2"/>
      <c r="EP654" s="2"/>
      <c r="EQ654" s="2"/>
      <c r="ER654" s="2"/>
      <c r="ES654" s="2"/>
      <c r="ET654" s="2"/>
      <c r="EU654" s="2"/>
      <c r="EV654" s="2"/>
    </row>
    <row r="655" spans="1:152" ht="12.7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c r="BV655" s="2"/>
      <c r="BW655" s="2"/>
      <c r="BX655" s="2"/>
      <c r="BY655" s="2"/>
      <c r="BZ655" s="2"/>
      <c r="CA655" s="2"/>
      <c r="CB655" s="2"/>
      <c r="CC655" s="2"/>
      <c r="CD655" s="2"/>
      <c r="CE655" s="2"/>
      <c r="CF655" s="2"/>
      <c r="CG655" s="2"/>
      <c r="CH655" s="2"/>
      <c r="CI655" s="2"/>
      <c r="CJ655" s="2"/>
      <c r="CK655" s="2"/>
      <c r="CL655" s="2"/>
      <c r="CM655" s="2"/>
      <c r="CN655" s="2"/>
      <c r="CO655" s="2"/>
      <c r="CP655" s="2"/>
      <c r="CQ655" s="2"/>
      <c r="CR655" s="2"/>
      <c r="CS655" s="2"/>
      <c r="CT655" s="2"/>
      <c r="CU655" s="2"/>
      <c r="CV655" s="2"/>
      <c r="CW655" s="2"/>
      <c r="CX655" s="2"/>
      <c r="CY655" s="2"/>
      <c r="CZ655" s="2"/>
      <c r="DA655" s="2"/>
      <c r="DB655" s="2"/>
      <c r="DC655" s="2"/>
      <c r="DD655" s="2"/>
      <c r="DE655" s="2"/>
      <c r="DF655" s="2"/>
      <c r="DG655" s="2"/>
      <c r="DH655" s="2"/>
      <c r="DI655" s="2"/>
      <c r="DJ655" s="2"/>
      <c r="DK655" s="2"/>
      <c r="DL655" s="2"/>
      <c r="DM655" s="2"/>
      <c r="DN655" s="2"/>
      <c r="DO655" s="2"/>
      <c r="DP655" s="2"/>
      <c r="DQ655" s="2"/>
      <c r="DR655" s="2"/>
      <c r="DS655" s="2"/>
      <c r="DT655" s="2"/>
      <c r="DU655" s="2"/>
      <c r="DV655" s="2"/>
      <c r="DW655" s="2"/>
      <c r="DX655" s="2"/>
      <c r="DY655" s="2"/>
      <c r="DZ655" s="2"/>
      <c r="EA655" s="2"/>
      <c r="EB655" s="2"/>
      <c r="EC655" s="2"/>
      <c r="ED655" s="2"/>
      <c r="EE655" s="2"/>
      <c r="EF655" s="2"/>
      <c r="EG655" s="2"/>
      <c r="EH655" s="2"/>
      <c r="EI655" s="2"/>
      <c r="EJ655" s="2"/>
      <c r="EK655" s="2"/>
      <c r="EL655" s="2"/>
      <c r="EM655" s="2"/>
      <c r="EN655" s="2"/>
      <c r="EO655" s="2"/>
      <c r="EP655" s="2"/>
      <c r="EQ655" s="2"/>
      <c r="ER655" s="2"/>
      <c r="ES655" s="2"/>
      <c r="ET655" s="2"/>
      <c r="EU655" s="2"/>
      <c r="EV655" s="2"/>
    </row>
    <row r="656" spans="1:152" ht="12.7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c r="BW656" s="2"/>
      <c r="BX656" s="2"/>
      <c r="BY656" s="2"/>
      <c r="BZ656" s="2"/>
      <c r="CA656" s="2"/>
      <c r="CB656" s="2"/>
      <c r="CC656" s="2"/>
      <c r="CD656" s="2"/>
      <c r="CE656" s="2"/>
      <c r="CF656" s="2"/>
      <c r="CG656" s="2"/>
      <c r="CH656" s="2"/>
      <c r="CI656" s="2"/>
      <c r="CJ656" s="2"/>
      <c r="CK656" s="2"/>
      <c r="CL656" s="2"/>
      <c r="CM656" s="2"/>
      <c r="CN656" s="2"/>
      <c r="CO656" s="2"/>
      <c r="CP656" s="2"/>
      <c r="CQ656" s="2"/>
      <c r="CR656" s="2"/>
      <c r="CS656" s="2"/>
      <c r="CT656" s="2"/>
      <c r="CU656" s="2"/>
      <c r="CV656" s="2"/>
      <c r="CW656" s="2"/>
      <c r="CX656" s="2"/>
      <c r="CY656" s="2"/>
      <c r="CZ656" s="2"/>
      <c r="DA656" s="2"/>
      <c r="DB656" s="2"/>
      <c r="DC656" s="2"/>
      <c r="DD656" s="2"/>
      <c r="DE656" s="2"/>
      <c r="DF656" s="2"/>
      <c r="DG656" s="2"/>
      <c r="DH656" s="2"/>
      <c r="DI656" s="2"/>
      <c r="DJ656" s="2"/>
      <c r="DK656" s="2"/>
      <c r="DL656" s="2"/>
      <c r="DM656" s="2"/>
      <c r="DN656" s="2"/>
      <c r="DO656" s="2"/>
      <c r="DP656" s="2"/>
      <c r="DQ656" s="2"/>
      <c r="DR656" s="2"/>
      <c r="DS656" s="2"/>
      <c r="DT656" s="2"/>
      <c r="DU656" s="2"/>
      <c r="DV656" s="2"/>
      <c r="DW656" s="2"/>
      <c r="DX656" s="2"/>
      <c r="DY656" s="2"/>
      <c r="DZ656" s="2"/>
      <c r="EA656" s="2"/>
      <c r="EB656" s="2"/>
      <c r="EC656" s="2"/>
      <c r="ED656" s="2"/>
      <c r="EE656" s="2"/>
      <c r="EF656" s="2"/>
      <c r="EG656" s="2"/>
      <c r="EH656" s="2"/>
      <c r="EI656" s="2"/>
      <c r="EJ656" s="2"/>
      <c r="EK656" s="2"/>
      <c r="EL656" s="2"/>
      <c r="EM656" s="2"/>
      <c r="EN656" s="2"/>
      <c r="EO656" s="2"/>
      <c r="EP656" s="2"/>
      <c r="EQ656" s="2"/>
      <c r="ER656" s="2"/>
      <c r="ES656" s="2"/>
      <c r="ET656" s="2"/>
      <c r="EU656" s="2"/>
      <c r="EV656" s="2"/>
    </row>
    <row r="657" spans="1:152" ht="12.7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c r="BV657" s="2"/>
      <c r="BW657" s="2"/>
      <c r="BX657" s="2"/>
      <c r="BY657" s="2"/>
      <c r="BZ657" s="2"/>
      <c r="CA657" s="2"/>
      <c r="CB657" s="2"/>
      <c r="CC657" s="2"/>
      <c r="CD657" s="2"/>
      <c r="CE657" s="2"/>
      <c r="CF657" s="2"/>
      <c r="CG657" s="2"/>
      <c r="CH657" s="2"/>
      <c r="CI657" s="2"/>
      <c r="CJ657" s="2"/>
      <c r="CK657" s="2"/>
      <c r="CL657" s="2"/>
      <c r="CM657" s="2"/>
      <c r="CN657" s="2"/>
      <c r="CO657" s="2"/>
      <c r="CP657" s="2"/>
      <c r="CQ657" s="2"/>
      <c r="CR657" s="2"/>
      <c r="CS657" s="2"/>
      <c r="CT657" s="2"/>
      <c r="CU657" s="2"/>
      <c r="CV657" s="2"/>
      <c r="CW657" s="2"/>
      <c r="CX657" s="2"/>
      <c r="CY657" s="2"/>
      <c r="CZ657" s="2"/>
      <c r="DA657" s="2"/>
      <c r="DB657" s="2"/>
      <c r="DC657" s="2"/>
      <c r="DD657" s="2"/>
      <c r="DE657" s="2"/>
      <c r="DF657" s="2"/>
      <c r="DG657" s="2"/>
      <c r="DH657" s="2"/>
      <c r="DI657" s="2"/>
      <c r="DJ657" s="2"/>
      <c r="DK657" s="2"/>
      <c r="DL657" s="2"/>
      <c r="DM657" s="2"/>
      <c r="DN657" s="2"/>
      <c r="DO657" s="2"/>
      <c r="DP657" s="2"/>
      <c r="DQ657" s="2"/>
      <c r="DR657" s="2"/>
      <c r="DS657" s="2"/>
      <c r="DT657" s="2"/>
      <c r="DU657" s="2"/>
      <c r="DV657" s="2"/>
      <c r="DW657" s="2"/>
      <c r="DX657" s="2"/>
      <c r="DY657" s="2"/>
      <c r="DZ657" s="2"/>
      <c r="EA657" s="2"/>
      <c r="EB657" s="2"/>
      <c r="EC657" s="2"/>
      <c r="ED657" s="2"/>
      <c r="EE657" s="2"/>
      <c r="EF657" s="2"/>
      <c r="EG657" s="2"/>
      <c r="EH657" s="2"/>
      <c r="EI657" s="2"/>
      <c r="EJ657" s="2"/>
      <c r="EK657" s="2"/>
      <c r="EL657" s="2"/>
      <c r="EM657" s="2"/>
      <c r="EN657" s="2"/>
      <c r="EO657" s="2"/>
      <c r="EP657" s="2"/>
      <c r="EQ657" s="2"/>
      <c r="ER657" s="2"/>
      <c r="ES657" s="2"/>
      <c r="ET657" s="2"/>
      <c r="EU657" s="2"/>
      <c r="EV657" s="2"/>
    </row>
    <row r="658" spans="1:152" ht="12.7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c r="BW658" s="2"/>
      <c r="BX658" s="2"/>
      <c r="BY658" s="2"/>
      <c r="BZ658" s="2"/>
      <c r="CA658" s="2"/>
      <c r="CB658" s="2"/>
      <c r="CC658" s="2"/>
      <c r="CD658" s="2"/>
      <c r="CE658" s="2"/>
      <c r="CF658" s="2"/>
      <c r="CG658" s="2"/>
      <c r="CH658" s="2"/>
      <c r="CI658" s="2"/>
      <c r="CJ658" s="2"/>
      <c r="CK658" s="2"/>
      <c r="CL658" s="2"/>
      <c r="CM658" s="2"/>
      <c r="CN658" s="2"/>
      <c r="CO658" s="2"/>
      <c r="CP658" s="2"/>
      <c r="CQ658" s="2"/>
      <c r="CR658" s="2"/>
      <c r="CS658" s="2"/>
      <c r="CT658" s="2"/>
      <c r="CU658" s="2"/>
      <c r="CV658" s="2"/>
      <c r="CW658" s="2"/>
      <c r="CX658" s="2"/>
      <c r="CY658" s="2"/>
      <c r="CZ658" s="2"/>
      <c r="DA658" s="2"/>
      <c r="DB658" s="2"/>
      <c r="DC658" s="2"/>
      <c r="DD658" s="2"/>
      <c r="DE658" s="2"/>
      <c r="DF658" s="2"/>
      <c r="DG658" s="2"/>
      <c r="DH658" s="2"/>
      <c r="DI658" s="2"/>
      <c r="DJ658" s="2"/>
      <c r="DK658" s="2"/>
      <c r="DL658" s="2"/>
      <c r="DM658" s="2"/>
      <c r="DN658" s="2"/>
      <c r="DO658" s="2"/>
      <c r="DP658" s="2"/>
      <c r="DQ658" s="2"/>
      <c r="DR658" s="2"/>
      <c r="DS658" s="2"/>
      <c r="DT658" s="2"/>
      <c r="DU658" s="2"/>
      <c r="DV658" s="2"/>
      <c r="DW658" s="2"/>
      <c r="DX658" s="2"/>
      <c r="DY658" s="2"/>
      <c r="DZ658" s="2"/>
      <c r="EA658" s="2"/>
      <c r="EB658" s="2"/>
      <c r="EC658" s="2"/>
      <c r="ED658" s="2"/>
      <c r="EE658" s="2"/>
      <c r="EF658" s="2"/>
      <c r="EG658" s="2"/>
      <c r="EH658" s="2"/>
      <c r="EI658" s="2"/>
      <c r="EJ658" s="2"/>
      <c r="EK658" s="2"/>
      <c r="EL658" s="2"/>
      <c r="EM658" s="2"/>
      <c r="EN658" s="2"/>
      <c r="EO658" s="2"/>
      <c r="EP658" s="2"/>
      <c r="EQ658" s="2"/>
      <c r="ER658" s="2"/>
      <c r="ES658" s="2"/>
      <c r="ET658" s="2"/>
      <c r="EU658" s="2"/>
      <c r="EV658" s="2"/>
    </row>
    <row r="659" spans="1:152" ht="12.7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c r="BW659" s="2"/>
      <c r="BX659" s="2"/>
      <c r="BY659" s="2"/>
      <c r="BZ659" s="2"/>
      <c r="CA659" s="2"/>
      <c r="CB659" s="2"/>
      <c r="CC659" s="2"/>
      <c r="CD659" s="2"/>
      <c r="CE659" s="2"/>
      <c r="CF659" s="2"/>
      <c r="CG659" s="2"/>
      <c r="CH659" s="2"/>
      <c r="CI659" s="2"/>
      <c r="CJ659" s="2"/>
      <c r="CK659" s="2"/>
      <c r="CL659" s="2"/>
      <c r="CM659" s="2"/>
      <c r="CN659" s="2"/>
      <c r="CO659" s="2"/>
      <c r="CP659" s="2"/>
      <c r="CQ659" s="2"/>
      <c r="CR659" s="2"/>
      <c r="CS659" s="2"/>
      <c r="CT659" s="2"/>
      <c r="CU659" s="2"/>
      <c r="CV659" s="2"/>
      <c r="CW659" s="2"/>
      <c r="CX659" s="2"/>
      <c r="CY659" s="2"/>
      <c r="CZ659" s="2"/>
      <c r="DA659" s="2"/>
      <c r="DB659" s="2"/>
      <c r="DC659" s="2"/>
      <c r="DD659" s="2"/>
      <c r="DE659" s="2"/>
      <c r="DF659" s="2"/>
      <c r="DG659" s="2"/>
      <c r="DH659" s="2"/>
      <c r="DI659" s="2"/>
      <c r="DJ659" s="2"/>
      <c r="DK659" s="2"/>
      <c r="DL659" s="2"/>
      <c r="DM659" s="2"/>
      <c r="DN659" s="2"/>
      <c r="DO659" s="2"/>
      <c r="DP659" s="2"/>
      <c r="DQ659" s="2"/>
      <c r="DR659" s="2"/>
      <c r="DS659" s="2"/>
      <c r="DT659" s="2"/>
      <c r="DU659" s="2"/>
      <c r="DV659" s="2"/>
      <c r="DW659" s="2"/>
      <c r="DX659" s="2"/>
      <c r="DY659" s="2"/>
      <c r="DZ659" s="2"/>
      <c r="EA659" s="2"/>
      <c r="EB659" s="2"/>
      <c r="EC659" s="2"/>
      <c r="ED659" s="2"/>
      <c r="EE659" s="2"/>
      <c r="EF659" s="2"/>
      <c r="EG659" s="2"/>
      <c r="EH659" s="2"/>
      <c r="EI659" s="2"/>
      <c r="EJ659" s="2"/>
      <c r="EK659" s="2"/>
      <c r="EL659" s="2"/>
      <c r="EM659" s="2"/>
      <c r="EN659" s="2"/>
      <c r="EO659" s="2"/>
      <c r="EP659" s="2"/>
      <c r="EQ659" s="2"/>
      <c r="ER659" s="2"/>
      <c r="ES659" s="2"/>
      <c r="ET659" s="2"/>
      <c r="EU659" s="2"/>
      <c r="EV659" s="2"/>
    </row>
    <row r="660" spans="1:152" ht="12.7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c r="BV660" s="2"/>
      <c r="BW660" s="2"/>
      <c r="BX660" s="2"/>
      <c r="BY660" s="2"/>
      <c r="BZ660" s="2"/>
      <c r="CA660" s="2"/>
      <c r="CB660" s="2"/>
      <c r="CC660" s="2"/>
      <c r="CD660" s="2"/>
      <c r="CE660" s="2"/>
      <c r="CF660" s="2"/>
      <c r="CG660" s="2"/>
      <c r="CH660" s="2"/>
      <c r="CI660" s="2"/>
      <c r="CJ660" s="2"/>
      <c r="CK660" s="2"/>
      <c r="CL660" s="2"/>
      <c r="CM660" s="2"/>
      <c r="CN660" s="2"/>
      <c r="CO660" s="2"/>
      <c r="CP660" s="2"/>
      <c r="CQ660" s="2"/>
      <c r="CR660" s="2"/>
      <c r="CS660" s="2"/>
      <c r="CT660" s="2"/>
      <c r="CU660" s="2"/>
      <c r="CV660" s="2"/>
      <c r="CW660" s="2"/>
      <c r="CX660" s="2"/>
      <c r="CY660" s="2"/>
      <c r="CZ660" s="2"/>
      <c r="DA660" s="2"/>
      <c r="DB660" s="2"/>
      <c r="DC660" s="2"/>
      <c r="DD660" s="2"/>
      <c r="DE660" s="2"/>
      <c r="DF660" s="2"/>
      <c r="DG660" s="2"/>
      <c r="DH660" s="2"/>
      <c r="DI660" s="2"/>
      <c r="DJ660" s="2"/>
      <c r="DK660" s="2"/>
      <c r="DL660" s="2"/>
      <c r="DM660" s="2"/>
      <c r="DN660" s="2"/>
      <c r="DO660" s="2"/>
      <c r="DP660" s="2"/>
      <c r="DQ660" s="2"/>
      <c r="DR660" s="2"/>
      <c r="DS660" s="2"/>
      <c r="DT660" s="2"/>
      <c r="DU660" s="2"/>
      <c r="DV660" s="2"/>
      <c r="DW660" s="2"/>
      <c r="DX660" s="2"/>
      <c r="DY660" s="2"/>
      <c r="DZ660" s="2"/>
      <c r="EA660" s="2"/>
      <c r="EB660" s="2"/>
      <c r="EC660" s="2"/>
      <c r="ED660" s="2"/>
      <c r="EE660" s="2"/>
      <c r="EF660" s="2"/>
      <c r="EG660" s="2"/>
      <c r="EH660" s="2"/>
      <c r="EI660" s="2"/>
      <c r="EJ660" s="2"/>
      <c r="EK660" s="2"/>
      <c r="EL660" s="2"/>
      <c r="EM660" s="2"/>
      <c r="EN660" s="2"/>
      <c r="EO660" s="2"/>
      <c r="EP660" s="2"/>
      <c r="EQ660" s="2"/>
      <c r="ER660" s="2"/>
      <c r="ES660" s="2"/>
      <c r="ET660" s="2"/>
      <c r="EU660" s="2"/>
      <c r="EV660" s="2"/>
    </row>
    <row r="661" spans="1:152" ht="12.7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c r="BW661" s="2"/>
      <c r="BX661" s="2"/>
      <c r="BY661" s="2"/>
      <c r="BZ661" s="2"/>
      <c r="CA661" s="2"/>
      <c r="CB661" s="2"/>
      <c r="CC661" s="2"/>
      <c r="CD661" s="2"/>
      <c r="CE661" s="2"/>
      <c r="CF661" s="2"/>
      <c r="CG661" s="2"/>
      <c r="CH661" s="2"/>
      <c r="CI661" s="2"/>
      <c r="CJ661" s="2"/>
      <c r="CK661" s="2"/>
      <c r="CL661" s="2"/>
      <c r="CM661" s="2"/>
      <c r="CN661" s="2"/>
      <c r="CO661" s="2"/>
      <c r="CP661" s="2"/>
      <c r="CQ661" s="2"/>
      <c r="CR661" s="2"/>
      <c r="CS661" s="2"/>
      <c r="CT661" s="2"/>
      <c r="CU661" s="2"/>
      <c r="CV661" s="2"/>
      <c r="CW661" s="2"/>
      <c r="CX661" s="2"/>
      <c r="CY661" s="2"/>
      <c r="CZ661" s="2"/>
      <c r="DA661" s="2"/>
      <c r="DB661" s="2"/>
      <c r="DC661" s="2"/>
      <c r="DD661" s="2"/>
      <c r="DE661" s="2"/>
      <c r="DF661" s="2"/>
      <c r="DG661" s="2"/>
      <c r="DH661" s="2"/>
      <c r="DI661" s="2"/>
      <c r="DJ661" s="2"/>
      <c r="DK661" s="2"/>
      <c r="DL661" s="2"/>
      <c r="DM661" s="2"/>
      <c r="DN661" s="2"/>
      <c r="DO661" s="2"/>
      <c r="DP661" s="2"/>
      <c r="DQ661" s="2"/>
      <c r="DR661" s="2"/>
      <c r="DS661" s="2"/>
      <c r="DT661" s="2"/>
      <c r="DU661" s="2"/>
      <c r="DV661" s="2"/>
      <c r="DW661" s="2"/>
      <c r="DX661" s="2"/>
      <c r="DY661" s="2"/>
      <c r="DZ661" s="2"/>
      <c r="EA661" s="2"/>
      <c r="EB661" s="2"/>
      <c r="EC661" s="2"/>
      <c r="ED661" s="2"/>
      <c r="EE661" s="2"/>
      <c r="EF661" s="2"/>
      <c r="EG661" s="2"/>
      <c r="EH661" s="2"/>
      <c r="EI661" s="2"/>
      <c r="EJ661" s="2"/>
      <c r="EK661" s="2"/>
      <c r="EL661" s="2"/>
      <c r="EM661" s="2"/>
      <c r="EN661" s="2"/>
      <c r="EO661" s="2"/>
      <c r="EP661" s="2"/>
      <c r="EQ661" s="2"/>
      <c r="ER661" s="2"/>
      <c r="ES661" s="2"/>
      <c r="ET661" s="2"/>
      <c r="EU661" s="2"/>
      <c r="EV661" s="2"/>
    </row>
    <row r="662" spans="1:152" ht="12.7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c r="BW662" s="2"/>
      <c r="BX662" s="2"/>
      <c r="BY662" s="2"/>
      <c r="BZ662" s="2"/>
      <c r="CA662" s="2"/>
      <c r="CB662" s="2"/>
      <c r="CC662" s="2"/>
      <c r="CD662" s="2"/>
      <c r="CE662" s="2"/>
      <c r="CF662" s="2"/>
      <c r="CG662" s="2"/>
      <c r="CH662" s="2"/>
      <c r="CI662" s="2"/>
      <c r="CJ662" s="2"/>
      <c r="CK662" s="2"/>
      <c r="CL662" s="2"/>
      <c r="CM662" s="2"/>
      <c r="CN662" s="2"/>
      <c r="CO662" s="2"/>
      <c r="CP662" s="2"/>
      <c r="CQ662" s="2"/>
      <c r="CR662" s="2"/>
      <c r="CS662" s="2"/>
      <c r="CT662" s="2"/>
      <c r="CU662" s="2"/>
      <c r="CV662" s="2"/>
      <c r="CW662" s="2"/>
      <c r="CX662" s="2"/>
      <c r="CY662" s="2"/>
      <c r="CZ662" s="2"/>
      <c r="DA662" s="2"/>
      <c r="DB662" s="2"/>
      <c r="DC662" s="2"/>
      <c r="DD662" s="2"/>
      <c r="DE662" s="2"/>
      <c r="DF662" s="2"/>
      <c r="DG662" s="2"/>
      <c r="DH662" s="2"/>
      <c r="DI662" s="2"/>
      <c r="DJ662" s="2"/>
      <c r="DK662" s="2"/>
      <c r="DL662" s="2"/>
      <c r="DM662" s="2"/>
      <c r="DN662" s="2"/>
      <c r="DO662" s="2"/>
      <c r="DP662" s="2"/>
      <c r="DQ662" s="2"/>
      <c r="DR662" s="2"/>
      <c r="DS662" s="2"/>
      <c r="DT662" s="2"/>
      <c r="DU662" s="2"/>
      <c r="DV662" s="2"/>
      <c r="DW662" s="2"/>
      <c r="DX662" s="2"/>
      <c r="DY662" s="2"/>
      <c r="DZ662" s="2"/>
      <c r="EA662" s="2"/>
      <c r="EB662" s="2"/>
      <c r="EC662" s="2"/>
      <c r="ED662" s="2"/>
      <c r="EE662" s="2"/>
      <c r="EF662" s="2"/>
      <c r="EG662" s="2"/>
      <c r="EH662" s="2"/>
      <c r="EI662" s="2"/>
      <c r="EJ662" s="2"/>
      <c r="EK662" s="2"/>
      <c r="EL662" s="2"/>
      <c r="EM662" s="2"/>
      <c r="EN662" s="2"/>
      <c r="EO662" s="2"/>
      <c r="EP662" s="2"/>
      <c r="EQ662" s="2"/>
      <c r="ER662" s="2"/>
      <c r="ES662" s="2"/>
      <c r="ET662" s="2"/>
      <c r="EU662" s="2"/>
      <c r="EV662" s="2"/>
    </row>
    <row r="663" spans="1:152" ht="12.7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c r="BW663" s="2"/>
      <c r="BX663" s="2"/>
      <c r="BY663" s="2"/>
      <c r="BZ663" s="2"/>
      <c r="CA663" s="2"/>
      <c r="CB663" s="2"/>
      <c r="CC663" s="2"/>
      <c r="CD663" s="2"/>
      <c r="CE663" s="2"/>
      <c r="CF663" s="2"/>
      <c r="CG663" s="2"/>
      <c r="CH663" s="2"/>
      <c r="CI663" s="2"/>
      <c r="CJ663" s="2"/>
      <c r="CK663" s="2"/>
      <c r="CL663" s="2"/>
      <c r="CM663" s="2"/>
      <c r="CN663" s="2"/>
      <c r="CO663" s="2"/>
      <c r="CP663" s="2"/>
      <c r="CQ663" s="2"/>
      <c r="CR663" s="2"/>
      <c r="CS663" s="2"/>
      <c r="CT663" s="2"/>
      <c r="CU663" s="2"/>
      <c r="CV663" s="2"/>
      <c r="CW663" s="2"/>
      <c r="CX663" s="2"/>
      <c r="CY663" s="2"/>
      <c r="CZ663" s="2"/>
      <c r="DA663" s="2"/>
      <c r="DB663" s="2"/>
      <c r="DC663" s="2"/>
      <c r="DD663" s="2"/>
      <c r="DE663" s="2"/>
      <c r="DF663" s="2"/>
      <c r="DG663" s="2"/>
      <c r="DH663" s="2"/>
      <c r="DI663" s="2"/>
      <c r="DJ663" s="2"/>
      <c r="DK663" s="2"/>
      <c r="DL663" s="2"/>
      <c r="DM663" s="2"/>
      <c r="DN663" s="2"/>
      <c r="DO663" s="2"/>
      <c r="DP663" s="2"/>
      <c r="DQ663" s="2"/>
      <c r="DR663" s="2"/>
      <c r="DS663" s="2"/>
      <c r="DT663" s="2"/>
      <c r="DU663" s="2"/>
      <c r="DV663" s="2"/>
      <c r="DW663" s="2"/>
      <c r="DX663" s="2"/>
      <c r="DY663" s="2"/>
      <c r="DZ663" s="2"/>
      <c r="EA663" s="2"/>
      <c r="EB663" s="2"/>
      <c r="EC663" s="2"/>
      <c r="ED663" s="2"/>
      <c r="EE663" s="2"/>
      <c r="EF663" s="2"/>
      <c r="EG663" s="2"/>
      <c r="EH663" s="2"/>
      <c r="EI663" s="2"/>
      <c r="EJ663" s="2"/>
      <c r="EK663" s="2"/>
      <c r="EL663" s="2"/>
      <c r="EM663" s="2"/>
      <c r="EN663" s="2"/>
      <c r="EO663" s="2"/>
      <c r="EP663" s="2"/>
      <c r="EQ663" s="2"/>
      <c r="ER663" s="2"/>
      <c r="ES663" s="2"/>
      <c r="ET663" s="2"/>
      <c r="EU663" s="2"/>
      <c r="EV663" s="2"/>
    </row>
    <row r="664" spans="1:152" ht="12.7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c r="BW664" s="2"/>
      <c r="BX664" s="2"/>
      <c r="BY664" s="2"/>
      <c r="BZ664" s="2"/>
      <c r="CA664" s="2"/>
      <c r="CB664" s="2"/>
      <c r="CC664" s="2"/>
      <c r="CD664" s="2"/>
      <c r="CE664" s="2"/>
      <c r="CF664" s="2"/>
      <c r="CG664" s="2"/>
      <c r="CH664" s="2"/>
      <c r="CI664" s="2"/>
      <c r="CJ664" s="2"/>
      <c r="CK664" s="2"/>
      <c r="CL664" s="2"/>
      <c r="CM664" s="2"/>
      <c r="CN664" s="2"/>
      <c r="CO664" s="2"/>
      <c r="CP664" s="2"/>
      <c r="CQ664" s="2"/>
      <c r="CR664" s="2"/>
      <c r="CS664" s="2"/>
      <c r="CT664" s="2"/>
      <c r="CU664" s="2"/>
      <c r="CV664" s="2"/>
      <c r="CW664" s="2"/>
      <c r="CX664" s="2"/>
      <c r="CY664" s="2"/>
      <c r="CZ664" s="2"/>
      <c r="DA664" s="2"/>
      <c r="DB664" s="2"/>
      <c r="DC664" s="2"/>
      <c r="DD664" s="2"/>
      <c r="DE664" s="2"/>
      <c r="DF664" s="2"/>
      <c r="DG664" s="2"/>
      <c r="DH664" s="2"/>
      <c r="DI664" s="2"/>
      <c r="DJ664" s="2"/>
      <c r="DK664" s="2"/>
      <c r="DL664" s="2"/>
      <c r="DM664" s="2"/>
      <c r="DN664" s="2"/>
      <c r="DO664" s="2"/>
      <c r="DP664" s="2"/>
      <c r="DQ664" s="2"/>
      <c r="DR664" s="2"/>
      <c r="DS664" s="2"/>
      <c r="DT664" s="2"/>
      <c r="DU664" s="2"/>
      <c r="DV664" s="2"/>
      <c r="DW664" s="2"/>
      <c r="DX664" s="2"/>
      <c r="DY664" s="2"/>
      <c r="DZ664" s="2"/>
      <c r="EA664" s="2"/>
      <c r="EB664" s="2"/>
      <c r="EC664" s="2"/>
      <c r="ED664" s="2"/>
      <c r="EE664" s="2"/>
      <c r="EF664" s="2"/>
      <c r="EG664" s="2"/>
      <c r="EH664" s="2"/>
      <c r="EI664" s="2"/>
      <c r="EJ664" s="2"/>
      <c r="EK664" s="2"/>
      <c r="EL664" s="2"/>
      <c r="EM664" s="2"/>
      <c r="EN664" s="2"/>
      <c r="EO664" s="2"/>
      <c r="EP664" s="2"/>
      <c r="EQ664" s="2"/>
      <c r="ER664" s="2"/>
      <c r="ES664" s="2"/>
      <c r="ET664" s="2"/>
      <c r="EU664" s="2"/>
      <c r="EV664" s="2"/>
    </row>
    <row r="665" spans="1:152" ht="12.7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c r="BW665" s="2"/>
      <c r="BX665" s="2"/>
      <c r="BY665" s="2"/>
      <c r="BZ665" s="2"/>
      <c r="CA665" s="2"/>
      <c r="CB665" s="2"/>
      <c r="CC665" s="2"/>
      <c r="CD665" s="2"/>
      <c r="CE665" s="2"/>
      <c r="CF665" s="2"/>
      <c r="CG665" s="2"/>
      <c r="CH665" s="2"/>
      <c r="CI665" s="2"/>
      <c r="CJ665" s="2"/>
      <c r="CK665" s="2"/>
      <c r="CL665" s="2"/>
      <c r="CM665" s="2"/>
      <c r="CN665" s="2"/>
      <c r="CO665" s="2"/>
      <c r="CP665" s="2"/>
      <c r="CQ665" s="2"/>
      <c r="CR665" s="2"/>
      <c r="CS665" s="2"/>
      <c r="CT665" s="2"/>
      <c r="CU665" s="2"/>
      <c r="CV665" s="2"/>
      <c r="CW665" s="2"/>
      <c r="CX665" s="2"/>
      <c r="CY665" s="2"/>
      <c r="CZ665" s="2"/>
      <c r="DA665" s="2"/>
      <c r="DB665" s="2"/>
      <c r="DC665" s="2"/>
      <c r="DD665" s="2"/>
      <c r="DE665" s="2"/>
      <c r="DF665" s="2"/>
      <c r="DG665" s="2"/>
      <c r="DH665" s="2"/>
      <c r="DI665" s="2"/>
      <c r="DJ665" s="2"/>
      <c r="DK665" s="2"/>
      <c r="DL665" s="2"/>
      <c r="DM665" s="2"/>
      <c r="DN665" s="2"/>
      <c r="DO665" s="2"/>
      <c r="DP665" s="2"/>
      <c r="DQ665" s="2"/>
      <c r="DR665" s="2"/>
      <c r="DS665" s="2"/>
      <c r="DT665" s="2"/>
      <c r="DU665" s="2"/>
      <c r="DV665" s="2"/>
      <c r="DW665" s="2"/>
      <c r="DX665" s="2"/>
      <c r="DY665" s="2"/>
      <c r="DZ665" s="2"/>
      <c r="EA665" s="2"/>
      <c r="EB665" s="2"/>
      <c r="EC665" s="2"/>
      <c r="ED665" s="2"/>
      <c r="EE665" s="2"/>
      <c r="EF665" s="2"/>
      <c r="EG665" s="2"/>
      <c r="EH665" s="2"/>
      <c r="EI665" s="2"/>
      <c r="EJ665" s="2"/>
      <c r="EK665" s="2"/>
      <c r="EL665" s="2"/>
      <c r="EM665" s="2"/>
      <c r="EN665" s="2"/>
      <c r="EO665" s="2"/>
      <c r="EP665" s="2"/>
      <c r="EQ665" s="2"/>
      <c r="ER665" s="2"/>
      <c r="ES665" s="2"/>
      <c r="ET665" s="2"/>
      <c r="EU665" s="2"/>
      <c r="EV665" s="2"/>
    </row>
    <row r="666" spans="1:152" ht="12.7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c r="BW666" s="2"/>
      <c r="BX666" s="2"/>
      <c r="BY666" s="2"/>
      <c r="BZ666" s="2"/>
      <c r="CA666" s="2"/>
      <c r="CB666" s="2"/>
      <c r="CC666" s="2"/>
      <c r="CD666" s="2"/>
      <c r="CE666" s="2"/>
      <c r="CF666" s="2"/>
      <c r="CG666" s="2"/>
      <c r="CH666" s="2"/>
      <c r="CI666" s="2"/>
      <c r="CJ666" s="2"/>
      <c r="CK666" s="2"/>
      <c r="CL666" s="2"/>
      <c r="CM666" s="2"/>
      <c r="CN666" s="2"/>
      <c r="CO666" s="2"/>
      <c r="CP666" s="2"/>
      <c r="CQ666" s="2"/>
      <c r="CR666" s="2"/>
      <c r="CS666" s="2"/>
      <c r="CT666" s="2"/>
      <c r="CU666" s="2"/>
      <c r="CV666" s="2"/>
      <c r="CW666" s="2"/>
      <c r="CX666" s="2"/>
      <c r="CY666" s="2"/>
      <c r="CZ666" s="2"/>
      <c r="DA666" s="2"/>
      <c r="DB666" s="2"/>
      <c r="DC666" s="2"/>
      <c r="DD666" s="2"/>
      <c r="DE666" s="2"/>
      <c r="DF666" s="2"/>
      <c r="DG666" s="2"/>
      <c r="DH666" s="2"/>
      <c r="DI666" s="2"/>
      <c r="DJ666" s="2"/>
      <c r="DK666" s="2"/>
      <c r="DL666" s="2"/>
      <c r="DM666" s="2"/>
      <c r="DN666" s="2"/>
      <c r="DO666" s="2"/>
      <c r="DP666" s="2"/>
      <c r="DQ666" s="2"/>
      <c r="DR666" s="2"/>
      <c r="DS666" s="2"/>
      <c r="DT666" s="2"/>
      <c r="DU666" s="2"/>
      <c r="DV666" s="2"/>
      <c r="DW666" s="2"/>
      <c r="DX666" s="2"/>
      <c r="DY666" s="2"/>
      <c r="DZ666" s="2"/>
      <c r="EA666" s="2"/>
      <c r="EB666" s="2"/>
      <c r="EC666" s="2"/>
      <c r="ED666" s="2"/>
      <c r="EE666" s="2"/>
      <c r="EF666" s="2"/>
      <c r="EG666" s="2"/>
      <c r="EH666" s="2"/>
      <c r="EI666" s="2"/>
      <c r="EJ666" s="2"/>
      <c r="EK666" s="2"/>
      <c r="EL666" s="2"/>
      <c r="EM666" s="2"/>
      <c r="EN666" s="2"/>
      <c r="EO666" s="2"/>
      <c r="EP666" s="2"/>
      <c r="EQ666" s="2"/>
      <c r="ER666" s="2"/>
      <c r="ES666" s="2"/>
      <c r="ET666" s="2"/>
      <c r="EU666" s="2"/>
      <c r="EV666" s="2"/>
    </row>
    <row r="667" spans="1:152" ht="12.7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c r="BW667" s="2"/>
      <c r="BX667" s="2"/>
      <c r="BY667" s="2"/>
      <c r="BZ667" s="2"/>
      <c r="CA667" s="2"/>
      <c r="CB667" s="2"/>
      <c r="CC667" s="2"/>
      <c r="CD667" s="2"/>
      <c r="CE667" s="2"/>
      <c r="CF667" s="2"/>
      <c r="CG667" s="2"/>
      <c r="CH667" s="2"/>
      <c r="CI667" s="2"/>
      <c r="CJ667" s="2"/>
      <c r="CK667" s="2"/>
      <c r="CL667" s="2"/>
      <c r="CM667" s="2"/>
      <c r="CN667" s="2"/>
      <c r="CO667" s="2"/>
      <c r="CP667" s="2"/>
      <c r="CQ667" s="2"/>
      <c r="CR667" s="2"/>
      <c r="CS667" s="2"/>
      <c r="CT667" s="2"/>
      <c r="CU667" s="2"/>
      <c r="CV667" s="2"/>
      <c r="CW667" s="2"/>
      <c r="CX667" s="2"/>
      <c r="CY667" s="2"/>
      <c r="CZ667" s="2"/>
      <c r="DA667" s="2"/>
      <c r="DB667" s="2"/>
      <c r="DC667" s="2"/>
      <c r="DD667" s="2"/>
      <c r="DE667" s="2"/>
      <c r="DF667" s="2"/>
      <c r="DG667" s="2"/>
      <c r="DH667" s="2"/>
      <c r="DI667" s="2"/>
      <c r="DJ667" s="2"/>
      <c r="DK667" s="2"/>
      <c r="DL667" s="2"/>
      <c r="DM667" s="2"/>
      <c r="DN667" s="2"/>
      <c r="DO667" s="2"/>
      <c r="DP667" s="2"/>
      <c r="DQ667" s="2"/>
      <c r="DR667" s="2"/>
      <c r="DS667" s="2"/>
      <c r="DT667" s="2"/>
      <c r="DU667" s="2"/>
      <c r="DV667" s="2"/>
      <c r="DW667" s="2"/>
      <c r="DX667" s="2"/>
      <c r="DY667" s="2"/>
      <c r="DZ667" s="2"/>
      <c r="EA667" s="2"/>
      <c r="EB667" s="2"/>
      <c r="EC667" s="2"/>
      <c r="ED667" s="2"/>
      <c r="EE667" s="2"/>
      <c r="EF667" s="2"/>
      <c r="EG667" s="2"/>
      <c r="EH667" s="2"/>
      <c r="EI667" s="2"/>
      <c r="EJ667" s="2"/>
      <c r="EK667" s="2"/>
      <c r="EL667" s="2"/>
      <c r="EM667" s="2"/>
      <c r="EN667" s="2"/>
      <c r="EO667" s="2"/>
      <c r="EP667" s="2"/>
      <c r="EQ667" s="2"/>
      <c r="ER667" s="2"/>
      <c r="ES667" s="2"/>
      <c r="ET667" s="2"/>
      <c r="EU667" s="2"/>
      <c r="EV667" s="2"/>
    </row>
    <row r="668" spans="1:152" ht="12.7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c r="BW668" s="2"/>
      <c r="BX668" s="2"/>
      <c r="BY668" s="2"/>
      <c r="BZ668" s="2"/>
      <c r="CA668" s="2"/>
      <c r="CB668" s="2"/>
      <c r="CC668" s="2"/>
      <c r="CD668" s="2"/>
      <c r="CE668" s="2"/>
      <c r="CF668" s="2"/>
      <c r="CG668" s="2"/>
      <c r="CH668" s="2"/>
      <c r="CI668" s="2"/>
      <c r="CJ668" s="2"/>
      <c r="CK668" s="2"/>
      <c r="CL668" s="2"/>
      <c r="CM668" s="2"/>
      <c r="CN668" s="2"/>
      <c r="CO668" s="2"/>
      <c r="CP668" s="2"/>
      <c r="CQ668" s="2"/>
      <c r="CR668" s="2"/>
      <c r="CS668" s="2"/>
      <c r="CT668" s="2"/>
      <c r="CU668" s="2"/>
      <c r="CV668" s="2"/>
      <c r="CW668" s="2"/>
      <c r="CX668" s="2"/>
      <c r="CY668" s="2"/>
      <c r="CZ668" s="2"/>
      <c r="DA668" s="2"/>
      <c r="DB668" s="2"/>
      <c r="DC668" s="2"/>
      <c r="DD668" s="2"/>
      <c r="DE668" s="2"/>
      <c r="DF668" s="2"/>
      <c r="DG668" s="2"/>
      <c r="DH668" s="2"/>
      <c r="DI668" s="2"/>
      <c r="DJ668" s="2"/>
      <c r="DK668" s="2"/>
      <c r="DL668" s="2"/>
      <c r="DM668" s="2"/>
      <c r="DN668" s="2"/>
      <c r="DO668" s="2"/>
      <c r="DP668" s="2"/>
      <c r="DQ668" s="2"/>
      <c r="DR668" s="2"/>
      <c r="DS668" s="2"/>
      <c r="DT668" s="2"/>
      <c r="DU668" s="2"/>
      <c r="DV668" s="2"/>
      <c r="DW668" s="2"/>
      <c r="DX668" s="2"/>
      <c r="DY668" s="2"/>
      <c r="DZ668" s="2"/>
      <c r="EA668" s="2"/>
      <c r="EB668" s="2"/>
      <c r="EC668" s="2"/>
      <c r="ED668" s="2"/>
      <c r="EE668" s="2"/>
      <c r="EF668" s="2"/>
      <c r="EG668" s="2"/>
      <c r="EH668" s="2"/>
      <c r="EI668" s="2"/>
      <c r="EJ668" s="2"/>
      <c r="EK668" s="2"/>
      <c r="EL668" s="2"/>
      <c r="EM668" s="2"/>
      <c r="EN668" s="2"/>
      <c r="EO668" s="2"/>
      <c r="EP668" s="2"/>
      <c r="EQ668" s="2"/>
      <c r="ER668" s="2"/>
      <c r="ES668" s="2"/>
      <c r="ET668" s="2"/>
      <c r="EU668" s="2"/>
      <c r="EV668" s="2"/>
    </row>
    <row r="669" spans="1:152" ht="12.7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c r="BV669" s="2"/>
      <c r="BW669" s="2"/>
      <c r="BX669" s="2"/>
      <c r="BY669" s="2"/>
      <c r="BZ669" s="2"/>
      <c r="CA669" s="2"/>
      <c r="CB669" s="2"/>
      <c r="CC669" s="2"/>
      <c r="CD669" s="2"/>
      <c r="CE669" s="2"/>
      <c r="CF669" s="2"/>
      <c r="CG669" s="2"/>
      <c r="CH669" s="2"/>
      <c r="CI669" s="2"/>
      <c r="CJ669" s="2"/>
      <c r="CK669" s="2"/>
      <c r="CL669" s="2"/>
      <c r="CM669" s="2"/>
      <c r="CN669" s="2"/>
      <c r="CO669" s="2"/>
      <c r="CP669" s="2"/>
      <c r="CQ669" s="2"/>
      <c r="CR669" s="2"/>
      <c r="CS669" s="2"/>
      <c r="CT669" s="2"/>
      <c r="CU669" s="2"/>
      <c r="CV669" s="2"/>
      <c r="CW669" s="2"/>
      <c r="CX669" s="2"/>
      <c r="CY669" s="2"/>
      <c r="CZ669" s="2"/>
      <c r="DA669" s="2"/>
      <c r="DB669" s="2"/>
      <c r="DC669" s="2"/>
      <c r="DD669" s="2"/>
      <c r="DE669" s="2"/>
      <c r="DF669" s="2"/>
      <c r="DG669" s="2"/>
      <c r="DH669" s="2"/>
      <c r="DI669" s="2"/>
      <c r="DJ669" s="2"/>
      <c r="DK669" s="2"/>
      <c r="DL669" s="2"/>
      <c r="DM669" s="2"/>
      <c r="DN669" s="2"/>
      <c r="DO669" s="2"/>
      <c r="DP669" s="2"/>
      <c r="DQ669" s="2"/>
      <c r="DR669" s="2"/>
      <c r="DS669" s="2"/>
      <c r="DT669" s="2"/>
      <c r="DU669" s="2"/>
      <c r="DV669" s="2"/>
      <c r="DW669" s="2"/>
      <c r="DX669" s="2"/>
      <c r="DY669" s="2"/>
      <c r="DZ669" s="2"/>
      <c r="EA669" s="2"/>
      <c r="EB669" s="2"/>
      <c r="EC669" s="2"/>
      <c r="ED669" s="2"/>
      <c r="EE669" s="2"/>
      <c r="EF669" s="2"/>
      <c r="EG669" s="2"/>
      <c r="EH669" s="2"/>
      <c r="EI669" s="2"/>
      <c r="EJ669" s="2"/>
      <c r="EK669" s="2"/>
      <c r="EL669" s="2"/>
      <c r="EM669" s="2"/>
      <c r="EN669" s="2"/>
      <c r="EO669" s="2"/>
      <c r="EP669" s="2"/>
      <c r="EQ669" s="2"/>
      <c r="ER669" s="2"/>
      <c r="ES669" s="2"/>
      <c r="ET669" s="2"/>
      <c r="EU669" s="2"/>
      <c r="EV669" s="2"/>
    </row>
    <row r="670" spans="1:152" ht="12.7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c r="BW670" s="2"/>
      <c r="BX670" s="2"/>
      <c r="BY670" s="2"/>
      <c r="BZ670" s="2"/>
      <c r="CA670" s="2"/>
      <c r="CB670" s="2"/>
      <c r="CC670" s="2"/>
      <c r="CD670" s="2"/>
      <c r="CE670" s="2"/>
      <c r="CF670" s="2"/>
      <c r="CG670" s="2"/>
      <c r="CH670" s="2"/>
      <c r="CI670" s="2"/>
      <c r="CJ670" s="2"/>
      <c r="CK670" s="2"/>
      <c r="CL670" s="2"/>
      <c r="CM670" s="2"/>
      <c r="CN670" s="2"/>
      <c r="CO670" s="2"/>
      <c r="CP670" s="2"/>
      <c r="CQ670" s="2"/>
      <c r="CR670" s="2"/>
      <c r="CS670" s="2"/>
      <c r="CT670" s="2"/>
      <c r="CU670" s="2"/>
      <c r="CV670" s="2"/>
      <c r="CW670" s="2"/>
      <c r="CX670" s="2"/>
      <c r="CY670" s="2"/>
      <c r="CZ670" s="2"/>
      <c r="DA670" s="2"/>
      <c r="DB670" s="2"/>
      <c r="DC670" s="2"/>
      <c r="DD670" s="2"/>
      <c r="DE670" s="2"/>
      <c r="DF670" s="2"/>
      <c r="DG670" s="2"/>
      <c r="DH670" s="2"/>
      <c r="DI670" s="2"/>
      <c r="DJ670" s="2"/>
      <c r="DK670" s="2"/>
      <c r="DL670" s="2"/>
      <c r="DM670" s="2"/>
      <c r="DN670" s="2"/>
      <c r="DO670" s="2"/>
      <c r="DP670" s="2"/>
      <c r="DQ670" s="2"/>
      <c r="DR670" s="2"/>
      <c r="DS670" s="2"/>
      <c r="DT670" s="2"/>
      <c r="DU670" s="2"/>
      <c r="DV670" s="2"/>
      <c r="DW670" s="2"/>
      <c r="DX670" s="2"/>
      <c r="DY670" s="2"/>
      <c r="DZ670" s="2"/>
      <c r="EA670" s="2"/>
      <c r="EB670" s="2"/>
      <c r="EC670" s="2"/>
      <c r="ED670" s="2"/>
      <c r="EE670" s="2"/>
      <c r="EF670" s="2"/>
      <c r="EG670" s="2"/>
      <c r="EH670" s="2"/>
      <c r="EI670" s="2"/>
      <c r="EJ670" s="2"/>
      <c r="EK670" s="2"/>
      <c r="EL670" s="2"/>
      <c r="EM670" s="2"/>
      <c r="EN670" s="2"/>
      <c r="EO670" s="2"/>
      <c r="EP670" s="2"/>
      <c r="EQ670" s="2"/>
      <c r="ER670" s="2"/>
      <c r="ES670" s="2"/>
      <c r="ET670" s="2"/>
      <c r="EU670" s="2"/>
      <c r="EV670" s="2"/>
    </row>
    <row r="671" spans="1:152" ht="12.7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c r="BV671" s="2"/>
      <c r="BW671" s="2"/>
      <c r="BX671" s="2"/>
      <c r="BY671" s="2"/>
      <c r="BZ671" s="2"/>
      <c r="CA671" s="2"/>
      <c r="CB671" s="2"/>
      <c r="CC671" s="2"/>
      <c r="CD671" s="2"/>
      <c r="CE671" s="2"/>
      <c r="CF671" s="2"/>
      <c r="CG671" s="2"/>
      <c r="CH671" s="2"/>
      <c r="CI671" s="2"/>
      <c r="CJ671" s="2"/>
      <c r="CK671" s="2"/>
      <c r="CL671" s="2"/>
      <c r="CM671" s="2"/>
      <c r="CN671" s="2"/>
      <c r="CO671" s="2"/>
      <c r="CP671" s="2"/>
      <c r="CQ671" s="2"/>
      <c r="CR671" s="2"/>
      <c r="CS671" s="2"/>
      <c r="CT671" s="2"/>
      <c r="CU671" s="2"/>
      <c r="CV671" s="2"/>
      <c r="CW671" s="2"/>
      <c r="CX671" s="2"/>
      <c r="CY671" s="2"/>
      <c r="CZ671" s="2"/>
      <c r="DA671" s="2"/>
      <c r="DB671" s="2"/>
      <c r="DC671" s="2"/>
      <c r="DD671" s="2"/>
      <c r="DE671" s="2"/>
      <c r="DF671" s="2"/>
      <c r="DG671" s="2"/>
      <c r="DH671" s="2"/>
      <c r="DI671" s="2"/>
      <c r="DJ671" s="2"/>
      <c r="DK671" s="2"/>
      <c r="DL671" s="2"/>
      <c r="DM671" s="2"/>
      <c r="DN671" s="2"/>
      <c r="DO671" s="2"/>
      <c r="DP671" s="2"/>
      <c r="DQ671" s="2"/>
      <c r="DR671" s="2"/>
      <c r="DS671" s="2"/>
      <c r="DT671" s="2"/>
      <c r="DU671" s="2"/>
      <c r="DV671" s="2"/>
      <c r="DW671" s="2"/>
      <c r="DX671" s="2"/>
      <c r="DY671" s="2"/>
      <c r="DZ671" s="2"/>
      <c r="EA671" s="2"/>
      <c r="EB671" s="2"/>
      <c r="EC671" s="2"/>
      <c r="ED671" s="2"/>
      <c r="EE671" s="2"/>
      <c r="EF671" s="2"/>
      <c r="EG671" s="2"/>
      <c r="EH671" s="2"/>
      <c r="EI671" s="2"/>
      <c r="EJ671" s="2"/>
      <c r="EK671" s="2"/>
      <c r="EL671" s="2"/>
      <c r="EM671" s="2"/>
      <c r="EN671" s="2"/>
      <c r="EO671" s="2"/>
      <c r="EP671" s="2"/>
      <c r="EQ671" s="2"/>
      <c r="ER671" s="2"/>
      <c r="ES671" s="2"/>
      <c r="ET671" s="2"/>
      <c r="EU671" s="2"/>
      <c r="EV671" s="2"/>
    </row>
    <row r="672" spans="1:152" ht="12.7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c r="BW672" s="2"/>
      <c r="BX672" s="2"/>
      <c r="BY672" s="2"/>
      <c r="BZ672" s="2"/>
      <c r="CA672" s="2"/>
      <c r="CB672" s="2"/>
      <c r="CC672" s="2"/>
      <c r="CD672" s="2"/>
      <c r="CE672" s="2"/>
      <c r="CF672" s="2"/>
      <c r="CG672" s="2"/>
      <c r="CH672" s="2"/>
      <c r="CI672" s="2"/>
      <c r="CJ672" s="2"/>
      <c r="CK672" s="2"/>
      <c r="CL672" s="2"/>
      <c r="CM672" s="2"/>
      <c r="CN672" s="2"/>
      <c r="CO672" s="2"/>
      <c r="CP672" s="2"/>
      <c r="CQ672" s="2"/>
      <c r="CR672" s="2"/>
      <c r="CS672" s="2"/>
      <c r="CT672" s="2"/>
      <c r="CU672" s="2"/>
      <c r="CV672" s="2"/>
      <c r="CW672" s="2"/>
      <c r="CX672" s="2"/>
      <c r="CY672" s="2"/>
      <c r="CZ672" s="2"/>
      <c r="DA672" s="2"/>
      <c r="DB672" s="2"/>
      <c r="DC672" s="2"/>
      <c r="DD672" s="2"/>
      <c r="DE672" s="2"/>
      <c r="DF672" s="2"/>
      <c r="DG672" s="2"/>
      <c r="DH672" s="2"/>
      <c r="DI672" s="2"/>
      <c r="DJ672" s="2"/>
      <c r="DK672" s="2"/>
      <c r="DL672" s="2"/>
      <c r="DM672" s="2"/>
      <c r="DN672" s="2"/>
      <c r="DO672" s="2"/>
      <c r="DP672" s="2"/>
      <c r="DQ672" s="2"/>
      <c r="DR672" s="2"/>
      <c r="DS672" s="2"/>
      <c r="DT672" s="2"/>
      <c r="DU672" s="2"/>
      <c r="DV672" s="2"/>
      <c r="DW672" s="2"/>
      <c r="DX672" s="2"/>
      <c r="DY672" s="2"/>
      <c r="DZ672" s="2"/>
      <c r="EA672" s="2"/>
      <c r="EB672" s="2"/>
      <c r="EC672" s="2"/>
      <c r="ED672" s="2"/>
      <c r="EE672" s="2"/>
      <c r="EF672" s="2"/>
      <c r="EG672" s="2"/>
      <c r="EH672" s="2"/>
      <c r="EI672" s="2"/>
      <c r="EJ672" s="2"/>
      <c r="EK672" s="2"/>
      <c r="EL672" s="2"/>
      <c r="EM672" s="2"/>
      <c r="EN672" s="2"/>
      <c r="EO672" s="2"/>
      <c r="EP672" s="2"/>
      <c r="EQ672" s="2"/>
      <c r="ER672" s="2"/>
      <c r="ES672" s="2"/>
      <c r="ET672" s="2"/>
      <c r="EU672" s="2"/>
      <c r="EV672" s="2"/>
    </row>
    <row r="673" spans="1:152" ht="12.7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c r="BV673" s="2"/>
      <c r="BW673" s="2"/>
      <c r="BX673" s="2"/>
      <c r="BY673" s="2"/>
      <c r="BZ673" s="2"/>
      <c r="CA673" s="2"/>
      <c r="CB673" s="2"/>
      <c r="CC673" s="2"/>
      <c r="CD673" s="2"/>
      <c r="CE673" s="2"/>
      <c r="CF673" s="2"/>
      <c r="CG673" s="2"/>
      <c r="CH673" s="2"/>
      <c r="CI673" s="2"/>
      <c r="CJ673" s="2"/>
      <c r="CK673" s="2"/>
      <c r="CL673" s="2"/>
      <c r="CM673" s="2"/>
      <c r="CN673" s="2"/>
      <c r="CO673" s="2"/>
      <c r="CP673" s="2"/>
      <c r="CQ673" s="2"/>
      <c r="CR673" s="2"/>
      <c r="CS673" s="2"/>
      <c r="CT673" s="2"/>
      <c r="CU673" s="2"/>
      <c r="CV673" s="2"/>
      <c r="CW673" s="2"/>
      <c r="CX673" s="2"/>
      <c r="CY673" s="2"/>
      <c r="CZ673" s="2"/>
      <c r="DA673" s="2"/>
      <c r="DB673" s="2"/>
      <c r="DC673" s="2"/>
      <c r="DD673" s="2"/>
      <c r="DE673" s="2"/>
      <c r="DF673" s="2"/>
      <c r="DG673" s="2"/>
      <c r="DH673" s="2"/>
      <c r="DI673" s="2"/>
      <c r="DJ673" s="2"/>
      <c r="DK673" s="2"/>
      <c r="DL673" s="2"/>
      <c r="DM673" s="2"/>
      <c r="DN673" s="2"/>
      <c r="DO673" s="2"/>
      <c r="DP673" s="2"/>
      <c r="DQ673" s="2"/>
      <c r="DR673" s="2"/>
      <c r="DS673" s="2"/>
      <c r="DT673" s="2"/>
      <c r="DU673" s="2"/>
      <c r="DV673" s="2"/>
      <c r="DW673" s="2"/>
      <c r="DX673" s="2"/>
      <c r="DY673" s="2"/>
      <c r="DZ673" s="2"/>
      <c r="EA673" s="2"/>
      <c r="EB673" s="2"/>
      <c r="EC673" s="2"/>
      <c r="ED673" s="2"/>
      <c r="EE673" s="2"/>
      <c r="EF673" s="2"/>
      <c r="EG673" s="2"/>
      <c r="EH673" s="2"/>
      <c r="EI673" s="2"/>
      <c r="EJ673" s="2"/>
      <c r="EK673" s="2"/>
      <c r="EL673" s="2"/>
      <c r="EM673" s="2"/>
      <c r="EN673" s="2"/>
      <c r="EO673" s="2"/>
      <c r="EP673" s="2"/>
      <c r="EQ673" s="2"/>
      <c r="ER673" s="2"/>
      <c r="ES673" s="2"/>
      <c r="ET673" s="2"/>
      <c r="EU673" s="2"/>
      <c r="EV673" s="2"/>
    </row>
    <row r="674" spans="1:152" ht="12.7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c r="BW674" s="2"/>
      <c r="BX674" s="2"/>
      <c r="BY674" s="2"/>
      <c r="BZ674" s="2"/>
      <c r="CA674" s="2"/>
      <c r="CB674" s="2"/>
      <c r="CC674" s="2"/>
      <c r="CD674" s="2"/>
      <c r="CE674" s="2"/>
      <c r="CF674" s="2"/>
      <c r="CG674" s="2"/>
      <c r="CH674" s="2"/>
      <c r="CI674" s="2"/>
      <c r="CJ674" s="2"/>
      <c r="CK674" s="2"/>
      <c r="CL674" s="2"/>
      <c r="CM674" s="2"/>
      <c r="CN674" s="2"/>
      <c r="CO674" s="2"/>
      <c r="CP674" s="2"/>
      <c r="CQ674" s="2"/>
      <c r="CR674" s="2"/>
      <c r="CS674" s="2"/>
      <c r="CT674" s="2"/>
      <c r="CU674" s="2"/>
      <c r="CV674" s="2"/>
      <c r="CW674" s="2"/>
      <c r="CX674" s="2"/>
      <c r="CY674" s="2"/>
      <c r="CZ674" s="2"/>
      <c r="DA674" s="2"/>
      <c r="DB674" s="2"/>
      <c r="DC674" s="2"/>
      <c r="DD674" s="2"/>
      <c r="DE674" s="2"/>
      <c r="DF674" s="2"/>
      <c r="DG674" s="2"/>
      <c r="DH674" s="2"/>
      <c r="DI674" s="2"/>
      <c r="DJ674" s="2"/>
      <c r="DK674" s="2"/>
      <c r="DL674" s="2"/>
      <c r="DM674" s="2"/>
      <c r="DN674" s="2"/>
      <c r="DO674" s="2"/>
      <c r="DP674" s="2"/>
      <c r="DQ674" s="2"/>
      <c r="DR674" s="2"/>
      <c r="DS674" s="2"/>
      <c r="DT674" s="2"/>
      <c r="DU674" s="2"/>
      <c r="DV674" s="2"/>
      <c r="DW674" s="2"/>
      <c r="DX674" s="2"/>
      <c r="DY674" s="2"/>
      <c r="DZ674" s="2"/>
      <c r="EA674" s="2"/>
      <c r="EB674" s="2"/>
      <c r="EC674" s="2"/>
      <c r="ED674" s="2"/>
      <c r="EE674" s="2"/>
      <c r="EF674" s="2"/>
      <c r="EG674" s="2"/>
      <c r="EH674" s="2"/>
      <c r="EI674" s="2"/>
      <c r="EJ674" s="2"/>
      <c r="EK674" s="2"/>
      <c r="EL674" s="2"/>
      <c r="EM674" s="2"/>
      <c r="EN674" s="2"/>
      <c r="EO674" s="2"/>
      <c r="EP674" s="2"/>
      <c r="EQ674" s="2"/>
      <c r="ER674" s="2"/>
      <c r="ES674" s="2"/>
      <c r="ET674" s="2"/>
      <c r="EU674" s="2"/>
      <c r="EV674" s="2"/>
    </row>
    <row r="675" spans="1:152" ht="12.7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c r="BV675" s="2"/>
      <c r="BW675" s="2"/>
      <c r="BX675" s="2"/>
      <c r="BY675" s="2"/>
      <c r="BZ675" s="2"/>
      <c r="CA675" s="2"/>
      <c r="CB675" s="2"/>
      <c r="CC675" s="2"/>
      <c r="CD675" s="2"/>
      <c r="CE675" s="2"/>
      <c r="CF675" s="2"/>
      <c r="CG675" s="2"/>
      <c r="CH675" s="2"/>
      <c r="CI675" s="2"/>
      <c r="CJ675" s="2"/>
      <c r="CK675" s="2"/>
      <c r="CL675" s="2"/>
      <c r="CM675" s="2"/>
      <c r="CN675" s="2"/>
      <c r="CO675" s="2"/>
      <c r="CP675" s="2"/>
      <c r="CQ675" s="2"/>
      <c r="CR675" s="2"/>
      <c r="CS675" s="2"/>
      <c r="CT675" s="2"/>
      <c r="CU675" s="2"/>
      <c r="CV675" s="2"/>
      <c r="CW675" s="2"/>
      <c r="CX675" s="2"/>
      <c r="CY675" s="2"/>
      <c r="CZ675" s="2"/>
      <c r="DA675" s="2"/>
      <c r="DB675" s="2"/>
      <c r="DC675" s="2"/>
      <c r="DD675" s="2"/>
      <c r="DE675" s="2"/>
      <c r="DF675" s="2"/>
      <c r="DG675" s="2"/>
      <c r="DH675" s="2"/>
      <c r="DI675" s="2"/>
      <c r="DJ675" s="2"/>
      <c r="DK675" s="2"/>
      <c r="DL675" s="2"/>
      <c r="DM675" s="2"/>
      <c r="DN675" s="2"/>
      <c r="DO675" s="2"/>
      <c r="DP675" s="2"/>
      <c r="DQ675" s="2"/>
      <c r="DR675" s="2"/>
      <c r="DS675" s="2"/>
      <c r="DT675" s="2"/>
      <c r="DU675" s="2"/>
      <c r="DV675" s="2"/>
      <c r="DW675" s="2"/>
      <c r="DX675" s="2"/>
      <c r="DY675" s="2"/>
      <c r="DZ675" s="2"/>
      <c r="EA675" s="2"/>
      <c r="EB675" s="2"/>
      <c r="EC675" s="2"/>
      <c r="ED675" s="2"/>
      <c r="EE675" s="2"/>
      <c r="EF675" s="2"/>
      <c r="EG675" s="2"/>
      <c r="EH675" s="2"/>
      <c r="EI675" s="2"/>
      <c r="EJ675" s="2"/>
      <c r="EK675" s="2"/>
      <c r="EL675" s="2"/>
      <c r="EM675" s="2"/>
      <c r="EN675" s="2"/>
      <c r="EO675" s="2"/>
      <c r="EP675" s="2"/>
      <c r="EQ675" s="2"/>
      <c r="ER675" s="2"/>
      <c r="ES675" s="2"/>
      <c r="ET675" s="2"/>
      <c r="EU675" s="2"/>
      <c r="EV675" s="2"/>
    </row>
    <row r="676" spans="1:152" ht="12.7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2"/>
      <c r="BT676" s="2"/>
      <c r="BU676" s="2"/>
      <c r="BV676" s="2"/>
      <c r="BW676" s="2"/>
      <c r="BX676" s="2"/>
      <c r="BY676" s="2"/>
      <c r="BZ676" s="2"/>
      <c r="CA676" s="2"/>
      <c r="CB676" s="2"/>
      <c r="CC676" s="2"/>
      <c r="CD676" s="2"/>
      <c r="CE676" s="2"/>
      <c r="CF676" s="2"/>
      <c r="CG676" s="2"/>
      <c r="CH676" s="2"/>
      <c r="CI676" s="2"/>
      <c r="CJ676" s="2"/>
      <c r="CK676" s="2"/>
      <c r="CL676" s="2"/>
      <c r="CM676" s="2"/>
      <c r="CN676" s="2"/>
      <c r="CO676" s="2"/>
      <c r="CP676" s="2"/>
      <c r="CQ676" s="2"/>
      <c r="CR676" s="2"/>
      <c r="CS676" s="2"/>
      <c r="CT676" s="2"/>
      <c r="CU676" s="2"/>
      <c r="CV676" s="2"/>
      <c r="CW676" s="2"/>
      <c r="CX676" s="2"/>
      <c r="CY676" s="2"/>
      <c r="CZ676" s="2"/>
      <c r="DA676" s="2"/>
      <c r="DB676" s="2"/>
      <c r="DC676" s="2"/>
      <c r="DD676" s="2"/>
      <c r="DE676" s="2"/>
      <c r="DF676" s="2"/>
      <c r="DG676" s="2"/>
      <c r="DH676" s="2"/>
      <c r="DI676" s="2"/>
      <c r="DJ676" s="2"/>
      <c r="DK676" s="2"/>
      <c r="DL676" s="2"/>
      <c r="DM676" s="2"/>
      <c r="DN676" s="2"/>
      <c r="DO676" s="2"/>
      <c r="DP676" s="2"/>
      <c r="DQ676" s="2"/>
      <c r="DR676" s="2"/>
      <c r="DS676" s="2"/>
      <c r="DT676" s="2"/>
      <c r="DU676" s="2"/>
      <c r="DV676" s="2"/>
      <c r="DW676" s="2"/>
      <c r="DX676" s="2"/>
      <c r="DY676" s="2"/>
      <c r="DZ676" s="2"/>
      <c r="EA676" s="2"/>
      <c r="EB676" s="2"/>
      <c r="EC676" s="2"/>
      <c r="ED676" s="2"/>
      <c r="EE676" s="2"/>
      <c r="EF676" s="2"/>
      <c r="EG676" s="2"/>
      <c r="EH676" s="2"/>
      <c r="EI676" s="2"/>
      <c r="EJ676" s="2"/>
      <c r="EK676" s="2"/>
      <c r="EL676" s="2"/>
      <c r="EM676" s="2"/>
      <c r="EN676" s="2"/>
      <c r="EO676" s="2"/>
      <c r="EP676" s="2"/>
      <c r="EQ676" s="2"/>
      <c r="ER676" s="2"/>
      <c r="ES676" s="2"/>
      <c r="ET676" s="2"/>
      <c r="EU676" s="2"/>
      <c r="EV676" s="2"/>
    </row>
    <row r="677" spans="1:152" ht="12.7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c r="BS677" s="2"/>
      <c r="BT677" s="2"/>
      <c r="BU677" s="2"/>
      <c r="BV677" s="2"/>
      <c r="BW677" s="2"/>
      <c r="BX677" s="2"/>
      <c r="BY677" s="2"/>
      <c r="BZ677" s="2"/>
      <c r="CA677" s="2"/>
      <c r="CB677" s="2"/>
      <c r="CC677" s="2"/>
      <c r="CD677" s="2"/>
      <c r="CE677" s="2"/>
      <c r="CF677" s="2"/>
      <c r="CG677" s="2"/>
      <c r="CH677" s="2"/>
      <c r="CI677" s="2"/>
      <c r="CJ677" s="2"/>
      <c r="CK677" s="2"/>
      <c r="CL677" s="2"/>
      <c r="CM677" s="2"/>
      <c r="CN677" s="2"/>
      <c r="CO677" s="2"/>
      <c r="CP677" s="2"/>
      <c r="CQ677" s="2"/>
      <c r="CR677" s="2"/>
      <c r="CS677" s="2"/>
      <c r="CT677" s="2"/>
      <c r="CU677" s="2"/>
      <c r="CV677" s="2"/>
      <c r="CW677" s="2"/>
      <c r="CX677" s="2"/>
      <c r="CY677" s="2"/>
      <c r="CZ677" s="2"/>
      <c r="DA677" s="2"/>
      <c r="DB677" s="2"/>
      <c r="DC677" s="2"/>
      <c r="DD677" s="2"/>
      <c r="DE677" s="2"/>
      <c r="DF677" s="2"/>
      <c r="DG677" s="2"/>
      <c r="DH677" s="2"/>
      <c r="DI677" s="2"/>
      <c r="DJ677" s="2"/>
      <c r="DK677" s="2"/>
      <c r="DL677" s="2"/>
      <c r="DM677" s="2"/>
      <c r="DN677" s="2"/>
      <c r="DO677" s="2"/>
      <c r="DP677" s="2"/>
      <c r="DQ677" s="2"/>
      <c r="DR677" s="2"/>
      <c r="DS677" s="2"/>
      <c r="DT677" s="2"/>
      <c r="DU677" s="2"/>
      <c r="DV677" s="2"/>
      <c r="DW677" s="2"/>
      <c r="DX677" s="2"/>
      <c r="DY677" s="2"/>
      <c r="DZ677" s="2"/>
      <c r="EA677" s="2"/>
      <c r="EB677" s="2"/>
      <c r="EC677" s="2"/>
      <c r="ED677" s="2"/>
      <c r="EE677" s="2"/>
      <c r="EF677" s="2"/>
      <c r="EG677" s="2"/>
      <c r="EH677" s="2"/>
      <c r="EI677" s="2"/>
      <c r="EJ677" s="2"/>
      <c r="EK677" s="2"/>
      <c r="EL677" s="2"/>
      <c r="EM677" s="2"/>
      <c r="EN677" s="2"/>
      <c r="EO677" s="2"/>
      <c r="EP677" s="2"/>
      <c r="EQ677" s="2"/>
      <c r="ER677" s="2"/>
      <c r="ES677" s="2"/>
      <c r="ET677" s="2"/>
      <c r="EU677" s="2"/>
      <c r="EV677" s="2"/>
    </row>
    <row r="678" spans="1:152" ht="12.7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c r="BV678" s="2"/>
      <c r="BW678" s="2"/>
      <c r="BX678" s="2"/>
      <c r="BY678" s="2"/>
      <c r="BZ678" s="2"/>
      <c r="CA678" s="2"/>
      <c r="CB678" s="2"/>
      <c r="CC678" s="2"/>
      <c r="CD678" s="2"/>
      <c r="CE678" s="2"/>
      <c r="CF678" s="2"/>
      <c r="CG678" s="2"/>
      <c r="CH678" s="2"/>
      <c r="CI678" s="2"/>
      <c r="CJ678" s="2"/>
      <c r="CK678" s="2"/>
      <c r="CL678" s="2"/>
      <c r="CM678" s="2"/>
      <c r="CN678" s="2"/>
      <c r="CO678" s="2"/>
      <c r="CP678" s="2"/>
      <c r="CQ678" s="2"/>
      <c r="CR678" s="2"/>
      <c r="CS678" s="2"/>
      <c r="CT678" s="2"/>
      <c r="CU678" s="2"/>
      <c r="CV678" s="2"/>
      <c r="CW678" s="2"/>
      <c r="CX678" s="2"/>
      <c r="CY678" s="2"/>
      <c r="CZ678" s="2"/>
      <c r="DA678" s="2"/>
      <c r="DB678" s="2"/>
      <c r="DC678" s="2"/>
      <c r="DD678" s="2"/>
      <c r="DE678" s="2"/>
      <c r="DF678" s="2"/>
      <c r="DG678" s="2"/>
      <c r="DH678" s="2"/>
      <c r="DI678" s="2"/>
      <c r="DJ678" s="2"/>
      <c r="DK678" s="2"/>
      <c r="DL678" s="2"/>
      <c r="DM678" s="2"/>
      <c r="DN678" s="2"/>
      <c r="DO678" s="2"/>
      <c r="DP678" s="2"/>
      <c r="DQ678" s="2"/>
      <c r="DR678" s="2"/>
      <c r="DS678" s="2"/>
      <c r="DT678" s="2"/>
      <c r="DU678" s="2"/>
      <c r="DV678" s="2"/>
      <c r="DW678" s="2"/>
      <c r="DX678" s="2"/>
      <c r="DY678" s="2"/>
      <c r="DZ678" s="2"/>
      <c r="EA678" s="2"/>
      <c r="EB678" s="2"/>
      <c r="EC678" s="2"/>
      <c r="ED678" s="2"/>
      <c r="EE678" s="2"/>
      <c r="EF678" s="2"/>
      <c r="EG678" s="2"/>
      <c r="EH678" s="2"/>
      <c r="EI678" s="2"/>
      <c r="EJ678" s="2"/>
      <c r="EK678" s="2"/>
      <c r="EL678" s="2"/>
      <c r="EM678" s="2"/>
      <c r="EN678" s="2"/>
      <c r="EO678" s="2"/>
      <c r="EP678" s="2"/>
      <c r="EQ678" s="2"/>
      <c r="ER678" s="2"/>
      <c r="ES678" s="2"/>
      <c r="ET678" s="2"/>
      <c r="EU678" s="2"/>
      <c r="EV678" s="2"/>
    </row>
    <row r="679" spans="1:152" ht="12.7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c r="BV679" s="2"/>
      <c r="BW679" s="2"/>
      <c r="BX679" s="2"/>
      <c r="BY679" s="2"/>
      <c r="BZ679" s="2"/>
      <c r="CA679" s="2"/>
      <c r="CB679" s="2"/>
      <c r="CC679" s="2"/>
      <c r="CD679" s="2"/>
      <c r="CE679" s="2"/>
      <c r="CF679" s="2"/>
      <c r="CG679" s="2"/>
      <c r="CH679" s="2"/>
      <c r="CI679" s="2"/>
      <c r="CJ679" s="2"/>
      <c r="CK679" s="2"/>
      <c r="CL679" s="2"/>
      <c r="CM679" s="2"/>
      <c r="CN679" s="2"/>
      <c r="CO679" s="2"/>
      <c r="CP679" s="2"/>
      <c r="CQ679" s="2"/>
      <c r="CR679" s="2"/>
      <c r="CS679" s="2"/>
      <c r="CT679" s="2"/>
      <c r="CU679" s="2"/>
      <c r="CV679" s="2"/>
      <c r="CW679" s="2"/>
      <c r="CX679" s="2"/>
      <c r="CY679" s="2"/>
      <c r="CZ679" s="2"/>
      <c r="DA679" s="2"/>
      <c r="DB679" s="2"/>
      <c r="DC679" s="2"/>
      <c r="DD679" s="2"/>
      <c r="DE679" s="2"/>
      <c r="DF679" s="2"/>
      <c r="DG679" s="2"/>
      <c r="DH679" s="2"/>
      <c r="DI679" s="2"/>
      <c r="DJ679" s="2"/>
      <c r="DK679" s="2"/>
      <c r="DL679" s="2"/>
      <c r="DM679" s="2"/>
      <c r="DN679" s="2"/>
      <c r="DO679" s="2"/>
      <c r="DP679" s="2"/>
      <c r="DQ679" s="2"/>
      <c r="DR679" s="2"/>
      <c r="DS679" s="2"/>
      <c r="DT679" s="2"/>
      <c r="DU679" s="2"/>
      <c r="DV679" s="2"/>
      <c r="DW679" s="2"/>
      <c r="DX679" s="2"/>
      <c r="DY679" s="2"/>
      <c r="DZ679" s="2"/>
      <c r="EA679" s="2"/>
      <c r="EB679" s="2"/>
      <c r="EC679" s="2"/>
      <c r="ED679" s="2"/>
      <c r="EE679" s="2"/>
      <c r="EF679" s="2"/>
      <c r="EG679" s="2"/>
      <c r="EH679" s="2"/>
      <c r="EI679" s="2"/>
      <c r="EJ679" s="2"/>
      <c r="EK679" s="2"/>
      <c r="EL679" s="2"/>
      <c r="EM679" s="2"/>
      <c r="EN679" s="2"/>
      <c r="EO679" s="2"/>
      <c r="EP679" s="2"/>
      <c r="EQ679" s="2"/>
      <c r="ER679" s="2"/>
      <c r="ES679" s="2"/>
      <c r="ET679" s="2"/>
      <c r="EU679" s="2"/>
      <c r="EV679" s="2"/>
    </row>
    <row r="680" spans="1:152" ht="12.7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c r="BV680" s="2"/>
      <c r="BW680" s="2"/>
      <c r="BX680" s="2"/>
      <c r="BY680" s="2"/>
      <c r="BZ680" s="2"/>
      <c r="CA680" s="2"/>
      <c r="CB680" s="2"/>
      <c r="CC680" s="2"/>
      <c r="CD680" s="2"/>
      <c r="CE680" s="2"/>
      <c r="CF680" s="2"/>
      <c r="CG680" s="2"/>
      <c r="CH680" s="2"/>
      <c r="CI680" s="2"/>
      <c r="CJ680" s="2"/>
      <c r="CK680" s="2"/>
      <c r="CL680" s="2"/>
      <c r="CM680" s="2"/>
      <c r="CN680" s="2"/>
      <c r="CO680" s="2"/>
      <c r="CP680" s="2"/>
      <c r="CQ680" s="2"/>
      <c r="CR680" s="2"/>
      <c r="CS680" s="2"/>
      <c r="CT680" s="2"/>
      <c r="CU680" s="2"/>
      <c r="CV680" s="2"/>
      <c r="CW680" s="2"/>
      <c r="CX680" s="2"/>
      <c r="CY680" s="2"/>
      <c r="CZ680" s="2"/>
      <c r="DA680" s="2"/>
      <c r="DB680" s="2"/>
      <c r="DC680" s="2"/>
      <c r="DD680" s="2"/>
      <c r="DE680" s="2"/>
      <c r="DF680" s="2"/>
      <c r="DG680" s="2"/>
      <c r="DH680" s="2"/>
      <c r="DI680" s="2"/>
      <c r="DJ680" s="2"/>
      <c r="DK680" s="2"/>
      <c r="DL680" s="2"/>
      <c r="DM680" s="2"/>
      <c r="DN680" s="2"/>
      <c r="DO680" s="2"/>
      <c r="DP680" s="2"/>
      <c r="DQ680" s="2"/>
      <c r="DR680" s="2"/>
      <c r="DS680" s="2"/>
      <c r="DT680" s="2"/>
      <c r="DU680" s="2"/>
      <c r="DV680" s="2"/>
      <c r="DW680" s="2"/>
      <c r="DX680" s="2"/>
      <c r="DY680" s="2"/>
      <c r="DZ680" s="2"/>
      <c r="EA680" s="2"/>
      <c r="EB680" s="2"/>
      <c r="EC680" s="2"/>
      <c r="ED680" s="2"/>
      <c r="EE680" s="2"/>
      <c r="EF680" s="2"/>
      <c r="EG680" s="2"/>
      <c r="EH680" s="2"/>
      <c r="EI680" s="2"/>
      <c r="EJ680" s="2"/>
      <c r="EK680" s="2"/>
      <c r="EL680" s="2"/>
      <c r="EM680" s="2"/>
      <c r="EN680" s="2"/>
      <c r="EO680" s="2"/>
      <c r="EP680" s="2"/>
      <c r="EQ680" s="2"/>
      <c r="ER680" s="2"/>
      <c r="ES680" s="2"/>
      <c r="ET680" s="2"/>
      <c r="EU680" s="2"/>
      <c r="EV680" s="2"/>
    </row>
    <row r="681" spans="1:152" ht="12.7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c r="BV681" s="2"/>
      <c r="BW681" s="2"/>
      <c r="BX681" s="2"/>
      <c r="BY681" s="2"/>
      <c r="BZ681" s="2"/>
      <c r="CA681" s="2"/>
      <c r="CB681" s="2"/>
      <c r="CC681" s="2"/>
      <c r="CD681" s="2"/>
      <c r="CE681" s="2"/>
      <c r="CF681" s="2"/>
      <c r="CG681" s="2"/>
      <c r="CH681" s="2"/>
      <c r="CI681" s="2"/>
      <c r="CJ681" s="2"/>
      <c r="CK681" s="2"/>
      <c r="CL681" s="2"/>
      <c r="CM681" s="2"/>
      <c r="CN681" s="2"/>
      <c r="CO681" s="2"/>
      <c r="CP681" s="2"/>
      <c r="CQ681" s="2"/>
      <c r="CR681" s="2"/>
      <c r="CS681" s="2"/>
      <c r="CT681" s="2"/>
      <c r="CU681" s="2"/>
      <c r="CV681" s="2"/>
      <c r="CW681" s="2"/>
      <c r="CX681" s="2"/>
      <c r="CY681" s="2"/>
      <c r="CZ681" s="2"/>
      <c r="DA681" s="2"/>
      <c r="DB681" s="2"/>
      <c r="DC681" s="2"/>
      <c r="DD681" s="2"/>
      <c r="DE681" s="2"/>
      <c r="DF681" s="2"/>
      <c r="DG681" s="2"/>
      <c r="DH681" s="2"/>
      <c r="DI681" s="2"/>
      <c r="DJ681" s="2"/>
      <c r="DK681" s="2"/>
      <c r="DL681" s="2"/>
      <c r="DM681" s="2"/>
      <c r="DN681" s="2"/>
      <c r="DO681" s="2"/>
      <c r="DP681" s="2"/>
      <c r="DQ681" s="2"/>
      <c r="DR681" s="2"/>
      <c r="DS681" s="2"/>
      <c r="DT681" s="2"/>
      <c r="DU681" s="2"/>
      <c r="DV681" s="2"/>
      <c r="DW681" s="2"/>
      <c r="DX681" s="2"/>
      <c r="DY681" s="2"/>
      <c r="DZ681" s="2"/>
      <c r="EA681" s="2"/>
      <c r="EB681" s="2"/>
      <c r="EC681" s="2"/>
      <c r="ED681" s="2"/>
      <c r="EE681" s="2"/>
      <c r="EF681" s="2"/>
      <c r="EG681" s="2"/>
      <c r="EH681" s="2"/>
      <c r="EI681" s="2"/>
      <c r="EJ681" s="2"/>
      <c r="EK681" s="2"/>
      <c r="EL681" s="2"/>
      <c r="EM681" s="2"/>
      <c r="EN681" s="2"/>
      <c r="EO681" s="2"/>
      <c r="EP681" s="2"/>
      <c r="EQ681" s="2"/>
      <c r="ER681" s="2"/>
      <c r="ES681" s="2"/>
      <c r="ET681" s="2"/>
      <c r="EU681" s="2"/>
      <c r="EV681" s="2"/>
    </row>
    <row r="682" spans="1:152" ht="12.7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c r="BW682" s="2"/>
      <c r="BX682" s="2"/>
      <c r="BY682" s="2"/>
      <c r="BZ682" s="2"/>
      <c r="CA682" s="2"/>
      <c r="CB682" s="2"/>
      <c r="CC682" s="2"/>
      <c r="CD682" s="2"/>
      <c r="CE682" s="2"/>
      <c r="CF682" s="2"/>
      <c r="CG682" s="2"/>
      <c r="CH682" s="2"/>
      <c r="CI682" s="2"/>
      <c r="CJ682" s="2"/>
      <c r="CK682" s="2"/>
      <c r="CL682" s="2"/>
      <c r="CM682" s="2"/>
      <c r="CN682" s="2"/>
      <c r="CO682" s="2"/>
      <c r="CP682" s="2"/>
      <c r="CQ682" s="2"/>
      <c r="CR682" s="2"/>
      <c r="CS682" s="2"/>
      <c r="CT682" s="2"/>
      <c r="CU682" s="2"/>
      <c r="CV682" s="2"/>
      <c r="CW682" s="2"/>
      <c r="CX682" s="2"/>
      <c r="CY682" s="2"/>
      <c r="CZ682" s="2"/>
      <c r="DA682" s="2"/>
      <c r="DB682" s="2"/>
      <c r="DC682" s="2"/>
      <c r="DD682" s="2"/>
      <c r="DE682" s="2"/>
      <c r="DF682" s="2"/>
      <c r="DG682" s="2"/>
      <c r="DH682" s="2"/>
      <c r="DI682" s="2"/>
      <c r="DJ682" s="2"/>
      <c r="DK682" s="2"/>
      <c r="DL682" s="2"/>
      <c r="DM682" s="2"/>
      <c r="DN682" s="2"/>
      <c r="DO682" s="2"/>
      <c r="DP682" s="2"/>
      <c r="DQ682" s="2"/>
      <c r="DR682" s="2"/>
      <c r="DS682" s="2"/>
      <c r="DT682" s="2"/>
      <c r="DU682" s="2"/>
      <c r="DV682" s="2"/>
      <c r="DW682" s="2"/>
      <c r="DX682" s="2"/>
      <c r="DY682" s="2"/>
      <c r="DZ682" s="2"/>
      <c r="EA682" s="2"/>
      <c r="EB682" s="2"/>
      <c r="EC682" s="2"/>
      <c r="ED682" s="2"/>
      <c r="EE682" s="2"/>
      <c r="EF682" s="2"/>
      <c r="EG682" s="2"/>
      <c r="EH682" s="2"/>
      <c r="EI682" s="2"/>
      <c r="EJ682" s="2"/>
      <c r="EK682" s="2"/>
      <c r="EL682" s="2"/>
      <c r="EM682" s="2"/>
      <c r="EN682" s="2"/>
      <c r="EO682" s="2"/>
      <c r="EP682" s="2"/>
      <c r="EQ682" s="2"/>
      <c r="ER682" s="2"/>
      <c r="ES682" s="2"/>
      <c r="ET682" s="2"/>
      <c r="EU682" s="2"/>
      <c r="EV682" s="2"/>
    </row>
    <row r="683" spans="1:152" ht="12.7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c r="BS683" s="2"/>
      <c r="BT683" s="2"/>
      <c r="BU683" s="2"/>
      <c r="BV683" s="2"/>
      <c r="BW683" s="2"/>
      <c r="BX683" s="2"/>
      <c r="BY683" s="2"/>
      <c r="BZ683" s="2"/>
      <c r="CA683" s="2"/>
      <c r="CB683" s="2"/>
      <c r="CC683" s="2"/>
      <c r="CD683" s="2"/>
      <c r="CE683" s="2"/>
      <c r="CF683" s="2"/>
      <c r="CG683" s="2"/>
      <c r="CH683" s="2"/>
      <c r="CI683" s="2"/>
      <c r="CJ683" s="2"/>
      <c r="CK683" s="2"/>
      <c r="CL683" s="2"/>
      <c r="CM683" s="2"/>
      <c r="CN683" s="2"/>
      <c r="CO683" s="2"/>
      <c r="CP683" s="2"/>
      <c r="CQ683" s="2"/>
      <c r="CR683" s="2"/>
      <c r="CS683" s="2"/>
      <c r="CT683" s="2"/>
      <c r="CU683" s="2"/>
      <c r="CV683" s="2"/>
      <c r="CW683" s="2"/>
      <c r="CX683" s="2"/>
      <c r="CY683" s="2"/>
      <c r="CZ683" s="2"/>
      <c r="DA683" s="2"/>
      <c r="DB683" s="2"/>
      <c r="DC683" s="2"/>
      <c r="DD683" s="2"/>
      <c r="DE683" s="2"/>
      <c r="DF683" s="2"/>
      <c r="DG683" s="2"/>
      <c r="DH683" s="2"/>
      <c r="DI683" s="2"/>
      <c r="DJ683" s="2"/>
      <c r="DK683" s="2"/>
      <c r="DL683" s="2"/>
      <c r="DM683" s="2"/>
      <c r="DN683" s="2"/>
      <c r="DO683" s="2"/>
      <c r="DP683" s="2"/>
      <c r="DQ683" s="2"/>
      <c r="DR683" s="2"/>
      <c r="DS683" s="2"/>
      <c r="DT683" s="2"/>
      <c r="DU683" s="2"/>
      <c r="DV683" s="2"/>
      <c r="DW683" s="2"/>
      <c r="DX683" s="2"/>
      <c r="DY683" s="2"/>
      <c r="DZ683" s="2"/>
      <c r="EA683" s="2"/>
      <c r="EB683" s="2"/>
      <c r="EC683" s="2"/>
      <c r="ED683" s="2"/>
      <c r="EE683" s="2"/>
      <c r="EF683" s="2"/>
      <c r="EG683" s="2"/>
      <c r="EH683" s="2"/>
      <c r="EI683" s="2"/>
      <c r="EJ683" s="2"/>
      <c r="EK683" s="2"/>
      <c r="EL683" s="2"/>
      <c r="EM683" s="2"/>
      <c r="EN683" s="2"/>
      <c r="EO683" s="2"/>
      <c r="EP683" s="2"/>
      <c r="EQ683" s="2"/>
      <c r="ER683" s="2"/>
      <c r="ES683" s="2"/>
      <c r="ET683" s="2"/>
      <c r="EU683" s="2"/>
      <c r="EV683" s="2"/>
    </row>
    <row r="684" spans="1:152" ht="12.7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c r="BV684" s="2"/>
      <c r="BW684" s="2"/>
      <c r="BX684" s="2"/>
      <c r="BY684" s="2"/>
      <c r="BZ684" s="2"/>
      <c r="CA684" s="2"/>
      <c r="CB684" s="2"/>
      <c r="CC684" s="2"/>
      <c r="CD684" s="2"/>
      <c r="CE684" s="2"/>
      <c r="CF684" s="2"/>
      <c r="CG684" s="2"/>
      <c r="CH684" s="2"/>
      <c r="CI684" s="2"/>
      <c r="CJ684" s="2"/>
      <c r="CK684" s="2"/>
      <c r="CL684" s="2"/>
      <c r="CM684" s="2"/>
      <c r="CN684" s="2"/>
      <c r="CO684" s="2"/>
      <c r="CP684" s="2"/>
      <c r="CQ684" s="2"/>
      <c r="CR684" s="2"/>
      <c r="CS684" s="2"/>
      <c r="CT684" s="2"/>
      <c r="CU684" s="2"/>
      <c r="CV684" s="2"/>
      <c r="CW684" s="2"/>
      <c r="CX684" s="2"/>
      <c r="CY684" s="2"/>
      <c r="CZ684" s="2"/>
      <c r="DA684" s="2"/>
      <c r="DB684" s="2"/>
      <c r="DC684" s="2"/>
      <c r="DD684" s="2"/>
      <c r="DE684" s="2"/>
      <c r="DF684" s="2"/>
      <c r="DG684" s="2"/>
      <c r="DH684" s="2"/>
      <c r="DI684" s="2"/>
      <c r="DJ684" s="2"/>
      <c r="DK684" s="2"/>
      <c r="DL684" s="2"/>
      <c r="DM684" s="2"/>
      <c r="DN684" s="2"/>
      <c r="DO684" s="2"/>
      <c r="DP684" s="2"/>
      <c r="DQ684" s="2"/>
      <c r="DR684" s="2"/>
      <c r="DS684" s="2"/>
      <c r="DT684" s="2"/>
      <c r="DU684" s="2"/>
      <c r="DV684" s="2"/>
      <c r="DW684" s="2"/>
      <c r="DX684" s="2"/>
      <c r="DY684" s="2"/>
      <c r="DZ684" s="2"/>
      <c r="EA684" s="2"/>
      <c r="EB684" s="2"/>
      <c r="EC684" s="2"/>
      <c r="ED684" s="2"/>
      <c r="EE684" s="2"/>
      <c r="EF684" s="2"/>
      <c r="EG684" s="2"/>
      <c r="EH684" s="2"/>
      <c r="EI684" s="2"/>
      <c r="EJ684" s="2"/>
      <c r="EK684" s="2"/>
      <c r="EL684" s="2"/>
      <c r="EM684" s="2"/>
      <c r="EN684" s="2"/>
      <c r="EO684" s="2"/>
      <c r="EP684" s="2"/>
      <c r="EQ684" s="2"/>
      <c r="ER684" s="2"/>
      <c r="ES684" s="2"/>
      <c r="ET684" s="2"/>
      <c r="EU684" s="2"/>
      <c r="EV684" s="2"/>
    </row>
    <row r="685" spans="1:152" ht="12.7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c r="BS685" s="2"/>
      <c r="BT685" s="2"/>
      <c r="BU685" s="2"/>
      <c r="BV685" s="2"/>
      <c r="BW685" s="2"/>
      <c r="BX685" s="2"/>
      <c r="BY685" s="2"/>
      <c r="BZ685" s="2"/>
      <c r="CA685" s="2"/>
      <c r="CB685" s="2"/>
      <c r="CC685" s="2"/>
      <c r="CD685" s="2"/>
      <c r="CE685" s="2"/>
      <c r="CF685" s="2"/>
      <c r="CG685" s="2"/>
      <c r="CH685" s="2"/>
      <c r="CI685" s="2"/>
      <c r="CJ685" s="2"/>
      <c r="CK685" s="2"/>
      <c r="CL685" s="2"/>
      <c r="CM685" s="2"/>
      <c r="CN685" s="2"/>
      <c r="CO685" s="2"/>
      <c r="CP685" s="2"/>
      <c r="CQ685" s="2"/>
      <c r="CR685" s="2"/>
      <c r="CS685" s="2"/>
      <c r="CT685" s="2"/>
      <c r="CU685" s="2"/>
      <c r="CV685" s="2"/>
      <c r="CW685" s="2"/>
      <c r="CX685" s="2"/>
      <c r="CY685" s="2"/>
      <c r="CZ685" s="2"/>
      <c r="DA685" s="2"/>
      <c r="DB685" s="2"/>
      <c r="DC685" s="2"/>
      <c r="DD685" s="2"/>
      <c r="DE685" s="2"/>
      <c r="DF685" s="2"/>
      <c r="DG685" s="2"/>
      <c r="DH685" s="2"/>
      <c r="DI685" s="2"/>
      <c r="DJ685" s="2"/>
      <c r="DK685" s="2"/>
      <c r="DL685" s="2"/>
      <c r="DM685" s="2"/>
      <c r="DN685" s="2"/>
      <c r="DO685" s="2"/>
      <c r="DP685" s="2"/>
      <c r="DQ685" s="2"/>
      <c r="DR685" s="2"/>
      <c r="DS685" s="2"/>
      <c r="DT685" s="2"/>
      <c r="DU685" s="2"/>
      <c r="DV685" s="2"/>
      <c r="DW685" s="2"/>
      <c r="DX685" s="2"/>
      <c r="DY685" s="2"/>
      <c r="DZ685" s="2"/>
      <c r="EA685" s="2"/>
      <c r="EB685" s="2"/>
      <c r="EC685" s="2"/>
      <c r="ED685" s="2"/>
      <c r="EE685" s="2"/>
      <c r="EF685" s="2"/>
      <c r="EG685" s="2"/>
      <c r="EH685" s="2"/>
      <c r="EI685" s="2"/>
      <c r="EJ685" s="2"/>
      <c r="EK685" s="2"/>
      <c r="EL685" s="2"/>
      <c r="EM685" s="2"/>
      <c r="EN685" s="2"/>
      <c r="EO685" s="2"/>
      <c r="EP685" s="2"/>
      <c r="EQ685" s="2"/>
      <c r="ER685" s="2"/>
      <c r="ES685" s="2"/>
      <c r="ET685" s="2"/>
      <c r="EU685" s="2"/>
      <c r="EV685" s="2"/>
    </row>
    <row r="686" spans="1:152" ht="12.7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c r="BV686" s="2"/>
      <c r="BW686" s="2"/>
      <c r="BX686" s="2"/>
      <c r="BY686" s="2"/>
      <c r="BZ686" s="2"/>
      <c r="CA686" s="2"/>
      <c r="CB686" s="2"/>
      <c r="CC686" s="2"/>
      <c r="CD686" s="2"/>
      <c r="CE686" s="2"/>
      <c r="CF686" s="2"/>
      <c r="CG686" s="2"/>
      <c r="CH686" s="2"/>
      <c r="CI686" s="2"/>
      <c r="CJ686" s="2"/>
      <c r="CK686" s="2"/>
      <c r="CL686" s="2"/>
      <c r="CM686" s="2"/>
      <c r="CN686" s="2"/>
      <c r="CO686" s="2"/>
      <c r="CP686" s="2"/>
      <c r="CQ686" s="2"/>
      <c r="CR686" s="2"/>
      <c r="CS686" s="2"/>
      <c r="CT686" s="2"/>
      <c r="CU686" s="2"/>
      <c r="CV686" s="2"/>
      <c r="CW686" s="2"/>
      <c r="CX686" s="2"/>
      <c r="CY686" s="2"/>
      <c r="CZ686" s="2"/>
      <c r="DA686" s="2"/>
      <c r="DB686" s="2"/>
      <c r="DC686" s="2"/>
      <c r="DD686" s="2"/>
      <c r="DE686" s="2"/>
      <c r="DF686" s="2"/>
      <c r="DG686" s="2"/>
      <c r="DH686" s="2"/>
      <c r="DI686" s="2"/>
      <c r="DJ686" s="2"/>
      <c r="DK686" s="2"/>
      <c r="DL686" s="2"/>
      <c r="DM686" s="2"/>
      <c r="DN686" s="2"/>
      <c r="DO686" s="2"/>
      <c r="DP686" s="2"/>
      <c r="DQ686" s="2"/>
      <c r="DR686" s="2"/>
      <c r="DS686" s="2"/>
      <c r="DT686" s="2"/>
      <c r="DU686" s="2"/>
      <c r="DV686" s="2"/>
      <c r="DW686" s="2"/>
      <c r="DX686" s="2"/>
      <c r="DY686" s="2"/>
      <c r="DZ686" s="2"/>
      <c r="EA686" s="2"/>
      <c r="EB686" s="2"/>
      <c r="EC686" s="2"/>
      <c r="ED686" s="2"/>
      <c r="EE686" s="2"/>
      <c r="EF686" s="2"/>
      <c r="EG686" s="2"/>
      <c r="EH686" s="2"/>
      <c r="EI686" s="2"/>
      <c r="EJ686" s="2"/>
      <c r="EK686" s="2"/>
      <c r="EL686" s="2"/>
      <c r="EM686" s="2"/>
      <c r="EN686" s="2"/>
      <c r="EO686" s="2"/>
      <c r="EP686" s="2"/>
      <c r="EQ686" s="2"/>
      <c r="ER686" s="2"/>
      <c r="ES686" s="2"/>
      <c r="ET686" s="2"/>
      <c r="EU686" s="2"/>
      <c r="EV686" s="2"/>
    </row>
    <row r="687" spans="1:152" ht="12.7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c r="BW687" s="2"/>
      <c r="BX687" s="2"/>
      <c r="BY687" s="2"/>
      <c r="BZ687" s="2"/>
      <c r="CA687" s="2"/>
      <c r="CB687" s="2"/>
      <c r="CC687" s="2"/>
      <c r="CD687" s="2"/>
      <c r="CE687" s="2"/>
      <c r="CF687" s="2"/>
      <c r="CG687" s="2"/>
      <c r="CH687" s="2"/>
      <c r="CI687" s="2"/>
      <c r="CJ687" s="2"/>
      <c r="CK687" s="2"/>
      <c r="CL687" s="2"/>
      <c r="CM687" s="2"/>
      <c r="CN687" s="2"/>
      <c r="CO687" s="2"/>
      <c r="CP687" s="2"/>
      <c r="CQ687" s="2"/>
      <c r="CR687" s="2"/>
      <c r="CS687" s="2"/>
      <c r="CT687" s="2"/>
      <c r="CU687" s="2"/>
      <c r="CV687" s="2"/>
      <c r="CW687" s="2"/>
      <c r="CX687" s="2"/>
      <c r="CY687" s="2"/>
      <c r="CZ687" s="2"/>
      <c r="DA687" s="2"/>
      <c r="DB687" s="2"/>
      <c r="DC687" s="2"/>
      <c r="DD687" s="2"/>
      <c r="DE687" s="2"/>
      <c r="DF687" s="2"/>
      <c r="DG687" s="2"/>
      <c r="DH687" s="2"/>
      <c r="DI687" s="2"/>
      <c r="DJ687" s="2"/>
      <c r="DK687" s="2"/>
      <c r="DL687" s="2"/>
      <c r="DM687" s="2"/>
      <c r="DN687" s="2"/>
      <c r="DO687" s="2"/>
      <c r="DP687" s="2"/>
      <c r="DQ687" s="2"/>
      <c r="DR687" s="2"/>
      <c r="DS687" s="2"/>
      <c r="DT687" s="2"/>
      <c r="DU687" s="2"/>
      <c r="DV687" s="2"/>
      <c r="DW687" s="2"/>
      <c r="DX687" s="2"/>
      <c r="DY687" s="2"/>
      <c r="DZ687" s="2"/>
      <c r="EA687" s="2"/>
      <c r="EB687" s="2"/>
      <c r="EC687" s="2"/>
      <c r="ED687" s="2"/>
      <c r="EE687" s="2"/>
      <c r="EF687" s="2"/>
      <c r="EG687" s="2"/>
      <c r="EH687" s="2"/>
      <c r="EI687" s="2"/>
      <c r="EJ687" s="2"/>
      <c r="EK687" s="2"/>
      <c r="EL687" s="2"/>
      <c r="EM687" s="2"/>
      <c r="EN687" s="2"/>
      <c r="EO687" s="2"/>
      <c r="EP687" s="2"/>
      <c r="EQ687" s="2"/>
      <c r="ER687" s="2"/>
      <c r="ES687" s="2"/>
      <c r="ET687" s="2"/>
      <c r="EU687" s="2"/>
      <c r="EV687" s="2"/>
    </row>
    <row r="688" spans="1:152" ht="12.7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c r="BW688" s="2"/>
      <c r="BX688" s="2"/>
      <c r="BY688" s="2"/>
      <c r="BZ688" s="2"/>
      <c r="CA688" s="2"/>
      <c r="CB688" s="2"/>
      <c r="CC688" s="2"/>
      <c r="CD688" s="2"/>
      <c r="CE688" s="2"/>
      <c r="CF688" s="2"/>
      <c r="CG688" s="2"/>
      <c r="CH688" s="2"/>
      <c r="CI688" s="2"/>
      <c r="CJ688" s="2"/>
      <c r="CK688" s="2"/>
      <c r="CL688" s="2"/>
      <c r="CM688" s="2"/>
      <c r="CN688" s="2"/>
      <c r="CO688" s="2"/>
      <c r="CP688" s="2"/>
      <c r="CQ688" s="2"/>
      <c r="CR688" s="2"/>
      <c r="CS688" s="2"/>
      <c r="CT688" s="2"/>
      <c r="CU688" s="2"/>
      <c r="CV688" s="2"/>
      <c r="CW688" s="2"/>
      <c r="CX688" s="2"/>
      <c r="CY688" s="2"/>
      <c r="CZ688" s="2"/>
      <c r="DA688" s="2"/>
      <c r="DB688" s="2"/>
      <c r="DC688" s="2"/>
      <c r="DD688" s="2"/>
      <c r="DE688" s="2"/>
      <c r="DF688" s="2"/>
      <c r="DG688" s="2"/>
      <c r="DH688" s="2"/>
      <c r="DI688" s="2"/>
      <c r="DJ688" s="2"/>
      <c r="DK688" s="2"/>
      <c r="DL688" s="2"/>
      <c r="DM688" s="2"/>
      <c r="DN688" s="2"/>
      <c r="DO688" s="2"/>
      <c r="DP688" s="2"/>
      <c r="DQ688" s="2"/>
      <c r="DR688" s="2"/>
      <c r="DS688" s="2"/>
      <c r="DT688" s="2"/>
      <c r="DU688" s="2"/>
      <c r="DV688" s="2"/>
      <c r="DW688" s="2"/>
      <c r="DX688" s="2"/>
      <c r="DY688" s="2"/>
      <c r="DZ688" s="2"/>
      <c r="EA688" s="2"/>
      <c r="EB688" s="2"/>
      <c r="EC688" s="2"/>
      <c r="ED688" s="2"/>
      <c r="EE688" s="2"/>
      <c r="EF688" s="2"/>
      <c r="EG688" s="2"/>
      <c r="EH688" s="2"/>
      <c r="EI688" s="2"/>
      <c r="EJ688" s="2"/>
      <c r="EK688" s="2"/>
      <c r="EL688" s="2"/>
      <c r="EM688" s="2"/>
      <c r="EN688" s="2"/>
      <c r="EO688" s="2"/>
      <c r="EP688" s="2"/>
      <c r="EQ688" s="2"/>
      <c r="ER688" s="2"/>
      <c r="ES688" s="2"/>
      <c r="ET688" s="2"/>
      <c r="EU688" s="2"/>
      <c r="EV688" s="2"/>
    </row>
    <row r="689" spans="1:152" ht="12.7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c r="BV689" s="2"/>
      <c r="BW689" s="2"/>
      <c r="BX689" s="2"/>
      <c r="BY689" s="2"/>
      <c r="BZ689" s="2"/>
      <c r="CA689" s="2"/>
      <c r="CB689" s="2"/>
      <c r="CC689" s="2"/>
      <c r="CD689" s="2"/>
      <c r="CE689" s="2"/>
      <c r="CF689" s="2"/>
      <c r="CG689" s="2"/>
      <c r="CH689" s="2"/>
      <c r="CI689" s="2"/>
      <c r="CJ689" s="2"/>
      <c r="CK689" s="2"/>
      <c r="CL689" s="2"/>
      <c r="CM689" s="2"/>
      <c r="CN689" s="2"/>
      <c r="CO689" s="2"/>
      <c r="CP689" s="2"/>
      <c r="CQ689" s="2"/>
      <c r="CR689" s="2"/>
      <c r="CS689" s="2"/>
      <c r="CT689" s="2"/>
      <c r="CU689" s="2"/>
      <c r="CV689" s="2"/>
      <c r="CW689" s="2"/>
      <c r="CX689" s="2"/>
      <c r="CY689" s="2"/>
      <c r="CZ689" s="2"/>
      <c r="DA689" s="2"/>
      <c r="DB689" s="2"/>
      <c r="DC689" s="2"/>
      <c r="DD689" s="2"/>
      <c r="DE689" s="2"/>
      <c r="DF689" s="2"/>
      <c r="DG689" s="2"/>
      <c r="DH689" s="2"/>
      <c r="DI689" s="2"/>
      <c r="DJ689" s="2"/>
      <c r="DK689" s="2"/>
      <c r="DL689" s="2"/>
      <c r="DM689" s="2"/>
      <c r="DN689" s="2"/>
      <c r="DO689" s="2"/>
      <c r="DP689" s="2"/>
      <c r="DQ689" s="2"/>
      <c r="DR689" s="2"/>
      <c r="DS689" s="2"/>
      <c r="DT689" s="2"/>
      <c r="DU689" s="2"/>
      <c r="DV689" s="2"/>
      <c r="DW689" s="2"/>
      <c r="DX689" s="2"/>
      <c r="DY689" s="2"/>
      <c r="DZ689" s="2"/>
      <c r="EA689" s="2"/>
      <c r="EB689" s="2"/>
      <c r="EC689" s="2"/>
      <c r="ED689" s="2"/>
      <c r="EE689" s="2"/>
      <c r="EF689" s="2"/>
      <c r="EG689" s="2"/>
      <c r="EH689" s="2"/>
      <c r="EI689" s="2"/>
      <c r="EJ689" s="2"/>
      <c r="EK689" s="2"/>
      <c r="EL689" s="2"/>
      <c r="EM689" s="2"/>
      <c r="EN689" s="2"/>
      <c r="EO689" s="2"/>
      <c r="EP689" s="2"/>
      <c r="EQ689" s="2"/>
      <c r="ER689" s="2"/>
      <c r="ES689" s="2"/>
      <c r="ET689" s="2"/>
      <c r="EU689" s="2"/>
      <c r="EV689" s="2"/>
    </row>
    <row r="690" spans="1:152" ht="12.7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c r="BW690" s="2"/>
      <c r="BX690" s="2"/>
      <c r="BY690" s="2"/>
      <c r="BZ690" s="2"/>
      <c r="CA690" s="2"/>
      <c r="CB690" s="2"/>
      <c r="CC690" s="2"/>
      <c r="CD690" s="2"/>
      <c r="CE690" s="2"/>
      <c r="CF690" s="2"/>
      <c r="CG690" s="2"/>
      <c r="CH690" s="2"/>
      <c r="CI690" s="2"/>
      <c r="CJ690" s="2"/>
      <c r="CK690" s="2"/>
      <c r="CL690" s="2"/>
      <c r="CM690" s="2"/>
      <c r="CN690" s="2"/>
      <c r="CO690" s="2"/>
      <c r="CP690" s="2"/>
      <c r="CQ690" s="2"/>
      <c r="CR690" s="2"/>
      <c r="CS690" s="2"/>
      <c r="CT690" s="2"/>
      <c r="CU690" s="2"/>
      <c r="CV690" s="2"/>
      <c r="CW690" s="2"/>
      <c r="CX690" s="2"/>
      <c r="CY690" s="2"/>
      <c r="CZ690" s="2"/>
      <c r="DA690" s="2"/>
      <c r="DB690" s="2"/>
      <c r="DC690" s="2"/>
      <c r="DD690" s="2"/>
      <c r="DE690" s="2"/>
      <c r="DF690" s="2"/>
      <c r="DG690" s="2"/>
      <c r="DH690" s="2"/>
      <c r="DI690" s="2"/>
      <c r="DJ690" s="2"/>
      <c r="DK690" s="2"/>
      <c r="DL690" s="2"/>
      <c r="DM690" s="2"/>
      <c r="DN690" s="2"/>
      <c r="DO690" s="2"/>
      <c r="DP690" s="2"/>
      <c r="DQ690" s="2"/>
      <c r="DR690" s="2"/>
      <c r="DS690" s="2"/>
      <c r="DT690" s="2"/>
      <c r="DU690" s="2"/>
      <c r="DV690" s="2"/>
      <c r="DW690" s="2"/>
      <c r="DX690" s="2"/>
      <c r="DY690" s="2"/>
      <c r="DZ690" s="2"/>
      <c r="EA690" s="2"/>
      <c r="EB690" s="2"/>
      <c r="EC690" s="2"/>
      <c r="ED690" s="2"/>
      <c r="EE690" s="2"/>
      <c r="EF690" s="2"/>
      <c r="EG690" s="2"/>
      <c r="EH690" s="2"/>
      <c r="EI690" s="2"/>
      <c r="EJ690" s="2"/>
      <c r="EK690" s="2"/>
      <c r="EL690" s="2"/>
      <c r="EM690" s="2"/>
      <c r="EN690" s="2"/>
      <c r="EO690" s="2"/>
      <c r="EP690" s="2"/>
      <c r="EQ690" s="2"/>
      <c r="ER690" s="2"/>
      <c r="ES690" s="2"/>
      <c r="ET690" s="2"/>
      <c r="EU690" s="2"/>
      <c r="EV690" s="2"/>
    </row>
    <row r="691" spans="1:152" ht="12.7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c r="BS691" s="2"/>
      <c r="BT691" s="2"/>
      <c r="BU691" s="2"/>
      <c r="BV691" s="2"/>
      <c r="BW691" s="2"/>
      <c r="BX691" s="2"/>
      <c r="BY691" s="2"/>
      <c r="BZ691" s="2"/>
      <c r="CA691" s="2"/>
      <c r="CB691" s="2"/>
      <c r="CC691" s="2"/>
      <c r="CD691" s="2"/>
      <c r="CE691" s="2"/>
      <c r="CF691" s="2"/>
      <c r="CG691" s="2"/>
      <c r="CH691" s="2"/>
      <c r="CI691" s="2"/>
      <c r="CJ691" s="2"/>
      <c r="CK691" s="2"/>
      <c r="CL691" s="2"/>
      <c r="CM691" s="2"/>
      <c r="CN691" s="2"/>
      <c r="CO691" s="2"/>
      <c r="CP691" s="2"/>
      <c r="CQ691" s="2"/>
      <c r="CR691" s="2"/>
      <c r="CS691" s="2"/>
      <c r="CT691" s="2"/>
      <c r="CU691" s="2"/>
      <c r="CV691" s="2"/>
      <c r="CW691" s="2"/>
      <c r="CX691" s="2"/>
      <c r="CY691" s="2"/>
      <c r="CZ691" s="2"/>
      <c r="DA691" s="2"/>
      <c r="DB691" s="2"/>
      <c r="DC691" s="2"/>
      <c r="DD691" s="2"/>
      <c r="DE691" s="2"/>
      <c r="DF691" s="2"/>
      <c r="DG691" s="2"/>
      <c r="DH691" s="2"/>
      <c r="DI691" s="2"/>
      <c r="DJ691" s="2"/>
      <c r="DK691" s="2"/>
      <c r="DL691" s="2"/>
      <c r="DM691" s="2"/>
      <c r="DN691" s="2"/>
      <c r="DO691" s="2"/>
      <c r="DP691" s="2"/>
      <c r="DQ691" s="2"/>
      <c r="DR691" s="2"/>
      <c r="DS691" s="2"/>
      <c r="DT691" s="2"/>
      <c r="DU691" s="2"/>
      <c r="DV691" s="2"/>
      <c r="DW691" s="2"/>
      <c r="DX691" s="2"/>
      <c r="DY691" s="2"/>
      <c r="DZ691" s="2"/>
      <c r="EA691" s="2"/>
      <c r="EB691" s="2"/>
      <c r="EC691" s="2"/>
      <c r="ED691" s="2"/>
      <c r="EE691" s="2"/>
      <c r="EF691" s="2"/>
      <c r="EG691" s="2"/>
      <c r="EH691" s="2"/>
      <c r="EI691" s="2"/>
      <c r="EJ691" s="2"/>
      <c r="EK691" s="2"/>
      <c r="EL691" s="2"/>
      <c r="EM691" s="2"/>
      <c r="EN691" s="2"/>
      <c r="EO691" s="2"/>
      <c r="EP691" s="2"/>
      <c r="EQ691" s="2"/>
      <c r="ER691" s="2"/>
      <c r="ES691" s="2"/>
      <c r="ET691" s="2"/>
      <c r="EU691" s="2"/>
      <c r="EV691" s="2"/>
    </row>
    <row r="692" spans="1:152" ht="12.7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c r="BW692" s="2"/>
      <c r="BX692" s="2"/>
      <c r="BY692" s="2"/>
      <c r="BZ692" s="2"/>
      <c r="CA692" s="2"/>
      <c r="CB692" s="2"/>
      <c r="CC692" s="2"/>
      <c r="CD692" s="2"/>
      <c r="CE692" s="2"/>
      <c r="CF692" s="2"/>
      <c r="CG692" s="2"/>
      <c r="CH692" s="2"/>
      <c r="CI692" s="2"/>
      <c r="CJ692" s="2"/>
      <c r="CK692" s="2"/>
      <c r="CL692" s="2"/>
      <c r="CM692" s="2"/>
      <c r="CN692" s="2"/>
      <c r="CO692" s="2"/>
      <c r="CP692" s="2"/>
      <c r="CQ692" s="2"/>
      <c r="CR692" s="2"/>
      <c r="CS692" s="2"/>
      <c r="CT692" s="2"/>
      <c r="CU692" s="2"/>
      <c r="CV692" s="2"/>
      <c r="CW692" s="2"/>
      <c r="CX692" s="2"/>
      <c r="CY692" s="2"/>
      <c r="CZ692" s="2"/>
      <c r="DA692" s="2"/>
      <c r="DB692" s="2"/>
      <c r="DC692" s="2"/>
      <c r="DD692" s="2"/>
      <c r="DE692" s="2"/>
      <c r="DF692" s="2"/>
      <c r="DG692" s="2"/>
      <c r="DH692" s="2"/>
      <c r="DI692" s="2"/>
      <c r="DJ692" s="2"/>
      <c r="DK692" s="2"/>
      <c r="DL692" s="2"/>
      <c r="DM692" s="2"/>
      <c r="DN692" s="2"/>
      <c r="DO692" s="2"/>
      <c r="DP692" s="2"/>
      <c r="DQ692" s="2"/>
      <c r="DR692" s="2"/>
      <c r="DS692" s="2"/>
      <c r="DT692" s="2"/>
      <c r="DU692" s="2"/>
      <c r="DV692" s="2"/>
      <c r="DW692" s="2"/>
      <c r="DX692" s="2"/>
      <c r="DY692" s="2"/>
      <c r="DZ692" s="2"/>
      <c r="EA692" s="2"/>
      <c r="EB692" s="2"/>
      <c r="EC692" s="2"/>
      <c r="ED692" s="2"/>
      <c r="EE692" s="2"/>
      <c r="EF692" s="2"/>
      <c r="EG692" s="2"/>
      <c r="EH692" s="2"/>
      <c r="EI692" s="2"/>
      <c r="EJ692" s="2"/>
      <c r="EK692" s="2"/>
      <c r="EL692" s="2"/>
      <c r="EM692" s="2"/>
      <c r="EN692" s="2"/>
      <c r="EO692" s="2"/>
      <c r="EP692" s="2"/>
      <c r="EQ692" s="2"/>
      <c r="ER692" s="2"/>
      <c r="ES692" s="2"/>
      <c r="ET692" s="2"/>
      <c r="EU692" s="2"/>
      <c r="EV692" s="2"/>
    </row>
    <row r="693" spans="1:152" ht="12.7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2"/>
      <c r="BT693" s="2"/>
      <c r="BU693" s="2"/>
      <c r="BV693" s="2"/>
      <c r="BW693" s="2"/>
      <c r="BX693" s="2"/>
      <c r="BY693" s="2"/>
      <c r="BZ693" s="2"/>
      <c r="CA693" s="2"/>
      <c r="CB693" s="2"/>
      <c r="CC693" s="2"/>
      <c r="CD693" s="2"/>
      <c r="CE693" s="2"/>
      <c r="CF693" s="2"/>
      <c r="CG693" s="2"/>
      <c r="CH693" s="2"/>
      <c r="CI693" s="2"/>
      <c r="CJ693" s="2"/>
      <c r="CK693" s="2"/>
      <c r="CL693" s="2"/>
      <c r="CM693" s="2"/>
      <c r="CN693" s="2"/>
      <c r="CO693" s="2"/>
      <c r="CP693" s="2"/>
      <c r="CQ693" s="2"/>
      <c r="CR693" s="2"/>
      <c r="CS693" s="2"/>
      <c r="CT693" s="2"/>
      <c r="CU693" s="2"/>
      <c r="CV693" s="2"/>
      <c r="CW693" s="2"/>
      <c r="CX693" s="2"/>
      <c r="CY693" s="2"/>
      <c r="CZ693" s="2"/>
      <c r="DA693" s="2"/>
      <c r="DB693" s="2"/>
      <c r="DC693" s="2"/>
      <c r="DD693" s="2"/>
      <c r="DE693" s="2"/>
      <c r="DF693" s="2"/>
      <c r="DG693" s="2"/>
      <c r="DH693" s="2"/>
      <c r="DI693" s="2"/>
      <c r="DJ693" s="2"/>
      <c r="DK693" s="2"/>
      <c r="DL693" s="2"/>
      <c r="DM693" s="2"/>
      <c r="DN693" s="2"/>
      <c r="DO693" s="2"/>
      <c r="DP693" s="2"/>
      <c r="DQ693" s="2"/>
      <c r="DR693" s="2"/>
      <c r="DS693" s="2"/>
      <c r="DT693" s="2"/>
      <c r="DU693" s="2"/>
      <c r="DV693" s="2"/>
      <c r="DW693" s="2"/>
      <c r="DX693" s="2"/>
      <c r="DY693" s="2"/>
      <c r="DZ693" s="2"/>
      <c r="EA693" s="2"/>
      <c r="EB693" s="2"/>
      <c r="EC693" s="2"/>
      <c r="ED693" s="2"/>
      <c r="EE693" s="2"/>
      <c r="EF693" s="2"/>
      <c r="EG693" s="2"/>
      <c r="EH693" s="2"/>
      <c r="EI693" s="2"/>
      <c r="EJ693" s="2"/>
      <c r="EK693" s="2"/>
      <c r="EL693" s="2"/>
      <c r="EM693" s="2"/>
      <c r="EN693" s="2"/>
      <c r="EO693" s="2"/>
      <c r="EP693" s="2"/>
      <c r="EQ693" s="2"/>
      <c r="ER693" s="2"/>
      <c r="ES693" s="2"/>
      <c r="ET693" s="2"/>
      <c r="EU693" s="2"/>
      <c r="EV693" s="2"/>
    </row>
    <row r="694" spans="1:152" ht="12.7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c r="BV694" s="2"/>
      <c r="BW694" s="2"/>
      <c r="BX694" s="2"/>
      <c r="BY694" s="2"/>
      <c r="BZ694" s="2"/>
      <c r="CA694" s="2"/>
      <c r="CB694" s="2"/>
      <c r="CC694" s="2"/>
      <c r="CD694" s="2"/>
      <c r="CE694" s="2"/>
      <c r="CF694" s="2"/>
      <c r="CG694" s="2"/>
      <c r="CH694" s="2"/>
      <c r="CI694" s="2"/>
      <c r="CJ694" s="2"/>
      <c r="CK694" s="2"/>
      <c r="CL694" s="2"/>
      <c r="CM694" s="2"/>
      <c r="CN694" s="2"/>
      <c r="CO694" s="2"/>
      <c r="CP694" s="2"/>
      <c r="CQ694" s="2"/>
      <c r="CR694" s="2"/>
      <c r="CS694" s="2"/>
      <c r="CT694" s="2"/>
      <c r="CU694" s="2"/>
      <c r="CV694" s="2"/>
      <c r="CW694" s="2"/>
      <c r="CX694" s="2"/>
      <c r="CY694" s="2"/>
      <c r="CZ694" s="2"/>
      <c r="DA694" s="2"/>
      <c r="DB694" s="2"/>
      <c r="DC694" s="2"/>
      <c r="DD694" s="2"/>
      <c r="DE694" s="2"/>
      <c r="DF694" s="2"/>
      <c r="DG694" s="2"/>
      <c r="DH694" s="2"/>
      <c r="DI694" s="2"/>
      <c r="DJ694" s="2"/>
      <c r="DK694" s="2"/>
      <c r="DL694" s="2"/>
      <c r="DM694" s="2"/>
      <c r="DN694" s="2"/>
      <c r="DO694" s="2"/>
      <c r="DP694" s="2"/>
      <c r="DQ694" s="2"/>
      <c r="DR694" s="2"/>
      <c r="DS694" s="2"/>
      <c r="DT694" s="2"/>
      <c r="DU694" s="2"/>
      <c r="DV694" s="2"/>
      <c r="DW694" s="2"/>
      <c r="DX694" s="2"/>
      <c r="DY694" s="2"/>
      <c r="DZ694" s="2"/>
      <c r="EA694" s="2"/>
      <c r="EB694" s="2"/>
      <c r="EC694" s="2"/>
      <c r="ED694" s="2"/>
      <c r="EE694" s="2"/>
      <c r="EF694" s="2"/>
      <c r="EG694" s="2"/>
      <c r="EH694" s="2"/>
      <c r="EI694" s="2"/>
      <c r="EJ694" s="2"/>
      <c r="EK694" s="2"/>
      <c r="EL694" s="2"/>
      <c r="EM694" s="2"/>
      <c r="EN694" s="2"/>
      <c r="EO694" s="2"/>
      <c r="EP694" s="2"/>
      <c r="EQ694" s="2"/>
      <c r="ER694" s="2"/>
      <c r="ES694" s="2"/>
      <c r="ET694" s="2"/>
      <c r="EU694" s="2"/>
      <c r="EV694" s="2"/>
    </row>
    <row r="695" spans="1:152" ht="12.7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2"/>
      <c r="BT695" s="2"/>
      <c r="BU695" s="2"/>
      <c r="BV695" s="2"/>
      <c r="BW695" s="2"/>
      <c r="BX695" s="2"/>
      <c r="BY695" s="2"/>
      <c r="BZ695" s="2"/>
      <c r="CA695" s="2"/>
      <c r="CB695" s="2"/>
      <c r="CC695" s="2"/>
      <c r="CD695" s="2"/>
      <c r="CE695" s="2"/>
      <c r="CF695" s="2"/>
      <c r="CG695" s="2"/>
      <c r="CH695" s="2"/>
      <c r="CI695" s="2"/>
      <c r="CJ695" s="2"/>
      <c r="CK695" s="2"/>
      <c r="CL695" s="2"/>
      <c r="CM695" s="2"/>
      <c r="CN695" s="2"/>
      <c r="CO695" s="2"/>
      <c r="CP695" s="2"/>
      <c r="CQ695" s="2"/>
      <c r="CR695" s="2"/>
      <c r="CS695" s="2"/>
      <c r="CT695" s="2"/>
      <c r="CU695" s="2"/>
      <c r="CV695" s="2"/>
      <c r="CW695" s="2"/>
      <c r="CX695" s="2"/>
      <c r="CY695" s="2"/>
      <c r="CZ695" s="2"/>
      <c r="DA695" s="2"/>
      <c r="DB695" s="2"/>
      <c r="DC695" s="2"/>
      <c r="DD695" s="2"/>
      <c r="DE695" s="2"/>
      <c r="DF695" s="2"/>
      <c r="DG695" s="2"/>
      <c r="DH695" s="2"/>
      <c r="DI695" s="2"/>
      <c r="DJ695" s="2"/>
      <c r="DK695" s="2"/>
      <c r="DL695" s="2"/>
      <c r="DM695" s="2"/>
      <c r="DN695" s="2"/>
      <c r="DO695" s="2"/>
      <c r="DP695" s="2"/>
      <c r="DQ695" s="2"/>
      <c r="DR695" s="2"/>
      <c r="DS695" s="2"/>
      <c r="DT695" s="2"/>
      <c r="DU695" s="2"/>
      <c r="DV695" s="2"/>
      <c r="DW695" s="2"/>
      <c r="DX695" s="2"/>
      <c r="DY695" s="2"/>
      <c r="DZ695" s="2"/>
      <c r="EA695" s="2"/>
      <c r="EB695" s="2"/>
      <c r="EC695" s="2"/>
      <c r="ED695" s="2"/>
      <c r="EE695" s="2"/>
      <c r="EF695" s="2"/>
      <c r="EG695" s="2"/>
      <c r="EH695" s="2"/>
      <c r="EI695" s="2"/>
      <c r="EJ695" s="2"/>
      <c r="EK695" s="2"/>
      <c r="EL695" s="2"/>
      <c r="EM695" s="2"/>
      <c r="EN695" s="2"/>
      <c r="EO695" s="2"/>
      <c r="EP695" s="2"/>
      <c r="EQ695" s="2"/>
      <c r="ER695" s="2"/>
      <c r="ES695" s="2"/>
      <c r="ET695" s="2"/>
      <c r="EU695" s="2"/>
      <c r="EV695" s="2"/>
    </row>
    <row r="696" spans="1:152" ht="12.7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c r="BS696" s="2"/>
      <c r="BT696" s="2"/>
      <c r="BU696" s="2"/>
      <c r="BV696" s="2"/>
      <c r="BW696" s="2"/>
      <c r="BX696" s="2"/>
      <c r="BY696" s="2"/>
      <c r="BZ696" s="2"/>
      <c r="CA696" s="2"/>
      <c r="CB696" s="2"/>
      <c r="CC696" s="2"/>
      <c r="CD696" s="2"/>
      <c r="CE696" s="2"/>
      <c r="CF696" s="2"/>
      <c r="CG696" s="2"/>
      <c r="CH696" s="2"/>
      <c r="CI696" s="2"/>
      <c r="CJ696" s="2"/>
      <c r="CK696" s="2"/>
      <c r="CL696" s="2"/>
      <c r="CM696" s="2"/>
      <c r="CN696" s="2"/>
      <c r="CO696" s="2"/>
      <c r="CP696" s="2"/>
      <c r="CQ696" s="2"/>
      <c r="CR696" s="2"/>
      <c r="CS696" s="2"/>
      <c r="CT696" s="2"/>
      <c r="CU696" s="2"/>
      <c r="CV696" s="2"/>
      <c r="CW696" s="2"/>
      <c r="CX696" s="2"/>
      <c r="CY696" s="2"/>
      <c r="CZ696" s="2"/>
      <c r="DA696" s="2"/>
      <c r="DB696" s="2"/>
      <c r="DC696" s="2"/>
      <c r="DD696" s="2"/>
      <c r="DE696" s="2"/>
      <c r="DF696" s="2"/>
      <c r="DG696" s="2"/>
      <c r="DH696" s="2"/>
      <c r="DI696" s="2"/>
      <c r="DJ696" s="2"/>
      <c r="DK696" s="2"/>
      <c r="DL696" s="2"/>
      <c r="DM696" s="2"/>
      <c r="DN696" s="2"/>
      <c r="DO696" s="2"/>
      <c r="DP696" s="2"/>
      <c r="DQ696" s="2"/>
      <c r="DR696" s="2"/>
      <c r="DS696" s="2"/>
      <c r="DT696" s="2"/>
      <c r="DU696" s="2"/>
      <c r="DV696" s="2"/>
      <c r="DW696" s="2"/>
      <c r="DX696" s="2"/>
      <c r="DY696" s="2"/>
      <c r="DZ696" s="2"/>
      <c r="EA696" s="2"/>
      <c r="EB696" s="2"/>
      <c r="EC696" s="2"/>
      <c r="ED696" s="2"/>
      <c r="EE696" s="2"/>
      <c r="EF696" s="2"/>
      <c r="EG696" s="2"/>
      <c r="EH696" s="2"/>
      <c r="EI696" s="2"/>
      <c r="EJ696" s="2"/>
      <c r="EK696" s="2"/>
      <c r="EL696" s="2"/>
      <c r="EM696" s="2"/>
      <c r="EN696" s="2"/>
      <c r="EO696" s="2"/>
      <c r="EP696" s="2"/>
      <c r="EQ696" s="2"/>
      <c r="ER696" s="2"/>
      <c r="ES696" s="2"/>
      <c r="ET696" s="2"/>
      <c r="EU696" s="2"/>
      <c r="EV696" s="2"/>
    </row>
    <row r="697" spans="1:152" ht="12.7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c r="BS697" s="2"/>
      <c r="BT697" s="2"/>
      <c r="BU697" s="2"/>
      <c r="BV697" s="2"/>
      <c r="BW697" s="2"/>
      <c r="BX697" s="2"/>
      <c r="BY697" s="2"/>
      <c r="BZ697" s="2"/>
      <c r="CA697" s="2"/>
      <c r="CB697" s="2"/>
      <c r="CC697" s="2"/>
      <c r="CD697" s="2"/>
      <c r="CE697" s="2"/>
      <c r="CF697" s="2"/>
      <c r="CG697" s="2"/>
      <c r="CH697" s="2"/>
      <c r="CI697" s="2"/>
      <c r="CJ697" s="2"/>
      <c r="CK697" s="2"/>
      <c r="CL697" s="2"/>
      <c r="CM697" s="2"/>
      <c r="CN697" s="2"/>
      <c r="CO697" s="2"/>
      <c r="CP697" s="2"/>
      <c r="CQ697" s="2"/>
      <c r="CR697" s="2"/>
      <c r="CS697" s="2"/>
      <c r="CT697" s="2"/>
      <c r="CU697" s="2"/>
      <c r="CV697" s="2"/>
      <c r="CW697" s="2"/>
      <c r="CX697" s="2"/>
      <c r="CY697" s="2"/>
      <c r="CZ697" s="2"/>
      <c r="DA697" s="2"/>
      <c r="DB697" s="2"/>
      <c r="DC697" s="2"/>
      <c r="DD697" s="2"/>
      <c r="DE697" s="2"/>
      <c r="DF697" s="2"/>
      <c r="DG697" s="2"/>
      <c r="DH697" s="2"/>
      <c r="DI697" s="2"/>
      <c r="DJ697" s="2"/>
      <c r="DK697" s="2"/>
      <c r="DL697" s="2"/>
      <c r="DM697" s="2"/>
      <c r="DN697" s="2"/>
      <c r="DO697" s="2"/>
      <c r="DP697" s="2"/>
      <c r="DQ697" s="2"/>
      <c r="DR697" s="2"/>
      <c r="DS697" s="2"/>
      <c r="DT697" s="2"/>
      <c r="DU697" s="2"/>
      <c r="DV697" s="2"/>
      <c r="DW697" s="2"/>
      <c r="DX697" s="2"/>
      <c r="DY697" s="2"/>
      <c r="DZ697" s="2"/>
      <c r="EA697" s="2"/>
      <c r="EB697" s="2"/>
      <c r="EC697" s="2"/>
      <c r="ED697" s="2"/>
      <c r="EE697" s="2"/>
      <c r="EF697" s="2"/>
      <c r="EG697" s="2"/>
      <c r="EH697" s="2"/>
      <c r="EI697" s="2"/>
      <c r="EJ697" s="2"/>
      <c r="EK697" s="2"/>
      <c r="EL697" s="2"/>
      <c r="EM697" s="2"/>
      <c r="EN697" s="2"/>
      <c r="EO697" s="2"/>
      <c r="EP697" s="2"/>
      <c r="EQ697" s="2"/>
      <c r="ER697" s="2"/>
      <c r="ES697" s="2"/>
      <c r="ET697" s="2"/>
      <c r="EU697" s="2"/>
      <c r="EV697" s="2"/>
    </row>
    <row r="698" spans="1:152" ht="12.7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c r="BV698" s="2"/>
      <c r="BW698" s="2"/>
      <c r="BX698" s="2"/>
      <c r="BY698" s="2"/>
      <c r="BZ698" s="2"/>
      <c r="CA698" s="2"/>
      <c r="CB698" s="2"/>
      <c r="CC698" s="2"/>
      <c r="CD698" s="2"/>
      <c r="CE698" s="2"/>
      <c r="CF698" s="2"/>
      <c r="CG698" s="2"/>
      <c r="CH698" s="2"/>
      <c r="CI698" s="2"/>
      <c r="CJ698" s="2"/>
      <c r="CK698" s="2"/>
      <c r="CL698" s="2"/>
      <c r="CM698" s="2"/>
      <c r="CN698" s="2"/>
      <c r="CO698" s="2"/>
      <c r="CP698" s="2"/>
      <c r="CQ698" s="2"/>
      <c r="CR698" s="2"/>
      <c r="CS698" s="2"/>
      <c r="CT698" s="2"/>
      <c r="CU698" s="2"/>
      <c r="CV698" s="2"/>
      <c r="CW698" s="2"/>
      <c r="CX698" s="2"/>
      <c r="CY698" s="2"/>
      <c r="CZ698" s="2"/>
      <c r="DA698" s="2"/>
      <c r="DB698" s="2"/>
      <c r="DC698" s="2"/>
      <c r="DD698" s="2"/>
      <c r="DE698" s="2"/>
      <c r="DF698" s="2"/>
      <c r="DG698" s="2"/>
      <c r="DH698" s="2"/>
      <c r="DI698" s="2"/>
      <c r="DJ698" s="2"/>
      <c r="DK698" s="2"/>
      <c r="DL698" s="2"/>
      <c r="DM698" s="2"/>
      <c r="DN698" s="2"/>
      <c r="DO698" s="2"/>
      <c r="DP698" s="2"/>
      <c r="DQ698" s="2"/>
      <c r="DR698" s="2"/>
      <c r="DS698" s="2"/>
      <c r="DT698" s="2"/>
      <c r="DU698" s="2"/>
      <c r="DV698" s="2"/>
      <c r="DW698" s="2"/>
      <c r="DX698" s="2"/>
      <c r="DY698" s="2"/>
      <c r="DZ698" s="2"/>
      <c r="EA698" s="2"/>
      <c r="EB698" s="2"/>
      <c r="EC698" s="2"/>
      <c r="ED698" s="2"/>
      <c r="EE698" s="2"/>
      <c r="EF698" s="2"/>
      <c r="EG698" s="2"/>
      <c r="EH698" s="2"/>
      <c r="EI698" s="2"/>
      <c r="EJ698" s="2"/>
      <c r="EK698" s="2"/>
      <c r="EL698" s="2"/>
      <c r="EM698" s="2"/>
      <c r="EN698" s="2"/>
      <c r="EO698" s="2"/>
      <c r="EP698" s="2"/>
      <c r="EQ698" s="2"/>
      <c r="ER698" s="2"/>
      <c r="ES698" s="2"/>
      <c r="ET698" s="2"/>
      <c r="EU698" s="2"/>
      <c r="EV698" s="2"/>
    </row>
    <row r="699" spans="1:152" ht="12.7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c r="BR699" s="2"/>
      <c r="BS699" s="2"/>
      <c r="BT699" s="2"/>
      <c r="BU699" s="2"/>
      <c r="BV699" s="2"/>
      <c r="BW699" s="2"/>
      <c r="BX699" s="2"/>
      <c r="BY699" s="2"/>
      <c r="BZ699" s="2"/>
      <c r="CA699" s="2"/>
      <c r="CB699" s="2"/>
      <c r="CC699" s="2"/>
      <c r="CD699" s="2"/>
      <c r="CE699" s="2"/>
      <c r="CF699" s="2"/>
      <c r="CG699" s="2"/>
      <c r="CH699" s="2"/>
      <c r="CI699" s="2"/>
      <c r="CJ699" s="2"/>
      <c r="CK699" s="2"/>
      <c r="CL699" s="2"/>
      <c r="CM699" s="2"/>
      <c r="CN699" s="2"/>
      <c r="CO699" s="2"/>
      <c r="CP699" s="2"/>
      <c r="CQ699" s="2"/>
      <c r="CR699" s="2"/>
      <c r="CS699" s="2"/>
      <c r="CT699" s="2"/>
      <c r="CU699" s="2"/>
      <c r="CV699" s="2"/>
      <c r="CW699" s="2"/>
      <c r="CX699" s="2"/>
      <c r="CY699" s="2"/>
      <c r="CZ699" s="2"/>
      <c r="DA699" s="2"/>
      <c r="DB699" s="2"/>
      <c r="DC699" s="2"/>
      <c r="DD699" s="2"/>
      <c r="DE699" s="2"/>
      <c r="DF699" s="2"/>
      <c r="DG699" s="2"/>
      <c r="DH699" s="2"/>
      <c r="DI699" s="2"/>
      <c r="DJ699" s="2"/>
      <c r="DK699" s="2"/>
      <c r="DL699" s="2"/>
      <c r="DM699" s="2"/>
      <c r="DN699" s="2"/>
      <c r="DO699" s="2"/>
      <c r="DP699" s="2"/>
      <c r="DQ699" s="2"/>
      <c r="DR699" s="2"/>
      <c r="DS699" s="2"/>
      <c r="DT699" s="2"/>
      <c r="DU699" s="2"/>
      <c r="DV699" s="2"/>
      <c r="DW699" s="2"/>
      <c r="DX699" s="2"/>
      <c r="DY699" s="2"/>
      <c r="DZ699" s="2"/>
      <c r="EA699" s="2"/>
      <c r="EB699" s="2"/>
      <c r="EC699" s="2"/>
      <c r="ED699" s="2"/>
      <c r="EE699" s="2"/>
      <c r="EF699" s="2"/>
      <c r="EG699" s="2"/>
      <c r="EH699" s="2"/>
      <c r="EI699" s="2"/>
      <c r="EJ699" s="2"/>
      <c r="EK699" s="2"/>
      <c r="EL699" s="2"/>
      <c r="EM699" s="2"/>
      <c r="EN699" s="2"/>
      <c r="EO699" s="2"/>
      <c r="EP699" s="2"/>
      <c r="EQ699" s="2"/>
      <c r="ER699" s="2"/>
      <c r="ES699" s="2"/>
      <c r="ET699" s="2"/>
      <c r="EU699" s="2"/>
      <c r="EV699" s="2"/>
    </row>
    <row r="700" spans="1:152" ht="12.7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c r="BS700" s="2"/>
      <c r="BT700" s="2"/>
      <c r="BU700" s="2"/>
      <c r="BV700" s="2"/>
      <c r="BW700" s="2"/>
      <c r="BX700" s="2"/>
      <c r="BY700" s="2"/>
      <c r="BZ700" s="2"/>
      <c r="CA700" s="2"/>
      <c r="CB700" s="2"/>
      <c r="CC700" s="2"/>
      <c r="CD700" s="2"/>
      <c r="CE700" s="2"/>
      <c r="CF700" s="2"/>
      <c r="CG700" s="2"/>
      <c r="CH700" s="2"/>
      <c r="CI700" s="2"/>
      <c r="CJ700" s="2"/>
      <c r="CK700" s="2"/>
      <c r="CL700" s="2"/>
      <c r="CM700" s="2"/>
      <c r="CN700" s="2"/>
      <c r="CO700" s="2"/>
      <c r="CP700" s="2"/>
      <c r="CQ700" s="2"/>
      <c r="CR700" s="2"/>
      <c r="CS700" s="2"/>
      <c r="CT700" s="2"/>
      <c r="CU700" s="2"/>
      <c r="CV700" s="2"/>
      <c r="CW700" s="2"/>
      <c r="CX700" s="2"/>
      <c r="CY700" s="2"/>
      <c r="CZ700" s="2"/>
      <c r="DA700" s="2"/>
      <c r="DB700" s="2"/>
      <c r="DC700" s="2"/>
      <c r="DD700" s="2"/>
      <c r="DE700" s="2"/>
      <c r="DF700" s="2"/>
      <c r="DG700" s="2"/>
      <c r="DH700" s="2"/>
      <c r="DI700" s="2"/>
      <c r="DJ700" s="2"/>
      <c r="DK700" s="2"/>
      <c r="DL700" s="2"/>
      <c r="DM700" s="2"/>
      <c r="DN700" s="2"/>
      <c r="DO700" s="2"/>
      <c r="DP700" s="2"/>
      <c r="DQ700" s="2"/>
      <c r="DR700" s="2"/>
      <c r="DS700" s="2"/>
      <c r="DT700" s="2"/>
      <c r="DU700" s="2"/>
      <c r="DV700" s="2"/>
      <c r="DW700" s="2"/>
      <c r="DX700" s="2"/>
      <c r="DY700" s="2"/>
      <c r="DZ700" s="2"/>
      <c r="EA700" s="2"/>
      <c r="EB700" s="2"/>
      <c r="EC700" s="2"/>
      <c r="ED700" s="2"/>
      <c r="EE700" s="2"/>
      <c r="EF700" s="2"/>
      <c r="EG700" s="2"/>
      <c r="EH700" s="2"/>
      <c r="EI700" s="2"/>
      <c r="EJ700" s="2"/>
      <c r="EK700" s="2"/>
      <c r="EL700" s="2"/>
      <c r="EM700" s="2"/>
      <c r="EN700" s="2"/>
      <c r="EO700" s="2"/>
      <c r="EP700" s="2"/>
      <c r="EQ700" s="2"/>
      <c r="ER700" s="2"/>
      <c r="ES700" s="2"/>
      <c r="ET700" s="2"/>
      <c r="EU700" s="2"/>
      <c r="EV700" s="2"/>
    </row>
    <row r="701" spans="1:152" ht="12.7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c r="BS701" s="2"/>
      <c r="BT701" s="2"/>
      <c r="BU701" s="2"/>
      <c r="BV701" s="2"/>
      <c r="BW701" s="2"/>
      <c r="BX701" s="2"/>
      <c r="BY701" s="2"/>
      <c r="BZ701" s="2"/>
      <c r="CA701" s="2"/>
      <c r="CB701" s="2"/>
      <c r="CC701" s="2"/>
      <c r="CD701" s="2"/>
      <c r="CE701" s="2"/>
      <c r="CF701" s="2"/>
      <c r="CG701" s="2"/>
      <c r="CH701" s="2"/>
      <c r="CI701" s="2"/>
      <c r="CJ701" s="2"/>
      <c r="CK701" s="2"/>
      <c r="CL701" s="2"/>
      <c r="CM701" s="2"/>
      <c r="CN701" s="2"/>
      <c r="CO701" s="2"/>
      <c r="CP701" s="2"/>
      <c r="CQ701" s="2"/>
      <c r="CR701" s="2"/>
      <c r="CS701" s="2"/>
      <c r="CT701" s="2"/>
      <c r="CU701" s="2"/>
      <c r="CV701" s="2"/>
      <c r="CW701" s="2"/>
      <c r="CX701" s="2"/>
      <c r="CY701" s="2"/>
      <c r="CZ701" s="2"/>
      <c r="DA701" s="2"/>
      <c r="DB701" s="2"/>
      <c r="DC701" s="2"/>
      <c r="DD701" s="2"/>
      <c r="DE701" s="2"/>
      <c r="DF701" s="2"/>
      <c r="DG701" s="2"/>
      <c r="DH701" s="2"/>
      <c r="DI701" s="2"/>
      <c r="DJ701" s="2"/>
      <c r="DK701" s="2"/>
      <c r="DL701" s="2"/>
      <c r="DM701" s="2"/>
      <c r="DN701" s="2"/>
      <c r="DO701" s="2"/>
      <c r="DP701" s="2"/>
      <c r="DQ701" s="2"/>
      <c r="DR701" s="2"/>
      <c r="DS701" s="2"/>
      <c r="DT701" s="2"/>
      <c r="DU701" s="2"/>
      <c r="DV701" s="2"/>
      <c r="DW701" s="2"/>
      <c r="DX701" s="2"/>
      <c r="DY701" s="2"/>
      <c r="DZ701" s="2"/>
      <c r="EA701" s="2"/>
      <c r="EB701" s="2"/>
      <c r="EC701" s="2"/>
      <c r="ED701" s="2"/>
      <c r="EE701" s="2"/>
      <c r="EF701" s="2"/>
      <c r="EG701" s="2"/>
      <c r="EH701" s="2"/>
      <c r="EI701" s="2"/>
      <c r="EJ701" s="2"/>
      <c r="EK701" s="2"/>
      <c r="EL701" s="2"/>
      <c r="EM701" s="2"/>
      <c r="EN701" s="2"/>
      <c r="EO701" s="2"/>
      <c r="EP701" s="2"/>
      <c r="EQ701" s="2"/>
      <c r="ER701" s="2"/>
      <c r="ES701" s="2"/>
      <c r="ET701" s="2"/>
      <c r="EU701" s="2"/>
      <c r="EV701" s="2"/>
    </row>
    <row r="702" spans="1:152" ht="12.7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2"/>
      <c r="BT702" s="2"/>
      <c r="BU702" s="2"/>
      <c r="BV702" s="2"/>
      <c r="BW702" s="2"/>
      <c r="BX702" s="2"/>
      <c r="BY702" s="2"/>
      <c r="BZ702" s="2"/>
      <c r="CA702" s="2"/>
      <c r="CB702" s="2"/>
      <c r="CC702" s="2"/>
      <c r="CD702" s="2"/>
      <c r="CE702" s="2"/>
      <c r="CF702" s="2"/>
      <c r="CG702" s="2"/>
      <c r="CH702" s="2"/>
      <c r="CI702" s="2"/>
      <c r="CJ702" s="2"/>
      <c r="CK702" s="2"/>
      <c r="CL702" s="2"/>
      <c r="CM702" s="2"/>
      <c r="CN702" s="2"/>
      <c r="CO702" s="2"/>
      <c r="CP702" s="2"/>
      <c r="CQ702" s="2"/>
      <c r="CR702" s="2"/>
      <c r="CS702" s="2"/>
      <c r="CT702" s="2"/>
      <c r="CU702" s="2"/>
      <c r="CV702" s="2"/>
      <c r="CW702" s="2"/>
      <c r="CX702" s="2"/>
      <c r="CY702" s="2"/>
      <c r="CZ702" s="2"/>
      <c r="DA702" s="2"/>
      <c r="DB702" s="2"/>
      <c r="DC702" s="2"/>
      <c r="DD702" s="2"/>
      <c r="DE702" s="2"/>
      <c r="DF702" s="2"/>
      <c r="DG702" s="2"/>
      <c r="DH702" s="2"/>
      <c r="DI702" s="2"/>
      <c r="DJ702" s="2"/>
      <c r="DK702" s="2"/>
      <c r="DL702" s="2"/>
      <c r="DM702" s="2"/>
      <c r="DN702" s="2"/>
      <c r="DO702" s="2"/>
      <c r="DP702" s="2"/>
      <c r="DQ702" s="2"/>
      <c r="DR702" s="2"/>
      <c r="DS702" s="2"/>
      <c r="DT702" s="2"/>
      <c r="DU702" s="2"/>
      <c r="DV702" s="2"/>
      <c r="DW702" s="2"/>
      <c r="DX702" s="2"/>
      <c r="DY702" s="2"/>
      <c r="DZ702" s="2"/>
      <c r="EA702" s="2"/>
      <c r="EB702" s="2"/>
      <c r="EC702" s="2"/>
      <c r="ED702" s="2"/>
      <c r="EE702" s="2"/>
      <c r="EF702" s="2"/>
      <c r="EG702" s="2"/>
      <c r="EH702" s="2"/>
      <c r="EI702" s="2"/>
      <c r="EJ702" s="2"/>
      <c r="EK702" s="2"/>
      <c r="EL702" s="2"/>
      <c r="EM702" s="2"/>
      <c r="EN702" s="2"/>
      <c r="EO702" s="2"/>
      <c r="EP702" s="2"/>
      <c r="EQ702" s="2"/>
      <c r="ER702" s="2"/>
      <c r="ES702" s="2"/>
      <c r="ET702" s="2"/>
      <c r="EU702" s="2"/>
      <c r="EV702" s="2"/>
    </row>
    <row r="703" spans="1:152" ht="12.7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c r="BS703" s="2"/>
      <c r="BT703" s="2"/>
      <c r="BU703" s="2"/>
      <c r="BV703" s="2"/>
      <c r="BW703" s="2"/>
      <c r="BX703" s="2"/>
      <c r="BY703" s="2"/>
      <c r="BZ703" s="2"/>
      <c r="CA703" s="2"/>
      <c r="CB703" s="2"/>
      <c r="CC703" s="2"/>
      <c r="CD703" s="2"/>
      <c r="CE703" s="2"/>
      <c r="CF703" s="2"/>
      <c r="CG703" s="2"/>
      <c r="CH703" s="2"/>
      <c r="CI703" s="2"/>
      <c r="CJ703" s="2"/>
      <c r="CK703" s="2"/>
      <c r="CL703" s="2"/>
      <c r="CM703" s="2"/>
      <c r="CN703" s="2"/>
      <c r="CO703" s="2"/>
      <c r="CP703" s="2"/>
      <c r="CQ703" s="2"/>
      <c r="CR703" s="2"/>
      <c r="CS703" s="2"/>
      <c r="CT703" s="2"/>
      <c r="CU703" s="2"/>
      <c r="CV703" s="2"/>
      <c r="CW703" s="2"/>
      <c r="CX703" s="2"/>
      <c r="CY703" s="2"/>
      <c r="CZ703" s="2"/>
      <c r="DA703" s="2"/>
      <c r="DB703" s="2"/>
      <c r="DC703" s="2"/>
      <c r="DD703" s="2"/>
      <c r="DE703" s="2"/>
      <c r="DF703" s="2"/>
      <c r="DG703" s="2"/>
      <c r="DH703" s="2"/>
      <c r="DI703" s="2"/>
      <c r="DJ703" s="2"/>
      <c r="DK703" s="2"/>
      <c r="DL703" s="2"/>
      <c r="DM703" s="2"/>
      <c r="DN703" s="2"/>
      <c r="DO703" s="2"/>
      <c r="DP703" s="2"/>
      <c r="DQ703" s="2"/>
      <c r="DR703" s="2"/>
      <c r="DS703" s="2"/>
      <c r="DT703" s="2"/>
      <c r="DU703" s="2"/>
      <c r="DV703" s="2"/>
      <c r="DW703" s="2"/>
      <c r="DX703" s="2"/>
      <c r="DY703" s="2"/>
      <c r="DZ703" s="2"/>
      <c r="EA703" s="2"/>
      <c r="EB703" s="2"/>
      <c r="EC703" s="2"/>
      <c r="ED703" s="2"/>
      <c r="EE703" s="2"/>
      <c r="EF703" s="2"/>
      <c r="EG703" s="2"/>
      <c r="EH703" s="2"/>
      <c r="EI703" s="2"/>
      <c r="EJ703" s="2"/>
      <c r="EK703" s="2"/>
      <c r="EL703" s="2"/>
      <c r="EM703" s="2"/>
      <c r="EN703" s="2"/>
      <c r="EO703" s="2"/>
      <c r="EP703" s="2"/>
      <c r="EQ703" s="2"/>
      <c r="ER703" s="2"/>
      <c r="ES703" s="2"/>
      <c r="ET703" s="2"/>
      <c r="EU703" s="2"/>
      <c r="EV703" s="2"/>
    </row>
    <row r="704" spans="1:152" ht="12.7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c r="BV704" s="2"/>
      <c r="BW704" s="2"/>
      <c r="BX704" s="2"/>
      <c r="BY704" s="2"/>
      <c r="BZ704" s="2"/>
      <c r="CA704" s="2"/>
      <c r="CB704" s="2"/>
      <c r="CC704" s="2"/>
      <c r="CD704" s="2"/>
      <c r="CE704" s="2"/>
      <c r="CF704" s="2"/>
      <c r="CG704" s="2"/>
      <c r="CH704" s="2"/>
      <c r="CI704" s="2"/>
      <c r="CJ704" s="2"/>
      <c r="CK704" s="2"/>
      <c r="CL704" s="2"/>
      <c r="CM704" s="2"/>
      <c r="CN704" s="2"/>
      <c r="CO704" s="2"/>
      <c r="CP704" s="2"/>
      <c r="CQ704" s="2"/>
      <c r="CR704" s="2"/>
      <c r="CS704" s="2"/>
      <c r="CT704" s="2"/>
      <c r="CU704" s="2"/>
      <c r="CV704" s="2"/>
      <c r="CW704" s="2"/>
      <c r="CX704" s="2"/>
      <c r="CY704" s="2"/>
      <c r="CZ704" s="2"/>
      <c r="DA704" s="2"/>
      <c r="DB704" s="2"/>
      <c r="DC704" s="2"/>
      <c r="DD704" s="2"/>
      <c r="DE704" s="2"/>
      <c r="DF704" s="2"/>
      <c r="DG704" s="2"/>
      <c r="DH704" s="2"/>
      <c r="DI704" s="2"/>
      <c r="DJ704" s="2"/>
      <c r="DK704" s="2"/>
      <c r="DL704" s="2"/>
      <c r="DM704" s="2"/>
      <c r="DN704" s="2"/>
      <c r="DO704" s="2"/>
      <c r="DP704" s="2"/>
      <c r="DQ704" s="2"/>
      <c r="DR704" s="2"/>
      <c r="DS704" s="2"/>
      <c r="DT704" s="2"/>
      <c r="DU704" s="2"/>
      <c r="DV704" s="2"/>
      <c r="DW704" s="2"/>
      <c r="DX704" s="2"/>
      <c r="DY704" s="2"/>
      <c r="DZ704" s="2"/>
      <c r="EA704" s="2"/>
      <c r="EB704" s="2"/>
      <c r="EC704" s="2"/>
      <c r="ED704" s="2"/>
      <c r="EE704" s="2"/>
      <c r="EF704" s="2"/>
      <c r="EG704" s="2"/>
      <c r="EH704" s="2"/>
      <c r="EI704" s="2"/>
      <c r="EJ704" s="2"/>
      <c r="EK704" s="2"/>
      <c r="EL704" s="2"/>
      <c r="EM704" s="2"/>
      <c r="EN704" s="2"/>
      <c r="EO704" s="2"/>
      <c r="EP704" s="2"/>
      <c r="EQ704" s="2"/>
      <c r="ER704" s="2"/>
      <c r="ES704" s="2"/>
      <c r="ET704" s="2"/>
      <c r="EU704" s="2"/>
      <c r="EV704" s="2"/>
    </row>
    <row r="705" spans="1:152" ht="12.7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c r="BS705" s="2"/>
      <c r="BT705" s="2"/>
      <c r="BU705" s="2"/>
      <c r="BV705" s="2"/>
      <c r="BW705" s="2"/>
      <c r="BX705" s="2"/>
      <c r="BY705" s="2"/>
      <c r="BZ705" s="2"/>
      <c r="CA705" s="2"/>
      <c r="CB705" s="2"/>
      <c r="CC705" s="2"/>
      <c r="CD705" s="2"/>
      <c r="CE705" s="2"/>
      <c r="CF705" s="2"/>
      <c r="CG705" s="2"/>
      <c r="CH705" s="2"/>
      <c r="CI705" s="2"/>
      <c r="CJ705" s="2"/>
      <c r="CK705" s="2"/>
      <c r="CL705" s="2"/>
      <c r="CM705" s="2"/>
      <c r="CN705" s="2"/>
      <c r="CO705" s="2"/>
      <c r="CP705" s="2"/>
      <c r="CQ705" s="2"/>
      <c r="CR705" s="2"/>
      <c r="CS705" s="2"/>
      <c r="CT705" s="2"/>
      <c r="CU705" s="2"/>
      <c r="CV705" s="2"/>
      <c r="CW705" s="2"/>
      <c r="CX705" s="2"/>
      <c r="CY705" s="2"/>
      <c r="CZ705" s="2"/>
      <c r="DA705" s="2"/>
      <c r="DB705" s="2"/>
      <c r="DC705" s="2"/>
      <c r="DD705" s="2"/>
      <c r="DE705" s="2"/>
      <c r="DF705" s="2"/>
      <c r="DG705" s="2"/>
      <c r="DH705" s="2"/>
      <c r="DI705" s="2"/>
      <c r="DJ705" s="2"/>
      <c r="DK705" s="2"/>
      <c r="DL705" s="2"/>
      <c r="DM705" s="2"/>
      <c r="DN705" s="2"/>
      <c r="DO705" s="2"/>
      <c r="DP705" s="2"/>
      <c r="DQ705" s="2"/>
      <c r="DR705" s="2"/>
      <c r="DS705" s="2"/>
      <c r="DT705" s="2"/>
      <c r="DU705" s="2"/>
      <c r="DV705" s="2"/>
      <c r="DW705" s="2"/>
      <c r="DX705" s="2"/>
      <c r="DY705" s="2"/>
      <c r="DZ705" s="2"/>
      <c r="EA705" s="2"/>
      <c r="EB705" s="2"/>
      <c r="EC705" s="2"/>
      <c r="ED705" s="2"/>
      <c r="EE705" s="2"/>
      <c r="EF705" s="2"/>
      <c r="EG705" s="2"/>
      <c r="EH705" s="2"/>
      <c r="EI705" s="2"/>
      <c r="EJ705" s="2"/>
      <c r="EK705" s="2"/>
      <c r="EL705" s="2"/>
      <c r="EM705" s="2"/>
      <c r="EN705" s="2"/>
      <c r="EO705" s="2"/>
      <c r="EP705" s="2"/>
      <c r="EQ705" s="2"/>
      <c r="ER705" s="2"/>
      <c r="ES705" s="2"/>
      <c r="ET705" s="2"/>
      <c r="EU705" s="2"/>
      <c r="EV705" s="2"/>
    </row>
    <row r="706" spans="1:152" ht="12.7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c r="BW706" s="2"/>
      <c r="BX706" s="2"/>
      <c r="BY706" s="2"/>
      <c r="BZ706" s="2"/>
      <c r="CA706" s="2"/>
      <c r="CB706" s="2"/>
      <c r="CC706" s="2"/>
      <c r="CD706" s="2"/>
      <c r="CE706" s="2"/>
      <c r="CF706" s="2"/>
      <c r="CG706" s="2"/>
      <c r="CH706" s="2"/>
      <c r="CI706" s="2"/>
      <c r="CJ706" s="2"/>
      <c r="CK706" s="2"/>
      <c r="CL706" s="2"/>
      <c r="CM706" s="2"/>
      <c r="CN706" s="2"/>
      <c r="CO706" s="2"/>
      <c r="CP706" s="2"/>
      <c r="CQ706" s="2"/>
      <c r="CR706" s="2"/>
      <c r="CS706" s="2"/>
      <c r="CT706" s="2"/>
      <c r="CU706" s="2"/>
      <c r="CV706" s="2"/>
      <c r="CW706" s="2"/>
      <c r="CX706" s="2"/>
      <c r="CY706" s="2"/>
      <c r="CZ706" s="2"/>
      <c r="DA706" s="2"/>
      <c r="DB706" s="2"/>
      <c r="DC706" s="2"/>
      <c r="DD706" s="2"/>
      <c r="DE706" s="2"/>
      <c r="DF706" s="2"/>
      <c r="DG706" s="2"/>
      <c r="DH706" s="2"/>
      <c r="DI706" s="2"/>
      <c r="DJ706" s="2"/>
      <c r="DK706" s="2"/>
      <c r="DL706" s="2"/>
      <c r="DM706" s="2"/>
      <c r="DN706" s="2"/>
      <c r="DO706" s="2"/>
      <c r="DP706" s="2"/>
      <c r="DQ706" s="2"/>
      <c r="DR706" s="2"/>
      <c r="DS706" s="2"/>
      <c r="DT706" s="2"/>
      <c r="DU706" s="2"/>
      <c r="DV706" s="2"/>
      <c r="DW706" s="2"/>
      <c r="DX706" s="2"/>
      <c r="DY706" s="2"/>
      <c r="DZ706" s="2"/>
      <c r="EA706" s="2"/>
      <c r="EB706" s="2"/>
      <c r="EC706" s="2"/>
      <c r="ED706" s="2"/>
      <c r="EE706" s="2"/>
      <c r="EF706" s="2"/>
      <c r="EG706" s="2"/>
      <c r="EH706" s="2"/>
      <c r="EI706" s="2"/>
      <c r="EJ706" s="2"/>
      <c r="EK706" s="2"/>
      <c r="EL706" s="2"/>
      <c r="EM706" s="2"/>
      <c r="EN706" s="2"/>
      <c r="EO706" s="2"/>
      <c r="EP706" s="2"/>
      <c r="EQ706" s="2"/>
      <c r="ER706" s="2"/>
      <c r="ES706" s="2"/>
      <c r="ET706" s="2"/>
      <c r="EU706" s="2"/>
      <c r="EV706" s="2"/>
    </row>
    <row r="707" spans="1:152" ht="12.7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c r="BS707" s="2"/>
      <c r="BT707" s="2"/>
      <c r="BU707" s="2"/>
      <c r="BV707" s="2"/>
      <c r="BW707" s="2"/>
      <c r="BX707" s="2"/>
      <c r="BY707" s="2"/>
      <c r="BZ707" s="2"/>
      <c r="CA707" s="2"/>
      <c r="CB707" s="2"/>
      <c r="CC707" s="2"/>
      <c r="CD707" s="2"/>
      <c r="CE707" s="2"/>
      <c r="CF707" s="2"/>
      <c r="CG707" s="2"/>
      <c r="CH707" s="2"/>
      <c r="CI707" s="2"/>
      <c r="CJ707" s="2"/>
      <c r="CK707" s="2"/>
      <c r="CL707" s="2"/>
      <c r="CM707" s="2"/>
      <c r="CN707" s="2"/>
      <c r="CO707" s="2"/>
      <c r="CP707" s="2"/>
      <c r="CQ707" s="2"/>
      <c r="CR707" s="2"/>
      <c r="CS707" s="2"/>
      <c r="CT707" s="2"/>
      <c r="CU707" s="2"/>
      <c r="CV707" s="2"/>
      <c r="CW707" s="2"/>
      <c r="CX707" s="2"/>
      <c r="CY707" s="2"/>
      <c r="CZ707" s="2"/>
      <c r="DA707" s="2"/>
      <c r="DB707" s="2"/>
      <c r="DC707" s="2"/>
      <c r="DD707" s="2"/>
      <c r="DE707" s="2"/>
      <c r="DF707" s="2"/>
      <c r="DG707" s="2"/>
      <c r="DH707" s="2"/>
      <c r="DI707" s="2"/>
      <c r="DJ707" s="2"/>
      <c r="DK707" s="2"/>
      <c r="DL707" s="2"/>
      <c r="DM707" s="2"/>
      <c r="DN707" s="2"/>
      <c r="DO707" s="2"/>
      <c r="DP707" s="2"/>
      <c r="DQ707" s="2"/>
      <c r="DR707" s="2"/>
      <c r="DS707" s="2"/>
      <c r="DT707" s="2"/>
      <c r="DU707" s="2"/>
      <c r="DV707" s="2"/>
      <c r="DW707" s="2"/>
      <c r="DX707" s="2"/>
      <c r="DY707" s="2"/>
      <c r="DZ707" s="2"/>
      <c r="EA707" s="2"/>
      <c r="EB707" s="2"/>
      <c r="EC707" s="2"/>
      <c r="ED707" s="2"/>
      <c r="EE707" s="2"/>
      <c r="EF707" s="2"/>
      <c r="EG707" s="2"/>
      <c r="EH707" s="2"/>
      <c r="EI707" s="2"/>
      <c r="EJ707" s="2"/>
      <c r="EK707" s="2"/>
      <c r="EL707" s="2"/>
      <c r="EM707" s="2"/>
      <c r="EN707" s="2"/>
      <c r="EO707" s="2"/>
      <c r="EP707" s="2"/>
      <c r="EQ707" s="2"/>
      <c r="ER707" s="2"/>
      <c r="ES707" s="2"/>
      <c r="ET707" s="2"/>
      <c r="EU707" s="2"/>
      <c r="EV707" s="2"/>
    </row>
    <row r="708" spans="1:152" ht="12.7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c r="BS708" s="2"/>
      <c r="BT708" s="2"/>
      <c r="BU708" s="2"/>
      <c r="BV708" s="2"/>
      <c r="BW708" s="2"/>
      <c r="BX708" s="2"/>
      <c r="BY708" s="2"/>
      <c r="BZ708" s="2"/>
      <c r="CA708" s="2"/>
      <c r="CB708" s="2"/>
      <c r="CC708" s="2"/>
      <c r="CD708" s="2"/>
      <c r="CE708" s="2"/>
      <c r="CF708" s="2"/>
      <c r="CG708" s="2"/>
      <c r="CH708" s="2"/>
      <c r="CI708" s="2"/>
      <c r="CJ708" s="2"/>
      <c r="CK708" s="2"/>
      <c r="CL708" s="2"/>
      <c r="CM708" s="2"/>
      <c r="CN708" s="2"/>
      <c r="CO708" s="2"/>
      <c r="CP708" s="2"/>
      <c r="CQ708" s="2"/>
      <c r="CR708" s="2"/>
      <c r="CS708" s="2"/>
      <c r="CT708" s="2"/>
      <c r="CU708" s="2"/>
      <c r="CV708" s="2"/>
      <c r="CW708" s="2"/>
      <c r="CX708" s="2"/>
      <c r="CY708" s="2"/>
      <c r="CZ708" s="2"/>
      <c r="DA708" s="2"/>
      <c r="DB708" s="2"/>
      <c r="DC708" s="2"/>
      <c r="DD708" s="2"/>
      <c r="DE708" s="2"/>
      <c r="DF708" s="2"/>
      <c r="DG708" s="2"/>
      <c r="DH708" s="2"/>
      <c r="DI708" s="2"/>
      <c r="DJ708" s="2"/>
      <c r="DK708" s="2"/>
      <c r="DL708" s="2"/>
      <c r="DM708" s="2"/>
      <c r="DN708" s="2"/>
      <c r="DO708" s="2"/>
      <c r="DP708" s="2"/>
      <c r="DQ708" s="2"/>
      <c r="DR708" s="2"/>
      <c r="DS708" s="2"/>
      <c r="DT708" s="2"/>
      <c r="DU708" s="2"/>
      <c r="DV708" s="2"/>
      <c r="DW708" s="2"/>
      <c r="DX708" s="2"/>
      <c r="DY708" s="2"/>
      <c r="DZ708" s="2"/>
      <c r="EA708" s="2"/>
      <c r="EB708" s="2"/>
      <c r="EC708" s="2"/>
      <c r="ED708" s="2"/>
      <c r="EE708" s="2"/>
      <c r="EF708" s="2"/>
      <c r="EG708" s="2"/>
      <c r="EH708" s="2"/>
      <c r="EI708" s="2"/>
      <c r="EJ708" s="2"/>
      <c r="EK708" s="2"/>
      <c r="EL708" s="2"/>
      <c r="EM708" s="2"/>
      <c r="EN708" s="2"/>
      <c r="EO708" s="2"/>
      <c r="EP708" s="2"/>
      <c r="EQ708" s="2"/>
      <c r="ER708" s="2"/>
      <c r="ES708" s="2"/>
      <c r="ET708" s="2"/>
      <c r="EU708" s="2"/>
      <c r="EV708" s="2"/>
    </row>
    <row r="709" spans="1:152" ht="12.7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c r="BS709" s="2"/>
      <c r="BT709" s="2"/>
      <c r="BU709" s="2"/>
      <c r="BV709" s="2"/>
      <c r="BW709" s="2"/>
      <c r="BX709" s="2"/>
      <c r="BY709" s="2"/>
      <c r="BZ709" s="2"/>
      <c r="CA709" s="2"/>
      <c r="CB709" s="2"/>
      <c r="CC709" s="2"/>
      <c r="CD709" s="2"/>
      <c r="CE709" s="2"/>
      <c r="CF709" s="2"/>
      <c r="CG709" s="2"/>
      <c r="CH709" s="2"/>
      <c r="CI709" s="2"/>
      <c r="CJ709" s="2"/>
      <c r="CK709" s="2"/>
      <c r="CL709" s="2"/>
      <c r="CM709" s="2"/>
      <c r="CN709" s="2"/>
      <c r="CO709" s="2"/>
      <c r="CP709" s="2"/>
      <c r="CQ709" s="2"/>
      <c r="CR709" s="2"/>
      <c r="CS709" s="2"/>
      <c r="CT709" s="2"/>
      <c r="CU709" s="2"/>
      <c r="CV709" s="2"/>
      <c r="CW709" s="2"/>
      <c r="CX709" s="2"/>
      <c r="CY709" s="2"/>
      <c r="CZ709" s="2"/>
      <c r="DA709" s="2"/>
      <c r="DB709" s="2"/>
      <c r="DC709" s="2"/>
      <c r="DD709" s="2"/>
      <c r="DE709" s="2"/>
      <c r="DF709" s="2"/>
      <c r="DG709" s="2"/>
      <c r="DH709" s="2"/>
      <c r="DI709" s="2"/>
      <c r="DJ709" s="2"/>
      <c r="DK709" s="2"/>
      <c r="DL709" s="2"/>
      <c r="DM709" s="2"/>
      <c r="DN709" s="2"/>
      <c r="DO709" s="2"/>
      <c r="DP709" s="2"/>
      <c r="DQ709" s="2"/>
      <c r="DR709" s="2"/>
      <c r="DS709" s="2"/>
      <c r="DT709" s="2"/>
      <c r="DU709" s="2"/>
      <c r="DV709" s="2"/>
      <c r="DW709" s="2"/>
      <c r="DX709" s="2"/>
      <c r="DY709" s="2"/>
      <c r="DZ709" s="2"/>
      <c r="EA709" s="2"/>
      <c r="EB709" s="2"/>
      <c r="EC709" s="2"/>
      <c r="ED709" s="2"/>
      <c r="EE709" s="2"/>
      <c r="EF709" s="2"/>
      <c r="EG709" s="2"/>
      <c r="EH709" s="2"/>
      <c r="EI709" s="2"/>
      <c r="EJ709" s="2"/>
      <c r="EK709" s="2"/>
      <c r="EL709" s="2"/>
      <c r="EM709" s="2"/>
      <c r="EN709" s="2"/>
      <c r="EO709" s="2"/>
      <c r="EP709" s="2"/>
      <c r="EQ709" s="2"/>
      <c r="ER709" s="2"/>
      <c r="ES709" s="2"/>
      <c r="ET709" s="2"/>
      <c r="EU709" s="2"/>
      <c r="EV709" s="2"/>
    </row>
    <row r="710" spans="1:152" ht="12.7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c r="BS710" s="2"/>
      <c r="BT710" s="2"/>
      <c r="BU710" s="2"/>
      <c r="BV710" s="2"/>
      <c r="BW710" s="2"/>
      <c r="BX710" s="2"/>
      <c r="BY710" s="2"/>
      <c r="BZ710" s="2"/>
      <c r="CA710" s="2"/>
      <c r="CB710" s="2"/>
      <c r="CC710" s="2"/>
      <c r="CD710" s="2"/>
      <c r="CE710" s="2"/>
      <c r="CF710" s="2"/>
      <c r="CG710" s="2"/>
      <c r="CH710" s="2"/>
      <c r="CI710" s="2"/>
      <c r="CJ710" s="2"/>
      <c r="CK710" s="2"/>
      <c r="CL710" s="2"/>
      <c r="CM710" s="2"/>
      <c r="CN710" s="2"/>
      <c r="CO710" s="2"/>
      <c r="CP710" s="2"/>
      <c r="CQ710" s="2"/>
      <c r="CR710" s="2"/>
      <c r="CS710" s="2"/>
      <c r="CT710" s="2"/>
      <c r="CU710" s="2"/>
      <c r="CV710" s="2"/>
      <c r="CW710" s="2"/>
      <c r="CX710" s="2"/>
      <c r="CY710" s="2"/>
      <c r="CZ710" s="2"/>
      <c r="DA710" s="2"/>
      <c r="DB710" s="2"/>
      <c r="DC710" s="2"/>
      <c r="DD710" s="2"/>
      <c r="DE710" s="2"/>
      <c r="DF710" s="2"/>
      <c r="DG710" s="2"/>
      <c r="DH710" s="2"/>
      <c r="DI710" s="2"/>
      <c r="DJ710" s="2"/>
      <c r="DK710" s="2"/>
      <c r="DL710" s="2"/>
      <c r="DM710" s="2"/>
      <c r="DN710" s="2"/>
      <c r="DO710" s="2"/>
      <c r="DP710" s="2"/>
      <c r="DQ710" s="2"/>
      <c r="DR710" s="2"/>
      <c r="DS710" s="2"/>
      <c r="DT710" s="2"/>
      <c r="DU710" s="2"/>
      <c r="DV710" s="2"/>
      <c r="DW710" s="2"/>
      <c r="DX710" s="2"/>
      <c r="DY710" s="2"/>
      <c r="DZ710" s="2"/>
      <c r="EA710" s="2"/>
      <c r="EB710" s="2"/>
      <c r="EC710" s="2"/>
      <c r="ED710" s="2"/>
      <c r="EE710" s="2"/>
      <c r="EF710" s="2"/>
      <c r="EG710" s="2"/>
      <c r="EH710" s="2"/>
      <c r="EI710" s="2"/>
      <c r="EJ710" s="2"/>
      <c r="EK710" s="2"/>
      <c r="EL710" s="2"/>
      <c r="EM710" s="2"/>
      <c r="EN710" s="2"/>
      <c r="EO710" s="2"/>
      <c r="EP710" s="2"/>
      <c r="EQ710" s="2"/>
      <c r="ER710" s="2"/>
      <c r="ES710" s="2"/>
      <c r="ET710" s="2"/>
      <c r="EU710" s="2"/>
      <c r="EV710" s="2"/>
    </row>
    <row r="711" spans="1:152" ht="12.7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c r="BS711" s="2"/>
      <c r="BT711" s="2"/>
      <c r="BU711" s="2"/>
      <c r="BV711" s="2"/>
      <c r="BW711" s="2"/>
      <c r="BX711" s="2"/>
      <c r="BY711" s="2"/>
      <c r="BZ711" s="2"/>
      <c r="CA711" s="2"/>
      <c r="CB711" s="2"/>
      <c r="CC711" s="2"/>
      <c r="CD711" s="2"/>
      <c r="CE711" s="2"/>
      <c r="CF711" s="2"/>
      <c r="CG711" s="2"/>
      <c r="CH711" s="2"/>
      <c r="CI711" s="2"/>
      <c r="CJ711" s="2"/>
      <c r="CK711" s="2"/>
      <c r="CL711" s="2"/>
      <c r="CM711" s="2"/>
      <c r="CN711" s="2"/>
      <c r="CO711" s="2"/>
      <c r="CP711" s="2"/>
      <c r="CQ711" s="2"/>
      <c r="CR711" s="2"/>
      <c r="CS711" s="2"/>
      <c r="CT711" s="2"/>
      <c r="CU711" s="2"/>
      <c r="CV711" s="2"/>
      <c r="CW711" s="2"/>
      <c r="CX711" s="2"/>
      <c r="CY711" s="2"/>
      <c r="CZ711" s="2"/>
      <c r="DA711" s="2"/>
      <c r="DB711" s="2"/>
      <c r="DC711" s="2"/>
      <c r="DD711" s="2"/>
      <c r="DE711" s="2"/>
      <c r="DF711" s="2"/>
      <c r="DG711" s="2"/>
      <c r="DH711" s="2"/>
      <c r="DI711" s="2"/>
      <c r="DJ711" s="2"/>
      <c r="DK711" s="2"/>
      <c r="DL711" s="2"/>
      <c r="DM711" s="2"/>
      <c r="DN711" s="2"/>
      <c r="DO711" s="2"/>
      <c r="DP711" s="2"/>
      <c r="DQ711" s="2"/>
      <c r="DR711" s="2"/>
      <c r="DS711" s="2"/>
      <c r="DT711" s="2"/>
      <c r="DU711" s="2"/>
      <c r="DV711" s="2"/>
      <c r="DW711" s="2"/>
      <c r="DX711" s="2"/>
      <c r="DY711" s="2"/>
      <c r="DZ711" s="2"/>
      <c r="EA711" s="2"/>
      <c r="EB711" s="2"/>
      <c r="EC711" s="2"/>
      <c r="ED711" s="2"/>
      <c r="EE711" s="2"/>
      <c r="EF711" s="2"/>
      <c r="EG711" s="2"/>
      <c r="EH711" s="2"/>
      <c r="EI711" s="2"/>
      <c r="EJ711" s="2"/>
      <c r="EK711" s="2"/>
      <c r="EL711" s="2"/>
      <c r="EM711" s="2"/>
      <c r="EN711" s="2"/>
      <c r="EO711" s="2"/>
      <c r="EP711" s="2"/>
      <c r="EQ711" s="2"/>
      <c r="ER711" s="2"/>
      <c r="ES711" s="2"/>
      <c r="ET711" s="2"/>
      <c r="EU711" s="2"/>
      <c r="EV711" s="2"/>
    </row>
    <row r="712" spans="1:152" ht="12.7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c r="BS712" s="2"/>
      <c r="BT712" s="2"/>
      <c r="BU712" s="2"/>
      <c r="BV712" s="2"/>
      <c r="BW712" s="2"/>
      <c r="BX712" s="2"/>
      <c r="BY712" s="2"/>
      <c r="BZ712" s="2"/>
      <c r="CA712" s="2"/>
      <c r="CB712" s="2"/>
      <c r="CC712" s="2"/>
      <c r="CD712" s="2"/>
      <c r="CE712" s="2"/>
      <c r="CF712" s="2"/>
      <c r="CG712" s="2"/>
      <c r="CH712" s="2"/>
      <c r="CI712" s="2"/>
      <c r="CJ712" s="2"/>
      <c r="CK712" s="2"/>
      <c r="CL712" s="2"/>
      <c r="CM712" s="2"/>
      <c r="CN712" s="2"/>
      <c r="CO712" s="2"/>
      <c r="CP712" s="2"/>
      <c r="CQ712" s="2"/>
      <c r="CR712" s="2"/>
      <c r="CS712" s="2"/>
      <c r="CT712" s="2"/>
      <c r="CU712" s="2"/>
      <c r="CV712" s="2"/>
      <c r="CW712" s="2"/>
      <c r="CX712" s="2"/>
      <c r="CY712" s="2"/>
      <c r="CZ712" s="2"/>
      <c r="DA712" s="2"/>
      <c r="DB712" s="2"/>
      <c r="DC712" s="2"/>
      <c r="DD712" s="2"/>
      <c r="DE712" s="2"/>
      <c r="DF712" s="2"/>
      <c r="DG712" s="2"/>
      <c r="DH712" s="2"/>
      <c r="DI712" s="2"/>
      <c r="DJ712" s="2"/>
      <c r="DK712" s="2"/>
      <c r="DL712" s="2"/>
      <c r="DM712" s="2"/>
      <c r="DN712" s="2"/>
      <c r="DO712" s="2"/>
      <c r="DP712" s="2"/>
      <c r="DQ712" s="2"/>
      <c r="DR712" s="2"/>
      <c r="DS712" s="2"/>
      <c r="DT712" s="2"/>
      <c r="DU712" s="2"/>
      <c r="DV712" s="2"/>
      <c r="DW712" s="2"/>
      <c r="DX712" s="2"/>
      <c r="DY712" s="2"/>
      <c r="DZ712" s="2"/>
      <c r="EA712" s="2"/>
      <c r="EB712" s="2"/>
      <c r="EC712" s="2"/>
      <c r="ED712" s="2"/>
      <c r="EE712" s="2"/>
      <c r="EF712" s="2"/>
      <c r="EG712" s="2"/>
      <c r="EH712" s="2"/>
      <c r="EI712" s="2"/>
      <c r="EJ712" s="2"/>
      <c r="EK712" s="2"/>
      <c r="EL712" s="2"/>
      <c r="EM712" s="2"/>
      <c r="EN712" s="2"/>
      <c r="EO712" s="2"/>
      <c r="EP712" s="2"/>
      <c r="EQ712" s="2"/>
      <c r="ER712" s="2"/>
      <c r="ES712" s="2"/>
      <c r="ET712" s="2"/>
      <c r="EU712" s="2"/>
      <c r="EV712" s="2"/>
    </row>
    <row r="713" spans="1:152" ht="12.7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c r="BS713" s="2"/>
      <c r="BT713" s="2"/>
      <c r="BU713" s="2"/>
      <c r="BV713" s="2"/>
      <c r="BW713" s="2"/>
      <c r="BX713" s="2"/>
      <c r="BY713" s="2"/>
      <c r="BZ713" s="2"/>
      <c r="CA713" s="2"/>
      <c r="CB713" s="2"/>
      <c r="CC713" s="2"/>
      <c r="CD713" s="2"/>
      <c r="CE713" s="2"/>
      <c r="CF713" s="2"/>
      <c r="CG713" s="2"/>
      <c r="CH713" s="2"/>
      <c r="CI713" s="2"/>
      <c r="CJ713" s="2"/>
      <c r="CK713" s="2"/>
      <c r="CL713" s="2"/>
      <c r="CM713" s="2"/>
      <c r="CN713" s="2"/>
      <c r="CO713" s="2"/>
      <c r="CP713" s="2"/>
      <c r="CQ713" s="2"/>
      <c r="CR713" s="2"/>
      <c r="CS713" s="2"/>
      <c r="CT713" s="2"/>
      <c r="CU713" s="2"/>
      <c r="CV713" s="2"/>
      <c r="CW713" s="2"/>
      <c r="CX713" s="2"/>
      <c r="CY713" s="2"/>
      <c r="CZ713" s="2"/>
      <c r="DA713" s="2"/>
      <c r="DB713" s="2"/>
      <c r="DC713" s="2"/>
      <c r="DD713" s="2"/>
      <c r="DE713" s="2"/>
      <c r="DF713" s="2"/>
      <c r="DG713" s="2"/>
      <c r="DH713" s="2"/>
      <c r="DI713" s="2"/>
      <c r="DJ713" s="2"/>
      <c r="DK713" s="2"/>
      <c r="DL713" s="2"/>
      <c r="DM713" s="2"/>
      <c r="DN713" s="2"/>
      <c r="DO713" s="2"/>
      <c r="DP713" s="2"/>
      <c r="DQ713" s="2"/>
      <c r="DR713" s="2"/>
      <c r="DS713" s="2"/>
      <c r="DT713" s="2"/>
      <c r="DU713" s="2"/>
      <c r="DV713" s="2"/>
      <c r="DW713" s="2"/>
      <c r="DX713" s="2"/>
      <c r="DY713" s="2"/>
      <c r="DZ713" s="2"/>
      <c r="EA713" s="2"/>
      <c r="EB713" s="2"/>
      <c r="EC713" s="2"/>
      <c r="ED713" s="2"/>
      <c r="EE713" s="2"/>
      <c r="EF713" s="2"/>
      <c r="EG713" s="2"/>
      <c r="EH713" s="2"/>
      <c r="EI713" s="2"/>
      <c r="EJ713" s="2"/>
      <c r="EK713" s="2"/>
      <c r="EL713" s="2"/>
      <c r="EM713" s="2"/>
      <c r="EN713" s="2"/>
      <c r="EO713" s="2"/>
      <c r="EP713" s="2"/>
      <c r="EQ713" s="2"/>
      <c r="ER713" s="2"/>
      <c r="ES713" s="2"/>
      <c r="ET713" s="2"/>
      <c r="EU713" s="2"/>
      <c r="EV713" s="2"/>
    </row>
    <row r="714" spans="1:152" ht="12.7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c r="BS714" s="2"/>
      <c r="BT714" s="2"/>
      <c r="BU714" s="2"/>
      <c r="BV714" s="2"/>
      <c r="BW714" s="2"/>
      <c r="BX714" s="2"/>
      <c r="BY714" s="2"/>
      <c r="BZ714" s="2"/>
      <c r="CA714" s="2"/>
      <c r="CB714" s="2"/>
      <c r="CC714" s="2"/>
      <c r="CD714" s="2"/>
      <c r="CE714" s="2"/>
      <c r="CF714" s="2"/>
      <c r="CG714" s="2"/>
      <c r="CH714" s="2"/>
      <c r="CI714" s="2"/>
      <c r="CJ714" s="2"/>
      <c r="CK714" s="2"/>
      <c r="CL714" s="2"/>
      <c r="CM714" s="2"/>
      <c r="CN714" s="2"/>
      <c r="CO714" s="2"/>
      <c r="CP714" s="2"/>
      <c r="CQ714" s="2"/>
      <c r="CR714" s="2"/>
      <c r="CS714" s="2"/>
      <c r="CT714" s="2"/>
      <c r="CU714" s="2"/>
      <c r="CV714" s="2"/>
      <c r="CW714" s="2"/>
      <c r="CX714" s="2"/>
      <c r="CY714" s="2"/>
      <c r="CZ714" s="2"/>
      <c r="DA714" s="2"/>
      <c r="DB714" s="2"/>
      <c r="DC714" s="2"/>
      <c r="DD714" s="2"/>
      <c r="DE714" s="2"/>
      <c r="DF714" s="2"/>
      <c r="DG714" s="2"/>
      <c r="DH714" s="2"/>
      <c r="DI714" s="2"/>
      <c r="DJ714" s="2"/>
      <c r="DK714" s="2"/>
      <c r="DL714" s="2"/>
      <c r="DM714" s="2"/>
      <c r="DN714" s="2"/>
      <c r="DO714" s="2"/>
      <c r="DP714" s="2"/>
      <c r="DQ714" s="2"/>
      <c r="DR714" s="2"/>
      <c r="DS714" s="2"/>
      <c r="DT714" s="2"/>
      <c r="DU714" s="2"/>
      <c r="DV714" s="2"/>
      <c r="DW714" s="2"/>
      <c r="DX714" s="2"/>
      <c r="DY714" s="2"/>
      <c r="DZ714" s="2"/>
      <c r="EA714" s="2"/>
      <c r="EB714" s="2"/>
      <c r="EC714" s="2"/>
      <c r="ED714" s="2"/>
      <c r="EE714" s="2"/>
      <c r="EF714" s="2"/>
      <c r="EG714" s="2"/>
      <c r="EH714" s="2"/>
      <c r="EI714" s="2"/>
      <c r="EJ714" s="2"/>
      <c r="EK714" s="2"/>
      <c r="EL714" s="2"/>
      <c r="EM714" s="2"/>
      <c r="EN714" s="2"/>
      <c r="EO714" s="2"/>
      <c r="EP714" s="2"/>
      <c r="EQ714" s="2"/>
      <c r="ER714" s="2"/>
      <c r="ES714" s="2"/>
      <c r="ET714" s="2"/>
      <c r="EU714" s="2"/>
      <c r="EV714" s="2"/>
    </row>
    <row r="715" spans="1:152" ht="12.7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c r="BS715" s="2"/>
      <c r="BT715" s="2"/>
      <c r="BU715" s="2"/>
      <c r="BV715" s="2"/>
      <c r="BW715" s="2"/>
      <c r="BX715" s="2"/>
      <c r="BY715" s="2"/>
      <c r="BZ715" s="2"/>
      <c r="CA715" s="2"/>
      <c r="CB715" s="2"/>
      <c r="CC715" s="2"/>
      <c r="CD715" s="2"/>
      <c r="CE715" s="2"/>
      <c r="CF715" s="2"/>
      <c r="CG715" s="2"/>
      <c r="CH715" s="2"/>
      <c r="CI715" s="2"/>
      <c r="CJ715" s="2"/>
      <c r="CK715" s="2"/>
      <c r="CL715" s="2"/>
      <c r="CM715" s="2"/>
      <c r="CN715" s="2"/>
      <c r="CO715" s="2"/>
      <c r="CP715" s="2"/>
      <c r="CQ715" s="2"/>
      <c r="CR715" s="2"/>
      <c r="CS715" s="2"/>
      <c r="CT715" s="2"/>
      <c r="CU715" s="2"/>
      <c r="CV715" s="2"/>
      <c r="CW715" s="2"/>
      <c r="CX715" s="2"/>
      <c r="CY715" s="2"/>
      <c r="CZ715" s="2"/>
      <c r="DA715" s="2"/>
      <c r="DB715" s="2"/>
      <c r="DC715" s="2"/>
      <c r="DD715" s="2"/>
      <c r="DE715" s="2"/>
      <c r="DF715" s="2"/>
      <c r="DG715" s="2"/>
      <c r="DH715" s="2"/>
      <c r="DI715" s="2"/>
      <c r="DJ715" s="2"/>
      <c r="DK715" s="2"/>
      <c r="DL715" s="2"/>
      <c r="DM715" s="2"/>
      <c r="DN715" s="2"/>
      <c r="DO715" s="2"/>
      <c r="DP715" s="2"/>
      <c r="DQ715" s="2"/>
      <c r="DR715" s="2"/>
      <c r="DS715" s="2"/>
      <c r="DT715" s="2"/>
      <c r="DU715" s="2"/>
      <c r="DV715" s="2"/>
      <c r="DW715" s="2"/>
      <c r="DX715" s="2"/>
      <c r="DY715" s="2"/>
      <c r="DZ715" s="2"/>
      <c r="EA715" s="2"/>
      <c r="EB715" s="2"/>
      <c r="EC715" s="2"/>
      <c r="ED715" s="2"/>
      <c r="EE715" s="2"/>
      <c r="EF715" s="2"/>
      <c r="EG715" s="2"/>
      <c r="EH715" s="2"/>
      <c r="EI715" s="2"/>
      <c r="EJ715" s="2"/>
      <c r="EK715" s="2"/>
      <c r="EL715" s="2"/>
      <c r="EM715" s="2"/>
      <c r="EN715" s="2"/>
      <c r="EO715" s="2"/>
      <c r="EP715" s="2"/>
      <c r="EQ715" s="2"/>
      <c r="ER715" s="2"/>
      <c r="ES715" s="2"/>
      <c r="ET715" s="2"/>
      <c r="EU715" s="2"/>
      <c r="EV715" s="2"/>
    </row>
    <row r="716" spans="1:152" ht="12.7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c r="BT716" s="2"/>
      <c r="BU716" s="2"/>
      <c r="BV716" s="2"/>
      <c r="BW716" s="2"/>
      <c r="BX716" s="2"/>
      <c r="BY716" s="2"/>
      <c r="BZ716" s="2"/>
      <c r="CA716" s="2"/>
      <c r="CB716" s="2"/>
      <c r="CC716" s="2"/>
      <c r="CD716" s="2"/>
      <c r="CE716" s="2"/>
      <c r="CF716" s="2"/>
      <c r="CG716" s="2"/>
      <c r="CH716" s="2"/>
      <c r="CI716" s="2"/>
      <c r="CJ716" s="2"/>
      <c r="CK716" s="2"/>
      <c r="CL716" s="2"/>
      <c r="CM716" s="2"/>
      <c r="CN716" s="2"/>
      <c r="CO716" s="2"/>
      <c r="CP716" s="2"/>
      <c r="CQ716" s="2"/>
      <c r="CR716" s="2"/>
      <c r="CS716" s="2"/>
      <c r="CT716" s="2"/>
      <c r="CU716" s="2"/>
      <c r="CV716" s="2"/>
      <c r="CW716" s="2"/>
      <c r="CX716" s="2"/>
      <c r="CY716" s="2"/>
      <c r="CZ716" s="2"/>
      <c r="DA716" s="2"/>
      <c r="DB716" s="2"/>
      <c r="DC716" s="2"/>
      <c r="DD716" s="2"/>
      <c r="DE716" s="2"/>
      <c r="DF716" s="2"/>
      <c r="DG716" s="2"/>
      <c r="DH716" s="2"/>
      <c r="DI716" s="2"/>
      <c r="DJ716" s="2"/>
      <c r="DK716" s="2"/>
      <c r="DL716" s="2"/>
      <c r="DM716" s="2"/>
      <c r="DN716" s="2"/>
      <c r="DO716" s="2"/>
      <c r="DP716" s="2"/>
      <c r="DQ716" s="2"/>
      <c r="DR716" s="2"/>
      <c r="DS716" s="2"/>
      <c r="DT716" s="2"/>
      <c r="DU716" s="2"/>
      <c r="DV716" s="2"/>
      <c r="DW716" s="2"/>
      <c r="DX716" s="2"/>
      <c r="DY716" s="2"/>
      <c r="DZ716" s="2"/>
      <c r="EA716" s="2"/>
      <c r="EB716" s="2"/>
      <c r="EC716" s="2"/>
      <c r="ED716" s="2"/>
      <c r="EE716" s="2"/>
      <c r="EF716" s="2"/>
      <c r="EG716" s="2"/>
      <c r="EH716" s="2"/>
      <c r="EI716" s="2"/>
      <c r="EJ716" s="2"/>
      <c r="EK716" s="2"/>
      <c r="EL716" s="2"/>
      <c r="EM716" s="2"/>
      <c r="EN716" s="2"/>
      <c r="EO716" s="2"/>
      <c r="EP716" s="2"/>
      <c r="EQ716" s="2"/>
      <c r="ER716" s="2"/>
      <c r="ES716" s="2"/>
      <c r="ET716" s="2"/>
      <c r="EU716" s="2"/>
      <c r="EV716" s="2"/>
    </row>
    <row r="717" spans="1:152" ht="12.7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c r="BS717" s="2"/>
      <c r="BT717" s="2"/>
      <c r="BU717" s="2"/>
      <c r="BV717" s="2"/>
      <c r="BW717" s="2"/>
      <c r="BX717" s="2"/>
      <c r="BY717" s="2"/>
      <c r="BZ717" s="2"/>
      <c r="CA717" s="2"/>
      <c r="CB717" s="2"/>
      <c r="CC717" s="2"/>
      <c r="CD717" s="2"/>
      <c r="CE717" s="2"/>
      <c r="CF717" s="2"/>
      <c r="CG717" s="2"/>
      <c r="CH717" s="2"/>
      <c r="CI717" s="2"/>
      <c r="CJ717" s="2"/>
      <c r="CK717" s="2"/>
      <c r="CL717" s="2"/>
      <c r="CM717" s="2"/>
      <c r="CN717" s="2"/>
      <c r="CO717" s="2"/>
      <c r="CP717" s="2"/>
      <c r="CQ717" s="2"/>
      <c r="CR717" s="2"/>
      <c r="CS717" s="2"/>
      <c r="CT717" s="2"/>
      <c r="CU717" s="2"/>
      <c r="CV717" s="2"/>
      <c r="CW717" s="2"/>
      <c r="CX717" s="2"/>
      <c r="CY717" s="2"/>
      <c r="CZ717" s="2"/>
      <c r="DA717" s="2"/>
      <c r="DB717" s="2"/>
      <c r="DC717" s="2"/>
      <c r="DD717" s="2"/>
      <c r="DE717" s="2"/>
      <c r="DF717" s="2"/>
      <c r="DG717" s="2"/>
      <c r="DH717" s="2"/>
      <c r="DI717" s="2"/>
      <c r="DJ717" s="2"/>
      <c r="DK717" s="2"/>
      <c r="DL717" s="2"/>
      <c r="DM717" s="2"/>
      <c r="DN717" s="2"/>
      <c r="DO717" s="2"/>
      <c r="DP717" s="2"/>
      <c r="DQ717" s="2"/>
      <c r="DR717" s="2"/>
      <c r="DS717" s="2"/>
      <c r="DT717" s="2"/>
      <c r="DU717" s="2"/>
      <c r="DV717" s="2"/>
      <c r="DW717" s="2"/>
      <c r="DX717" s="2"/>
      <c r="DY717" s="2"/>
      <c r="DZ717" s="2"/>
      <c r="EA717" s="2"/>
      <c r="EB717" s="2"/>
      <c r="EC717" s="2"/>
      <c r="ED717" s="2"/>
      <c r="EE717" s="2"/>
      <c r="EF717" s="2"/>
      <c r="EG717" s="2"/>
      <c r="EH717" s="2"/>
      <c r="EI717" s="2"/>
      <c r="EJ717" s="2"/>
      <c r="EK717" s="2"/>
      <c r="EL717" s="2"/>
      <c r="EM717" s="2"/>
      <c r="EN717" s="2"/>
      <c r="EO717" s="2"/>
      <c r="EP717" s="2"/>
      <c r="EQ717" s="2"/>
      <c r="ER717" s="2"/>
      <c r="ES717" s="2"/>
      <c r="ET717" s="2"/>
      <c r="EU717" s="2"/>
      <c r="EV717" s="2"/>
    </row>
    <row r="718" spans="1:152" ht="12.7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c r="BV718" s="2"/>
      <c r="BW718" s="2"/>
      <c r="BX718" s="2"/>
      <c r="BY718" s="2"/>
      <c r="BZ718" s="2"/>
      <c r="CA718" s="2"/>
      <c r="CB718" s="2"/>
      <c r="CC718" s="2"/>
      <c r="CD718" s="2"/>
      <c r="CE718" s="2"/>
      <c r="CF718" s="2"/>
      <c r="CG718" s="2"/>
      <c r="CH718" s="2"/>
      <c r="CI718" s="2"/>
      <c r="CJ718" s="2"/>
      <c r="CK718" s="2"/>
      <c r="CL718" s="2"/>
      <c r="CM718" s="2"/>
      <c r="CN718" s="2"/>
      <c r="CO718" s="2"/>
      <c r="CP718" s="2"/>
      <c r="CQ718" s="2"/>
      <c r="CR718" s="2"/>
      <c r="CS718" s="2"/>
      <c r="CT718" s="2"/>
      <c r="CU718" s="2"/>
      <c r="CV718" s="2"/>
      <c r="CW718" s="2"/>
      <c r="CX718" s="2"/>
      <c r="CY718" s="2"/>
      <c r="CZ718" s="2"/>
      <c r="DA718" s="2"/>
      <c r="DB718" s="2"/>
      <c r="DC718" s="2"/>
      <c r="DD718" s="2"/>
      <c r="DE718" s="2"/>
      <c r="DF718" s="2"/>
      <c r="DG718" s="2"/>
      <c r="DH718" s="2"/>
      <c r="DI718" s="2"/>
      <c r="DJ718" s="2"/>
      <c r="DK718" s="2"/>
      <c r="DL718" s="2"/>
      <c r="DM718" s="2"/>
      <c r="DN718" s="2"/>
      <c r="DO718" s="2"/>
      <c r="DP718" s="2"/>
      <c r="DQ718" s="2"/>
      <c r="DR718" s="2"/>
      <c r="DS718" s="2"/>
      <c r="DT718" s="2"/>
      <c r="DU718" s="2"/>
      <c r="DV718" s="2"/>
      <c r="DW718" s="2"/>
      <c r="DX718" s="2"/>
      <c r="DY718" s="2"/>
      <c r="DZ718" s="2"/>
      <c r="EA718" s="2"/>
      <c r="EB718" s="2"/>
      <c r="EC718" s="2"/>
      <c r="ED718" s="2"/>
      <c r="EE718" s="2"/>
      <c r="EF718" s="2"/>
      <c r="EG718" s="2"/>
      <c r="EH718" s="2"/>
      <c r="EI718" s="2"/>
      <c r="EJ718" s="2"/>
      <c r="EK718" s="2"/>
      <c r="EL718" s="2"/>
      <c r="EM718" s="2"/>
      <c r="EN718" s="2"/>
      <c r="EO718" s="2"/>
      <c r="EP718" s="2"/>
      <c r="EQ718" s="2"/>
      <c r="ER718" s="2"/>
      <c r="ES718" s="2"/>
      <c r="ET718" s="2"/>
      <c r="EU718" s="2"/>
      <c r="EV718" s="2"/>
    </row>
    <row r="719" spans="1:152" ht="12.7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2"/>
      <c r="BT719" s="2"/>
      <c r="BU719" s="2"/>
      <c r="BV719" s="2"/>
      <c r="BW719" s="2"/>
      <c r="BX719" s="2"/>
      <c r="BY719" s="2"/>
      <c r="BZ719" s="2"/>
      <c r="CA719" s="2"/>
      <c r="CB719" s="2"/>
      <c r="CC719" s="2"/>
      <c r="CD719" s="2"/>
      <c r="CE719" s="2"/>
      <c r="CF719" s="2"/>
      <c r="CG719" s="2"/>
      <c r="CH719" s="2"/>
      <c r="CI719" s="2"/>
      <c r="CJ719" s="2"/>
      <c r="CK719" s="2"/>
      <c r="CL719" s="2"/>
      <c r="CM719" s="2"/>
      <c r="CN719" s="2"/>
      <c r="CO719" s="2"/>
      <c r="CP719" s="2"/>
      <c r="CQ719" s="2"/>
      <c r="CR719" s="2"/>
      <c r="CS719" s="2"/>
      <c r="CT719" s="2"/>
      <c r="CU719" s="2"/>
      <c r="CV719" s="2"/>
      <c r="CW719" s="2"/>
      <c r="CX719" s="2"/>
      <c r="CY719" s="2"/>
      <c r="CZ719" s="2"/>
      <c r="DA719" s="2"/>
      <c r="DB719" s="2"/>
      <c r="DC719" s="2"/>
      <c r="DD719" s="2"/>
      <c r="DE719" s="2"/>
      <c r="DF719" s="2"/>
      <c r="DG719" s="2"/>
      <c r="DH719" s="2"/>
      <c r="DI719" s="2"/>
      <c r="DJ719" s="2"/>
      <c r="DK719" s="2"/>
      <c r="DL719" s="2"/>
      <c r="DM719" s="2"/>
      <c r="DN719" s="2"/>
      <c r="DO719" s="2"/>
      <c r="DP719" s="2"/>
      <c r="DQ719" s="2"/>
      <c r="DR719" s="2"/>
      <c r="DS719" s="2"/>
      <c r="DT719" s="2"/>
      <c r="DU719" s="2"/>
      <c r="DV719" s="2"/>
      <c r="DW719" s="2"/>
      <c r="DX719" s="2"/>
      <c r="DY719" s="2"/>
      <c r="DZ719" s="2"/>
      <c r="EA719" s="2"/>
      <c r="EB719" s="2"/>
      <c r="EC719" s="2"/>
      <c r="ED719" s="2"/>
      <c r="EE719" s="2"/>
      <c r="EF719" s="2"/>
      <c r="EG719" s="2"/>
      <c r="EH719" s="2"/>
      <c r="EI719" s="2"/>
      <c r="EJ719" s="2"/>
      <c r="EK719" s="2"/>
      <c r="EL719" s="2"/>
      <c r="EM719" s="2"/>
      <c r="EN719" s="2"/>
      <c r="EO719" s="2"/>
      <c r="EP719" s="2"/>
      <c r="EQ719" s="2"/>
      <c r="ER719" s="2"/>
      <c r="ES719" s="2"/>
      <c r="ET719" s="2"/>
      <c r="EU719" s="2"/>
      <c r="EV719" s="2"/>
    </row>
    <row r="720" spans="1:152" ht="12.7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c r="BS720" s="2"/>
      <c r="BT720" s="2"/>
      <c r="BU720" s="2"/>
      <c r="BV720" s="2"/>
      <c r="BW720" s="2"/>
      <c r="BX720" s="2"/>
      <c r="BY720" s="2"/>
      <c r="BZ720" s="2"/>
      <c r="CA720" s="2"/>
      <c r="CB720" s="2"/>
      <c r="CC720" s="2"/>
      <c r="CD720" s="2"/>
      <c r="CE720" s="2"/>
      <c r="CF720" s="2"/>
      <c r="CG720" s="2"/>
      <c r="CH720" s="2"/>
      <c r="CI720" s="2"/>
      <c r="CJ720" s="2"/>
      <c r="CK720" s="2"/>
      <c r="CL720" s="2"/>
      <c r="CM720" s="2"/>
      <c r="CN720" s="2"/>
      <c r="CO720" s="2"/>
      <c r="CP720" s="2"/>
      <c r="CQ720" s="2"/>
      <c r="CR720" s="2"/>
      <c r="CS720" s="2"/>
      <c r="CT720" s="2"/>
      <c r="CU720" s="2"/>
      <c r="CV720" s="2"/>
      <c r="CW720" s="2"/>
      <c r="CX720" s="2"/>
      <c r="CY720" s="2"/>
      <c r="CZ720" s="2"/>
      <c r="DA720" s="2"/>
      <c r="DB720" s="2"/>
      <c r="DC720" s="2"/>
      <c r="DD720" s="2"/>
      <c r="DE720" s="2"/>
      <c r="DF720" s="2"/>
      <c r="DG720" s="2"/>
      <c r="DH720" s="2"/>
      <c r="DI720" s="2"/>
      <c r="DJ720" s="2"/>
      <c r="DK720" s="2"/>
      <c r="DL720" s="2"/>
      <c r="DM720" s="2"/>
      <c r="DN720" s="2"/>
      <c r="DO720" s="2"/>
      <c r="DP720" s="2"/>
      <c r="DQ720" s="2"/>
      <c r="DR720" s="2"/>
      <c r="DS720" s="2"/>
      <c r="DT720" s="2"/>
      <c r="DU720" s="2"/>
      <c r="DV720" s="2"/>
      <c r="DW720" s="2"/>
      <c r="DX720" s="2"/>
      <c r="DY720" s="2"/>
      <c r="DZ720" s="2"/>
      <c r="EA720" s="2"/>
      <c r="EB720" s="2"/>
      <c r="EC720" s="2"/>
      <c r="ED720" s="2"/>
      <c r="EE720" s="2"/>
      <c r="EF720" s="2"/>
      <c r="EG720" s="2"/>
      <c r="EH720" s="2"/>
      <c r="EI720" s="2"/>
      <c r="EJ720" s="2"/>
      <c r="EK720" s="2"/>
      <c r="EL720" s="2"/>
      <c r="EM720" s="2"/>
      <c r="EN720" s="2"/>
      <c r="EO720" s="2"/>
      <c r="EP720" s="2"/>
      <c r="EQ720" s="2"/>
      <c r="ER720" s="2"/>
      <c r="ES720" s="2"/>
      <c r="ET720" s="2"/>
      <c r="EU720" s="2"/>
      <c r="EV720" s="2"/>
    </row>
    <row r="721" spans="1:152" ht="12.7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c r="BS721" s="2"/>
      <c r="BT721" s="2"/>
      <c r="BU721" s="2"/>
      <c r="BV721" s="2"/>
      <c r="BW721" s="2"/>
      <c r="BX721" s="2"/>
      <c r="BY721" s="2"/>
      <c r="BZ721" s="2"/>
      <c r="CA721" s="2"/>
      <c r="CB721" s="2"/>
      <c r="CC721" s="2"/>
      <c r="CD721" s="2"/>
      <c r="CE721" s="2"/>
      <c r="CF721" s="2"/>
      <c r="CG721" s="2"/>
      <c r="CH721" s="2"/>
      <c r="CI721" s="2"/>
      <c r="CJ721" s="2"/>
      <c r="CK721" s="2"/>
      <c r="CL721" s="2"/>
      <c r="CM721" s="2"/>
      <c r="CN721" s="2"/>
      <c r="CO721" s="2"/>
      <c r="CP721" s="2"/>
      <c r="CQ721" s="2"/>
      <c r="CR721" s="2"/>
      <c r="CS721" s="2"/>
      <c r="CT721" s="2"/>
      <c r="CU721" s="2"/>
      <c r="CV721" s="2"/>
      <c r="CW721" s="2"/>
      <c r="CX721" s="2"/>
      <c r="CY721" s="2"/>
      <c r="CZ721" s="2"/>
      <c r="DA721" s="2"/>
      <c r="DB721" s="2"/>
      <c r="DC721" s="2"/>
      <c r="DD721" s="2"/>
      <c r="DE721" s="2"/>
      <c r="DF721" s="2"/>
      <c r="DG721" s="2"/>
      <c r="DH721" s="2"/>
      <c r="DI721" s="2"/>
      <c r="DJ721" s="2"/>
      <c r="DK721" s="2"/>
      <c r="DL721" s="2"/>
      <c r="DM721" s="2"/>
      <c r="DN721" s="2"/>
      <c r="DO721" s="2"/>
      <c r="DP721" s="2"/>
      <c r="DQ721" s="2"/>
      <c r="DR721" s="2"/>
      <c r="DS721" s="2"/>
      <c r="DT721" s="2"/>
      <c r="DU721" s="2"/>
      <c r="DV721" s="2"/>
      <c r="DW721" s="2"/>
      <c r="DX721" s="2"/>
      <c r="DY721" s="2"/>
      <c r="DZ721" s="2"/>
      <c r="EA721" s="2"/>
      <c r="EB721" s="2"/>
      <c r="EC721" s="2"/>
      <c r="ED721" s="2"/>
      <c r="EE721" s="2"/>
      <c r="EF721" s="2"/>
      <c r="EG721" s="2"/>
      <c r="EH721" s="2"/>
      <c r="EI721" s="2"/>
      <c r="EJ721" s="2"/>
      <c r="EK721" s="2"/>
      <c r="EL721" s="2"/>
      <c r="EM721" s="2"/>
      <c r="EN721" s="2"/>
      <c r="EO721" s="2"/>
      <c r="EP721" s="2"/>
      <c r="EQ721" s="2"/>
      <c r="ER721" s="2"/>
      <c r="ES721" s="2"/>
      <c r="ET721" s="2"/>
      <c r="EU721" s="2"/>
      <c r="EV721" s="2"/>
    </row>
    <row r="722" spans="1:152" ht="12.7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2"/>
      <c r="BT722" s="2"/>
      <c r="BU722" s="2"/>
      <c r="BV722" s="2"/>
      <c r="BW722" s="2"/>
      <c r="BX722" s="2"/>
      <c r="BY722" s="2"/>
      <c r="BZ722" s="2"/>
      <c r="CA722" s="2"/>
      <c r="CB722" s="2"/>
      <c r="CC722" s="2"/>
      <c r="CD722" s="2"/>
      <c r="CE722" s="2"/>
      <c r="CF722" s="2"/>
      <c r="CG722" s="2"/>
      <c r="CH722" s="2"/>
      <c r="CI722" s="2"/>
      <c r="CJ722" s="2"/>
      <c r="CK722" s="2"/>
      <c r="CL722" s="2"/>
      <c r="CM722" s="2"/>
      <c r="CN722" s="2"/>
      <c r="CO722" s="2"/>
      <c r="CP722" s="2"/>
      <c r="CQ722" s="2"/>
      <c r="CR722" s="2"/>
      <c r="CS722" s="2"/>
      <c r="CT722" s="2"/>
      <c r="CU722" s="2"/>
      <c r="CV722" s="2"/>
      <c r="CW722" s="2"/>
      <c r="CX722" s="2"/>
      <c r="CY722" s="2"/>
      <c r="CZ722" s="2"/>
      <c r="DA722" s="2"/>
      <c r="DB722" s="2"/>
      <c r="DC722" s="2"/>
      <c r="DD722" s="2"/>
      <c r="DE722" s="2"/>
      <c r="DF722" s="2"/>
      <c r="DG722" s="2"/>
      <c r="DH722" s="2"/>
      <c r="DI722" s="2"/>
      <c r="DJ722" s="2"/>
      <c r="DK722" s="2"/>
      <c r="DL722" s="2"/>
      <c r="DM722" s="2"/>
      <c r="DN722" s="2"/>
      <c r="DO722" s="2"/>
      <c r="DP722" s="2"/>
      <c r="DQ722" s="2"/>
      <c r="DR722" s="2"/>
      <c r="DS722" s="2"/>
      <c r="DT722" s="2"/>
      <c r="DU722" s="2"/>
      <c r="DV722" s="2"/>
      <c r="DW722" s="2"/>
      <c r="DX722" s="2"/>
      <c r="DY722" s="2"/>
      <c r="DZ722" s="2"/>
      <c r="EA722" s="2"/>
      <c r="EB722" s="2"/>
      <c r="EC722" s="2"/>
      <c r="ED722" s="2"/>
      <c r="EE722" s="2"/>
      <c r="EF722" s="2"/>
      <c r="EG722" s="2"/>
      <c r="EH722" s="2"/>
      <c r="EI722" s="2"/>
      <c r="EJ722" s="2"/>
      <c r="EK722" s="2"/>
      <c r="EL722" s="2"/>
      <c r="EM722" s="2"/>
      <c r="EN722" s="2"/>
      <c r="EO722" s="2"/>
      <c r="EP722" s="2"/>
      <c r="EQ722" s="2"/>
      <c r="ER722" s="2"/>
      <c r="ES722" s="2"/>
      <c r="ET722" s="2"/>
      <c r="EU722" s="2"/>
      <c r="EV722" s="2"/>
    </row>
    <row r="723" spans="1:152" ht="12.7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c r="BS723" s="2"/>
      <c r="BT723" s="2"/>
      <c r="BU723" s="2"/>
      <c r="BV723" s="2"/>
      <c r="BW723" s="2"/>
      <c r="BX723" s="2"/>
      <c r="BY723" s="2"/>
      <c r="BZ723" s="2"/>
      <c r="CA723" s="2"/>
      <c r="CB723" s="2"/>
      <c r="CC723" s="2"/>
      <c r="CD723" s="2"/>
      <c r="CE723" s="2"/>
      <c r="CF723" s="2"/>
      <c r="CG723" s="2"/>
      <c r="CH723" s="2"/>
      <c r="CI723" s="2"/>
      <c r="CJ723" s="2"/>
      <c r="CK723" s="2"/>
      <c r="CL723" s="2"/>
      <c r="CM723" s="2"/>
      <c r="CN723" s="2"/>
      <c r="CO723" s="2"/>
      <c r="CP723" s="2"/>
      <c r="CQ723" s="2"/>
      <c r="CR723" s="2"/>
      <c r="CS723" s="2"/>
      <c r="CT723" s="2"/>
      <c r="CU723" s="2"/>
      <c r="CV723" s="2"/>
      <c r="CW723" s="2"/>
      <c r="CX723" s="2"/>
      <c r="CY723" s="2"/>
      <c r="CZ723" s="2"/>
      <c r="DA723" s="2"/>
      <c r="DB723" s="2"/>
      <c r="DC723" s="2"/>
      <c r="DD723" s="2"/>
      <c r="DE723" s="2"/>
      <c r="DF723" s="2"/>
      <c r="DG723" s="2"/>
      <c r="DH723" s="2"/>
      <c r="DI723" s="2"/>
      <c r="DJ723" s="2"/>
      <c r="DK723" s="2"/>
      <c r="DL723" s="2"/>
      <c r="DM723" s="2"/>
      <c r="DN723" s="2"/>
      <c r="DO723" s="2"/>
      <c r="DP723" s="2"/>
      <c r="DQ723" s="2"/>
      <c r="DR723" s="2"/>
      <c r="DS723" s="2"/>
      <c r="DT723" s="2"/>
      <c r="DU723" s="2"/>
      <c r="DV723" s="2"/>
      <c r="DW723" s="2"/>
      <c r="DX723" s="2"/>
      <c r="DY723" s="2"/>
      <c r="DZ723" s="2"/>
      <c r="EA723" s="2"/>
      <c r="EB723" s="2"/>
      <c r="EC723" s="2"/>
      <c r="ED723" s="2"/>
      <c r="EE723" s="2"/>
      <c r="EF723" s="2"/>
      <c r="EG723" s="2"/>
      <c r="EH723" s="2"/>
      <c r="EI723" s="2"/>
      <c r="EJ723" s="2"/>
      <c r="EK723" s="2"/>
      <c r="EL723" s="2"/>
      <c r="EM723" s="2"/>
      <c r="EN723" s="2"/>
      <c r="EO723" s="2"/>
      <c r="EP723" s="2"/>
      <c r="EQ723" s="2"/>
      <c r="ER723" s="2"/>
      <c r="ES723" s="2"/>
      <c r="ET723" s="2"/>
      <c r="EU723" s="2"/>
      <c r="EV723" s="2"/>
    </row>
    <row r="724" spans="1:152" ht="12.7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c r="BV724" s="2"/>
      <c r="BW724" s="2"/>
      <c r="BX724" s="2"/>
      <c r="BY724" s="2"/>
      <c r="BZ724" s="2"/>
      <c r="CA724" s="2"/>
      <c r="CB724" s="2"/>
      <c r="CC724" s="2"/>
      <c r="CD724" s="2"/>
      <c r="CE724" s="2"/>
      <c r="CF724" s="2"/>
      <c r="CG724" s="2"/>
      <c r="CH724" s="2"/>
      <c r="CI724" s="2"/>
      <c r="CJ724" s="2"/>
      <c r="CK724" s="2"/>
      <c r="CL724" s="2"/>
      <c r="CM724" s="2"/>
      <c r="CN724" s="2"/>
      <c r="CO724" s="2"/>
      <c r="CP724" s="2"/>
      <c r="CQ724" s="2"/>
      <c r="CR724" s="2"/>
      <c r="CS724" s="2"/>
      <c r="CT724" s="2"/>
      <c r="CU724" s="2"/>
      <c r="CV724" s="2"/>
      <c r="CW724" s="2"/>
      <c r="CX724" s="2"/>
      <c r="CY724" s="2"/>
      <c r="CZ724" s="2"/>
      <c r="DA724" s="2"/>
      <c r="DB724" s="2"/>
      <c r="DC724" s="2"/>
      <c r="DD724" s="2"/>
      <c r="DE724" s="2"/>
      <c r="DF724" s="2"/>
      <c r="DG724" s="2"/>
      <c r="DH724" s="2"/>
      <c r="DI724" s="2"/>
      <c r="DJ724" s="2"/>
      <c r="DK724" s="2"/>
      <c r="DL724" s="2"/>
      <c r="DM724" s="2"/>
      <c r="DN724" s="2"/>
      <c r="DO724" s="2"/>
      <c r="DP724" s="2"/>
      <c r="DQ724" s="2"/>
      <c r="DR724" s="2"/>
      <c r="DS724" s="2"/>
      <c r="DT724" s="2"/>
      <c r="DU724" s="2"/>
      <c r="DV724" s="2"/>
      <c r="DW724" s="2"/>
      <c r="DX724" s="2"/>
      <c r="DY724" s="2"/>
      <c r="DZ724" s="2"/>
      <c r="EA724" s="2"/>
      <c r="EB724" s="2"/>
      <c r="EC724" s="2"/>
      <c r="ED724" s="2"/>
      <c r="EE724" s="2"/>
      <c r="EF724" s="2"/>
      <c r="EG724" s="2"/>
      <c r="EH724" s="2"/>
      <c r="EI724" s="2"/>
      <c r="EJ724" s="2"/>
      <c r="EK724" s="2"/>
      <c r="EL724" s="2"/>
      <c r="EM724" s="2"/>
      <c r="EN724" s="2"/>
      <c r="EO724" s="2"/>
      <c r="EP724" s="2"/>
      <c r="EQ724" s="2"/>
      <c r="ER724" s="2"/>
      <c r="ES724" s="2"/>
      <c r="ET724" s="2"/>
      <c r="EU724" s="2"/>
      <c r="EV724" s="2"/>
    </row>
    <row r="725" spans="1:152" ht="12.7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c r="BS725" s="2"/>
      <c r="BT725" s="2"/>
      <c r="BU725" s="2"/>
      <c r="BV725" s="2"/>
      <c r="BW725" s="2"/>
      <c r="BX725" s="2"/>
      <c r="BY725" s="2"/>
      <c r="BZ725" s="2"/>
      <c r="CA725" s="2"/>
      <c r="CB725" s="2"/>
      <c r="CC725" s="2"/>
      <c r="CD725" s="2"/>
      <c r="CE725" s="2"/>
      <c r="CF725" s="2"/>
      <c r="CG725" s="2"/>
      <c r="CH725" s="2"/>
      <c r="CI725" s="2"/>
      <c r="CJ725" s="2"/>
      <c r="CK725" s="2"/>
      <c r="CL725" s="2"/>
      <c r="CM725" s="2"/>
      <c r="CN725" s="2"/>
      <c r="CO725" s="2"/>
      <c r="CP725" s="2"/>
      <c r="CQ725" s="2"/>
      <c r="CR725" s="2"/>
      <c r="CS725" s="2"/>
      <c r="CT725" s="2"/>
      <c r="CU725" s="2"/>
      <c r="CV725" s="2"/>
      <c r="CW725" s="2"/>
      <c r="CX725" s="2"/>
      <c r="CY725" s="2"/>
      <c r="CZ725" s="2"/>
      <c r="DA725" s="2"/>
      <c r="DB725" s="2"/>
      <c r="DC725" s="2"/>
      <c r="DD725" s="2"/>
      <c r="DE725" s="2"/>
      <c r="DF725" s="2"/>
      <c r="DG725" s="2"/>
      <c r="DH725" s="2"/>
      <c r="DI725" s="2"/>
      <c r="DJ725" s="2"/>
      <c r="DK725" s="2"/>
      <c r="DL725" s="2"/>
      <c r="DM725" s="2"/>
      <c r="DN725" s="2"/>
      <c r="DO725" s="2"/>
      <c r="DP725" s="2"/>
      <c r="DQ725" s="2"/>
      <c r="DR725" s="2"/>
      <c r="DS725" s="2"/>
      <c r="DT725" s="2"/>
      <c r="DU725" s="2"/>
      <c r="DV725" s="2"/>
      <c r="DW725" s="2"/>
      <c r="DX725" s="2"/>
      <c r="DY725" s="2"/>
      <c r="DZ725" s="2"/>
      <c r="EA725" s="2"/>
      <c r="EB725" s="2"/>
      <c r="EC725" s="2"/>
      <c r="ED725" s="2"/>
      <c r="EE725" s="2"/>
      <c r="EF725" s="2"/>
      <c r="EG725" s="2"/>
      <c r="EH725" s="2"/>
      <c r="EI725" s="2"/>
      <c r="EJ725" s="2"/>
      <c r="EK725" s="2"/>
      <c r="EL725" s="2"/>
      <c r="EM725" s="2"/>
      <c r="EN725" s="2"/>
      <c r="EO725" s="2"/>
      <c r="EP725" s="2"/>
      <c r="EQ725" s="2"/>
      <c r="ER725" s="2"/>
      <c r="ES725" s="2"/>
      <c r="ET725" s="2"/>
      <c r="EU725" s="2"/>
      <c r="EV725" s="2"/>
    </row>
    <row r="726" spans="1:152" ht="12.7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c r="BW726" s="2"/>
      <c r="BX726" s="2"/>
      <c r="BY726" s="2"/>
      <c r="BZ726" s="2"/>
      <c r="CA726" s="2"/>
      <c r="CB726" s="2"/>
      <c r="CC726" s="2"/>
      <c r="CD726" s="2"/>
      <c r="CE726" s="2"/>
      <c r="CF726" s="2"/>
      <c r="CG726" s="2"/>
      <c r="CH726" s="2"/>
      <c r="CI726" s="2"/>
      <c r="CJ726" s="2"/>
      <c r="CK726" s="2"/>
      <c r="CL726" s="2"/>
      <c r="CM726" s="2"/>
      <c r="CN726" s="2"/>
      <c r="CO726" s="2"/>
      <c r="CP726" s="2"/>
      <c r="CQ726" s="2"/>
      <c r="CR726" s="2"/>
      <c r="CS726" s="2"/>
      <c r="CT726" s="2"/>
      <c r="CU726" s="2"/>
      <c r="CV726" s="2"/>
      <c r="CW726" s="2"/>
      <c r="CX726" s="2"/>
      <c r="CY726" s="2"/>
      <c r="CZ726" s="2"/>
      <c r="DA726" s="2"/>
      <c r="DB726" s="2"/>
      <c r="DC726" s="2"/>
      <c r="DD726" s="2"/>
      <c r="DE726" s="2"/>
      <c r="DF726" s="2"/>
      <c r="DG726" s="2"/>
      <c r="DH726" s="2"/>
      <c r="DI726" s="2"/>
      <c r="DJ726" s="2"/>
      <c r="DK726" s="2"/>
      <c r="DL726" s="2"/>
      <c r="DM726" s="2"/>
      <c r="DN726" s="2"/>
      <c r="DO726" s="2"/>
      <c r="DP726" s="2"/>
      <c r="DQ726" s="2"/>
      <c r="DR726" s="2"/>
      <c r="DS726" s="2"/>
      <c r="DT726" s="2"/>
      <c r="DU726" s="2"/>
      <c r="DV726" s="2"/>
      <c r="DW726" s="2"/>
      <c r="DX726" s="2"/>
      <c r="DY726" s="2"/>
      <c r="DZ726" s="2"/>
      <c r="EA726" s="2"/>
      <c r="EB726" s="2"/>
      <c r="EC726" s="2"/>
      <c r="ED726" s="2"/>
      <c r="EE726" s="2"/>
      <c r="EF726" s="2"/>
      <c r="EG726" s="2"/>
      <c r="EH726" s="2"/>
      <c r="EI726" s="2"/>
      <c r="EJ726" s="2"/>
      <c r="EK726" s="2"/>
      <c r="EL726" s="2"/>
      <c r="EM726" s="2"/>
      <c r="EN726" s="2"/>
      <c r="EO726" s="2"/>
      <c r="EP726" s="2"/>
      <c r="EQ726" s="2"/>
      <c r="ER726" s="2"/>
      <c r="ES726" s="2"/>
      <c r="ET726" s="2"/>
      <c r="EU726" s="2"/>
      <c r="EV726" s="2"/>
    </row>
    <row r="727" spans="1:152" ht="12.7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c r="BS727" s="2"/>
      <c r="BT727" s="2"/>
      <c r="BU727" s="2"/>
      <c r="BV727" s="2"/>
      <c r="BW727" s="2"/>
      <c r="BX727" s="2"/>
      <c r="BY727" s="2"/>
      <c r="BZ727" s="2"/>
      <c r="CA727" s="2"/>
      <c r="CB727" s="2"/>
      <c r="CC727" s="2"/>
      <c r="CD727" s="2"/>
      <c r="CE727" s="2"/>
      <c r="CF727" s="2"/>
      <c r="CG727" s="2"/>
      <c r="CH727" s="2"/>
      <c r="CI727" s="2"/>
      <c r="CJ727" s="2"/>
      <c r="CK727" s="2"/>
      <c r="CL727" s="2"/>
      <c r="CM727" s="2"/>
      <c r="CN727" s="2"/>
      <c r="CO727" s="2"/>
      <c r="CP727" s="2"/>
      <c r="CQ727" s="2"/>
      <c r="CR727" s="2"/>
      <c r="CS727" s="2"/>
      <c r="CT727" s="2"/>
      <c r="CU727" s="2"/>
      <c r="CV727" s="2"/>
      <c r="CW727" s="2"/>
      <c r="CX727" s="2"/>
      <c r="CY727" s="2"/>
      <c r="CZ727" s="2"/>
      <c r="DA727" s="2"/>
      <c r="DB727" s="2"/>
      <c r="DC727" s="2"/>
      <c r="DD727" s="2"/>
      <c r="DE727" s="2"/>
      <c r="DF727" s="2"/>
      <c r="DG727" s="2"/>
      <c r="DH727" s="2"/>
      <c r="DI727" s="2"/>
      <c r="DJ727" s="2"/>
      <c r="DK727" s="2"/>
      <c r="DL727" s="2"/>
      <c r="DM727" s="2"/>
      <c r="DN727" s="2"/>
      <c r="DO727" s="2"/>
      <c r="DP727" s="2"/>
      <c r="DQ727" s="2"/>
      <c r="DR727" s="2"/>
      <c r="DS727" s="2"/>
      <c r="DT727" s="2"/>
      <c r="DU727" s="2"/>
      <c r="DV727" s="2"/>
      <c r="DW727" s="2"/>
      <c r="DX727" s="2"/>
      <c r="DY727" s="2"/>
      <c r="DZ727" s="2"/>
      <c r="EA727" s="2"/>
      <c r="EB727" s="2"/>
      <c r="EC727" s="2"/>
      <c r="ED727" s="2"/>
      <c r="EE727" s="2"/>
      <c r="EF727" s="2"/>
      <c r="EG727" s="2"/>
      <c r="EH727" s="2"/>
      <c r="EI727" s="2"/>
      <c r="EJ727" s="2"/>
      <c r="EK727" s="2"/>
      <c r="EL727" s="2"/>
      <c r="EM727" s="2"/>
      <c r="EN727" s="2"/>
      <c r="EO727" s="2"/>
      <c r="EP727" s="2"/>
      <c r="EQ727" s="2"/>
      <c r="ER727" s="2"/>
      <c r="ES727" s="2"/>
      <c r="ET727" s="2"/>
      <c r="EU727" s="2"/>
      <c r="EV727" s="2"/>
    </row>
    <row r="728" spans="1:152" ht="12.7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c r="BS728" s="2"/>
      <c r="BT728" s="2"/>
      <c r="BU728" s="2"/>
      <c r="BV728" s="2"/>
      <c r="BW728" s="2"/>
      <c r="BX728" s="2"/>
      <c r="BY728" s="2"/>
      <c r="BZ728" s="2"/>
      <c r="CA728" s="2"/>
      <c r="CB728" s="2"/>
      <c r="CC728" s="2"/>
      <c r="CD728" s="2"/>
      <c r="CE728" s="2"/>
      <c r="CF728" s="2"/>
      <c r="CG728" s="2"/>
      <c r="CH728" s="2"/>
      <c r="CI728" s="2"/>
      <c r="CJ728" s="2"/>
      <c r="CK728" s="2"/>
      <c r="CL728" s="2"/>
      <c r="CM728" s="2"/>
      <c r="CN728" s="2"/>
      <c r="CO728" s="2"/>
      <c r="CP728" s="2"/>
      <c r="CQ728" s="2"/>
      <c r="CR728" s="2"/>
      <c r="CS728" s="2"/>
      <c r="CT728" s="2"/>
      <c r="CU728" s="2"/>
      <c r="CV728" s="2"/>
      <c r="CW728" s="2"/>
      <c r="CX728" s="2"/>
      <c r="CY728" s="2"/>
      <c r="CZ728" s="2"/>
      <c r="DA728" s="2"/>
      <c r="DB728" s="2"/>
      <c r="DC728" s="2"/>
      <c r="DD728" s="2"/>
      <c r="DE728" s="2"/>
      <c r="DF728" s="2"/>
      <c r="DG728" s="2"/>
      <c r="DH728" s="2"/>
      <c r="DI728" s="2"/>
      <c r="DJ728" s="2"/>
      <c r="DK728" s="2"/>
      <c r="DL728" s="2"/>
      <c r="DM728" s="2"/>
      <c r="DN728" s="2"/>
      <c r="DO728" s="2"/>
      <c r="DP728" s="2"/>
      <c r="DQ728" s="2"/>
      <c r="DR728" s="2"/>
      <c r="DS728" s="2"/>
      <c r="DT728" s="2"/>
      <c r="DU728" s="2"/>
      <c r="DV728" s="2"/>
      <c r="DW728" s="2"/>
      <c r="DX728" s="2"/>
      <c r="DY728" s="2"/>
      <c r="DZ728" s="2"/>
      <c r="EA728" s="2"/>
      <c r="EB728" s="2"/>
      <c r="EC728" s="2"/>
      <c r="ED728" s="2"/>
      <c r="EE728" s="2"/>
      <c r="EF728" s="2"/>
      <c r="EG728" s="2"/>
      <c r="EH728" s="2"/>
      <c r="EI728" s="2"/>
      <c r="EJ728" s="2"/>
      <c r="EK728" s="2"/>
      <c r="EL728" s="2"/>
      <c r="EM728" s="2"/>
      <c r="EN728" s="2"/>
      <c r="EO728" s="2"/>
      <c r="EP728" s="2"/>
      <c r="EQ728" s="2"/>
      <c r="ER728" s="2"/>
      <c r="ES728" s="2"/>
      <c r="ET728" s="2"/>
      <c r="EU728" s="2"/>
      <c r="EV728" s="2"/>
    </row>
    <row r="729" spans="1:152" ht="12.7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c r="BS729" s="2"/>
      <c r="BT729" s="2"/>
      <c r="BU729" s="2"/>
      <c r="BV729" s="2"/>
      <c r="BW729" s="2"/>
      <c r="BX729" s="2"/>
      <c r="BY729" s="2"/>
      <c r="BZ729" s="2"/>
      <c r="CA729" s="2"/>
      <c r="CB729" s="2"/>
      <c r="CC729" s="2"/>
      <c r="CD729" s="2"/>
      <c r="CE729" s="2"/>
      <c r="CF729" s="2"/>
      <c r="CG729" s="2"/>
      <c r="CH729" s="2"/>
      <c r="CI729" s="2"/>
      <c r="CJ729" s="2"/>
      <c r="CK729" s="2"/>
      <c r="CL729" s="2"/>
      <c r="CM729" s="2"/>
      <c r="CN729" s="2"/>
      <c r="CO729" s="2"/>
      <c r="CP729" s="2"/>
      <c r="CQ729" s="2"/>
      <c r="CR729" s="2"/>
      <c r="CS729" s="2"/>
      <c r="CT729" s="2"/>
      <c r="CU729" s="2"/>
      <c r="CV729" s="2"/>
      <c r="CW729" s="2"/>
      <c r="CX729" s="2"/>
      <c r="CY729" s="2"/>
      <c r="CZ729" s="2"/>
      <c r="DA729" s="2"/>
      <c r="DB729" s="2"/>
      <c r="DC729" s="2"/>
      <c r="DD729" s="2"/>
      <c r="DE729" s="2"/>
      <c r="DF729" s="2"/>
      <c r="DG729" s="2"/>
      <c r="DH729" s="2"/>
      <c r="DI729" s="2"/>
      <c r="DJ729" s="2"/>
      <c r="DK729" s="2"/>
      <c r="DL729" s="2"/>
      <c r="DM729" s="2"/>
      <c r="DN729" s="2"/>
      <c r="DO729" s="2"/>
      <c r="DP729" s="2"/>
      <c r="DQ729" s="2"/>
      <c r="DR729" s="2"/>
      <c r="DS729" s="2"/>
      <c r="DT729" s="2"/>
      <c r="DU729" s="2"/>
      <c r="DV729" s="2"/>
      <c r="DW729" s="2"/>
      <c r="DX729" s="2"/>
      <c r="DY729" s="2"/>
      <c r="DZ729" s="2"/>
      <c r="EA729" s="2"/>
      <c r="EB729" s="2"/>
      <c r="EC729" s="2"/>
      <c r="ED729" s="2"/>
      <c r="EE729" s="2"/>
      <c r="EF729" s="2"/>
      <c r="EG729" s="2"/>
      <c r="EH729" s="2"/>
      <c r="EI729" s="2"/>
      <c r="EJ729" s="2"/>
      <c r="EK729" s="2"/>
      <c r="EL729" s="2"/>
      <c r="EM729" s="2"/>
      <c r="EN729" s="2"/>
      <c r="EO729" s="2"/>
      <c r="EP729" s="2"/>
      <c r="EQ729" s="2"/>
      <c r="ER729" s="2"/>
      <c r="ES729" s="2"/>
      <c r="ET729" s="2"/>
      <c r="EU729" s="2"/>
      <c r="EV729" s="2"/>
    </row>
    <row r="730" spans="1:152" ht="12.7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2"/>
      <c r="BT730" s="2"/>
      <c r="BU730" s="2"/>
      <c r="BV730" s="2"/>
      <c r="BW730" s="2"/>
      <c r="BX730" s="2"/>
      <c r="BY730" s="2"/>
      <c r="BZ730" s="2"/>
      <c r="CA730" s="2"/>
      <c r="CB730" s="2"/>
      <c r="CC730" s="2"/>
      <c r="CD730" s="2"/>
      <c r="CE730" s="2"/>
      <c r="CF730" s="2"/>
      <c r="CG730" s="2"/>
      <c r="CH730" s="2"/>
      <c r="CI730" s="2"/>
      <c r="CJ730" s="2"/>
      <c r="CK730" s="2"/>
      <c r="CL730" s="2"/>
      <c r="CM730" s="2"/>
      <c r="CN730" s="2"/>
      <c r="CO730" s="2"/>
      <c r="CP730" s="2"/>
      <c r="CQ730" s="2"/>
      <c r="CR730" s="2"/>
      <c r="CS730" s="2"/>
      <c r="CT730" s="2"/>
      <c r="CU730" s="2"/>
      <c r="CV730" s="2"/>
      <c r="CW730" s="2"/>
      <c r="CX730" s="2"/>
      <c r="CY730" s="2"/>
      <c r="CZ730" s="2"/>
      <c r="DA730" s="2"/>
      <c r="DB730" s="2"/>
      <c r="DC730" s="2"/>
      <c r="DD730" s="2"/>
      <c r="DE730" s="2"/>
      <c r="DF730" s="2"/>
      <c r="DG730" s="2"/>
      <c r="DH730" s="2"/>
      <c r="DI730" s="2"/>
      <c r="DJ730" s="2"/>
      <c r="DK730" s="2"/>
      <c r="DL730" s="2"/>
      <c r="DM730" s="2"/>
      <c r="DN730" s="2"/>
      <c r="DO730" s="2"/>
      <c r="DP730" s="2"/>
      <c r="DQ730" s="2"/>
      <c r="DR730" s="2"/>
      <c r="DS730" s="2"/>
      <c r="DT730" s="2"/>
      <c r="DU730" s="2"/>
      <c r="DV730" s="2"/>
      <c r="DW730" s="2"/>
      <c r="DX730" s="2"/>
      <c r="DY730" s="2"/>
      <c r="DZ730" s="2"/>
      <c r="EA730" s="2"/>
      <c r="EB730" s="2"/>
      <c r="EC730" s="2"/>
      <c r="ED730" s="2"/>
      <c r="EE730" s="2"/>
      <c r="EF730" s="2"/>
      <c r="EG730" s="2"/>
      <c r="EH730" s="2"/>
      <c r="EI730" s="2"/>
      <c r="EJ730" s="2"/>
      <c r="EK730" s="2"/>
      <c r="EL730" s="2"/>
      <c r="EM730" s="2"/>
      <c r="EN730" s="2"/>
      <c r="EO730" s="2"/>
      <c r="EP730" s="2"/>
      <c r="EQ730" s="2"/>
      <c r="ER730" s="2"/>
      <c r="ES730" s="2"/>
      <c r="ET730" s="2"/>
      <c r="EU730" s="2"/>
      <c r="EV730" s="2"/>
    </row>
    <row r="731" spans="1:152" ht="12.7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c r="BS731" s="2"/>
      <c r="BT731" s="2"/>
      <c r="BU731" s="2"/>
      <c r="BV731" s="2"/>
      <c r="BW731" s="2"/>
      <c r="BX731" s="2"/>
      <c r="BY731" s="2"/>
      <c r="BZ731" s="2"/>
      <c r="CA731" s="2"/>
      <c r="CB731" s="2"/>
      <c r="CC731" s="2"/>
      <c r="CD731" s="2"/>
      <c r="CE731" s="2"/>
      <c r="CF731" s="2"/>
      <c r="CG731" s="2"/>
      <c r="CH731" s="2"/>
      <c r="CI731" s="2"/>
      <c r="CJ731" s="2"/>
      <c r="CK731" s="2"/>
      <c r="CL731" s="2"/>
      <c r="CM731" s="2"/>
      <c r="CN731" s="2"/>
      <c r="CO731" s="2"/>
      <c r="CP731" s="2"/>
      <c r="CQ731" s="2"/>
      <c r="CR731" s="2"/>
      <c r="CS731" s="2"/>
      <c r="CT731" s="2"/>
      <c r="CU731" s="2"/>
      <c r="CV731" s="2"/>
      <c r="CW731" s="2"/>
      <c r="CX731" s="2"/>
      <c r="CY731" s="2"/>
      <c r="CZ731" s="2"/>
      <c r="DA731" s="2"/>
      <c r="DB731" s="2"/>
      <c r="DC731" s="2"/>
      <c r="DD731" s="2"/>
      <c r="DE731" s="2"/>
      <c r="DF731" s="2"/>
      <c r="DG731" s="2"/>
      <c r="DH731" s="2"/>
      <c r="DI731" s="2"/>
      <c r="DJ731" s="2"/>
      <c r="DK731" s="2"/>
      <c r="DL731" s="2"/>
      <c r="DM731" s="2"/>
      <c r="DN731" s="2"/>
      <c r="DO731" s="2"/>
      <c r="DP731" s="2"/>
      <c r="DQ731" s="2"/>
      <c r="DR731" s="2"/>
      <c r="DS731" s="2"/>
      <c r="DT731" s="2"/>
      <c r="DU731" s="2"/>
      <c r="DV731" s="2"/>
      <c r="DW731" s="2"/>
      <c r="DX731" s="2"/>
      <c r="DY731" s="2"/>
      <c r="DZ731" s="2"/>
      <c r="EA731" s="2"/>
      <c r="EB731" s="2"/>
      <c r="EC731" s="2"/>
      <c r="ED731" s="2"/>
      <c r="EE731" s="2"/>
      <c r="EF731" s="2"/>
      <c r="EG731" s="2"/>
      <c r="EH731" s="2"/>
      <c r="EI731" s="2"/>
      <c r="EJ731" s="2"/>
      <c r="EK731" s="2"/>
      <c r="EL731" s="2"/>
      <c r="EM731" s="2"/>
      <c r="EN731" s="2"/>
      <c r="EO731" s="2"/>
      <c r="EP731" s="2"/>
      <c r="EQ731" s="2"/>
      <c r="ER731" s="2"/>
      <c r="ES731" s="2"/>
      <c r="ET731" s="2"/>
      <c r="EU731" s="2"/>
      <c r="EV731" s="2"/>
    </row>
    <row r="732" spans="1:152" ht="12.7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c r="BS732" s="2"/>
      <c r="BT732" s="2"/>
      <c r="BU732" s="2"/>
      <c r="BV732" s="2"/>
      <c r="BW732" s="2"/>
      <c r="BX732" s="2"/>
      <c r="BY732" s="2"/>
      <c r="BZ732" s="2"/>
      <c r="CA732" s="2"/>
      <c r="CB732" s="2"/>
      <c r="CC732" s="2"/>
      <c r="CD732" s="2"/>
      <c r="CE732" s="2"/>
      <c r="CF732" s="2"/>
      <c r="CG732" s="2"/>
      <c r="CH732" s="2"/>
      <c r="CI732" s="2"/>
      <c r="CJ732" s="2"/>
      <c r="CK732" s="2"/>
      <c r="CL732" s="2"/>
      <c r="CM732" s="2"/>
      <c r="CN732" s="2"/>
      <c r="CO732" s="2"/>
      <c r="CP732" s="2"/>
      <c r="CQ732" s="2"/>
      <c r="CR732" s="2"/>
      <c r="CS732" s="2"/>
      <c r="CT732" s="2"/>
      <c r="CU732" s="2"/>
      <c r="CV732" s="2"/>
      <c r="CW732" s="2"/>
      <c r="CX732" s="2"/>
      <c r="CY732" s="2"/>
      <c r="CZ732" s="2"/>
      <c r="DA732" s="2"/>
      <c r="DB732" s="2"/>
      <c r="DC732" s="2"/>
      <c r="DD732" s="2"/>
      <c r="DE732" s="2"/>
      <c r="DF732" s="2"/>
      <c r="DG732" s="2"/>
      <c r="DH732" s="2"/>
      <c r="DI732" s="2"/>
      <c r="DJ732" s="2"/>
      <c r="DK732" s="2"/>
      <c r="DL732" s="2"/>
      <c r="DM732" s="2"/>
      <c r="DN732" s="2"/>
      <c r="DO732" s="2"/>
      <c r="DP732" s="2"/>
      <c r="DQ732" s="2"/>
      <c r="DR732" s="2"/>
      <c r="DS732" s="2"/>
      <c r="DT732" s="2"/>
      <c r="DU732" s="2"/>
      <c r="DV732" s="2"/>
      <c r="DW732" s="2"/>
      <c r="DX732" s="2"/>
      <c r="DY732" s="2"/>
      <c r="DZ732" s="2"/>
      <c r="EA732" s="2"/>
      <c r="EB732" s="2"/>
      <c r="EC732" s="2"/>
      <c r="ED732" s="2"/>
      <c r="EE732" s="2"/>
      <c r="EF732" s="2"/>
      <c r="EG732" s="2"/>
      <c r="EH732" s="2"/>
      <c r="EI732" s="2"/>
      <c r="EJ732" s="2"/>
      <c r="EK732" s="2"/>
      <c r="EL732" s="2"/>
      <c r="EM732" s="2"/>
      <c r="EN732" s="2"/>
      <c r="EO732" s="2"/>
      <c r="EP732" s="2"/>
      <c r="EQ732" s="2"/>
      <c r="ER732" s="2"/>
      <c r="ES732" s="2"/>
      <c r="ET732" s="2"/>
      <c r="EU732" s="2"/>
      <c r="EV732" s="2"/>
    </row>
    <row r="733" spans="1:152" ht="12.7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c r="BS733" s="2"/>
      <c r="BT733" s="2"/>
      <c r="BU733" s="2"/>
      <c r="BV733" s="2"/>
      <c r="BW733" s="2"/>
      <c r="BX733" s="2"/>
      <c r="BY733" s="2"/>
      <c r="BZ733" s="2"/>
      <c r="CA733" s="2"/>
      <c r="CB733" s="2"/>
      <c r="CC733" s="2"/>
      <c r="CD733" s="2"/>
      <c r="CE733" s="2"/>
      <c r="CF733" s="2"/>
      <c r="CG733" s="2"/>
      <c r="CH733" s="2"/>
      <c r="CI733" s="2"/>
      <c r="CJ733" s="2"/>
      <c r="CK733" s="2"/>
      <c r="CL733" s="2"/>
      <c r="CM733" s="2"/>
      <c r="CN733" s="2"/>
      <c r="CO733" s="2"/>
      <c r="CP733" s="2"/>
      <c r="CQ733" s="2"/>
      <c r="CR733" s="2"/>
      <c r="CS733" s="2"/>
      <c r="CT733" s="2"/>
      <c r="CU733" s="2"/>
      <c r="CV733" s="2"/>
      <c r="CW733" s="2"/>
      <c r="CX733" s="2"/>
      <c r="CY733" s="2"/>
      <c r="CZ733" s="2"/>
      <c r="DA733" s="2"/>
      <c r="DB733" s="2"/>
      <c r="DC733" s="2"/>
      <c r="DD733" s="2"/>
      <c r="DE733" s="2"/>
      <c r="DF733" s="2"/>
      <c r="DG733" s="2"/>
      <c r="DH733" s="2"/>
      <c r="DI733" s="2"/>
      <c r="DJ733" s="2"/>
      <c r="DK733" s="2"/>
      <c r="DL733" s="2"/>
      <c r="DM733" s="2"/>
      <c r="DN733" s="2"/>
      <c r="DO733" s="2"/>
      <c r="DP733" s="2"/>
      <c r="DQ733" s="2"/>
      <c r="DR733" s="2"/>
      <c r="DS733" s="2"/>
      <c r="DT733" s="2"/>
      <c r="DU733" s="2"/>
      <c r="DV733" s="2"/>
      <c r="DW733" s="2"/>
      <c r="DX733" s="2"/>
      <c r="DY733" s="2"/>
      <c r="DZ733" s="2"/>
      <c r="EA733" s="2"/>
      <c r="EB733" s="2"/>
      <c r="EC733" s="2"/>
      <c r="ED733" s="2"/>
      <c r="EE733" s="2"/>
      <c r="EF733" s="2"/>
      <c r="EG733" s="2"/>
      <c r="EH733" s="2"/>
      <c r="EI733" s="2"/>
      <c r="EJ733" s="2"/>
      <c r="EK733" s="2"/>
      <c r="EL733" s="2"/>
      <c r="EM733" s="2"/>
      <c r="EN733" s="2"/>
      <c r="EO733" s="2"/>
      <c r="EP733" s="2"/>
      <c r="EQ733" s="2"/>
      <c r="ER733" s="2"/>
      <c r="ES733" s="2"/>
      <c r="ET733" s="2"/>
      <c r="EU733" s="2"/>
      <c r="EV733" s="2"/>
    </row>
    <row r="734" spans="1:152" ht="12.7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2"/>
      <c r="BT734" s="2"/>
      <c r="BU734" s="2"/>
      <c r="BV734" s="2"/>
      <c r="BW734" s="2"/>
      <c r="BX734" s="2"/>
      <c r="BY734" s="2"/>
      <c r="BZ734" s="2"/>
      <c r="CA734" s="2"/>
      <c r="CB734" s="2"/>
      <c r="CC734" s="2"/>
      <c r="CD734" s="2"/>
      <c r="CE734" s="2"/>
      <c r="CF734" s="2"/>
      <c r="CG734" s="2"/>
      <c r="CH734" s="2"/>
      <c r="CI734" s="2"/>
      <c r="CJ734" s="2"/>
      <c r="CK734" s="2"/>
      <c r="CL734" s="2"/>
      <c r="CM734" s="2"/>
      <c r="CN734" s="2"/>
      <c r="CO734" s="2"/>
      <c r="CP734" s="2"/>
      <c r="CQ734" s="2"/>
      <c r="CR734" s="2"/>
      <c r="CS734" s="2"/>
      <c r="CT734" s="2"/>
      <c r="CU734" s="2"/>
      <c r="CV734" s="2"/>
      <c r="CW734" s="2"/>
      <c r="CX734" s="2"/>
      <c r="CY734" s="2"/>
      <c r="CZ734" s="2"/>
      <c r="DA734" s="2"/>
      <c r="DB734" s="2"/>
      <c r="DC734" s="2"/>
      <c r="DD734" s="2"/>
      <c r="DE734" s="2"/>
      <c r="DF734" s="2"/>
      <c r="DG734" s="2"/>
      <c r="DH734" s="2"/>
      <c r="DI734" s="2"/>
      <c r="DJ734" s="2"/>
      <c r="DK734" s="2"/>
      <c r="DL734" s="2"/>
      <c r="DM734" s="2"/>
      <c r="DN734" s="2"/>
      <c r="DO734" s="2"/>
      <c r="DP734" s="2"/>
      <c r="DQ734" s="2"/>
      <c r="DR734" s="2"/>
      <c r="DS734" s="2"/>
      <c r="DT734" s="2"/>
      <c r="DU734" s="2"/>
      <c r="DV734" s="2"/>
      <c r="DW734" s="2"/>
      <c r="DX734" s="2"/>
      <c r="DY734" s="2"/>
      <c r="DZ734" s="2"/>
      <c r="EA734" s="2"/>
      <c r="EB734" s="2"/>
      <c r="EC734" s="2"/>
      <c r="ED734" s="2"/>
      <c r="EE734" s="2"/>
      <c r="EF734" s="2"/>
      <c r="EG734" s="2"/>
      <c r="EH734" s="2"/>
      <c r="EI734" s="2"/>
      <c r="EJ734" s="2"/>
      <c r="EK734" s="2"/>
      <c r="EL734" s="2"/>
      <c r="EM734" s="2"/>
      <c r="EN734" s="2"/>
      <c r="EO734" s="2"/>
      <c r="EP734" s="2"/>
      <c r="EQ734" s="2"/>
      <c r="ER734" s="2"/>
      <c r="ES734" s="2"/>
      <c r="ET734" s="2"/>
      <c r="EU734" s="2"/>
      <c r="EV734" s="2"/>
    </row>
    <row r="735" spans="1:152" ht="12.7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c r="BS735" s="2"/>
      <c r="BT735" s="2"/>
      <c r="BU735" s="2"/>
      <c r="BV735" s="2"/>
      <c r="BW735" s="2"/>
      <c r="BX735" s="2"/>
      <c r="BY735" s="2"/>
      <c r="BZ735" s="2"/>
      <c r="CA735" s="2"/>
      <c r="CB735" s="2"/>
      <c r="CC735" s="2"/>
      <c r="CD735" s="2"/>
      <c r="CE735" s="2"/>
      <c r="CF735" s="2"/>
      <c r="CG735" s="2"/>
      <c r="CH735" s="2"/>
      <c r="CI735" s="2"/>
      <c r="CJ735" s="2"/>
      <c r="CK735" s="2"/>
      <c r="CL735" s="2"/>
      <c r="CM735" s="2"/>
      <c r="CN735" s="2"/>
      <c r="CO735" s="2"/>
      <c r="CP735" s="2"/>
      <c r="CQ735" s="2"/>
      <c r="CR735" s="2"/>
      <c r="CS735" s="2"/>
      <c r="CT735" s="2"/>
      <c r="CU735" s="2"/>
      <c r="CV735" s="2"/>
      <c r="CW735" s="2"/>
      <c r="CX735" s="2"/>
      <c r="CY735" s="2"/>
      <c r="CZ735" s="2"/>
      <c r="DA735" s="2"/>
      <c r="DB735" s="2"/>
      <c r="DC735" s="2"/>
      <c r="DD735" s="2"/>
      <c r="DE735" s="2"/>
      <c r="DF735" s="2"/>
      <c r="DG735" s="2"/>
      <c r="DH735" s="2"/>
      <c r="DI735" s="2"/>
      <c r="DJ735" s="2"/>
      <c r="DK735" s="2"/>
      <c r="DL735" s="2"/>
      <c r="DM735" s="2"/>
      <c r="DN735" s="2"/>
      <c r="DO735" s="2"/>
      <c r="DP735" s="2"/>
      <c r="DQ735" s="2"/>
      <c r="DR735" s="2"/>
      <c r="DS735" s="2"/>
      <c r="DT735" s="2"/>
      <c r="DU735" s="2"/>
      <c r="DV735" s="2"/>
      <c r="DW735" s="2"/>
      <c r="DX735" s="2"/>
      <c r="DY735" s="2"/>
      <c r="DZ735" s="2"/>
      <c r="EA735" s="2"/>
      <c r="EB735" s="2"/>
      <c r="EC735" s="2"/>
      <c r="ED735" s="2"/>
      <c r="EE735" s="2"/>
      <c r="EF735" s="2"/>
      <c r="EG735" s="2"/>
      <c r="EH735" s="2"/>
      <c r="EI735" s="2"/>
      <c r="EJ735" s="2"/>
      <c r="EK735" s="2"/>
      <c r="EL735" s="2"/>
      <c r="EM735" s="2"/>
      <c r="EN735" s="2"/>
      <c r="EO735" s="2"/>
      <c r="EP735" s="2"/>
      <c r="EQ735" s="2"/>
      <c r="ER735" s="2"/>
      <c r="ES735" s="2"/>
      <c r="ET735" s="2"/>
      <c r="EU735" s="2"/>
      <c r="EV735" s="2"/>
    </row>
    <row r="736" spans="1:152" ht="12.7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c r="BV736" s="2"/>
      <c r="BW736" s="2"/>
      <c r="BX736" s="2"/>
      <c r="BY736" s="2"/>
      <c r="BZ736" s="2"/>
      <c r="CA736" s="2"/>
      <c r="CB736" s="2"/>
      <c r="CC736" s="2"/>
      <c r="CD736" s="2"/>
      <c r="CE736" s="2"/>
      <c r="CF736" s="2"/>
      <c r="CG736" s="2"/>
      <c r="CH736" s="2"/>
      <c r="CI736" s="2"/>
      <c r="CJ736" s="2"/>
      <c r="CK736" s="2"/>
      <c r="CL736" s="2"/>
      <c r="CM736" s="2"/>
      <c r="CN736" s="2"/>
      <c r="CO736" s="2"/>
      <c r="CP736" s="2"/>
      <c r="CQ736" s="2"/>
      <c r="CR736" s="2"/>
      <c r="CS736" s="2"/>
      <c r="CT736" s="2"/>
      <c r="CU736" s="2"/>
      <c r="CV736" s="2"/>
      <c r="CW736" s="2"/>
      <c r="CX736" s="2"/>
      <c r="CY736" s="2"/>
      <c r="CZ736" s="2"/>
      <c r="DA736" s="2"/>
      <c r="DB736" s="2"/>
      <c r="DC736" s="2"/>
      <c r="DD736" s="2"/>
      <c r="DE736" s="2"/>
      <c r="DF736" s="2"/>
      <c r="DG736" s="2"/>
      <c r="DH736" s="2"/>
      <c r="DI736" s="2"/>
      <c r="DJ736" s="2"/>
      <c r="DK736" s="2"/>
      <c r="DL736" s="2"/>
      <c r="DM736" s="2"/>
      <c r="DN736" s="2"/>
      <c r="DO736" s="2"/>
      <c r="DP736" s="2"/>
      <c r="DQ736" s="2"/>
      <c r="DR736" s="2"/>
      <c r="DS736" s="2"/>
      <c r="DT736" s="2"/>
      <c r="DU736" s="2"/>
      <c r="DV736" s="2"/>
      <c r="DW736" s="2"/>
      <c r="DX736" s="2"/>
      <c r="DY736" s="2"/>
      <c r="DZ736" s="2"/>
      <c r="EA736" s="2"/>
      <c r="EB736" s="2"/>
      <c r="EC736" s="2"/>
      <c r="ED736" s="2"/>
      <c r="EE736" s="2"/>
      <c r="EF736" s="2"/>
      <c r="EG736" s="2"/>
      <c r="EH736" s="2"/>
      <c r="EI736" s="2"/>
      <c r="EJ736" s="2"/>
      <c r="EK736" s="2"/>
      <c r="EL736" s="2"/>
      <c r="EM736" s="2"/>
      <c r="EN736" s="2"/>
      <c r="EO736" s="2"/>
      <c r="EP736" s="2"/>
      <c r="EQ736" s="2"/>
      <c r="ER736" s="2"/>
      <c r="ES736" s="2"/>
      <c r="ET736" s="2"/>
      <c r="EU736" s="2"/>
      <c r="EV736" s="2"/>
    </row>
    <row r="737" spans="1:152" ht="12.7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c r="BS737" s="2"/>
      <c r="BT737" s="2"/>
      <c r="BU737" s="2"/>
      <c r="BV737" s="2"/>
      <c r="BW737" s="2"/>
      <c r="BX737" s="2"/>
      <c r="BY737" s="2"/>
      <c r="BZ737" s="2"/>
      <c r="CA737" s="2"/>
      <c r="CB737" s="2"/>
      <c r="CC737" s="2"/>
      <c r="CD737" s="2"/>
      <c r="CE737" s="2"/>
      <c r="CF737" s="2"/>
      <c r="CG737" s="2"/>
      <c r="CH737" s="2"/>
      <c r="CI737" s="2"/>
      <c r="CJ737" s="2"/>
      <c r="CK737" s="2"/>
      <c r="CL737" s="2"/>
      <c r="CM737" s="2"/>
      <c r="CN737" s="2"/>
      <c r="CO737" s="2"/>
      <c r="CP737" s="2"/>
      <c r="CQ737" s="2"/>
      <c r="CR737" s="2"/>
      <c r="CS737" s="2"/>
      <c r="CT737" s="2"/>
      <c r="CU737" s="2"/>
      <c r="CV737" s="2"/>
      <c r="CW737" s="2"/>
      <c r="CX737" s="2"/>
      <c r="CY737" s="2"/>
      <c r="CZ737" s="2"/>
      <c r="DA737" s="2"/>
      <c r="DB737" s="2"/>
      <c r="DC737" s="2"/>
      <c r="DD737" s="2"/>
      <c r="DE737" s="2"/>
      <c r="DF737" s="2"/>
      <c r="DG737" s="2"/>
      <c r="DH737" s="2"/>
      <c r="DI737" s="2"/>
      <c r="DJ737" s="2"/>
      <c r="DK737" s="2"/>
      <c r="DL737" s="2"/>
      <c r="DM737" s="2"/>
      <c r="DN737" s="2"/>
      <c r="DO737" s="2"/>
      <c r="DP737" s="2"/>
      <c r="DQ737" s="2"/>
      <c r="DR737" s="2"/>
      <c r="DS737" s="2"/>
      <c r="DT737" s="2"/>
      <c r="DU737" s="2"/>
      <c r="DV737" s="2"/>
      <c r="DW737" s="2"/>
      <c r="DX737" s="2"/>
      <c r="DY737" s="2"/>
      <c r="DZ737" s="2"/>
      <c r="EA737" s="2"/>
      <c r="EB737" s="2"/>
      <c r="EC737" s="2"/>
      <c r="ED737" s="2"/>
      <c r="EE737" s="2"/>
      <c r="EF737" s="2"/>
      <c r="EG737" s="2"/>
      <c r="EH737" s="2"/>
      <c r="EI737" s="2"/>
      <c r="EJ737" s="2"/>
      <c r="EK737" s="2"/>
      <c r="EL737" s="2"/>
      <c r="EM737" s="2"/>
      <c r="EN737" s="2"/>
      <c r="EO737" s="2"/>
      <c r="EP737" s="2"/>
      <c r="EQ737" s="2"/>
      <c r="ER737" s="2"/>
      <c r="ES737" s="2"/>
      <c r="ET737" s="2"/>
      <c r="EU737" s="2"/>
      <c r="EV737" s="2"/>
    </row>
    <row r="738" spans="1:152" ht="12.7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c r="BS738" s="2"/>
      <c r="BT738" s="2"/>
      <c r="BU738" s="2"/>
      <c r="BV738" s="2"/>
      <c r="BW738" s="2"/>
      <c r="BX738" s="2"/>
      <c r="BY738" s="2"/>
      <c r="BZ738" s="2"/>
      <c r="CA738" s="2"/>
      <c r="CB738" s="2"/>
      <c r="CC738" s="2"/>
      <c r="CD738" s="2"/>
      <c r="CE738" s="2"/>
      <c r="CF738" s="2"/>
      <c r="CG738" s="2"/>
      <c r="CH738" s="2"/>
      <c r="CI738" s="2"/>
      <c r="CJ738" s="2"/>
      <c r="CK738" s="2"/>
      <c r="CL738" s="2"/>
      <c r="CM738" s="2"/>
      <c r="CN738" s="2"/>
      <c r="CO738" s="2"/>
      <c r="CP738" s="2"/>
      <c r="CQ738" s="2"/>
      <c r="CR738" s="2"/>
      <c r="CS738" s="2"/>
      <c r="CT738" s="2"/>
      <c r="CU738" s="2"/>
      <c r="CV738" s="2"/>
      <c r="CW738" s="2"/>
      <c r="CX738" s="2"/>
      <c r="CY738" s="2"/>
      <c r="CZ738" s="2"/>
      <c r="DA738" s="2"/>
      <c r="DB738" s="2"/>
      <c r="DC738" s="2"/>
      <c r="DD738" s="2"/>
      <c r="DE738" s="2"/>
      <c r="DF738" s="2"/>
      <c r="DG738" s="2"/>
      <c r="DH738" s="2"/>
      <c r="DI738" s="2"/>
      <c r="DJ738" s="2"/>
      <c r="DK738" s="2"/>
      <c r="DL738" s="2"/>
      <c r="DM738" s="2"/>
      <c r="DN738" s="2"/>
      <c r="DO738" s="2"/>
      <c r="DP738" s="2"/>
      <c r="DQ738" s="2"/>
      <c r="DR738" s="2"/>
      <c r="DS738" s="2"/>
      <c r="DT738" s="2"/>
      <c r="DU738" s="2"/>
      <c r="DV738" s="2"/>
      <c r="DW738" s="2"/>
      <c r="DX738" s="2"/>
      <c r="DY738" s="2"/>
      <c r="DZ738" s="2"/>
      <c r="EA738" s="2"/>
      <c r="EB738" s="2"/>
      <c r="EC738" s="2"/>
      <c r="ED738" s="2"/>
      <c r="EE738" s="2"/>
      <c r="EF738" s="2"/>
      <c r="EG738" s="2"/>
      <c r="EH738" s="2"/>
      <c r="EI738" s="2"/>
      <c r="EJ738" s="2"/>
      <c r="EK738" s="2"/>
      <c r="EL738" s="2"/>
      <c r="EM738" s="2"/>
      <c r="EN738" s="2"/>
      <c r="EO738" s="2"/>
      <c r="EP738" s="2"/>
      <c r="EQ738" s="2"/>
      <c r="ER738" s="2"/>
      <c r="ES738" s="2"/>
      <c r="ET738" s="2"/>
      <c r="EU738" s="2"/>
      <c r="EV738" s="2"/>
    </row>
    <row r="739" spans="1:152" ht="12.7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c r="BS739" s="2"/>
      <c r="BT739" s="2"/>
      <c r="BU739" s="2"/>
      <c r="BV739" s="2"/>
      <c r="BW739" s="2"/>
      <c r="BX739" s="2"/>
      <c r="BY739" s="2"/>
      <c r="BZ739" s="2"/>
      <c r="CA739" s="2"/>
      <c r="CB739" s="2"/>
      <c r="CC739" s="2"/>
      <c r="CD739" s="2"/>
      <c r="CE739" s="2"/>
      <c r="CF739" s="2"/>
      <c r="CG739" s="2"/>
      <c r="CH739" s="2"/>
      <c r="CI739" s="2"/>
      <c r="CJ739" s="2"/>
      <c r="CK739" s="2"/>
      <c r="CL739" s="2"/>
      <c r="CM739" s="2"/>
      <c r="CN739" s="2"/>
      <c r="CO739" s="2"/>
      <c r="CP739" s="2"/>
      <c r="CQ739" s="2"/>
      <c r="CR739" s="2"/>
      <c r="CS739" s="2"/>
      <c r="CT739" s="2"/>
      <c r="CU739" s="2"/>
      <c r="CV739" s="2"/>
      <c r="CW739" s="2"/>
      <c r="CX739" s="2"/>
      <c r="CY739" s="2"/>
      <c r="CZ739" s="2"/>
      <c r="DA739" s="2"/>
      <c r="DB739" s="2"/>
      <c r="DC739" s="2"/>
      <c r="DD739" s="2"/>
      <c r="DE739" s="2"/>
      <c r="DF739" s="2"/>
      <c r="DG739" s="2"/>
      <c r="DH739" s="2"/>
      <c r="DI739" s="2"/>
      <c r="DJ739" s="2"/>
      <c r="DK739" s="2"/>
      <c r="DL739" s="2"/>
      <c r="DM739" s="2"/>
      <c r="DN739" s="2"/>
      <c r="DO739" s="2"/>
      <c r="DP739" s="2"/>
      <c r="DQ739" s="2"/>
      <c r="DR739" s="2"/>
      <c r="DS739" s="2"/>
      <c r="DT739" s="2"/>
      <c r="DU739" s="2"/>
      <c r="DV739" s="2"/>
      <c r="DW739" s="2"/>
      <c r="DX739" s="2"/>
      <c r="DY739" s="2"/>
      <c r="DZ739" s="2"/>
      <c r="EA739" s="2"/>
      <c r="EB739" s="2"/>
      <c r="EC739" s="2"/>
      <c r="ED739" s="2"/>
      <c r="EE739" s="2"/>
      <c r="EF739" s="2"/>
      <c r="EG739" s="2"/>
      <c r="EH739" s="2"/>
      <c r="EI739" s="2"/>
      <c r="EJ739" s="2"/>
      <c r="EK739" s="2"/>
      <c r="EL739" s="2"/>
      <c r="EM739" s="2"/>
      <c r="EN739" s="2"/>
      <c r="EO739" s="2"/>
      <c r="EP739" s="2"/>
      <c r="EQ739" s="2"/>
      <c r="ER739" s="2"/>
      <c r="ES739" s="2"/>
      <c r="ET739" s="2"/>
      <c r="EU739" s="2"/>
      <c r="EV739" s="2"/>
    </row>
    <row r="740" spans="1:152" ht="12.7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2"/>
      <c r="BT740" s="2"/>
      <c r="BU740" s="2"/>
      <c r="BV740" s="2"/>
      <c r="BW740" s="2"/>
      <c r="BX740" s="2"/>
      <c r="BY740" s="2"/>
      <c r="BZ740" s="2"/>
      <c r="CA740" s="2"/>
      <c r="CB740" s="2"/>
      <c r="CC740" s="2"/>
      <c r="CD740" s="2"/>
      <c r="CE740" s="2"/>
      <c r="CF740" s="2"/>
      <c r="CG740" s="2"/>
      <c r="CH740" s="2"/>
      <c r="CI740" s="2"/>
      <c r="CJ740" s="2"/>
      <c r="CK740" s="2"/>
      <c r="CL740" s="2"/>
      <c r="CM740" s="2"/>
      <c r="CN740" s="2"/>
      <c r="CO740" s="2"/>
      <c r="CP740" s="2"/>
      <c r="CQ740" s="2"/>
      <c r="CR740" s="2"/>
      <c r="CS740" s="2"/>
      <c r="CT740" s="2"/>
      <c r="CU740" s="2"/>
      <c r="CV740" s="2"/>
      <c r="CW740" s="2"/>
      <c r="CX740" s="2"/>
      <c r="CY740" s="2"/>
      <c r="CZ740" s="2"/>
      <c r="DA740" s="2"/>
      <c r="DB740" s="2"/>
      <c r="DC740" s="2"/>
      <c r="DD740" s="2"/>
      <c r="DE740" s="2"/>
      <c r="DF740" s="2"/>
      <c r="DG740" s="2"/>
      <c r="DH740" s="2"/>
      <c r="DI740" s="2"/>
      <c r="DJ740" s="2"/>
      <c r="DK740" s="2"/>
      <c r="DL740" s="2"/>
      <c r="DM740" s="2"/>
      <c r="DN740" s="2"/>
      <c r="DO740" s="2"/>
      <c r="DP740" s="2"/>
      <c r="DQ740" s="2"/>
      <c r="DR740" s="2"/>
      <c r="DS740" s="2"/>
      <c r="DT740" s="2"/>
      <c r="DU740" s="2"/>
      <c r="DV740" s="2"/>
      <c r="DW740" s="2"/>
      <c r="DX740" s="2"/>
      <c r="DY740" s="2"/>
      <c r="DZ740" s="2"/>
      <c r="EA740" s="2"/>
      <c r="EB740" s="2"/>
      <c r="EC740" s="2"/>
      <c r="ED740" s="2"/>
      <c r="EE740" s="2"/>
      <c r="EF740" s="2"/>
      <c r="EG740" s="2"/>
      <c r="EH740" s="2"/>
      <c r="EI740" s="2"/>
      <c r="EJ740" s="2"/>
      <c r="EK740" s="2"/>
      <c r="EL740" s="2"/>
      <c r="EM740" s="2"/>
      <c r="EN740" s="2"/>
      <c r="EO740" s="2"/>
      <c r="EP740" s="2"/>
      <c r="EQ740" s="2"/>
      <c r="ER740" s="2"/>
      <c r="ES740" s="2"/>
      <c r="ET740" s="2"/>
      <c r="EU740" s="2"/>
      <c r="EV740" s="2"/>
    </row>
    <row r="741" spans="1:152" ht="12.7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c r="BV741" s="2"/>
      <c r="BW741" s="2"/>
      <c r="BX741" s="2"/>
      <c r="BY741" s="2"/>
      <c r="BZ741" s="2"/>
      <c r="CA741" s="2"/>
      <c r="CB741" s="2"/>
      <c r="CC741" s="2"/>
      <c r="CD741" s="2"/>
      <c r="CE741" s="2"/>
      <c r="CF741" s="2"/>
      <c r="CG741" s="2"/>
      <c r="CH741" s="2"/>
      <c r="CI741" s="2"/>
      <c r="CJ741" s="2"/>
      <c r="CK741" s="2"/>
      <c r="CL741" s="2"/>
      <c r="CM741" s="2"/>
      <c r="CN741" s="2"/>
      <c r="CO741" s="2"/>
      <c r="CP741" s="2"/>
      <c r="CQ741" s="2"/>
      <c r="CR741" s="2"/>
      <c r="CS741" s="2"/>
      <c r="CT741" s="2"/>
      <c r="CU741" s="2"/>
      <c r="CV741" s="2"/>
      <c r="CW741" s="2"/>
      <c r="CX741" s="2"/>
      <c r="CY741" s="2"/>
      <c r="CZ741" s="2"/>
      <c r="DA741" s="2"/>
      <c r="DB741" s="2"/>
      <c r="DC741" s="2"/>
      <c r="DD741" s="2"/>
      <c r="DE741" s="2"/>
      <c r="DF741" s="2"/>
      <c r="DG741" s="2"/>
      <c r="DH741" s="2"/>
      <c r="DI741" s="2"/>
      <c r="DJ741" s="2"/>
      <c r="DK741" s="2"/>
      <c r="DL741" s="2"/>
      <c r="DM741" s="2"/>
      <c r="DN741" s="2"/>
      <c r="DO741" s="2"/>
      <c r="DP741" s="2"/>
      <c r="DQ741" s="2"/>
      <c r="DR741" s="2"/>
      <c r="DS741" s="2"/>
      <c r="DT741" s="2"/>
      <c r="DU741" s="2"/>
      <c r="DV741" s="2"/>
      <c r="DW741" s="2"/>
      <c r="DX741" s="2"/>
      <c r="DY741" s="2"/>
      <c r="DZ741" s="2"/>
      <c r="EA741" s="2"/>
      <c r="EB741" s="2"/>
      <c r="EC741" s="2"/>
      <c r="ED741" s="2"/>
      <c r="EE741" s="2"/>
      <c r="EF741" s="2"/>
      <c r="EG741" s="2"/>
      <c r="EH741" s="2"/>
      <c r="EI741" s="2"/>
      <c r="EJ741" s="2"/>
      <c r="EK741" s="2"/>
      <c r="EL741" s="2"/>
      <c r="EM741" s="2"/>
      <c r="EN741" s="2"/>
      <c r="EO741" s="2"/>
      <c r="EP741" s="2"/>
      <c r="EQ741" s="2"/>
      <c r="ER741" s="2"/>
      <c r="ES741" s="2"/>
      <c r="ET741" s="2"/>
      <c r="EU741" s="2"/>
      <c r="EV741" s="2"/>
    </row>
    <row r="742" spans="1:152" ht="12.7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c r="BS742" s="2"/>
      <c r="BT742" s="2"/>
      <c r="BU742" s="2"/>
      <c r="BV742" s="2"/>
      <c r="BW742" s="2"/>
      <c r="BX742" s="2"/>
      <c r="BY742" s="2"/>
      <c r="BZ742" s="2"/>
      <c r="CA742" s="2"/>
      <c r="CB742" s="2"/>
      <c r="CC742" s="2"/>
      <c r="CD742" s="2"/>
      <c r="CE742" s="2"/>
      <c r="CF742" s="2"/>
      <c r="CG742" s="2"/>
      <c r="CH742" s="2"/>
      <c r="CI742" s="2"/>
      <c r="CJ742" s="2"/>
      <c r="CK742" s="2"/>
      <c r="CL742" s="2"/>
      <c r="CM742" s="2"/>
      <c r="CN742" s="2"/>
      <c r="CO742" s="2"/>
      <c r="CP742" s="2"/>
      <c r="CQ742" s="2"/>
      <c r="CR742" s="2"/>
      <c r="CS742" s="2"/>
      <c r="CT742" s="2"/>
      <c r="CU742" s="2"/>
      <c r="CV742" s="2"/>
      <c r="CW742" s="2"/>
      <c r="CX742" s="2"/>
      <c r="CY742" s="2"/>
      <c r="CZ742" s="2"/>
      <c r="DA742" s="2"/>
      <c r="DB742" s="2"/>
      <c r="DC742" s="2"/>
      <c r="DD742" s="2"/>
      <c r="DE742" s="2"/>
      <c r="DF742" s="2"/>
      <c r="DG742" s="2"/>
      <c r="DH742" s="2"/>
      <c r="DI742" s="2"/>
      <c r="DJ742" s="2"/>
      <c r="DK742" s="2"/>
      <c r="DL742" s="2"/>
      <c r="DM742" s="2"/>
      <c r="DN742" s="2"/>
      <c r="DO742" s="2"/>
      <c r="DP742" s="2"/>
      <c r="DQ742" s="2"/>
      <c r="DR742" s="2"/>
      <c r="DS742" s="2"/>
      <c r="DT742" s="2"/>
      <c r="DU742" s="2"/>
      <c r="DV742" s="2"/>
      <c r="DW742" s="2"/>
      <c r="DX742" s="2"/>
      <c r="DY742" s="2"/>
      <c r="DZ742" s="2"/>
      <c r="EA742" s="2"/>
      <c r="EB742" s="2"/>
      <c r="EC742" s="2"/>
      <c r="ED742" s="2"/>
      <c r="EE742" s="2"/>
      <c r="EF742" s="2"/>
      <c r="EG742" s="2"/>
      <c r="EH742" s="2"/>
      <c r="EI742" s="2"/>
      <c r="EJ742" s="2"/>
      <c r="EK742" s="2"/>
      <c r="EL742" s="2"/>
      <c r="EM742" s="2"/>
      <c r="EN742" s="2"/>
      <c r="EO742" s="2"/>
      <c r="EP742" s="2"/>
      <c r="EQ742" s="2"/>
      <c r="ER742" s="2"/>
      <c r="ES742" s="2"/>
      <c r="ET742" s="2"/>
      <c r="EU742" s="2"/>
      <c r="EV742" s="2"/>
    </row>
    <row r="743" spans="1:152" ht="12.7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c r="BS743" s="2"/>
      <c r="BT743" s="2"/>
      <c r="BU743" s="2"/>
      <c r="BV743" s="2"/>
      <c r="BW743" s="2"/>
      <c r="BX743" s="2"/>
      <c r="BY743" s="2"/>
      <c r="BZ743" s="2"/>
      <c r="CA743" s="2"/>
      <c r="CB743" s="2"/>
      <c r="CC743" s="2"/>
      <c r="CD743" s="2"/>
      <c r="CE743" s="2"/>
      <c r="CF743" s="2"/>
      <c r="CG743" s="2"/>
      <c r="CH743" s="2"/>
      <c r="CI743" s="2"/>
      <c r="CJ743" s="2"/>
      <c r="CK743" s="2"/>
      <c r="CL743" s="2"/>
      <c r="CM743" s="2"/>
      <c r="CN743" s="2"/>
      <c r="CO743" s="2"/>
      <c r="CP743" s="2"/>
      <c r="CQ743" s="2"/>
      <c r="CR743" s="2"/>
      <c r="CS743" s="2"/>
      <c r="CT743" s="2"/>
      <c r="CU743" s="2"/>
      <c r="CV743" s="2"/>
      <c r="CW743" s="2"/>
      <c r="CX743" s="2"/>
      <c r="CY743" s="2"/>
      <c r="CZ743" s="2"/>
      <c r="DA743" s="2"/>
      <c r="DB743" s="2"/>
      <c r="DC743" s="2"/>
      <c r="DD743" s="2"/>
      <c r="DE743" s="2"/>
      <c r="DF743" s="2"/>
      <c r="DG743" s="2"/>
      <c r="DH743" s="2"/>
      <c r="DI743" s="2"/>
      <c r="DJ743" s="2"/>
      <c r="DK743" s="2"/>
      <c r="DL743" s="2"/>
      <c r="DM743" s="2"/>
      <c r="DN743" s="2"/>
      <c r="DO743" s="2"/>
      <c r="DP743" s="2"/>
      <c r="DQ743" s="2"/>
      <c r="DR743" s="2"/>
      <c r="DS743" s="2"/>
      <c r="DT743" s="2"/>
      <c r="DU743" s="2"/>
      <c r="DV743" s="2"/>
      <c r="DW743" s="2"/>
      <c r="DX743" s="2"/>
      <c r="DY743" s="2"/>
      <c r="DZ743" s="2"/>
      <c r="EA743" s="2"/>
      <c r="EB743" s="2"/>
      <c r="EC743" s="2"/>
      <c r="ED743" s="2"/>
      <c r="EE743" s="2"/>
      <c r="EF743" s="2"/>
      <c r="EG743" s="2"/>
      <c r="EH743" s="2"/>
      <c r="EI743" s="2"/>
      <c r="EJ743" s="2"/>
      <c r="EK743" s="2"/>
      <c r="EL743" s="2"/>
      <c r="EM743" s="2"/>
      <c r="EN743" s="2"/>
      <c r="EO743" s="2"/>
      <c r="EP743" s="2"/>
      <c r="EQ743" s="2"/>
      <c r="ER743" s="2"/>
      <c r="ES743" s="2"/>
      <c r="ET743" s="2"/>
      <c r="EU743" s="2"/>
      <c r="EV743" s="2"/>
    </row>
    <row r="744" spans="1:152" ht="12.7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c r="BV744" s="2"/>
      <c r="BW744" s="2"/>
      <c r="BX744" s="2"/>
      <c r="BY744" s="2"/>
      <c r="BZ744" s="2"/>
      <c r="CA744" s="2"/>
      <c r="CB744" s="2"/>
      <c r="CC744" s="2"/>
      <c r="CD744" s="2"/>
      <c r="CE744" s="2"/>
      <c r="CF744" s="2"/>
      <c r="CG744" s="2"/>
      <c r="CH744" s="2"/>
      <c r="CI744" s="2"/>
      <c r="CJ744" s="2"/>
      <c r="CK744" s="2"/>
      <c r="CL744" s="2"/>
      <c r="CM744" s="2"/>
      <c r="CN744" s="2"/>
      <c r="CO744" s="2"/>
      <c r="CP744" s="2"/>
      <c r="CQ744" s="2"/>
      <c r="CR744" s="2"/>
      <c r="CS744" s="2"/>
      <c r="CT744" s="2"/>
      <c r="CU744" s="2"/>
      <c r="CV744" s="2"/>
      <c r="CW744" s="2"/>
      <c r="CX744" s="2"/>
      <c r="CY744" s="2"/>
      <c r="CZ744" s="2"/>
      <c r="DA744" s="2"/>
      <c r="DB744" s="2"/>
      <c r="DC744" s="2"/>
      <c r="DD744" s="2"/>
      <c r="DE744" s="2"/>
      <c r="DF744" s="2"/>
      <c r="DG744" s="2"/>
      <c r="DH744" s="2"/>
      <c r="DI744" s="2"/>
      <c r="DJ744" s="2"/>
      <c r="DK744" s="2"/>
      <c r="DL744" s="2"/>
      <c r="DM744" s="2"/>
      <c r="DN744" s="2"/>
      <c r="DO744" s="2"/>
      <c r="DP744" s="2"/>
      <c r="DQ744" s="2"/>
      <c r="DR744" s="2"/>
      <c r="DS744" s="2"/>
      <c r="DT744" s="2"/>
      <c r="DU744" s="2"/>
      <c r="DV744" s="2"/>
      <c r="DW744" s="2"/>
      <c r="DX744" s="2"/>
      <c r="DY744" s="2"/>
      <c r="DZ744" s="2"/>
      <c r="EA744" s="2"/>
      <c r="EB744" s="2"/>
      <c r="EC744" s="2"/>
      <c r="ED744" s="2"/>
      <c r="EE744" s="2"/>
      <c r="EF744" s="2"/>
      <c r="EG744" s="2"/>
      <c r="EH744" s="2"/>
      <c r="EI744" s="2"/>
      <c r="EJ744" s="2"/>
      <c r="EK744" s="2"/>
      <c r="EL744" s="2"/>
      <c r="EM744" s="2"/>
      <c r="EN744" s="2"/>
      <c r="EO744" s="2"/>
      <c r="EP744" s="2"/>
      <c r="EQ744" s="2"/>
      <c r="ER744" s="2"/>
      <c r="ES744" s="2"/>
      <c r="ET744" s="2"/>
      <c r="EU744" s="2"/>
      <c r="EV744" s="2"/>
    </row>
    <row r="745" spans="1:152" ht="12.7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c r="BS745" s="2"/>
      <c r="BT745" s="2"/>
      <c r="BU745" s="2"/>
      <c r="BV745" s="2"/>
      <c r="BW745" s="2"/>
      <c r="BX745" s="2"/>
      <c r="BY745" s="2"/>
      <c r="BZ745" s="2"/>
      <c r="CA745" s="2"/>
      <c r="CB745" s="2"/>
      <c r="CC745" s="2"/>
      <c r="CD745" s="2"/>
      <c r="CE745" s="2"/>
      <c r="CF745" s="2"/>
      <c r="CG745" s="2"/>
      <c r="CH745" s="2"/>
      <c r="CI745" s="2"/>
      <c r="CJ745" s="2"/>
      <c r="CK745" s="2"/>
      <c r="CL745" s="2"/>
      <c r="CM745" s="2"/>
      <c r="CN745" s="2"/>
      <c r="CO745" s="2"/>
      <c r="CP745" s="2"/>
      <c r="CQ745" s="2"/>
      <c r="CR745" s="2"/>
      <c r="CS745" s="2"/>
      <c r="CT745" s="2"/>
      <c r="CU745" s="2"/>
      <c r="CV745" s="2"/>
      <c r="CW745" s="2"/>
      <c r="CX745" s="2"/>
      <c r="CY745" s="2"/>
      <c r="CZ745" s="2"/>
      <c r="DA745" s="2"/>
      <c r="DB745" s="2"/>
      <c r="DC745" s="2"/>
      <c r="DD745" s="2"/>
      <c r="DE745" s="2"/>
      <c r="DF745" s="2"/>
      <c r="DG745" s="2"/>
      <c r="DH745" s="2"/>
      <c r="DI745" s="2"/>
      <c r="DJ745" s="2"/>
      <c r="DK745" s="2"/>
      <c r="DL745" s="2"/>
      <c r="DM745" s="2"/>
      <c r="DN745" s="2"/>
      <c r="DO745" s="2"/>
      <c r="DP745" s="2"/>
      <c r="DQ745" s="2"/>
      <c r="DR745" s="2"/>
      <c r="DS745" s="2"/>
      <c r="DT745" s="2"/>
      <c r="DU745" s="2"/>
      <c r="DV745" s="2"/>
      <c r="DW745" s="2"/>
      <c r="DX745" s="2"/>
      <c r="DY745" s="2"/>
      <c r="DZ745" s="2"/>
      <c r="EA745" s="2"/>
      <c r="EB745" s="2"/>
      <c r="EC745" s="2"/>
      <c r="ED745" s="2"/>
      <c r="EE745" s="2"/>
      <c r="EF745" s="2"/>
      <c r="EG745" s="2"/>
      <c r="EH745" s="2"/>
      <c r="EI745" s="2"/>
      <c r="EJ745" s="2"/>
      <c r="EK745" s="2"/>
      <c r="EL745" s="2"/>
      <c r="EM745" s="2"/>
      <c r="EN745" s="2"/>
      <c r="EO745" s="2"/>
      <c r="EP745" s="2"/>
      <c r="EQ745" s="2"/>
      <c r="ER745" s="2"/>
      <c r="ES745" s="2"/>
      <c r="ET745" s="2"/>
      <c r="EU745" s="2"/>
      <c r="EV745" s="2"/>
    </row>
    <row r="746" spans="1:152" ht="12.7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c r="BS746" s="2"/>
      <c r="BT746" s="2"/>
      <c r="BU746" s="2"/>
      <c r="BV746" s="2"/>
      <c r="BW746" s="2"/>
      <c r="BX746" s="2"/>
      <c r="BY746" s="2"/>
      <c r="BZ746" s="2"/>
      <c r="CA746" s="2"/>
      <c r="CB746" s="2"/>
      <c r="CC746" s="2"/>
      <c r="CD746" s="2"/>
      <c r="CE746" s="2"/>
      <c r="CF746" s="2"/>
      <c r="CG746" s="2"/>
      <c r="CH746" s="2"/>
      <c r="CI746" s="2"/>
      <c r="CJ746" s="2"/>
      <c r="CK746" s="2"/>
      <c r="CL746" s="2"/>
      <c r="CM746" s="2"/>
      <c r="CN746" s="2"/>
      <c r="CO746" s="2"/>
      <c r="CP746" s="2"/>
      <c r="CQ746" s="2"/>
      <c r="CR746" s="2"/>
      <c r="CS746" s="2"/>
      <c r="CT746" s="2"/>
      <c r="CU746" s="2"/>
      <c r="CV746" s="2"/>
      <c r="CW746" s="2"/>
      <c r="CX746" s="2"/>
      <c r="CY746" s="2"/>
      <c r="CZ746" s="2"/>
      <c r="DA746" s="2"/>
      <c r="DB746" s="2"/>
      <c r="DC746" s="2"/>
      <c r="DD746" s="2"/>
      <c r="DE746" s="2"/>
      <c r="DF746" s="2"/>
      <c r="DG746" s="2"/>
      <c r="DH746" s="2"/>
      <c r="DI746" s="2"/>
      <c r="DJ746" s="2"/>
      <c r="DK746" s="2"/>
      <c r="DL746" s="2"/>
      <c r="DM746" s="2"/>
      <c r="DN746" s="2"/>
      <c r="DO746" s="2"/>
      <c r="DP746" s="2"/>
      <c r="DQ746" s="2"/>
      <c r="DR746" s="2"/>
      <c r="DS746" s="2"/>
      <c r="DT746" s="2"/>
      <c r="DU746" s="2"/>
      <c r="DV746" s="2"/>
      <c r="DW746" s="2"/>
      <c r="DX746" s="2"/>
      <c r="DY746" s="2"/>
      <c r="DZ746" s="2"/>
      <c r="EA746" s="2"/>
      <c r="EB746" s="2"/>
      <c r="EC746" s="2"/>
      <c r="ED746" s="2"/>
      <c r="EE746" s="2"/>
      <c r="EF746" s="2"/>
      <c r="EG746" s="2"/>
      <c r="EH746" s="2"/>
      <c r="EI746" s="2"/>
      <c r="EJ746" s="2"/>
      <c r="EK746" s="2"/>
      <c r="EL746" s="2"/>
      <c r="EM746" s="2"/>
      <c r="EN746" s="2"/>
      <c r="EO746" s="2"/>
      <c r="EP746" s="2"/>
      <c r="EQ746" s="2"/>
      <c r="ER746" s="2"/>
      <c r="ES746" s="2"/>
      <c r="ET746" s="2"/>
      <c r="EU746" s="2"/>
      <c r="EV746" s="2"/>
    </row>
    <row r="747" spans="1:152" ht="12.7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c r="BS747" s="2"/>
      <c r="BT747" s="2"/>
      <c r="BU747" s="2"/>
      <c r="BV747" s="2"/>
      <c r="BW747" s="2"/>
      <c r="BX747" s="2"/>
      <c r="BY747" s="2"/>
      <c r="BZ747" s="2"/>
      <c r="CA747" s="2"/>
      <c r="CB747" s="2"/>
      <c r="CC747" s="2"/>
      <c r="CD747" s="2"/>
      <c r="CE747" s="2"/>
      <c r="CF747" s="2"/>
      <c r="CG747" s="2"/>
      <c r="CH747" s="2"/>
      <c r="CI747" s="2"/>
      <c r="CJ747" s="2"/>
      <c r="CK747" s="2"/>
      <c r="CL747" s="2"/>
      <c r="CM747" s="2"/>
      <c r="CN747" s="2"/>
      <c r="CO747" s="2"/>
      <c r="CP747" s="2"/>
      <c r="CQ747" s="2"/>
      <c r="CR747" s="2"/>
      <c r="CS747" s="2"/>
      <c r="CT747" s="2"/>
      <c r="CU747" s="2"/>
      <c r="CV747" s="2"/>
      <c r="CW747" s="2"/>
      <c r="CX747" s="2"/>
      <c r="CY747" s="2"/>
      <c r="CZ747" s="2"/>
      <c r="DA747" s="2"/>
      <c r="DB747" s="2"/>
      <c r="DC747" s="2"/>
      <c r="DD747" s="2"/>
      <c r="DE747" s="2"/>
      <c r="DF747" s="2"/>
      <c r="DG747" s="2"/>
      <c r="DH747" s="2"/>
      <c r="DI747" s="2"/>
      <c r="DJ747" s="2"/>
      <c r="DK747" s="2"/>
      <c r="DL747" s="2"/>
      <c r="DM747" s="2"/>
      <c r="DN747" s="2"/>
      <c r="DO747" s="2"/>
      <c r="DP747" s="2"/>
      <c r="DQ747" s="2"/>
      <c r="DR747" s="2"/>
      <c r="DS747" s="2"/>
      <c r="DT747" s="2"/>
      <c r="DU747" s="2"/>
      <c r="DV747" s="2"/>
      <c r="DW747" s="2"/>
      <c r="DX747" s="2"/>
      <c r="DY747" s="2"/>
      <c r="DZ747" s="2"/>
      <c r="EA747" s="2"/>
      <c r="EB747" s="2"/>
      <c r="EC747" s="2"/>
      <c r="ED747" s="2"/>
      <c r="EE747" s="2"/>
      <c r="EF747" s="2"/>
      <c r="EG747" s="2"/>
      <c r="EH747" s="2"/>
      <c r="EI747" s="2"/>
      <c r="EJ747" s="2"/>
      <c r="EK747" s="2"/>
      <c r="EL747" s="2"/>
      <c r="EM747" s="2"/>
      <c r="EN747" s="2"/>
      <c r="EO747" s="2"/>
      <c r="EP747" s="2"/>
      <c r="EQ747" s="2"/>
      <c r="ER747" s="2"/>
      <c r="ES747" s="2"/>
      <c r="ET747" s="2"/>
      <c r="EU747" s="2"/>
      <c r="EV747" s="2"/>
    </row>
    <row r="748" spans="1:152" ht="12.7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c r="BV748" s="2"/>
      <c r="BW748" s="2"/>
      <c r="BX748" s="2"/>
      <c r="BY748" s="2"/>
      <c r="BZ748" s="2"/>
      <c r="CA748" s="2"/>
      <c r="CB748" s="2"/>
      <c r="CC748" s="2"/>
      <c r="CD748" s="2"/>
      <c r="CE748" s="2"/>
      <c r="CF748" s="2"/>
      <c r="CG748" s="2"/>
      <c r="CH748" s="2"/>
      <c r="CI748" s="2"/>
      <c r="CJ748" s="2"/>
      <c r="CK748" s="2"/>
      <c r="CL748" s="2"/>
      <c r="CM748" s="2"/>
      <c r="CN748" s="2"/>
      <c r="CO748" s="2"/>
      <c r="CP748" s="2"/>
      <c r="CQ748" s="2"/>
      <c r="CR748" s="2"/>
      <c r="CS748" s="2"/>
      <c r="CT748" s="2"/>
      <c r="CU748" s="2"/>
      <c r="CV748" s="2"/>
      <c r="CW748" s="2"/>
      <c r="CX748" s="2"/>
      <c r="CY748" s="2"/>
      <c r="CZ748" s="2"/>
      <c r="DA748" s="2"/>
      <c r="DB748" s="2"/>
      <c r="DC748" s="2"/>
      <c r="DD748" s="2"/>
      <c r="DE748" s="2"/>
      <c r="DF748" s="2"/>
      <c r="DG748" s="2"/>
      <c r="DH748" s="2"/>
      <c r="DI748" s="2"/>
      <c r="DJ748" s="2"/>
      <c r="DK748" s="2"/>
      <c r="DL748" s="2"/>
      <c r="DM748" s="2"/>
      <c r="DN748" s="2"/>
      <c r="DO748" s="2"/>
      <c r="DP748" s="2"/>
      <c r="DQ748" s="2"/>
      <c r="DR748" s="2"/>
      <c r="DS748" s="2"/>
      <c r="DT748" s="2"/>
      <c r="DU748" s="2"/>
      <c r="DV748" s="2"/>
      <c r="DW748" s="2"/>
      <c r="DX748" s="2"/>
      <c r="DY748" s="2"/>
      <c r="DZ748" s="2"/>
      <c r="EA748" s="2"/>
      <c r="EB748" s="2"/>
      <c r="EC748" s="2"/>
      <c r="ED748" s="2"/>
      <c r="EE748" s="2"/>
      <c r="EF748" s="2"/>
      <c r="EG748" s="2"/>
      <c r="EH748" s="2"/>
      <c r="EI748" s="2"/>
      <c r="EJ748" s="2"/>
      <c r="EK748" s="2"/>
      <c r="EL748" s="2"/>
      <c r="EM748" s="2"/>
      <c r="EN748" s="2"/>
      <c r="EO748" s="2"/>
      <c r="EP748" s="2"/>
      <c r="EQ748" s="2"/>
      <c r="ER748" s="2"/>
      <c r="ES748" s="2"/>
      <c r="ET748" s="2"/>
      <c r="EU748" s="2"/>
      <c r="EV748" s="2"/>
    </row>
    <row r="749" spans="1:152" ht="12.7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c r="BS749" s="2"/>
      <c r="BT749" s="2"/>
      <c r="BU749" s="2"/>
      <c r="BV749" s="2"/>
      <c r="BW749" s="2"/>
      <c r="BX749" s="2"/>
      <c r="BY749" s="2"/>
      <c r="BZ749" s="2"/>
      <c r="CA749" s="2"/>
      <c r="CB749" s="2"/>
      <c r="CC749" s="2"/>
      <c r="CD749" s="2"/>
      <c r="CE749" s="2"/>
      <c r="CF749" s="2"/>
      <c r="CG749" s="2"/>
      <c r="CH749" s="2"/>
      <c r="CI749" s="2"/>
      <c r="CJ749" s="2"/>
      <c r="CK749" s="2"/>
      <c r="CL749" s="2"/>
      <c r="CM749" s="2"/>
      <c r="CN749" s="2"/>
      <c r="CO749" s="2"/>
      <c r="CP749" s="2"/>
      <c r="CQ749" s="2"/>
      <c r="CR749" s="2"/>
      <c r="CS749" s="2"/>
      <c r="CT749" s="2"/>
      <c r="CU749" s="2"/>
      <c r="CV749" s="2"/>
      <c r="CW749" s="2"/>
      <c r="CX749" s="2"/>
      <c r="CY749" s="2"/>
      <c r="CZ749" s="2"/>
      <c r="DA749" s="2"/>
      <c r="DB749" s="2"/>
      <c r="DC749" s="2"/>
      <c r="DD749" s="2"/>
      <c r="DE749" s="2"/>
      <c r="DF749" s="2"/>
      <c r="DG749" s="2"/>
      <c r="DH749" s="2"/>
      <c r="DI749" s="2"/>
      <c r="DJ749" s="2"/>
      <c r="DK749" s="2"/>
      <c r="DL749" s="2"/>
      <c r="DM749" s="2"/>
      <c r="DN749" s="2"/>
      <c r="DO749" s="2"/>
      <c r="DP749" s="2"/>
      <c r="DQ749" s="2"/>
      <c r="DR749" s="2"/>
      <c r="DS749" s="2"/>
      <c r="DT749" s="2"/>
      <c r="DU749" s="2"/>
      <c r="DV749" s="2"/>
      <c r="DW749" s="2"/>
      <c r="DX749" s="2"/>
      <c r="DY749" s="2"/>
      <c r="DZ749" s="2"/>
      <c r="EA749" s="2"/>
      <c r="EB749" s="2"/>
      <c r="EC749" s="2"/>
      <c r="ED749" s="2"/>
      <c r="EE749" s="2"/>
      <c r="EF749" s="2"/>
      <c r="EG749" s="2"/>
      <c r="EH749" s="2"/>
      <c r="EI749" s="2"/>
      <c r="EJ749" s="2"/>
      <c r="EK749" s="2"/>
      <c r="EL749" s="2"/>
      <c r="EM749" s="2"/>
      <c r="EN749" s="2"/>
      <c r="EO749" s="2"/>
      <c r="EP749" s="2"/>
      <c r="EQ749" s="2"/>
      <c r="ER749" s="2"/>
      <c r="ES749" s="2"/>
      <c r="ET749" s="2"/>
      <c r="EU749" s="2"/>
      <c r="EV749" s="2"/>
    </row>
    <row r="750" spans="1:152" ht="12.7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c r="BS750" s="2"/>
      <c r="BT750" s="2"/>
      <c r="BU750" s="2"/>
      <c r="BV750" s="2"/>
      <c r="BW750" s="2"/>
      <c r="BX750" s="2"/>
      <c r="BY750" s="2"/>
      <c r="BZ750" s="2"/>
      <c r="CA750" s="2"/>
      <c r="CB750" s="2"/>
      <c r="CC750" s="2"/>
      <c r="CD750" s="2"/>
      <c r="CE750" s="2"/>
      <c r="CF750" s="2"/>
      <c r="CG750" s="2"/>
      <c r="CH750" s="2"/>
      <c r="CI750" s="2"/>
      <c r="CJ750" s="2"/>
      <c r="CK750" s="2"/>
      <c r="CL750" s="2"/>
      <c r="CM750" s="2"/>
      <c r="CN750" s="2"/>
      <c r="CO750" s="2"/>
      <c r="CP750" s="2"/>
      <c r="CQ750" s="2"/>
      <c r="CR750" s="2"/>
      <c r="CS750" s="2"/>
      <c r="CT750" s="2"/>
      <c r="CU750" s="2"/>
      <c r="CV750" s="2"/>
      <c r="CW750" s="2"/>
      <c r="CX750" s="2"/>
      <c r="CY750" s="2"/>
      <c r="CZ750" s="2"/>
      <c r="DA750" s="2"/>
      <c r="DB750" s="2"/>
      <c r="DC750" s="2"/>
      <c r="DD750" s="2"/>
      <c r="DE750" s="2"/>
      <c r="DF750" s="2"/>
      <c r="DG750" s="2"/>
      <c r="DH750" s="2"/>
      <c r="DI750" s="2"/>
      <c r="DJ750" s="2"/>
      <c r="DK750" s="2"/>
      <c r="DL750" s="2"/>
      <c r="DM750" s="2"/>
      <c r="DN750" s="2"/>
      <c r="DO750" s="2"/>
      <c r="DP750" s="2"/>
      <c r="DQ750" s="2"/>
      <c r="DR750" s="2"/>
      <c r="DS750" s="2"/>
      <c r="DT750" s="2"/>
      <c r="DU750" s="2"/>
      <c r="DV750" s="2"/>
      <c r="DW750" s="2"/>
      <c r="DX750" s="2"/>
      <c r="DY750" s="2"/>
      <c r="DZ750" s="2"/>
      <c r="EA750" s="2"/>
      <c r="EB750" s="2"/>
      <c r="EC750" s="2"/>
      <c r="ED750" s="2"/>
      <c r="EE750" s="2"/>
      <c r="EF750" s="2"/>
      <c r="EG750" s="2"/>
      <c r="EH750" s="2"/>
      <c r="EI750" s="2"/>
      <c r="EJ750" s="2"/>
      <c r="EK750" s="2"/>
      <c r="EL750" s="2"/>
      <c r="EM750" s="2"/>
      <c r="EN750" s="2"/>
      <c r="EO750" s="2"/>
      <c r="EP750" s="2"/>
      <c r="EQ750" s="2"/>
      <c r="ER750" s="2"/>
      <c r="ES750" s="2"/>
      <c r="ET750" s="2"/>
      <c r="EU750" s="2"/>
      <c r="EV750" s="2"/>
    </row>
    <row r="751" spans="1:152" ht="12.7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c r="BS751" s="2"/>
      <c r="BT751" s="2"/>
      <c r="BU751" s="2"/>
      <c r="BV751" s="2"/>
      <c r="BW751" s="2"/>
      <c r="BX751" s="2"/>
      <c r="BY751" s="2"/>
      <c r="BZ751" s="2"/>
      <c r="CA751" s="2"/>
      <c r="CB751" s="2"/>
      <c r="CC751" s="2"/>
      <c r="CD751" s="2"/>
      <c r="CE751" s="2"/>
      <c r="CF751" s="2"/>
      <c r="CG751" s="2"/>
      <c r="CH751" s="2"/>
      <c r="CI751" s="2"/>
      <c r="CJ751" s="2"/>
      <c r="CK751" s="2"/>
      <c r="CL751" s="2"/>
      <c r="CM751" s="2"/>
      <c r="CN751" s="2"/>
      <c r="CO751" s="2"/>
      <c r="CP751" s="2"/>
      <c r="CQ751" s="2"/>
      <c r="CR751" s="2"/>
      <c r="CS751" s="2"/>
      <c r="CT751" s="2"/>
      <c r="CU751" s="2"/>
      <c r="CV751" s="2"/>
      <c r="CW751" s="2"/>
      <c r="CX751" s="2"/>
      <c r="CY751" s="2"/>
      <c r="CZ751" s="2"/>
      <c r="DA751" s="2"/>
      <c r="DB751" s="2"/>
      <c r="DC751" s="2"/>
      <c r="DD751" s="2"/>
      <c r="DE751" s="2"/>
      <c r="DF751" s="2"/>
      <c r="DG751" s="2"/>
      <c r="DH751" s="2"/>
      <c r="DI751" s="2"/>
      <c r="DJ751" s="2"/>
      <c r="DK751" s="2"/>
      <c r="DL751" s="2"/>
      <c r="DM751" s="2"/>
      <c r="DN751" s="2"/>
      <c r="DO751" s="2"/>
      <c r="DP751" s="2"/>
      <c r="DQ751" s="2"/>
      <c r="DR751" s="2"/>
      <c r="DS751" s="2"/>
      <c r="DT751" s="2"/>
      <c r="DU751" s="2"/>
      <c r="DV751" s="2"/>
      <c r="DW751" s="2"/>
      <c r="DX751" s="2"/>
      <c r="DY751" s="2"/>
      <c r="DZ751" s="2"/>
      <c r="EA751" s="2"/>
      <c r="EB751" s="2"/>
      <c r="EC751" s="2"/>
      <c r="ED751" s="2"/>
      <c r="EE751" s="2"/>
      <c r="EF751" s="2"/>
      <c r="EG751" s="2"/>
      <c r="EH751" s="2"/>
      <c r="EI751" s="2"/>
      <c r="EJ751" s="2"/>
      <c r="EK751" s="2"/>
      <c r="EL751" s="2"/>
      <c r="EM751" s="2"/>
      <c r="EN751" s="2"/>
      <c r="EO751" s="2"/>
      <c r="EP751" s="2"/>
      <c r="EQ751" s="2"/>
      <c r="ER751" s="2"/>
      <c r="ES751" s="2"/>
      <c r="ET751" s="2"/>
      <c r="EU751" s="2"/>
      <c r="EV751" s="2"/>
    </row>
    <row r="752" spans="1:152" ht="12.7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c r="BS752" s="2"/>
      <c r="BT752" s="2"/>
      <c r="BU752" s="2"/>
      <c r="BV752" s="2"/>
      <c r="BW752" s="2"/>
      <c r="BX752" s="2"/>
      <c r="BY752" s="2"/>
      <c r="BZ752" s="2"/>
      <c r="CA752" s="2"/>
      <c r="CB752" s="2"/>
      <c r="CC752" s="2"/>
      <c r="CD752" s="2"/>
      <c r="CE752" s="2"/>
      <c r="CF752" s="2"/>
      <c r="CG752" s="2"/>
      <c r="CH752" s="2"/>
      <c r="CI752" s="2"/>
      <c r="CJ752" s="2"/>
      <c r="CK752" s="2"/>
      <c r="CL752" s="2"/>
      <c r="CM752" s="2"/>
      <c r="CN752" s="2"/>
      <c r="CO752" s="2"/>
      <c r="CP752" s="2"/>
      <c r="CQ752" s="2"/>
      <c r="CR752" s="2"/>
      <c r="CS752" s="2"/>
      <c r="CT752" s="2"/>
      <c r="CU752" s="2"/>
      <c r="CV752" s="2"/>
      <c r="CW752" s="2"/>
      <c r="CX752" s="2"/>
      <c r="CY752" s="2"/>
      <c r="CZ752" s="2"/>
      <c r="DA752" s="2"/>
      <c r="DB752" s="2"/>
      <c r="DC752" s="2"/>
      <c r="DD752" s="2"/>
      <c r="DE752" s="2"/>
      <c r="DF752" s="2"/>
      <c r="DG752" s="2"/>
      <c r="DH752" s="2"/>
      <c r="DI752" s="2"/>
      <c r="DJ752" s="2"/>
      <c r="DK752" s="2"/>
      <c r="DL752" s="2"/>
      <c r="DM752" s="2"/>
      <c r="DN752" s="2"/>
      <c r="DO752" s="2"/>
      <c r="DP752" s="2"/>
      <c r="DQ752" s="2"/>
      <c r="DR752" s="2"/>
      <c r="DS752" s="2"/>
      <c r="DT752" s="2"/>
      <c r="DU752" s="2"/>
      <c r="DV752" s="2"/>
      <c r="DW752" s="2"/>
      <c r="DX752" s="2"/>
      <c r="DY752" s="2"/>
      <c r="DZ752" s="2"/>
      <c r="EA752" s="2"/>
      <c r="EB752" s="2"/>
      <c r="EC752" s="2"/>
      <c r="ED752" s="2"/>
      <c r="EE752" s="2"/>
      <c r="EF752" s="2"/>
      <c r="EG752" s="2"/>
      <c r="EH752" s="2"/>
      <c r="EI752" s="2"/>
      <c r="EJ752" s="2"/>
      <c r="EK752" s="2"/>
      <c r="EL752" s="2"/>
      <c r="EM752" s="2"/>
      <c r="EN752" s="2"/>
      <c r="EO752" s="2"/>
      <c r="EP752" s="2"/>
      <c r="EQ752" s="2"/>
      <c r="ER752" s="2"/>
      <c r="ES752" s="2"/>
      <c r="ET752" s="2"/>
      <c r="EU752" s="2"/>
      <c r="EV752" s="2"/>
    </row>
    <row r="753" spans="1:152" ht="12.7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c r="BS753" s="2"/>
      <c r="BT753" s="2"/>
      <c r="BU753" s="2"/>
      <c r="BV753" s="2"/>
      <c r="BW753" s="2"/>
      <c r="BX753" s="2"/>
      <c r="BY753" s="2"/>
      <c r="BZ753" s="2"/>
      <c r="CA753" s="2"/>
      <c r="CB753" s="2"/>
      <c r="CC753" s="2"/>
      <c r="CD753" s="2"/>
      <c r="CE753" s="2"/>
      <c r="CF753" s="2"/>
      <c r="CG753" s="2"/>
      <c r="CH753" s="2"/>
      <c r="CI753" s="2"/>
      <c r="CJ753" s="2"/>
      <c r="CK753" s="2"/>
      <c r="CL753" s="2"/>
      <c r="CM753" s="2"/>
      <c r="CN753" s="2"/>
      <c r="CO753" s="2"/>
      <c r="CP753" s="2"/>
      <c r="CQ753" s="2"/>
      <c r="CR753" s="2"/>
      <c r="CS753" s="2"/>
      <c r="CT753" s="2"/>
      <c r="CU753" s="2"/>
      <c r="CV753" s="2"/>
      <c r="CW753" s="2"/>
      <c r="CX753" s="2"/>
      <c r="CY753" s="2"/>
      <c r="CZ753" s="2"/>
      <c r="DA753" s="2"/>
      <c r="DB753" s="2"/>
      <c r="DC753" s="2"/>
      <c r="DD753" s="2"/>
      <c r="DE753" s="2"/>
      <c r="DF753" s="2"/>
      <c r="DG753" s="2"/>
      <c r="DH753" s="2"/>
      <c r="DI753" s="2"/>
      <c r="DJ753" s="2"/>
      <c r="DK753" s="2"/>
      <c r="DL753" s="2"/>
      <c r="DM753" s="2"/>
      <c r="DN753" s="2"/>
      <c r="DO753" s="2"/>
      <c r="DP753" s="2"/>
      <c r="DQ753" s="2"/>
      <c r="DR753" s="2"/>
      <c r="DS753" s="2"/>
      <c r="DT753" s="2"/>
      <c r="DU753" s="2"/>
      <c r="DV753" s="2"/>
      <c r="DW753" s="2"/>
      <c r="DX753" s="2"/>
      <c r="DY753" s="2"/>
      <c r="DZ753" s="2"/>
      <c r="EA753" s="2"/>
      <c r="EB753" s="2"/>
      <c r="EC753" s="2"/>
      <c r="ED753" s="2"/>
      <c r="EE753" s="2"/>
      <c r="EF753" s="2"/>
      <c r="EG753" s="2"/>
      <c r="EH753" s="2"/>
      <c r="EI753" s="2"/>
      <c r="EJ753" s="2"/>
      <c r="EK753" s="2"/>
      <c r="EL753" s="2"/>
      <c r="EM753" s="2"/>
      <c r="EN753" s="2"/>
      <c r="EO753" s="2"/>
      <c r="EP753" s="2"/>
      <c r="EQ753" s="2"/>
      <c r="ER753" s="2"/>
      <c r="ES753" s="2"/>
      <c r="ET753" s="2"/>
      <c r="EU753" s="2"/>
      <c r="EV753" s="2"/>
    </row>
    <row r="754" spans="1:152" ht="12.7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c r="BV754" s="2"/>
      <c r="BW754" s="2"/>
      <c r="BX754" s="2"/>
      <c r="BY754" s="2"/>
      <c r="BZ754" s="2"/>
      <c r="CA754" s="2"/>
      <c r="CB754" s="2"/>
      <c r="CC754" s="2"/>
      <c r="CD754" s="2"/>
      <c r="CE754" s="2"/>
      <c r="CF754" s="2"/>
      <c r="CG754" s="2"/>
      <c r="CH754" s="2"/>
      <c r="CI754" s="2"/>
      <c r="CJ754" s="2"/>
      <c r="CK754" s="2"/>
      <c r="CL754" s="2"/>
      <c r="CM754" s="2"/>
      <c r="CN754" s="2"/>
      <c r="CO754" s="2"/>
      <c r="CP754" s="2"/>
      <c r="CQ754" s="2"/>
      <c r="CR754" s="2"/>
      <c r="CS754" s="2"/>
      <c r="CT754" s="2"/>
      <c r="CU754" s="2"/>
      <c r="CV754" s="2"/>
      <c r="CW754" s="2"/>
      <c r="CX754" s="2"/>
      <c r="CY754" s="2"/>
      <c r="CZ754" s="2"/>
      <c r="DA754" s="2"/>
      <c r="DB754" s="2"/>
      <c r="DC754" s="2"/>
      <c r="DD754" s="2"/>
      <c r="DE754" s="2"/>
      <c r="DF754" s="2"/>
      <c r="DG754" s="2"/>
      <c r="DH754" s="2"/>
      <c r="DI754" s="2"/>
      <c r="DJ754" s="2"/>
      <c r="DK754" s="2"/>
      <c r="DL754" s="2"/>
      <c r="DM754" s="2"/>
      <c r="DN754" s="2"/>
      <c r="DO754" s="2"/>
      <c r="DP754" s="2"/>
      <c r="DQ754" s="2"/>
      <c r="DR754" s="2"/>
      <c r="DS754" s="2"/>
      <c r="DT754" s="2"/>
      <c r="DU754" s="2"/>
      <c r="DV754" s="2"/>
      <c r="DW754" s="2"/>
      <c r="DX754" s="2"/>
      <c r="DY754" s="2"/>
      <c r="DZ754" s="2"/>
      <c r="EA754" s="2"/>
      <c r="EB754" s="2"/>
      <c r="EC754" s="2"/>
      <c r="ED754" s="2"/>
      <c r="EE754" s="2"/>
      <c r="EF754" s="2"/>
      <c r="EG754" s="2"/>
      <c r="EH754" s="2"/>
      <c r="EI754" s="2"/>
      <c r="EJ754" s="2"/>
      <c r="EK754" s="2"/>
      <c r="EL754" s="2"/>
      <c r="EM754" s="2"/>
      <c r="EN754" s="2"/>
      <c r="EO754" s="2"/>
      <c r="EP754" s="2"/>
      <c r="EQ754" s="2"/>
      <c r="ER754" s="2"/>
      <c r="ES754" s="2"/>
      <c r="ET754" s="2"/>
      <c r="EU754" s="2"/>
      <c r="EV754" s="2"/>
    </row>
    <row r="755" spans="1:152" ht="12.7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c r="BS755" s="2"/>
      <c r="BT755" s="2"/>
      <c r="BU755" s="2"/>
      <c r="BV755" s="2"/>
      <c r="BW755" s="2"/>
      <c r="BX755" s="2"/>
      <c r="BY755" s="2"/>
      <c r="BZ755" s="2"/>
      <c r="CA755" s="2"/>
      <c r="CB755" s="2"/>
      <c r="CC755" s="2"/>
      <c r="CD755" s="2"/>
      <c r="CE755" s="2"/>
      <c r="CF755" s="2"/>
      <c r="CG755" s="2"/>
      <c r="CH755" s="2"/>
      <c r="CI755" s="2"/>
      <c r="CJ755" s="2"/>
      <c r="CK755" s="2"/>
      <c r="CL755" s="2"/>
      <c r="CM755" s="2"/>
      <c r="CN755" s="2"/>
      <c r="CO755" s="2"/>
      <c r="CP755" s="2"/>
      <c r="CQ755" s="2"/>
      <c r="CR755" s="2"/>
      <c r="CS755" s="2"/>
      <c r="CT755" s="2"/>
      <c r="CU755" s="2"/>
      <c r="CV755" s="2"/>
      <c r="CW755" s="2"/>
      <c r="CX755" s="2"/>
      <c r="CY755" s="2"/>
      <c r="CZ755" s="2"/>
      <c r="DA755" s="2"/>
      <c r="DB755" s="2"/>
      <c r="DC755" s="2"/>
      <c r="DD755" s="2"/>
      <c r="DE755" s="2"/>
      <c r="DF755" s="2"/>
      <c r="DG755" s="2"/>
      <c r="DH755" s="2"/>
      <c r="DI755" s="2"/>
      <c r="DJ755" s="2"/>
      <c r="DK755" s="2"/>
      <c r="DL755" s="2"/>
      <c r="DM755" s="2"/>
      <c r="DN755" s="2"/>
      <c r="DO755" s="2"/>
      <c r="DP755" s="2"/>
      <c r="DQ755" s="2"/>
      <c r="DR755" s="2"/>
      <c r="DS755" s="2"/>
      <c r="DT755" s="2"/>
      <c r="DU755" s="2"/>
      <c r="DV755" s="2"/>
      <c r="DW755" s="2"/>
      <c r="DX755" s="2"/>
      <c r="DY755" s="2"/>
      <c r="DZ755" s="2"/>
      <c r="EA755" s="2"/>
      <c r="EB755" s="2"/>
      <c r="EC755" s="2"/>
      <c r="ED755" s="2"/>
      <c r="EE755" s="2"/>
      <c r="EF755" s="2"/>
      <c r="EG755" s="2"/>
      <c r="EH755" s="2"/>
      <c r="EI755" s="2"/>
      <c r="EJ755" s="2"/>
      <c r="EK755" s="2"/>
      <c r="EL755" s="2"/>
      <c r="EM755" s="2"/>
      <c r="EN755" s="2"/>
      <c r="EO755" s="2"/>
      <c r="EP755" s="2"/>
      <c r="EQ755" s="2"/>
      <c r="ER755" s="2"/>
      <c r="ES755" s="2"/>
      <c r="ET755" s="2"/>
      <c r="EU755" s="2"/>
      <c r="EV755" s="2"/>
    </row>
    <row r="756" spans="1:152" ht="12.7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c r="BV756" s="2"/>
      <c r="BW756" s="2"/>
      <c r="BX756" s="2"/>
      <c r="BY756" s="2"/>
      <c r="BZ756" s="2"/>
      <c r="CA756" s="2"/>
      <c r="CB756" s="2"/>
      <c r="CC756" s="2"/>
      <c r="CD756" s="2"/>
      <c r="CE756" s="2"/>
      <c r="CF756" s="2"/>
      <c r="CG756" s="2"/>
      <c r="CH756" s="2"/>
      <c r="CI756" s="2"/>
      <c r="CJ756" s="2"/>
      <c r="CK756" s="2"/>
      <c r="CL756" s="2"/>
      <c r="CM756" s="2"/>
      <c r="CN756" s="2"/>
      <c r="CO756" s="2"/>
      <c r="CP756" s="2"/>
      <c r="CQ756" s="2"/>
      <c r="CR756" s="2"/>
      <c r="CS756" s="2"/>
      <c r="CT756" s="2"/>
      <c r="CU756" s="2"/>
      <c r="CV756" s="2"/>
      <c r="CW756" s="2"/>
      <c r="CX756" s="2"/>
      <c r="CY756" s="2"/>
      <c r="CZ756" s="2"/>
      <c r="DA756" s="2"/>
      <c r="DB756" s="2"/>
      <c r="DC756" s="2"/>
      <c r="DD756" s="2"/>
      <c r="DE756" s="2"/>
      <c r="DF756" s="2"/>
      <c r="DG756" s="2"/>
      <c r="DH756" s="2"/>
      <c r="DI756" s="2"/>
      <c r="DJ756" s="2"/>
      <c r="DK756" s="2"/>
      <c r="DL756" s="2"/>
      <c r="DM756" s="2"/>
      <c r="DN756" s="2"/>
      <c r="DO756" s="2"/>
      <c r="DP756" s="2"/>
      <c r="DQ756" s="2"/>
      <c r="DR756" s="2"/>
      <c r="DS756" s="2"/>
      <c r="DT756" s="2"/>
      <c r="DU756" s="2"/>
      <c r="DV756" s="2"/>
      <c r="DW756" s="2"/>
      <c r="DX756" s="2"/>
      <c r="DY756" s="2"/>
      <c r="DZ756" s="2"/>
      <c r="EA756" s="2"/>
      <c r="EB756" s="2"/>
      <c r="EC756" s="2"/>
      <c r="ED756" s="2"/>
      <c r="EE756" s="2"/>
      <c r="EF756" s="2"/>
      <c r="EG756" s="2"/>
      <c r="EH756" s="2"/>
      <c r="EI756" s="2"/>
      <c r="EJ756" s="2"/>
      <c r="EK756" s="2"/>
      <c r="EL756" s="2"/>
      <c r="EM756" s="2"/>
      <c r="EN756" s="2"/>
      <c r="EO756" s="2"/>
      <c r="EP756" s="2"/>
      <c r="EQ756" s="2"/>
      <c r="ER756" s="2"/>
      <c r="ES756" s="2"/>
      <c r="ET756" s="2"/>
      <c r="EU756" s="2"/>
      <c r="EV756" s="2"/>
    </row>
    <row r="757" spans="1:152" ht="12.7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c r="BS757" s="2"/>
      <c r="BT757" s="2"/>
      <c r="BU757" s="2"/>
      <c r="BV757" s="2"/>
      <c r="BW757" s="2"/>
      <c r="BX757" s="2"/>
      <c r="BY757" s="2"/>
      <c r="BZ757" s="2"/>
      <c r="CA757" s="2"/>
      <c r="CB757" s="2"/>
      <c r="CC757" s="2"/>
      <c r="CD757" s="2"/>
      <c r="CE757" s="2"/>
      <c r="CF757" s="2"/>
      <c r="CG757" s="2"/>
      <c r="CH757" s="2"/>
      <c r="CI757" s="2"/>
      <c r="CJ757" s="2"/>
      <c r="CK757" s="2"/>
      <c r="CL757" s="2"/>
      <c r="CM757" s="2"/>
      <c r="CN757" s="2"/>
      <c r="CO757" s="2"/>
      <c r="CP757" s="2"/>
      <c r="CQ757" s="2"/>
      <c r="CR757" s="2"/>
      <c r="CS757" s="2"/>
      <c r="CT757" s="2"/>
      <c r="CU757" s="2"/>
      <c r="CV757" s="2"/>
      <c r="CW757" s="2"/>
      <c r="CX757" s="2"/>
      <c r="CY757" s="2"/>
      <c r="CZ757" s="2"/>
      <c r="DA757" s="2"/>
      <c r="DB757" s="2"/>
      <c r="DC757" s="2"/>
      <c r="DD757" s="2"/>
      <c r="DE757" s="2"/>
      <c r="DF757" s="2"/>
      <c r="DG757" s="2"/>
      <c r="DH757" s="2"/>
      <c r="DI757" s="2"/>
      <c r="DJ757" s="2"/>
      <c r="DK757" s="2"/>
      <c r="DL757" s="2"/>
      <c r="DM757" s="2"/>
      <c r="DN757" s="2"/>
      <c r="DO757" s="2"/>
      <c r="DP757" s="2"/>
      <c r="DQ757" s="2"/>
      <c r="DR757" s="2"/>
      <c r="DS757" s="2"/>
      <c r="DT757" s="2"/>
      <c r="DU757" s="2"/>
      <c r="DV757" s="2"/>
      <c r="DW757" s="2"/>
      <c r="DX757" s="2"/>
      <c r="DY757" s="2"/>
      <c r="DZ757" s="2"/>
      <c r="EA757" s="2"/>
      <c r="EB757" s="2"/>
      <c r="EC757" s="2"/>
      <c r="ED757" s="2"/>
      <c r="EE757" s="2"/>
      <c r="EF757" s="2"/>
      <c r="EG757" s="2"/>
      <c r="EH757" s="2"/>
      <c r="EI757" s="2"/>
      <c r="EJ757" s="2"/>
      <c r="EK757" s="2"/>
      <c r="EL757" s="2"/>
      <c r="EM757" s="2"/>
      <c r="EN757" s="2"/>
      <c r="EO757" s="2"/>
      <c r="EP757" s="2"/>
      <c r="EQ757" s="2"/>
      <c r="ER757" s="2"/>
      <c r="ES757" s="2"/>
      <c r="ET757" s="2"/>
      <c r="EU757" s="2"/>
      <c r="EV757" s="2"/>
    </row>
    <row r="758" spans="1:152" ht="12.7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c r="BS758" s="2"/>
      <c r="BT758" s="2"/>
      <c r="BU758" s="2"/>
      <c r="BV758" s="2"/>
      <c r="BW758" s="2"/>
      <c r="BX758" s="2"/>
      <c r="BY758" s="2"/>
      <c r="BZ758" s="2"/>
      <c r="CA758" s="2"/>
      <c r="CB758" s="2"/>
      <c r="CC758" s="2"/>
      <c r="CD758" s="2"/>
      <c r="CE758" s="2"/>
      <c r="CF758" s="2"/>
      <c r="CG758" s="2"/>
      <c r="CH758" s="2"/>
      <c r="CI758" s="2"/>
      <c r="CJ758" s="2"/>
      <c r="CK758" s="2"/>
      <c r="CL758" s="2"/>
      <c r="CM758" s="2"/>
      <c r="CN758" s="2"/>
      <c r="CO758" s="2"/>
      <c r="CP758" s="2"/>
      <c r="CQ758" s="2"/>
      <c r="CR758" s="2"/>
      <c r="CS758" s="2"/>
      <c r="CT758" s="2"/>
      <c r="CU758" s="2"/>
      <c r="CV758" s="2"/>
      <c r="CW758" s="2"/>
      <c r="CX758" s="2"/>
      <c r="CY758" s="2"/>
      <c r="CZ758" s="2"/>
      <c r="DA758" s="2"/>
      <c r="DB758" s="2"/>
      <c r="DC758" s="2"/>
      <c r="DD758" s="2"/>
      <c r="DE758" s="2"/>
      <c r="DF758" s="2"/>
      <c r="DG758" s="2"/>
      <c r="DH758" s="2"/>
      <c r="DI758" s="2"/>
      <c r="DJ758" s="2"/>
      <c r="DK758" s="2"/>
      <c r="DL758" s="2"/>
      <c r="DM758" s="2"/>
      <c r="DN758" s="2"/>
      <c r="DO758" s="2"/>
      <c r="DP758" s="2"/>
      <c r="DQ758" s="2"/>
      <c r="DR758" s="2"/>
      <c r="DS758" s="2"/>
      <c r="DT758" s="2"/>
      <c r="DU758" s="2"/>
      <c r="DV758" s="2"/>
      <c r="DW758" s="2"/>
      <c r="DX758" s="2"/>
      <c r="DY758" s="2"/>
      <c r="DZ758" s="2"/>
      <c r="EA758" s="2"/>
      <c r="EB758" s="2"/>
      <c r="EC758" s="2"/>
      <c r="ED758" s="2"/>
      <c r="EE758" s="2"/>
      <c r="EF758" s="2"/>
      <c r="EG758" s="2"/>
      <c r="EH758" s="2"/>
      <c r="EI758" s="2"/>
      <c r="EJ758" s="2"/>
      <c r="EK758" s="2"/>
      <c r="EL758" s="2"/>
      <c r="EM758" s="2"/>
      <c r="EN758" s="2"/>
      <c r="EO758" s="2"/>
      <c r="EP758" s="2"/>
      <c r="EQ758" s="2"/>
      <c r="ER758" s="2"/>
      <c r="ES758" s="2"/>
      <c r="ET758" s="2"/>
      <c r="EU758" s="2"/>
      <c r="EV758" s="2"/>
    </row>
    <row r="759" spans="1:152" ht="12.7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c r="BS759" s="2"/>
      <c r="BT759" s="2"/>
      <c r="BU759" s="2"/>
      <c r="BV759" s="2"/>
      <c r="BW759" s="2"/>
      <c r="BX759" s="2"/>
      <c r="BY759" s="2"/>
      <c r="BZ759" s="2"/>
      <c r="CA759" s="2"/>
      <c r="CB759" s="2"/>
      <c r="CC759" s="2"/>
      <c r="CD759" s="2"/>
      <c r="CE759" s="2"/>
      <c r="CF759" s="2"/>
      <c r="CG759" s="2"/>
      <c r="CH759" s="2"/>
      <c r="CI759" s="2"/>
      <c r="CJ759" s="2"/>
      <c r="CK759" s="2"/>
      <c r="CL759" s="2"/>
      <c r="CM759" s="2"/>
      <c r="CN759" s="2"/>
      <c r="CO759" s="2"/>
      <c r="CP759" s="2"/>
      <c r="CQ759" s="2"/>
      <c r="CR759" s="2"/>
      <c r="CS759" s="2"/>
      <c r="CT759" s="2"/>
      <c r="CU759" s="2"/>
      <c r="CV759" s="2"/>
      <c r="CW759" s="2"/>
      <c r="CX759" s="2"/>
      <c r="CY759" s="2"/>
      <c r="CZ759" s="2"/>
      <c r="DA759" s="2"/>
      <c r="DB759" s="2"/>
      <c r="DC759" s="2"/>
      <c r="DD759" s="2"/>
      <c r="DE759" s="2"/>
      <c r="DF759" s="2"/>
      <c r="DG759" s="2"/>
      <c r="DH759" s="2"/>
      <c r="DI759" s="2"/>
      <c r="DJ759" s="2"/>
      <c r="DK759" s="2"/>
      <c r="DL759" s="2"/>
      <c r="DM759" s="2"/>
      <c r="DN759" s="2"/>
      <c r="DO759" s="2"/>
      <c r="DP759" s="2"/>
      <c r="DQ759" s="2"/>
      <c r="DR759" s="2"/>
      <c r="DS759" s="2"/>
      <c r="DT759" s="2"/>
      <c r="DU759" s="2"/>
      <c r="DV759" s="2"/>
      <c r="DW759" s="2"/>
      <c r="DX759" s="2"/>
      <c r="DY759" s="2"/>
      <c r="DZ759" s="2"/>
      <c r="EA759" s="2"/>
      <c r="EB759" s="2"/>
      <c r="EC759" s="2"/>
      <c r="ED759" s="2"/>
      <c r="EE759" s="2"/>
      <c r="EF759" s="2"/>
      <c r="EG759" s="2"/>
      <c r="EH759" s="2"/>
      <c r="EI759" s="2"/>
      <c r="EJ759" s="2"/>
      <c r="EK759" s="2"/>
      <c r="EL759" s="2"/>
      <c r="EM759" s="2"/>
      <c r="EN759" s="2"/>
      <c r="EO759" s="2"/>
      <c r="EP759" s="2"/>
      <c r="EQ759" s="2"/>
      <c r="ER759" s="2"/>
      <c r="ES759" s="2"/>
      <c r="ET759" s="2"/>
      <c r="EU759" s="2"/>
      <c r="EV759" s="2"/>
    </row>
    <row r="760" spans="1:152" ht="12.7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c r="BS760" s="2"/>
      <c r="BT760" s="2"/>
      <c r="BU760" s="2"/>
      <c r="BV760" s="2"/>
      <c r="BW760" s="2"/>
      <c r="BX760" s="2"/>
      <c r="BY760" s="2"/>
      <c r="BZ760" s="2"/>
      <c r="CA760" s="2"/>
      <c r="CB760" s="2"/>
      <c r="CC760" s="2"/>
      <c r="CD760" s="2"/>
      <c r="CE760" s="2"/>
      <c r="CF760" s="2"/>
      <c r="CG760" s="2"/>
      <c r="CH760" s="2"/>
      <c r="CI760" s="2"/>
      <c r="CJ760" s="2"/>
      <c r="CK760" s="2"/>
      <c r="CL760" s="2"/>
      <c r="CM760" s="2"/>
      <c r="CN760" s="2"/>
      <c r="CO760" s="2"/>
      <c r="CP760" s="2"/>
      <c r="CQ760" s="2"/>
      <c r="CR760" s="2"/>
      <c r="CS760" s="2"/>
      <c r="CT760" s="2"/>
      <c r="CU760" s="2"/>
      <c r="CV760" s="2"/>
      <c r="CW760" s="2"/>
      <c r="CX760" s="2"/>
      <c r="CY760" s="2"/>
      <c r="CZ760" s="2"/>
      <c r="DA760" s="2"/>
      <c r="DB760" s="2"/>
      <c r="DC760" s="2"/>
      <c r="DD760" s="2"/>
      <c r="DE760" s="2"/>
      <c r="DF760" s="2"/>
      <c r="DG760" s="2"/>
      <c r="DH760" s="2"/>
      <c r="DI760" s="2"/>
      <c r="DJ760" s="2"/>
      <c r="DK760" s="2"/>
      <c r="DL760" s="2"/>
      <c r="DM760" s="2"/>
      <c r="DN760" s="2"/>
      <c r="DO760" s="2"/>
      <c r="DP760" s="2"/>
      <c r="DQ760" s="2"/>
      <c r="DR760" s="2"/>
      <c r="DS760" s="2"/>
      <c r="DT760" s="2"/>
      <c r="DU760" s="2"/>
      <c r="DV760" s="2"/>
      <c r="DW760" s="2"/>
      <c r="DX760" s="2"/>
      <c r="DY760" s="2"/>
      <c r="DZ760" s="2"/>
      <c r="EA760" s="2"/>
      <c r="EB760" s="2"/>
      <c r="EC760" s="2"/>
      <c r="ED760" s="2"/>
      <c r="EE760" s="2"/>
      <c r="EF760" s="2"/>
      <c r="EG760" s="2"/>
      <c r="EH760" s="2"/>
      <c r="EI760" s="2"/>
      <c r="EJ760" s="2"/>
      <c r="EK760" s="2"/>
      <c r="EL760" s="2"/>
      <c r="EM760" s="2"/>
      <c r="EN760" s="2"/>
      <c r="EO760" s="2"/>
      <c r="EP760" s="2"/>
      <c r="EQ760" s="2"/>
      <c r="ER760" s="2"/>
      <c r="ES760" s="2"/>
      <c r="ET760" s="2"/>
      <c r="EU760" s="2"/>
      <c r="EV760" s="2"/>
    </row>
    <row r="761" spans="1:152" ht="12.7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2"/>
      <c r="BT761" s="2"/>
      <c r="BU761" s="2"/>
      <c r="BV761" s="2"/>
      <c r="BW761" s="2"/>
      <c r="BX761" s="2"/>
      <c r="BY761" s="2"/>
      <c r="BZ761" s="2"/>
      <c r="CA761" s="2"/>
      <c r="CB761" s="2"/>
      <c r="CC761" s="2"/>
      <c r="CD761" s="2"/>
      <c r="CE761" s="2"/>
      <c r="CF761" s="2"/>
      <c r="CG761" s="2"/>
      <c r="CH761" s="2"/>
      <c r="CI761" s="2"/>
      <c r="CJ761" s="2"/>
      <c r="CK761" s="2"/>
      <c r="CL761" s="2"/>
      <c r="CM761" s="2"/>
      <c r="CN761" s="2"/>
      <c r="CO761" s="2"/>
      <c r="CP761" s="2"/>
      <c r="CQ761" s="2"/>
      <c r="CR761" s="2"/>
      <c r="CS761" s="2"/>
      <c r="CT761" s="2"/>
      <c r="CU761" s="2"/>
      <c r="CV761" s="2"/>
      <c r="CW761" s="2"/>
      <c r="CX761" s="2"/>
      <c r="CY761" s="2"/>
      <c r="CZ761" s="2"/>
      <c r="DA761" s="2"/>
      <c r="DB761" s="2"/>
      <c r="DC761" s="2"/>
      <c r="DD761" s="2"/>
      <c r="DE761" s="2"/>
      <c r="DF761" s="2"/>
      <c r="DG761" s="2"/>
      <c r="DH761" s="2"/>
      <c r="DI761" s="2"/>
      <c r="DJ761" s="2"/>
      <c r="DK761" s="2"/>
      <c r="DL761" s="2"/>
      <c r="DM761" s="2"/>
      <c r="DN761" s="2"/>
      <c r="DO761" s="2"/>
      <c r="DP761" s="2"/>
      <c r="DQ761" s="2"/>
      <c r="DR761" s="2"/>
      <c r="DS761" s="2"/>
      <c r="DT761" s="2"/>
      <c r="DU761" s="2"/>
      <c r="DV761" s="2"/>
      <c r="DW761" s="2"/>
      <c r="DX761" s="2"/>
      <c r="DY761" s="2"/>
      <c r="DZ761" s="2"/>
      <c r="EA761" s="2"/>
      <c r="EB761" s="2"/>
      <c r="EC761" s="2"/>
      <c r="ED761" s="2"/>
      <c r="EE761" s="2"/>
      <c r="EF761" s="2"/>
      <c r="EG761" s="2"/>
      <c r="EH761" s="2"/>
      <c r="EI761" s="2"/>
      <c r="EJ761" s="2"/>
      <c r="EK761" s="2"/>
      <c r="EL761" s="2"/>
      <c r="EM761" s="2"/>
      <c r="EN761" s="2"/>
      <c r="EO761" s="2"/>
      <c r="EP761" s="2"/>
      <c r="EQ761" s="2"/>
      <c r="ER761" s="2"/>
      <c r="ES761" s="2"/>
      <c r="ET761" s="2"/>
      <c r="EU761" s="2"/>
      <c r="EV761" s="2"/>
    </row>
    <row r="762" spans="1:152" ht="12.7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2"/>
      <c r="BT762" s="2"/>
      <c r="BU762" s="2"/>
      <c r="BV762" s="2"/>
      <c r="BW762" s="2"/>
      <c r="BX762" s="2"/>
      <c r="BY762" s="2"/>
      <c r="BZ762" s="2"/>
      <c r="CA762" s="2"/>
      <c r="CB762" s="2"/>
      <c r="CC762" s="2"/>
      <c r="CD762" s="2"/>
      <c r="CE762" s="2"/>
      <c r="CF762" s="2"/>
      <c r="CG762" s="2"/>
      <c r="CH762" s="2"/>
      <c r="CI762" s="2"/>
      <c r="CJ762" s="2"/>
      <c r="CK762" s="2"/>
      <c r="CL762" s="2"/>
      <c r="CM762" s="2"/>
      <c r="CN762" s="2"/>
      <c r="CO762" s="2"/>
      <c r="CP762" s="2"/>
      <c r="CQ762" s="2"/>
      <c r="CR762" s="2"/>
      <c r="CS762" s="2"/>
      <c r="CT762" s="2"/>
      <c r="CU762" s="2"/>
      <c r="CV762" s="2"/>
      <c r="CW762" s="2"/>
      <c r="CX762" s="2"/>
      <c r="CY762" s="2"/>
      <c r="CZ762" s="2"/>
      <c r="DA762" s="2"/>
      <c r="DB762" s="2"/>
      <c r="DC762" s="2"/>
      <c r="DD762" s="2"/>
      <c r="DE762" s="2"/>
      <c r="DF762" s="2"/>
      <c r="DG762" s="2"/>
      <c r="DH762" s="2"/>
      <c r="DI762" s="2"/>
      <c r="DJ762" s="2"/>
      <c r="DK762" s="2"/>
      <c r="DL762" s="2"/>
      <c r="DM762" s="2"/>
      <c r="DN762" s="2"/>
      <c r="DO762" s="2"/>
      <c r="DP762" s="2"/>
      <c r="DQ762" s="2"/>
      <c r="DR762" s="2"/>
      <c r="DS762" s="2"/>
      <c r="DT762" s="2"/>
      <c r="DU762" s="2"/>
      <c r="DV762" s="2"/>
      <c r="DW762" s="2"/>
      <c r="DX762" s="2"/>
      <c r="DY762" s="2"/>
      <c r="DZ762" s="2"/>
      <c r="EA762" s="2"/>
      <c r="EB762" s="2"/>
      <c r="EC762" s="2"/>
      <c r="ED762" s="2"/>
      <c r="EE762" s="2"/>
      <c r="EF762" s="2"/>
      <c r="EG762" s="2"/>
      <c r="EH762" s="2"/>
      <c r="EI762" s="2"/>
      <c r="EJ762" s="2"/>
      <c r="EK762" s="2"/>
      <c r="EL762" s="2"/>
      <c r="EM762" s="2"/>
      <c r="EN762" s="2"/>
      <c r="EO762" s="2"/>
      <c r="EP762" s="2"/>
      <c r="EQ762" s="2"/>
      <c r="ER762" s="2"/>
      <c r="ES762" s="2"/>
      <c r="ET762" s="2"/>
      <c r="EU762" s="2"/>
      <c r="EV762" s="2"/>
    </row>
    <row r="763" spans="1:152" ht="12.7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c r="BT763" s="2"/>
      <c r="BU763" s="2"/>
      <c r="BV763" s="2"/>
      <c r="BW763" s="2"/>
      <c r="BX763" s="2"/>
      <c r="BY763" s="2"/>
      <c r="BZ763" s="2"/>
      <c r="CA763" s="2"/>
      <c r="CB763" s="2"/>
      <c r="CC763" s="2"/>
      <c r="CD763" s="2"/>
      <c r="CE763" s="2"/>
      <c r="CF763" s="2"/>
      <c r="CG763" s="2"/>
      <c r="CH763" s="2"/>
      <c r="CI763" s="2"/>
      <c r="CJ763" s="2"/>
      <c r="CK763" s="2"/>
      <c r="CL763" s="2"/>
      <c r="CM763" s="2"/>
      <c r="CN763" s="2"/>
      <c r="CO763" s="2"/>
      <c r="CP763" s="2"/>
      <c r="CQ763" s="2"/>
      <c r="CR763" s="2"/>
      <c r="CS763" s="2"/>
      <c r="CT763" s="2"/>
      <c r="CU763" s="2"/>
      <c r="CV763" s="2"/>
      <c r="CW763" s="2"/>
      <c r="CX763" s="2"/>
      <c r="CY763" s="2"/>
      <c r="CZ763" s="2"/>
      <c r="DA763" s="2"/>
      <c r="DB763" s="2"/>
      <c r="DC763" s="2"/>
      <c r="DD763" s="2"/>
      <c r="DE763" s="2"/>
      <c r="DF763" s="2"/>
      <c r="DG763" s="2"/>
      <c r="DH763" s="2"/>
      <c r="DI763" s="2"/>
      <c r="DJ763" s="2"/>
      <c r="DK763" s="2"/>
      <c r="DL763" s="2"/>
      <c r="DM763" s="2"/>
      <c r="DN763" s="2"/>
      <c r="DO763" s="2"/>
      <c r="DP763" s="2"/>
      <c r="DQ763" s="2"/>
      <c r="DR763" s="2"/>
      <c r="DS763" s="2"/>
      <c r="DT763" s="2"/>
      <c r="DU763" s="2"/>
      <c r="DV763" s="2"/>
      <c r="DW763" s="2"/>
      <c r="DX763" s="2"/>
      <c r="DY763" s="2"/>
      <c r="DZ763" s="2"/>
      <c r="EA763" s="2"/>
      <c r="EB763" s="2"/>
      <c r="EC763" s="2"/>
      <c r="ED763" s="2"/>
      <c r="EE763" s="2"/>
      <c r="EF763" s="2"/>
      <c r="EG763" s="2"/>
      <c r="EH763" s="2"/>
      <c r="EI763" s="2"/>
      <c r="EJ763" s="2"/>
      <c r="EK763" s="2"/>
      <c r="EL763" s="2"/>
      <c r="EM763" s="2"/>
      <c r="EN763" s="2"/>
      <c r="EO763" s="2"/>
      <c r="EP763" s="2"/>
      <c r="EQ763" s="2"/>
      <c r="ER763" s="2"/>
      <c r="ES763" s="2"/>
      <c r="ET763" s="2"/>
      <c r="EU763" s="2"/>
      <c r="EV763" s="2"/>
    </row>
    <row r="764" spans="1:152" ht="12.7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2"/>
      <c r="BT764" s="2"/>
      <c r="BU764" s="2"/>
      <c r="BV764" s="2"/>
      <c r="BW764" s="2"/>
      <c r="BX764" s="2"/>
      <c r="BY764" s="2"/>
      <c r="BZ764" s="2"/>
      <c r="CA764" s="2"/>
      <c r="CB764" s="2"/>
      <c r="CC764" s="2"/>
      <c r="CD764" s="2"/>
      <c r="CE764" s="2"/>
      <c r="CF764" s="2"/>
      <c r="CG764" s="2"/>
      <c r="CH764" s="2"/>
      <c r="CI764" s="2"/>
      <c r="CJ764" s="2"/>
      <c r="CK764" s="2"/>
      <c r="CL764" s="2"/>
      <c r="CM764" s="2"/>
      <c r="CN764" s="2"/>
      <c r="CO764" s="2"/>
      <c r="CP764" s="2"/>
      <c r="CQ764" s="2"/>
      <c r="CR764" s="2"/>
      <c r="CS764" s="2"/>
      <c r="CT764" s="2"/>
      <c r="CU764" s="2"/>
      <c r="CV764" s="2"/>
      <c r="CW764" s="2"/>
      <c r="CX764" s="2"/>
      <c r="CY764" s="2"/>
      <c r="CZ764" s="2"/>
      <c r="DA764" s="2"/>
      <c r="DB764" s="2"/>
      <c r="DC764" s="2"/>
      <c r="DD764" s="2"/>
      <c r="DE764" s="2"/>
      <c r="DF764" s="2"/>
      <c r="DG764" s="2"/>
      <c r="DH764" s="2"/>
      <c r="DI764" s="2"/>
      <c r="DJ764" s="2"/>
      <c r="DK764" s="2"/>
      <c r="DL764" s="2"/>
      <c r="DM764" s="2"/>
      <c r="DN764" s="2"/>
      <c r="DO764" s="2"/>
      <c r="DP764" s="2"/>
      <c r="DQ764" s="2"/>
      <c r="DR764" s="2"/>
      <c r="DS764" s="2"/>
      <c r="DT764" s="2"/>
      <c r="DU764" s="2"/>
      <c r="DV764" s="2"/>
      <c r="DW764" s="2"/>
      <c r="DX764" s="2"/>
      <c r="DY764" s="2"/>
      <c r="DZ764" s="2"/>
      <c r="EA764" s="2"/>
      <c r="EB764" s="2"/>
      <c r="EC764" s="2"/>
      <c r="ED764" s="2"/>
      <c r="EE764" s="2"/>
      <c r="EF764" s="2"/>
      <c r="EG764" s="2"/>
      <c r="EH764" s="2"/>
      <c r="EI764" s="2"/>
      <c r="EJ764" s="2"/>
      <c r="EK764" s="2"/>
      <c r="EL764" s="2"/>
      <c r="EM764" s="2"/>
      <c r="EN764" s="2"/>
      <c r="EO764" s="2"/>
      <c r="EP764" s="2"/>
      <c r="EQ764" s="2"/>
      <c r="ER764" s="2"/>
      <c r="ES764" s="2"/>
      <c r="ET764" s="2"/>
      <c r="EU764" s="2"/>
      <c r="EV764" s="2"/>
    </row>
    <row r="765" spans="1:152" ht="12.7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c r="BR765" s="2"/>
      <c r="BS765" s="2"/>
      <c r="BT765" s="2"/>
      <c r="BU765" s="2"/>
      <c r="BV765" s="2"/>
      <c r="BW765" s="2"/>
      <c r="BX765" s="2"/>
      <c r="BY765" s="2"/>
      <c r="BZ765" s="2"/>
      <c r="CA765" s="2"/>
      <c r="CB765" s="2"/>
      <c r="CC765" s="2"/>
      <c r="CD765" s="2"/>
      <c r="CE765" s="2"/>
      <c r="CF765" s="2"/>
      <c r="CG765" s="2"/>
      <c r="CH765" s="2"/>
      <c r="CI765" s="2"/>
      <c r="CJ765" s="2"/>
      <c r="CK765" s="2"/>
      <c r="CL765" s="2"/>
      <c r="CM765" s="2"/>
      <c r="CN765" s="2"/>
      <c r="CO765" s="2"/>
      <c r="CP765" s="2"/>
      <c r="CQ765" s="2"/>
      <c r="CR765" s="2"/>
      <c r="CS765" s="2"/>
      <c r="CT765" s="2"/>
      <c r="CU765" s="2"/>
      <c r="CV765" s="2"/>
      <c r="CW765" s="2"/>
      <c r="CX765" s="2"/>
      <c r="CY765" s="2"/>
      <c r="CZ765" s="2"/>
      <c r="DA765" s="2"/>
      <c r="DB765" s="2"/>
      <c r="DC765" s="2"/>
      <c r="DD765" s="2"/>
      <c r="DE765" s="2"/>
      <c r="DF765" s="2"/>
      <c r="DG765" s="2"/>
      <c r="DH765" s="2"/>
      <c r="DI765" s="2"/>
      <c r="DJ765" s="2"/>
      <c r="DK765" s="2"/>
      <c r="DL765" s="2"/>
      <c r="DM765" s="2"/>
      <c r="DN765" s="2"/>
      <c r="DO765" s="2"/>
      <c r="DP765" s="2"/>
      <c r="DQ765" s="2"/>
      <c r="DR765" s="2"/>
      <c r="DS765" s="2"/>
      <c r="DT765" s="2"/>
      <c r="DU765" s="2"/>
      <c r="DV765" s="2"/>
      <c r="DW765" s="2"/>
      <c r="DX765" s="2"/>
      <c r="DY765" s="2"/>
      <c r="DZ765" s="2"/>
      <c r="EA765" s="2"/>
      <c r="EB765" s="2"/>
      <c r="EC765" s="2"/>
      <c r="ED765" s="2"/>
      <c r="EE765" s="2"/>
      <c r="EF765" s="2"/>
      <c r="EG765" s="2"/>
      <c r="EH765" s="2"/>
      <c r="EI765" s="2"/>
      <c r="EJ765" s="2"/>
      <c r="EK765" s="2"/>
      <c r="EL765" s="2"/>
      <c r="EM765" s="2"/>
      <c r="EN765" s="2"/>
      <c r="EO765" s="2"/>
      <c r="EP765" s="2"/>
      <c r="EQ765" s="2"/>
      <c r="ER765" s="2"/>
      <c r="ES765" s="2"/>
      <c r="ET765" s="2"/>
      <c r="EU765" s="2"/>
      <c r="EV765" s="2"/>
    </row>
    <row r="766" spans="1:152" ht="12.7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c r="BS766" s="2"/>
      <c r="BT766" s="2"/>
      <c r="BU766" s="2"/>
      <c r="BV766" s="2"/>
      <c r="BW766" s="2"/>
      <c r="BX766" s="2"/>
      <c r="BY766" s="2"/>
      <c r="BZ766" s="2"/>
      <c r="CA766" s="2"/>
      <c r="CB766" s="2"/>
      <c r="CC766" s="2"/>
      <c r="CD766" s="2"/>
      <c r="CE766" s="2"/>
      <c r="CF766" s="2"/>
      <c r="CG766" s="2"/>
      <c r="CH766" s="2"/>
      <c r="CI766" s="2"/>
      <c r="CJ766" s="2"/>
      <c r="CK766" s="2"/>
      <c r="CL766" s="2"/>
      <c r="CM766" s="2"/>
      <c r="CN766" s="2"/>
      <c r="CO766" s="2"/>
      <c r="CP766" s="2"/>
      <c r="CQ766" s="2"/>
      <c r="CR766" s="2"/>
      <c r="CS766" s="2"/>
      <c r="CT766" s="2"/>
      <c r="CU766" s="2"/>
      <c r="CV766" s="2"/>
      <c r="CW766" s="2"/>
      <c r="CX766" s="2"/>
      <c r="CY766" s="2"/>
      <c r="CZ766" s="2"/>
      <c r="DA766" s="2"/>
      <c r="DB766" s="2"/>
      <c r="DC766" s="2"/>
      <c r="DD766" s="2"/>
      <c r="DE766" s="2"/>
      <c r="DF766" s="2"/>
      <c r="DG766" s="2"/>
      <c r="DH766" s="2"/>
      <c r="DI766" s="2"/>
      <c r="DJ766" s="2"/>
      <c r="DK766" s="2"/>
      <c r="DL766" s="2"/>
      <c r="DM766" s="2"/>
      <c r="DN766" s="2"/>
      <c r="DO766" s="2"/>
      <c r="DP766" s="2"/>
      <c r="DQ766" s="2"/>
      <c r="DR766" s="2"/>
      <c r="DS766" s="2"/>
      <c r="DT766" s="2"/>
      <c r="DU766" s="2"/>
      <c r="DV766" s="2"/>
      <c r="DW766" s="2"/>
      <c r="DX766" s="2"/>
      <c r="DY766" s="2"/>
      <c r="DZ766" s="2"/>
      <c r="EA766" s="2"/>
      <c r="EB766" s="2"/>
      <c r="EC766" s="2"/>
      <c r="ED766" s="2"/>
      <c r="EE766" s="2"/>
      <c r="EF766" s="2"/>
      <c r="EG766" s="2"/>
      <c r="EH766" s="2"/>
      <c r="EI766" s="2"/>
      <c r="EJ766" s="2"/>
      <c r="EK766" s="2"/>
      <c r="EL766" s="2"/>
      <c r="EM766" s="2"/>
      <c r="EN766" s="2"/>
      <c r="EO766" s="2"/>
      <c r="EP766" s="2"/>
      <c r="EQ766" s="2"/>
      <c r="ER766" s="2"/>
      <c r="ES766" s="2"/>
      <c r="ET766" s="2"/>
      <c r="EU766" s="2"/>
      <c r="EV766" s="2"/>
    </row>
    <row r="767" spans="1:152" ht="12.7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c r="BS767" s="2"/>
      <c r="BT767" s="2"/>
      <c r="BU767" s="2"/>
      <c r="BV767" s="2"/>
      <c r="BW767" s="2"/>
      <c r="BX767" s="2"/>
      <c r="BY767" s="2"/>
      <c r="BZ767" s="2"/>
      <c r="CA767" s="2"/>
      <c r="CB767" s="2"/>
      <c r="CC767" s="2"/>
      <c r="CD767" s="2"/>
      <c r="CE767" s="2"/>
      <c r="CF767" s="2"/>
      <c r="CG767" s="2"/>
      <c r="CH767" s="2"/>
      <c r="CI767" s="2"/>
      <c r="CJ767" s="2"/>
      <c r="CK767" s="2"/>
      <c r="CL767" s="2"/>
      <c r="CM767" s="2"/>
      <c r="CN767" s="2"/>
      <c r="CO767" s="2"/>
      <c r="CP767" s="2"/>
      <c r="CQ767" s="2"/>
      <c r="CR767" s="2"/>
      <c r="CS767" s="2"/>
      <c r="CT767" s="2"/>
      <c r="CU767" s="2"/>
      <c r="CV767" s="2"/>
      <c r="CW767" s="2"/>
      <c r="CX767" s="2"/>
      <c r="CY767" s="2"/>
      <c r="CZ767" s="2"/>
      <c r="DA767" s="2"/>
      <c r="DB767" s="2"/>
      <c r="DC767" s="2"/>
      <c r="DD767" s="2"/>
      <c r="DE767" s="2"/>
      <c r="DF767" s="2"/>
      <c r="DG767" s="2"/>
      <c r="DH767" s="2"/>
      <c r="DI767" s="2"/>
      <c r="DJ767" s="2"/>
      <c r="DK767" s="2"/>
      <c r="DL767" s="2"/>
      <c r="DM767" s="2"/>
      <c r="DN767" s="2"/>
      <c r="DO767" s="2"/>
      <c r="DP767" s="2"/>
      <c r="DQ767" s="2"/>
      <c r="DR767" s="2"/>
      <c r="DS767" s="2"/>
      <c r="DT767" s="2"/>
      <c r="DU767" s="2"/>
      <c r="DV767" s="2"/>
      <c r="DW767" s="2"/>
      <c r="DX767" s="2"/>
      <c r="DY767" s="2"/>
      <c r="DZ767" s="2"/>
      <c r="EA767" s="2"/>
      <c r="EB767" s="2"/>
      <c r="EC767" s="2"/>
      <c r="ED767" s="2"/>
      <c r="EE767" s="2"/>
      <c r="EF767" s="2"/>
      <c r="EG767" s="2"/>
      <c r="EH767" s="2"/>
      <c r="EI767" s="2"/>
      <c r="EJ767" s="2"/>
      <c r="EK767" s="2"/>
      <c r="EL767" s="2"/>
      <c r="EM767" s="2"/>
      <c r="EN767" s="2"/>
      <c r="EO767" s="2"/>
      <c r="EP767" s="2"/>
      <c r="EQ767" s="2"/>
      <c r="ER767" s="2"/>
      <c r="ES767" s="2"/>
      <c r="ET767" s="2"/>
      <c r="EU767" s="2"/>
      <c r="EV767" s="2"/>
    </row>
    <row r="768" spans="1:152" ht="12.7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2"/>
      <c r="BT768" s="2"/>
      <c r="BU768" s="2"/>
      <c r="BV768" s="2"/>
      <c r="BW768" s="2"/>
      <c r="BX768" s="2"/>
      <c r="BY768" s="2"/>
      <c r="BZ768" s="2"/>
      <c r="CA768" s="2"/>
      <c r="CB768" s="2"/>
      <c r="CC768" s="2"/>
      <c r="CD768" s="2"/>
      <c r="CE768" s="2"/>
      <c r="CF768" s="2"/>
      <c r="CG768" s="2"/>
      <c r="CH768" s="2"/>
      <c r="CI768" s="2"/>
      <c r="CJ768" s="2"/>
      <c r="CK768" s="2"/>
      <c r="CL768" s="2"/>
      <c r="CM768" s="2"/>
      <c r="CN768" s="2"/>
      <c r="CO768" s="2"/>
      <c r="CP768" s="2"/>
      <c r="CQ768" s="2"/>
      <c r="CR768" s="2"/>
      <c r="CS768" s="2"/>
      <c r="CT768" s="2"/>
      <c r="CU768" s="2"/>
      <c r="CV768" s="2"/>
      <c r="CW768" s="2"/>
      <c r="CX768" s="2"/>
      <c r="CY768" s="2"/>
      <c r="CZ768" s="2"/>
      <c r="DA768" s="2"/>
      <c r="DB768" s="2"/>
      <c r="DC768" s="2"/>
      <c r="DD768" s="2"/>
      <c r="DE768" s="2"/>
      <c r="DF768" s="2"/>
      <c r="DG768" s="2"/>
      <c r="DH768" s="2"/>
      <c r="DI768" s="2"/>
      <c r="DJ768" s="2"/>
      <c r="DK768" s="2"/>
      <c r="DL768" s="2"/>
      <c r="DM768" s="2"/>
      <c r="DN768" s="2"/>
      <c r="DO768" s="2"/>
      <c r="DP768" s="2"/>
      <c r="DQ768" s="2"/>
      <c r="DR768" s="2"/>
      <c r="DS768" s="2"/>
      <c r="DT768" s="2"/>
      <c r="DU768" s="2"/>
      <c r="DV768" s="2"/>
      <c r="DW768" s="2"/>
      <c r="DX768" s="2"/>
      <c r="DY768" s="2"/>
      <c r="DZ768" s="2"/>
      <c r="EA768" s="2"/>
      <c r="EB768" s="2"/>
      <c r="EC768" s="2"/>
      <c r="ED768" s="2"/>
      <c r="EE768" s="2"/>
      <c r="EF768" s="2"/>
      <c r="EG768" s="2"/>
      <c r="EH768" s="2"/>
      <c r="EI768" s="2"/>
      <c r="EJ768" s="2"/>
      <c r="EK768" s="2"/>
      <c r="EL768" s="2"/>
      <c r="EM768" s="2"/>
      <c r="EN768" s="2"/>
      <c r="EO768" s="2"/>
      <c r="EP768" s="2"/>
      <c r="EQ768" s="2"/>
      <c r="ER768" s="2"/>
      <c r="ES768" s="2"/>
      <c r="ET768" s="2"/>
      <c r="EU768" s="2"/>
      <c r="EV768" s="2"/>
    </row>
    <row r="769" spans="1:152" ht="12.7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c r="BS769" s="2"/>
      <c r="BT769" s="2"/>
      <c r="BU769" s="2"/>
      <c r="BV769" s="2"/>
      <c r="BW769" s="2"/>
      <c r="BX769" s="2"/>
      <c r="BY769" s="2"/>
      <c r="BZ769" s="2"/>
      <c r="CA769" s="2"/>
      <c r="CB769" s="2"/>
      <c r="CC769" s="2"/>
      <c r="CD769" s="2"/>
      <c r="CE769" s="2"/>
      <c r="CF769" s="2"/>
      <c r="CG769" s="2"/>
      <c r="CH769" s="2"/>
      <c r="CI769" s="2"/>
      <c r="CJ769" s="2"/>
      <c r="CK769" s="2"/>
      <c r="CL769" s="2"/>
      <c r="CM769" s="2"/>
      <c r="CN769" s="2"/>
      <c r="CO769" s="2"/>
      <c r="CP769" s="2"/>
      <c r="CQ769" s="2"/>
      <c r="CR769" s="2"/>
      <c r="CS769" s="2"/>
      <c r="CT769" s="2"/>
      <c r="CU769" s="2"/>
      <c r="CV769" s="2"/>
      <c r="CW769" s="2"/>
      <c r="CX769" s="2"/>
      <c r="CY769" s="2"/>
      <c r="CZ769" s="2"/>
      <c r="DA769" s="2"/>
      <c r="DB769" s="2"/>
      <c r="DC769" s="2"/>
      <c r="DD769" s="2"/>
      <c r="DE769" s="2"/>
      <c r="DF769" s="2"/>
      <c r="DG769" s="2"/>
      <c r="DH769" s="2"/>
      <c r="DI769" s="2"/>
      <c r="DJ769" s="2"/>
      <c r="DK769" s="2"/>
      <c r="DL769" s="2"/>
      <c r="DM769" s="2"/>
      <c r="DN769" s="2"/>
      <c r="DO769" s="2"/>
      <c r="DP769" s="2"/>
      <c r="DQ769" s="2"/>
      <c r="DR769" s="2"/>
      <c r="DS769" s="2"/>
      <c r="DT769" s="2"/>
      <c r="DU769" s="2"/>
      <c r="DV769" s="2"/>
      <c r="DW769" s="2"/>
      <c r="DX769" s="2"/>
      <c r="DY769" s="2"/>
      <c r="DZ769" s="2"/>
      <c r="EA769" s="2"/>
      <c r="EB769" s="2"/>
      <c r="EC769" s="2"/>
      <c r="ED769" s="2"/>
      <c r="EE769" s="2"/>
      <c r="EF769" s="2"/>
      <c r="EG769" s="2"/>
      <c r="EH769" s="2"/>
      <c r="EI769" s="2"/>
      <c r="EJ769" s="2"/>
      <c r="EK769" s="2"/>
      <c r="EL769" s="2"/>
      <c r="EM769" s="2"/>
      <c r="EN769" s="2"/>
      <c r="EO769" s="2"/>
      <c r="EP769" s="2"/>
      <c r="EQ769" s="2"/>
      <c r="ER769" s="2"/>
      <c r="ES769" s="2"/>
      <c r="ET769" s="2"/>
      <c r="EU769" s="2"/>
      <c r="EV769" s="2"/>
    </row>
    <row r="770" spans="1:152" ht="12.7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2"/>
      <c r="BT770" s="2"/>
      <c r="BU770" s="2"/>
      <c r="BV770" s="2"/>
      <c r="BW770" s="2"/>
      <c r="BX770" s="2"/>
      <c r="BY770" s="2"/>
      <c r="BZ770" s="2"/>
      <c r="CA770" s="2"/>
      <c r="CB770" s="2"/>
      <c r="CC770" s="2"/>
      <c r="CD770" s="2"/>
      <c r="CE770" s="2"/>
      <c r="CF770" s="2"/>
      <c r="CG770" s="2"/>
      <c r="CH770" s="2"/>
      <c r="CI770" s="2"/>
      <c r="CJ770" s="2"/>
      <c r="CK770" s="2"/>
      <c r="CL770" s="2"/>
      <c r="CM770" s="2"/>
      <c r="CN770" s="2"/>
      <c r="CO770" s="2"/>
      <c r="CP770" s="2"/>
      <c r="CQ770" s="2"/>
      <c r="CR770" s="2"/>
      <c r="CS770" s="2"/>
      <c r="CT770" s="2"/>
      <c r="CU770" s="2"/>
      <c r="CV770" s="2"/>
      <c r="CW770" s="2"/>
      <c r="CX770" s="2"/>
      <c r="CY770" s="2"/>
      <c r="CZ770" s="2"/>
      <c r="DA770" s="2"/>
      <c r="DB770" s="2"/>
      <c r="DC770" s="2"/>
      <c r="DD770" s="2"/>
      <c r="DE770" s="2"/>
      <c r="DF770" s="2"/>
      <c r="DG770" s="2"/>
      <c r="DH770" s="2"/>
      <c r="DI770" s="2"/>
      <c r="DJ770" s="2"/>
      <c r="DK770" s="2"/>
      <c r="DL770" s="2"/>
      <c r="DM770" s="2"/>
      <c r="DN770" s="2"/>
      <c r="DO770" s="2"/>
      <c r="DP770" s="2"/>
      <c r="DQ770" s="2"/>
      <c r="DR770" s="2"/>
      <c r="DS770" s="2"/>
      <c r="DT770" s="2"/>
      <c r="DU770" s="2"/>
      <c r="DV770" s="2"/>
      <c r="DW770" s="2"/>
      <c r="DX770" s="2"/>
      <c r="DY770" s="2"/>
      <c r="DZ770" s="2"/>
      <c r="EA770" s="2"/>
      <c r="EB770" s="2"/>
      <c r="EC770" s="2"/>
      <c r="ED770" s="2"/>
      <c r="EE770" s="2"/>
      <c r="EF770" s="2"/>
      <c r="EG770" s="2"/>
      <c r="EH770" s="2"/>
      <c r="EI770" s="2"/>
      <c r="EJ770" s="2"/>
      <c r="EK770" s="2"/>
      <c r="EL770" s="2"/>
      <c r="EM770" s="2"/>
      <c r="EN770" s="2"/>
      <c r="EO770" s="2"/>
      <c r="EP770" s="2"/>
      <c r="EQ770" s="2"/>
      <c r="ER770" s="2"/>
      <c r="ES770" s="2"/>
      <c r="ET770" s="2"/>
      <c r="EU770" s="2"/>
      <c r="EV770" s="2"/>
    </row>
    <row r="771" spans="1:152" ht="12.7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c r="BR771" s="2"/>
      <c r="BS771" s="2"/>
      <c r="BT771" s="2"/>
      <c r="BU771" s="2"/>
      <c r="BV771" s="2"/>
      <c r="BW771" s="2"/>
      <c r="BX771" s="2"/>
      <c r="BY771" s="2"/>
      <c r="BZ771" s="2"/>
      <c r="CA771" s="2"/>
      <c r="CB771" s="2"/>
      <c r="CC771" s="2"/>
      <c r="CD771" s="2"/>
      <c r="CE771" s="2"/>
      <c r="CF771" s="2"/>
      <c r="CG771" s="2"/>
      <c r="CH771" s="2"/>
      <c r="CI771" s="2"/>
      <c r="CJ771" s="2"/>
      <c r="CK771" s="2"/>
      <c r="CL771" s="2"/>
      <c r="CM771" s="2"/>
      <c r="CN771" s="2"/>
      <c r="CO771" s="2"/>
      <c r="CP771" s="2"/>
      <c r="CQ771" s="2"/>
      <c r="CR771" s="2"/>
      <c r="CS771" s="2"/>
      <c r="CT771" s="2"/>
      <c r="CU771" s="2"/>
      <c r="CV771" s="2"/>
      <c r="CW771" s="2"/>
      <c r="CX771" s="2"/>
      <c r="CY771" s="2"/>
      <c r="CZ771" s="2"/>
      <c r="DA771" s="2"/>
      <c r="DB771" s="2"/>
      <c r="DC771" s="2"/>
      <c r="DD771" s="2"/>
      <c r="DE771" s="2"/>
      <c r="DF771" s="2"/>
      <c r="DG771" s="2"/>
      <c r="DH771" s="2"/>
      <c r="DI771" s="2"/>
      <c r="DJ771" s="2"/>
      <c r="DK771" s="2"/>
      <c r="DL771" s="2"/>
      <c r="DM771" s="2"/>
      <c r="DN771" s="2"/>
      <c r="DO771" s="2"/>
      <c r="DP771" s="2"/>
      <c r="DQ771" s="2"/>
      <c r="DR771" s="2"/>
      <c r="DS771" s="2"/>
      <c r="DT771" s="2"/>
      <c r="DU771" s="2"/>
      <c r="DV771" s="2"/>
      <c r="DW771" s="2"/>
      <c r="DX771" s="2"/>
      <c r="DY771" s="2"/>
      <c r="DZ771" s="2"/>
      <c r="EA771" s="2"/>
      <c r="EB771" s="2"/>
      <c r="EC771" s="2"/>
      <c r="ED771" s="2"/>
      <c r="EE771" s="2"/>
      <c r="EF771" s="2"/>
      <c r="EG771" s="2"/>
      <c r="EH771" s="2"/>
      <c r="EI771" s="2"/>
      <c r="EJ771" s="2"/>
      <c r="EK771" s="2"/>
      <c r="EL771" s="2"/>
      <c r="EM771" s="2"/>
      <c r="EN771" s="2"/>
      <c r="EO771" s="2"/>
      <c r="EP771" s="2"/>
      <c r="EQ771" s="2"/>
      <c r="ER771" s="2"/>
      <c r="ES771" s="2"/>
      <c r="ET771" s="2"/>
      <c r="EU771" s="2"/>
      <c r="EV771" s="2"/>
    </row>
    <row r="772" spans="1:152" ht="12.7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c r="BS772" s="2"/>
      <c r="BT772" s="2"/>
      <c r="BU772" s="2"/>
      <c r="BV772" s="2"/>
      <c r="BW772" s="2"/>
      <c r="BX772" s="2"/>
      <c r="BY772" s="2"/>
      <c r="BZ772" s="2"/>
      <c r="CA772" s="2"/>
      <c r="CB772" s="2"/>
      <c r="CC772" s="2"/>
      <c r="CD772" s="2"/>
      <c r="CE772" s="2"/>
      <c r="CF772" s="2"/>
      <c r="CG772" s="2"/>
      <c r="CH772" s="2"/>
      <c r="CI772" s="2"/>
      <c r="CJ772" s="2"/>
      <c r="CK772" s="2"/>
      <c r="CL772" s="2"/>
      <c r="CM772" s="2"/>
      <c r="CN772" s="2"/>
      <c r="CO772" s="2"/>
      <c r="CP772" s="2"/>
      <c r="CQ772" s="2"/>
      <c r="CR772" s="2"/>
      <c r="CS772" s="2"/>
      <c r="CT772" s="2"/>
      <c r="CU772" s="2"/>
      <c r="CV772" s="2"/>
      <c r="CW772" s="2"/>
      <c r="CX772" s="2"/>
      <c r="CY772" s="2"/>
      <c r="CZ772" s="2"/>
      <c r="DA772" s="2"/>
      <c r="DB772" s="2"/>
      <c r="DC772" s="2"/>
      <c r="DD772" s="2"/>
      <c r="DE772" s="2"/>
      <c r="DF772" s="2"/>
      <c r="DG772" s="2"/>
      <c r="DH772" s="2"/>
      <c r="DI772" s="2"/>
      <c r="DJ772" s="2"/>
      <c r="DK772" s="2"/>
      <c r="DL772" s="2"/>
      <c r="DM772" s="2"/>
      <c r="DN772" s="2"/>
      <c r="DO772" s="2"/>
      <c r="DP772" s="2"/>
      <c r="DQ772" s="2"/>
      <c r="DR772" s="2"/>
      <c r="DS772" s="2"/>
      <c r="DT772" s="2"/>
      <c r="DU772" s="2"/>
      <c r="DV772" s="2"/>
      <c r="DW772" s="2"/>
      <c r="DX772" s="2"/>
      <c r="DY772" s="2"/>
      <c r="DZ772" s="2"/>
      <c r="EA772" s="2"/>
      <c r="EB772" s="2"/>
      <c r="EC772" s="2"/>
      <c r="ED772" s="2"/>
      <c r="EE772" s="2"/>
      <c r="EF772" s="2"/>
      <c r="EG772" s="2"/>
      <c r="EH772" s="2"/>
      <c r="EI772" s="2"/>
      <c r="EJ772" s="2"/>
      <c r="EK772" s="2"/>
      <c r="EL772" s="2"/>
      <c r="EM772" s="2"/>
      <c r="EN772" s="2"/>
      <c r="EO772" s="2"/>
      <c r="EP772" s="2"/>
      <c r="EQ772" s="2"/>
      <c r="ER772" s="2"/>
      <c r="ES772" s="2"/>
      <c r="ET772" s="2"/>
      <c r="EU772" s="2"/>
      <c r="EV772" s="2"/>
    </row>
    <row r="773" spans="1:152" ht="12.7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c r="BR773" s="2"/>
      <c r="BS773" s="2"/>
      <c r="BT773" s="2"/>
      <c r="BU773" s="2"/>
      <c r="BV773" s="2"/>
      <c r="BW773" s="2"/>
      <c r="BX773" s="2"/>
      <c r="BY773" s="2"/>
      <c r="BZ773" s="2"/>
      <c r="CA773" s="2"/>
      <c r="CB773" s="2"/>
      <c r="CC773" s="2"/>
      <c r="CD773" s="2"/>
      <c r="CE773" s="2"/>
      <c r="CF773" s="2"/>
      <c r="CG773" s="2"/>
      <c r="CH773" s="2"/>
      <c r="CI773" s="2"/>
      <c r="CJ773" s="2"/>
      <c r="CK773" s="2"/>
      <c r="CL773" s="2"/>
      <c r="CM773" s="2"/>
      <c r="CN773" s="2"/>
      <c r="CO773" s="2"/>
      <c r="CP773" s="2"/>
      <c r="CQ773" s="2"/>
      <c r="CR773" s="2"/>
      <c r="CS773" s="2"/>
      <c r="CT773" s="2"/>
      <c r="CU773" s="2"/>
      <c r="CV773" s="2"/>
      <c r="CW773" s="2"/>
      <c r="CX773" s="2"/>
      <c r="CY773" s="2"/>
      <c r="CZ773" s="2"/>
      <c r="DA773" s="2"/>
      <c r="DB773" s="2"/>
      <c r="DC773" s="2"/>
      <c r="DD773" s="2"/>
      <c r="DE773" s="2"/>
      <c r="DF773" s="2"/>
      <c r="DG773" s="2"/>
      <c r="DH773" s="2"/>
      <c r="DI773" s="2"/>
      <c r="DJ773" s="2"/>
      <c r="DK773" s="2"/>
      <c r="DL773" s="2"/>
      <c r="DM773" s="2"/>
      <c r="DN773" s="2"/>
      <c r="DO773" s="2"/>
      <c r="DP773" s="2"/>
      <c r="DQ773" s="2"/>
      <c r="DR773" s="2"/>
      <c r="DS773" s="2"/>
      <c r="DT773" s="2"/>
      <c r="DU773" s="2"/>
      <c r="DV773" s="2"/>
      <c r="DW773" s="2"/>
      <c r="DX773" s="2"/>
      <c r="DY773" s="2"/>
      <c r="DZ773" s="2"/>
      <c r="EA773" s="2"/>
      <c r="EB773" s="2"/>
      <c r="EC773" s="2"/>
      <c r="ED773" s="2"/>
      <c r="EE773" s="2"/>
      <c r="EF773" s="2"/>
      <c r="EG773" s="2"/>
      <c r="EH773" s="2"/>
      <c r="EI773" s="2"/>
      <c r="EJ773" s="2"/>
      <c r="EK773" s="2"/>
      <c r="EL773" s="2"/>
      <c r="EM773" s="2"/>
      <c r="EN773" s="2"/>
      <c r="EO773" s="2"/>
      <c r="EP773" s="2"/>
      <c r="EQ773" s="2"/>
      <c r="ER773" s="2"/>
      <c r="ES773" s="2"/>
      <c r="ET773" s="2"/>
      <c r="EU773" s="2"/>
      <c r="EV773" s="2"/>
    </row>
    <row r="774" spans="1:152" ht="12.7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c r="BS774" s="2"/>
      <c r="BT774" s="2"/>
      <c r="BU774" s="2"/>
      <c r="BV774" s="2"/>
      <c r="BW774" s="2"/>
      <c r="BX774" s="2"/>
      <c r="BY774" s="2"/>
      <c r="BZ774" s="2"/>
      <c r="CA774" s="2"/>
      <c r="CB774" s="2"/>
      <c r="CC774" s="2"/>
      <c r="CD774" s="2"/>
      <c r="CE774" s="2"/>
      <c r="CF774" s="2"/>
      <c r="CG774" s="2"/>
      <c r="CH774" s="2"/>
      <c r="CI774" s="2"/>
      <c r="CJ774" s="2"/>
      <c r="CK774" s="2"/>
      <c r="CL774" s="2"/>
      <c r="CM774" s="2"/>
      <c r="CN774" s="2"/>
      <c r="CO774" s="2"/>
      <c r="CP774" s="2"/>
      <c r="CQ774" s="2"/>
      <c r="CR774" s="2"/>
      <c r="CS774" s="2"/>
      <c r="CT774" s="2"/>
      <c r="CU774" s="2"/>
      <c r="CV774" s="2"/>
      <c r="CW774" s="2"/>
      <c r="CX774" s="2"/>
      <c r="CY774" s="2"/>
      <c r="CZ774" s="2"/>
      <c r="DA774" s="2"/>
      <c r="DB774" s="2"/>
      <c r="DC774" s="2"/>
      <c r="DD774" s="2"/>
      <c r="DE774" s="2"/>
      <c r="DF774" s="2"/>
      <c r="DG774" s="2"/>
      <c r="DH774" s="2"/>
      <c r="DI774" s="2"/>
      <c r="DJ774" s="2"/>
      <c r="DK774" s="2"/>
      <c r="DL774" s="2"/>
      <c r="DM774" s="2"/>
      <c r="DN774" s="2"/>
      <c r="DO774" s="2"/>
      <c r="DP774" s="2"/>
      <c r="DQ774" s="2"/>
      <c r="DR774" s="2"/>
      <c r="DS774" s="2"/>
      <c r="DT774" s="2"/>
      <c r="DU774" s="2"/>
      <c r="DV774" s="2"/>
      <c r="DW774" s="2"/>
      <c r="DX774" s="2"/>
      <c r="DY774" s="2"/>
      <c r="DZ774" s="2"/>
      <c r="EA774" s="2"/>
      <c r="EB774" s="2"/>
      <c r="EC774" s="2"/>
      <c r="ED774" s="2"/>
      <c r="EE774" s="2"/>
      <c r="EF774" s="2"/>
      <c r="EG774" s="2"/>
      <c r="EH774" s="2"/>
      <c r="EI774" s="2"/>
      <c r="EJ774" s="2"/>
      <c r="EK774" s="2"/>
      <c r="EL774" s="2"/>
      <c r="EM774" s="2"/>
      <c r="EN774" s="2"/>
      <c r="EO774" s="2"/>
      <c r="EP774" s="2"/>
      <c r="EQ774" s="2"/>
      <c r="ER774" s="2"/>
      <c r="ES774" s="2"/>
      <c r="ET774" s="2"/>
      <c r="EU774" s="2"/>
      <c r="EV774" s="2"/>
    </row>
    <row r="775" spans="1:152" ht="12.7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c r="BS775" s="2"/>
      <c r="BT775" s="2"/>
      <c r="BU775" s="2"/>
      <c r="BV775" s="2"/>
      <c r="BW775" s="2"/>
      <c r="BX775" s="2"/>
      <c r="BY775" s="2"/>
      <c r="BZ775" s="2"/>
      <c r="CA775" s="2"/>
      <c r="CB775" s="2"/>
      <c r="CC775" s="2"/>
      <c r="CD775" s="2"/>
      <c r="CE775" s="2"/>
      <c r="CF775" s="2"/>
      <c r="CG775" s="2"/>
      <c r="CH775" s="2"/>
      <c r="CI775" s="2"/>
      <c r="CJ775" s="2"/>
      <c r="CK775" s="2"/>
      <c r="CL775" s="2"/>
      <c r="CM775" s="2"/>
      <c r="CN775" s="2"/>
      <c r="CO775" s="2"/>
      <c r="CP775" s="2"/>
      <c r="CQ775" s="2"/>
      <c r="CR775" s="2"/>
      <c r="CS775" s="2"/>
      <c r="CT775" s="2"/>
      <c r="CU775" s="2"/>
      <c r="CV775" s="2"/>
      <c r="CW775" s="2"/>
      <c r="CX775" s="2"/>
      <c r="CY775" s="2"/>
      <c r="CZ775" s="2"/>
      <c r="DA775" s="2"/>
      <c r="DB775" s="2"/>
      <c r="DC775" s="2"/>
      <c r="DD775" s="2"/>
      <c r="DE775" s="2"/>
      <c r="DF775" s="2"/>
      <c r="DG775" s="2"/>
      <c r="DH775" s="2"/>
      <c r="DI775" s="2"/>
      <c r="DJ775" s="2"/>
      <c r="DK775" s="2"/>
      <c r="DL775" s="2"/>
      <c r="DM775" s="2"/>
      <c r="DN775" s="2"/>
      <c r="DO775" s="2"/>
      <c r="DP775" s="2"/>
      <c r="DQ775" s="2"/>
      <c r="DR775" s="2"/>
      <c r="DS775" s="2"/>
      <c r="DT775" s="2"/>
      <c r="DU775" s="2"/>
      <c r="DV775" s="2"/>
      <c r="DW775" s="2"/>
      <c r="DX775" s="2"/>
      <c r="DY775" s="2"/>
      <c r="DZ775" s="2"/>
      <c r="EA775" s="2"/>
      <c r="EB775" s="2"/>
      <c r="EC775" s="2"/>
      <c r="ED775" s="2"/>
      <c r="EE775" s="2"/>
      <c r="EF775" s="2"/>
      <c r="EG775" s="2"/>
      <c r="EH775" s="2"/>
      <c r="EI775" s="2"/>
      <c r="EJ775" s="2"/>
      <c r="EK775" s="2"/>
      <c r="EL775" s="2"/>
      <c r="EM775" s="2"/>
      <c r="EN775" s="2"/>
      <c r="EO775" s="2"/>
      <c r="EP775" s="2"/>
      <c r="EQ775" s="2"/>
      <c r="ER775" s="2"/>
      <c r="ES775" s="2"/>
      <c r="ET775" s="2"/>
      <c r="EU775" s="2"/>
      <c r="EV775" s="2"/>
    </row>
    <row r="776" spans="1:152" ht="12.7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2"/>
      <c r="BT776" s="2"/>
      <c r="BU776" s="2"/>
      <c r="BV776" s="2"/>
      <c r="BW776" s="2"/>
      <c r="BX776" s="2"/>
      <c r="BY776" s="2"/>
      <c r="BZ776" s="2"/>
      <c r="CA776" s="2"/>
      <c r="CB776" s="2"/>
      <c r="CC776" s="2"/>
      <c r="CD776" s="2"/>
      <c r="CE776" s="2"/>
      <c r="CF776" s="2"/>
      <c r="CG776" s="2"/>
      <c r="CH776" s="2"/>
      <c r="CI776" s="2"/>
      <c r="CJ776" s="2"/>
      <c r="CK776" s="2"/>
      <c r="CL776" s="2"/>
      <c r="CM776" s="2"/>
      <c r="CN776" s="2"/>
      <c r="CO776" s="2"/>
      <c r="CP776" s="2"/>
      <c r="CQ776" s="2"/>
      <c r="CR776" s="2"/>
      <c r="CS776" s="2"/>
      <c r="CT776" s="2"/>
      <c r="CU776" s="2"/>
      <c r="CV776" s="2"/>
      <c r="CW776" s="2"/>
      <c r="CX776" s="2"/>
      <c r="CY776" s="2"/>
      <c r="CZ776" s="2"/>
      <c r="DA776" s="2"/>
      <c r="DB776" s="2"/>
      <c r="DC776" s="2"/>
      <c r="DD776" s="2"/>
      <c r="DE776" s="2"/>
      <c r="DF776" s="2"/>
      <c r="DG776" s="2"/>
      <c r="DH776" s="2"/>
      <c r="DI776" s="2"/>
      <c r="DJ776" s="2"/>
      <c r="DK776" s="2"/>
      <c r="DL776" s="2"/>
      <c r="DM776" s="2"/>
      <c r="DN776" s="2"/>
      <c r="DO776" s="2"/>
      <c r="DP776" s="2"/>
      <c r="DQ776" s="2"/>
      <c r="DR776" s="2"/>
      <c r="DS776" s="2"/>
      <c r="DT776" s="2"/>
      <c r="DU776" s="2"/>
      <c r="DV776" s="2"/>
      <c r="DW776" s="2"/>
      <c r="DX776" s="2"/>
      <c r="DY776" s="2"/>
      <c r="DZ776" s="2"/>
      <c r="EA776" s="2"/>
      <c r="EB776" s="2"/>
      <c r="EC776" s="2"/>
      <c r="ED776" s="2"/>
      <c r="EE776" s="2"/>
      <c r="EF776" s="2"/>
      <c r="EG776" s="2"/>
      <c r="EH776" s="2"/>
      <c r="EI776" s="2"/>
      <c r="EJ776" s="2"/>
      <c r="EK776" s="2"/>
      <c r="EL776" s="2"/>
      <c r="EM776" s="2"/>
      <c r="EN776" s="2"/>
      <c r="EO776" s="2"/>
      <c r="EP776" s="2"/>
      <c r="EQ776" s="2"/>
      <c r="ER776" s="2"/>
      <c r="ES776" s="2"/>
      <c r="ET776" s="2"/>
      <c r="EU776" s="2"/>
      <c r="EV776" s="2"/>
    </row>
    <row r="777" spans="1:152" ht="12.7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c r="BS777" s="2"/>
      <c r="BT777" s="2"/>
      <c r="BU777" s="2"/>
      <c r="BV777" s="2"/>
      <c r="BW777" s="2"/>
      <c r="BX777" s="2"/>
      <c r="BY777" s="2"/>
      <c r="BZ777" s="2"/>
      <c r="CA777" s="2"/>
      <c r="CB777" s="2"/>
      <c r="CC777" s="2"/>
      <c r="CD777" s="2"/>
      <c r="CE777" s="2"/>
      <c r="CF777" s="2"/>
      <c r="CG777" s="2"/>
      <c r="CH777" s="2"/>
      <c r="CI777" s="2"/>
      <c r="CJ777" s="2"/>
      <c r="CK777" s="2"/>
      <c r="CL777" s="2"/>
      <c r="CM777" s="2"/>
      <c r="CN777" s="2"/>
      <c r="CO777" s="2"/>
      <c r="CP777" s="2"/>
      <c r="CQ777" s="2"/>
      <c r="CR777" s="2"/>
      <c r="CS777" s="2"/>
      <c r="CT777" s="2"/>
      <c r="CU777" s="2"/>
      <c r="CV777" s="2"/>
      <c r="CW777" s="2"/>
      <c r="CX777" s="2"/>
      <c r="CY777" s="2"/>
      <c r="CZ777" s="2"/>
      <c r="DA777" s="2"/>
      <c r="DB777" s="2"/>
      <c r="DC777" s="2"/>
      <c r="DD777" s="2"/>
      <c r="DE777" s="2"/>
      <c r="DF777" s="2"/>
      <c r="DG777" s="2"/>
      <c r="DH777" s="2"/>
      <c r="DI777" s="2"/>
      <c r="DJ777" s="2"/>
      <c r="DK777" s="2"/>
      <c r="DL777" s="2"/>
      <c r="DM777" s="2"/>
      <c r="DN777" s="2"/>
      <c r="DO777" s="2"/>
      <c r="DP777" s="2"/>
      <c r="DQ777" s="2"/>
      <c r="DR777" s="2"/>
      <c r="DS777" s="2"/>
      <c r="DT777" s="2"/>
      <c r="DU777" s="2"/>
      <c r="DV777" s="2"/>
      <c r="DW777" s="2"/>
      <c r="DX777" s="2"/>
      <c r="DY777" s="2"/>
      <c r="DZ777" s="2"/>
      <c r="EA777" s="2"/>
      <c r="EB777" s="2"/>
      <c r="EC777" s="2"/>
      <c r="ED777" s="2"/>
      <c r="EE777" s="2"/>
      <c r="EF777" s="2"/>
      <c r="EG777" s="2"/>
      <c r="EH777" s="2"/>
      <c r="EI777" s="2"/>
      <c r="EJ777" s="2"/>
      <c r="EK777" s="2"/>
      <c r="EL777" s="2"/>
      <c r="EM777" s="2"/>
      <c r="EN777" s="2"/>
      <c r="EO777" s="2"/>
      <c r="EP777" s="2"/>
      <c r="EQ777" s="2"/>
      <c r="ER777" s="2"/>
      <c r="ES777" s="2"/>
      <c r="ET777" s="2"/>
      <c r="EU777" s="2"/>
      <c r="EV777" s="2"/>
    </row>
    <row r="778" spans="1:152" ht="12.7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c r="BS778" s="2"/>
      <c r="BT778" s="2"/>
      <c r="BU778" s="2"/>
      <c r="BV778" s="2"/>
      <c r="BW778" s="2"/>
      <c r="BX778" s="2"/>
      <c r="BY778" s="2"/>
      <c r="BZ778" s="2"/>
      <c r="CA778" s="2"/>
      <c r="CB778" s="2"/>
      <c r="CC778" s="2"/>
      <c r="CD778" s="2"/>
      <c r="CE778" s="2"/>
      <c r="CF778" s="2"/>
      <c r="CG778" s="2"/>
      <c r="CH778" s="2"/>
      <c r="CI778" s="2"/>
      <c r="CJ778" s="2"/>
      <c r="CK778" s="2"/>
      <c r="CL778" s="2"/>
      <c r="CM778" s="2"/>
      <c r="CN778" s="2"/>
      <c r="CO778" s="2"/>
      <c r="CP778" s="2"/>
      <c r="CQ778" s="2"/>
      <c r="CR778" s="2"/>
      <c r="CS778" s="2"/>
      <c r="CT778" s="2"/>
      <c r="CU778" s="2"/>
      <c r="CV778" s="2"/>
      <c r="CW778" s="2"/>
      <c r="CX778" s="2"/>
      <c r="CY778" s="2"/>
      <c r="CZ778" s="2"/>
      <c r="DA778" s="2"/>
      <c r="DB778" s="2"/>
      <c r="DC778" s="2"/>
      <c r="DD778" s="2"/>
      <c r="DE778" s="2"/>
      <c r="DF778" s="2"/>
      <c r="DG778" s="2"/>
      <c r="DH778" s="2"/>
      <c r="DI778" s="2"/>
      <c r="DJ778" s="2"/>
      <c r="DK778" s="2"/>
      <c r="DL778" s="2"/>
      <c r="DM778" s="2"/>
      <c r="DN778" s="2"/>
      <c r="DO778" s="2"/>
      <c r="DP778" s="2"/>
      <c r="DQ778" s="2"/>
      <c r="DR778" s="2"/>
      <c r="DS778" s="2"/>
      <c r="DT778" s="2"/>
      <c r="DU778" s="2"/>
      <c r="DV778" s="2"/>
      <c r="DW778" s="2"/>
      <c r="DX778" s="2"/>
      <c r="DY778" s="2"/>
      <c r="DZ778" s="2"/>
      <c r="EA778" s="2"/>
      <c r="EB778" s="2"/>
      <c r="EC778" s="2"/>
      <c r="ED778" s="2"/>
      <c r="EE778" s="2"/>
      <c r="EF778" s="2"/>
      <c r="EG778" s="2"/>
      <c r="EH778" s="2"/>
      <c r="EI778" s="2"/>
      <c r="EJ778" s="2"/>
      <c r="EK778" s="2"/>
      <c r="EL778" s="2"/>
      <c r="EM778" s="2"/>
      <c r="EN778" s="2"/>
      <c r="EO778" s="2"/>
      <c r="EP778" s="2"/>
      <c r="EQ778" s="2"/>
      <c r="ER778" s="2"/>
      <c r="ES778" s="2"/>
      <c r="ET778" s="2"/>
      <c r="EU778" s="2"/>
      <c r="EV778" s="2"/>
    </row>
    <row r="779" spans="1:152" ht="12.7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c r="BR779" s="2"/>
      <c r="BS779" s="2"/>
      <c r="BT779" s="2"/>
      <c r="BU779" s="2"/>
      <c r="BV779" s="2"/>
      <c r="BW779" s="2"/>
      <c r="BX779" s="2"/>
      <c r="BY779" s="2"/>
      <c r="BZ779" s="2"/>
      <c r="CA779" s="2"/>
      <c r="CB779" s="2"/>
      <c r="CC779" s="2"/>
      <c r="CD779" s="2"/>
      <c r="CE779" s="2"/>
      <c r="CF779" s="2"/>
      <c r="CG779" s="2"/>
      <c r="CH779" s="2"/>
      <c r="CI779" s="2"/>
      <c r="CJ779" s="2"/>
      <c r="CK779" s="2"/>
      <c r="CL779" s="2"/>
      <c r="CM779" s="2"/>
      <c r="CN779" s="2"/>
      <c r="CO779" s="2"/>
      <c r="CP779" s="2"/>
      <c r="CQ779" s="2"/>
      <c r="CR779" s="2"/>
      <c r="CS779" s="2"/>
      <c r="CT779" s="2"/>
      <c r="CU779" s="2"/>
      <c r="CV779" s="2"/>
      <c r="CW779" s="2"/>
      <c r="CX779" s="2"/>
      <c r="CY779" s="2"/>
      <c r="CZ779" s="2"/>
      <c r="DA779" s="2"/>
      <c r="DB779" s="2"/>
      <c r="DC779" s="2"/>
      <c r="DD779" s="2"/>
      <c r="DE779" s="2"/>
      <c r="DF779" s="2"/>
      <c r="DG779" s="2"/>
      <c r="DH779" s="2"/>
      <c r="DI779" s="2"/>
      <c r="DJ779" s="2"/>
      <c r="DK779" s="2"/>
      <c r="DL779" s="2"/>
      <c r="DM779" s="2"/>
      <c r="DN779" s="2"/>
      <c r="DO779" s="2"/>
      <c r="DP779" s="2"/>
      <c r="DQ779" s="2"/>
      <c r="DR779" s="2"/>
      <c r="DS779" s="2"/>
      <c r="DT779" s="2"/>
      <c r="DU779" s="2"/>
      <c r="DV779" s="2"/>
      <c r="DW779" s="2"/>
      <c r="DX779" s="2"/>
      <c r="DY779" s="2"/>
      <c r="DZ779" s="2"/>
      <c r="EA779" s="2"/>
      <c r="EB779" s="2"/>
      <c r="EC779" s="2"/>
      <c r="ED779" s="2"/>
      <c r="EE779" s="2"/>
      <c r="EF779" s="2"/>
      <c r="EG779" s="2"/>
      <c r="EH779" s="2"/>
      <c r="EI779" s="2"/>
      <c r="EJ779" s="2"/>
      <c r="EK779" s="2"/>
      <c r="EL779" s="2"/>
      <c r="EM779" s="2"/>
      <c r="EN779" s="2"/>
      <c r="EO779" s="2"/>
      <c r="EP779" s="2"/>
      <c r="EQ779" s="2"/>
      <c r="ER779" s="2"/>
      <c r="ES779" s="2"/>
      <c r="ET779" s="2"/>
      <c r="EU779" s="2"/>
      <c r="EV779" s="2"/>
    </row>
    <row r="780" spans="1:152" ht="12.7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2"/>
      <c r="BT780" s="2"/>
      <c r="BU780" s="2"/>
      <c r="BV780" s="2"/>
      <c r="BW780" s="2"/>
      <c r="BX780" s="2"/>
      <c r="BY780" s="2"/>
      <c r="BZ780" s="2"/>
      <c r="CA780" s="2"/>
      <c r="CB780" s="2"/>
      <c r="CC780" s="2"/>
      <c r="CD780" s="2"/>
      <c r="CE780" s="2"/>
      <c r="CF780" s="2"/>
      <c r="CG780" s="2"/>
      <c r="CH780" s="2"/>
      <c r="CI780" s="2"/>
      <c r="CJ780" s="2"/>
      <c r="CK780" s="2"/>
      <c r="CL780" s="2"/>
      <c r="CM780" s="2"/>
      <c r="CN780" s="2"/>
      <c r="CO780" s="2"/>
      <c r="CP780" s="2"/>
      <c r="CQ780" s="2"/>
      <c r="CR780" s="2"/>
      <c r="CS780" s="2"/>
      <c r="CT780" s="2"/>
      <c r="CU780" s="2"/>
      <c r="CV780" s="2"/>
      <c r="CW780" s="2"/>
      <c r="CX780" s="2"/>
      <c r="CY780" s="2"/>
      <c r="CZ780" s="2"/>
      <c r="DA780" s="2"/>
      <c r="DB780" s="2"/>
      <c r="DC780" s="2"/>
      <c r="DD780" s="2"/>
      <c r="DE780" s="2"/>
      <c r="DF780" s="2"/>
      <c r="DG780" s="2"/>
      <c r="DH780" s="2"/>
      <c r="DI780" s="2"/>
      <c r="DJ780" s="2"/>
      <c r="DK780" s="2"/>
      <c r="DL780" s="2"/>
      <c r="DM780" s="2"/>
      <c r="DN780" s="2"/>
      <c r="DO780" s="2"/>
      <c r="DP780" s="2"/>
      <c r="DQ780" s="2"/>
      <c r="DR780" s="2"/>
      <c r="DS780" s="2"/>
      <c r="DT780" s="2"/>
      <c r="DU780" s="2"/>
      <c r="DV780" s="2"/>
      <c r="DW780" s="2"/>
      <c r="DX780" s="2"/>
      <c r="DY780" s="2"/>
      <c r="DZ780" s="2"/>
      <c r="EA780" s="2"/>
      <c r="EB780" s="2"/>
      <c r="EC780" s="2"/>
      <c r="ED780" s="2"/>
      <c r="EE780" s="2"/>
      <c r="EF780" s="2"/>
      <c r="EG780" s="2"/>
      <c r="EH780" s="2"/>
      <c r="EI780" s="2"/>
      <c r="EJ780" s="2"/>
      <c r="EK780" s="2"/>
      <c r="EL780" s="2"/>
      <c r="EM780" s="2"/>
      <c r="EN780" s="2"/>
      <c r="EO780" s="2"/>
      <c r="EP780" s="2"/>
      <c r="EQ780" s="2"/>
      <c r="ER780" s="2"/>
      <c r="ES780" s="2"/>
      <c r="ET780" s="2"/>
      <c r="EU780" s="2"/>
      <c r="EV780" s="2"/>
    </row>
    <row r="781" spans="1:152" ht="12.7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c r="BS781" s="2"/>
      <c r="BT781" s="2"/>
      <c r="BU781" s="2"/>
      <c r="BV781" s="2"/>
      <c r="BW781" s="2"/>
      <c r="BX781" s="2"/>
      <c r="BY781" s="2"/>
      <c r="BZ781" s="2"/>
      <c r="CA781" s="2"/>
      <c r="CB781" s="2"/>
      <c r="CC781" s="2"/>
      <c r="CD781" s="2"/>
      <c r="CE781" s="2"/>
      <c r="CF781" s="2"/>
      <c r="CG781" s="2"/>
      <c r="CH781" s="2"/>
      <c r="CI781" s="2"/>
      <c r="CJ781" s="2"/>
      <c r="CK781" s="2"/>
      <c r="CL781" s="2"/>
      <c r="CM781" s="2"/>
      <c r="CN781" s="2"/>
      <c r="CO781" s="2"/>
      <c r="CP781" s="2"/>
      <c r="CQ781" s="2"/>
      <c r="CR781" s="2"/>
      <c r="CS781" s="2"/>
      <c r="CT781" s="2"/>
      <c r="CU781" s="2"/>
      <c r="CV781" s="2"/>
      <c r="CW781" s="2"/>
      <c r="CX781" s="2"/>
      <c r="CY781" s="2"/>
      <c r="CZ781" s="2"/>
      <c r="DA781" s="2"/>
      <c r="DB781" s="2"/>
      <c r="DC781" s="2"/>
      <c r="DD781" s="2"/>
      <c r="DE781" s="2"/>
      <c r="DF781" s="2"/>
      <c r="DG781" s="2"/>
      <c r="DH781" s="2"/>
      <c r="DI781" s="2"/>
      <c r="DJ781" s="2"/>
      <c r="DK781" s="2"/>
      <c r="DL781" s="2"/>
      <c r="DM781" s="2"/>
      <c r="DN781" s="2"/>
      <c r="DO781" s="2"/>
      <c r="DP781" s="2"/>
      <c r="DQ781" s="2"/>
      <c r="DR781" s="2"/>
      <c r="DS781" s="2"/>
      <c r="DT781" s="2"/>
      <c r="DU781" s="2"/>
      <c r="DV781" s="2"/>
      <c r="DW781" s="2"/>
      <c r="DX781" s="2"/>
      <c r="DY781" s="2"/>
      <c r="DZ781" s="2"/>
      <c r="EA781" s="2"/>
      <c r="EB781" s="2"/>
      <c r="EC781" s="2"/>
      <c r="ED781" s="2"/>
      <c r="EE781" s="2"/>
      <c r="EF781" s="2"/>
      <c r="EG781" s="2"/>
      <c r="EH781" s="2"/>
      <c r="EI781" s="2"/>
      <c r="EJ781" s="2"/>
      <c r="EK781" s="2"/>
      <c r="EL781" s="2"/>
      <c r="EM781" s="2"/>
      <c r="EN781" s="2"/>
      <c r="EO781" s="2"/>
      <c r="EP781" s="2"/>
      <c r="EQ781" s="2"/>
      <c r="ER781" s="2"/>
      <c r="ES781" s="2"/>
      <c r="ET781" s="2"/>
      <c r="EU781" s="2"/>
      <c r="EV781" s="2"/>
    </row>
    <row r="782" spans="1:152" ht="12.7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c r="BS782" s="2"/>
      <c r="BT782" s="2"/>
      <c r="BU782" s="2"/>
      <c r="BV782" s="2"/>
      <c r="BW782" s="2"/>
      <c r="BX782" s="2"/>
      <c r="BY782" s="2"/>
      <c r="BZ782" s="2"/>
      <c r="CA782" s="2"/>
      <c r="CB782" s="2"/>
      <c r="CC782" s="2"/>
      <c r="CD782" s="2"/>
      <c r="CE782" s="2"/>
      <c r="CF782" s="2"/>
      <c r="CG782" s="2"/>
      <c r="CH782" s="2"/>
      <c r="CI782" s="2"/>
      <c r="CJ782" s="2"/>
      <c r="CK782" s="2"/>
      <c r="CL782" s="2"/>
      <c r="CM782" s="2"/>
      <c r="CN782" s="2"/>
      <c r="CO782" s="2"/>
      <c r="CP782" s="2"/>
      <c r="CQ782" s="2"/>
      <c r="CR782" s="2"/>
      <c r="CS782" s="2"/>
      <c r="CT782" s="2"/>
      <c r="CU782" s="2"/>
      <c r="CV782" s="2"/>
      <c r="CW782" s="2"/>
      <c r="CX782" s="2"/>
      <c r="CY782" s="2"/>
      <c r="CZ782" s="2"/>
      <c r="DA782" s="2"/>
      <c r="DB782" s="2"/>
      <c r="DC782" s="2"/>
      <c r="DD782" s="2"/>
      <c r="DE782" s="2"/>
      <c r="DF782" s="2"/>
      <c r="DG782" s="2"/>
      <c r="DH782" s="2"/>
      <c r="DI782" s="2"/>
      <c r="DJ782" s="2"/>
      <c r="DK782" s="2"/>
      <c r="DL782" s="2"/>
      <c r="DM782" s="2"/>
      <c r="DN782" s="2"/>
      <c r="DO782" s="2"/>
      <c r="DP782" s="2"/>
      <c r="DQ782" s="2"/>
      <c r="DR782" s="2"/>
      <c r="DS782" s="2"/>
      <c r="DT782" s="2"/>
      <c r="DU782" s="2"/>
      <c r="DV782" s="2"/>
      <c r="DW782" s="2"/>
      <c r="DX782" s="2"/>
      <c r="DY782" s="2"/>
      <c r="DZ782" s="2"/>
      <c r="EA782" s="2"/>
      <c r="EB782" s="2"/>
      <c r="EC782" s="2"/>
      <c r="ED782" s="2"/>
      <c r="EE782" s="2"/>
      <c r="EF782" s="2"/>
      <c r="EG782" s="2"/>
      <c r="EH782" s="2"/>
      <c r="EI782" s="2"/>
      <c r="EJ782" s="2"/>
      <c r="EK782" s="2"/>
      <c r="EL782" s="2"/>
      <c r="EM782" s="2"/>
      <c r="EN782" s="2"/>
      <c r="EO782" s="2"/>
      <c r="EP782" s="2"/>
      <c r="EQ782" s="2"/>
      <c r="ER782" s="2"/>
      <c r="ES782" s="2"/>
      <c r="ET782" s="2"/>
      <c r="EU782" s="2"/>
      <c r="EV782" s="2"/>
    </row>
    <row r="783" spans="1:152" ht="12.7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c r="BR783" s="2"/>
      <c r="BS783" s="2"/>
      <c r="BT783" s="2"/>
      <c r="BU783" s="2"/>
      <c r="BV783" s="2"/>
      <c r="BW783" s="2"/>
      <c r="BX783" s="2"/>
      <c r="BY783" s="2"/>
      <c r="BZ783" s="2"/>
      <c r="CA783" s="2"/>
      <c r="CB783" s="2"/>
      <c r="CC783" s="2"/>
      <c r="CD783" s="2"/>
      <c r="CE783" s="2"/>
      <c r="CF783" s="2"/>
      <c r="CG783" s="2"/>
      <c r="CH783" s="2"/>
      <c r="CI783" s="2"/>
      <c r="CJ783" s="2"/>
      <c r="CK783" s="2"/>
      <c r="CL783" s="2"/>
      <c r="CM783" s="2"/>
      <c r="CN783" s="2"/>
      <c r="CO783" s="2"/>
      <c r="CP783" s="2"/>
      <c r="CQ783" s="2"/>
      <c r="CR783" s="2"/>
      <c r="CS783" s="2"/>
      <c r="CT783" s="2"/>
      <c r="CU783" s="2"/>
      <c r="CV783" s="2"/>
      <c r="CW783" s="2"/>
      <c r="CX783" s="2"/>
      <c r="CY783" s="2"/>
      <c r="CZ783" s="2"/>
      <c r="DA783" s="2"/>
      <c r="DB783" s="2"/>
      <c r="DC783" s="2"/>
      <c r="DD783" s="2"/>
      <c r="DE783" s="2"/>
      <c r="DF783" s="2"/>
      <c r="DG783" s="2"/>
      <c r="DH783" s="2"/>
      <c r="DI783" s="2"/>
      <c r="DJ783" s="2"/>
      <c r="DK783" s="2"/>
      <c r="DL783" s="2"/>
      <c r="DM783" s="2"/>
      <c r="DN783" s="2"/>
      <c r="DO783" s="2"/>
      <c r="DP783" s="2"/>
      <c r="DQ783" s="2"/>
      <c r="DR783" s="2"/>
      <c r="DS783" s="2"/>
      <c r="DT783" s="2"/>
      <c r="DU783" s="2"/>
      <c r="DV783" s="2"/>
      <c r="DW783" s="2"/>
      <c r="DX783" s="2"/>
      <c r="DY783" s="2"/>
      <c r="DZ783" s="2"/>
      <c r="EA783" s="2"/>
      <c r="EB783" s="2"/>
      <c r="EC783" s="2"/>
      <c r="ED783" s="2"/>
      <c r="EE783" s="2"/>
      <c r="EF783" s="2"/>
      <c r="EG783" s="2"/>
      <c r="EH783" s="2"/>
      <c r="EI783" s="2"/>
      <c r="EJ783" s="2"/>
      <c r="EK783" s="2"/>
      <c r="EL783" s="2"/>
      <c r="EM783" s="2"/>
      <c r="EN783" s="2"/>
      <c r="EO783" s="2"/>
      <c r="EP783" s="2"/>
      <c r="EQ783" s="2"/>
      <c r="ER783" s="2"/>
      <c r="ES783" s="2"/>
      <c r="ET783" s="2"/>
      <c r="EU783" s="2"/>
      <c r="EV783" s="2"/>
    </row>
    <row r="784" spans="1:152" ht="12.7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c r="BS784" s="2"/>
      <c r="BT784" s="2"/>
      <c r="BU784" s="2"/>
      <c r="BV784" s="2"/>
      <c r="BW784" s="2"/>
      <c r="BX784" s="2"/>
      <c r="BY784" s="2"/>
      <c r="BZ784" s="2"/>
      <c r="CA784" s="2"/>
      <c r="CB784" s="2"/>
      <c r="CC784" s="2"/>
      <c r="CD784" s="2"/>
      <c r="CE784" s="2"/>
      <c r="CF784" s="2"/>
      <c r="CG784" s="2"/>
      <c r="CH784" s="2"/>
      <c r="CI784" s="2"/>
      <c r="CJ784" s="2"/>
      <c r="CK784" s="2"/>
      <c r="CL784" s="2"/>
      <c r="CM784" s="2"/>
      <c r="CN784" s="2"/>
      <c r="CO784" s="2"/>
      <c r="CP784" s="2"/>
      <c r="CQ784" s="2"/>
      <c r="CR784" s="2"/>
      <c r="CS784" s="2"/>
      <c r="CT784" s="2"/>
      <c r="CU784" s="2"/>
      <c r="CV784" s="2"/>
      <c r="CW784" s="2"/>
      <c r="CX784" s="2"/>
      <c r="CY784" s="2"/>
      <c r="CZ784" s="2"/>
      <c r="DA784" s="2"/>
      <c r="DB784" s="2"/>
      <c r="DC784" s="2"/>
      <c r="DD784" s="2"/>
      <c r="DE784" s="2"/>
      <c r="DF784" s="2"/>
      <c r="DG784" s="2"/>
      <c r="DH784" s="2"/>
      <c r="DI784" s="2"/>
      <c r="DJ784" s="2"/>
      <c r="DK784" s="2"/>
      <c r="DL784" s="2"/>
      <c r="DM784" s="2"/>
      <c r="DN784" s="2"/>
      <c r="DO784" s="2"/>
      <c r="DP784" s="2"/>
      <c r="DQ784" s="2"/>
      <c r="DR784" s="2"/>
      <c r="DS784" s="2"/>
      <c r="DT784" s="2"/>
      <c r="DU784" s="2"/>
      <c r="DV784" s="2"/>
      <c r="DW784" s="2"/>
      <c r="DX784" s="2"/>
      <c r="DY784" s="2"/>
      <c r="DZ784" s="2"/>
      <c r="EA784" s="2"/>
      <c r="EB784" s="2"/>
      <c r="EC784" s="2"/>
      <c r="ED784" s="2"/>
      <c r="EE784" s="2"/>
      <c r="EF784" s="2"/>
      <c r="EG784" s="2"/>
      <c r="EH784" s="2"/>
      <c r="EI784" s="2"/>
      <c r="EJ784" s="2"/>
      <c r="EK784" s="2"/>
      <c r="EL784" s="2"/>
      <c r="EM784" s="2"/>
      <c r="EN784" s="2"/>
      <c r="EO784" s="2"/>
      <c r="EP784" s="2"/>
      <c r="EQ784" s="2"/>
      <c r="ER784" s="2"/>
      <c r="ES784" s="2"/>
      <c r="ET784" s="2"/>
      <c r="EU784" s="2"/>
      <c r="EV784" s="2"/>
    </row>
    <row r="785" spans="1:152" ht="12.7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c r="BS785" s="2"/>
      <c r="BT785" s="2"/>
      <c r="BU785" s="2"/>
      <c r="BV785" s="2"/>
      <c r="BW785" s="2"/>
      <c r="BX785" s="2"/>
      <c r="BY785" s="2"/>
      <c r="BZ785" s="2"/>
      <c r="CA785" s="2"/>
      <c r="CB785" s="2"/>
      <c r="CC785" s="2"/>
      <c r="CD785" s="2"/>
      <c r="CE785" s="2"/>
      <c r="CF785" s="2"/>
      <c r="CG785" s="2"/>
      <c r="CH785" s="2"/>
      <c r="CI785" s="2"/>
      <c r="CJ785" s="2"/>
      <c r="CK785" s="2"/>
      <c r="CL785" s="2"/>
      <c r="CM785" s="2"/>
      <c r="CN785" s="2"/>
      <c r="CO785" s="2"/>
      <c r="CP785" s="2"/>
      <c r="CQ785" s="2"/>
      <c r="CR785" s="2"/>
      <c r="CS785" s="2"/>
      <c r="CT785" s="2"/>
      <c r="CU785" s="2"/>
      <c r="CV785" s="2"/>
      <c r="CW785" s="2"/>
      <c r="CX785" s="2"/>
      <c r="CY785" s="2"/>
      <c r="CZ785" s="2"/>
      <c r="DA785" s="2"/>
      <c r="DB785" s="2"/>
      <c r="DC785" s="2"/>
      <c r="DD785" s="2"/>
      <c r="DE785" s="2"/>
      <c r="DF785" s="2"/>
      <c r="DG785" s="2"/>
      <c r="DH785" s="2"/>
      <c r="DI785" s="2"/>
      <c r="DJ785" s="2"/>
      <c r="DK785" s="2"/>
      <c r="DL785" s="2"/>
      <c r="DM785" s="2"/>
      <c r="DN785" s="2"/>
      <c r="DO785" s="2"/>
      <c r="DP785" s="2"/>
      <c r="DQ785" s="2"/>
      <c r="DR785" s="2"/>
      <c r="DS785" s="2"/>
      <c r="DT785" s="2"/>
      <c r="DU785" s="2"/>
      <c r="DV785" s="2"/>
      <c r="DW785" s="2"/>
      <c r="DX785" s="2"/>
      <c r="DY785" s="2"/>
      <c r="DZ785" s="2"/>
      <c r="EA785" s="2"/>
      <c r="EB785" s="2"/>
      <c r="EC785" s="2"/>
      <c r="ED785" s="2"/>
      <c r="EE785" s="2"/>
      <c r="EF785" s="2"/>
      <c r="EG785" s="2"/>
      <c r="EH785" s="2"/>
      <c r="EI785" s="2"/>
      <c r="EJ785" s="2"/>
      <c r="EK785" s="2"/>
      <c r="EL785" s="2"/>
      <c r="EM785" s="2"/>
      <c r="EN785" s="2"/>
      <c r="EO785" s="2"/>
      <c r="EP785" s="2"/>
      <c r="EQ785" s="2"/>
      <c r="ER785" s="2"/>
      <c r="ES785" s="2"/>
      <c r="ET785" s="2"/>
      <c r="EU785" s="2"/>
      <c r="EV785" s="2"/>
    </row>
    <row r="786" spans="1:152" ht="12.7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c r="BV786" s="2"/>
      <c r="BW786" s="2"/>
      <c r="BX786" s="2"/>
      <c r="BY786" s="2"/>
      <c r="BZ786" s="2"/>
      <c r="CA786" s="2"/>
      <c r="CB786" s="2"/>
      <c r="CC786" s="2"/>
      <c r="CD786" s="2"/>
      <c r="CE786" s="2"/>
      <c r="CF786" s="2"/>
      <c r="CG786" s="2"/>
      <c r="CH786" s="2"/>
      <c r="CI786" s="2"/>
      <c r="CJ786" s="2"/>
      <c r="CK786" s="2"/>
      <c r="CL786" s="2"/>
      <c r="CM786" s="2"/>
      <c r="CN786" s="2"/>
      <c r="CO786" s="2"/>
      <c r="CP786" s="2"/>
      <c r="CQ786" s="2"/>
      <c r="CR786" s="2"/>
      <c r="CS786" s="2"/>
      <c r="CT786" s="2"/>
      <c r="CU786" s="2"/>
      <c r="CV786" s="2"/>
      <c r="CW786" s="2"/>
      <c r="CX786" s="2"/>
      <c r="CY786" s="2"/>
      <c r="CZ786" s="2"/>
      <c r="DA786" s="2"/>
      <c r="DB786" s="2"/>
      <c r="DC786" s="2"/>
      <c r="DD786" s="2"/>
      <c r="DE786" s="2"/>
      <c r="DF786" s="2"/>
      <c r="DG786" s="2"/>
      <c r="DH786" s="2"/>
      <c r="DI786" s="2"/>
      <c r="DJ786" s="2"/>
      <c r="DK786" s="2"/>
      <c r="DL786" s="2"/>
      <c r="DM786" s="2"/>
      <c r="DN786" s="2"/>
      <c r="DO786" s="2"/>
      <c r="DP786" s="2"/>
      <c r="DQ786" s="2"/>
      <c r="DR786" s="2"/>
      <c r="DS786" s="2"/>
      <c r="DT786" s="2"/>
      <c r="DU786" s="2"/>
      <c r="DV786" s="2"/>
      <c r="DW786" s="2"/>
      <c r="DX786" s="2"/>
      <c r="DY786" s="2"/>
      <c r="DZ786" s="2"/>
      <c r="EA786" s="2"/>
      <c r="EB786" s="2"/>
      <c r="EC786" s="2"/>
      <c r="ED786" s="2"/>
      <c r="EE786" s="2"/>
      <c r="EF786" s="2"/>
      <c r="EG786" s="2"/>
      <c r="EH786" s="2"/>
      <c r="EI786" s="2"/>
      <c r="EJ786" s="2"/>
      <c r="EK786" s="2"/>
      <c r="EL786" s="2"/>
      <c r="EM786" s="2"/>
      <c r="EN786" s="2"/>
      <c r="EO786" s="2"/>
      <c r="EP786" s="2"/>
      <c r="EQ786" s="2"/>
      <c r="ER786" s="2"/>
      <c r="ES786" s="2"/>
      <c r="ET786" s="2"/>
      <c r="EU786" s="2"/>
      <c r="EV786" s="2"/>
    </row>
    <row r="787" spans="1:152" ht="12.7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c r="BR787" s="2"/>
      <c r="BS787" s="2"/>
      <c r="BT787" s="2"/>
      <c r="BU787" s="2"/>
      <c r="BV787" s="2"/>
      <c r="BW787" s="2"/>
      <c r="BX787" s="2"/>
      <c r="BY787" s="2"/>
      <c r="BZ787" s="2"/>
      <c r="CA787" s="2"/>
      <c r="CB787" s="2"/>
      <c r="CC787" s="2"/>
      <c r="CD787" s="2"/>
      <c r="CE787" s="2"/>
      <c r="CF787" s="2"/>
      <c r="CG787" s="2"/>
      <c r="CH787" s="2"/>
      <c r="CI787" s="2"/>
      <c r="CJ787" s="2"/>
      <c r="CK787" s="2"/>
      <c r="CL787" s="2"/>
      <c r="CM787" s="2"/>
      <c r="CN787" s="2"/>
      <c r="CO787" s="2"/>
      <c r="CP787" s="2"/>
      <c r="CQ787" s="2"/>
      <c r="CR787" s="2"/>
      <c r="CS787" s="2"/>
      <c r="CT787" s="2"/>
      <c r="CU787" s="2"/>
      <c r="CV787" s="2"/>
      <c r="CW787" s="2"/>
      <c r="CX787" s="2"/>
      <c r="CY787" s="2"/>
      <c r="CZ787" s="2"/>
      <c r="DA787" s="2"/>
      <c r="DB787" s="2"/>
      <c r="DC787" s="2"/>
      <c r="DD787" s="2"/>
      <c r="DE787" s="2"/>
      <c r="DF787" s="2"/>
      <c r="DG787" s="2"/>
      <c r="DH787" s="2"/>
      <c r="DI787" s="2"/>
      <c r="DJ787" s="2"/>
      <c r="DK787" s="2"/>
      <c r="DL787" s="2"/>
      <c r="DM787" s="2"/>
      <c r="DN787" s="2"/>
      <c r="DO787" s="2"/>
      <c r="DP787" s="2"/>
      <c r="DQ787" s="2"/>
      <c r="DR787" s="2"/>
      <c r="DS787" s="2"/>
      <c r="DT787" s="2"/>
      <c r="DU787" s="2"/>
      <c r="DV787" s="2"/>
      <c r="DW787" s="2"/>
      <c r="DX787" s="2"/>
      <c r="DY787" s="2"/>
      <c r="DZ787" s="2"/>
      <c r="EA787" s="2"/>
      <c r="EB787" s="2"/>
      <c r="EC787" s="2"/>
      <c r="ED787" s="2"/>
      <c r="EE787" s="2"/>
      <c r="EF787" s="2"/>
      <c r="EG787" s="2"/>
      <c r="EH787" s="2"/>
      <c r="EI787" s="2"/>
      <c r="EJ787" s="2"/>
      <c r="EK787" s="2"/>
      <c r="EL787" s="2"/>
      <c r="EM787" s="2"/>
      <c r="EN787" s="2"/>
      <c r="EO787" s="2"/>
      <c r="EP787" s="2"/>
      <c r="EQ787" s="2"/>
      <c r="ER787" s="2"/>
      <c r="ES787" s="2"/>
      <c r="ET787" s="2"/>
      <c r="EU787" s="2"/>
      <c r="EV787" s="2"/>
    </row>
    <row r="788" spans="1:152" ht="12.7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c r="BS788" s="2"/>
      <c r="BT788" s="2"/>
      <c r="BU788" s="2"/>
      <c r="BV788" s="2"/>
      <c r="BW788" s="2"/>
      <c r="BX788" s="2"/>
      <c r="BY788" s="2"/>
      <c r="BZ788" s="2"/>
      <c r="CA788" s="2"/>
      <c r="CB788" s="2"/>
      <c r="CC788" s="2"/>
      <c r="CD788" s="2"/>
      <c r="CE788" s="2"/>
      <c r="CF788" s="2"/>
      <c r="CG788" s="2"/>
      <c r="CH788" s="2"/>
      <c r="CI788" s="2"/>
      <c r="CJ788" s="2"/>
      <c r="CK788" s="2"/>
      <c r="CL788" s="2"/>
      <c r="CM788" s="2"/>
      <c r="CN788" s="2"/>
      <c r="CO788" s="2"/>
      <c r="CP788" s="2"/>
      <c r="CQ788" s="2"/>
      <c r="CR788" s="2"/>
      <c r="CS788" s="2"/>
      <c r="CT788" s="2"/>
      <c r="CU788" s="2"/>
      <c r="CV788" s="2"/>
      <c r="CW788" s="2"/>
      <c r="CX788" s="2"/>
      <c r="CY788" s="2"/>
      <c r="CZ788" s="2"/>
      <c r="DA788" s="2"/>
      <c r="DB788" s="2"/>
      <c r="DC788" s="2"/>
      <c r="DD788" s="2"/>
      <c r="DE788" s="2"/>
      <c r="DF788" s="2"/>
      <c r="DG788" s="2"/>
      <c r="DH788" s="2"/>
      <c r="DI788" s="2"/>
      <c r="DJ788" s="2"/>
      <c r="DK788" s="2"/>
      <c r="DL788" s="2"/>
      <c r="DM788" s="2"/>
      <c r="DN788" s="2"/>
      <c r="DO788" s="2"/>
      <c r="DP788" s="2"/>
      <c r="DQ788" s="2"/>
      <c r="DR788" s="2"/>
      <c r="DS788" s="2"/>
      <c r="DT788" s="2"/>
      <c r="DU788" s="2"/>
      <c r="DV788" s="2"/>
      <c r="DW788" s="2"/>
      <c r="DX788" s="2"/>
      <c r="DY788" s="2"/>
      <c r="DZ788" s="2"/>
      <c r="EA788" s="2"/>
      <c r="EB788" s="2"/>
      <c r="EC788" s="2"/>
      <c r="ED788" s="2"/>
      <c r="EE788" s="2"/>
      <c r="EF788" s="2"/>
      <c r="EG788" s="2"/>
      <c r="EH788" s="2"/>
      <c r="EI788" s="2"/>
      <c r="EJ788" s="2"/>
      <c r="EK788" s="2"/>
      <c r="EL788" s="2"/>
      <c r="EM788" s="2"/>
      <c r="EN788" s="2"/>
      <c r="EO788" s="2"/>
      <c r="EP788" s="2"/>
      <c r="EQ788" s="2"/>
      <c r="ER788" s="2"/>
      <c r="ES788" s="2"/>
      <c r="ET788" s="2"/>
      <c r="EU788" s="2"/>
      <c r="EV788" s="2"/>
    </row>
    <row r="789" spans="1:152" ht="12.7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c r="BS789" s="2"/>
      <c r="BT789" s="2"/>
      <c r="BU789" s="2"/>
      <c r="BV789" s="2"/>
      <c r="BW789" s="2"/>
      <c r="BX789" s="2"/>
      <c r="BY789" s="2"/>
      <c r="BZ789" s="2"/>
      <c r="CA789" s="2"/>
      <c r="CB789" s="2"/>
      <c r="CC789" s="2"/>
      <c r="CD789" s="2"/>
      <c r="CE789" s="2"/>
      <c r="CF789" s="2"/>
      <c r="CG789" s="2"/>
      <c r="CH789" s="2"/>
      <c r="CI789" s="2"/>
      <c r="CJ789" s="2"/>
      <c r="CK789" s="2"/>
      <c r="CL789" s="2"/>
      <c r="CM789" s="2"/>
      <c r="CN789" s="2"/>
      <c r="CO789" s="2"/>
      <c r="CP789" s="2"/>
      <c r="CQ789" s="2"/>
      <c r="CR789" s="2"/>
      <c r="CS789" s="2"/>
      <c r="CT789" s="2"/>
      <c r="CU789" s="2"/>
      <c r="CV789" s="2"/>
      <c r="CW789" s="2"/>
      <c r="CX789" s="2"/>
      <c r="CY789" s="2"/>
      <c r="CZ789" s="2"/>
      <c r="DA789" s="2"/>
      <c r="DB789" s="2"/>
      <c r="DC789" s="2"/>
      <c r="DD789" s="2"/>
      <c r="DE789" s="2"/>
      <c r="DF789" s="2"/>
      <c r="DG789" s="2"/>
      <c r="DH789" s="2"/>
      <c r="DI789" s="2"/>
      <c r="DJ789" s="2"/>
      <c r="DK789" s="2"/>
      <c r="DL789" s="2"/>
      <c r="DM789" s="2"/>
      <c r="DN789" s="2"/>
      <c r="DO789" s="2"/>
      <c r="DP789" s="2"/>
      <c r="DQ789" s="2"/>
      <c r="DR789" s="2"/>
      <c r="DS789" s="2"/>
      <c r="DT789" s="2"/>
      <c r="DU789" s="2"/>
      <c r="DV789" s="2"/>
      <c r="DW789" s="2"/>
      <c r="DX789" s="2"/>
      <c r="DY789" s="2"/>
      <c r="DZ789" s="2"/>
      <c r="EA789" s="2"/>
      <c r="EB789" s="2"/>
      <c r="EC789" s="2"/>
      <c r="ED789" s="2"/>
      <c r="EE789" s="2"/>
      <c r="EF789" s="2"/>
      <c r="EG789" s="2"/>
      <c r="EH789" s="2"/>
      <c r="EI789" s="2"/>
      <c r="EJ789" s="2"/>
      <c r="EK789" s="2"/>
      <c r="EL789" s="2"/>
      <c r="EM789" s="2"/>
      <c r="EN789" s="2"/>
      <c r="EO789" s="2"/>
      <c r="EP789" s="2"/>
      <c r="EQ789" s="2"/>
      <c r="ER789" s="2"/>
      <c r="ES789" s="2"/>
      <c r="ET789" s="2"/>
      <c r="EU789" s="2"/>
      <c r="EV789" s="2"/>
    </row>
    <row r="790" spans="1:152" ht="12.7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c r="BS790" s="2"/>
      <c r="BT790" s="2"/>
      <c r="BU790" s="2"/>
      <c r="BV790" s="2"/>
      <c r="BW790" s="2"/>
      <c r="BX790" s="2"/>
      <c r="BY790" s="2"/>
      <c r="BZ790" s="2"/>
      <c r="CA790" s="2"/>
      <c r="CB790" s="2"/>
      <c r="CC790" s="2"/>
      <c r="CD790" s="2"/>
      <c r="CE790" s="2"/>
      <c r="CF790" s="2"/>
      <c r="CG790" s="2"/>
      <c r="CH790" s="2"/>
      <c r="CI790" s="2"/>
      <c r="CJ790" s="2"/>
      <c r="CK790" s="2"/>
      <c r="CL790" s="2"/>
      <c r="CM790" s="2"/>
      <c r="CN790" s="2"/>
      <c r="CO790" s="2"/>
      <c r="CP790" s="2"/>
      <c r="CQ790" s="2"/>
      <c r="CR790" s="2"/>
      <c r="CS790" s="2"/>
      <c r="CT790" s="2"/>
      <c r="CU790" s="2"/>
      <c r="CV790" s="2"/>
      <c r="CW790" s="2"/>
      <c r="CX790" s="2"/>
      <c r="CY790" s="2"/>
      <c r="CZ790" s="2"/>
      <c r="DA790" s="2"/>
      <c r="DB790" s="2"/>
      <c r="DC790" s="2"/>
      <c r="DD790" s="2"/>
      <c r="DE790" s="2"/>
      <c r="DF790" s="2"/>
      <c r="DG790" s="2"/>
      <c r="DH790" s="2"/>
      <c r="DI790" s="2"/>
      <c r="DJ790" s="2"/>
      <c r="DK790" s="2"/>
      <c r="DL790" s="2"/>
      <c r="DM790" s="2"/>
      <c r="DN790" s="2"/>
      <c r="DO790" s="2"/>
      <c r="DP790" s="2"/>
      <c r="DQ790" s="2"/>
      <c r="DR790" s="2"/>
      <c r="DS790" s="2"/>
      <c r="DT790" s="2"/>
      <c r="DU790" s="2"/>
      <c r="DV790" s="2"/>
      <c r="DW790" s="2"/>
      <c r="DX790" s="2"/>
      <c r="DY790" s="2"/>
      <c r="DZ790" s="2"/>
      <c r="EA790" s="2"/>
      <c r="EB790" s="2"/>
      <c r="EC790" s="2"/>
      <c r="ED790" s="2"/>
      <c r="EE790" s="2"/>
      <c r="EF790" s="2"/>
      <c r="EG790" s="2"/>
      <c r="EH790" s="2"/>
      <c r="EI790" s="2"/>
      <c r="EJ790" s="2"/>
      <c r="EK790" s="2"/>
      <c r="EL790" s="2"/>
      <c r="EM790" s="2"/>
      <c r="EN790" s="2"/>
      <c r="EO790" s="2"/>
      <c r="EP790" s="2"/>
      <c r="EQ790" s="2"/>
      <c r="ER790" s="2"/>
      <c r="ES790" s="2"/>
      <c r="ET790" s="2"/>
      <c r="EU790" s="2"/>
      <c r="EV790" s="2"/>
    </row>
    <row r="791" spans="1:152" ht="12.7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c r="BS791" s="2"/>
      <c r="BT791" s="2"/>
      <c r="BU791" s="2"/>
      <c r="BV791" s="2"/>
      <c r="BW791" s="2"/>
      <c r="BX791" s="2"/>
      <c r="BY791" s="2"/>
      <c r="BZ791" s="2"/>
      <c r="CA791" s="2"/>
      <c r="CB791" s="2"/>
      <c r="CC791" s="2"/>
      <c r="CD791" s="2"/>
      <c r="CE791" s="2"/>
      <c r="CF791" s="2"/>
      <c r="CG791" s="2"/>
      <c r="CH791" s="2"/>
      <c r="CI791" s="2"/>
      <c r="CJ791" s="2"/>
      <c r="CK791" s="2"/>
      <c r="CL791" s="2"/>
      <c r="CM791" s="2"/>
      <c r="CN791" s="2"/>
      <c r="CO791" s="2"/>
      <c r="CP791" s="2"/>
      <c r="CQ791" s="2"/>
      <c r="CR791" s="2"/>
      <c r="CS791" s="2"/>
      <c r="CT791" s="2"/>
      <c r="CU791" s="2"/>
      <c r="CV791" s="2"/>
      <c r="CW791" s="2"/>
      <c r="CX791" s="2"/>
      <c r="CY791" s="2"/>
      <c r="CZ791" s="2"/>
      <c r="DA791" s="2"/>
      <c r="DB791" s="2"/>
      <c r="DC791" s="2"/>
      <c r="DD791" s="2"/>
      <c r="DE791" s="2"/>
      <c r="DF791" s="2"/>
      <c r="DG791" s="2"/>
      <c r="DH791" s="2"/>
      <c r="DI791" s="2"/>
      <c r="DJ791" s="2"/>
      <c r="DK791" s="2"/>
      <c r="DL791" s="2"/>
      <c r="DM791" s="2"/>
      <c r="DN791" s="2"/>
      <c r="DO791" s="2"/>
      <c r="DP791" s="2"/>
      <c r="DQ791" s="2"/>
      <c r="DR791" s="2"/>
      <c r="DS791" s="2"/>
      <c r="DT791" s="2"/>
      <c r="DU791" s="2"/>
      <c r="DV791" s="2"/>
      <c r="DW791" s="2"/>
      <c r="DX791" s="2"/>
      <c r="DY791" s="2"/>
      <c r="DZ791" s="2"/>
      <c r="EA791" s="2"/>
      <c r="EB791" s="2"/>
      <c r="EC791" s="2"/>
      <c r="ED791" s="2"/>
      <c r="EE791" s="2"/>
      <c r="EF791" s="2"/>
      <c r="EG791" s="2"/>
      <c r="EH791" s="2"/>
      <c r="EI791" s="2"/>
      <c r="EJ791" s="2"/>
      <c r="EK791" s="2"/>
      <c r="EL791" s="2"/>
      <c r="EM791" s="2"/>
      <c r="EN791" s="2"/>
      <c r="EO791" s="2"/>
      <c r="EP791" s="2"/>
      <c r="EQ791" s="2"/>
      <c r="ER791" s="2"/>
      <c r="ES791" s="2"/>
      <c r="ET791" s="2"/>
      <c r="EU791" s="2"/>
      <c r="EV791" s="2"/>
    </row>
    <row r="792" spans="1:152" ht="12.7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c r="BS792" s="2"/>
      <c r="BT792" s="2"/>
      <c r="BU792" s="2"/>
      <c r="BV792" s="2"/>
      <c r="BW792" s="2"/>
      <c r="BX792" s="2"/>
      <c r="BY792" s="2"/>
      <c r="BZ792" s="2"/>
      <c r="CA792" s="2"/>
      <c r="CB792" s="2"/>
      <c r="CC792" s="2"/>
      <c r="CD792" s="2"/>
      <c r="CE792" s="2"/>
      <c r="CF792" s="2"/>
      <c r="CG792" s="2"/>
      <c r="CH792" s="2"/>
      <c r="CI792" s="2"/>
      <c r="CJ792" s="2"/>
      <c r="CK792" s="2"/>
      <c r="CL792" s="2"/>
      <c r="CM792" s="2"/>
      <c r="CN792" s="2"/>
      <c r="CO792" s="2"/>
      <c r="CP792" s="2"/>
      <c r="CQ792" s="2"/>
      <c r="CR792" s="2"/>
      <c r="CS792" s="2"/>
      <c r="CT792" s="2"/>
      <c r="CU792" s="2"/>
      <c r="CV792" s="2"/>
      <c r="CW792" s="2"/>
      <c r="CX792" s="2"/>
      <c r="CY792" s="2"/>
      <c r="CZ792" s="2"/>
      <c r="DA792" s="2"/>
      <c r="DB792" s="2"/>
      <c r="DC792" s="2"/>
      <c r="DD792" s="2"/>
      <c r="DE792" s="2"/>
      <c r="DF792" s="2"/>
      <c r="DG792" s="2"/>
      <c r="DH792" s="2"/>
      <c r="DI792" s="2"/>
      <c r="DJ792" s="2"/>
      <c r="DK792" s="2"/>
      <c r="DL792" s="2"/>
      <c r="DM792" s="2"/>
      <c r="DN792" s="2"/>
      <c r="DO792" s="2"/>
      <c r="DP792" s="2"/>
      <c r="DQ792" s="2"/>
      <c r="DR792" s="2"/>
      <c r="DS792" s="2"/>
      <c r="DT792" s="2"/>
      <c r="DU792" s="2"/>
      <c r="DV792" s="2"/>
      <c r="DW792" s="2"/>
      <c r="DX792" s="2"/>
      <c r="DY792" s="2"/>
      <c r="DZ792" s="2"/>
      <c r="EA792" s="2"/>
      <c r="EB792" s="2"/>
      <c r="EC792" s="2"/>
      <c r="ED792" s="2"/>
      <c r="EE792" s="2"/>
      <c r="EF792" s="2"/>
      <c r="EG792" s="2"/>
      <c r="EH792" s="2"/>
      <c r="EI792" s="2"/>
      <c r="EJ792" s="2"/>
      <c r="EK792" s="2"/>
      <c r="EL792" s="2"/>
      <c r="EM792" s="2"/>
      <c r="EN792" s="2"/>
      <c r="EO792" s="2"/>
      <c r="EP792" s="2"/>
      <c r="EQ792" s="2"/>
      <c r="ER792" s="2"/>
      <c r="ES792" s="2"/>
      <c r="ET792" s="2"/>
      <c r="EU792" s="2"/>
      <c r="EV792" s="2"/>
    </row>
    <row r="793" spans="1:152" ht="12.7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c r="BS793" s="2"/>
      <c r="BT793" s="2"/>
      <c r="BU793" s="2"/>
      <c r="BV793" s="2"/>
      <c r="BW793" s="2"/>
      <c r="BX793" s="2"/>
      <c r="BY793" s="2"/>
      <c r="BZ793" s="2"/>
      <c r="CA793" s="2"/>
      <c r="CB793" s="2"/>
      <c r="CC793" s="2"/>
      <c r="CD793" s="2"/>
      <c r="CE793" s="2"/>
      <c r="CF793" s="2"/>
      <c r="CG793" s="2"/>
      <c r="CH793" s="2"/>
      <c r="CI793" s="2"/>
      <c r="CJ793" s="2"/>
      <c r="CK793" s="2"/>
      <c r="CL793" s="2"/>
      <c r="CM793" s="2"/>
      <c r="CN793" s="2"/>
      <c r="CO793" s="2"/>
      <c r="CP793" s="2"/>
      <c r="CQ793" s="2"/>
      <c r="CR793" s="2"/>
      <c r="CS793" s="2"/>
      <c r="CT793" s="2"/>
      <c r="CU793" s="2"/>
      <c r="CV793" s="2"/>
      <c r="CW793" s="2"/>
      <c r="CX793" s="2"/>
      <c r="CY793" s="2"/>
      <c r="CZ793" s="2"/>
      <c r="DA793" s="2"/>
      <c r="DB793" s="2"/>
      <c r="DC793" s="2"/>
      <c r="DD793" s="2"/>
      <c r="DE793" s="2"/>
      <c r="DF793" s="2"/>
      <c r="DG793" s="2"/>
      <c r="DH793" s="2"/>
      <c r="DI793" s="2"/>
      <c r="DJ793" s="2"/>
      <c r="DK793" s="2"/>
      <c r="DL793" s="2"/>
      <c r="DM793" s="2"/>
      <c r="DN793" s="2"/>
      <c r="DO793" s="2"/>
      <c r="DP793" s="2"/>
      <c r="DQ793" s="2"/>
      <c r="DR793" s="2"/>
      <c r="DS793" s="2"/>
      <c r="DT793" s="2"/>
      <c r="DU793" s="2"/>
      <c r="DV793" s="2"/>
      <c r="DW793" s="2"/>
      <c r="DX793" s="2"/>
      <c r="DY793" s="2"/>
      <c r="DZ793" s="2"/>
      <c r="EA793" s="2"/>
      <c r="EB793" s="2"/>
      <c r="EC793" s="2"/>
      <c r="ED793" s="2"/>
      <c r="EE793" s="2"/>
      <c r="EF793" s="2"/>
      <c r="EG793" s="2"/>
      <c r="EH793" s="2"/>
      <c r="EI793" s="2"/>
      <c r="EJ793" s="2"/>
      <c r="EK793" s="2"/>
      <c r="EL793" s="2"/>
      <c r="EM793" s="2"/>
      <c r="EN793" s="2"/>
      <c r="EO793" s="2"/>
      <c r="EP793" s="2"/>
      <c r="EQ793" s="2"/>
      <c r="ER793" s="2"/>
      <c r="ES793" s="2"/>
      <c r="ET793" s="2"/>
      <c r="EU793" s="2"/>
      <c r="EV793" s="2"/>
    </row>
    <row r="794" spans="1:152" ht="12.7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c r="BS794" s="2"/>
      <c r="BT794" s="2"/>
      <c r="BU794" s="2"/>
      <c r="BV794" s="2"/>
      <c r="BW794" s="2"/>
      <c r="BX794" s="2"/>
      <c r="BY794" s="2"/>
      <c r="BZ794" s="2"/>
      <c r="CA794" s="2"/>
      <c r="CB794" s="2"/>
      <c r="CC794" s="2"/>
      <c r="CD794" s="2"/>
      <c r="CE794" s="2"/>
      <c r="CF794" s="2"/>
      <c r="CG794" s="2"/>
      <c r="CH794" s="2"/>
      <c r="CI794" s="2"/>
      <c r="CJ794" s="2"/>
      <c r="CK794" s="2"/>
      <c r="CL794" s="2"/>
      <c r="CM794" s="2"/>
      <c r="CN794" s="2"/>
      <c r="CO794" s="2"/>
      <c r="CP794" s="2"/>
      <c r="CQ794" s="2"/>
      <c r="CR794" s="2"/>
      <c r="CS794" s="2"/>
      <c r="CT794" s="2"/>
      <c r="CU794" s="2"/>
      <c r="CV794" s="2"/>
      <c r="CW794" s="2"/>
      <c r="CX794" s="2"/>
      <c r="CY794" s="2"/>
      <c r="CZ794" s="2"/>
      <c r="DA794" s="2"/>
      <c r="DB794" s="2"/>
      <c r="DC794" s="2"/>
      <c r="DD794" s="2"/>
      <c r="DE794" s="2"/>
      <c r="DF794" s="2"/>
      <c r="DG794" s="2"/>
      <c r="DH794" s="2"/>
      <c r="DI794" s="2"/>
      <c r="DJ794" s="2"/>
      <c r="DK794" s="2"/>
      <c r="DL794" s="2"/>
      <c r="DM794" s="2"/>
      <c r="DN794" s="2"/>
      <c r="DO794" s="2"/>
      <c r="DP794" s="2"/>
      <c r="DQ794" s="2"/>
      <c r="DR794" s="2"/>
      <c r="DS794" s="2"/>
      <c r="DT794" s="2"/>
      <c r="DU794" s="2"/>
      <c r="DV794" s="2"/>
      <c r="DW794" s="2"/>
      <c r="DX794" s="2"/>
      <c r="DY794" s="2"/>
      <c r="DZ794" s="2"/>
      <c r="EA794" s="2"/>
      <c r="EB794" s="2"/>
      <c r="EC794" s="2"/>
      <c r="ED794" s="2"/>
      <c r="EE794" s="2"/>
      <c r="EF794" s="2"/>
      <c r="EG794" s="2"/>
      <c r="EH794" s="2"/>
      <c r="EI794" s="2"/>
      <c r="EJ794" s="2"/>
      <c r="EK794" s="2"/>
      <c r="EL794" s="2"/>
      <c r="EM794" s="2"/>
      <c r="EN794" s="2"/>
      <c r="EO794" s="2"/>
      <c r="EP794" s="2"/>
      <c r="EQ794" s="2"/>
      <c r="ER794" s="2"/>
      <c r="ES794" s="2"/>
      <c r="ET794" s="2"/>
      <c r="EU794" s="2"/>
      <c r="EV794" s="2"/>
    </row>
    <row r="795" spans="1:152" ht="12.7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c r="BS795" s="2"/>
      <c r="BT795" s="2"/>
      <c r="BU795" s="2"/>
      <c r="BV795" s="2"/>
      <c r="BW795" s="2"/>
      <c r="BX795" s="2"/>
      <c r="BY795" s="2"/>
      <c r="BZ795" s="2"/>
      <c r="CA795" s="2"/>
      <c r="CB795" s="2"/>
      <c r="CC795" s="2"/>
      <c r="CD795" s="2"/>
      <c r="CE795" s="2"/>
      <c r="CF795" s="2"/>
      <c r="CG795" s="2"/>
      <c r="CH795" s="2"/>
      <c r="CI795" s="2"/>
      <c r="CJ795" s="2"/>
      <c r="CK795" s="2"/>
      <c r="CL795" s="2"/>
      <c r="CM795" s="2"/>
      <c r="CN795" s="2"/>
      <c r="CO795" s="2"/>
      <c r="CP795" s="2"/>
      <c r="CQ795" s="2"/>
      <c r="CR795" s="2"/>
      <c r="CS795" s="2"/>
      <c r="CT795" s="2"/>
      <c r="CU795" s="2"/>
      <c r="CV795" s="2"/>
      <c r="CW795" s="2"/>
      <c r="CX795" s="2"/>
      <c r="CY795" s="2"/>
      <c r="CZ795" s="2"/>
      <c r="DA795" s="2"/>
      <c r="DB795" s="2"/>
      <c r="DC795" s="2"/>
      <c r="DD795" s="2"/>
      <c r="DE795" s="2"/>
      <c r="DF795" s="2"/>
      <c r="DG795" s="2"/>
      <c r="DH795" s="2"/>
      <c r="DI795" s="2"/>
      <c r="DJ795" s="2"/>
      <c r="DK795" s="2"/>
      <c r="DL795" s="2"/>
      <c r="DM795" s="2"/>
      <c r="DN795" s="2"/>
      <c r="DO795" s="2"/>
      <c r="DP795" s="2"/>
      <c r="DQ795" s="2"/>
      <c r="DR795" s="2"/>
      <c r="DS795" s="2"/>
      <c r="DT795" s="2"/>
      <c r="DU795" s="2"/>
      <c r="DV795" s="2"/>
      <c r="DW795" s="2"/>
      <c r="DX795" s="2"/>
      <c r="DY795" s="2"/>
      <c r="DZ795" s="2"/>
      <c r="EA795" s="2"/>
      <c r="EB795" s="2"/>
      <c r="EC795" s="2"/>
      <c r="ED795" s="2"/>
      <c r="EE795" s="2"/>
      <c r="EF795" s="2"/>
      <c r="EG795" s="2"/>
      <c r="EH795" s="2"/>
      <c r="EI795" s="2"/>
      <c r="EJ795" s="2"/>
      <c r="EK795" s="2"/>
      <c r="EL795" s="2"/>
      <c r="EM795" s="2"/>
      <c r="EN795" s="2"/>
      <c r="EO795" s="2"/>
      <c r="EP795" s="2"/>
      <c r="EQ795" s="2"/>
      <c r="ER795" s="2"/>
      <c r="ES795" s="2"/>
      <c r="ET795" s="2"/>
      <c r="EU795" s="2"/>
      <c r="EV795" s="2"/>
    </row>
    <row r="796" spans="1:152" ht="12.7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c r="BV796" s="2"/>
      <c r="BW796" s="2"/>
      <c r="BX796" s="2"/>
      <c r="BY796" s="2"/>
      <c r="BZ796" s="2"/>
      <c r="CA796" s="2"/>
      <c r="CB796" s="2"/>
      <c r="CC796" s="2"/>
      <c r="CD796" s="2"/>
      <c r="CE796" s="2"/>
      <c r="CF796" s="2"/>
      <c r="CG796" s="2"/>
      <c r="CH796" s="2"/>
      <c r="CI796" s="2"/>
      <c r="CJ796" s="2"/>
      <c r="CK796" s="2"/>
      <c r="CL796" s="2"/>
      <c r="CM796" s="2"/>
      <c r="CN796" s="2"/>
      <c r="CO796" s="2"/>
      <c r="CP796" s="2"/>
      <c r="CQ796" s="2"/>
      <c r="CR796" s="2"/>
      <c r="CS796" s="2"/>
      <c r="CT796" s="2"/>
      <c r="CU796" s="2"/>
      <c r="CV796" s="2"/>
      <c r="CW796" s="2"/>
      <c r="CX796" s="2"/>
      <c r="CY796" s="2"/>
      <c r="CZ796" s="2"/>
      <c r="DA796" s="2"/>
      <c r="DB796" s="2"/>
      <c r="DC796" s="2"/>
      <c r="DD796" s="2"/>
      <c r="DE796" s="2"/>
      <c r="DF796" s="2"/>
      <c r="DG796" s="2"/>
      <c r="DH796" s="2"/>
      <c r="DI796" s="2"/>
      <c r="DJ796" s="2"/>
      <c r="DK796" s="2"/>
      <c r="DL796" s="2"/>
      <c r="DM796" s="2"/>
      <c r="DN796" s="2"/>
      <c r="DO796" s="2"/>
      <c r="DP796" s="2"/>
      <c r="DQ796" s="2"/>
      <c r="DR796" s="2"/>
      <c r="DS796" s="2"/>
      <c r="DT796" s="2"/>
      <c r="DU796" s="2"/>
      <c r="DV796" s="2"/>
      <c r="DW796" s="2"/>
      <c r="DX796" s="2"/>
      <c r="DY796" s="2"/>
      <c r="DZ796" s="2"/>
      <c r="EA796" s="2"/>
      <c r="EB796" s="2"/>
      <c r="EC796" s="2"/>
      <c r="ED796" s="2"/>
      <c r="EE796" s="2"/>
      <c r="EF796" s="2"/>
      <c r="EG796" s="2"/>
      <c r="EH796" s="2"/>
      <c r="EI796" s="2"/>
      <c r="EJ796" s="2"/>
      <c r="EK796" s="2"/>
      <c r="EL796" s="2"/>
      <c r="EM796" s="2"/>
      <c r="EN796" s="2"/>
      <c r="EO796" s="2"/>
      <c r="EP796" s="2"/>
      <c r="EQ796" s="2"/>
      <c r="ER796" s="2"/>
      <c r="ES796" s="2"/>
      <c r="ET796" s="2"/>
      <c r="EU796" s="2"/>
      <c r="EV796" s="2"/>
    </row>
    <row r="797" spans="1:152" ht="12.7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c r="BS797" s="2"/>
      <c r="BT797" s="2"/>
      <c r="BU797" s="2"/>
      <c r="BV797" s="2"/>
      <c r="BW797" s="2"/>
      <c r="BX797" s="2"/>
      <c r="BY797" s="2"/>
      <c r="BZ797" s="2"/>
      <c r="CA797" s="2"/>
      <c r="CB797" s="2"/>
      <c r="CC797" s="2"/>
      <c r="CD797" s="2"/>
      <c r="CE797" s="2"/>
      <c r="CF797" s="2"/>
      <c r="CG797" s="2"/>
      <c r="CH797" s="2"/>
      <c r="CI797" s="2"/>
      <c r="CJ797" s="2"/>
      <c r="CK797" s="2"/>
      <c r="CL797" s="2"/>
      <c r="CM797" s="2"/>
      <c r="CN797" s="2"/>
      <c r="CO797" s="2"/>
      <c r="CP797" s="2"/>
      <c r="CQ797" s="2"/>
      <c r="CR797" s="2"/>
      <c r="CS797" s="2"/>
      <c r="CT797" s="2"/>
      <c r="CU797" s="2"/>
      <c r="CV797" s="2"/>
      <c r="CW797" s="2"/>
      <c r="CX797" s="2"/>
      <c r="CY797" s="2"/>
      <c r="CZ797" s="2"/>
      <c r="DA797" s="2"/>
      <c r="DB797" s="2"/>
      <c r="DC797" s="2"/>
      <c r="DD797" s="2"/>
      <c r="DE797" s="2"/>
      <c r="DF797" s="2"/>
      <c r="DG797" s="2"/>
      <c r="DH797" s="2"/>
      <c r="DI797" s="2"/>
      <c r="DJ797" s="2"/>
      <c r="DK797" s="2"/>
      <c r="DL797" s="2"/>
      <c r="DM797" s="2"/>
      <c r="DN797" s="2"/>
      <c r="DO797" s="2"/>
      <c r="DP797" s="2"/>
      <c r="DQ797" s="2"/>
      <c r="DR797" s="2"/>
      <c r="DS797" s="2"/>
      <c r="DT797" s="2"/>
      <c r="DU797" s="2"/>
      <c r="DV797" s="2"/>
      <c r="DW797" s="2"/>
      <c r="DX797" s="2"/>
      <c r="DY797" s="2"/>
      <c r="DZ797" s="2"/>
      <c r="EA797" s="2"/>
      <c r="EB797" s="2"/>
      <c r="EC797" s="2"/>
      <c r="ED797" s="2"/>
      <c r="EE797" s="2"/>
      <c r="EF797" s="2"/>
      <c r="EG797" s="2"/>
      <c r="EH797" s="2"/>
      <c r="EI797" s="2"/>
      <c r="EJ797" s="2"/>
      <c r="EK797" s="2"/>
      <c r="EL797" s="2"/>
      <c r="EM797" s="2"/>
      <c r="EN797" s="2"/>
      <c r="EO797" s="2"/>
      <c r="EP797" s="2"/>
      <c r="EQ797" s="2"/>
      <c r="ER797" s="2"/>
      <c r="ES797" s="2"/>
      <c r="ET797" s="2"/>
      <c r="EU797" s="2"/>
      <c r="EV797" s="2"/>
    </row>
    <row r="798" spans="1:152" ht="12.7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c r="BR798" s="2"/>
      <c r="BS798" s="2"/>
      <c r="BT798" s="2"/>
      <c r="BU798" s="2"/>
      <c r="BV798" s="2"/>
      <c r="BW798" s="2"/>
      <c r="BX798" s="2"/>
      <c r="BY798" s="2"/>
      <c r="BZ798" s="2"/>
      <c r="CA798" s="2"/>
      <c r="CB798" s="2"/>
      <c r="CC798" s="2"/>
      <c r="CD798" s="2"/>
      <c r="CE798" s="2"/>
      <c r="CF798" s="2"/>
      <c r="CG798" s="2"/>
      <c r="CH798" s="2"/>
      <c r="CI798" s="2"/>
      <c r="CJ798" s="2"/>
      <c r="CK798" s="2"/>
      <c r="CL798" s="2"/>
      <c r="CM798" s="2"/>
      <c r="CN798" s="2"/>
      <c r="CO798" s="2"/>
      <c r="CP798" s="2"/>
      <c r="CQ798" s="2"/>
      <c r="CR798" s="2"/>
      <c r="CS798" s="2"/>
      <c r="CT798" s="2"/>
      <c r="CU798" s="2"/>
      <c r="CV798" s="2"/>
      <c r="CW798" s="2"/>
      <c r="CX798" s="2"/>
      <c r="CY798" s="2"/>
      <c r="CZ798" s="2"/>
      <c r="DA798" s="2"/>
      <c r="DB798" s="2"/>
      <c r="DC798" s="2"/>
      <c r="DD798" s="2"/>
      <c r="DE798" s="2"/>
      <c r="DF798" s="2"/>
      <c r="DG798" s="2"/>
      <c r="DH798" s="2"/>
      <c r="DI798" s="2"/>
      <c r="DJ798" s="2"/>
      <c r="DK798" s="2"/>
      <c r="DL798" s="2"/>
      <c r="DM798" s="2"/>
      <c r="DN798" s="2"/>
      <c r="DO798" s="2"/>
      <c r="DP798" s="2"/>
      <c r="DQ798" s="2"/>
      <c r="DR798" s="2"/>
      <c r="DS798" s="2"/>
      <c r="DT798" s="2"/>
      <c r="DU798" s="2"/>
      <c r="DV798" s="2"/>
      <c r="DW798" s="2"/>
      <c r="DX798" s="2"/>
      <c r="DY798" s="2"/>
      <c r="DZ798" s="2"/>
      <c r="EA798" s="2"/>
      <c r="EB798" s="2"/>
      <c r="EC798" s="2"/>
      <c r="ED798" s="2"/>
      <c r="EE798" s="2"/>
      <c r="EF798" s="2"/>
      <c r="EG798" s="2"/>
      <c r="EH798" s="2"/>
      <c r="EI798" s="2"/>
      <c r="EJ798" s="2"/>
      <c r="EK798" s="2"/>
      <c r="EL798" s="2"/>
      <c r="EM798" s="2"/>
      <c r="EN798" s="2"/>
      <c r="EO798" s="2"/>
      <c r="EP798" s="2"/>
      <c r="EQ798" s="2"/>
      <c r="ER798" s="2"/>
      <c r="ES798" s="2"/>
      <c r="ET798" s="2"/>
      <c r="EU798" s="2"/>
      <c r="EV798" s="2"/>
    </row>
    <row r="799" spans="1:152" ht="12.7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c r="BS799" s="2"/>
      <c r="BT799" s="2"/>
      <c r="BU799" s="2"/>
      <c r="BV799" s="2"/>
      <c r="BW799" s="2"/>
      <c r="BX799" s="2"/>
      <c r="BY799" s="2"/>
      <c r="BZ799" s="2"/>
      <c r="CA799" s="2"/>
      <c r="CB799" s="2"/>
      <c r="CC799" s="2"/>
      <c r="CD799" s="2"/>
      <c r="CE799" s="2"/>
      <c r="CF799" s="2"/>
      <c r="CG799" s="2"/>
      <c r="CH799" s="2"/>
      <c r="CI799" s="2"/>
      <c r="CJ799" s="2"/>
      <c r="CK799" s="2"/>
      <c r="CL799" s="2"/>
      <c r="CM799" s="2"/>
      <c r="CN799" s="2"/>
      <c r="CO799" s="2"/>
      <c r="CP799" s="2"/>
      <c r="CQ799" s="2"/>
      <c r="CR799" s="2"/>
      <c r="CS799" s="2"/>
      <c r="CT799" s="2"/>
      <c r="CU799" s="2"/>
      <c r="CV799" s="2"/>
      <c r="CW799" s="2"/>
      <c r="CX799" s="2"/>
      <c r="CY799" s="2"/>
      <c r="CZ799" s="2"/>
      <c r="DA799" s="2"/>
      <c r="DB799" s="2"/>
      <c r="DC799" s="2"/>
      <c r="DD799" s="2"/>
      <c r="DE799" s="2"/>
      <c r="DF799" s="2"/>
      <c r="DG799" s="2"/>
      <c r="DH799" s="2"/>
      <c r="DI799" s="2"/>
      <c r="DJ799" s="2"/>
      <c r="DK799" s="2"/>
      <c r="DL799" s="2"/>
      <c r="DM799" s="2"/>
      <c r="DN799" s="2"/>
      <c r="DO799" s="2"/>
      <c r="DP799" s="2"/>
      <c r="DQ799" s="2"/>
      <c r="DR799" s="2"/>
      <c r="DS799" s="2"/>
      <c r="DT799" s="2"/>
      <c r="DU799" s="2"/>
      <c r="DV799" s="2"/>
      <c r="DW799" s="2"/>
      <c r="DX799" s="2"/>
      <c r="DY799" s="2"/>
      <c r="DZ799" s="2"/>
      <c r="EA799" s="2"/>
      <c r="EB799" s="2"/>
      <c r="EC799" s="2"/>
      <c r="ED799" s="2"/>
      <c r="EE799" s="2"/>
      <c r="EF799" s="2"/>
      <c r="EG799" s="2"/>
      <c r="EH799" s="2"/>
      <c r="EI799" s="2"/>
      <c r="EJ799" s="2"/>
      <c r="EK799" s="2"/>
      <c r="EL799" s="2"/>
      <c r="EM799" s="2"/>
      <c r="EN799" s="2"/>
      <c r="EO799" s="2"/>
      <c r="EP799" s="2"/>
      <c r="EQ799" s="2"/>
      <c r="ER799" s="2"/>
      <c r="ES799" s="2"/>
      <c r="ET799" s="2"/>
      <c r="EU799" s="2"/>
      <c r="EV799" s="2"/>
    </row>
    <row r="800" spans="1:152" ht="12.7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2"/>
      <c r="BT800" s="2"/>
      <c r="BU800" s="2"/>
      <c r="BV800" s="2"/>
      <c r="BW800" s="2"/>
      <c r="BX800" s="2"/>
      <c r="BY800" s="2"/>
      <c r="BZ800" s="2"/>
      <c r="CA800" s="2"/>
      <c r="CB800" s="2"/>
      <c r="CC800" s="2"/>
      <c r="CD800" s="2"/>
      <c r="CE800" s="2"/>
      <c r="CF800" s="2"/>
      <c r="CG800" s="2"/>
      <c r="CH800" s="2"/>
      <c r="CI800" s="2"/>
      <c r="CJ800" s="2"/>
      <c r="CK800" s="2"/>
      <c r="CL800" s="2"/>
      <c r="CM800" s="2"/>
      <c r="CN800" s="2"/>
      <c r="CO800" s="2"/>
      <c r="CP800" s="2"/>
      <c r="CQ800" s="2"/>
      <c r="CR800" s="2"/>
      <c r="CS800" s="2"/>
      <c r="CT800" s="2"/>
      <c r="CU800" s="2"/>
      <c r="CV800" s="2"/>
      <c r="CW800" s="2"/>
      <c r="CX800" s="2"/>
      <c r="CY800" s="2"/>
      <c r="CZ800" s="2"/>
      <c r="DA800" s="2"/>
      <c r="DB800" s="2"/>
      <c r="DC800" s="2"/>
      <c r="DD800" s="2"/>
      <c r="DE800" s="2"/>
      <c r="DF800" s="2"/>
      <c r="DG800" s="2"/>
      <c r="DH800" s="2"/>
      <c r="DI800" s="2"/>
      <c r="DJ800" s="2"/>
      <c r="DK800" s="2"/>
      <c r="DL800" s="2"/>
      <c r="DM800" s="2"/>
      <c r="DN800" s="2"/>
      <c r="DO800" s="2"/>
      <c r="DP800" s="2"/>
      <c r="DQ800" s="2"/>
      <c r="DR800" s="2"/>
      <c r="DS800" s="2"/>
      <c r="DT800" s="2"/>
      <c r="DU800" s="2"/>
      <c r="DV800" s="2"/>
      <c r="DW800" s="2"/>
      <c r="DX800" s="2"/>
      <c r="DY800" s="2"/>
      <c r="DZ800" s="2"/>
      <c r="EA800" s="2"/>
      <c r="EB800" s="2"/>
      <c r="EC800" s="2"/>
      <c r="ED800" s="2"/>
      <c r="EE800" s="2"/>
      <c r="EF800" s="2"/>
      <c r="EG800" s="2"/>
      <c r="EH800" s="2"/>
      <c r="EI800" s="2"/>
      <c r="EJ800" s="2"/>
      <c r="EK800" s="2"/>
      <c r="EL800" s="2"/>
      <c r="EM800" s="2"/>
      <c r="EN800" s="2"/>
      <c r="EO800" s="2"/>
      <c r="EP800" s="2"/>
      <c r="EQ800" s="2"/>
      <c r="ER800" s="2"/>
      <c r="ES800" s="2"/>
      <c r="ET800" s="2"/>
      <c r="EU800" s="2"/>
      <c r="EV800" s="2"/>
    </row>
    <row r="801" spans="1:152" ht="12.7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2"/>
      <c r="BT801" s="2"/>
      <c r="BU801" s="2"/>
      <c r="BV801" s="2"/>
      <c r="BW801" s="2"/>
      <c r="BX801" s="2"/>
      <c r="BY801" s="2"/>
      <c r="BZ801" s="2"/>
      <c r="CA801" s="2"/>
      <c r="CB801" s="2"/>
      <c r="CC801" s="2"/>
      <c r="CD801" s="2"/>
      <c r="CE801" s="2"/>
      <c r="CF801" s="2"/>
      <c r="CG801" s="2"/>
      <c r="CH801" s="2"/>
      <c r="CI801" s="2"/>
      <c r="CJ801" s="2"/>
      <c r="CK801" s="2"/>
      <c r="CL801" s="2"/>
      <c r="CM801" s="2"/>
      <c r="CN801" s="2"/>
      <c r="CO801" s="2"/>
      <c r="CP801" s="2"/>
      <c r="CQ801" s="2"/>
      <c r="CR801" s="2"/>
      <c r="CS801" s="2"/>
      <c r="CT801" s="2"/>
      <c r="CU801" s="2"/>
      <c r="CV801" s="2"/>
      <c r="CW801" s="2"/>
      <c r="CX801" s="2"/>
      <c r="CY801" s="2"/>
      <c r="CZ801" s="2"/>
      <c r="DA801" s="2"/>
      <c r="DB801" s="2"/>
      <c r="DC801" s="2"/>
      <c r="DD801" s="2"/>
      <c r="DE801" s="2"/>
      <c r="DF801" s="2"/>
      <c r="DG801" s="2"/>
      <c r="DH801" s="2"/>
      <c r="DI801" s="2"/>
      <c r="DJ801" s="2"/>
      <c r="DK801" s="2"/>
      <c r="DL801" s="2"/>
      <c r="DM801" s="2"/>
      <c r="DN801" s="2"/>
      <c r="DO801" s="2"/>
      <c r="DP801" s="2"/>
      <c r="DQ801" s="2"/>
      <c r="DR801" s="2"/>
      <c r="DS801" s="2"/>
      <c r="DT801" s="2"/>
      <c r="DU801" s="2"/>
      <c r="DV801" s="2"/>
      <c r="DW801" s="2"/>
      <c r="DX801" s="2"/>
      <c r="DY801" s="2"/>
      <c r="DZ801" s="2"/>
      <c r="EA801" s="2"/>
      <c r="EB801" s="2"/>
      <c r="EC801" s="2"/>
      <c r="ED801" s="2"/>
      <c r="EE801" s="2"/>
      <c r="EF801" s="2"/>
      <c r="EG801" s="2"/>
      <c r="EH801" s="2"/>
      <c r="EI801" s="2"/>
      <c r="EJ801" s="2"/>
      <c r="EK801" s="2"/>
      <c r="EL801" s="2"/>
      <c r="EM801" s="2"/>
      <c r="EN801" s="2"/>
      <c r="EO801" s="2"/>
      <c r="EP801" s="2"/>
      <c r="EQ801" s="2"/>
      <c r="ER801" s="2"/>
      <c r="ES801" s="2"/>
      <c r="ET801" s="2"/>
      <c r="EU801" s="2"/>
      <c r="EV801" s="2"/>
    </row>
    <row r="802" spans="1:152" ht="12.7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c r="BS802" s="2"/>
      <c r="BT802" s="2"/>
      <c r="BU802" s="2"/>
      <c r="BV802" s="2"/>
      <c r="BW802" s="2"/>
      <c r="BX802" s="2"/>
      <c r="BY802" s="2"/>
      <c r="BZ802" s="2"/>
      <c r="CA802" s="2"/>
      <c r="CB802" s="2"/>
      <c r="CC802" s="2"/>
      <c r="CD802" s="2"/>
      <c r="CE802" s="2"/>
      <c r="CF802" s="2"/>
      <c r="CG802" s="2"/>
      <c r="CH802" s="2"/>
      <c r="CI802" s="2"/>
      <c r="CJ802" s="2"/>
      <c r="CK802" s="2"/>
      <c r="CL802" s="2"/>
      <c r="CM802" s="2"/>
      <c r="CN802" s="2"/>
      <c r="CO802" s="2"/>
      <c r="CP802" s="2"/>
      <c r="CQ802" s="2"/>
      <c r="CR802" s="2"/>
      <c r="CS802" s="2"/>
      <c r="CT802" s="2"/>
      <c r="CU802" s="2"/>
      <c r="CV802" s="2"/>
      <c r="CW802" s="2"/>
      <c r="CX802" s="2"/>
      <c r="CY802" s="2"/>
      <c r="CZ802" s="2"/>
      <c r="DA802" s="2"/>
      <c r="DB802" s="2"/>
      <c r="DC802" s="2"/>
      <c r="DD802" s="2"/>
      <c r="DE802" s="2"/>
      <c r="DF802" s="2"/>
      <c r="DG802" s="2"/>
      <c r="DH802" s="2"/>
      <c r="DI802" s="2"/>
      <c r="DJ802" s="2"/>
      <c r="DK802" s="2"/>
      <c r="DL802" s="2"/>
      <c r="DM802" s="2"/>
      <c r="DN802" s="2"/>
      <c r="DO802" s="2"/>
      <c r="DP802" s="2"/>
      <c r="DQ802" s="2"/>
      <c r="DR802" s="2"/>
      <c r="DS802" s="2"/>
      <c r="DT802" s="2"/>
      <c r="DU802" s="2"/>
      <c r="DV802" s="2"/>
      <c r="DW802" s="2"/>
      <c r="DX802" s="2"/>
      <c r="DY802" s="2"/>
      <c r="DZ802" s="2"/>
      <c r="EA802" s="2"/>
      <c r="EB802" s="2"/>
      <c r="EC802" s="2"/>
      <c r="ED802" s="2"/>
      <c r="EE802" s="2"/>
      <c r="EF802" s="2"/>
      <c r="EG802" s="2"/>
      <c r="EH802" s="2"/>
      <c r="EI802" s="2"/>
      <c r="EJ802" s="2"/>
      <c r="EK802" s="2"/>
      <c r="EL802" s="2"/>
      <c r="EM802" s="2"/>
      <c r="EN802" s="2"/>
      <c r="EO802" s="2"/>
      <c r="EP802" s="2"/>
      <c r="EQ802" s="2"/>
      <c r="ER802" s="2"/>
      <c r="ES802" s="2"/>
      <c r="ET802" s="2"/>
      <c r="EU802" s="2"/>
      <c r="EV802" s="2"/>
    </row>
    <row r="803" spans="1:152" ht="12.7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c r="BS803" s="2"/>
      <c r="BT803" s="2"/>
      <c r="BU803" s="2"/>
      <c r="BV803" s="2"/>
      <c r="BW803" s="2"/>
      <c r="BX803" s="2"/>
      <c r="BY803" s="2"/>
      <c r="BZ803" s="2"/>
      <c r="CA803" s="2"/>
      <c r="CB803" s="2"/>
      <c r="CC803" s="2"/>
      <c r="CD803" s="2"/>
      <c r="CE803" s="2"/>
      <c r="CF803" s="2"/>
      <c r="CG803" s="2"/>
      <c r="CH803" s="2"/>
      <c r="CI803" s="2"/>
      <c r="CJ803" s="2"/>
      <c r="CK803" s="2"/>
      <c r="CL803" s="2"/>
      <c r="CM803" s="2"/>
      <c r="CN803" s="2"/>
      <c r="CO803" s="2"/>
      <c r="CP803" s="2"/>
      <c r="CQ803" s="2"/>
      <c r="CR803" s="2"/>
      <c r="CS803" s="2"/>
      <c r="CT803" s="2"/>
      <c r="CU803" s="2"/>
      <c r="CV803" s="2"/>
      <c r="CW803" s="2"/>
      <c r="CX803" s="2"/>
      <c r="CY803" s="2"/>
      <c r="CZ803" s="2"/>
      <c r="DA803" s="2"/>
      <c r="DB803" s="2"/>
      <c r="DC803" s="2"/>
      <c r="DD803" s="2"/>
      <c r="DE803" s="2"/>
      <c r="DF803" s="2"/>
      <c r="DG803" s="2"/>
      <c r="DH803" s="2"/>
      <c r="DI803" s="2"/>
      <c r="DJ803" s="2"/>
      <c r="DK803" s="2"/>
      <c r="DL803" s="2"/>
      <c r="DM803" s="2"/>
      <c r="DN803" s="2"/>
      <c r="DO803" s="2"/>
      <c r="DP803" s="2"/>
      <c r="DQ803" s="2"/>
      <c r="DR803" s="2"/>
      <c r="DS803" s="2"/>
      <c r="DT803" s="2"/>
      <c r="DU803" s="2"/>
      <c r="DV803" s="2"/>
      <c r="DW803" s="2"/>
      <c r="DX803" s="2"/>
      <c r="DY803" s="2"/>
      <c r="DZ803" s="2"/>
      <c r="EA803" s="2"/>
      <c r="EB803" s="2"/>
      <c r="EC803" s="2"/>
      <c r="ED803" s="2"/>
      <c r="EE803" s="2"/>
      <c r="EF803" s="2"/>
      <c r="EG803" s="2"/>
      <c r="EH803" s="2"/>
      <c r="EI803" s="2"/>
      <c r="EJ803" s="2"/>
      <c r="EK803" s="2"/>
      <c r="EL803" s="2"/>
      <c r="EM803" s="2"/>
      <c r="EN803" s="2"/>
      <c r="EO803" s="2"/>
      <c r="EP803" s="2"/>
      <c r="EQ803" s="2"/>
      <c r="ER803" s="2"/>
      <c r="ES803" s="2"/>
      <c r="ET803" s="2"/>
      <c r="EU803" s="2"/>
      <c r="EV803" s="2"/>
    </row>
    <row r="804" spans="1:152" ht="12.7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c r="BV804" s="2"/>
      <c r="BW804" s="2"/>
      <c r="BX804" s="2"/>
      <c r="BY804" s="2"/>
      <c r="BZ804" s="2"/>
      <c r="CA804" s="2"/>
      <c r="CB804" s="2"/>
      <c r="CC804" s="2"/>
      <c r="CD804" s="2"/>
      <c r="CE804" s="2"/>
      <c r="CF804" s="2"/>
      <c r="CG804" s="2"/>
      <c r="CH804" s="2"/>
      <c r="CI804" s="2"/>
      <c r="CJ804" s="2"/>
      <c r="CK804" s="2"/>
      <c r="CL804" s="2"/>
      <c r="CM804" s="2"/>
      <c r="CN804" s="2"/>
      <c r="CO804" s="2"/>
      <c r="CP804" s="2"/>
      <c r="CQ804" s="2"/>
      <c r="CR804" s="2"/>
      <c r="CS804" s="2"/>
      <c r="CT804" s="2"/>
      <c r="CU804" s="2"/>
      <c r="CV804" s="2"/>
      <c r="CW804" s="2"/>
      <c r="CX804" s="2"/>
      <c r="CY804" s="2"/>
      <c r="CZ804" s="2"/>
      <c r="DA804" s="2"/>
      <c r="DB804" s="2"/>
      <c r="DC804" s="2"/>
      <c r="DD804" s="2"/>
      <c r="DE804" s="2"/>
      <c r="DF804" s="2"/>
      <c r="DG804" s="2"/>
      <c r="DH804" s="2"/>
      <c r="DI804" s="2"/>
      <c r="DJ804" s="2"/>
      <c r="DK804" s="2"/>
      <c r="DL804" s="2"/>
      <c r="DM804" s="2"/>
      <c r="DN804" s="2"/>
      <c r="DO804" s="2"/>
      <c r="DP804" s="2"/>
      <c r="DQ804" s="2"/>
      <c r="DR804" s="2"/>
      <c r="DS804" s="2"/>
      <c r="DT804" s="2"/>
      <c r="DU804" s="2"/>
      <c r="DV804" s="2"/>
      <c r="DW804" s="2"/>
      <c r="DX804" s="2"/>
      <c r="DY804" s="2"/>
      <c r="DZ804" s="2"/>
      <c r="EA804" s="2"/>
      <c r="EB804" s="2"/>
      <c r="EC804" s="2"/>
      <c r="ED804" s="2"/>
      <c r="EE804" s="2"/>
      <c r="EF804" s="2"/>
      <c r="EG804" s="2"/>
      <c r="EH804" s="2"/>
      <c r="EI804" s="2"/>
      <c r="EJ804" s="2"/>
      <c r="EK804" s="2"/>
      <c r="EL804" s="2"/>
      <c r="EM804" s="2"/>
      <c r="EN804" s="2"/>
      <c r="EO804" s="2"/>
      <c r="EP804" s="2"/>
      <c r="EQ804" s="2"/>
      <c r="ER804" s="2"/>
      <c r="ES804" s="2"/>
      <c r="ET804" s="2"/>
      <c r="EU804" s="2"/>
      <c r="EV804" s="2"/>
    </row>
    <row r="805" spans="1:152" ht="12.7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2"/>
      <c r="BT805" s="2"/>
      <c r="BU805" s="2"/>
      <c r="BV805" s="2"/>
      <c r="BW805" s="2"/>
      <c r="BX805" s="2"/>
      <c r="BY805" s="2"/>
      <c r="BZ805" s="2"/>
      <c r="CA805" s="2"/>
      <c r="CB805" s="2"/>
      <c r="CC805" s="2"/>
      <c r="CD805" s="2"/>
      <c r="CE805" s="2"/>
      <c r="CF805" s="2"/>
      <c r="CG805" s="2"/>
      <c r="CH805" s="2"/>
      <c r="CI805" s="2"/>
      <c r="CJ805" s="2"/>
      <c r="CK805" s="2"/>
      <c r="CL805" s="2"/>
      <c r="CM805" s="2"/>
      <c r="CN805" s="2"/>
      <c r="CO805" s="2"/>
      <c r="CP805" s="2"/>
      <c r="CQ805" s="2"/>
      <c r="CR805" s="2"/>
      <c r="CS805" s="2"/>
      <c r="CT805" s="2"/>
      <c r="CU805" s="2"/>
      <c r="CV805" s="2"/>
      <c r="CW805" s="2"/>
      <c r="CX805" s="2"/>
      <c r="CY805" s="2"/>
      <c r="CZ805" s="2"/>
      <c r="DA805" s="2"/>
      <c r="DB805" s="2"/>
      <c r="DC805" s="2"/>
      <c r="DD805" s="2"/>
      <c r="DE805" s="2"/>
      <c r="DF805" s="2"/>
      <c r="DG805" s="2"/>
      <c r="DH805" s="2"/>
      <c r="DI805" s="2"/>
      <c r="DJ805" s="2"/>
      <c r="DK805" s="2"/>
      <c r="DL805" s="2"/>
      <c r="DM805" s="2"/>
      <c r="DN805" s="2"/>
      <c r="DO805" s="2"/>
      <c r="DP805" s="2"/>
      <c r="DQ805" s="2"/>
      <c r="DR805" s="2"/>
      <c r="DS805" s="2"/>
      <c r="DT805" s="2"/>
      <c r="DU805" s="2"/>
      <c r="DV805" s="2"/>
      <c r="DW805" s="2"/>
      <c r="DX805" s="2"/>
      <c r="DY805" s="2"/>
      <c r="DZ805" s="2"/>
      <c r="EA805" s="2"/>
      <c r="EB805" s="2"/>
      <c r="EC805" s="2"/>
      <c r="ED805" s="2"/>
      <c r="EE805" s="2"/>
      <c r="EF805" s="2"/>
      <c r="EG805" s="2"/>
      <c r="EH805" s="2"/>
      <c r="EI805" s="2"/>
      <c r="EJ805" s="2"/>
      <c r="EK805" s="2"/>
      <c r="EL805" s="2"/>
      <c r="EM805" s="2"/>
      <c r="EN805" s="2"/>
      <c r="EO805" s="2"/>
      <c r="EP805" s="2"/>
      <c r="EQ805" s="2"/>
      <c r="ER805" s="2"/>
      <c r="ES805" s="2"/>
      <c r="ET805" s="2"/>
      <c r="EU805" s="2"/>
      <c r="EV805" s="2"/>
    </row>
    <row r="806" spans="1:152" ht="12.7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c r="BV806" s="2"/>
      <c r="BW806" s="2"/>
      <c r="BX806" s="2"/>
      <c r="BY806" s="2"/>
      <c r="BZ806" s="2"/>
      <c r="CA806" s="2"/>
      <c r="CB806" s="2"/>
      <c r="CC806" s="2"/>
      <c r="CD806" s="2"/>
      <c r="CE806" s="2"/>
      <c r="CF806" s="2"/>
      <c r="CG806" s="2"/>
      <c r="CH806" s="2"/>
      <c r="CI806" s="2"/>
      <c r="CJ806" s="2"/>
      <c r="CK806" s="2"/>
      <c r="CL806" s="2"/>
      <c r="CM806" s="2"/>
      <c r="CN806" s="2"/>
      <c r="CO806" s="2"/>
      <c r="CP806" s="2"/>
      <c r="CQ806" s="2"/>
      <c r="CR806" s="2"/>
      <c r="CS806" s="2"/>
      <c r="CT806" s="2"/>
      <c r="CU806" s="2"/>
      <c r="CV806" s="2"/>
      <c r="CW806" s="2"/>
      <c r="CX806" s="2"/>
      <c r="CY806" s="2"/>
      <c r="CZ806" s="2"/>
      <c r="DA806" s="2"/>
      <c r="DB806" s="2"/>
      <c r="DC806" s="2"/>
      <c r="DD806" s="2"/>
      <c r="DE806" s="2"/>
      <c r="DF806" s="2"/>
      <c r="DG806" s="2"/>
      <c r="DH806" s="2"/>
      <c r="DI806" s="2"/>
      <c r="DJ806" s="2"/>
      <c r="DK806" s="2"/>
      <c r="DL806" s="2"/>
      <c r="DM806" s="2"/>
      <c r="DN806" s="2"/>
      <c r="DO806" s="2"/>
      <c r="DP806" s="2"/>
      <c r="DQ806" s="2"/>
      <c r="DR806" s="2"/>
      <c r="DS806" s="2"/>
      <c r="DT806" s="2"/>
      <c r="DU806" s="2"/>
      <c r="DV806" s="2"/>
      <c r="DW806" s="2"/>
      <c r="DX806" s="2"/>
      <c r="DY806" s="2"/>
      <c r="DZ806" s="2"/>
      <c r="EA806" s="2"/>
      <c r="EB806" s="2"/>
      <c r="EC806" s="2"/>
      <c r="ED806" s="2"/>
      <c r="EE806" s="2"/>
      <c r="EF806" s="2"/>
      <c r="EG806" s="2"/>
      <c r="EH806" s="2"/>
      <c r="EI806" s="2"/>
      <c r="EJ806" s="2"/>
      <c r="EK806" s="2"/>
      <c r="EL806" s="2"/>
      <c r="EM806" s="2"/>
      <c r="EN806" s="2"/>
      <c r="EO806" s="2"/>
      <c r="EP806" s="2"/>
      <c r="EQ806" s="2"/>
      <c r="ER806" s="2"/>
      <c r="ES806" s="2"/>
      <c r="ET806" s="2"/>
      <c r="EU806" s="2"/>
      <c r="EV806" s="2"/>
    </row>
    <row r="807" spans="1:152" ht="12.7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c r="BV807" s="2"/>
      <c r="BW807" s="2"/>
      <c r="BX807" s="2"/>
      <c r="BY807" s="2"/>
      <c r="BZ807" s="2"/>
      <c r="CA807" s="2"/>
      <c r="CB807" s="2"/>
      <c r="CC807" s="2"/>
      <c r="CD807" s="2"/>
      <c r="CE807" s="2"/>
      <c r="CF807" s="2"/>
      <c r="CG807" s="2"/>
      <c r="CH807" s="2"/>
      <c r="CI807" s="2"/>
      <c r="CJ807" s="2"/>
      <c r="CK807" s="2"/>
      <c r="CL807" s="2"/>
      <c r="CM807" s="2"/>
      <c r="CN807" s="2"/>
      <c r="CO807" s="2"/>
      <c r="CP807" s="2"/>
      <c r="CQ807" s="2"/>
      <c r="CR807" s="2"/>
      <c r="CS807" s="2"/>
      <c r="CT807" s="2"/>
      <c r="CU807" s="2"/>
      <c r="CV807" s="2"/>
      <c r="CW807" s="2"/>
      <c r="CX807" s="2"/>
      <c r="CY807" s="2"/>
      <c r="CZ807" s="2"/>
      <c r="DA807" s="2"/>
      <c r="DB807" s="2"/>
      <c r="DC807" s="2"/>
      <c r="DD807" s="2"/>
      <c r="DE807" s="2"/>
      <c r="DF807" s="2"/>
      <c r="DG807" s="2"/>
      <c r="DH807" s="2"/>
      <c r="DI807" s="2"/>
      <c r="DJ807" s="2"/>
      <c r="DK807" s="2"/>
      <c r="DL807" s="2"/>
      <c r="DM807" s="2"/>
      <c r="DN807" s="2"/>
      <c r="DO807" s="2"/>
      <c r="DP807" s="2"/>
      <c r="DQ807" s="2"/>
      <c r="DR807" s="2"/>
      <c r="DS807" s="2"/>
      <c r="DT807" s="2"/>
      <c r="DU807" s="2"/>
      <c r="DV807" s="2"/>
      <c r="DW807" s="2"/>
      <c r="DX807" s="2"/>
      <c r="DY807" s="2"/>
      <c r="DZ807" s="2"/>
      <c r="EA807" s="2"/>
      <c r="EB807" s="2"/>
      <c r="EC807" s="2"/>
      <c r="ED807" s="2"/>
      <c r="EE807" s="2"/>
      <c r="EF807" s="2"/>
      <c r="EG807" s="2"/>
      <c r="EH807" s="2"/>
      <c r="EI807" s="2"/>
      <c r="EJ807" s="2"/>
      <c r="EK807" s="2"/>
      <c r="EL807" s="2"/>
      <c r="EM807" s="2"/>
      <c r="EN807" s="2"/>
      <c r="EO807" s="2"/>
      <c r="EP807" s="2"/>
      <c r="EQ807" s="2"/>
      <c r="ER807" s="2"/>
      <c r="ES807" s="2"/>
      <c r="ET807" s="2"/>
      <c r="EU807" s="2"/>
      <c r="EV807" s="2"/>
    </row>
    <row r="808" spans="1:152" ht="12.7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2"/>
      <c r="BT808" s="2"/>
      <c r="BU808" s="2"/>
      <c r="BV808" s="2"/>
      <c r="BW808" s="2"/>
      <c r="BX808" s="2"/>
      <c r="BY808" s="2"/>
      <c r="BZ808" s="2"/>
      <c r="CA808" s="2"/>
      <c r="CB808" s="2"/>
      <c r="CC808" s="2"/>
      <c r="CD808" s="2"/>
      <c r="CE808" s="2"/>
      <c r="CF808" s="2"/>
      <c r="CG808" s="2"/>
      <c r="CH808" s="2"/>
      <c r="CI808" s="2"/>
      <c r="CJ808" s="2"/>
      <c r="CK808" s="2"/>
      <c r="CL808" s="2"/>
      <c r="CM808" s="2"/>
      <c r="CN808" s="2"/>
      <c r="CO808" s="2"/>
      <c r="CP808" s="2"/>
      <c r="CQ808" s="2"/>
      <c r="CR808" s="2"/>
      <c r="CS808" s="2"/>
      <c r="CT808" s="2"/>
      <c r="CU808" s="2"/>
      <c r="CV808" s="2"/>
      <c r="CW808" s="2"/>
      <c r="CX808" s="2"/>
      <c r="CY808" s="2"/>
      <c r="CZ808" s="2"/>
      <c r="DA808" s="2"/>
      <c r="DB808" s="2"/>
      <c r="DC808" s="2"/>
      <c r="DD808" s="2"/>
      <c r="DE808" s="2"/>
      <c r="DF808" s="2"/>
      <c r="DG808" s="2"/>
      <c r="DH808" s="2"/>
      <c r="DI808" s="2"/>
      <c r="DJ808" s="2"/>
      <c r="DK808" s="2"/>
      <c r="DL808" s="2"/>
      <c r="DM808" s="2"/>
      <c r="DN808" s="2"/>
      <c r="DO808" s="2"/>
      <c r="DP808" s="2"/>
      <c r="DQ808" s="2"/>
      <c r="DR808" s="2"/>
      <c r="DS808" s="2"/>
      <c r="DT808" s="2"/>
      <c r="DU808" s="2"/>
      <c r="DV808" s="2"/>
      <c r="DW808" s="2"/>
      <c r="DX808" s="2"/>
      <c r="DY808" s="2"/>
      <c r="DZ808" s="2"/>
      <c r="EA808" s="2"/>
      <c r="EB808" s="2"/>
      <c r="EC808" s="2"/>
      <c r="ED808" s="2"/>
      <c r="EE808" s="2"/>
      <c r="EF808" s="2"/>
      <c r="EG808" s="2"/>
      <c r="EH808" s="2"/>
      <c r="EI808" s="2"/>
      <c r="EJ808" s="2"/>
      <c r="EK808" s="2"/>
      <c r="EL808" s="2"/>
      <c r="EM808" s="2"/>
      <c r="EN808" s="2"/>
      <c r="EO808" s="2"/>
      <c r="EP808" s="2"/>
      <c r="EQ808" s="2"/>
      <c r="ER808" s="2"/>
      <c r="ES808" s="2"/>
      <c r="ET808" s="2"/>
      <c r="EU808" s="2"/>
      <c r="EV808" s="2"/>
    </row>
    <row r="809" spans="1:152" ht="12.7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c r="BS809" s="2"/>
      <c r="BT809" s="2"/>
      <c r="BU809" s="2"/>
      <c r="BV809" s="2"/>
      <c r="BW809" s="2"/>
      <c r="BX809" s="2"/>
      <c r="BY809" s="2"/>
      <c r="BZ809" s="2"/>
      <c r="CA809" s="2"/>
      <c r="CB809" s="2"/>
      <c r="CC809" s="2"/>
      <c r="CD809" s="2"/>
      <c r="CE809" s="2"/>
      <c r="CF809" s="2"/>
      <c r="CG809" s="2"/>
      <c r="CH809" s="2"/>
      <c r="CI809" s="2"/>
      <c r="CJ809" s="2"/>
      <c r="CK809" s="2"/>
      <c r="CL809" s="2"/>
      <c r="CM809" s="2"/>
      <c r="CN809" s="2"/>
      <c r="CO809" s="2"/>
      <c r="CP809" s="2"/>
      <c r="CQ809" s="2"/>
      <c r="CR809" s="2"/>
      <c r="CS809" s="2"/>
      <c r="CT809" s="2"/>
      <c r="CU809" s="2"/>
      <c r="CV809" s="2"/>
      <c r="CW809" s="2"/>
      <c r="CX809" s="2"/>
      <c r="CY809" s="2"/>
      <c r="CZ809" s="2"/>
      <c r="DA809" s="2"/>
      <c r="DB809" s="2"/>
      <c r="DC809" s="2"/>
      <c r="DD809" s="2"/>
      <c r="DE809" s="2"/>
      <c r="DF809" s="2"/>
      <c r="DG809" s="2"/>
      <c r="DH809" s="2"/>
      <c r="DI809" s="2"/>
      <c r="DJ809" s="2"/>
      <c r="DK809" s="2"/>
      <c r="DL809" s="2"/>
      <c r="DM809" s="2"/>
      <c r="DN809" s="2"/>
      <c r="DO809" s="2"/>
      <c r="DP809" s="2"/>
      <c r="DQ809" s="2"/>
      <c r="DR809" s="2"/>
      <c r="DS809" s="2"/>
      <c r="DT809" s="2"/>
      <c r="DU809" s="2"/>
      <c r="DV809" s="2"/>
      <c r="DW809" s="2"/>
      <c r="DX809" s="2"/>
      <c r="DY809" s="2"/>
      <c r="DZ809" s="2"/>
      <c r="EA809" s="2"/>
      <c r="EB809" s="2"/>
      <c r="EC809" s="2"/>
      <c r="ED809" s="2"/>
      <c r="EE809" s="2"/>
      <c r="EF809" s="2"/>
      <c r="EG809" s="2"/>
      <c r="EH809" s="2"/>
      <c r="EI809" s="2"/>
      <c r="EJ809" s="2"/>
      <c r="EK809" s="2"/>
      <c r="EL809" s="2"/>
      <c r="EM809" s="2"/>
      <c r="EN809" s="2"/>
      <c r="EO809" s="2"/>
      <c r="EP809" s="2"/>
      <c r="EQ809" s="2"/>
      <c r="ER809" s="2"/>
      <c r="ES809" s="2"/>
      <c r="ET809" s="2"/>
      <c r="EU809" s="2"/>
      <c r="EV809" s="2"/>
    </row>
    <row r="810" spans="1:152" ht="12.7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2"/>
      <c r="BT810" s="2"/>
      <c r="BU810" s="2"/>
      <c r="BV810" s="2"/>
      <c r="BW810" s="2"/>
      <c r="BX810" s="2"/>
      <c r="BY810" s="2"/>
      <c r="BZ810" s="2"/>
      <c r="CA810" s="2"/>
      <c r="CB810" s="2"/>
      <c r="CC810" s="2"/>
      <c r="CD810" s="2"/>
      <c r="CE810" s="2"/>
      <c r="CF810" s="2"/>
      <c r="CG810" s="2"/>
      <c r="CH810" s="2"/>
      <c r="CI810" s="2"/>
      <c r="CJ810" s="2"/>
      <c r="CK810" s="2"/>
      <c r="CL810" s="2"/>
      <c r="CM810" s="2"/>
      <c r="CN810" s="2"/>
      <c r="CO810" s="2"/>
      <c r="CP810" s="2"/>
      <c r="CQ810" s="2"/>
      <c r="CR810" s="2"/>
      <c r="CS810" s="2"/>
      <c r="CT810" s="2"/>
      <c r="CU810" s="2"/>
      <c r="CV810" s="2"/>
      <c r="CW810" s="2"/>
      <c r="CX810" s="2"/>
      <c r="CY810" s="2"/>
      <c r="CZ810" s="2"/>
      <c r="DA810" s="2"/>
      <c r="DB810" s="2"/>
      <c r="DC810" s="2"/>
      <c r="DD810" s="2"/>
      <c r="DE810" s="2"/>
      <c r="DF810" s="2"/>
      <c r="DG810" s="2"/>
      <c r="DH810" s="2"/>
      <c r="DI810" s="2"/>
      <c r="DJ810" s="2"/>
      <c r="DK810" s="2"/>
      <c r="DL810" s="2"/>
      <c r="DM810" s="2"/>
      <c r="DN810" s="2"/>
      <c r="DO810" s="2"/>
      <c r="DP810" s="2"/>
      <c r="DQ810" s="2"/>
      <c r="DR810" s="2"/>
      <c r="DS810" s="2"/>
      <c r="DT810" s="2"/>
      <c r="DU810" s="2"/>
      <c r="DV810" s="2"/>
      <c r="DW810" s="2"/>
      <c r="DX810" s="2"/>
      <c r="DY810" s="2"/>
      <c r="DZ810" s="2"/>
      <c r="EA810" s="2"/>
      <c r="EB810" s="2"/>
      <c r="EC810" s="2"/>
      <c r="ED810" s="2"/>
      <c r="EE810" s="2"/>
      <c r="EF810" s="2"/>
      <c r="EG810" s="2"/>
      <c r="EH810" s="2"/>
      <c r="EI810" s="2"/>
      <c r="EJ810" s="2"/>
      <c r="EK810" s="2"/>
      <c r="EL810" s="2"/>
      <c r="EM810" s="2"/>
      <c r="EN810" s="2"/>
      <c r="EO810" s="2"/>
      <c r="EP810" s="2"/>
      <c r="EQ810" s="2"/>
      <c r="ER810" s="2"/>
      <c r="ES810" s="2"/>
      <c r="ET810" s="2"/>
      <c r="EU810" s="2"/>
      <c r="EV810" s="2"/>
    </row>
    <row r="811" spans="1:152" ht="12.7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c r="BS811" s="2"/>
      <c r="BT811" s="2"/>
      <c r="BU811" s="2"/>
      <c r="BV811" s="2"/>
      <c r="BW811" s="2"/>
      <c r="BX811" s="2"/>
      <c r="BY811" s="2"/>
      <c r="BZ811" s="2"/>
      <c r="CA811" s="2"/>
      <c r="CB811" s="2"/>
      <c r="CC811" s="2"/>
      <c r="CD811" s="2"/>
      <c r="CE811" s="2"/>
      <c r="CF811" s="2"/>
      <c r="CG811" s="2"/>
      <c r="CH811" s="2"/>
      <c r="CI811" s="2"/>
      <c r="CJ811" s="2"/>
      <c r="CK811" s="2"/>
      <c r="CL811" s="2"/>
      <c r="CM811" s="2"/>
      <c r="CN811" s="2"/>
      <c r="CO811" s="2"/>
      <c r="CP811" s="2"/>
      <c r="CQ811" s="2"/>
      <c r="CR811" s="2"/>
      <c r="CS811" s="2"/>
      <c r="CT811" s="2"/>
      <c r="CU811" s="2"/>
      <c r="CV811" s="2"/>
      <c r="CW811" s="2"/>
      <c r="CX811" s="2"/>
      <c r="CY811" s="2"/>
      <c r="CZ811" s="2"/>
      <c r="DA811" s="2"/>
      <c r="DB811" s="2"/>
      <c r="DC811" s="2"/>
      <c r="DD811" s="2"/>
      <c r="DE811" s="2"/>
      <c r="DF811" s="2"/>
      <c r="DG811" s="2"/>
      <c r="DH811" s="2"/>
      <c r="DI811" s="2"/>
      <c r="DJ811" s="2"/>
      <c r="DK811" s="2"/>
      <c r="DL811" s="2"/>
      <c r="DM811" s="2"/>
      <c r="DN811" s="2"/>
      <c r="DO811" s="2"/>
      <c r="DP811" s="2"/>
      <c r="DQ811" s="2"/>
      <c r="DR811" s="2"/>
      <c r="DS811" s="2"/>
      <c r="DT811" s="2"/>
      <c r="DU811" s="2"/>
      <c r="DV811" s="2"/>
      <c r="DW811" s="2"/>
      <c r="DX811" s="2"/>
      <c r="DY811" s="2"/>
      <c r="DZ811" s="2"/>
      <c r="EA811" s="2"/>
      <c r="EB811" s="2"/>
      <c r="EC811" s="2"/>
      <c r="ED811" s="2"/>
      <c r="EE811" s="2"/>
      <c r="EF811" s="2"/>
      <c r="EG811" s="2"/>
      <c r="EH811" s="2"/>
      <c r="EI811" s="2"/>
      <c r="EJ811" s="2"/>
      <c r="EK811" s="2"/>
      <c r="EL811" s="2"/>
      <c r="EM811" s="2"/>
      <c r="EN811" s="2"/>
      <c r="EO811" s="2"/>
      <c r="EP811" s="2"/>
      <c r="EQ811" s="2"/>
      <c r="ER811" s="2"/>
      <c r="ES811" s="2"/>
      <c r="ET811" s="2"/>
      <c r="EU811" s="2"/>
      <c r="EV811" s="2"/>
    </row>
    <row r="812" spans="1:152" ht="12.7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c r="BT812" s="2"/>
      <c r="BU812" s="2"/>
      <c r="BV812" s="2"/>
      <c r="BW812" s="2"/>
      <c r="BX812" s="2"/>
      <c r="BY812" s="2"/>
      <c r="BZ812" s="2"/>
      <c r="CA812" s="2"/>
      <c r="CB812" s="2"/>
      <c r="CC812" s="2"/>
      <c r="CD812" s="2"/>
      <c r="CE812" s="2"/>
      <c r="CF812" s="2"/>
      <c r="CG812" s="2"/>
      <c r="CH812" s="2"/>
      <c r="CI812" s="2"/>
      <c r="CJ812" s="2"/>
      <c r="CK812" s="2"/>
      <c r="CL812" s="2"/>
      <c r="CM812" s="2"/>
      <c r="CN812" s="2"/>
      <c r="CO812" s="2"/>
      <c r="CP812" s="2"/>
      <c r="CQ812" s="2"/>
      <c r="CR812" s="2"/>
      <c r="CS812" s="2"/>
      <c r="CT812" s="2"/>
      <c r="CU812" s="2"/>
      <c r="CV812" s="2"/>
      <c r="CW812" s="2"/>
      <c r="CX812" s="2"/>
      <c r="CY812" s="2"/>
      <c r="CZ812" s="2"/>
      <c r="DA812" s="2"/>
      <c r="DB812" s="2"/>
      <c r="DC812" s="2"/>
      <c r="DD812" s="2"/>
      <c r="DE812" s="2"/>
      <c r="DF812" s="2"/>
      <c r="DG812" s="2"/>
      <c r="DH812" s="2"/>
      <c r="DI812" s="2"/>
      <c r="DJ812" s="2"/>
      <c r="DK812" s="2"/>
      <c r="DL812" s="2"/>
      <c r="DM812" s="2"/>
      <c r="DN812" s="2"/>
      <c r="DO812" s="2"/>
      <c r="DP812" s="2"/>
      <c r="DQ812" s="2"/>
      <c r="DR812" s="2"/>
      <c r="DS812" s="2"/>
      <c r="DT812" s="2"/>
      <c r="DU812" s="2"/>
      <c r="DV812" s="2"/>
      <c r="DW812" s="2"/>
      <c r="DX812" s="2"/>
      <c r="DY812" s="2"/>
      <c r="DZ812" s="2"/>
      <c r="EA812" s="2"/>
      <c r="EB812" s="2"/>
      <c r="EC812" s="2"/>
      <c r="ED812" s="2"/>
      <c r="EE812" s="2"/>
      <c r="EF812" s="2"/>
      <c r="EG812" s="2"/>
      <c r="EH812" s="2"/>
      <c r="EI812" s="2"/>
      <c r="EJ812" s="2"/>
      <c r="EK812" s="2"/>
      <c r="EL812" s="2"/>
      <c r="EM812" s="2"/>
      <c r="EN812" s="2"/>
      <c r="EO812" s="2"/>
      <c r="EP812" s="2"/>
      <c r="EQ812" s="2"/>
      <c r="ER812" s="2"/>
      <c r="ES812" s="2"/>
      <c r="ET812" s="2"/>
      <c r="EU812" s="2"/>
      <c r="EV812" s="2"/>
    </row>
    <row r="813" spans="1:152" ht="12.7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c r="BT813" s="2"/>
      <c r="BU813" s="2"/>
      <c r="BV813" s="2"/>
      <c r="BW813" s="2"/>
      <c r="BX813" s="2"/>
      <c r="BY813" s="2"/>
      <c r="BZ813" s="2"/>
      <c r="CA813" s="2"/>
      <c r="CB813" s="2"/>
      <c r="CC813" s="2"/>
      <c r="CD813" s="2"/>
      <c r="CE813" s="2"/>
      <c r="CF813" s="2"/>
      <c r="CG813" s="2"/>
      <c r="CH813" s="2"/>
      <c r="CI813" s="2"/>
      <c r="CJ813" s="2"/>
      <c r="CK813" s="2"/>
      <c r="CL813" s="2"/>
      <c r="CM813" s="2"/>
      <c r="CN813" s="2"/>
      <c r="CO813" s="2"/>
      <c r="CP813" s="2"/>
      <c r="CQ813" s="2"/>
      <c r="CR813" s="2"/>
      <c r="CS813" s="2"/>
      <c r="CT813" s="2"/>
      <c r="CU813" s="2"/>
      <c r="CV813" s="2"/>
      <c r="CW813" s="2"/>
      <c r="CX813" s="2"/>
      <c r="CY813" s="2"/>
      <c r="CZ813" s="2"/>
      <c r="DA813" s="2"/>
      <c r="DB813" s="2"/>
      <c r="DC813" s="2"/>
      <c r="DD813" s="2"/>
      <c r="DE813" s="2"/>
      <c r="DF813" s="2"/>
      <c r="DG813" s="2"/>
      <c r="DH813" s="2"/>
      <c r="DI813" s="2"/>
      <c r="DJ813" s="2"/>
      <c r="DK813" s="2"/>
      <c r="DL813" s="2"/>
      <c r="DM813" s="2"/>
      <c r="DN813" s="2"/>
      <c r="DO813" s="2"/>
      <c r="DP813" s="2"/>
      <c r="DQ813" s="2"/>
      <c r="DR813" s="2"/>
      <c r="DS813" s="2"/>
      <c r="DT813" s="2"/>
      <c r="DU813" s="2"/>
      <c r="DV813" s="2"/>
      <c r="DW813" s="2"/>
      <c r="DX813" s="2"/>
      <c r="DY813" s="2"/>
      <c r="DZ813" s="2"/>
      <c r="EA813" s="2"/>
      <c r="EB813" s="2"/>
      <c r="EC813" s="2"/>
      <c r="ED813" s="2"/>
      <c r="EE813" s="2"/>
      <c r="EF813" s="2"/>
      <c r="EG813" s="2"/>
      <c r="EH813" s="2"/>
      <c r="EI813" s="2"/>
      <c r="EJ813" s="2"/>
      <c r="EK813" s="2"/>
      <c r="EL813" s="2"/>
      <c r="EM813" s="2"/>
      <c r="EN813" s="2"/>
      <c r="EO813" s="2"/>
      <c r="EP813" s="2"/>
      <c r="EQ813" s="2"/>
      <c r="ER813" s="2"/>
      <c r="ES813" s="2"/>
      <c r="ET813" s="2"/>
      <c r="EU813" s="2"/>
      <c r="EV813" s="2"/>
    </row>
    <row r="814" spans="1:152" ht="12.7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c r="BU814" s="2"/>
      <c r="BV814" s="2"/>
      <c r="BW814" s="2"/>
      <c r="BX814" s="2"/>
      <c r="BY814" s="2"/>
      <c r="BZ814" s="2"/>
      <c r="CA814" s="2"/>
      <c r="CB814" s="2"/>
      <c r="CC814" s="2"/>
      <c r="CD814" s="2"/>
      <c r="CE814" s="2"/>
      <c r="CF814" s="2"/>
      <c r="CG814" s="2"/>
      <c r="CH814" s="2"/>
      <c r="CI814" s="2"/>
      <c r="CJ814" s="2"/>
      <c r="CK814" s="2"/>
      <c r="CL814" s="2"/>
      <c r="CM814" s="2"/>
      <c r="CN814" s="2"/>
      <c r="CO814" s="2"/>
      <c r="CP814" s="2"/>
      <c r="CQ814" s="2"/>
      <c r="CR814" s="2"/>
      <c r="CS814" s="2"/>
      <c r="CT814" s="2"/>
      <c r="CU814" s="2"/>
      <c r="CV814" s="2"/>
      <c r="CW814" s="2"/>
      <c r="CX814" s="2"/>
      <c r="CY814" s="2"/>
      <c r="CZ814" s="2"/>
      <c r="DA814" s="2"/>
      <c r="DB814" s="2"/>
      <c r="DC814" s="2"/>
      <c r="DD814" s="2"/>
      <c r="DE814" s="2"/>
      <c r="DF814" s="2"/>
      <c r="DG814" s="2"/>
      <c r="DH814" s="2"/>
      <c r="DI814" s="2"/>
      <c r="DJ814" s="2"/>
      <c r="DK814" s="2"/>
      <c r="DL814" s="2"/>
      <c r="DM814" s="2"/>
      <c r="DN814" s="2"/>
      <c r="DO814" s="2"/>
      <c r="DP814" s="2"/>
      <c r="DQ814" s="2"/>
      <c r="DR814" s="2"/>
      <c r="DS814" s="2"/>
      <c r="DT814" s="2"/>
      <c r="DU814" s="2"/>
      <c r="DV814" s="2"/>
      <c r="DW814" s="2"/>
      <c r="DX814" s="2"/>
      <c r="DY814" s="2"/>
      <c r="DZ814" s="2"/>
      <c r="EA814" s="2"/>
      <c r="EB814" s="2"/>
      <c r="EC814" s="2"/>
      <c r="ED814" s="2"/>
      <c r="EE814" s="2"/>
      <c r="EF814" s="2"/>
      <c r="EG814" s="2"/>
      <c r="EH814" s="2"/>
      <c r="EI814" s="2"/>
      <c r="EJ814" s="2"/>
      <c r="EK814" s="2"/>
      <c r="EL814" s="2"/>
      <c r="EM814" s="2"/>
      <c r="EN814" s="2"/>
      <c r="EO814" s="2"/>
      <c r="EP814" s="2"/>
      <c r="EQ814" s="2"/>
      <c r="ER814" s="2"/>
      <c r="ES814" s="2"/>
      <c r="ET814" s="2"/>
      <c r="EU814" s="2"/>
      <c r="EV814" s="2"/>
    </row>
    <row r="815" spans="1:152" ht="12.7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c r="BU815" s="2"/>
      <c r="BV815" s="2"/>
      <c r="BW815" s="2"/>
      <c r="BX815" s="2"/>
      <c r="BY815" s="2"/>
      <c r="BZ815" s="2"/>
      <c r="CA815" s="2"/>
      <c r="CB815" s="2"/>
      <c r="CC815" s="2"/>
      <c r="CD815" s="2"/>
      <c r="CE815" s="2"/>
      <c r="CF815" s="2"/>
      <c r="CG815" s="2"/>
      <c r="CH815" s="2"/>
      <c r="CI815" s="2"/>
      <c r="CJ815" s="2"/>
      <c r="CK815" s="2"/>
      <c r="CL815" s="2"/>
      <c r="CM815" s="2"/>
      <c r="CN815" s="2"/>
      <c r="CO815" s="2"/>
      <c r="CP815" s="2"/>
      <c r="CQ815" s="2"/>
      <c r="CR815" s="2"/>
      <c r="CS815" s="2"/>
      <c r="CT815" s="2"/>
      <c r="CU815" s="2"/>
      <c r="CV815" s="2"/>
      <c r="CW815" s="2"/>
      <c r="CX815" s="2"/>
      <c r="CY815" s="2"/>
      <c r="CZ815" s="2"/>
      <c r="DA815" s="2"/>
      <c r="DB815" s="2"/>
      <c r="DC815" s="2"/>
      <c r="DD815" s="2"/>
      <c r="DE815" s="2"/>
      <c r="DF815" s="2"/>
      <c r="DG815" s="2"/>
      <c r="DH815" s="2"/>
      <c r="DI815" s="2"/>
      <c r="DJ815" s="2"/>
      <c r="DK815" s="2"/>
      <c r="DL815" s="2"/>
      <c r="DM815" s="2"/>
      <c r="DN815" s="2"/>
      <c r="DO815" s="2"/>
      <c r="DP815" s="2"/>
      <c r="DQ815" s="2"/>
      <c r="DR815" s="2"/>
      <c r="DS815" s="2"/>
      <c r="DT815" s="2"/>
      <c r="DU815" s="2"/>
      <c r="DV815" s="2"/>
      <c r="DW815" s="2"/>
      <c r="DX815" s="2"/>
      <c r="DY815" s="2"/>
      <c r="DZ815" s="2"/>
      <c r="EA815" s="2"/>
      <c r="EB815" s="2"/>
      <c r="EC815" s="2"/>
      <c r="ED815" s="2"/>
      <c r="EE815" s="2"/>
      <c r="EF815" s="2"/>
      <c r="EG815" s="2"/>
      <c r="EH815" s="2"/>
      <c r="EI815" s="2"/>
      <c r="EJ815" s="2"/>
      <c r="EK815" s="2"/>
      <c r="EL815" s="2"/>
      <c r="EM815" s="2"/>
      <c r="EN815" s="2"/>
      <c r="EO815" s="2"/>
      <c r="EP815" s="2"/>
      <c r="EQ815" s="2"/>
      <c r="ER815" s="2"/>
      <c r="ES815" s="2"/>
      <c r="ET815" s="2"/>
      <c r="EU815" s="2"/>
      <c r="EV815" s="2"/>
    </row>
    <row r="816" spans="1:152" ht="12.7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c r="BU816" s="2"/>
      <c r="BV816" s="2"/>
      <c r="BW816" s="2"/>
      <c r="BX816" s="2"/>
      <c r="BY816" s="2"/>
      <c r="BZ816" s="2"/>
      <c r="CA816" s="2"/>
      <c r="CB816" s="2"/>
      <c r="CC816" s="2"/>
      <c r="CD816" s="2"/>
      <c r="CE816" s="2"/>
      <c r="CF816" s="2"/>
      <c r="CG816" s="2"/>
      <c r="CH816" s="2"/>
      <c r="CI816" s="2"/>
      <c r="CJ816" s="2"/>
      <c r="CK816" s="2"/>
      <c r="CL816" s="2"/>
      <c r="CM816" s="2"/>
      <c r="CN816" s="2"/>
      <c r="CO816" s="2"/>
      <c r="CP816" s="2"/>
      <c r="CQ816" s="2"/>
      <c r="CR816" s="2"/>
      <c r="CS816" s="2"/>
      <c r="CT816" s="2"/>
      <c r="CU816" s="2"/>
      <c r="CV816" s="2"/>
      <c r="CW816" s="2"/>
      <c r="CX816" s="2"/>
      <c r="CY816" s="2"/>
      <c r="CZ816" s="2"/>
      <c r="DA816" s="2"/>
      <c r="DB816" s="2"/>
      <c r="DC816" s="2"/>
      <c r="DD816" s="2"/>
      <c r="DE816" s="2"/>
      <c r="DF816" s="2"/>
      <c r="DG816" s="2"/>
      <c r="DH816" s="2"/>
      <c r="DI816" s="2"/>
      <c r="DJ816" s="2"/>
      <c r="DK816" s="2"/>
      <c r="DL816" s="2"/>
      <c r="DM816" s="2"/>
      <c r="DN816" s="2"/>
      <c r="DO816" s="2"/>
      <c r="DP816" s="2"/>
      <c r="DQ816" s="2"/>
      <c r="DR816" s="2"/>
      <c r="DS816" s="2"/>
      <c r="DT816" s="2"/>
      <c r="DU816" s="2"/>
      <c r="DV816" s="2"/>
      <c r="DW816" s="2"/>
      <c r="DX816" s="2"/>
      <c r="DY816" s="2"/>
      <c r="DZ816" s="2"/>
      <c r="EA816" s="2"/>
      <c r="EB816" s="2"/>
      <c r="EC816" s="2"/>
      <c r="ED816" s="2"/>
      <c r="EE816" s="2"/>
      <c r="EF816" s="2"/>
      <c r="EG816" s="2"/>
      <c r="EH816" s="2"/>
      <c r="EI816" s="2"/>
      <c r="EJ816" s="2"/>
      <c r="EK816" s="2"/>
      <c r="EL816" s="2"/>
      <c r="EM816" s="2"/>
      <c r="EN816" s="2"/>
      <c r="EO816" s="2"/>
      <c r="EP816" s="2"/>
      <c r="EQ816" s="2"/>
      <c r="ER816" s="2"/>
      <c r="ES816" s="2"/>
      <c r="ET816" s="2"/>
      <c r="EU816" s="2"/>
      <c r="EV816" s="2"/>
    </row>
    <row r="817" spans="1:152" ht="12.7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c r="BV817" s="2"/>
      <c r="BW817" s="2"/>
      <c r="BX817" s="2"/>
      <c r="BY817" s="2"/>
      <c r="BZ817" s="2"/>
      <c r="CA817" s="2"/>
      <c r="CB817" s="2"/>
      <c r="CC817" s="2"/>
      <c r="CD817" s="2"/>
      <c r="CE817" s="2"/>
      <c r="CF817" s="2"/>
      <c r="CG817" s="2"/>
      <c r="CH817" s="2"/>
      <c r="CI817" s="2"/>
      <c r="CJ817" s="2"/>
      <c r="CK817" s="2"/>
      <c r="CL817" s="2"/>
      <c r="CM817" s="2"/>
      <c r="CN817" s="2"/>
      <c r="CO817" s="2"/>
      <c r="CP817" s="2"/>
      <c r="CQ817" s="2"/>
      <c r="CR817" s="2"/>
      <c r="CS817" s="2"/>
      <c r="CT817" s="2"/>
      <c r="CU817" s="2"/>
      <c r="CV817" s="2"/>
      <c r="CW817" s="2"/>
      <c r="CX817" s="2"/>
      <c r="CY817" s="2"/>
      <c r="CZ817" s="2"/>
      <c r="DA817" s="2"/>
      <c r="DB817" s="2"/>
      <c r="DC817" s="2"/>
      <c r="DD817" s="2"/>
      <c r="DE817" s="2"/>
      <c r="DF817" s="2"/>
      <c r="DG817" s="2"/>
      <c r="DH817" s="2"/>
      <c r="DI817" s="2"/>
      <c r="DJ817" s="2"/>
      <c r="DK817" s="2"/>
      <c r="DL817" s="2"/>
      <c r="DM817" s="2"/>
      <c r="DN817" s="2"/>
      <c r="DO817" s="2"/>
      <c r="DP817" s="2"/>
      <c r="DQ817" s="2"/>
      <c r="DR817" s="2"/>
      <c r="DS817" s="2"/>
      <c r="DT817" s="2"/>
      <c r="DU817" s="2"/>
      <c r="DV817" s="2"/>
      <c r="DW817" s="2"/>
      <c r="DX817" s="2"/>
      <c r="DY817" s="2"/>
      <c r="DZ817" s="2"/>
      <c r="EA817" s="2"/>
      <c r="EB817" s="2"/>
      <c r="EC817" s="2"/>
      <c r="ED817" s="2"/>
      <c r="EE817" s="2"/>
      <c r="EF817" s="2"/>
      <c r="EG817" s="2"/>
      <c r="EH817" s="2"/>
      <c r="EI817" s="2"/>
      <c r="EJ817" s="2"/>
      <c r="EK817" s="2"/>
      <c r="EL817" s="2"/>
      <c r="EM817" s="2"/>
      <c r="EN817" s="2"/>
      <c r="EO817" s="2"/>
      <c r="EP817" s="2"/>
      <c r="EQ817" s="2"/>
      <c r="ER817" s="2"/>
      <c r="ES817" s="2"/>
      <c r="ET817" s="2"/>
      <c r="EU817" s="2"/>
      <c r="EV817" s="2"/>
    </row>
    <row r="818" spans="1:152" ht="12.7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c r="BU818" s="2"/>
      <c r="BV818" s="2"/>
      <c r="BW818" s="2"/>
      <c r="BX818" s="2"/>
      <c r="BY818" s="2"/>
      <c r="BZ818" s="2"/>
      <c r="CA818" s="2"/>
      <c r="CB818" s="2"/>
      <c r="CC818" s="2"/>
      <c r="CD818" s="2"/>
      <c r="CE818" s="2"/>
      <c r="CF818" s="2"/>
      <c r="CG818" s="2"/>
      <c r="CH818" s="2"/>
      <c r="CI818" s="2"/>
      <c r="CJ818" s="2"/>
      <c r="CK818" s="2"/>
      <c r="CL818" s="2"/>
      <c r="CM818" s="2"/>
      <c r="CN818" s="2"/>
      <c r="CO818" s="2"/>
      <c r="CP818" s="2"/>
      <c r="CQ818" s="2"/>
      <c r="CR818" s="2"/>
      <c r="CS818" s="2"/>
      <c r="CT818" s="2"/>
      <c r="CU818" s="2"/>
      <c r="CV818" s="2"/>
      <c r="CW818" s="2"/>
      <c r="CX818" s="2"/>
      <c r="CY818" s="2"/>
      <c r="CZ818" s="2"/>
      <c r="DA818" s="2"/>
      <c r="DB818" s="2"/>
      <c r="DC818" s="2"/>
      <c r="DD818" s="2"/>
      <c r="DE818" s="2"/>
      <c r="DF818" s="2"/>
      <c r="DG818" s="2"/>
      <c r="DH818" s="2"/>
      <c r="DI818" s="2"/>
      <c r="DJ818" s="2"/>
      <c r="DK818" s="2"/>
      <c r="DL818" s="2"/>
      <c r="DM818" s="2"/>
      <c r="DN818" s="2"/>
      <c r="DO818" s="2"/>
      <c r="DP818" s="2"/>
      <c r="DQ818" s="2"/>
      <c r="DR818" s="2"/>
      <c r="DS818" s="2"/>
      <c r="DT818" s="2"/>
      <c r="DU818" s="2"/>
      <c r="DV818" s="2"/>
      <c r="DW818" s="2"/>
      <c r="DX818" s="2"/>
      <c r="DY818" s="2"/>
      <c r="DZ818" s="2"/>
      <c r="EA818" s="2"/>
      <c r="EB818" s="2"/>
      <c r="EC818" s="2"/>
      <c r="ED818" s="2"/>
      <c r="EE818" s="2"/>
      <c r="EF818" s="2"/>
      <c r="EG818" s="2"/>
      <c r="EH818" s="2"/>
      <c r="EI818" s="2"/>
      <c r="EJ818" s="2"/>
      <c r="EK818" s="2"/>
      <c r="EL818" s="2"/>
      <c r="EM818" s="2"/>
      <c r="EN818" s="2"/>
      <c r="EO818" s="2"/>
      <c r="EP818" s="2"/>
      <c r="EQ818" s="2"/>
      <c r="ER818" s="2"/>
      <c r="ES818" s="2"/>
      <c r="ET818" s="2"/>
      <c r="EU818" s="2"/>
      <c r="EV818" s="2"/>
    </row>
    <row r="819" spans="1:152" ht="12.7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c r="BS819" s="2"/>
      <c r="BT819" s="2"/>
      <c r="BU819" s="2"/>
      <c r="BV819" s="2"/>
      <c r="BW819" s="2"/>
      <c r="BX819" s="2"/>
      <c r="BY819" s="2"/>
      <c r="BZ819" s="2"/>
      <c r="CA819" s="2"/>
      <c r="CB819" s="2"/>
      <c r="CC819" s="2"/>
      <c r="CD819" s="2"/>
      <c r="CE819" s="2"/>
      <c r="CF819" s="2"/>
      <c r="CG819" s="2"/>
      <c r="CH819" s="2"/>
      <c r="CI819" s="2"/>
      <c r="CJ819" s="2"/>
      <c r="CK819" s="2"/>
      <c r="CL819" s="2"/>
      <c r="CM819" s="2"/>
      <c r="CN819" s="2"/>
      <c r="CO819" s="2"/>
      <c r="CP819" s="2"/>
      <c r="CQ819" s="2"/>
      <c r="CR819" s="2"/>
      <c r="CS819" s="2"/>
      <c r="CT819" s="2"/>
      <c r="CU819" s="2"/>
      <c r="CV819" s="2"/>
      <c r="CW819" s="2"/>
      <c r="CX819" s="2"/>
      <c r="CY819" s="2"/>
      <c r="CZ819" s="2"/>
      <c r="DA819" s="2"/>
      <c r="DB819" s="2"/>
      <c r="DC819" s="2"/>
      <c r="DD819" s="2"/>
      <c r="DE819" s="2"/>
      <c r="DF819" s="2"/>
      <c r="DG819" s="2"/>
      <c r="DH819" s="2"/>
      <c r="DI819" s="2"/>
      <c r="DJ819" s="2"/>
      <c r="DK819" s="2"/>
      <c r="DL819" s="2"/>
      <c r="DM819" s="2"/>
      <c r="DN819" s="2"/>
      <c r="DO819" s="2"/>
      <c r="DP819" s="2"/>
      <c r="DQ819" s="2"/>
      <c r="DR819" s="2"/>
      <c r="DS819" s="2"/>
      <c r="DT819" s="2"/>
      <c r="DU819" s="2"/>
      <c r="DV819" s="2"/>
      <c r="DW819" s="2"/>
      <c r="DX819" s="2"/>
      <c r="DY819" s="2"/>
      <c r="DZ819" s="2"/>
      <c r="EA819" s="2"/>
      <c r="EB819" s="2"/>
      <c r="EC819" s="2"/>
      <c r="ED819" s="2"/>
      <c r="EE819" s="2"/>
      <c r="EF819" s="2"/>
      <c r="EG819" s="2"/>
      <c r="EH819" s="2"/>
      <c r="EI819" s="2"/>
      <c r="EJ819" s="2"/>
      <c r="EK819" s="2"/>
      <c r="EL819" s="2"/>
      <c r="EM819" s="2"/>
      <c r="EN819" s="2"/>
      <c r="EO819" s="2"/>
      <c r="EP819" s="2"/>
      <c r="EQ819" s="2"/>
      <c r="ER819" s="2"/>
      <c r="ES819" s="2"/>
      <c r="ET819" s="2"/>
      <c r="EU819" s="2"/>
      <c r="EV819" s="2"/>
    </row>
    <row r="820" spans="1:152" ht="12.7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c r="BV820" s="2"/>
      <c r="BW820" s="2"/>
      <c r="BX820" s="2"/>
      <c r="BY820" s="2"/>
      <c r="BZ820" s="2"/>
      <c r="CA820" s="2"/>
      <c r="CB820" s="2"/>
      <c r="CC820" s="2"/>
      <c r="CD820" s="2"/>
      <c r="CE820" s="2"/>
      <c r="CF820" s="2"/>
      <c r="CG820" s="2"/>
      <c r="CH820" s="2"/>
      <c r="CI820" s="2"/>
      <c r="CJ820" s="2"/>
      <c r="CK820" s="2"/>
      <c r="CL820" s="2"/>
      <c r="CM820" s="2"/>
      <c r="CN820" s="2"/>
      <c r="CO820" s="2"/>
      <c r="CP820" s="2"/>
      <c r="CQ820" s="2"/>
      <c r="CR820" s="2"/>
      <c r="CS820" s="2"/>
      <c r="CT820" s="2"/>
      <c r="CU820" s="2"/>
      <c r="CV820" s="2"/>
      <c r="CW820" s="2"/>
      <c r="CX820" s="2"/>
      <c r="CY820" s="2"/>
      <c r="CZ820" s="2"/>
      <c r="DA820" s="2"/>
      <c r="DB820" s="2"/>
      <c r="DC820" s="2"/>
      <c r="DD820" s="2"/>
      <c r="DE820" s="2"/>
      <c r="DF820" s="2"/>
      <c r="DG820" s="2"/>
      <c r="DH820" s="2"/>
      <c r="DI820" s="2"/>
      <c r="DJ820" s="2"/>
      <c r="DK820" s="2"/>
      <c r="DL820" s="2"/>
      <c r="DM820" s="2"/>
      <c r="DN820" s="2"/>
      <c r="DO820" s="2"/>
      <c r="DP820" s="2"/>
      <c r="DQ820" s="2"/>
      <c r="DR820" s="2"/>
      <c r="DS820" s="2"/>
      <c r="DT820" s="2"/>
      <c r="DU820" s="2"/>
      <c r="DV820" s="2"/>
      <c r="DW820" s="2"/>
      <c r="DX820" s="2"/>
      <c r="DY820" s="2"/>
      <c r="DZ820" s="2"/>
      <c r="EA820" s="2"/>
      <c r="EB820" s="2"/>
      <c r="EC820" s="2"/>
      <c r="ED820" s="2"/>
      <c r="EE820" s="2"/>
      <c r="EF820" s="2"/>
      <c r="EG820" s="2"/>
      <c r="EH820" s="2"/>
      <c r="EI820" s="2"/>
      <c r="EJ820" s="2"/>
      <c r="EK820" s="2"/>
      <c r="EL820" s="2"/>
      <c r="EM820" s="2"/>
      <c r="EN820" s="2"/>
      <c r="EO820" s="2"/>
      <c r="EP820" s="2"/>
      <c r="EQ820" s="2"/>
      <c r="ER820" s="2"/>
      <c r="ES820" s="2"/>
      <c r="ET820" s="2"/>
      <c r="EU820" s="2"/>
      <c r="EV820" s="2"/>
    </row>
    <row r="821" spans="1:152" ht="12.7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2"/>
      <c r="BT821" s="2"/>
      <c r="BU821" s="2"/>
      <c r="BV821" s="2"/>
      <c r="BW821" s="2"/>
      <c r="BX821" s="2"/>
      <c r="BY821" s="2"/>
      <c r="BZ821" s="2"/>
      <c r="CA821" s="2"/>
      <c r="CB821" s="2"/>
      <c r="CC821" s="2"/>
      <c r="CD821" s="2"/>
      <c r="CE821" s="2"/>
      <c r="CF821" s="2"/>
      <c r="CG821" s="2"/>
      <c r="CH821" s="2"/>
      <c r="CI821" s="2"/>
      <c r="CJ821" s="2"/>
      <c r="CK821" s="2"/>
      <c r="CL821" s="2"/>
      <c r="CM821" s="2"/>
      <c r="CN821" s="2"/>
      <c r="CO821" s="2"/>
      <c r="CP821" s="2"/>
      <c r="CQ821" s="2"/>
      <c r="CR821" s="2"/>
      <c r="CS821" s="2"/>
      <c r="CT821" s="2"/>
      <c r="CU821" s="2"/>
      <c r="CV821" s="2"/>
      <c r="CW821" s="2"/>
      <c r="CX821" s="2"/>
      <c r="CY821" s="2"/>
      <c r="CZ821" s="2"/>
      <c r="DA821" s="2"/>
      <c r="DB821" s="2"/>
      <c r="DC821" s="2"/>
      <c r="DD821" s="2"/>
      <c r="DE821" s="2"/>
      <c r="DF821" s="2"/>
      <c r="DG821" s="2"/>
      <c r="DH821" s="2"/>
      <c r="DI821" s="2"/>
      <c r="DJ821" s="2"/>
      <c r="DK821" s="2"/>
      <c r="DL821" s="2"/>
      <c r="DM821" s="2"/>
      <c r="DN821" s="2"/>
      <c r="DO821" s="2"/>
      <c r="DP821" s="2"/>
      <c r="DQ821" s="2"/>
      <c r="DR821" s="2"/>
      <c r="DS821" s="2"/>
      <c r="DT821" s="2"/>
      <c r="DU821" s="2"/>
      <c r="DV821" s="2"/>
      <c r="DW821" s="2"/>
      <c r="DX821" s="2"/>
      <c r="DY821" s="2"/>
      <c r="DZ821" s="2"/>
      <c r="EA821" s="2"/>
      <c r="EB821" s="2"/>
      <c r="EC821" s="2"/>
      <c r="ED821" s="2"/>
      <c r="EE821" s="2"/>
      <c r="EF821" s="2"/>
      <c r="EG821" s="2"/>
      <c r="EH821" s="2"/>
      <c r="EI821" s="2"/>
      <c r="EJ821" s="2"/>
      <c r="EK821" s="2"/>
      <c r="EL821" s="2"/>
      <c r="EM821" s="2"/>
      <c r="EN821" s="2"/>
      <c r="EO821" s="2"/>
      <c r="EP821" s="2"/>
      <c r="EQ821" s="2"/>
      <c r="ER821" s="2"/>
      <c r="ES821" s="2"/>
      <c r="ET821" s="2"/>
      <c r="EU821" s="2"/>
      <c r="EV821" s="2"/>
    </row>
    <row r="822" spans="1:152" ht="12.7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c r="BS822" s="2"/>
      <c r="BT822" s="2"/>
      <c r="BU822" s="2"/>
      <c r="BV822" s="2"/>
      <c r="BW822" s="2"/>
      <c r="BX822" s="2"/>
      <c r="BY822" s="2"/>
      <c r="BZ822" s="2"/>
      <c r="CA822" s="2"/>
      <c r="CB822" s="2"/>
      <c r="CC822" s="2"/>
      <c r="CD822" s="2"/>
      <c r="CE822" s="2"/>
      <c r="CF822" s="2"/>
      <c r="CG822" s="2"/>
      <c r="CH822" s="2"/>
      <c r="CI822" s="2"/>
      <c r="CJ822" s="2"/>
      <c r="CK822" s="2"/>
      <c r="CL822" s="2"/>
      <c r="CM822" s="2"/>
      <c r="CN822" s="2"/>
      <c r="CO822" s="2"/>
      <c r="CP822" s="2"/>
      <c r="CQ822" s="2"/>
      <c r="CR822" s="2"/>
      <c r="CS822" s="2"/>
      <c r="CT822" s="2"/>
      <c r="CU822" s="2"/>
      <c r="CV822" s="2"/>
      <c r="CW822" s="2"/>
      <c r="CX822" s="2"/>
      <c r="CY822" s="2"/>
      <c r="CZ822" s="2"/>
      <c r="DA822" s="2"/>
      <c r="DB822" s="2"/>
      <c r="DC822" s="2"/>
      <c r="DD822" s="2"/>
      <c r="DE822" s="2"/>
      <c r="DF822" s="2"/>
      <c r="DG822" s="2"/>
      <c r="DH822" s="2"/>
      <c r="DI822" s="2"/>
      <c r="DJ822" s="2"/>
      <c r="DK822" s="2"/>
      <c r="DL822" s="2"/>
      <c r="DM822" s="2"/>
      <c r="DN822" s="2"/>
      <c r="DO822" s="2"/>
      <c r="DP822" s="2"/>
      <c r="DQ822" s="2"/>
      <c r="DR822" s="2"/>
      <c r="DS822" s="2"/>
      <c r="DT822" s="2"/>
      <c r="DU822" s="2"/>
      <c r="DV822" s="2"/>
      <c r="DW822" s="2"/>
      <c r="DX822" s="2"/>
      <c r="DY822" s="2"/>
      <c r="DZ822" s="2"/>
      <c r="EA822" s="2"/>
      <c r="EB822" s="2"/>
      <c r="EC822" s="2"/>
      <c r="ED822" s="2"/>
      <c r="EE822" s="2"/>
      <c r="EF822" s="2"/>
      <c r="EG822" s="2"/>
      <c r="EH822" s="2"/>
      <c r="EI822" s="2"/>
      <c r="EJ822" s="2"/>
      <c r="EK822" s="2"/>
      <c r="EL822" s="2"/>
      <c r="EM822" s="2"/>
      <c r="EN822" s="2"/>
      <c r="EO822" s="2"/>
      <c r="EP822" s="2"/>
      <c r="EQ822" s="2"/>
      <c r="ER822" s="2"/>
      <c r="ES822" s="2"/>
      <c r="ET822" s="2"/>
      <c r="EU822" s="2"/>
      <c r="EV822" s="2"/>
    </row>
    <row r="823" spans="1:152" ht="12.7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c r="BS823" s="2"/>
      <c r="BT823" s="2"/>
      <c r="BU823" s="2"/>
      <c r="BV823" s="2"/>
      <c r="BW823" s="2"/>
      <c r="BX823" s="2"/>
      <c r="BY823" s="2"/>
      <c r="BZ823" s="2"/>
      <c r="CA823" s="2"/>
      <c r="CB823" s="2"/>
      <c r="CC823" s="2"/>
      <c r="CD823" s="2"/>
      <c r="CE823" s="2"/>
      <c r="CF823" s="2"/>
      <c r="CG823" s="2"/>
      <c r="CH823" s="2"/>
      <c r="CI823" s="2"/>
      <c r="CJ823" s="2"/>
      <c r="CK823" s="2"/>
      <c r="CL823" s="2"/>
      <c r="CM823" s="2"/>
      <c r="CN823" s="2"/>
      <c r="CO823" s="2"/>
      <c r="CP823" s="2"/>
      <c r="CQ823" s="2"/>
      <c r="CR823" s="2"/>
      <c r="CS823" s="2"/>
      <c r="CT823" s="2"/>
      <c r="CU823" s="2"/>
      <c r="CV823" s="2"/>
      <c r="CW823" s="2"/>
      <c r="CX823" s="2"/>
      <c r="CY823" s="2"/>
      <c r="CZ823" s="2"/>
      <c r="DA823" s="2"/>
      <c r="DB823" s="2"/>
      <c r="DC823" s="2"/>
      <c r="DD823" s="2"/>
      <c r="DE823" s="2"/>
      <c r="DF823" s="2"/>
      <c r="DG823" s="2"/>
      <c r="DH823" s="2"/>
      <c r="DI823" s="2"/>
      <c r="DJ823" s="2"/>
      <c r="DK823" s="2"/>
      <c r="DL823" s="2"/>
      <c r="DM823" s="2"/>
      <c r="DN823" s="2"/>
      <c r="DO823" s="2"/>
      <c r="DP823" s="2"/>
      <c r="DQ823" s="2"/>
      <c r="DR823" s="2"/>
      <c r="DS823" s="2"/>
      <c r="DT823" s="2"/>
      <c r="DU823" s="2"/>
      <c r="DV823" s="2"/>
      <c r="DW823" s="2"/>
      <c r="DX823" s="2"/>
      <c r="DY823" s="2"/>
      <c r="DZ823" s="2"/>
      <c r="EA823" s="2"/>
      <c r="EB823" s="2"/>
      <c r="EC823" s="2"/>
      <c r="ED823" s="2"/>
      <c r="EE823" s="2"/>
      <c r="EF823" s="2"/>
      <c r="EG823" s="2"/>
      <c r="EH823" s="2"/>
      <c r="EI823" s="2"/>
      <c r="EJ823" s="2"/>
      <c r="EK823" s="2"/>
      <c r="EL823" s="2"/>
      <c r="EM823" s="2"/>
      <c r="EN823" s="2"/>
      <c r="EO823" s="2"/>
      <c r="EP823" s="2"/>
      <c r="EQ823" s="2"/>
      <c r="ER823" s="2"/>
      <c r="ES823" s="2"/>
      <c r="ET823" s="2"/>
      <c r="EU823" s="2"/>
      <c r="EV823" s="2"/>
    </row>
    <row r="824" spans="1:152" ht="12.7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c r="BS824" s="2"/>
      <c r="BT824" s="2"/>
      <c r="BU824" s="2"/>
      <c r="BV824" s="2"/>
      <c r="BW824" s="2"/>
      <c r="BX824" s="2"/>
      <c r="BY824" s="2"/>
      <c r="BZ824" s="2"/>
      <c r="CA824" s="2"/>
      <c r="CB824" s="2"/>
      <c r="CC824" s="2"/>
      <c r="CD824" s="2"/>
      <c r="CE824" s="2"/>
      <c r="CF824" s="2"/>
      <c r="CG824" s="2"/>
      <c r="CH824" s="2"/>
      <c r="CI824" s="2"/>
      <c r="CJ824" s="2"/>
      <c r="CK824" s="2"/>
      <c r="CL824" s="2"/>
      <c r="CM824" s="2"/>
      <c r="CN824" s="2"/>
      <c r="CO824" s="2"/>
      <c r="CP824" s="2"/>
      <c r="CQ824" s="2"/>
      <c r="CR824" s="2"/>
      <c r="CS824" s="2"/>
      <c r="CT824" s="2"/>
      <c r="CU824" s="2"/>
      <c r="CV824" s="2"/>
      <c r="CW824" s="2"/>
      <c r="CX824" s="2"/>
      <c r="CY824" s="2"/>
      <c r="CZ824" s="2"/>
      <c r="DA824" s="2"/>
      <c r="DB824" s="2"/>
      <c r="DC824" s="2"/>
      <c r="DD824" s="2"/>
      <c r="DE824" s="2"/>
      <c r="DF824" s="2"/>
      <c r="DG824" s="2"/>
      <c r="DH824" s="2"/>
      <c r="DI824" s="2"/>
      <c r="DJ824" s="2"/>
      <c r="DK824" s="2"/>
      <c r="DL824" s="2"/>
      <c r="DM824" s="2"/>
      <c r="DN824" s="2"/>
      <c r="DO824" s="2"/>
      <c r="DP824" s="2"/>
      <c r="DQ824" s="2"/>
      <c r="DR824" s="2"/>
      <c r="DS824" s="2"/>
      <c r="DT824" s="2"/>
      <c r="DU824" s="2"/>
      <c r="DV824" s="2"/>
      <c r="DW824" s="2"/>
      <c r="DX824" s="2"/>
      <c r="DY824" s="2"/>
      <c r="DZ824" s="2"/>
      <c r="EA824" s="2"/>
      <c r="EB824" s="2"/>
      <c r="EC824" s="2"/>
      <c r="ED824" s="2"/>
      <c r="EE824" s="2"/>
      <c r="EF824" s="2"/>
      <c r="EG824" s="2"/>
      <c r="EH824" s="2"/>
      <c r="EI824" s="2"/>
      <c r="EJ824" s="2"/>
      <c r="EK824" s="2"/>
      <c r="EL824" s="2"/>
      <c r="EM824" s="2"/>
      <c r="EN824" s="2"/>
      <c r="EO824" s="2"/>
      <c r="EP824" s="2"/>
      <c r="EQ824" s="2"/>
      <c r="ER824" s="2"/>
      <c r="ES824" s="2"/>
      <c r="ET824" s="2"/>
      <c r="EU824" s="2"/>
      <c r="EV824" s="2"/>
    </row>
    <row r="825" spans="1:152" ht="12.7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c r="BS825" s="2"/>
      <c r="BT825" s="2"/>
      <c r="BU825" s="2"/>
      <c r="BV825" s="2"/>
      <c r="BW825" s="2"/>
      <c r="BX825" s="2"/>
      <c r="BY825" s="2"/>
      <c r="BZ825" s="2"/>
      <c r="CA825" s="2"/>
      <c r="CB825" s="2"/>
      <c r="CC825" s="2"/>
      <c r="CD825" s="2"/>
      <c r="CE825" s="2"/>
      <c r="CF825" s="2"/>
      <c r="CG825" s="2"/>
      <c r="CH825" s="2"/>
      <c r="CI825" s="2"/>
      <c r="CJ825" s="2"/>
      <c r="CK825" s="2"/>
      <c r="CL825" s="2"/>
      <c r="CM825" s="2"/>
      <c r="CN825" s="2"/>
      <c r="CO825" s="2"/>
      <c r="CP825" s="2"/>
      <c r="CQ825" s="2"/>
      <c r="CR825" s="2"/>
      <c r="CS825" s="2"/>
      <c r="CT825" s="2"/>
      <c r="CU825" s="2"/>
      <c r="CV825" s="2"/>
      <c r="CW825" s="2"/>
      <c r="CX825" s="2"/>
      <c r="CY825" s="2"/>
      <c r="CZ825" s="2"/>
      <c r="DA825" s="2"/>
      <c r="DB825" s="2"/>
      <c r="DC825" s="2"/>
      <c r="DD825" s="2"/>
      <c r="DE825" s="2"/>
      <c r="DF825" s="2"/>
      <c r="DG825" s="2"/>
      <c r="DH825" s="2"/>
      <c r="DI825" s="2"/>
      <c r="DJ825" s="2"/>
      <c r="DK825" s="2"/>
      <c r="DL825" s="2"/>
      <c r="DM825" s="2"/>
      <c r="DN825" s="2"/>
      <c r="DO825" s="2"/>
      <c r="DP825" s="2"/>
      <c r="DQ825" s="2"/>
      <c r="DR825" s="2"/>
      <c r="DS825" s="2"/>
      <c r="DT825" s="2"/>
      <c r="DU825" s="2"/>
      <c r="DV825" s="2"/>
      <c r="DW825" s="2"/>
      <c r="DX825" s="2"/>
      <c r="DY825" s="2"/>
      <c r="DZ825" s="2"/>
      <c r="EA825" s="2"/>
      <c r="EB825" s="2"/>
      <c r="EC825" s="2"/>
      <c r="ED825" s="2"/>
      <c r="EE825" s="2"/>
      <c r="EF825" s="2"/>
      <c r="EG825" s="2"/>
      <c r="EH825" s="2"/>
      <c r="EI825" s="2"/>
      <c r="EJ825" s="2"/>
      <c r="EK825" s="2"/>
      <c r="EL825" s="2"/>
      <c r="EM825" s="2"/>
      <c r="EN825" s="2"/>
      <c r="EO825" s="2"/>
      <c r="EP825" s="2"/>
      <c r="EQ825" s="2"/>
      <c r="ER825" s="2"/>
      <c r="ES825" s="2"/>
      <c r="ET825" s="2"/>
      <c r="EU825" s="2"/>
      <c r="EV825" s="2"/>
    </row>
    <row r="826" spans="1:152" ht="12.7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c r="BS826" s="2"/>
      <c r="BT826" s="2"/>
      <c r="BU826" s="2"/>
      <c r="BV826" s="2"/>
      <c r="BW826" s="2"/>
      <c r="BX826" s="2"/>
      <c r="BY826" s="2"/>
      <c r="BZ826" s="2"/>
      <c r="CA826" s="2"/>
      <c r="CB826" s="2"/>
      <c r="CC826" s="2"/>
      <c r="CD826" s="2"/>
      <c r="CE826" s="2"/>
      <c r="CF826" s="2"/>
      <c r="CG826" s="2"/>
      <c r="CH826" s="2"/>
      <c r="CI826" s="2"/>
      <c r="CJ826" s="2"/>
      <c r="CK826" s="2"/>
      <c r="CL826" s="2"/>
      <c r="CM826" s="2"/>
      <c r="CN826" s="2"/>
      <c r="CO826" s="2"/>
      <c r="CP826" s="2"/>
      <c r="CQ826" s="2"/>
      <c r="CR826" s="2"/>
      <c r="CS826" s="2"/>
      <c r="CT826" s="2"/>
      <c r="CU826" s="2"/>
      <c r="CV826" s="2"/>
      <c r="CW826" s="2"/>
      <c r="CX826" s="2"/>
      <c r="CY826" s="2"/>
      <c r="CZ826" s="2"/>
      <c r="DA826" s="2"/>
      <c r="DB826" s="2"/>
      <c r="DC826" s="2"/>
      <c r="DD826" s="2"/>
      <c r="DE826" s="2"/>
      <c r="DF826" s="2"/>
      <c r="DG826" s="2"/>
      <c r="DH826" s="2"/>
      <c r="DI826" s="2"/>
      <c r="DJ826" s="2"/>
      <c r="DK826" s="2"/>
      <c r="DL826" s="2"/>
      <c r="DM826" s="2"/>
      <c r="DN826" s="2"/>
      <c r="DO826" s="2"/>
      <c r="DP826" s="2"/>
      <c r="DQ826" s="2"/>
      <c r="DR826" s="2"/>
      <c r="DS826" s="2"/>
      <c r="DT826" s="2"/>
      <c r="DU826" s="2"/>
      <c r="DV826" s="2"/>
      <c r="DW826" s="2"/>
      <c r="DX826" s="2"/>
      <c r="DY826" s="2"/>
      <c r="DZ826" s="2"/>
      <c r="EA826" s="2"/>
      <c r="EB826" s="2"/>
      <c r="EC826" s="2"/>
      <c r="ED826" s="2"/>
      <c r="EE826" s="2"/>
      <c r="EF826" s="2"/>
      <c r="EG826" s="2"/>
      <c r="EH826" s="2"/>
      <c r="EI826" s="2"/>
      <c r="EJ826" s="2"/>
      <c r="EK826" s="2"/>
      <c r="EL826" s="2"/>
      <c r="EM826" s="2"/>
      <c r="EN826" s="2"/>
      <c r="EO826" s="2"/>
      <c r="EP826" s="2"/>
      <c r="EQ826" s="2"/>
      <c r="ER826" s="2"/>
      <c r="ES826" s="2"/>
      <c r="ET826" s="2"/>
      <c r="EU826" s="2"/>
      <c r="EV826" s="2"/>
    </row>
    <row r="827" spans="1:152" ht="12.7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c r="BS827" s="2"/>
      <c r="BT827" s="2"/>
      <c r="BU827" s="2"/>
      <c r="BV827" s="2"/>
      <c r="BW827" s="2"/>
      <c r="BX827" s="2"/>
      <c r="BY827" s="2"/>
      <c r="BZ827" s="2"/>
      <c r="CA827" s="2"/>
      <c r="CB827" s="2"/>
      <c r="CC827" s="2"/>
      <c r="CD827" s="2"/>
      <c r="CE827" s="2"/>
      <c r="CF827" s="2"/>
      <c r="CG827" s="2"/>
      <c r="CH827" s="2"/>
      <c r="CI827" s="2"/>
      <c r="CJ827" s="2"/>
      <c r="CK827" s="2"/>
      <c r="CL827" s="2"/>
      <c r="CM827" s="2"/>
      <c r="CN827" s="2"/>
      <c r="CO827" s="2"/>
      <c r="CP827" s="2"/>
      <c r="CQ827" s="2"/>
      <c r="CR827" s="2"/>
      <c r="CS827" s="2"/>
      <c r="CT827" s="2"/>
      <c r="CU827" s="2"/>
      <c r="CV827" s="2"/>
      <c r="CW827" s="2"/>
      <c r="CX827" s="2"/>
      <c r="CY827" s="2"/>
      <c r="CZ827" s="2"/>
      <c r="DA827" s="2"/>
      <c r="DB827" s="2"/>
      <c r="DC827" s="2"/>
      <c r="DD827" s="2"/>
      <c r="DE827" s="2"/>
      <c r="DF827" s="2"/>
      <c r="DG827" s="2"/>
      <c r="DH827" s="2"/>
      <c r="DI827" s="2"/>
      <c r="DJ827" s="2"/>
      <c r="DK827" s="2"/>
      <c r="DL827" s="2"/>
      <c r="DM827" s="2"/>
      <c r="DN827" s="2"/>
      <c r="DO827" s="2"/>
      <c r="DP827" s="2"/>
      <c r="DQ827" s="2"/>
      <c r="DR827" s="2"/>
      <c r="DS827" s="2"/>
      <c r="DT827" s="2"/>
      <c r="DU827" s="2"/>
      <c r="DV827" s="2"/>
      <c r="DW827" s="2"/>
      <c r="DX827" s="2"/>
      <c r="DY827" s="2"/>
      <c r="DZ827" s="2"/>
      <c r="EA827" s="2"/>
      <c r="EB827" s="2"/>
      <c r="EC827" s="2"/>
      <c r="ED827" s="2"/>
      <c r="EE827" s="2"/>
      <c r="EF827" s="2"/>
      <c r="EG827" s="2"/>
      <c r="EH827" s="2"/>
      <c r="EI827" s="2"/>
      <c r="EJ827" s="2"/>
      <c r="EK827" s="2"/>
      <c r="EL827" s="2"/>
      <c r="EM827" s="2"/>
      <c r="EN827" s="2"/>
      <c r="EO827" s="2"/>
      <c r="EP827" s="2"/>
      <c r="EQ827" s="2"/>
      <c r="ER827" s="2"/>
      <c r="ES827" s="2"/>
      <c r="ET827" s="2"/>
      <c r="EU827" s="2"/>
      <c r="EV827" s="2"/>
    </row>
    <row r="828" spans="1:152" ht="12.7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2"/>
      <c r="BT828" s="2"/>
      <c r="BU828" s="2"/>
      <c r="BV828" s="2"/>
      <c r="BW828" s="2"/>
      <c r="BX828" s="2"/>
      <c r="BY828" s="2"/>
      <c r="BZ828" s="2"/>
      <c r="CA828" s="2"/>
      <c r="CB828" s="2"/>
      <c r="CC828" s="2"/>
      <c r="CD828" s="2"/>
      <c r="CE828" s="2"/>
      <c r="CF828" s="2"/>
      <c r="CG828" s="2"/>
      <c r="CH828" s="2"/>
      <c r="CI828" s="2"/>
      <c r="CJ828" s="2"/>
      <c r="CK828" s="2"/>
      <c r="CL828" s="2"/>
      <c r="CM828" s="2"/>
      <c r="CN828" s="2"/>
      <c r="CO828" s="2"/>
      <c r="CP828" s="2"/>
      <c r="CQ828" s="2"/>
      <c r="CR828" s="2"/>
      <c r="CS828" s="2"/>
      <c r="CT828" s="2"/>
      <c r="CU828" s="2"/>
      <c r="CV828" s="2"/>
      <c r="CW828" s="2"/>
      <c r="CX828" s="2"/>
      <c r="CY828" s="2"/>
      <c r="CZ828" s="2"/>
      <c r="DA828" s="2"/>
      <c r="DB828" s="2"/>
      <c r="DC828" s="2"/>
      <c r="DD828" s="2"/>
      <c r="DE828" s="2"/>
      <c r="DF828" s="2"/>
      <c r="DG828" s="2"/>
      <c r="DH828" s="2"/>
      <c r="DI828" s="2"/>
      <c r="DJ828" s="2"/>
      <c r="DK828" s="2"/>
      <c r="DL828" s="2"/>
      <c r="DM828" s="2"/>
      <c r="DN828" s="2"/>
      <c r="DO828" s="2"/>
      <c r="DP828" s="2"/>
      <c r="DQ828" s="2"/>
      <c r="DR828" s="2"/>
      <c r="DS828" s="2"/>
      <c r="DT828" s="2"/>
      <c r="DU828" s="2"/>
      <c r="DV828" s="2"/>
      <c r="DW828" s="2"/>
      <c r="DX828" s="2"/>
      <c r="DY828" s="2"/>
      <c r="DZ828" s="2"/>
      <c r="EA828" s="2"/>
      <c r="EB828" s="2"/>
      <c r="EC828" s="2"/>
      <c r="ED828" s="2"/>
      <c r="EE828" s="2"/>
      <c r="EF828" s="2"/>
      <c r="EG828" s="2"/>
      <c r="EH828" s="2"/>
      <c r="EI828" s="2"/>
      <c r="EJ828" s="2"/>
      <c r="EK828" s="2"/>
      <c r="EL828" s="2"/>
      <c r="EM828" s="2"/>
      <c r="EN828" s="2"/>
      <c r="EO828" s="2"/>
      <c r="EP828" s="2"/>
      <c r="EQ828" s="2"/>
      <c r="ER828" s="2"/>
      <c r="ES828" s="2"/>
      <c r="ET828" s="2"/>
      <c r="EU828" s="2"/>
      <c r="EV828" s="2"/>
    </row>
    <row r="829" spans="1:152" ht="12.7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c r="BS829" s="2"/>
      <c r="BT829" s="2"/>
      <c r="BU829" s="2"/>
      <c r="BV829" s="2"/>
      <c r="BW829" s="2"/>
      <c r="BX829" s="2"/>
      <c r="BY829" s="2"/>
      <c r="BZ829" s="2"/>
      <c r="CA829" s="2"/>
      <c r="CB829" s="2"/>
      <c r="CC829" s="2"/>
      <c r="CD829" s="2"/>
      <c r="CE829" s="2"/>
      <c r="CF829" s="2"/>
      <c r="CG829" s="2"/>
      <c r="CH829" s="2"/>
      <c r="CI829" s="2"/>
      <c r="CJ829" s="2"/>
      <c r="CK829" s="2"/>
      <c r="CL829" s="2"/>
      <c r="CM829" s="2"/>
      <c r="CN829" s="2"/>
      <c r="CO829" s="2"/>
      <c r="CP829" s="2"/>
      <c r="CQ829" s="2"/>
      <c r="CR829" s="2"/>
      <c r="CS829" s="2"/>
      <c r="CT829" s="2"/>
      <c r="CU829" s="2"/>
      <c r="CV829" s="2"/>
      <c r="CW829" s="2"/>
      <c r="CX829" s="2"/>
      <c r="CY829" s="2"/>
      <c r="CZ829" s="2"/>
      <c r="DA829" s="2"/>
      <c r="DB829" s="2"/>
      <c r="DC829" s="2"/>
      <c r="DD829" s="2"/>
      <c r="DE829" s="2"/>
      <c r="DF829" s="2"/>
      <c r="DG829" s="2"/>
      <c r="DH829" s="2"/>
      <c r="DI829" s="2"/>
      <c r="DJ829" s="2"/>
      <c r="DK829" s="2"/>
      <c r="DL829" s="2"/>
      <c r="DM829" s="2"/>
      <c r="DN829" s="2"/>
      <c r="DO829" s="2"/>
      <c r="DP829" s="2"/>
      <c r="DQ829" s="2"/>
      <c r="DR829" s="2"/>
      <c r="DS829" s="2"/>
      <c r="DT829" s="2"/>
      <c r="DU829" s="2"/>
      <c r="DV829" s="2"/>
      <c r="DW829" s="2"/>
      <c r="DX829" s="2"/>
      <c r="DY829" s="2"/>
      <c r="DZ829" s="2"/>
      <c r="EA829" s="2"/>
      <c r="EB829" s="2"/>
      <c r="EC829" s="2"/>
      <c r="ED829" s="2"/>
      <c r="EE829" s="2"/>
      <c r="EF829" s="2"/>
      <c r="EG829" s="2"/>
      <c r="EH829" s="2"/>
      <c r="EI829" s="2"/>
      <c r="EJ829" s="2"/>
      <c r="EK829" s="2"/>
      <c r="EL829" s="2"/>
      <c r="EM829" s="2"/>
      <c r="EN829" s="2"/>
      <c r="EO829" s="2"/>
      <c r="EP829" s="2"/>
      <c r="EQ829" s="2"/>
      <c r="ER829" s="2"/>
      <c r="ES829" s="2"/>
      <c r="ET829" s="2"/>
      <c r="EU829" s="2"/>
      <c r="EV829" s="2"/>
    </row>
    <row r="830" spans="1:152" ht="12.7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c r="BS830" s="2"/>
      <c r="BT830" s="2"/>
      <c r="BU830" s="2"/>
      <c r="BV830" s="2"/>
      <c r="BW830" s="2"/>
      <c r="BX830" s="2"/>
      <c r="BY830" s="2"/>
      <c r="BZ830" s="2"/>
      <c r="CA830" s="2"/>
      <c r="CB830" s="2"/>
      <c r="CC830" s="2"/>
      <c r="CD830" s="2"/>
      <c r="CE830" s="2"/>
      <c r="CF830" s="2"/>
      <c r="CG830" s="2"/>
      <c r="CH830" s="2"/>
      <c r="CI830" s="2"/>
      <c r="CJ830" s="2"/>
      <c r="CK830" s="2"/>
      <c r="CL830" s="2"/>
      <c r="CM830" s="2"/>
      <c r="CN830" s="2"/>
      <c r="CO830" s="2"/>
      <c r="CP830" s="2"/>
      <c r="CQ830" s="2"/>
      <c r="CR830" s="2"/>
      <c r="CS830" s="2"/>
      <c r="CT830" s="2"/>
      <c r="CU830" s="2"/>
      <c r="CV830" s="2"/>
      <c r="CW830" s="2"/>
      <c r="CX830" s="2"/>
      <c r="CY830" s="2"/>
      <c r="CZ830" s="2"/>
      <c r="DA830" s="2"/>
      <c r="DB830" s="2"/>
      <c r="DC830" s="2"/>
      <c r="DD830" s="2"/>
      <c r="DE830" s="2"/>
      <c r="DF830" s="2"/>
      <c r="DG830" s="2"/>
      <c r="DH830" s="2"/>
      <c r="DI830" s="2"/>
      <c r="DJ830" s="2"/>
      <c r="DK830" s="2"/>
      <c r="DL830" s="2"/>
      <c r="DM830" s="2"/>
      <c r="DN830" s="2"/>
      <c r="DO830" s="2"/>
      <c r="DP830" s="2"/>
      <c r="DQ830" s="2"/>
      <c r="DR830" s="2"/>
      <c r="DS830" s="2"/>
      <c r="DT830" s="2"/>
      <c r="DU830" s="2"/>
      <c r="DV830" s="2"/>
      <c r="DW830" s="2"/>
      <c r="DX830" s="2"/>
      <c r="DY830" s="2"/>
      <c r="DZ830" s="2"/>
      <c r="EA830" s="2"/>
      <c r="EB830" s="2"/>
      <c r="EC830" s="2"/>
      <c r="ED830" s="2"/>
      <c r="EE830" s="2"/>
      <c r="EF830" s="2"/>
      <c r="EG830" s="2"/>
      <c r="EH830" s="2"/>
      <c r="EI830" s="2"/>
      <c r="EJ830" s="2"/>
      <c r="EK830" s="2"/>
      <c r="EL830" s="2"/>
      <c r="EM830" s="2"/>
      <c r="EN830" s="2"/>
      <c r="EO830" s="2"/>
      <c r="EP830" s="2"/>
      <c r="EQ830" s="2"/>
      <c r="ER830" s="2"/>
      <c r="ES830" s="2"/>
      <c r="ET830" s="2"/>
      <c r="EU830" s="2"/>
      <c r="EV830" s="2"/>
    </row>
    <row r="831" spans="1:152" ht="12.7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c r="BR831" s="2"/>
      <c r="BS831" s="2"/>
      <c r="BT831" s="2"/>
      <c r="BU831" s="2"/>
      <c r="BV831" s="2"/>
      <c r="BW831" s="2"/>
      <c r="BX831" s="2"/>
      <c r="BY831" s="2"/>
      <c r="BZ831" s="2"/>
      <c r="CA831" s="2"/>
      <c r="CB831" s="2"/>
      <c r="CC831" s="2"/>
      <c r="CD831" s="2"/>
      <c r="CE831" s="2"/>
      <c r="CF831" s="2"/>
      <c r="CG831" s="2"/>
      <c r="CH831" s="2"/>
      <c r="CI831" s="2"/>
      <c r="CJ831" s="2"/>
      <c r="CK831" s="2"/>
      <c r="CL831" s="2"/>
      <c r="CM831" s="2"/>
      <c r="CN831" s="2"/>
      <c r="CO831" s="2"/>
      <c r="CP831" s="2"/>
      <c r="CQ831" s="2"/>
      <c r="CR831" s="2"/>
      <c r="CS831" s="2"/>
      <c r="CT831" s="2"/>
      <c r="CU831" s="2"/>
      <c r="CV831" s="2"/>
      <c r="CW831" s="2"/>
      <c r="CX831" s="2"/>
      <c r="CY831" s="2"/>
      <c r="CZ831" s="2"/>
      <c r="DA831" s="2"/>
      <c r="DB831" s="2"/>
      <c r="DC831" s="2"/>
      <c r="DD831" s="2"/>
      <c r="DE831" s="2"/>
      <c r="DF831" s="2"/>
      <c r="DG831" s="2"/>
      <c r="DH831" s="2"/>
      <c r="DI831" s="2"/>
      <c r="DJ831" s="2"/>
      <c r="DK831" s="2"/>
      <c r="DL831" s="2"/>
      <c r="DM831" s="2"/>
      <c r="DN831" s="2"/>
      <c r="DO831" s="2"/>
      <c r="DP831" s="2"/>
      <c r="DQ831" s="2"/>
      <c r="DR831" s="2"/>
      <c r="DS831" s="2"/>
      <c r="DT831" s="2"/>
      <c r="DU831" s="2"/>
      <c r="DV831" s="2"/>
      <c r="DW831" s="2"/>
      <c r="DX831" s="2"/>
      <c r="DY831" s="2"/>
      <c r="DZ831" s="2"/>
      <c r="EA831" s="2"/>
      <c r="EB831" s="2"/>
      <c r="EC831" s="2"/>
      <c r="ED831" s="2"/>
      <c r="EE831" s="2"/>
      <c r="EF831" s="2"/>
      <c r="EG831" s="2"/>
      <c r="EH831" s="2"/>
      <c r="EI831" s="2"/>
      <c r="EJ831" s="2"/>
      <c r="EK831" s="2"/>
      <c r="EL831" s="2"/>
      <c r="EM831" s="2"/>
      <c r="EN831" s="2"/>
      <c r="EO831" s="2"/>
      <c r="EP831" s="2"/>
      <c r="EQ831" s="2"/>
      <c r="ER831" s="2"/>
      <c r="ES831" s="2"/>
      <c r="ET831" s="2"/>
      <c r="EU831" s="2"/>
      <c r="EV831" s="2"/>
    </row>
    <row r="832" spans="1:152" ht="12.7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c r="BS832" s="2"/>
      <c r="BT832" s="2"/>
      <c r="BU832" s="2"/>
      <c r="BV832" s="2"/>
      <c r="BW832" s="2"/>
      <c r="BX832" s="2"/>
      <c r="BY832" s="2"/>
      <c r="BZ832" s="2"/>
      <c r="CA832" s="2"/>
      <c r="CB832" s="2"/>
      <c r="CC832" s="2"/>
      <c r="CD832" s="2"/>
      <c r="CE832" s="2"/>
      <c r="CF832" s="2"/>
      <c r="CG832" s="2"/>
      <c r="CH832" s="2"/>
      <c r="CI832" s="2"/>
      <c r="CJ832" s="2"/>
      <c r="CK832" s="2"/>
      <c r="CL832" s="2"/>
      <c r="CM832" s="2"/>
      <c r="CN832" s="2"/>
      <c r="CO832" s="2"/>
      <c r="CP832" s="2"/>
      <c r="CQ832" s="2"/>
      <c r="CR832" s="2"/>
      <c r="CS832" s="2"/>
      <c r="CT832" s="2"/>
      <c r="CU832" s="2"/>
      <c r="CV832" s="2"/>
      <c r="CW832" s="2"/>
      <c r="CX832" s="2"/>
      <c r="CY832" s="2"/>
      <c r="CZ832" s="2"/>
      <c r="DA832" s="2"/>
      <c r="DB832" s="2"/>
      <c r="DC832" s="2"/>
      <c r="DD832" s="2"/>
      <c r="DE832" s="2"/>
      <c r="DF832" s="2"/>
      <c r="DG832" s="2"/>
      <c r="DH832" s="2"/>
      <c r="DI832" s="2"/>
      <c r="DJ832" s="2"/>
      <c r="DK832" s="2"/>
      <c r="DL832" s="2"/>
      <c r="DM832" s="2"/>
      <c r="DN832" s="2"/>
      <c r="DO832" s="2"/>
      <c r="DP832" s="2"/>
      <c r="DQ832" s="2"/>
      <c r="DR832" s="2"/>
      <c r="DS832" s="2"/>
      <c r="DT832" s="2"/>
      <c r="DU832" s="2"/>
      <c r="DV832" s="2"/>
      <c r="DW832" s="2"/>
      <c r="DX832" s="2"/>
      <c r="DY832" s="2"/>
      <c r="DZ832" s="2"/>
      <c r="EA832" s="2"/>
      <c r="EB832" s="2"/>
      <c r="EC832" s="2"/>
      <c r="ED832" s="2"/>
      <c r="EE832" s="2"/>
      <c r="EF832" s="2"/>
      <c r="EG832" s="2"/>
      <c r="EH832" s="2"/>
      <c r="EI832" s="2"/>
      <c r="EJ832" s="2"/>
      <c r="EK832" s="2"/>
      <c r="EL832" s="2"/>
      <c r="EM832" s="2"/>
      <c r="EN832" s="2"/>
      <c r="EO832" s="2"/>
      <c r="EP832" s="2"/>
      <c r="EQ832" s="2"/>
      <c r="ER832" s="2"/>
      <c r="ES832" s="2"/>
      <c r="ET832" s="2"/>
      <c r="EU832" s="2"/>
      <c r="EV832" s="2"/>
    </row>
    <row r="833" spans="1:152" ht="12.7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c r="BR833" s="2"/>
      <c r="BS833" s="2"/>
      <c r="BT833" s="2"/>
      <c r="BU833" s="2"/>
      <c r="BV833" s="2"/>
      <c r="BW833" s="2"/>
      <c r="BX833" s="2"/>
      <c r="BY833" s="2"/>
      <c r="BZ833" s="2"/>
      <c r="CA833" s="2"/>
      <c r="CB833" s="2"/>
      <c r="CC833" s="2"/>
      <c r="CD833" s="2"/>
      <c r="CE833" s="2"/>
      <c r="CF833" s="2"/>
      <c r="CG833" s="2"/>
      <c r="CH833" s="2"/>
      <c r="CI833" s="2"/>
      <c r="CJ833" s="2"/>
      <c r="CK833" s="2"/>
      <c r="CL833" s="2"/>
      <c r="CM833" s="2"/>
      <c r="CN833" s="2"/>
      <c r="CO833" s="2"/>
      <c r="CP833" s="2"/>
      <c r="CQ833" s="2"/>
      <c r="CR833" s="2"/>
      <c r="CS833" s="2"/>
      <c r="CT833" s="2"/>
      <c r="CU833" s="2"/>
      <c r="CV833" s="2"/>
      <c r="CW833" s="2"/>
      <c r="CX833" s="2"/>
      <c r="CY833" s="2"/>
      <c r="CZ833" s="2"/>
      <c r="DA833" s="2"/>
      <c r="DB833" s="2"/>
      <c r="DC833" s="2"/>
      <c r="DD833" s="2"/>
      <c r="DE833" s="2"/>
      <c r="DF833" s="2"/>
      <c r="DG833" s="2"/>
      <c r="DH833" s="2"/>
      <c r="DI833" s="2"/>
      <c r="DJ833" s="2"/>
      <c r="DK833" s="2"/>
      <c r="DL833" s="2"/>
      <c r="DM833" s="2"/>
      <c r="DN833" s="2"/>
      <c r="DO833" s="2"/>
      <c r="DP833" s="2"/>
      <c r="DQ833" s="2"/>
      <c r="DR833" s="2"/>
      <c r="DS833" s="2"/>
      <c r="DT833" s="2"/>
      <c r="DU833" s="2"/>
      <c r="DV833" s="2"/>
      <c r="DW833" s="2"/>
      <c r="DX833" s="2"/>
      <c r="DY833" s="2"/>
      <c r="DZ833" s="2"/>
      <c r="EA833" s="2"/>
      <c r="EB833" s="2"/>
      <c r="EC833" s="2"/>
      <c r="ED833" s="2"/>
      <c r="EE833" s="2"/>
      <c r="EF833" s="2"/>
      <c r="EG833" s="2"/>
      <c r="EH833" s="2"/>
      <c r="EI833" s="2"/>
      <c r="EJ833" s="2"/>
      <c r="EK833" s="2"/>
      <c r="EL833" s="2"/>
      <c r="EM833" s="2"/>
      <c r="EN833" s="2"/>
      <c r="EO833" s="2"/>
      <c r="EP833" s="2"/>
      <c r="EQ833" s="2"/>
      <c r="ER833" s="2"/>
      <c r="ES833" s="2"/>
      <c r="ET833" s="2"/>
      <c r="EU833" s="2"/>
      <c r="EV833" s="2"/>
    </row>
    <row r="834" spans="1:152" ht="12.7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c r="BS834" s="2"/>
      <c r="BT834" s="2"/>
      <c r="BU834" s="2"/>
      <c r="BV834" s="2"/>
      <c r="BW834" s="2"/>
      <c r="BX834" s="2"/>
      <c r="BY834" s="2"/>
      <c r="BZ834" s="2"/>
      <c r="CA834" s="2"/>
      <c r="CB834" s="2"/>
      <c r="CC834" s="2"/>
      <c r="CD834" s="2"/>
      <c r="CE834" s="2"/>
      <c r="CF834" s="2"/>
      <c r="CG834" s="2"/>
      <c r="CH834" s="2"/>
      <c r="CI834" s="2"/>
      <c r="CJ834" s="2"/>
      <c r="CK834" s="2"/>
      <c r="CL834" s="2"/>
      <c r="CM834" s="2"/>
      <c r="CN834" s="2"/>
      <c r="CO834" s="2"/>
      <c r="CP834" s="2"/>
      <c r="CQ834" s="2"/>
      <c r="CR834" s="2"/>
      <c r="CS834" s="2"/>
      <c r="CT834" s="2"/>
      <c r="CU834" s="2"/>
      <c r="CV834" s="2"/>
      <c r="CW834" s="2"/>
      <c r="CX834" s="2"/>
      <c r="CY834" s="2"/>
      <c r="CZ834" s="2"/>
      <c r="DA834" s="2"/>
      <c r="DB834" s="2"/>
      <c r="DC834" s="2"/>
      <c r="DD834" s="2"/>
      <c r="DE834" s="2"/>
      <c r="DF834" s="2"/>
      <c r="DG834" s="2"/>
      <c r="DH834" s="2"/>
      <c r="DI834" s="2"/>
      <c r="DJ834" s="2"/>
      <c r="DK834" s="2"/>
      <c r="DL834" s="2"/>
      <c r="DM834" s="2"/>
      <c r="DN834" s="2"/>
      <c r="DO834" s="2"/>
      <c r="DP834" s="2"/>
      <c r="DQ834" s="2"/>
      <c r="DR834" s="2"/>
      <c r="DS834" s="2"/>
      <c r="DT834" s="2"/>
      <c r="DU834" s="2"/>
      <c r="DV834" s="2"/>
      <c r="DW834" s="2"/>
      <c r="DX834" s="2"/>
      <c r="DY834" s="2"/>
      <c r="DZ834" s="2"/>
      <c r="EA834" s="2"/>
      <c r="EB834" s="2"/>
      <c r="EC834" s="2"/>
      <c r="ED834" s="2"/>
      <c r="EE834" s="2"/>
      <c r="EF834" s="2"/>
      <c r="EG834" s="2"/>
      <c r="EH834" s="2"/>
      <c r="EI834" s="2"/>
      <c r="EJ834" s="2"/>
      <c r="EK834" s="2"/>
      <c r="EL834" s="2"/>
      <c r="EM834" s="2"/>
      <c r="EN834" s="2"/>
      <c r="EO834" s="2"/>
      <c r="EP834" s="2"/>
      <c r="EQ834" s="2"/>
      <c r="ER834" s="2"/>
      <c r="ES834" s="2"/>
      <c r="ET834" s="2"/>
      <c r="EU834" s="2"/>
      <c r="EV834" s="2"/>
    </row>
    <row r="835" spans="1:152" ht="12.7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c r="BS835" s="2"/>
      <c r="BT835" s="2"/>
      <c r="BU835" s="2"/>
      <c r="BV835" s="2"/>
      <c r="BW835" s="2"/>
      <c r="BX835" s="2"/>
      <c r="BY835" s="2"/>
      <c r="BZ835" s="2"/>
      <c r="CA835" s="2"/>
      <c r="CB835" s="2"/>
      <c r="CC835" s="2"/>
      <c r="CD835" s="2"/>
      <c r="CE835" s="2"/>
      <c r="CF835" s="2"/>
      <c r="CG835" s="2"/>
      <c r="CH835" s="2"/>
      <c r="CI835" s="2"/>
      <c r="CJ835" s="2"/>
      <c r="CK835" s="2"/>
      <c r="CL835" s="2"/>
      <c r="CM835" s="2"/>
      <c r="CN835" s="2"/>
      <c r="CO835" s="2"/>
      <c r="CP835" s="2"/>
      <c r="CQ835" s="2"/>
      <c r="CR835" s="2"/>
      <c r="CS835" s="2"/>
      <c r="CT835" s="2"/>
      <c r="CU835" s="2"/>
      <c r="CV835" s="2"/>
      <c r="CW835" s="2"/>
      <c r="CX835" s="2"/>
      <c r="CY835" s="2"/>
      <c r="CZ835" s="2"/>
      <c r="DA835" s="2"/>
      <c r="DB835" s="2"/>
      <c r="DC835" s="2"/>
      <c r="DD835" s="2"/>
      <c r="DE835" s="2"/>
      <c r="DF835" s="2"/>
      <c r="DG835" s="2"/>
      <c r="DH835" s="2"/>
      <c r="DI835" s="2"/>
      <c r="DJ835" s="2"/>
      <c r="DK835" s="2"/>
      <c r="DL835" s="2"/>
      <c r="DM835" s="2"/>
      <c r="DN835" s="2"/>
      <c r="DO835" s="2"/>
      <c r="DP835" s="2"/>
      <c r="DQ835" s="2"/>
      <c r="DR835" s="2"/>
      <c r="DS835" s="2"/>
      <c r="DT835" s="2"/>
      <c r="DU835" s="2"/>
      <c r="DV835" s="2"/>
      <c r="DW835" s="2"/>
      <c r="DX835" s="2"/>
      <c r="DY835" s="2"/>
      <c r="DZ835" s="2"/>
      <c r="EA835" s="2"/>
      <c r="EB835" s="2"/>
      <c r="EC835" s="2"/>
      <c r="ED835" s="2"/>
      <c r="EE835" s="2"/>
      <c r="EF835" s="2"/>
      <c r="EG835" s="2"/>
      <c r="EH835" s="2"/>
      <c r="EI835" s="2"/>
      <c r="EJ835" s="2"/>
      <c r="EK835" s="2"/>
      <c r="EL835" s="2"/>
      <c r="EM835" s="2"/>
      <c r="EN835" s="2"/>
      <c r="EO835" s="2"/>
      <c r="EP835" s="2"/>
      <c r="EQ835" s="2"/>
      <c r="ER835" s="2"/>
      <c r="ES835" s="2"/>
      <c r="ET835" s="2"/>
      <c r="EU835" s="2"/>
      <c r="EV835" s="2"/>
    </row>
    <row r="836" spans="1:152" ht="12.7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c r="BS836" s="2"/>
      <c r="BT836" s="2"/>
      <c r="BU836" s="2"/>
      <c r="BV836" s="2"/>
      <c r="BW836" s="2"/>
      <c r="BX836" s="2"/>
      <c r="BY836" s="2"/>
      <c r="BZ836" s="2"/>
      <c r="CA836" s="2"/>
      <c r="CB836" s="2"/>
      <c r="CC836" s="2"/>
      <c r="CD836" s="2"/>
      <c r="CE836" s="2"/>
      <c r="CF836" s="2"/>
      <c r="CG836" s="2"/>
      <c r="CH836" s="2"/>
      <c r="CI836" s="2"/>
      <c r="CJ836" s="2"/>
      <c r="CK836" s="2"/>
      <c r="CL836" s="2"/>
      <c r="CM836" s="2"/>
      <c r="CN836" s="2"/>
      <c r="CO836" s="2"/>
      <c r="CP836" s="2"/>
      <c r="CQ836" s="2"/>
      <c r="CR836" s="2"/>
      <c r="CS836" s="2"/>
      <c r="CT836" s="2"/>
      <c r="CU836" s="2"/>
      <c r="CV836" s="2"/>
      <c r="CW836" s="2"/>
      <c r="CX836" s="2"/>
      <c r="CY836" s="2"/>
      <c r="CZ836" s="2"/>
      <c r="DA836" s="2"/>
      <c r="DB836" s="2"/>
      <c r="DC836" s="2"/>
      <c r="DD836" s="2"/>
      <c r="DE836" s="2"/>
      <c r="DF836" s="2"/>
      <c r="DG836" s="2"/>
      <c r="DH836" s="2"/>
      <c r="DI836" s="2"/>
      <c r="DJ836" s="2"/>
      <c r="DK836" s="2"/>
      <c r="DL836" s="2"/>
      <c r="DM836" s="2"/>
      <c r="DN836" s="2"/>
      <c r="DO836" s="2"/>
      <c r="DP836" s="2"/>
      <c r="DQ836" s="2"/>
      <c r="DR836" s="2"/>
      <c r="DS836" s="2"/>
      <c r="DT836" s="2"/>
      <c r="DU836" s="2"/>
      <c r="DV836" s="2"/>
      <c r="DW836" s="2"/>
      <c r="DX836" s="2"/>
      <c r="DY836" s="2"/>
      <c r="DZ836" s="2"/>
      <c r="EA836" s="2"/>
      <c r="EB836" s="2"/>
      <c r="EC836" s="2"/>
      <c r="ED836" s="2"/>
      <c r="EE836" s="2"/>
      <c r="EF836" s="2"/>
      <c r="EG836" s="2"/>
      <c r="EH836" s="2"/>
      <c r="EI836" s="2"/>
      <c r="EJ836" s="2"/>
      <c r="EK836" s="2"/>
      <c r="EL836" s="2"/>
      <c r="EM836" s="2"/>
      <c r="EN836" s="2"/>
      <c r="EO836" s="2"/>
      <c r="EP836" s="2"/>
      <c r="EQ836" s="2"/>
      <c r="ER836" s="2"/>
      <c r="ES836" s="2"/>
      <c r="ET836" s="2"/>
      <c r="EU836" s="2"/>
      <c r="EV836" s="2"/>
    </row>
    <row r="837" spans="1:152" ht="12.7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c r="BR837" s="2"/>
      <c r="BS837" s="2"/>
      <c r="BT837" s="2"/>
      <c r="BU837" s="2"/>
      <c r="BV837" s="2"/>
      <c r="BW837" s="2"/>
      <c r="BX837" s="2"/>
      <c r="BY837" s="2"/>
      <c r="BZ837" s="2"/>
      <c r="CA837" s="2"/>
      <c r="CB837" s="2"/>
      <c r="CC837" s="2"/>
      <c r="CD837" s="2"/>
      <c r="CE837" s="2"/>
      <c r="CF837" s="2"/>
      <c r="CG837" s="2"/>
      <c r="CH837" s="2"/>
      <c r="CI837" s="2"/>
      <c r="CJ837" s="2"/>
      <c r="CK837" s="2"/>
      <c r="CL837" s="2"/>
      <c r="CM837" s="2"/>
      <c r="CN837" s="2"/>
      <c r="CO837" s="2"/>
      <c r="CP837" s="2"/>
      <c r="CQ837" s="2"/>
      <c r="CR837" s="2"/>
      <c r="CS837" s="2"/>
      <c r="CT837" s="2"/>
      <c r="CU837" s="2"/>
      <c r="CV837" s="2"/>
      <c r="CW837" s="2"/>
      <c r="CX837" s="2"/>
      <c r="CY837" s="2"/>
      <c r="CZ837" s="2"/>
      <c r="DA837" s="2"/>
      <c r="DB837" s="2"/>
      <c r="DC837" s="2"/>
      <c r="DD837" s="2"/>
      <c r="DE837" s="2"/>
      <c r="DF837" s="2"/>
      <c r="DG837" s="2"/>
      <c r="DH837" s="2"/>
      <c r="DI837" s="2"/>
      <c r="DJ837" s="2"/>
      <c r="DK837" s="2"/>
      <c r="DL837" s="2"/>
      <c r="DM837" s="2"/>
      <c r="DN837" s="2"/>
      <c r="DO837" s="2"/>
      <c r="DP837" s="2"/>
      <c r="DQ837" s="2"/>
      <c r="DR837" s="2"/>
      <c r="DS837" s="2"/>
      <c r="DT837" s="2"/>
      <c r="DU837" s="2"/>
      <c r="DV837" s="2"/>
      <c r="DW837" s="2"/>
      <c r="DX837" s="2"/>
      <c r="DY837" s="2"/>
      <c r="DZ837" s="2"/>
      <c r="EA837" s="2"/>
      <c r="EB837" s="2"/>
      <c r="EC837" s="2"/>
      <c r="ED837" s="2"/>
      <c r="EE837" s="2"/>
      <c r="EF837" s="2"/>
      <c r="EG837" s="2"/>
      <c r="EH837" s="2"/>
      <c r="EI837" s="2"/>
      <c r="EJ837" s="2"/>
      <c r="EK837" s="2"/>
      <c r="EL837" s="2"/>
      <c r="EM837" s="2"/>
      <c r="EN837" s="2"/>
      <c r="EO837" s="2"/>
      <c r="EP837" s="2"/>
      <c r="EQ837" s="2"/>
      <c r="ER837" s="2"/>
      <c r="ES837" s="2"/>
      <c r="ET837" s="2"/>
      <c r="EU837" s="2"/>
      <c r="EV837" s="2"/>
    </row>
    <row r="838" spans="1:152" ht="12.7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c r="BS838" s="2"/>
      <c r="BT838" s="2"/>
      <c r="BU838" s="2"/>
      <c r="BV838" s="2"/>
      <c r="BW838" s="2"/>
      <c r="BX838" s="2"/>
      <c r="BY838" s="2"/>
      <c r="BZ838" s="2"/>
      <c r="CA838" s="2"/>
      <c r="CB838" s="2"/>
      <c r="CC838" s="2"/>
      <c r="CD838" s="2"/>
      <c r="CE838" s="2"/>
      <c r="CF838" s="2"/>
      <c r="CG838" s="2"/>
      <c r="CH838" s="2"/>
      <c r="CI838" s="2"/>
      <c r="CJ838" s="2"/>
      <c r="CK838" s="2"/>
      <c r="CL838" s="2"/>
      <c r="CM838" s="2"/>
      <c r="CN838" s="2"/>
      <c r="CO838" s="2"/>
      <c r="CP838" s="2"/>
      <c r="CQ838" s="2"/>
      <c r="CR838" s="2"/>
      <c r="CS838" s="2"/>
      <c r="CT838" s="2"/>
      <c r="CU838" s="2"/>
      <c r="CV838" s="2"/>
      <c r="CW838" s="2"/>
      <c r="CX838" s="2"/>
      <c r="CY838" s="2"/>
      <c r="CZ838" s="2"/>
      <c r="DA838" s="2"/>
      <c r="DB838" s="2"/>
      <c r="DC838" s="2"/>
      <c r="DD838" s="2"/>
      <c r="DE838" s="2"/>
      <c r="DF838" s="2"/>
      <c r="DG838" s="2"/>
      <c r="DH838" s="2"/>
      <c r="DI838" s="2"/>
      <c r="DJ838" s="2"/>
      <c r="DK838" s="2"/>
      <c r="DL838" s="2"/>
      <c r="DM838" s="2"/>
      <c r="DN838" s="2"/>
      <c r="DO838" s="2"/>
      <c r="DP838" s="2"/>
      <c r="DQ838" s="2"/>
      <c r="DR838" s="2"/>
      <c r="DS838" s="2"/>
      <c r="DT838" s="2"/>
      <c r="DU838" s="2"/>
      <c r="DV838" s="2"/>
      <c r="DW838" s="2"/>
      <c r="DX838" s="2"/>
      <c r="DY838" s="2"/>
      <c r="DZ838" s="2"/>
      <c r="EA838" s="2"/>
      <c r="EB838" s="2"/>
      <c r="EC838" s="2"/>
      <c r="ED838" s="2"/>
      <c r="EE838" s="2"/>
      <c r="EF838" s="2"/>
      <c r="EG838" s="2"/>
      <c r="EH838" s="2"/>
      <c r="EI838" s="2"/>
      <c r="EJ838" s="2"/>
      <c r="EK838" s="2"/>
      <c r="EL838" s="2"/>
      <c r="EM838" s="2"/>
      <c r="EN838" s="2"/>
      <c r="EO838" s="2"/>
      <c r="EP838" s="2"/>
      <c r="EQ838" s="2"/>
      <c r="ER838" s="2"/>
      <c r="ES838" s="2"/>
      <c r="ET838" s="2"/>
      <c r="EU838" s="2"/>
      <c r="EV838" s="2"/>
    </row>
    <row r="839" spans="1:152" ht="12.7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c r="BR839" s="2"/>
      <c r="BS839" s="2"/>
      <c r="BT839" s="2"/>
      <c r="BU839" s="2"/>
      <c r="BV839" s="2"/>
      <c r="BW839" s="2"/>
      <c r="BX839" s="2"/>
      <c r="BY839" s="2"/>
      <c r="BZ839" s="2"/>
      <c r="CA839" s="2"/>
      <c r="CB839" s="2"/>
      <c r="CC839" s="2"/>
      <c r="CD839" s="2"/>
      <c r="CE839" s="2"/>
      <c r="CF839" s="2"/>
      <c r="CG839" s="2"/>
      <c r="CH839" s="2"/>
      <c r="CI839" s="2"/>
      <c r="CJ839" s="2"/>
      <c r="CK839" s="2"/>
      <c r="CL839" s="2"/>
      <c r="CM839" s="2"/>
      <c r="CN839" s="2"/>
      <c r="CO839" s="2"/>
      <c r="CP839" s="2"/>
      <c r="CQ839" s="2"/>
      <c r="CR839" s="2"/>
      <c r="CS839" s="2"/>
      <c r="CT839" s="2"/>
      <c r="CU839" s="2"/>
      <c r="CV839" s="2"/>
      <c r="CW839" s="2"/>
      <c r="CX839" s="2"/>
      <c r="CY839" s="2"/>
      <c r="CZ839" s="2"/>
      <c r="DA839" s="2"/>
      <c r="DB839" s="2"/>
      <c r="DC839" s="2"/>
      <c r="DD839" s="2"/>
      <c r="DE839" s="2"/>
      <c r="DF839" s="2"/>
      <c r="DG839" s="2"/>
      <c r="DH839" s="2"/>
      <c r="DI839" s="2"/>
      <c r="DJ839" s="2"/>
      <c r="DK839" s="2"/>
      <c r="DL839" s="2"/>
      <c r="DM839" s="2"/>
      <c r="DN839" s="2"/>
      <c r="DO839" s="2"/>
      <c r="DP839" s="2"/>
      <c r="DQ839" s="2"/>
      <c r="DR839" s="2"/>
      <c r="DS839" s="2"/>
      <c r="DT839" s="2"/>
      <c r="DU839" s="2"/>
      <c r="DV839" s="2"/>
      <c r="DW839" s="2"/>
      <c r="DX839" s="2"/>
      <c r="DY839" s="2"/>
      <c r="DZ839" s="2"/>
      <c r="EA839" s="2"/>
      <c r="EB839" s="2"/>
      <c r="EC839" s="2"/>
      <c r="ED839" s="2"/>
      <c r="EE839" s="2"/>
      <c r="EF839" s="2"/>
      <c r="EG839" s="2"/>
      <c r="EH839" s="2"/>
      <c r="EI839" s="2"/>
      <c r="EJ839" s="2"/>
      <c r="EK839" s="2"/>
      <c r="EL839" s="2"/>
      <c r="EM839" s="2"/>
      <c r="EN839" s="2"/>
      <c r="EO839" s="2"/>
      <c r="EP839" s="2"/>
      <c r="EQ839" s="2"/>
      <c r="ER839" s="2"/>
      <c r="ES839" s="2"/>
      <c r="ET839" s="2"/>
      <c r="EU839" s="2"/>
      <c r="EV839" s="2"/>
    </row>
    <row r="840" spans="1:152" ht="12.7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c r="BR840" s="2"/>
      <c r="BS840" s="2"/>
      <c r="BT840" s="2"/>
      <c r="BU840" s="2"/>
      <c r="BV840" s="2"/>
      <c r="BW840" s="2"/>
      <c r="BX840" s="2"/>
      <c r="BY840" s="2"/>
      <c r="BZ840" s="2"/>
      <c r="CA840" s="2"/>
      <c r="CB840" s="2"/>
      <c r="CC840" s="2"/>
      <c r="CD840" s="2"/>
      <c r="CE840" s="2"/>
      <c r="CF840" s="2"/>
      <c r="CG840" s="2"/>
      <c r="CH840" s="2"/>
      <c r="CI840" s="2"/>
      <c r="CJ840" s="2"/>
      <c r="CK840" s="2"/>
      <c r="CL840" s="2"/>
      <c r="CM840" s="2"/>
      <c r="CN840" s="2"/>
      <c r="CO840" s="2"/>
      <c r="CP840" s="2"/>
      <c r="CQ840" s="2"/>
      <c r="CR840" s="2"/>
      <c r="CS840" s="2"/>
      <c r="CT840" s="2"/>
      <c r="CU840" s="2"/>
      <c r="CV840" s="2"/>
      <c r="CW840" s="2"/>
      <c r="CX840" s="2"/>
      <c r="CY840" s="2"/>
      <c r="CZ840" s="2"/>
      <c r="DA840" s="2"/>
      <c r="DB840" s="2"/>
      <c r="DC840" s="2"/>
      <c r="DD840" s="2"/>
      <c r="DE840" s="2"/>
      <c r="DF840" s="2"/>
      <c r="DG840" s="2"/>
      <c r="DH840" s="2"/>
      <c r="DI840" s="2"/>
      <c r="DJ840" s="2"/>
      <c r="DK840" s="2"/>
      <c r="DL840" s="2"/>
      <c r="DM840" s="2"/>
      <c r="DN840" s="2"/>
      <c r="DO840" s="2"/>
      <c r="DP840" s="2"/>
      <c r="DQ840" s="2"/>
      <c r="DR840" s="2"/>
      <c r="DS840" s="2"/>
      <c r="DT840" s="2"/>
      <c r="DU840" s="2"/>
      <c r="DV840" s="2"/>
      <c r="DW840" s="2"/>
      <c r="DX840" s="2"/>
      <c r="DY840" s="2"/>
      <c r="DZ840" s="2"/>
      <c r="EA840" s="2"/>
      <c r="EB840" s="2"/>
      <c r="EC840" s="2"/>
      <c r="ED840" s="2"/>
      <c r="EE840" s="2"/>
      <c r="EF840" s="2"/>
      <c r="EG840" s="2"/>
      <c r="EH840" s="2"/>
      <c r="EI840" s="2"/>
      <c r="EJ840" s="2"/>
      <c r="EK840" s="2"/>
      <c r="EL840" s="2"/>
      <c r="EM840" s="2"/>
      <c r="EN840" s="2"/>
      <c r="EO840" s="2"/>
      <c r="EP840" s="2"/>
      <c r="EQ840" s="2"/>
      <c r="ER840" s="2"/>
      <c r="ES840" s="2"/>
      <c r="ET840" s="2"/>
      <c r="EU840" s="2"/>
      <c r="EV840" s="2"/>
    </row>
    <row r="841" spans="1:152" ht="12.7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c r="BR841" s="2"/>
      <c r="BS841" s="2"/>
      <c r="BT841" s="2"/>
      <c r="BU841" s="2"/>
      <c r="BV841" s="2"/>
      <c r="BW841" s="2"/>
      <c r="BX841" s="2"/>
      <c r="BY841" s="2"/>
      <c r="BZ841" s="2"/>
      <c r="CA841" s="2"/>
      <c r="CB841" s="2"/>
      <c r="CC841" s="2"/>
      <c r="CD841" s="2"/>
      <c r="CE841" s="2"/>
      <c r="CF841" s="2"/>
      <c r="CG841" s="2"/>
      <c r="CH841" s="2"/>
      <c r="CI841" s="2"/>
      <c r="CJ841" s="2"/>
      <c r="CK841" s="2"/>
      <c r="CL841" s="2"/>
      <c r="CM841" s="2"/>
      <c r="CN841" s="2"/>
      <c r="CO841" s="2"/>
      <c r="CP841" s="2"/>
      <c r="CQ841" s="2"/>
      <c r="CR841" s="2"/>
      <c r="CS841" s="2"/>
      <c r="CT841" s="2"/>
      <c r="CU841" s="2"/>
      <c r="CV841" s="2"/>
      <c r="CW841" s="2"/>
      <c r="CX841" s="2"/>
      <c r="CY841" s="2"/>
      <c r="CZ841" s="2"/>
      <c r="DA841" s="2"/>
      <c r="DB841" s="2"/>
      <c r="DC841" s="2"/>
      <c r="DD841" s="2"/>
      <c r="DE841" s="2"/>
      <c r="DF841" s="2"/>
      <c r="DG841" s="2"/>
      <c r="DH841" s="2"/>
      <c r="DI841" s="2"/>
      <c r="DJ841" s="2"/>
      <c r="DK841" s="2"/>
      <c r="DL841" s="2"/>
      <c r="DM841" s="2"/>
      <c r="DN841" s="2"/>
      <c r="DO841" s="2"/>
      <c r="DP841" s="2"/>
      <c r="DQ841" s="2"/>
      <c r="DR841" s="2"/>
      <c r="DS841" s="2"/>
      <c r="DT841" s="2"/>
      <c r="DU841" s="2"/>
      <c r="DV841" s="2"/>
      <c r="DW841" s="2"/>
      <c r="DX841" s="2"/>
      <c r="DY841" s="2"/>
      <c r="DZ841" s="2"/>
      <c r="EA841" s="2"/>
      <c r="EB841" s="2"/>
      <c r="EC841" s="2"/>
      <c r="ED841" s="2"/>
      <c r="EE841" s="2"/>
      <c r="EF841" s="2"/>
      <c r="EG841" s="2"/>
      <c r="EH841" s="2"/>
      <c r="EI841" s="2"/>
      <c r="EJ841" s="2"/>
      <c r="EK841" s="2"/>
      <c r="EL841" s="2"/>
      <c r="EM841" s="2"/>
      <c r="EN841" s="2"/>
      <c r="EO841" s="2"/>
      <c r="EP841" s="2"/>
      <c r="EQ841" s="2"/>
      <c r="ER841" s="2"/>
      <c r="ES841" s="2"/>
      <c r="ET841" s="2"/>
      <c r="EU841" s="2"/>
      <c r="EV841" s="2"/>
    </row>
    <row r="842" spans="1:152" ht="12.7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c r="BS842" s="2"/>
      <c r="BT842" s="2"/>
      <c r="BU842" s="2"/>
      <c r="BV842" s="2"/>
      <c r="BW842" s="2"/>
      <c r="BX842" s="2"/>
      <c r="BY842" s="2"/>
      <c r="BZ842" s="2"/>
      <c r="CA842" s="2"/>
      <c r="CB842" s="2"/>
      <c r="CC842" s="2"/>
      <c r="CD842" s="2"/>
      <c r="CE842" s="2"/>
      <c r="CF842" s="2"/>
      <c r="CG842" s="2"/>
      <c r="CH842" s="2"/>
      <c r="CI842" s="2"/>
      <c r="CJ842" s="2"/>
      <c r="CK842" s="2"/>
      <c r="CL842" s="2"/>
      <c r="CM842" s="2"/>
      <c r="CN842" s="2"/>
      <c r="CO842" s="2"/>
      <c r="CP842" s="2"/>
      <c r="CQ842" s="2"/>
      <c r="CR842" s="2"/>
      <c r="CS842" s="2"/>
      <c r="CT842" s="2"/>
      <c r="CU842" s="2"/>
      <c r="CV842" s="2"/>
      <c r="CW842" s="2"/>
      <c r="CX842" s="2"/>
      <c r="CY842" s="2"/>
      <c r="CZ842" s="2"/>
      <c r="DA842" s="2"/>
      <c r="DB842" s="2"/>
      <c r="DC842" s="2"/>
      <c r="DD842" s="2"/>
      <c r="DE842" s="2"/>
      <c r="DF842" s="2"/>
      <c r="DG842" s="2"/>
      <c r="DH842" s="2"/>
      <c r="DI842" s="2"/>
      <c r="DJ842" s="2"/>
      <c r="DK842" s="2"/>
      <c r="DL842" s="2"/>
      <c r="DM842" s="2"/>
      <c r="DN842" s="2"/>
      <c r="DO842" s="2"/>
      <c r="DP842" s="2"/>
      <c r="DQ842" s="2"/>
      <c r="DR842" s="2"/>
      <c r="DS842" s="2"/>
      <c r="DT842" s="2"/>
      <c r="DU842" s="2"/>
      <c r="DV842" s="2"/>
      <c r="DW842" s="2"/>
      <c r="DX842" s="2"/>
      <c r="DY842" s="2"/>
      <c r="DZ842" s="2"/>
      <c r="EA842" s="2"/>
      <c r="EB842" s="2"/>
      <c r="EC842" s="2"/>
      <c r="ED842" s="2"/>
      <c r="EE842" s="2"/>
      <c r="EF842" s="2"/>
      <c r="EG842" s="2"/>
      <c r="EH842" s="2"/>
      <c r="EI842" s="2"/>
      <c r="EJ842" s="2"/>
      <c r="EK842" s="2"/>
      <c r="EL842" s="2"/>
      <c r="EM842" s="2"/>
      <c r="EN842" s="2"/>
      <c r="EO842" s="2"/>
      <c r="EP842" s="2"/>
      <c r="EQ842" s="2"/>
      <c r="ER842" s="2"/>
      <c r="ES842" s="2"/>
      <c r="ET842" s="2"/>
      <c r="EU842" s="2"/>
      <c r="EV842" s="2"/>
    </row>
    <row r="843" spans="1:152" ht="12.7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c r="BR843" s="2"/>
      <c r="BS843" s="2"/>
      <c r="BT843" s="2"/>
      <c r="BU843" s="2"/>
      <c r="BV843" s="2"/>
      <c r="BW843" s="2"/>
      <c r="BX843" s="2"/>
      <c r="BY843" s="2"/>
      <c r="BZ843" s="2"/>
      <c r="CA843" s="2"/>
      <c r="CB843" s="2"/>
      <c r="CC843" s="2"/>
      <c r="CD843" s="2"/>
      <c r="CE843" s="2"/>
      <c r="CF843" s="2"/>
      <c r="CG843" s="2"/>
      <c r="CH843" s="2"/>
      <c r="CI843" s="2"/>
      <c r="CJ843" s="2"/>
      <c r="CK843" s="2"/>
      <c r="CL843" s="2"/>
      <c r="CM843" s="2"/>
      <c r="CN843" s="2"/>
      <c r="CO843" s="2"/>
      <c r="CP843" s="2"/>
      <c r="CQ843" s="2"/>
      <c r="CR843" s="2"/>
      <c r="CS843" s="2"/>
      <c r="CT843" s="2"/>
      <c r="CU843" s="2"/>
      <c r="CV843" s="2"/>
      <c r="CW843" s="2"/>
      <c r="CX843" s="2"/>
      <c r="CY843" s="2"/>
      <c r="CZ843" s="2"/>
      <c r="DA843" s="2"/>
      <c r="DB843" s="2"/>
      <c r="DC843" s="2"/>
      <c r="DD843" s="2"/>
      <c r="DE843" s="2"/>
      <c r="DF843" s="2"/>
      <c r="DG843" s="2"/>
      <c r="DH843" s="2"/>
      <c r="DI843" s="2"/>
      <c r="DJ843" s="2"/>
      <c r="DK843" s="2"/>
      <c r="DL843" s="2"/>
      <c r="DM843" s="2"/>
      <c r="DN843" s="2"/>
      <c r="DO843" s="2"/>
      <c r="DP843" s="2"/>
      <c r="DQ843" s="2"/>
      <c r="DR843" s="2"/>
      <c r="DS843" s="2"/>
      <c r="DT843" s="2"/>
      <c r="DU843" s="2"/>
      <c r="DV843" s="2"/>
      <c r="DW843" s="2"/>
      <c r="DX843" s="2"/>
      <c r="DY843" s="2"/>
      <c r="DZ843" s="2"/>
      <c r="EA843" s="2"/>
      <c r="EB843" s="2"/>
      <c r="EC843" s="2"/>
      <c r="ED843" s="2"/>
      <c r="EE843" s="2"/>
      <c r="EF843" s="2"/>
      <c r="EG843" s="2"/>
      <c r="EH843" s="2"/>
      <c r="EI843" s="2"/>
      <c r="EJ843" s="2"/>
      <c r="EK843" s="2"/>
      <c r="EL843" s="2"/>
      <c r="EM843" s="2"/>
      <c r="EN843" s="2"/>
      <c r="EO843" s="2"/>
      <c r="EP843" s="2"/>
      <c r="EQ843" s="2"/>
      <c r="ER843" s="2"/>
      <c r="ES843" s="2"/>
      <c r="ET843" s="2"/>
      <c r="EU843" s="2"/>
      <c r="EV843" s="2"/>
    </row>
    <row r="844" spans="1:152" ht="12.7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c r="BS844" s="2"/>
      <c r="BT844" s="2"/>
      <c r="BU844" s="2"/>
      <c r="BV844" s="2"/>
      <c r="BW844" s="2"/>
      <c r="BX844" s="2"/>
      <c r="BY844" s="2"/>
      <c r="BZ844" s="2"/>
      <c r="CA844" s="2"/>
      <c r="CB844" s="2"/>
      <c r="CC844" s="2"/>
      <c r="CD844" s="2"/>
      <c r="CE844" s="2"/>
      <c r="CF844" s="2"/>
      <c r="CG844" s="2"/>
      <c r="CH844" s="2"/>
      <c r="CI844" s="2"/>
      <c r="CJ844" s="2"/>
      <c r="CK844" s="2"/>
      <c r="CL844" s="2"/>
      <c r="CM844" s="2"/>
      <c r="CN844" s="2"/>
      <c r="CO844" s="2"/>
      <c r="CP844" s="2"/>
      <c r="CQ844" s="2"/>
      <c r="CR844" s="2"/>
      <c r="CS844" s="2"/>
      <c r="CT844" s="2"/>
      <c r="CU844" s="2"/>
      <c r="CV844" s="2"/>
      <c r="CW844" s="2"/>
      <c r="CX844" s="2"/>
      <c r="CY844" s="2"/>
      <c r="CZ844" s="2"/>
      <c r="DA844" s="2"/>
      <c r="DB844" s="2"/>
      <c r="DC844" s="2"/>
      <c r="DD844" s="2"/>
      <c r="DE844" s="2"/>
      <c r="DF844" s="2"/>
      <c r="DG844" s="2"/>
      <c r="DH844" s="2"/>
      <c r="DI844" s="2"/>
      <c r="DJ844" s="2"/>
      <c r="DK844" s="2"/>
      <c r="DL844" s="2"/>
      <c r="DM844" s="2"/>
      <c r="DN844" s="2"/>
      <c r="DO844" s="2"/>
      <c r="DP844" s="2"/>
      <c r="DQ844" s="2"/>
      <c r="DR844" s="2"/>
      <c r="DS844" s="2"/>
      <c r="DT844" s="2"/>
      <c r="DU844" s="2"/>
      <c r="DV844" s="2"/>
      <c r="DW844" s="2"/>
      <c r="DX844" s="2"/>
      <c r="DY844" s="2"/>
      <c r="DZ844" s="2"/>
      <c r="EA844" s="2"/>
      <c r="EB844" s="2"/>
      <c r="EC844" s="2"/>
      <c r="ED844" s="2"/>
      <c r="EE844" s="2"/>
      <c r="EF844" s="2"/>
      <c r="EG844" s="2"/>
      <c r="EH844" s="2"/>
      <c r="EI844" s="2"/>
      <c r="EJ844" s="2"/>
      <c r="EK844" s="2"/>
      <c r="EL844" s="2"/>
      <c r="EM844" s="2"/>
      <c r="EN844" s="2"/>
      <c r="EO844" s="2"/>
      <c r="EP844" s="2"/>
      <c r="EQ844" s="2"/>
      <c r="ER844" s="2"/>
      <c r="ES844" s="2"/>
      <c r="ET844" s="2"/>
      <c r="EU844" s="2"/>
      <c r="EV844" s="2"/>
    </row>
    <row r="845" spans="1:152" ht="12.7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c r="BS845" s="2"/>
      <c r="BT845" s="2"/>
      <c r="BU845" s="2"/>
      <c r="BV845" s="2"/>
      <c r="BW845" s="2"/>
      <c r="BX845" s="2"/>
      <c r="BY845" s="2"/>
      <c r="BZ845" s="2"/>
      <c r="CA845" s="2"/>
      <c r="CB845" s="2"/>
      <c r="CC845" s="2"/>
      <c r="CD845" s="2"/>
      <c r="CE845" s="2"/>
      <c r="CF845" s="2"/>
      <c r="CG845" s="2"/>
      <c r="CH845" s="2"/>
      <c r="CI845" s="2"/>
      <c r="CJ845" s="2"/>
      <c r="CK845" s="2"/>
      <c r="CL845" s="2"/>
      <c r="CM845" s="2"/>
      <c r="CN845" s="2"/>
      <c r="CO845" s="2"/>
      <c r="CP845" s="2"/>
      <c r="CQ845" s="2"/>
      <c r="CR845" s="2"/>
      <c r="CS845" s="2"/>
      <c r="CT845" s="2"/>
      <c r="CU845" s="2"/>
      <c r="CV845" s="2"/>
      <c r="CW845" s="2"/>
      <c r="CX845" s="2"/>
      <c r="CY845" s="2"/>
      <c r="CZ845" s="2"/>
      <c r="DA845" s="2"/>
      <c r="DB845" s="2"/>
      <c r="DC845" s="2"/>
      <c r="DD845" s="2"/>
      <c r="DE845" s="2"/>
      <c r="DF845" s="2"/>
      <c r="DG845" s="2"/>
      <c r="DH845" s="2"/>
      <c r="DI845" s="2"/>
      <c r="DJ845" s="2"/>
      <c r="DK845" s="2"/>
      <c r="DL845" s="2"/>
      <c r="DM845" s="2"/>
      <c r="DN845" s="2"/>
      <c r="DO845" s="2"/>
      <c r="DP845" s="2"/>
      <c r="DQ845" s="2"/>
      <c r="DR845" s="2"/>
      <c r="DS845" s="2"/>
      <c r="DT845" s="2"/>
      <c r="DU845" s="2"/>
      <c r="DV845" s="2"/>
      <c r="DW845" s="2"/>
      <c r="DX845" s="2"/>
      <c r="DY845" s="2"/>
      <c r="DZ845" s="2"/>
      <c r="EA845" s="2"/>
      <c r="EB845" s="2"/>
      <c r="EC845" s="2"/>
      <c r="ED845" s="2"/>
      <c r="EE845" s="2"/>
      <c r="EF845" s="2"/>
      <c r="EG845" s="2"/>
      <c r="EH845" s="2"/>
      <c r="EI845" s="2"/>
      <c r="EJ845" s="2"/>
      <c r="EK845" s="2"/>
      <c r="EL845" s="2"/>
      <c r="EM845" s="2"/>
      <c r="EN845" s="2"/>
      <c r="EO845" s="2"/>
      <c r="EP845" s="2"/>
      <c r="EQ845" s="2"/>
      <c r="ER845" s="2"/>
      <c r="ES845" s="2"/>
      <c r="ET845" s="2"/>
      <c r="EU845" s="2"/>
      <c r="EV845" s="2"/>
    </row>
    <row r="846" spans="1:152" ht="12.7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c r="BS846" s="2"/>
      <c r="BT846" s="2"/>
      <c r="BU846" s="2"/>
      <c r="BV846" s="2"/>
      <c r="BW846" s="2"/>
      <c r="BX846" s="2"/>
      <c r="BY846" s="2"/>
      <c r="BZ846" s="2"/>
      <c r="CA846" s="2"/>
      <c r="CB846" s="2"/>
      <c r="CC846" s="2"/>
      <c r="CD846" s="2"/>
      <c r="CE846" s="2"/>
      <c r="CF846" s="2"/>
      <c r="CG846" s="2"/>
      <c r="CH846" s="2"/>
      <c r="CI846" s="2"/>
      <c r="CJ846" s="2"/>
      <c r="CK846" s="2"/>
      <c r="CL846" s="2"/>
      <c r="CM846" s="2"/>
      <c r="CN846" s="2"/>
      <c r="CO846" s="2"/>
      <c r="CP846" s="2"/>
      <c r="CQ846" s="2"/>
      <c r="CR846" s="2"/>
      <c r="CS846" s="2"/>
      <c r="CT846" s="2"/>
      <c r="CU846" s="2"/>
      <c r="CV846" s="2"/>
      <c r="CW846" s="2"/>
      <c r="CX846" s="2"/>
      <c r="CY846" s="2"/>
      <c r="CZ846" s="2"/>
      <c r="DA846" s="2"/>
      <c r="DB846" s="2"/>
      <c r="DC846" s="2"/>
      <c r="DD846" s="2"/>
      <c r="DE846" s="2"/>
      <c r="DF846" s="2"/>
      <c r="DG846" s="2"/>
      <c r="DH846" s="2"/>
      <c r="DI846" s="2"/>
      <c r="DJ846" s="2"/>
      <c r="DK846" s="2"/>
      <c r="DL846" s="2"/>
      <c r="DM846" s="2"/>
      <c r="DN846" s="2"/>
      <c r="DO846" s="2"/>
      <c r="DP846" s="2"/>
      <c r="DQ846" s="2"/>
      <c r="DR846" s="2"/>
      <c r="DS846" s="2"/>
      <c r="DT846" s="2"/>
      <c r="DU846" s="2"/>
      <c r="DV846" s="2"/>
      <c r="DW846" s="2"/>
      <c r="DX846" s="2"/>
      <c r="DY846" s="2"/>
      <c r="DZ846" s="2"/>
      <c r="EA846" s="2"/>
      <c r="EB846" s="2"/>
      <c r="EC846" s="2"/>
      <c r="ED846" s="2"/>
      <c r="EE846" s="2"/>
      <c r="EF846" s="2"/>
      <c r="EG846" s="2"/>
      <c r="EH846" s="2"/>
      <c r="EI846" s="2"/>
      <c r="EJ846" s="2"/>
      <c r="EK846" s="2"/>
      <c r="EL846" s="2"/>
      <c r="EM846" s="2"/>
      <c r="EN846" s="2"/>
      <c r="EO846" s="2"/>
      <c r="EP846" s="2"/>
      <c r="EQ846" s="2"/>
      <c r="ER846" s="2"/>
      <c r="ES846" s="2"/>
      <c r="ET846" s="2"/>
      <c r="EU846" s="2"/>
      <c r="EV846" s="2"/>
    </row>
    <row r="847" spans="1:152" ht="12.7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c r="BR847" s="2"/>
      <c r="BS847" s="2"/>
      <c r="BT847" s="2"/>
      <c r="BU847" s="2"/>
      <c r="BV847" s="2"/>
      <c r="BW847" s="2"/>
      <c r="BX847" s="2"/>
      <c r="BY847" s="2"/>
      <c r="BZ847" s="2"/>
      <c r="CA847" s="2"/>
      <c r="CB847" s="2"/>
      <c r="CC847" s="2"/>
      <c r="CD847" s="2"/>
      <c r="CE847" s="2"/>
      <c r="CF847" s="2"/>
      <c r="CG847" s="2"/>
      <c r="CH847" s="2"/>
      <c r="CI847" s="2"/>
      <c r="CJ847" s="2"/>
      <c r="CK847" s="2"/>
      <c r="CL847" s="2"/>
      <c r="CM847" s="2"/>
      <c r="CN847" s="2"/>
      <c r="CO847" s="2"/>
      <c r="CP847" s="2"/>
      <c r="CQ847" s="2"/>
      <c r="CR847" s="2"/>
      <c r="CS847" s="2"/>
      <c r="CT847" s="2"/>
      <c r="CU847" s="2"/>
      <c r="CV847" s="2"/>
      <c r="CW847" s="2"/>
      <c r="CX847" s="2"/>
      <c r="CY847" s="2"/>
      <c r="CZ847" s="2"/>
      <c r="DA847" s="2"/>
      <c r="DB847" s="2"/>
      <c r="DC847" s="2"/>
      <c r="DD847" s="2"/>
      <c r="DE847" s="2"/>
      <c r="DF847" s="2"/>
      <c r="DG847" s="2"/>
      <c r="DH847" s="2"/>
      <c r="DI847" s="2"/>
      <c r="DJ847" s="2"/>
      <c r="DK847" s="2"/>
      <c r="DL847" s="2"/>
      <c r="DM847" s="2"/>
      <c r="DN847" s="2"/>
      <c r="DO847" s="2"/>
      <c r="DP847" s="2"/>
      <c r="DQ847" s="2"/>
      <c r="DR847" s="2"/>
      <c r="DS847" s="2"/>
      <c r="DT847" s="2"/>
      <c r="DU847" s="2"/>
      <c r="DV847" s="2"/>
      <c r="DW847" s="2"/>
      <c r="DX847" s="2"/>
      <c r="DY847" s="2"/>
      <c r="DZ847" s="2"/>
      <c r="EA847" s="2"/>
      <c r="EB847" s="2"/>
      <c r="EC847" s="2"/>
      <c r="ED847" s="2"/>
      <c r="EE847" s="2"/>
      <c r="EF847" s="2"/>
      <c r="EG847" s="2"/>
      <c r="EH847" s="2"/>
      <c r="EI847" s="2"/>
      <c r="EJ847" s="2"/>
      <c r="EK847" s="2"/>
      <c r="EL847" s="2"/>
      <c r="EM847" s="2"/>
      <c r="EN847" s="2"/>
      <c r="EO847" s="2"/>
      <c r="EP847" s="2"/>
      <c r="EQ847" s="2"/>
      <c r="ER847" s="2"/>
      <c r="ES847" s="2"/>
      <c r="ET847" s="2"/>
      <c r="EU847" s="2"/>
      <c r="EV847" s="2"/>
    </row>
    <row r="848" spans="1:152" ht="12.7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c r="BS848" s="2"/>
      <c r="BT848" s="2"/>
      <c r="BU848" s="2"/>
      <c r="BV848" s="2"/>
      <c r="BW848" s="2"/>
      <c r="BX848" s="2"/>
      <c r="BY848" s="2"/>
      <c r="BZ848" s="2"/>
      <c r="CA848" s="2"/>
      <c r="CB848" s="2"/>
      <c r="CC848" s="2"/>
      <c r="CD848" s="2"/>
      <c r="CE848" s="2"/>
      <c r="CF848" s="2"/>
      <c r="CG848" s="2"/>
      <c r="CH848" s="2"/>
      <c r="CI848" s="2"/>
      <c r="CJ848" s="2"/>
      <c r="CK848" s="2"/>
      <c r="CL848" s="2"/>
      <c r="CM848" s="2"/>
      <c r="CN848" s="2"/>
      <c r="CO848" s="2"/>
      <c r="CP848" s="2"/>
      <c r="CQ848" s="2"/>
      <c r="CR848" s="2"/>
      <c r="CS848" s="2"/>
      <c r="CT848" s="2"/>
      <c r="CU848" s="2"/>
      <c r="CV848" s="2"/>
      <c r="CW848" s="2"/>
      <c r="CX848" s="2"/>
      <c r="CY848" s="2"/>
      <c r="CZ848" s="2"/>
      <c r="DA848" s="2"/>
      <c r="DB848" s="2"/>
      <c r="DC848" s="2"/>
      <c r="DD848" s="2"/>
      <c r="DE848" s="2"/>
      <c r="DF848" s="2"/>
      <c r="DG848" s="2"/>
      <c r="DH848" s="2"/>
      <c r="DI848" s="2"/>
      <c r="DJ848" s="2"/>
      <c r="DK848" s="2"/>
      <c r="DL848" s="2"/>
      <c r="DM848" s="2"/>
      <c r="DN848" s="2"/>
      <c r="DO848" s="2"/>
      <c r="DP848" s="2"/>
      <c r="DQ848" s="2"/>
      <c r="DR848" s="2"/>
      <c r="DS848" s="2"/>
      <c r="DT848" s="2"/>
      <c r="DU848" s="2"/>
      <c r="DV848" s="2"/>
      <c r="DW848" s="2"/>
      <c r="DX848" s="2"/>
      <c r="DY848" s="2"/>
      <c r="DZ848" s="2"/>
      <c r="EA848" s="2"/>
      <c r="EB848" s="2"/>
      <c r="EC848" s="2"/>
      <c r="ED848" s="2"/>
      <c r="EE848" s="2"/>
      <c r="EF848" s="2"/>
      <c r="EG848" s="2"/>
      <c r="EH848" s="2"/>
      <c r="EI848" s="2"/>
      <c r="EJ848" s="2"/>
      <c r="EK848" s="2"/>
      <c r="EL848" s="2"/>
      <c r="EM848" s="2"/>
      <c r="EN848" s="2"/>
      <c r="EO848" s="2"/>
      <c r="EP848" s="2"/>
      <c r="EQ848" s="2"/>
      <c r="ER848" s="2"/>
      <c r="ES848" s="2"/>
      <c r="ET848" s="2"/>
      <c r="EU848" s="2"/>
      <c r="EV848" s="2"/>
    </row>
    <row r="849" spans="1:152" ht="12.7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c r="BR849" s="2"/>
      <c r="BS849" s="2"/>
      <c r="BT849" s="2"/>
      <c r="BU849" s="2"/>
      <c r="BV849" s="2"/>
      <c r="BW849" s="2"/>
      <c r="BX849" s="2"/>
      <c r="BY849" s="2"/>
      <c r="BZ849" s="2"/>
      <c r="CA849" s="2"/>
      <c r="CB849" s="2"/>
      <c r="CC849" s="2"/>
      <c r="CD849" s="2"/>
      <c r="CE849" s="2"/>
      <c r="CF849" s="2"/>
      <c r="CG849" s="2"/>
      <c r="CH849" s="2"/>
      <c r="CI849" s="2"/>
      <c r="CJ849" s="2"/>
      <c r="CK849" s="2"/>
      <c r="CL849" s="2"/>
      <c r="CM849" s="2"/>
      <c r="CN849" s="2"/>
      <c r="CO849" s="2"/>
      <c r="CP849" s="2"/>
      <c r="CQ849" s="2"/>
      <c r="CR849" s="2"/>
      <c r="CS849" s="2"/>
      <c r="CT849" s="2"/>
      <c r="CU849" s="2"/>
      <c r="CV849" s="2"/>
      <c r="CW849" s="2"/>
      <c r="CX849" s="2"/>
      <c r="CY849" s="2"/>
      <c r="CZ849" s="2"/>
      <c r="DA849" s="2"/>
      <c r="DB849" s="2"/>
      <c r="DC849" s="2"/>
      <c r="DD849" s="2"/>
      <c r="DE849" s="2"/>
      <c r="DF849" s="2"/>
      <c r="DG849" s="2"/>
      <c r="DH849" s="2"/>
      <c r="DI849" s="2"/>
      <c r="DJ849" s="2"/>
      <c r="DK849" s="2"/>
      <c r="DL849" s="2"/>
      <c r="DM849" s="2"/>
      <c r="DN849" s="2"/>
      <c r="DO849" s="2"/>
      <c r="DP849" s="2"/>
      <c r="DQ849" s="2"/>
      <c r="DR849" s="2"/>
      <c r="DS849" s="2"/>
      <c r="DT849" s="2"/>
      <c r="DU849" s="2"/>
      <c r="DV849" s="2"/>
      <c r="DW849" s="2"/>
      <c r="DX849" s="2"/>
      <c r="DY849" s="2"/>
      <c r="DZ849" s="2"/>
      <c r="EA849" s="2"/>
      <c r="EB849" s="2"/>
      <c r="EC849" s="2"/>
      <c r="ED849" s="2"/>
      <c r="EE849" s="2"/>
      <c r="EF849" s="2"/>
      <c r="EG849" s="2"/>
      <c r="EH849" s="2"/>
      <c r="EI849" s="2"/>
      <c r="EJ849" s="2"/>
      <c r="EK849" s="2"/>
      <c r="EL849" s="2"/>
      <c r="EM849" s="2"/>
      <c r="EN849" s="2"/>
      <c r="EO849" s="2"/>
      <c r="EP849" s="2"/>
      <c r="EQ849" s="2"/>
      <c r="ER849" s="2"/>
      <c r="ES849" s="2"/>
      <c r="ET849" s="2"/>
      <c r="EU849" s="2"/>
      <c r="EV849" s="2"/>
    </row>
    <row r="850" spans="1:152" ht="12.7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c r="BS850" s="2"/>
      <c r="BT850" s="2"/>
      <c r="BU850" s="2"/>
      <c r="BV850" s="2"/>
      <c r="BW850" s="2"/>
      <c r="BX850" s="2"/>
      <c r="BY850" s="2"/>
      <c r="BZ850" s="2"/>
      <c r="CA850" s="2"/>
      <c r="CB850" s="2"/>
      <c r="CC850" s="2"/>
      <c r="CD850" s="2"/>
      <c r="CE850" s="2"/>
      <c r="CF850" s="2"/>
      <c r="CG850" s="2"/>
      <c r="CH850" s="2"/>
      <c r="CI850" s="2"/>
      <c r="CJ850" s="2"/>
      <c r="CK850" s="2"/>
      <c r="CL850" s="2"/>
      <c r="CM850" s="2"/>
      <c r="CN850" s="2"/>
      <c r="CO850" s="2"/>
      <c r="CP850" s="2"/>
      <c r="CQ850" s="2"/>
      <c r="CR850" s="2"/>
      <c r="CS850" s="2"/>
      <c r="CT850" s="2"/>
      <c r="CU850" s="2"/>
      <c r="CV850" s="2"/>
      <c r="CW850" s="2"/>
      <c r="CX850" s="2"/>
      <c r="CY850" s="2"/>
      <c r="CZ850" s="2"/>
      <c r="DA850" s="2"/>
      <c r="DB850" s="2"/>
      <c r="DC850" s="2"/>
      <c r="DD850" s="2"/>
      <c r="DE850" s="2"/>
      <c r="DF850" s="2"/>
      <c r="DG850" s="2"/>
      <c r="DH850" s="2"/>
      <c r="DI850" s="2"/>
      <c r="DJ850" s="2"/>
      <c r="DK850" s="2"/>
      <c r="DL850" s="2"/>
      <c r="DM850" s="2"/>
      <c r="DN850" s="2"/>
      <c r="DO850" s="2"/>
      <c r="DP850" s="2"/>
      <c r="DQ850" s="2"/>
      <c r="DR850" s="2"/>
      <c r="DS850" s="2"/>
      <c r="DT850" s="2"/>
      <c r="DU850" s="2"/>
      <c r="DV850" s="2"/>
      <c r="DW850" s="2"/>
      <c r="DX850" s="2"/>
      <c r="DY850" s="2"/>
      <c r="DZ850" s="2"/>
      <c r="EA850" s="2"/>
      <c r="EB850" s="2"/>
      <c r="EC850" s="2"/>
      <c r="ED850" s="2"/>
      <c r="EE850" s="2"/>
      <c r="EF850" s="2"/>
      <c r="EG850" s="2"/>
      <c r="EH850" s="2"/>
      <c r="EI850" s="2"/>
      <c r="EJ850" s="2"/>
      <c r="EK850" s="2"/>
      <c r="EL850" s="2"/>
      <c r="EM850" s="2"/>
      <c r="EN850" s="2"/>
      <c r="EO850" s="2"/>
      <c r="EP850" s="2"/>
      <c r="EQ850" s="2"/>
      <c r="ER850" s="2"/>
      <c r="ES850" s="2"/>
      <c r="ET850" s="2"/>
      <c r="EU850" s="2"/>
      <c r="EV850" s="2"/>
    </row>
    <row r="851" spans="1:152" ht="12.7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c r="BS851" s="2"/>
      <c r="BT851" s="2"/>
      <c r="BU851" s="2"/>
      <c r="BV851" s="2"/>
      <c r="BW851" s="2"/>
      <c r="BX851" s="2"/>
      <c r="BY851" s="2"/>
      <c r="BZ851" s="2"/>
      <c r="CA851" s="2"/>
      <c r="CB851" s="2"/>
      <c r="CC851" s="2"/>
      <c r="CD851" s="2"/>
      <c r="CE851" s="2"/>
      <c r="CF851" s="2"/>
      <c r="CG851" s="2"/>
      <c r="CH851" s="2"/>
      <c r="CI851" s="2"/>
      <c r="CJ851" s="2"/>
      <c r="CK851" s="2"/>
      <c r="CL851" s="2"/>
      <c r="CM851" s="2"/>
      <c r="CN851" s="2"/>
      <c r="CO851" s="2"/>
      <c r="CP851" s="2"/>
      <c r="CQ851" s="2"/>
      <c r="CR851" s="2"/>
      <c r="CS851" s="2"/>
      <c r="CT851" s="2"/>
      <c r="CU851" s="2"/>
      <c r="CV851" s="2"/>
      <c r="CW851" s="2"/>
      <c r="CX851" s="2"/>
      <c r="CY851" s="2"/>
      <c r="CZ851" s="2"/>
      <c r="DA851" s="2"/>
      <c r="DB851" s="2"/>
      <c r="DC851" s="2"/>
      <c r="DD851" s="2"/>
      <c r="DE851" s="2"/>
      <c r="DF851" s="2"/>
      <c r="DG851" s="2"/>
      <c r="DH851" s="2"/>
      <c r="DI851" s="2"/>
      <c r="DJ851" s="2"/>
      <c r="DK851" s="2"/>
      <c r="DL851" s="2"/>
      <c r="DM851" s="2"/>
      <c r="DN851" s="2"/>
      <c r="DO851" s="2"/>
      <c r="DP851" s="2"/>
      <c r="DQ851" s="2"/>
      <c r="DR851" s="2"/>
      <c r="DS851" s="2"/>
      <c r="DT851" s="2"/>
      <c r="DU851" s="2"/>
      <c r="DV851" s="2"/>
      <c r="DW851" s="2"/>
      <c r="DX851" s="2"/>
      <c r="DY851" s="2"/>
      <c r="DZ851" s="2"/>
      <c r="EA851" s="2"/>
      <c r="EB851" s="2"/>
      <c r="EC851" s="2"/>
      <c r="ED851" s="2"/>
      <c r="EE851" s="2"/>
      <c r="EF851" s="2"/>
      <c r="EG851" s="2"/>
      <c r="EH851" s="2"/>
      <c r="EI851" s="2"/>
      <c r="EJ851" s="2"/>
      <c r="EK851" s="2"/>
      <c r="EL851" s="2"/>
      <c r="EM851" s="2"/>
      <c r="EN851" s="2"/>
      <c r="EO851" s="2"/>
      <c r="EP851" s="2"/>
      <c r="EQ851" s="2"/>
      <c r="ER851" s="2"/>
      <c r="ES851" s="2"/>
      <c r="ET851" s="2"/>
      <c r="EU851" s="2"/>
      <c r="EV851" s="2"/>
    </row>
    <row r="852" spans="1:152" ht="12.7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c r="BS852" s="2"/>
      <c r="BT852" s="2"/>
      <c r="BU852" s="2"/>
      <c r="BV852" s="2"/>
      <c r="BW852" s="2"/>
      <c r="BX852" s="2"/>
      <c r="BY852" s="2"/>
      <c r="BZ852" s="2"/>
      <c r="CA852" s="2"/>
      <c r="CB852" s="2"/>
      <c r="CC852" s="2"/>
      <c r="CD852" s="2"/>
      <c r="CE852" s="2"/>
      <c r="CF852" s="2"/>
      <c r="CG852" s="2"/>
      <c r="CH852" s="2"/>
      <c r="CI852" s="2"/>
      <c r="CJ852" s="2"/>
      <c r="CK852" s="2"/>
      <c r="CL852" s="2"/>
      <c r="CM852" s="2"/>
      <c r="CN852" s="2"/>
      <c r="CO852" s="2"/>
      <c r="CP852" s="2"/>
      <c r="CQ852" s="2"/>
      <c r="CR852" s="2"/>
      <c r="CS852" s="2"/>
      <c r="CT852" s="2"/>
      <c r="CU852" s="2"/>
      <c r="CV852" s="2"/>
      <c r="CW852" s="2"/>
      <c r="CX852" s="2"/>
      <c r="CY852" s="2"/>
      <c r="CZ852" s="2"/>
      <c r="DA852" s="2"/>
      <c r="DB852" s="2"/>
      <c r="DC852" s="2"/>
      <c r="DD852" s="2"/>
      <c r="DE852" s="2"/>
      <c r="DF852" s="2"/>
      <c r="DG852" s="2"/>
      <c r="DH852" s="2"/>
      <c r="DI852" s="2"/>
      <c r="DJ852" s="2"/>
      <c r="DK852" s="2"/>
      <c r="DL852" s="2"/>
      <c r="DM852" s="2"/>
      <c r="DN852" s="2"/>
      <c r="DO852" s="2"/>
      <c r="DP852" s="2"/>
      <c r="DQ852" s="2"/>
      <c r="DR852" s="2"/>
      <c r="DS852" s="2"/>
      <c r="DT852" s="2"/>
      <c r="DU852" s="2"/>
      <c r="DV852" s="2"/>
      <c r="DW852" s="2"/>
      <c r="DX852" s="2"/>
      <c r="DY852" s="2"/>
      <c r="DZ852" s="2"/>
      <c r="EA852" s="2"/>
      <c r="EB852" s="2"/>
      <c r="EC852" s="2"/>
      <c r="ED852" s="2"/>
      <c r="EE852" s="2"/>
      <c r="EF852" s="2"/>
      <c r="EG852" s="2"/>
      <c r="EH852" s="2"/>
      <c r="EI852" s="2"/>
      <c r="EJ852" s="2"/>
      <c r="EK852" s="2"/>
      <c r="EL852" s="2"/>
      <c r="EM852" s="2"/>
      <c r="EN852" s="2"/>
      <c r="EO852" s="2"/>
      <c r="EP852" s="2"/>
      <c r="EQ852" s="2"/>
      <c r="ER852" s="2"/>
      <c r="ES852" s="2"/>
      <c r="ET852" s="2"/>
      <c r="EU852" s="2"/>
      <c r="EV852" s="2"/>
    </row>
    <row r="853" spans="1:152" ht="12.7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c r="BS853" s="2"/>
      <c r="BT853" s="2"/>
      <c r="BU853" s="2"/>
      <c r="BV853" s="2"/>
      <c r="BW853" s="2"/>
      <c r="BX853" s="2"/>
      <c r="BY853" s="2"/>
      <c r="BZ853" s="2"/>
      <c r="CA853" s="2"/>
      <c r="CB853" s="2"/>
      <c r="CC853" s="2"/>
      <c r="CD853" s="2"/>
      <c r="CE853" s="2"/>
      <c r="CF853" s="2"/>
      <c r="CG853" s="2"/>
      <c r="CH853" s="2"/>
      <c r="CI853" s="2"/>
      <c r="CJ853" s="2"/>
      <c r="CK853" s="2"/>
      <c r="CL853" s="2"/>
      <c r="CM853" s="2"/>
      <c r="CN853" s="2"/>
      <c r="CO853" s="2"/>
      <c r="CP853" s="2"/>
      <c r="CQ853" s="2"/>
      <c r="CR853" s="2"/>
      <c r="CS853" s="2"/>
      <c r="CT853" s="2"/>
      <c r="CU853" s="2"/>
      <c r="CV853" s="2"/>
      <c r="CW853" s="2"/>
      <c r="CX853" s="2"/>
      <c r="CY853" s="2"/>
      <c r="CZ853" s="2"/>
      <c r="DA853" s="2"/>
      <c r="DB853" s="2"/>
      <c r="DC853" s="2"/>
      <c r="DD853" s="2"/>
      <c r="DE853" s="2"/>
      <c r="DF853" s="2"/>
      <c r="DG853" s="2"/>
      <c r="DH853" s="2"/>
      <c r="DI853" s="2"/>
      <c r="DJ853" s="2"/>
      <c r="DK853" s="2"/>
      <c r="DL853" s="2"/>
      <c r="DM853" s="2"/>
      <c r="DN853" s="2"/>
      <c r="DO853" s="2"/>
      <c r="DP853" s="2"/>
      <c r="DQ853" s="2"/>
      <c r="DR853" s="2"/>
      <c r="DS853" s="2"/>
      <c r="DT853" s="2"/>
      <c r="DU853" s="2"/>
      <c r="DV853" s="2"/>
      <c r="DW853" s="2"/>
      <c r="DX853" s="2"/>
      <c r="DY853" s="2"/>
      <c r="DZ853" s="2"/>
      <c r="EA853" s="2"/>
      <c r="EB853" s="2"/>
      <c r="EC853" s="2"/>
      <c r="ED853" s="2"/>
      <c r="EE853" s="2"/>
      <c r="EF853" s="2"/>
      <c r="EG853" s="2"/>
      <c r="EH853" s="2"/>
      <c r="EI853" s="2"/>
      <c r="EJ853" s="2"/>
      <c r="EK853" s="2"/>
      <c r="EL853" s="2"/>
      <c r="EM853" s="2"/>
      <c r="EN853" s="2"/>
      <c r="EO853" s="2"/>
      <c r="EP853" s="2"/>
      <c r="EQ853" s="2"/>
      <c r="ER853" s="2"/>
      <c r="ES853" s="2"/>
      <c r="ET853" s="2"/>
      <c r="EU853" s="2"/>
      <c r="EV853" s="2"/>
    </row>
    <row r="854" spans="1:152" ht="12.7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c r="BS854" s="2"/>
      <c r="BT854" s="2"/>
      <c r="BU854" s="2"/>
      <c r="BV854" s="2"/>
      <c r="BW854" s="2"/>
      <c r="BX854" s="2"/>
      <c r="BY854" s="2"/>
      <c r="BZ854" s="2"/>
      <c r="CA854" s="2"/>
      <c r="CB854" s="2"/>
      <c r="CC854" s="2"/>
      <c r="CD854" s="2"/>
      <c r="CE854" s="2"/>
      <c r="CF854" s="2"/>
      <c r="CG854" s="2"/>
      <c r="CH854" s="2"/>
      <c r="CI854" s="2"/>
      <c r="CJ854" s="2"/>
      <c r="CK854" s="2"/>
      <c r="CL854" s="2"/>
      <c r="CM854" s="2"/>
      <c r="CN854" s="2"/>
      <c r="CO854" s="2"/>
      <c r="CP854" s="2"/>
      <c r="CQ854" s="2"/>
      <c r="CR854" s="2"/>
      <c r="CS854" s="2"/>
      <c r="CT854" s="2"/>
      <c r="CU854" s="2"/>
      <c r="CV854" s="2"/>
      <c r="CW854" s="2"/>
      <c r="CX854" s="2"/>
      <c r="CY854" s="2"/>
      <c r="CZ854" s="2"/>
      <c r="DA854" s="2"/>
      <c r="DB854" s="2"/>
      <c r="DC854" s="2"/>
      <c r="DD854" s="2"/>
      <c r="DE854" s="2"/>
      <c r="DF854" s="2"/>
      <c r="DG854" s="2"/>
      <c r="DH854" s="2"/>
      <c r="DI854" s="2"/>
      <c r="DJ854" s="2"/>
      <c r="DK854" s="2"/>
      <c r="DL854" s="2"/>
      <c r="DM854" s="2"/>
      <c r="DN854" s="2"/>
      <c r="DO854" s="2"/>
      <c r="DP854" s="2"/>
      <c r="DQ854" s="2"/>
      <c r="DR854" s="2"/>
      <c r="DS854" s="2"/>
      <c r="DT854" s="2"/>
      <c r="DU854" s="2"/>
      <c r="DV854" s="2"/>
      <c r="DW854" s="2"/>
      <c r="DX854" s="2"/>
      <c r="DY854" s="2"/>
      <c r="DZ854" s="2"/>
      <c r="EA854" s="2"/>
      <c r="EB854" s="2"/>
      <c r="EC854" s="2"/>
      <c r="ED854" s="2"/>
      <c r="EE854" s="2"/>
      <c r="EF854" s="2"/>
      <c r="EG854" s="2"/>
      <c r="EH854" s="2"/>
      <c r="EI854" s="2"/>
      <c r="EJ854" s="2"/>
      <c r="EK854" s="2"/>
      <c r="EL854" s="2"/>
      <c r="EM854" s="2"/>
      <c r="EN854" s="2"/>
      <c r="EO854" s="2"/>
      <c r="EP854" s="2"/>
      <c r="EQ854" s="2"/>
      <c r="ER854" s="2"/>
      <c r="ES854" s="2"/>
      <c r="ET854" s="2"/>
      <c r="EU854" s="2"/>
      <c r="EV854" s="2"/>
    </row>
    <row r="855" spans="1:152" ht="12.7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c r="BS855" s="2"/>
      <c r="BT855" s="2"/>
      <c r="BU855" s="2"/>
      <c r="BV855" s="2"/>
      <c r="BW855" s="2"/>
      <c r="BX855" s="2"/>
      <c r="BY855" s="2"/>
      <c r="BZ855" s="2"/>
      <c r="CA855" s="2"/>
      <c r="CB855" s="2"/>
      <c r="CC855" s="2"/>
      <c r="CD855" s="2"/>
      <c r="CE855" s="2"/>
      <c r="CF855" s="2"/>
      <c r="CG855" s="2"/>
      <c r="CH855" s="2"/>
      <c r="CI855" s="2"/>
      <c r="CJ855" s="2"/>
      <c r="CK855" s="2"/>
      <c r="CL855" s="2"/>
      <c r="CM855" s="2"/>
      <c r="CN855" s="2"/>
      <c r="CO855" s="2"/>
      <c r="CP855" s="2"/>
      <c r="CQ855" s="2"/>
      <c r="CR855" s="2"/>
      <c r="CS855" s="2"/>
      <c r="CT855" s="2"/>
      <c r="CU855" s="2"/>
      <c r="CV855" s="2"/>
      <c r="CW855" s="2"/>
      <c r="CX855" s="2"/>
      <c r="CY855" s="2"/>
      <c r="CZ855" s="2"/>
      <c r="DA855" s="2"/>
      <c r="DB855" s="2"/>
      <c r="DC855" s="2"/>
      <c r="DD855" s="2"/>
      <c r="DE855" s="2"/>
      <c r="DF855" s="2"/>
      <c r="DG855" s="2"/>
      <c r="DH855" s="2"/>
      <c r="DI855" s="2"/>
      <c r="DJ855" s="2"/>
      <c r="DK855" s="2"/>
      <c r="DL855" s="2"/>
      <c r="DM855" s="2"/>
      <c r="DN855" s="2"/>
      <c r="DO855" s="2"/>
      <c r="DP855" s="2"/>
      <c r="DQ855" s="2"/>
      <c r="DR855" s="2"/>
      <c r="DS855" s="2"/>
      <c r="DT855" s="2"/>
      <c r="DU855" s="2"/>
      <c r="DV855" s="2"/>
      <c r="DW855" s="2"/>
      <c r="DX855" s="2"/>
      <c r="DY855" s="2"/>
      <c r="DZ855" s="2"/>
      <c r="EA855" s="2"/>
      <c r="EB855" s="2"/>
      <c r="EC855" s="2"/>
      <c r="ED855" s="2"/>
      <c r="EE855" s="2"/>
      <c r="EF855" s="2"/>
      <c r="EG855" s="2"/>
      <c r="EH855" s="2"/>
      <c r="EI855" s="2"/>
      <c r="EJ855" s="2"/>
      <c r="EK855" s="2"/>
      <c r="EL855" s="2"/>
      <c r="EM855" s="2"/>
      <c r="EN855" s="2"/>
      <c r="EO855" s="2"/>
      <c r="EP855" s="2"/>
      <c r="EQ855" s="2"/>
      <c r="ER855" s="2"/>
      <c r="ES855" s="2"/>
      <c r="ET855" s="2"/>
      <c r="EU855" s="2"/>
      <c r="EV855" s="2"/>
    </row>
    <row r="856" spans="1:152" ht="12.7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c r="BS856" s="2"/>
      <c r="BT856" s="2"/>
      <c r="BU856" s="2"/>
      <c r="BV856" s="2"/>
      <c r="BW856" s="2"/>
      <c r="BX856" s="2"/>
      <c r="BY856" s="2"/>
      <c r="BZ856" s="2"/>
      <c r="CA856" s="2"/>
      <c r="CB856" s="2"/>
      <c r="CC856" s="2"/>
      <c r="CD856" s="2"/>
      <c r="CE856" s="2"/>
      <c r="CF856" s="2"/>
      <c r="CG856" s="2"/>
      <c r="CH856" s="2"/>
      <c r="CI856" s="2"/>
      <c r="CJ856" s="2"/>
      <c r="CK856" s="2"/>
      <c r="CL856" s="2"/>
      <c r="CM856" s="2"/>
      <c r="CN856" s="2"/>
      <c r="CO856" s="2"/>
      <c r="CP856" s="2"/>
      <c r="CQ856" s="2"/>
      <c r="CR856" s="2"/>
      <c r="CS856" s="2"/>
      <c r="CT856" s="2"/>
      <c r="CU856" s="2"/>
      <c r="CV856" s="2"/>
      <c r="CW856" s="2"/>
      <c r="CX856" s="2"/>
      <c r="CY856" s="2"/>
      <c r="CZ856" s="2"/>
      <c r="DA856" s="2"/>
      <c r="DB856" s="2"/>
      <c r="DC856" s="2"/>
      <c r="DD856" s="2"/>
      <c r="DE856" s="2"/>
      <c r="DF856" s="2"/>
      <c r="DG856" s="2"/>
      <c r="DH856" s="2"/>
      <c r="DI856" s="2"/>
      <c r="DJ856" s="2"/>
      <c r="DK856" s="2"/>
      <c r="DL856" s="2"/>
      <c r="DM856" s="2"/>
      <c r="DN856" s="2"/>
      <c r="DO856" s="2"/>
      <c r="DP856" s="2"/>
      <c r="DQ856" s="2"/>
      <c r="DR856" s="2"/>
      <c r="DS856" s="2"/>
      <c r="DT856" s="2"/>
      <c r="DU856" s="2"/>
      <c r="DV856" s="2"/>
      <c r="DW856" s="2"/>
      <c r="DX856" s="2"/>
      <c r="DY856" s="2"/>
      <c r="DZ856" s="2"/>
      <c r="EA856" s="2"/>
      <c r="EB856" s="2"/>
      <c r="EC856" s="2"/>
      <c r="ED856" s="2"/>
      <c r="EE856" s="2"/>
      <c r="EF856" s="2"/>
      <c r="EG856" s="2"/>
      <c r="EH856" s="2"/>
      <c r="EI856" s="2"/>
      <c r="EJ856" s="2"/>
      <c r="EK856" s="2"/>
      <c r="EL856" s="2"/>
      <c r="EM856" s="2"/>
      <c r="EN856" s="2"/>
      <c r="EO856" s="2"/>
      <c r="EP856" s="2"/>
      <c r="EQ856" s="2"/>
      <c r="ER856" s="2"/>
      <c r="ES856" s="2"/>
      <c r="ET856" s="2"/>
      <c r="EU856" s="2"/>
      <c r="EV856" s="2"/>
    </row>
    <row r="857" spans="1:152" ht="12.7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c r="BR857" s="2"/>
      <c r="BS857" s="2"/>
      <c r="BT857" s="2"/>
      <c r="BU857" s="2"/>
      <c r="BV857" s="2"/>
      <c r="BW857" s="2"/>
      <c r="BX857" s="2"/>
      <c r="BY857" s="2"/>
      <c r="BZ857" s="2"/>
      <c r="CA857" s="2"/>
      <c r="CB857" s="2"/>
      <c r="CC857" s="2"/>
      <c r="CD857" s="2"/>
      <c r="CE857" s="2"/>
      <c r="CF857" s="2"/>
      <c r="CG857" s="2"/>
      <c r="CH857" s="2"/>
      <c r="CI857" s="2"/>
      <c r="CJ857" s="2"/>
      <c r="CK857" s="2"/>
      <c r="CL857" s="2"/>
      <c r="CM857" s="2"/>
      <c r="CN857" s="2"/>
      <c r="CO857" s="2"/>
      <c r="CP857" s="2"/>
      <c r="CQ857" s="2"/>
      <c r="CR857" s="2"/>
      <c r="CS857" s="2"/>
      <c r="CT857" s="2"/>
      <c r="CU857" s="2"/>
      <c r="CV857" s="2"/>
      <c r="CW857" s="2"/>
      <c r="CX857" s="2"/>
      <c r="CY857" s="2"/>
      <c r="CZ857" s="2"/>
      <c r="DA857" s="2"/>
      <c r="DB857" s="2"/>
      <c r="DC857" s="2"/>
      <c r="DD857" s="2"/>
      <c r="DE857" s="2"/>
      <c r="DF857" s="2"/>
      <c r="DG857" s="2"/>
      <c r="DH857" s="2"/>
      <c r="DI857" s="2"/>
      <c r="DJ857" s="2"/>
      <c r="DK857" s="2"/>
      <c r="DL857" s="2"/>
      <c r="DM857" s="2"/>
      <c r="DN857" s="2"/>
      <c r="DO857" s="2"/>
      <c r="DP857" s="2"/>
      <c r="DQ857" s="2"/>
      <c r="DR857" s="2"/>
      <c r="DS857" s="2"/>
      <c r="DT857" s="2"/>
      <c r="DU857" s="2"/>
      <c r="DV857" s="2"/>
      <c r="DW857" s="2"/>
      <c r="DX857" s="2"/>
      <c r="DY857" s="2"/>
      <c r="DZ857" s="2"/>
      <c r="EA857" s="2"/>
      <c r="EB857" s="2"/>
      <c r="EC857" s="2"/>
      <c r="ED857" s="2"/>
      <c r="EE857" s="2"/>
      <c r="EF857" s="2"/>
      <c r="EG857" s="2"/>
      <c r="EH857" s="2"/>
      <c r="EI857" s="2"/>
      <c r="EJ857" s="2"/>
      <c r="EK857" s="2"/>
      <c r="EL857" s="2"/>
      <c r="EM857" s="2"/>
      <c r="EN857" s="2"/>
      <c r="EO857" s="2"/>
      <c r="EP857" s="2"/>
      <c r="EQ857" s="2"/>
      <c r="ER857" s="2"/>
      <c r="ES857" s="2"/>
      <c r="ET857" s="2"/>
      <c r="EU857" s="2"/>
      <c r="EV857" s="2"/>
    </row>
    <row r="858" spans="1:152" ht="12.7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c r="BS858" s="2"/>
      <c r="BT858" s="2"/>
      <c r="BU858" s="2"/>
      <c r="BV858" s="2"/>
      <c r="BW858" s="2"/>
      <c r="BX858" s="2"/>
      <c r="BY858" s="2"/>
      <c r="BZ858" s="2"/>
      <c r="CA858" s="2"/>
      <c r="CB858" s="2"/>
      <c r="CC858" s="2"/>
      <c r="CD858" s="2"/>
      <c r="CE858" s="2"/>
      <c r="CF858" s="2"/>
      <c r="CG858" s="2"/>
      <c r="CH858" s="2"/>
      <c r="CI858" s="2"/>
      <c r="CJ858" s="2"/>
      <c r="CK858" s="2"/>
      <c r="CL858" s="2"/>
      <c r="CM858" s="2"/>
      <c r="CN858" s="2"/>
      <c r="CO858" s="2"/>
      <c r="CP858" s="2"/>
      <c r="CQ858" s="2"/>
      <c r="CR858" s="2"/>
      <c r="CS858" s="2"/>
      <c r="CT858" s="2"/>
      <c r="CU858" s="2"/>
      <c r="CV858" s="2"/>
      <c r="CW858" s="2"/>
      <c r="CX858" s="2"/>
      <c r="CY858" s="2"/>
      <c r="CZ858" s="2"/>
      <c r="DA858" s="2"/>
      <c r="DB858" s="2"/>
      <c r="DC858" s="2"/>
      <c r="DD858" s="2"/>
      <c r="DE858" s="2"/>
      <c r="DF858" s="2"/>
      <c r="DG858" s="2"/>
      <c r="DH858" s="2"/>
      <c r="DI858" s="2"/>
      <c r="DJ858" s="2"/>
      <c r="DK858" s="2"/>
      <c r="DL858" s="2"/>
      <c r="DM858" s="2"/>
      <c r="DN858" s="2"/>
      <c r="DO858" s="2"/>
      <c r="DP858" s="2"/>
      <c r="DQ858" s="2"/>
      <c r="DR858" s="2"/>
      <c r="DS858" s="2"/>
      <c r="DT858" s="2"/>
      <c r="DU858" s="2"/>
      <c r="DV858" s="2"/>
      <c r="DW858" s="2"/>
      <c r="DX858" s="2"/>
      <c r="DY858" s="2"/>
      <c r="DZ858" s="2"/>
      <c r="EA858" s="2"/>
      <c r="EB858" s="2"/>
      <c r="EC858" s="2"/>
      <c r="ED858" s="2"/>
      <c r="EE858" s="2"/>
      <c r="EF858" s="2"/>
      <c r="EG858" s="2"/>
      <c r="EH858" s="2"/>
      <c r="EI858" s="2"/>
      <c r="EJ858" s="2"/>
      <c r="EK858" s="2"/>
      <c r="EL858" s="2"/>
      <c r="EM858" s="2"/>
      <c r="EN858" s="2"/>
      <c r="EO858" s="2"/>
      <c r="EP858" s="2"/>
      <c r="EQ858" s="2"/>
      <c r="ER858" s="2"/>
      <c r="ES858" s="2"/>
      <c r="ET858" s="2"/>
      <c r="EU858" s="2"/>
      <c r="EV858" s="2"/>
    </row>
    <row r="859" spans="1:152" ht="12.7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c r="BS859" s="2"/>
      <c r="BT859" s="2"/>
      <c r="BU859" s="2"/>
      <c r="BV859" s="2"/>
      <c r="BW859" s="2"/>
      <c r="BX859" s="2"/>
      <c r="BY859" s="2"/>
      <c r="BZ859" s="2"/>
      <c r="CA859" s="2"/>
      <c r="CB859" s="2"/>
      <c r="CC859" s="2"/>
      <c r="CD859" s="2"/>
      <c r="CE859" s="2"/>
      <c r="CF859" s="2"/>
      <c r="CG859" s="2"/>
      <c r="CH859" s="2"/>
      <c r="CI859" s="2"/>
      <c r="CJ859" s="2"/>
      <c r="CK859" s="2"/>
      <c r="CL859" s="2"/>
      <c r="CM859" s="2"/>
      <c r="CN859" s="2"/>
      <c r="CO859" s="2"/>
      <c r="CP859" s="2"/>
      <c r="CQ859" s="2"/>
      <c r="CR859" s="2"/>
      <c r="CS859" s="2"/>
      <c r="CT859" s="2"/>
      <c r="CU859" s="2"/>
      <c r="CV859" s="2"/>
      <c r="CW859" s="2"/>
      <c r="CX859" s="2"/>
      <c r="CY859" s="2"/>
      <c r="CZ859" s="2"/>
      <c r="DA859" s="2"/>
      <c r="DB859" s="2"/>
      <c r="DC859" s="2"/>
      <c r="DD859" s="2"/>
      <c r="DE859" s="2"/>
      <c r="DF859" s="2"/>
      <c r="DG859" s="2"/>
      <c r="DH859" s="2"/>
      <c r="DI859" s="2"/>
      <c r="DJ859" s="2"/>
      <c r="DK859" s="2"/>
      <c r="DL859" s="2"/>
      <c r="DM859" s="2"/>
      <c r="DN859" s="2"/>
      <c r="DO859" s="2"/>
      <c r="DP859" s="2"/>
      <c r="DQ859" s="2"/>
      <c r="DR859" s="2"/>
      <c r="DS859" s="2"/>
      <c r="DT859" s="2"/>
      <c r="DU859" s="2"/>
      <c r="DV859" s="2"/>
      <c r="DW859" s="2"/>
      <c r="DX859" s="2"/>
      <c r="DY859" s="2"/>
      <c r="DZ859" s="2"/>
      <c r="EA859" s="2"/>
      <c r="EB859" s="2"/>
      <c r="EC859" s="2"/>
      <c r="ED859" s="2"/>
      <c r="EE859" s="2"/>
      <c r="EF859" s="2"/>
      <c r="EG859" s="2"/>
      <c r="EH859" s="2"/>
      <c r="EI859" s="2"/>
      <c r="EJ859" s="2"/>
      <c r="EK859" s="2"/>
      <c r="EL859" s="2"/>
      <c r="EM859" s="2"/>
      <c r="EN859" s="2"/>
      <c r="EO859" s="2"/>
      <c r="EP859" s="2"/>
      <c r="EQ859" s="2"/>
      <c r="ER859" s="2"/>
      <c r="ES859" s="2"/>
      <c r="ET859" s="2"/>
      <c r="EU859" s="2"/>
      <c r="EV859" s="2"/>
    </row>
    <row r="860" spans="1:152" ht="12.7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c r="BS860" s="2"/>
      <c r="BT860" s="2"/>
      <c r="BU860" s="2"/>
      <c r="BV860" s="2"/>
      <c r="BW860" s="2"/>
      <c r="BX860" s="2"/>
      <c r="BY860" s="2"/>
      <c r="BZ860" s="2"/>
      <c r="CA860" s="2"/>
      <c r="CB860" s="2"/>
      <c r="CC860" s="2"/>
      <c r="CD860" s="2"/>
      <c r="CE860" s="2"/>
      <c r="CF860" s="2"/>
      <c r="CG860" s="2"/>
      <c r="CH860" s="2"/>
      <c r="CI860" s="2"/>
      <c r="CJ860" s="2"/>
      <c r="CK860" s="2"/>
      <c r="CL860" s="2"/>
      <c r="CM860" s="2"/>
      <c r="CN860" s="2"/>
      <c r="CO860" s="2"/>
      <c r="CP860" s="2"/>
      <c r="CQ860" s="2"/>
      <c r="CR860" s="2"/>
      <c r="CS860" s="2"/>
      <c r="CT860" s="2"/>
      <c r="CU860" s="2"/>
      <c r="CV860" s="2"/>
      <c r="CW860" s="2"/>
      <c r="CX860" s="2"/>
      <c r="CY860" s="2"/>
      <c r="CZ860" s="2"/>
      <c r="DA860" s="2"/>
      <c r="DB860" s="2"/>
      <c r="DC860" s="2"/>
      <c r="DD860" s="2"/>
      <c r="DE860" s="2"/>
      <c r="DF860" s="2"/>
      <c r="DG860" s="2"/>
      <c r="DH860" s="2"/>
      <c r="DI860" s="2"/>
      <c r="DJ860" s="2"/>
      <c r="DK860" s="2"/>
      <c r="DL860" s="2"/>
      <c r="DM860" s="2"/>
      <c r="DN860" s="2"/>
      <c r="DO860" s="2"/>
      <c r="DP860" s="2"/>
      <c r="DQ860" s="2"/>
      <c r="DR860" s="2"/>
      <c r="DS860" s="2"/>
      <c r="DT860" s="2"/>
      <c r="DU860" s="2"/>
      <c r="DV860" s="2"/>
      <c r="DW860" s="2"/>
      <c r="DX860" s="2"/>
      <c r="DY860" s="2"/>
      <c r="DZ860" s="2"/>
      <c r="EA860" s="2"/>
      <c r="EB860" s="2"/>
      <c r="EC860" s="2"/>
      <c r="ED860" s="2"/>
      <c r="EE860" s="2"/>
      <c r="EF860" s="2"/>
      <c r="EG860" s="2"/>
      <c r="EH860" s="2"/>
      <c r="EI860" s="2"/>
      <c r="EJ860" s="2"/>
      <c r="EK860" s="2"/>
      <c r="EL860" s="2"/>
      <c r="EM860" s="2"/>
      <c r="EN860" s="2"/>
      <c r="EO860" s="2"/>
      <c r="EP860" s="2"/>
      <c r="EQ860" s="2"/>
      <c r="ER860" s="2"/>
      <c r="ES860" s="2"/>
      <c r="ET860" s="2"/>
      <c r="EU860" s="2"/>
      <c r="EV860" s="2"/>
    </row>
    <row r="861" spans="1:152" ht="12.7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c r="BR861" s="2"/>
      <c r="BS861" s="2"/>
      <c r="BT861" s="2"/>
      <c r="BU861" s="2"/>
      <c r="BV861" s="2"/>
      <c r="BW861" s="2"/>
      <c r="BX861" s="2"/>
      <c r="BY861" s="2"/>
      <c r="BZ861" s="2"/>
      <c r="CA861" s="2"/>
      <c r="CB861" s="2"/>
      <c r="CC861" s="2"/>
      <c r="CD861" s="2"/>
      <c r="CE861" s="2"/>
      <c r="CF861" s="2"/>
      <c r="CG861" s="2"/>
      <c r="CH861" s="2"/>
      <c r="CI861" s="2"/>
      <c r="CJ861" s="2"/>
      <c r="CK861" s="2"/>
      <c r="CL861" s="2"/>
      <c r="CM861" s="2"/>
      <c r="CN861" s="2"/>
      <c r="CO861" s="2"/>
      <c r="CP861" s="2"/>
      <c r="CQ861" s="2"/>
      <c r="CR861" s="2"/>
      <c r="CS861" s="2"/>
      <c r="CT861" s="2"/>
      <c r="CU861" s="2"/>
      <c r="CV861" s="2"/>
      <c r="CW861" s="2"/>
      <c r="CX861" s="2"/>
      <c r="CY861" s="2"/>
      <c r="CZ861" s="2"/>
      <c r="DA861" s="2"/>
      <c r="DB861" s="2"/>
      <c r="DC861" s="2"/>
      <c r="DD861" s="2"/>
      <c r="DE861" s="2"/>
      <c r="DF861" s="2"/>
      <c r="DG861" s="2"/>
      <c r="DH861" s="2"/>
      <c r="DI861" s="2"/>
      <c r="DJ861" s="2"/>
      <c r="DK861" s="2"/>
      <c r="DL861" s="2"/>
      <c r="DM861" s="2"/>
      <c r="DN861" s="2"/>
      <c r="DO861" s="2"/>
      <c r="DP861" s="2"/>
      <c r="DQ861" s="2"/>
      <c r="DR861" s="2"/>
      <c r="DS861" s="2"/>
      <c r="DT861" s="2"/>
      <c r="DU861" s="2"/>
      <c r="DV861" s="2"/>
      <c r="DW861" s="2"/>
      <c r="DX861" s="2"/>
      <c r="DY861" s="2"/>
      <c r="DZ861" s="2"/>
      <c r="EA861" s="2"/>
      <c r="EB861" s="2"/>
      <c r="EC861" s="2"/>
      <c r="ED861" s="2"/>
      <c r="EE861" s="2"/>
      <c r="EF861" s="2"/>
      <c r="EG861" s="2"/>
      <c r="EH861" s="2"/>
      <c r="EI861" s="2"/>
      <c r="EJ861" s="2"/>
      <c r="EK861" s="2"/>
      <c r="EL861" s="2"/>
      <c r="EM861" s="2"/>
      <c r="EN861" s="2"/>
      <c r="EO861" s="2"/>
      <c r="EP861" s="2"/>
      <c r="EQ861" s="2"/>
      <c r="ER861" s="2"/>
      <c r="ES861" s="2"/>
      <c r="ET861" s="2"/>
      <c r="EU861" s="2"/>
      <c r="EV861" s="2"/>
    </row>
    <row r="862" spans="1:152" ht="12.7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c r="BS862" s="2"/>
      <c r="BT862" s="2"/>
      <c r="BU862" s="2"/>
      <c r="BV862" s="2"/>
      <c r="BW862" s="2"/>
      <c r="BX862" s="2"/>
      <c r="BY862" s="2"/>
      <c r="BZ862" s="2"/>
      <c r="CA862" s="2"/>
      <c r="CB862" s="2"/>
      <c r="CC862" s="2"/>
      <c r="CD862" s="2"/>
      <c r="CE862" s="2"/>
      <c r="CF862" s="2"/>
      <c r="CG862" s="2"/>
      <c r="CH862" s="2"/>
      <c r="CI862" s="2"/>
      <c r="CJ862" s="2"/>
      <c r="CK862" s="2"/>
      <c r="CL862" s="2"/>
      <c r="CM862" s="2"/>
      <c r="CN862" s="2"/>
      <c r="CO862" s="2"/>
      <c r="CP862" s="2"/>
      <c r="CQ862" s="2"/>
      <c r="CR862" s="2"/>
      <c r="CS862" s="2"/>
      <c r="CT862" s="2"/>
      <c r="CU862" s="2"/>
      <c r="CV862" s="2"/>
      <c r="CW862" s="2"/>
      <c r="CX862" s="2"/>
      <c r="CY862" s="2"/>
      <c r="CZ862" s="2"/>
      <c r="DA862" s="2"/>
      <c r="DB862" s="2"/>
      <c r="DC862" s="2"/>
      <c r="DD862" s="2"/>
      <c r="DE862" s="2"/>
      <c r="DF862" s="2"/>
      <c r="DG862" s="2"/>
      <c r="DH862" s="2"/>
      <c r="DI862" s="2"/>
      <c r="DJ862" s="2"/>
      <c r="DK862" s="2"/>
      <c r="DL862" s="2"/>
      <c r="DM862" s="2"/>
      <c r="DN862" s="2"/>
      <c r="DO862" s="2"/>
      <c r="DP862" s="2"/>
      <c r="DQ862" s="2"/>
      <c r="DR862" s="2"/>
      <c r="DS862" s="2"/>
      <c r="DT862" s="2"/>
      <c r="DU862" s="2"/>
      <c r="DV862" s="2"/>
      <c r="DW862" s="2"/>
      <c r="DX862" s="2"/>
      <c r="DY862" s="2"/>
      <c r="DZ862" s="2"/>
      <c r="EA862" s="2"/>
      <c r="EB862" s="2"/>
      <c r="EC862" s="2"/>
      <c r="ED862" s="2"/>
      <c r="EE862" s="2"/>
      <c r="EF862" s="2"/>
      <c r="EG862" s="2"/>
      <c r="EH862" s="2"/>
      <c r="EI862" s="2"/>
      <c r="EJ862" s="2"/>
      <c r="EK862" s="2"/>
      <c r="EL862" s="2"/>
      <c r="EM862" s="2"/>
      <c r="EN862" s="2"/>
      <c r="EO862" s="2"/>
      <c r="EP862" s="2"/>
      <c r="EQ862" s="2"/>
      <c r="ER862" s="2"/>
      <c r="ES862" s="2"/>
      <c r="ET862" s="2"/>
      <c r="EU862" s="2"/>
      <c r="EV862" s="2"/>
    </row>
    <row r="863" spans="1:152" ht="12.7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c r="BR863" s="2"/>
      <c r="BS863" s="2"/>
      <c r="BT863" s="2"/>
      <c r="BU863" s="2"/>
      <c r="BV863" s="2"/>
      <c r="BW863" s="2"/>
      <c r="BX863" s="2"/>
      <c r="BY863" s="2"/>
      <c r="BZ863" s="2"/>
      <c r="CA863" s="2"/>
      <c r="CB863" s="2"/>
      <c r="CC863" s="2"/>
      <c r="CD863" s="2"/>
      <c r="CE863" s="2"/>
      <c r="CF863" s="2"/>
      <c r="CG863" s="2"/>
      <c r="CH863" s="2"/>
      <c r="CI863" s="2"/>
      <c r="CJ863" s="2"/>
      <c r="CK863" s="2"/>
      <c r="CL863" s="2"/>
      <c r="CM863" s="2"/>
      <c r="CN863" s="2"/>
      <c r="CO863" s="2"/>
      <c r="CP863" s="2"/>
      <c r="CQ863" s="2"/>
      <c r="CR863" s="2"/>
      <c r="CS863" s="2"/>
      <c r="CT863" s="2"/>
      <c r="CU863" s="2"/>
      <c r="CV863" s="2"/>
      <c r="CW863" s="2"/>
      <c r="CX863" s="2"/>
      <c r="CY863" s="2"/>
      <c r="CZ863" s="2"/>
      <c r="DA863" s="2"/>
      <c r="DB863" s="2"/>
      <c r="DC863" s="2"/>
      <c r="DD863" s="2"/>
      <c r="DE863" s="2"/>
      <c r="DF863" s="2"/>
      <c r="DG863" s="2"/>
      <c r="DH863" s="2"/>
      <c r="DI863" s="2"/>
      <c r="DJ863" s="2"/>
      <c r="DK863" s="2"/>
      <c r="DL863" s="2"/>
      <c r="DM863" s="2"/>
      <c r="DN863" s="2"/>
      <c r="DO863" s="2"/>
      <c r="DP863" s="2"/>
      <c r="DQ863" s="2"/>
      <c r="DR863" s="2"/>
      <c r="DS863" s="2"/>
      <c r="DT863" s="2"/>
      <c r="DU863" s="2"/>
      <c r="DV863" s="2"/>
      <c r="DW863" s="2"/>
      <c r="DX863" s="2"/>
      <c r="DY863" s="2"/>
      <c r="DZ863" s="2"/>
      <c r="EA863" s="2"/>
      <c r="EB863" s="2"/>
      <c r="EC863" s="2"/>
      <c r="ED863" s="2"/>
      <c r="EE863" s="2"/>
      <c r="EF863" s="2"/>
      <c r="EG863" s="2"/>
      <c r="EH863" s="2"/>
      <c r="EI863" s="2"/>
      <c r="EJ863" s="2"/>
      <c r="EK863" s="2"/>
      <c r="EL863" s="2"/>
      <c r="EM863" s="2"/>
      <c r="EN863" s="2"/>
      <c r="EO863" s="2"/>
      <c r="EP863" s="2"/>
      <c r="EQ863" s="2"/>
      <c r="ER863" s="2"/>
      <c r="ES863" s="2"/>
      <c r="ET863" s="2"/>
      <c r="EU863" s="2"/>
      <c r="EV863" s="2"/>
    </row>
    <row r="864" spans="1:152" ht="12.7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c r="BS864" s="2"/>
      <c r="BT864" s="2"/>
      <c r="BU864" s="2"/>
      <c r="BV864" s="2"/>
      <c r="BW864" s="2"/>
      <c r="BX864" s="2"/>
      <c r="BY864" s="2"/>
      <c r="BZ864" s="2"/>
      <c r="CA864" s="2"/>
      <c r="CB864" s="2"/>
      <c r="CC864" s="2"/>
      <c r="CD864" s="2"/>
      <c r="CE864" s="2"/>
      <c r="CF864" s="2"/>
      <c r="CG864" s="2"/>
      <c r="CH864" s="2"/>
      <c r="CI864" s="2"/>
      <c r="CJ864" s="2"/>
      <c r="CK864" s="2"/>
      <c r="CL864" s="2"/>
      <c r="CM864" s="2"/>
      <c r="CN864" s="2"/>
      <c r="CO864" s="2"/>
      <c r="CP864" s="2"/>
      <c r="CQ864" s="2"/>
      <c r="CR864" s="2"/>
      <c r="CS864" s="2"/>
      <c r="CT864" s="2"/>
      <c r="CU864" s="2"/>
      <c r="CV864" s="2"/>
      <c r="CW864" s="2"/>
      <c r="CX864" s="2"/>
      <c r="CY864" s="2"/>
      <c r="CZ864" s="2"/>
      <c r="DA864" s="2"/>
      <c r="DB864" s="2"/>
      <c r="DC864" s="2"/>
      <c r="DD864" s="2"/>
      <c r="DE864" s="2"/>
      <c r="DF864" s="2"/>
      <c r="DG864" s="2"/>
      <c r="DH864" s="2"/>
      <c r="DI864" s="2"/>
      <c r="DJ864" s="2"/>
      <c r="DK864" s="2"/>
      <c r="DL864" s="2"/>
      <c r="DM864" s="2"/>
      <c r="DN864" s="2"/>
      <c r="DO864" s="2"/>
      <c r="DP864" s="2"/>
      <c r="DQ864" s="2"/>
      <c r="DR864" s="2"/>
      <c r="DS864" s="2"/>
      <c r="DT864" s="2"/>
      <c r="DU864" s="2"/>
      <c r="DV864" s="2"/>
      <c r="DW864" s="2"/>
      <c r="DX864" s="2"/>
      <c r="DY864" s="2"/>
      <c r="DZ864" s="2"/>
      <c r="EA864" s="2"/>
      <c r="EB864" s="2"/>
      <c r="EC864" s="2"/>
      <c r="ED864" s="2"/>
      <c r="EE864" s="2"/>
      <c r="EF864" s="2"/>
      <c r="EG864" s="2"/>
      <c r="EH864" s="2"/>
      <c r="EI864" s="2"/>
      <c r="EJ864" s="2"/>
      <c r="EK864" s="2"/>
      <c r="EL864" s="2"/>
      <c r="EM864" s="2"/>
      <c r="EN864" s="2"/>
      <c r="EO864" s="2"/>
      <c r="EP864" s="2"/>
      <c r="EQ864" s="2"/>
      <c r="ER864" s="2"/>
      <c r="ES864" s="2"/>
      <c r="ET864" s="2"/>
      <c r="EU864" s="2"/>
      <c r="EV864" s="2"/>
    </row>
    <row r="865" spans="1:152" ht="12.7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c r="BR865" s="2"/>
      <c r="BS865" s="2"/>
      <c r="BT865" s="2"/>
      <c r="BU865" s="2"/>
      <c r="BV865" s="2"/>
      <c r="BW865" s="2"/>
      <c r="BX865" s="2"/>
      <c r="BY865" s="2"/>
      <c r="BZ865" s="2"/>
      <c r="CA865" s="2"/>
      <c r="CB865" s="2"/>
      <c r="CC865" s="2"/>
      <c r="CD865" s="2"/>
      <c r="CE865" s="2"/>
      <c r="CF865" s="2"/>
      <c r="CG865" s="2"/>
      <c r="CH865" s="2"/>
      <c r="CI865" s="2"/>
      <c r="CJ865" s="2"/>
      <c r="CK865" s="2"/>
      <c r="CL865" s="2"/>
      <c r="CM865" s="2"/>
      <c r="CN865" s="2"/>
      <c r="CO865" s="2"/>
      <c r="CP865" s="2"/>
      <c r="CQ865" s="2"/>
      <c r="CR865" s="2"/>
      <c r="CS865" s="2"/>
      <c r="CT865" s="2"/>
      <c r="CU865" s="2"/>
      <c r="CV865" s="2"/>
      <c r="CW865" s="2"/>
      <c r="CX865" s="2"/>
      <c r="CY865" s="2"/>
      <c r="CZ865" s="2"/>
      <c r="DA865" s="2"/>
      <c r="DB865" s="2"/>
      <c r="DC865" s="2"/>
      <c r="DD865" s="2"/>
      <c r="DE865" s="2"/>
      <c r="DF865" s="2"/>
      <c r="DG865" s="2"/>
      <c r="DH865" s="2"/>
      <c r="DI865" s="2"/>
      <c r="DJ865" s="2"/>
      <c r="DK865" s="2"/>
      <c r="DL865" s="2"/>
      <c r="DM865" s="2"/>
      <c r="DN865" s="2"/>
      <c r="DO865" s="2"/>
      <c r="DP865" s="2"/>
      <c r="DQ865" s="2"/>
      <c r="DR865" s="2"/>
      <c r="DS865" s="2"/>
      <c r="DT865" s="2"/>
      <c r="DU865" s="2"/>
      <c r="DV865" s="2"/>
      <c r="DW865" s="2"/>
      <c r="DX865" s="2"/>
      <c r="DY865" s="2"/>
      <c r="DZ865" s="2"/>
      <c r="EA865" s="2"/>
      <c r="EB865" s="2"/>
      <c r="EC865" s="2"/>
      <c r="ED865" s="2"/>
      <c r="EE865" s="2"/>
      <c r="EF865" s="2"/>
      <c r="EG865" s="2"/>
      <c r="EH865" s="2"/>
      <c r="EI865" s="2"/>
      <c r="EJ865" s="2"/>
      <c r="EK865" s="2"/>
      <c r="EL865" s="2"/>
      <c r="EM865" s="2"/>
      <c r="EN865" s="2"/>
      <c r="EO865" s="2"/>
      <c r="EP865" s="2"/>
      <c r="EQ865" s="2"/>
      <c r="ER865" s="2"/>
      <c r="ES865" s="2"/>
      <c r="ET865" s="2"/>
      <c r="EU865" s="2"/>
      <c r="EV865" s="2"/>
    </row>
    <row r="866" spans="1:152" ht="12.7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c r="BS866" s="2"/>
      <c r="BT866" s="2"/>
      <c r="BU866" s="2"/>
      <c r="BV866" s="2"/>
      <c r="BW866" s="2"/>
      <c r="BX866" s="2"/>
      <c r="BY866" s="2"/>
      <c r="BZ866" s="2"/>
      <c r="CA866" s="2"/>
      <c r="CB866" s="2"/>
      <c r="CC866" s="2"/>
      <c r="CD866" s="2"/>
      <c r="CE866" s="2"/>
      <c r="CF866" s="2"/>
      <c r="CG866" s="2"/>
      <c r="CH866" s="2"/>
      <c r="CI866" s="2"/>
      <c r="CJ866" s="2"/>
      <c r="CK866" s="2"/>
      <c r="CL866" s="2"/>
      <c r="CM866" s="2"/>
      <c r="CN866" s="2"/>
      <c r="CO866" s="2"/>
      <c r="CP866" s="2"/>
      <c r="CQ866" s="2"/>
      <c r="CR866" s="2"/>
      <c r="CS866" s="2"/>
      <c r="CT866" s="2"/>
      <c r="CU866" s="2"/>
      <c r="CV866" s="2"/>
      <c r="CW866" s="2"/>
      <c r="CX866" s="2"/>
      <c r="CY866" s="2"/>
      <c r="CZ866" s="2"/>
      <c r="DA866" s="2"/>
      <c r="DB866" s="2"/>
      <c r="DC866" s="2"/>
      <c r="DD866" s="2"/>
      <c r="DE866" s="2"/>
      <c r="DF866" s="2"/>
      <c r="DG866" s="2"/>
      <c r="DH866" s="2"/>
      <c r="DI866" s="2"/>
      <c r="DJ866" s="2"/>
      <c r="DK866" s="2"/>
      <c r="DL866" s="2"/>
      <c r="DM866" s="2"/>
      <c r="DN866" s="2"/>
      <c r="DO866" s="2"/>
      <c r="DP866" s="2"/>
      <c r="DQ866" s="2"/>
      <c r="DR866" s="2"/>
      <c r="DS866" s="2"/>
      <c r="DT866" s="2"/>
      <c r="DU866" s="2"/>
      <c r="DV866" s="2"/>
      <c r="DW866" s="2"/>
      <c r="DX866" s="2"/>
      <c r="DY866" s="2"/>
      <c r="DZ866" s="2"/>
      <c r="EA866" s="2"/>
      <c r="EB866" s="2"/>
      <c r="EC866" s="2"/>
      <c r="ED866" s="2"/>
      <c r="EE866" s="2"/>
      <c r="EF866" s="2"/>
      <c r="EG866" s="2"/>
      <c r="EH866" s="2"/>
      <c r="EI866" s="2"/>
      <c r="EJ866" s="2"/>
      <c r="EK866" s="2"/>
      <c r="EL866" s="2"/>
      <c r="EM866" s="2"/>
      <c r="EN866" s="2"/>
      <c r="EO866" s="2"/>
      <c r="EP866" s="2"/>
      <c r="EQ866" s="2"/>
      <c r="ER866" s="2"/>
      <c r="ES866" s="2"/>
      <c r="ET866" s="2"/>
      <c r="EU866" s="2"/>
      <c r="EV866" s="2"/>
    </row>
    <row r="867" spans="1:152" ht="12.7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c r="BS867" s="2"/>
      <c r="BT867" s="2"/>
      <c r="BU867" s="2"/>
      <c r="BV867" s="2"/>
      <c r="BW867" s="2"/>
      <c r="BX867" s="2"/>
      <c r="BY867" s="2"/>
      <c r="BZ867" s="2"/>
      <c r="CA867" s="2"/>
      <c r="CB867" s="2"/>
      <c r="CC867" s="2"/>
      <c r="CD867" s="2"/>
      <c r="CE867" s="2"/>
      <c r="CF867" s="2"/>
      <c r="CG867" s="2"/>
      <c r="CH867" s="2"/>
      <c r="CI867" s="2"/>
      <c r="CJ867" s="2"/>
      <c r="CK867" s="2"/>
      <c r="CL867" s="2"/>
      <c r="CM867" s="2"/>
      <c r="CN867" s="2"/>
      <c r="CO867" s="2"/>
      <c r="CP867" s="2"/>
      <c r="CQ867" s="2"/>
      <c r="CR867" s="2"/>
      <c r="CS867" s="2"/>
      <c r="CT867" s="2"/>
      <c r="CU867" s="2"/>
      <c r="CV867" s="2"/>
      <c r="CW867" s="2"/>
      <c r="CX867" s="2"/>
      <c r="CY867" s="2"/>
      <c r="CZ867" s="2"/>
      <c r="DA867" s="2"/>
      <c r="DB867" s="2"/>
      <c r="DC867" s="2"/>
      <c r="DD867" s="2"/>
      <c r="DE867" s="2"/>
      <c r="DF867" s="2"/>
      <c r="DG867" s="2"/>
      <c r="DH867" s="2"/>
      <c r="DI867" s="2"/>
      <c r="DJ867" s="2"/>
      <c r="DK867" s="2"/>
      <c r="DL867" s="2"/>
      <c r="DM867" s="2"/>
      <c r="DN867" s="2"/>
      <c r="DO867" s="2"/>
      <c r="DP867" s="2"/>
      <c r="DQ867" s="2"/>
      <c r="DR867" s="2"/>
      <c r="DS867" s="2"/>
      <c r="DT867" s="2"/>
      <c r="DU867" s="2"/>
      <c r="DV867" s="2"/>
      <c r="DW867" s="2"/>
      <c r="DX867" s="2"/>
      <c r="DY867" s="2"/>
      <c r="DZ867" s="2"/>
      <c r="EA867" s="2"/>
      <c r="EB867" s="2"/>
      <c r="EC867" s="2"/>
      <c r="ED867" s="2"/>
      <c r="EE867" s="2"/>
      <c r="EF867" s="2"/>
      <c r="EG867" s="2"/>
      <c r="EH867" s="2"/>
      <c r="EI867" s="2"/>
      <c r="EJ867" s="2"/>
      <c r="EK867" s="2"/>
      <c r="EL867" s="2"/>
      <c r="EM867" s="2"/>
      <c r="EN867" s="2"/>
      <c r="EO867" s="2"/>
      <c r="EP867" s="2"/>
      <c r="EQ867" s="2"/>
      <c r="ER867" s="2"/>
      <c r="ES867" s="2"/>
      <c r="ET867" s="2"/>
      <c r="EU867" s="2"/>
      <c r="EV867" s="2"/>
    </row>
    <row r="868" spans="1:152" ht="12.7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c r="BS868" s="2"/>
      <c r="BT868" s="2"/>
      <c r="BU868" s="2"/>
      <c r="BV868" s="2"/>
      <c r="BW868" s="2"/>
      <c r="BX868" s="2"/>
      <c r="BY868" s="2"/>
      <c r="BZ868" s="2"/>
      <c r="CA868" s="2"/>
      <c r="CB868" s="2"/>
      <c r="CC868" s="2"/>
      <c r="CD868" s="2"/>
      <c r="CE868" s="2"/>
      <c r="CF868" s="2"/>
      <c r="CG868" s="2"/>
      <c r="CH868" s="2"/>
      <c r="CI868" s="2"/>
      <c r="CJ868" s="2"/>
      <c r="CK868" s="2"/>
      <c r="CL868" s="2"/>
      <c r="CM868" s="2"/>
      <c r="CN868" s="2"/>
      <c r="CO868" s="2"/>
      <c r="CP868" s="2"/>
      <c r="CQ868" s="2"/>
      <c r="CR868" s="2"/>
      <c r="CS868" s="2"/>
      <c r="CT868" s="2"/>
      <c r="CU868" s="2"/>
      <c r="CV868" s="2"/>
      <c r="CW868" s="2"/>
      <c r="CX868" s="2"/>
      <c r="CY868" s="2"/>
      <c r="CZ868" s="2"/>
      <c r="DA868" s="2"/>
      <c r="DB868" s="2"/>
      <c r="DC868" s="2"/>
      <c r="DD868" s="2"/>
      <c r="DE868" s="2"/>
      <c r="DF868" s="2"/>
      <c r="DG868" s="2"/>
      <c r="DH868" s="2"/>
      <c r="DI868" s="2"/>
      <c r="DJ868" s="2"/>
      <c r="DK868" s="2"/>
      <c r="DL868" s="2"/>
      <c r="DM868" s="2"/>
      <c r="DN868" s="2"/>
      <c r="DO868" s="2"/>
      <c r="DP868" s="2"/>
      <c r="DQ868" s="2"/>
      <c r="DR868" s="2"/>
      <c r="DS868" s="2"/>
      <c r="DT868" s="2"/>
      <c r="DU868" s="2"/>
      <c r="DV868" s="2"/>
      <c r="DW868" s="2"/>
      <c r="DX868" s="2"/>
      <c r="DY868" s="2"/>
      <c r="DZ868" s="2"/>
      <c r="EA868" s="2"/>
      <c r="EB868" s="2"/>
      <c r="EC868" s="2"/>
      <c r="ED868" s="2"/>
      <c r="EE868" s="2"/>
      <c r="EF868" s="2"/>
      <c r="EG868" s="2"/>
      <c r="EH868" s="2"/>
      <c r="EI868" s="2"/>
      <c r="EJ868" s="2"/>
      <c r="EK868" s="2"/>
      <c r="EL868" s="2"/>
      <c r="EM868" s="2"/>
      <c r="EN868" s="2"/>
      <c r="EO868" s="2"/>
      <c r="EP868" s="2"/>
      <c r="EQ868" s="2"/>
      <c r="ER868" s="2"/>
      <c r="ES868" s="2"/>
      <c r="ET868" s="2"/>
      <c r="EU868" s="2"/>
      <c r="EV868" s="2"/>
    </row>
    <row r="869" spans="1:152" ht="12.7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c r="BR869" s="2"/>
      <c r="BS869" s="2"/>
      <c r="BT869" s="2"/>
      <c r="BU869" s="2"/>
      <c r="BV869" s="2"/>
      <c r="BW869" s="2"/>
      <c r="BX869" s="2"/>
      <c r="BY869" s="2"/>
      <c r="BZ869" s="2"/>
      <c r="CA869" s="2"/>
      <c r="CB869" s="2"/>
      <c r="CC869" s="2"/>
      <c r="CD869" s="2"/>
      <c r="CE869" s="2"/>
      <c r="CF869" s="2"/>
      <c r="CG869" s="2"/>
      <c r="CH869" s="2"/>
      <c r="CI869" s="2"/>
      <c r="CJ869" s="2"/>
      <c r="CK869" s="2"/>
      <c r="CL869" s="2"/>
      <c r="CM869" s="2"/>
      <c r="CN869" s="2"/>
      <c r="CO869" s="2"/>
      <c r="CP869" s="2"/>
      <c r="CQ869" s="2"/>
      <c r="CR869" s="2"/>
      <c r="CS869" s="2"/>
      <c r="CT869" s="2"/>
      <c r="CU869" s="2"/>
      <c r="CV869" s="2"/>
      <c r="CW869" s="2"/>
      <c r="CX869" s="2"/>
      <c r="CY869" s="2"/>
      <c r="CZ869" s="2"/>
      <c r="DA869" s="2"/>
      <c r="DB869" s="2"/>
      <c r="DC869" s="2"/>
      <c r="DD869" s="2"/>
      <c r="DE869" s="2"/>
      <c r="DF869" s="2"/>
      <c r="DG869" s="2"/>
      <c r="DH869" s="2"/>
      <c r="DI869" s="2"/>
      <c r="DJ869" s="2"/>
      <c r="DK869" s="2"/>
      <c r="DL869" s="2"/>
      <c r="DM869" s="2"/>
      <c r="DN869" s="2"/>
      <c r="DO869" s="2"/>
      <c r="DP869" s="2"/>
      <c r="DQ869" s="2"/>
      <c r="DR869" s="2"/>
      <c r="DS869" s="2"/>
      <c r="DT869" s="2"/>
      <c r="DU869" s="2"/>
      <c r="DV869" s="2"/>
      <c r="DW869" s="2"/>
      <c r="DX869" s="2"/>
      <c r="DY869" s="2"/>
      <c r="DZ869" s="2"/>
      <c r="EA869" s="2"/>
      <c r="EB869" s="2"/>
      <c r="EC869" s="2"/>
      <c r="ED869" s="2"/>
      <c r="EE869" s="2"/>
      <c r="EF869" s="2"/>
      <c r="EG869" s="2"/>
      <c r="EH869" s="2"/>
      <c r="EI869" s="2"/>
      <c r="EJ869" s="2"/>
      <c r="EK869" s="2"/>
      <c r="EL869" s="2"/>
      <c r="EM869" s="2"/>
      <c r="EN869" s="2"/>
      <c r="EO869" s="2"/>
      <c r="EP869" s="2"/>
      <c r="EQ869" s="2"/>
      <c r="ER869" s="2"/>
      <c r="ES869" s="2"/>
      <c r="ET869" s="2"/>
      <c r="EU869" s="2"/>
      <c r="EV869" s="2"/>
    </row>
    <row r="870" spans="1:152" ht="12.7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2"/>
      <c r="BT870" s="2"/>
      <c r="BU870" s="2"/>
      <c r="BV870" s="2"/>
      <c r="BW870" s="2"/>
      <c r="BX870" s="2"/>
      <c r="BY870" s="2"/>
      <c r="BZ870" s="2"/>
      <c r="CA870" s="2"/>
      <c r="CB870" s="2"/>
      <c r="CC870" s="2"/>
      <c r="CD870" s="2"/>
      <c r="CE870" s="2"/>
      <c r="CF870" s="2"/>
      <c r="CG870" s="2"/>
      <c r="CH870" s="2"/>
      <c r="CI870" s="2"/>
      <c r="CJ870" s="2"/>
      <c r="CK870" s="2"/>
      <c r="CL870" s="2"/>
      <c r="CM870" s="2"/>
      <c r="CN870" s="2"/>
      <c r="CO870" s="2"/>
      <c r="CP870" s="2"/>
      <c r="CQ870" s="2"/>
      <c r="CR870" s="2"/>
      <c r="CS870" s="2"/>
      <c r="CT870" s="2"/>
      <c r="CU870" s="2"/>
      <c r="CV870" s="2"/>
      <c r="CW870" s="2"/>
      <c r="CX870" s="2"/>
      <c r="CY870" s="2"/>
      <c r="CZ870" s="2"/>
      <c r="DA870" s="2"/>
      <c r="DB870" s="2"/>
      <c r="DC870" s="2"/>
      <c r="DD870" s="2"/>
      <c r="DE870" s="2"/>
      <c r="DF870" s="2"/>
      <c r="DG870" s="2"/>
      <c r="DH870" s="2"/>
      <c r="DI870" s="2"/>
      <c r="DJ870" s="2"/>
      <c r="DK870" s="2"/>
      <c r="DL870" s="2"/>
      <c r="DM870" s="2"/>
      <c r="DN870" s="2"/>
      <c r="DO870" s="2"/>
      <c r="DP870" s="2"/>
      <c r="DQ870" s="2"/>
      <c r="DR870" s="2"/>
      <c r="DS870" s="2"/>
      <c r="DT870" s="2"/>
      <c r="DU870" s="2"/>
      <c r="DV870" s="2"/>
      <c r="DW870" s="2"/>
      <c r="DX870" s="2"/>
      <c r="DY870" s="2"/>
      <c r="DZ870" s="2"/>
      <c r="EA870" s="2"/>
      <c r="EB870" s="2"/>
      <c r="EC870" s="2"/>
      <c r="ED870" s="2"/>
      <c r="EE870" s="2"/>
      <c r="EF870" s="2"/>
      <c r="EG870" s="2"/>
      <c r="EH870" s="2"/>
      <c r="EI870" s="2"/>
      <c r="EJ870" s="2"/>
      <c r="EK870" s="2"/>
      <c r="EL870" s="2"/>
      <c r="EM870" s="2"/>
      <c r="EN870" s="2"/>
      <c r="EO870" s="2"/>
      <c r="EP870" s="2"/>
      <c r="EQ870" s="2"/>
      <c r="ER870" s="2"/>
      <c r="ES870" s="2"/>
      <c r="ET870" s="2"/>
      <c r="EU870" s="2"/>
      <c r="EV870" s="2"/>
    </row>
    <row r="871" spans="1:152" ht="12.7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c r="BS871" s="2"/>
      <c r="BT871" s="2"/>
      <c r="BU871" s="2"/>
      <c r="BV871" s="2"/>
      <c r="BW871" s="2"/>
      <c r="BX871" s="2"/>
      <c r="BY871" s="2"/>
      <c r="BZ871" s="2"/>
      <c r="CA871" s="2"/>
      <c r="CB871" s="2"/>
      <c r="CC871" s="2"/>
      <c r="CD871" s="2"/>
      <c r="CE871" s="2"/>
      <c r="CF871" s="2"/>
      <c r="CG871" s="2"/>
      <c r="CH871" s="2"/>
      <c r="CI871" s="2"/>
      <c r="CJ871" s="2"/>
      <c r="CK871" s="2"/>
      <c r="CL871" s="2"/>
      <c r="CM871" s="2"/>
      <c r="CN871" s="2"/>
      <c r="CO871" s="2"/>
      <c r="CP871" s="2"/>
      <c r="CQ871" s="2"/>
      <c r="CR871" s="2"/>
      <c r="CS871" s="2"/>
      <c r="CT871" s="2"/>
      <c r="CU871" s="2"/>
      <c r="CV871" s="2"/>
      <c r="CW871" s="2"/>
      <c r="CX871" s="2"/>
      <c r="CY871" s="2"/>
      <c r="CZ871" s="2"/>
      <c r="DA871" s="2"/>
      <c r="DB871" s="2"/>
      <c r="DC871" s="2"/>
      <c r="DD871" s="2"/>
      <c r="DE871" s="2"/>
      <c r="DF871" s="2"/>
      <c r="DG871" s="2"/>
      <c r="DH871" s="2"/>
      <c r="DI871" s="2"/>
      <c r="DJ871" s="2"/>
      <c r="DK871" s="2"/>
      <c r="DL871" s="2"/>
      <c r="DM871" s="2"/>
      <c r="DN871" s="2"/>
      <c r="DO871" s="2"/>
      <c r="DP871" s="2"/>
      <c r="DQ871" s="2"/>
      <c r="DR871" s="2"/>
      <c r="DS871" s="2"/>
      <c r="DT871" s="2"/>
      <c r="DU871" s="2"/>
      <c r="DV871" s="2"/>
      <c r="DW871" s="2"/>
      <c r="DX871" s="2"/>
      <c r="DY871" s="2"/>
      <c r="DZ871" s="2"/>
      <c r="EA871" s="2"/>
      <c r="EB871" s="2"/>
      <c r="EC871" s="2"/>
      <c r="ED871" s="2"/>
      <c r="EE871" s="2"/>
      <c r="EF871" s="2"/>
      <c r="EG871" s="2"/>
      <c r="EH871" s="2"/>
      <c r="EI871" s="2"/>
      <c r="EJ871" s="2"/>
      <c r="EK871" s="2"/>
      <c r="EL871" s="2"/>
      <c r="EM871" s="2"/>
      <c r="EN871" s="2"/>
      <c r="EO871" s="2"/>
      <c r="EP871" s="2"/>
      <c r="EQ871" s="2"/>
      <c r="ER871" s="2"/>
      <c r="ES871" s="2"/>
      <c r="ET871" s="2"/>
      <c r="EU871" s="2"/>
      <c r="EV871" s="2"/>
    </row>
    <row r="872" spans="1:152" ht="12.7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c r="BS872" s="2"/>
      <c r="BT872" s="2"/>
      <c r="BU872" s="2"/>
      <c r="BV872" s="2"/>
      <c r="BW872" s="2"/>
      <c r="BX872" s="2"/>
      <c r="BY872" s="2"/>
      <c r="BZ872" s="2"/>
      <c r="CA872" s="2"/>
      <c r="CB872" s="2"/>
      <c r="CC872" s="2"/>
      <c r="CD872" s="2"/>
      <c r="CE872" s="2"/>
      <c r="CF872" s="2"/>
      <c r="CG872" s="2"/>
      <c r="CH872" s="2"/>
      <c r="CI872" s="2"/>
      <c r="CJ872" s="2"/>
      <c r="CK872" s="2"/>
      <c r="CL872" s="2"/>
      <c r="CM872" s="2"/>
      <c r="CN872" s="2"/>
      <c r="CO872" s="2"/>
      <c r="CP872" s="2"/>
      <c r="CQ872" s="2"/>
      <c r="CR872" s="2"/>
      <c r="CS872" s="2"/>
      <c r="CT872" s="2"/>
      <c r="CU872" s="2"/>
      <c r="CV872" s="2"/>
      <c r="CW872" s="2"/>
      <c r="CX872" s="2"/>
      <c r="CY872" s="2"/>
      <c r="CZ872" s="2"/>
      <c r="DA872" s="2"/>
      <c r="DB872" s="2"/>
      <c r="DC872" s="2"/>
      <c r="DD872" s="2"/>
      <c r="DE872" s="2"/>
      <c r="DF872" s="2"/>
      <c r="DG872" s="2"/>
      <c r="DH872" s="2"/>
      <c r="DI872" s="2"/>
      <c r="DJ872" s="2"/>
      <c r="DK872" s="2"/>
      <c r="DL872" s="2"/>
      <c r="DM872" s="2"/>
      <c r="DN872" s="2"/>
      <c r="DO872" s="2"/>
      <c r="DP872" s="2"/>
      <c r="DQ872" s="2"/>
      <c r="DR872" s="2"/>
      <c r="DS872" s="2"/>
      <c r="DT872" s="2"/>
      <c r="DU872" s="2"/>
      <c r="DV872" s="2"/>
      <c r="DW872" s="2"/>
      <c r="DX872" s="2"/>
      <c r="DY872" s="2"/>
      <c r="DZ872" s="2"/>
      <c r="EA872" s="2"/>
      <c r="EB872" s="2"/>
      <c r="EC872" s="2"/>
      <c r="ED872" s="2"/>
      <c r="EE872" s="2"/>
      <c r="EF872" s="2"/>
      <c r="EG872" s="2"/>
      <c r="EH872" s="2"/>
      <c r="EI872" s="2"/>
      <c r="EJ872" s="2"/>
      <c r="EK872" s="2"/>
      <c r="EL872" s="2"/>
      <c r="EM872" s="2"/>
      <c r="EN872" s="2"/>
      <c r="EO872" s="2"/>
      <c r="EP872" s="2"/>
      <c r="EQ872" s="2"/>
      <c r="ER872" s="2"/>
      <c r="ES872" s="2"/>
      <c r="ET872" s="2"/>
      <c r="EU872" s="2"/>
      <c r="EV872" s="2"/>
    </row>
    <row r="873" spans="1:152" ht="12.7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c r="BR873" s="2"/>
      <c r="BS873" s="2"/>
      <c r="BT873" s="2"/>
      <c r="BU873" s="2"/>
      <c r="BV873" s="2"/>
      <c r="BW873" s="2"/>
      <c r="BX873" s="2"/>
      <c r="BY873" s="2"/>
      <c r="BZ873" s="2"/>
      <c r="CA873" s="2"/>
      <c r="CB873" s="2"/>
      <c r="CC873" s="2"/>
      <c r="CD873" s="2"/>
      <c r="CE873" s="2"/>
      <c r="CF873" s="2"/>
      <c r="CG873" s="2"/>
      <c r="CH873" s="2"/>
      <c r="CI873" s="2"/>
      <c r="CJ873" s="2"/>
      <c r="CK873" s="2"/>
      <c r="CL873" s="2"/>
      <c r="CM873" s="2"/>
      <c r="CN873" s="2"/>
      <c r="CO873" s="2"/>
      <c r="CP873" s="2"/>
      <c r="CQ873" s="2"/>
      <c r="CR873" s="2"/>
      <c r="CS873" s="2"/>
      <c r="CT873" s="2"/>
      <c r="CU873" s="2"/>
      <c r="CV873" s="2"/>
      <c r="CW873" s="2"/>
      <c r="CX873" s="2"/>
      <c r="CY873" s="2"/>
      <c r="CZ873" s="2"/>
      <c r="DA873" s="2"/>
      <c r="DB873" s="2"/>
      <c r="DC873" s="2"/>
      <c r="DD873" s="2"/>
      <c r="DE873" s="2"/>
      <c r="DF873" s="2"/>
      <c r="DG873" s="2"/>
      <c r="DH873" s="2"/>
      <c r="DI873" s="2"/>
      <c r="DJ873" s="2"/>
      <c r="DK873" s="2"/>
      <c r="DL873" s="2"/>
      <c r="DM873" s="2"/>
      <c r="DN873" s="2"/>
      <c r="DO873" s="2"/>
      <c r="DP873" s="2"/>
      <c r="DQ873" s="2"/>
      <c r="DR873" s="2"/>
      <c r="DS873" s="2"/>
      <c r="DT873" s="2"/>
      <c r="DU873" s="2"/>
      <c r="DV873" s="2"/>
      <c r="DW873" s="2"/>
      <c r="DX873" s="2"/>
      <c r="DY873" s="2"/>
      <c r="DZ873" s="2"/>
      <c r="EA873" s="2"/>
      <c r="EB873" s="2"/>
      <c r="EC873" s="2"/>
      <c r="ED873" s="2"/>
      <c r="EE873" s="2"/>
      <c r="EF873" s="2"/>
      <c r="EG873" s="2"/>
      <c r="EH873" s="2"/>
      <c r="EI873" s="2"/>
      <c r="EJ873" s="2"/>
      <c r="EK873" s="2"/>
      <c r="EL873" s="2"/>
      <c r="EM873" s="2"/>
      <c r="EN873" s="2"/>
      <c r="EO873" s="2"/>
      <c r="EP873" s="2"/>
      <c r="EQ873" s="2"/>
      <c r="ER873" s="2"/>
      <c r="ES873" s="2"/>
      <c r="ET873" s="2"/>
      <c r="EU873" s="2"/>
      <c r="EV873" s="2"/>
    </row>
    <row r="874" spans="1:152" ht="12.7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c r="BS874" s="2"/>
      <c r="BT874" s="2"/>
      <c r="BU874" s="2"/>
      <c r="BV874" s="2"/>
      <c r="BW874" s="2"/>
      <c r="BX874" s="2"/>
      <c r="BY874" s="2"/>
      <c r="BZ874" s="2"/>
      <c r="CA874" s="2"/>
      <c r="CB874" s="2"/>
      <c r="CC874" s="2"/>
      <c r="CD874" s="2"/>
      <c r="CE874" s="2"/>
      <c r="CF874" s="2"/>
      <c r="CG874" s="2"/>
      <c r="CH874" s="2"/>
      <c r="CI874" s="2"/>
      <c r="CJ874" s="2"/>
      <c r="CK874" s="2"/>
      <c r="CL874" s="2"/>
      <c r="CM874" s="2"/>
      <c r="CN874" s="2"/>
      <c r="CO874" s="2"/>
      <c r="CP874" s="2"/>
      <c r="CQ874" s="2"/>
      <c r="CR874" s="2"/>
      <c r="CS874" s="2"/>
      <c r="CT874" s="2"/>
      <c r="CU874" s="2"/>
      <c r="CV874" s="2"/>
      <c r="CW874" s="2"/>
      <c r="CX874" s="2"/>
      <c r="CY874" s="2"/>
      <c r="CZ874" s="2"/>
      <c r="DA874" s="2"/>
      <c r="DB874" s="2"/>
      <c r="DC874" s="2"/>
      <c r="DD874" s="2"/>
      <c r="DE874" s="2"/>
      <c r="DF874" s="2"/>
      <c r="DG874" s="2"/>
      <c r="DH874" s="2"/>
      <c r="DI874" s="2"/>
      <c r="DJ874" s="2"/>
      <c r="DK874" s="2"/>
      <c r="DL874" s="2"/>
      <c r="DM874" s="2"/>
      <c r="DN874" s="2"/>
      <c r="DO874" s="2"/>
      <c r="DP874" s="2"/>
      <c r="DQ874" s="2"/>
      <c r="DR874" s="2"/>
      <c r="DS874" s="2"/>
      <c r="DT874" s="2"/>
      <c r="DU874" s="2"/>
      <c r="DV874" s="2"/>
      <c r="DW874" s="2"/>
      <c r="DX874" s="2"/>
      <c r="DY874" s="2"/>
      <c r="DZ874" s="2"/>
      <c r="EA874" s="2"/>
      <c r="EB874" s="2"/>
      <c r="EC874" s="2"/>
      <c r="ED874" s="2"/>
      <c r="EE874" s="2"/>
      <c r="EF874" s="2"/>
      <c r="EG874" s="2"/>
      <c r="EH874" s="2"/>
      <c r="EI874" s="2"/>
      <c r="EJ874" s="2"/>
      <c r="EK874" s="2"/>
      <c r="EL874" s="2"/>
      <c r="EM874" s="2"/>
      <c r="EN874" s="2"/>
      <c r="EO874" s="2"/>
      <c r="EP874" s="2"/>
      <c r="EQ874" s="2"/>
      <c r="ER874" s="2"/>
      <c r="ES874" s="2"/>
      <c r="ET874" s="2"/>
      <c r="EU874" s="2"/>
      <c r="EV874" s="2"/>
    </row>
    <row r="875" spans="1:152" ht="12.7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c r="BR875" s="2"/>
      <c r="BS875" s="2"/>
      <c r="BT875" s="2"/>
      <c r="BU875" s="2"/>
      <c r="BV875" s="2"/>
      <c r="BW875" s="2"/>
      <c r="BX875" s="2"/>
      <c r="BY875" s="2"/>
      <c r="BZ875" s="2"/>
      <c r="CA875" s="2"/>
      <c r="CB875" s="2"/>
      <c r="CC875" s="2"/>
      <c r="CD875" s="2"/>
      <c r="CE875" s="2"/>
      <c r="CF875" s="2"/>
      <c r="CG875" s="2"/>
      <c r="CH875" s="2"/>
      <c r="CI875" s="2"/>
      <c r="CJ875" s="2"/>
      <c r="CK875" s="2"/>
      <c r="CL875" s="2"/>
      <c r="CM875" s="2"/>
      <c r="CN875" s="2"/>
      <c r="CO875" s="2"/>
      <c r="CP875" s="2"/>
      <c r="CQ875" s="2"/>
      <c r="CR875" s="2"/>
      <c r="CS875" s="2"/>
      <c r="CT875" s="2"/>
      <c r="CU875" s="2"/>
      <c r="CV875" s="2"/>
      <c r="CW875" s="2"/>
      <c r="CX875" s="2"/>
      <c r="CY875" s="2"/>
      <c r="CZ875" s="2"/>
      <c r="DA875" s="2"/>
      <c r="DB875" s="2"/>
      <c r="DC875" s="2"/>
      <c r="DD875" s="2"/>
      <c r="DE875" s="2"/>
      <c r="DF875" s="2"/>
      <c r="DG875" s="2"/>
      <c r="DH875" s="2"/>
      <c r="DI875" s="2"/>
      <c r="DJ875" s="2"/>
      <c r="DK875" s="2"/>
      <c r="DL875" s="2"/>
      <c r="DM875" s="2"/>
      <c r="DN875" s="2"/>
      <c r="DO875" s="2"/>
      <c r="DP875" s="2"/>
      <c r="DQ875" s="2"/>
      <c r="DR875" s="2"/>
      <c r="DS875" s="2"/>
      <c r="DT875" s="2"/>
      <c r="DU875" s="2"/>
      <c r="DV875" s="2"/>
      <c r="DW875" s="2"/>
      <c r="DX875" s="2"/>
      <c r="DY875" s="2"/>
      <c r="DZ875" s="2"/>
      <c r="EA875" s="2"/>
      <c r="EB875" s="2"/>
      <c r="EC875" s="2"/>
      <c r="ED875" s="2"/>
      <c r="EE875" s="2"/>
      <c r="EF875" s="2"/>
      <c r="EG875" s="2"/>
      <c r="EH875" s="2"/>
      <c r="EI875" s="2"/>
      <c r="EJ875" s="2"/>
      <c r="EK875" s="2"/>
      <c r="EL875" s="2"/>
      <c r="EM875" s="2"/>
      <c r="EN875" s="2"/>
      <c r="EO875" s="2"/>
      <c r="EP875" s="2"/>
      <c r="EQ875" s="2"/>
      <c r="ER875" s="2"/>
      <c r="ES875" s="2"/>
      <c r="ET875" s="2"/>
      <c r="EU875" s="2"/>
      <c r="EV875" s="2"/>
    </row>
    <row r="876" spans="1:152" ht="12.7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c r="BR876" s="2"/>
      <c r="BS876" s="2"/>
      <c r="BT876" s="2"/>
      <c r="BU876" s="2"/>
      <c r="BV876" s="2"/>
      <c r="BW876" s="2"/>
      <c r="BX876" s="2"/>
      <c r="BY876" s="2"/>
      <c r="BZ876" s="2"/>
      <c r="CA876" s="2"/>
      <c r="CB876" s="2"/>
      <c r="CC876" s="2"/>
      <c r="CD876" s="2"/>
      <c r="CE876" s="2"/>
      <c r="CF876" s="2"/>
      <c r="CG876" s="2"/>
      <c r="CH876" s="2"/>
      <c r="CI876" s="2"/>
      <c r="CJ876" s="2"/>
      <c r="CK876" s="2"/>
      <c r="CL876" s="2"/>
      <c r="CM876" s="2"/>
      <c r="CN876" s="2"/>
      <c r="CO876" s="2"/>
      <c r="CP876" s="2"/>
      <c r="CQ876" s="2"/>
      <c r="CR876" s="2"/>
      <c r="CS876" s="2"/>
      <c r="CT876" s="2"/>
      <c r="CU876" s="2"/>
      <c r="CV876" s="2"/>
      <c r="CW876" s="2"/>
      <c r="CX876" s="2"/>
      <c r="CY876" s="2"/>
      <c r="CZ876" s="2"/>
      <c r="DA876" s="2"/>
      <c r="DB876" s="2"/>
      <c r="DC876" s="2"/>
      <c r="DD876" s="2"/>
      <c r="DE876" s="2"/>
      <c r="DF876" s="2"/>
      <c r="DG876" s="2"/>
      <c r="DH876" s="2"/>
      <c r="DI876" s="2"/>
      <c r="DJ876" s="2"/>
      <c r="DK876" s="2"/>
      <c r="DL876" s="2"/>
      <c r="DM876" s="2"/>
      <c r="DN876" s="2"/>
      <c r="DO876" s="2"/>
      <c r="DP876" s="2"/>
      <c r="DQ876" s="2"/>
      <c r="DR876" s="2"/>
      <c r="DS876" s="2"/>
      <c r="DT876" s="2"/>
      <c r="DU876" s="2"/>
      <c r="DV876" s="2"/>
      <c r="DW876" s="2"/>
      <c r="DX876" s="2"/>
      <c r="DY876" s="2"/>
      <c r="DZ876" s="2"/>
      <c r="EA876" s="2"/>
      <c r="EB876" s="2"/>
      <c r="EC876" s="2"/>
      <c r="ED876" s="2"/>
      <c r="EE876" s="2"/>
      <c r="EF876" s="2"/>
      <c r="EG876" s="2"/>
      <c r="EH876" s="2"/>
      <c r="EI876" s="2"/>
      <c r="EJ876" s="2"/>
      <c r="EK876" s="2"/>
      <c r="EL876" s="2"/>
      <c r="EM876" s="2"/>
      <c r="EN876" s="2"/>
      <c r="EO876" s="2"/>
      <c r="EP876" s="2"/>
      <c r="EQ876" s="2"/>
      <c r="ER876" s="2"/>
      <c r="ES876" s="2"/>
      <c r="ET876" s="2"/>
      <c r="EU876" s="2"/>
      <c r="EV876" s="2"/>
    </row>
    <row r="877" spans="1:152" ht="12.7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c r="BR877" s="2"/>
      <c r="BS877" s="2"/>
      <c r="BT877" s="2"/>
      <c r="BU877" s="2"/>
      <c r="BV877" s="2"/>
      <c r="BW877" s="2"/>
      <c r="BX877" s="2"/>
      <c r="BY877" s="2"/>
      <c r="BZ877" s="2"/>
      <c r="CA877" s="2"/>
      <c r="CB877" s="2"/>
      <c r="CC877" s="2"/>
      <c r="CD877" s="2"/>
      <c r="CE877" s="2"/>
      <c r="CF877" s="2"/>
      <c r="CG877" s="2"/>
      <c r="CH877" s="2"/>
      <c r="CI877" s="2"/>
      <c r="CJ877" s="2"/>
      <c r="CK877" s="2"/>
      <c r="CL877" s="2"/>
      <c r="CM877" s="2"/>
      <c r="CN877" s="2"/>
      <c r="CO877" s="2"/>
      <c r="CP877" s="2"/>
      <c r="CQ877" s="2"/>
      <c r="CR877" s="2"/>
      <c r="CS877" s="2"/>
      <c r="CT877" s="2"/>
      <c r="CU877" s="2"/>
      <c r="CV877" s="2"/>
      <c r="CW877" s="2"/>
      <c r="CX877" s="2"/>
      <c r="CY877" s="2"/>
      <c r="CZ877" s="2"/>
      <c r="DA877" s="2"/>
      <c r="DB877" s="2"/>
      <c r="DC877" s="2"/>
      <c r="DD877" s="2"/>
      <c r="DE877" s="2"/>
      <c r="DF877" s="2"/>
      <c r="DG877" s="2"/>
      <c r="DH877" s="2"/>
      <c r="DI877" s="2"/>
      <c r="DJ877" s="2"/>
      <c r="DK877" s="2"/>
      <c r="DL877" s="2"/>
      <c r="DM877" s="2"/>
      <c r="DN877" s="2"/>
      <c r="DO877" s="2"/>
      <c r="DP877" s="2"/>
      <c r="DQ877" s="2"/>
      <c r="DR877" s="2"/>
      <c r="DS877" s="2"/>
      <c r="DT877" s="2"/>
      <c r="DU877" s="2"/>
      <c r="DV877" s="2"/>
      <c r="DW877" s="2"/>
      <c r="DX877" s="2"/>
      <c r="DY877" s="2"/>
      <c r="DZ877" s="2"/>
      <c r="EA877" s="2"/>
      <c r="EB877" s="2"/>
      <c r="EC877" s="2"/>
      <c r="ED877" s="2"/>
      <c r="EE877" s="2"/>
      <c r="EF877" s="2"/>
      <c r="EG877" s="2"/>
      <c r="EH877" s="2"/>
      <c r="EI877" s="2"/>
      <c r="EJ877" s="2"/>
      <c r="EK877" s="2"/>
      <c r="EL877" s="2"/>
      <c r="EM877" s="2"/>
      <c r="EN877" s="2"/>
      <c r="EO877" s="2"/>
      <c r="EP877" s="2"/>
      <c r="EQ877" s="2"/>
      <c r="ER877" s="2"/>
      <c r="ES877" s="2"/>
      <c r="ET877" s="2"/>
      <c r="EU877" s="2"/>
      <c r="EV877" s="2"/>
    </row>
    <row r="878" spans="1:152" ht="12.7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c r="BR878" s="2"/>
      <c r="BS878" s="2"/>
      <c r="BT878" s="2"/>
      <c r="BU878" s="2"/>
      <c r="BV878" s="2"/>
      <c r="BW878" s="2"/>
      <c r="BX878" s="2"/>
      <c r="BY878" s="2"/>
      <c r="BZ878" s="2"/>
      <c r="CA878" s="2"/>
      <c r="CB878" s="2"/>
      <c r="CC878" s="2"/>
      <c r="CD878" s="2"/>
      <c r="CE878" s="2"/>
      <c r="CF878" s="2"/>
      <c r="CG878" s="2"/>
      <c r="CH878" s="2"/>
      <c r="CI878" s="2"/>
      <c r="CJ878" s="2"/>
      <c r="CK878" s="2"/>
      <c r="CL878" s="2"/>
      <c r="CM878" s="2"/>
      <c r="CN878" s="2"/>
      <c r="CO878" s="2"/>
      <c r="CP878" s="2"/>
      <c r="CQ878" s="2"/>
      <c r="CR878" s="2"/>
      <c r="CS878" s="2"/>
      <c r="CT878" s="2"/>
      <c r="CU878" s="2"/>
      <c r="CV878" s="2"/>
      <c r="CW878" s="2"/>
      <c r="CX878" s="2"/>
      <c r="CY878" s="2"/>
      <c r="CZ878" s="2"/>
      <c r="DA878" s="2"/>
      <c r="DB878" s="2"/>
      <c r="DC878" s="2"/>
      <c r="DD878" s="2"/>
      <c r="DE878" s="2"/>
      <c r="DF878" s="2"/>
      <c r="DG878" s="2"/>
      <c r="DH878" s="2"/>
      <c r="DI878" s="2"/>
      <c r="DJ878" s="2"/>
      <c r="DK878" s="2"/>
      <c r="DL878" s="2"/>
      <c r="DM878" s="2"/>
      <c r="DN878" s="2"/>
      <c r="DO878" s="2"/>
      <c r="DP878" s="2"/>
      <c r="DQ878" s="2"/>
      <c r="DR878" s="2"/>
      <c r="DS878" s="2"/>
      <c r="DT878" s="2"/>
      <c r="DU878" s="2"/>
      <c r="DV878" s="2"/>
      <c r="DW878" s="2"/>
      <c r="DX878" s="2"/>
      <c r="DY878" s="2"/>
      <c r="DZ878" s="2"/>
      <c r="EA878" s="2"/>
      <c r="EB878" s="2"/>
      <c r="EC878" s="2"/>
      <c r="ED878" s="2"/>
      <c r="EE878" s="2"/>
      <c r="EF878" s="2"/>
      <c r="EG878" s="2"/>
      <c r="EH878" s="2"/>
      <c r="EI878" s="2"/>
      <c r="EJ878" s="2"/>
      <c r="EK878" s="2"/>
      <c r="EL878" s="2"/>
      <c r="EM878" s="2"/>
      <c r="EN878" s="2"/>
      <c r="EO878" s="2"/>
      <c r="EP878" s="2"/>
      <c r="EQ878" s="2"/>
      <c r="ER878" s="2"/>
      <c r="ES878" s="2"/>
      <c r="ET878" s="2"/>
      <c r="EU878" s="2"/>
      <c r="EV878" s="2"/>
    </row>
    <row r="879" spans="1:152" ht="12.7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c r="BR879" s="2"/>
      <c r="BS879" s="2"/>
      <c r="BT879" s="2"/>
      <c r="BU879" s="2"/>
      <c r="BV879" s="2"/>
      <c r="BW879" s="2"/>
      <c r="BX879" s="2"/>
      <c r="BY879" s="2"/>
      <c r="BZ879" s="2"/>
      <c r="CA879" s="2"/>
      <c r="CB879" s="2"/>
      <c r="CC879" s="2"/>
      <c r="CD879" s="2"/>
      <c r="CE879" s="2"/>
      <c r="CF879" s="2"/>
      <c r="CG879" s="2"/>
      <c r="CH879" s="2"/>
      <c r="CI879" s="2"/>
      <c r="CJ879" s="2"/>
      <c r="CK879" s="2"/>
      <c r="CL879" s="2"/>
      <c r="CM879" s="2"/>
      <c r="CN879" s="2"/>
      <c r="CO879" s="2"/>
      <c r="CP879" s="2"/>
      <c r="CQ879" s="2"/>
      <c r="CR879" s="2"/>
      <c r="CS879" s="2"/>
      <c r="CT879" s="2"/>
      <c r="CU879" s="2"/>
      <c r="CV879" s="2"/>
      <c r="CW879" s="2"/>
      <c r="CX879" s="2"/>
      <c r="CY879" s="2"/>
      <c r="CZ879" s="2"/>
      <c r="DA879" s="2"/>
      <c r="DB879" s="2"/>
      <c r="DC879" s="2"/>
      <c r="DD879" s="2"/>
      <c r="DE879" s="2"/>
      <c r="DF879" s="2"/>
      <c r="DG879" s="2"/>
      <c r="DH879" s="2"/>
      <c r="DI879" s="2"/>
      <c r="DJ879" s="2"/>
      <c r="DK879" s="2"/>
      <c r="DL879" s="2"/>
      <c r="DM879" s="2"/>
      <c r="DN879" s="2"/>
      <c r="DO879" s="2"/>
      <c r="DP879" s="2"/>
      <c r="DQ879" s="2"/>
      <c r="DR879" s="2"/>
      <c r="DS879" s="2"/>
      <c r="DT879" s="2"/>
      <c r="DU879" s="2"/>
      <c r="DV879" s="2"/>
      <c r="DW879" s="2"/>
      <c r="DX879" s="2"/>
      <c r="DY879" s="2"/>
      <c r="DZ879" s="2"/>
      <c r="EA879" s="2"/>
      <c r="EB879" s="2"/>
      <c r="EC879" s="2"/>
      <c r="ED879" s="2"/>
      <c r="EE879" s="2"/>
      <c r="EF879" s="2"/>
      <c r="EG879" s="2"/>
      <c r="EH879" s="2"/>
      <c r="EI879" s="2"/>
      <c r="EJ879" s="2"/>
      <c r="EK879" s="2"/>
      <c r="EL879" s="2"/>
      <c r="EM879" s="2"/>
      <c r="EN879" s="2"/>
      <c r="EO879" s="2"/>
      <c r="EP879" s="2"/>
      <c r="EQ879" s="2"/>
      <c r="ER879" s="2"/>
      <c r="ES879" s="2"/>
      <c r="ET879" s="2"/>
      <c r="EU879" s="2"/>
      <c r="EV879" s="2"/>
    </row>
    <row r="880" spans="1:152" ht="12.7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c r="BR880" s="2"/>
      <c r="BS880" s="2"/>
      <c r="BT880" s="2"/>
      <c r="BU880" s="2"/>
      <c r="BV880" s="2"/>
      <c r="BW880" s="2"/>
      <c r="BX880" s="2"/>
      <c r="BY880" s="2"/>
      <c r="BZ880" s="2"/>
      <c r="CA880" s="2"/>
      <c r="CB880" s="2"/>
      <c r="CC880" s="2"/>
      <c r="CD880" s="2"/>
      <c r="CE880" s="2"/>
      <c r="CF880" s="2"/>
      <c r="CG880" s="2"/>
      <c r="CH880" s="2"/>
      <c r="CI880" s="2"/>
      <c r="CJ880" s="2"/>
      <c r="CK880" s="2"/>
      <c r="CL880" s="2"/>
      <c r="CM880" s="2"/>
      <c r="CN880" s="2"/>
      <c r="CO880" s="2"/>
      <c r="CP880" s="2"/>
      <c r="CQ880" s="2"/>
      <c r="CR880" s="2"/>
      <c r="CS880" s="2"/>
      <c r="CT880" s="2"/>
      <c r="CU880" s="2"/>
      <c r="CV880" s="2"/>
      <c r="CW880" s="2"/>
      <c r="CX880" s="2"/>
      <c r="CY880" s="2"/>
      <c r="CZ880" s="2"/>
      <c r="DA880" s="2"/>
      <c r="DB880" s="2"/>
      <c r="DC880" s="2"/>
      <c r="DD880" s="2"/>
      <c r="DE880" s="2"/>
      <c r="DF880" s="2"/>
      <c r="DG880" s="2"/>
      <c r="DH880" s="2"/>
      <c r="DI880" s="2"/>
      <c r="DJ880" s="2"/>
      <c r="DK880" s="2"/>
      <c r="DL880" s="2"/>
      <c r="DM880" s="2"/>
      <c r="DN880" s="2"/>
      <c r="DO880" s="2"/>
      <c r="DP880" s="2"/>
      <c r="DQ880" s="2"/>
      <c r="DR880" s="2"/>
      <c r="DS880" s="2"/>
      <c r="DT880" s="2"/>
      <c r="DU880" s="2"/>
      <c r="DV880" s="2"/>
      <c r="DW880" s="2"/>
      <c r="DX880" s="2"/>
      <c r="DY880" s="2"/>
      <c r="DZ880" s="2"/>
      <c r="EA880" s="2"/>
      <c r="EB880" s="2"/>
      <c r="EC880" s="2"/>
      <c r="ED880" s="2"/>
      <c r="EE880" s="2"/>
      <c r="EF880" s="2"/>
      <c r="EG880" s="2"/>
      <c r="EH880" s="2"/>
      <c r="EI880" s="2"/>
      <c r="EJ880" s="2"/>
      <c r="EK880" s="2"/>
      <c r="EL880" s="2"/>
      <c r="EM880" s="2"/>
      <c r="EN880" s="2"/>
      <c r="EO880" s="2"/>
      <c r="EP880" s="2"/>
      <c r="EQ880" s="2"/>
      <c r="ER880" s="2"/>
      <c r="ES880" s="2"/>
      <c r="ET880" s="2"/>
      <c r="EU880" s="2"/>
      <c r="EV880" s="2"/>
    </row>
    <row r="881" spans="1:152" ht="12.7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c r="BR881" s="2"/>
      <c r="BS881" s="2"/>
      <c r="BT881" s="2"/>
      <c r="BU881" s="2"/>
      <c r="BV881" s="2"/>
      <c r="BW881" s="2"/>
      <c r="BX881" s="2"/>
      <c r="BY881" s="2"/>
      <c r="BZ881" s="2"/>
      <c r="CA881" s="2"/>
      <c r="CB881" s="2"/>
      <c r="CC881" s="2"/>
      <c r="CD881" s="2"/>
      <c r="CE881" s="2"/>
      <c r="CF881" s="2"/>
      <c r="CG881" s="2"/>
      <c r="CH881" s="2"/>
      <c r="CI881" s="2"/>
      <c r="CJ881" s="2"/>
      <c r="CK881" s="2"/>
      <c r="CL881" s="2"/>
      <c r="CM881" s="2"/>
      <c r="CN881" s="2"/>
      <c r="CO881" s="2"/>
      <c r="CP881" s="2"/>
      <c r="CQ881" s="2"/>
      <c r="CR881" s="2"/>
      <c r="CS881" s="2"/>
      <c r="CT881" s="2"/>
      <c r="CU881" s="2"/>
      <c r="CV881" s="2"/>
      <c r="CW881" s="2"/>
      <c r="CX881" s="2"/>
      <c r="CY881" s="2"/>
      <c r="CZ881" s="2"/>
      <c r="DA881" s="2"/>
      <c r="DB881" s="2"/>
      <c r="DC881" s="2"/>
      <c r="DD881" s="2"/>
      <c r="DE881" s="2"/>
      <c r="DF881" s="2"/>
      <c r="DG881" s="2"/>
      <c r="DH881" s="2"/>
      <c r="DI881" s="2"/>
      <c r="DJ881" s="2"/>
      <c r="DK881" s="2"/>
      <c r="DL881" s="2"/>
      <c r="DM881" s="2"/>
      <c r="DN881" s="2"/>
      <c r="DO881" s="2"/>
      <c r="DP881" s="2"/>
      <c r="DQ881" s="2"/>
      <c r="DR881" s="2"/>
      <c r="DS881" s="2"/>
      <c r="DT881" s="2"/>
      <c r="DU881" s="2"/>
      <c r="DV881" s="2"/>
      <c r="DW881" s="2"/>
      <c r="DX881" s="2"/>
      <c r="DY881" s="2"/>
      <c r="DZ881" s="2"/>
      <c r="EA881" s="2"/>
      <c r="EB881" s="2"/>
      <c r="EC881" s="2"/>
      <c r="ED881" s="2"/>
      <c r="EE881" s="2"/>
      <c r="EF881" s="2"/>
      <c r="EG881" s="2"/>
      <c r="EH881" s="2"/>
      <c r="EI881" s="2"/>
      <c r="EJ881" s="2"/>
      <c r="EK881" s="2"/>
      <c r="EL881" s="2"/>
      <c r="EM881" s="2"/>
      <c r="EN881" s="2"/>
      <c r="EO881" s="2"/>
      <c r="EP881" s="2"/>
      <c r="EQ881" s="2"/>
      <c r="ER881" s="2"/>
      <c r="ES881" s="2"/>
      <c r="ET881" s="2"/>
      <c r="EU881" s="2"/>
      <c r="EV881" s="2"/>
    </row>
    <row r="882" spans="1:152" ht="12.7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c r="BR882" s="2"/>
      <c r="BS882" s="2"/>
      <c r="BT882" s="2"/>
      <c r="BU882" s="2"/>
      <c r="BV882" s="2"/>
      <c r="BW882" s="2"/>
      <c r="BX882" s="2"/>
      <c r="BY882" s="2"/>
      <c r="BZ882" s="2"/>
      <c r="CA882" s="2"/>
      <c r="CB882" s="2"/>
      <c r="CC882" s="2"/>
      <c r="CD882" s="2"/>
      <c r="CE882" s="2"/>
      <c r="CF882" s="2"/>
      <c r="CG882" s="2"/>
      <c r="CH882" s="2"/>
      <c r="CI882" s="2"/>
      <c r="CJ882" s="2"/>
      <c r="CK882" s="2"/>
      <c r="CL882" s="2"/>
      <c r="CM882" s="2"/>
      <c r="CN882" s="2"/>
      <c r="CO882" s="2"/>
      <c r="CP882" s="2"/>
      <c r="CQ882" s="2"/>
      <c r="CR882" s="2"/>
      <c r="CS882" s="2"/>
      <c r="CT882" s="2"/>
      <c r="CU882" s="2"/>
      <c r="CV882" s="2"/>
      <c r="CW882" s="2"/>
      <c r="CX882" s="2"/>
      <c r="CY882" s="2"/>
      <c r="CZ882" s="2"/>
      <c r="DA882" s="2"/>
      <c r="DB882" s="2"/>
      <c r="DC882" s="2"/>
      <c r="DD882" s="2"/>
      <c r="DE882" s="2"/>
      <c r="DF882" s="2"/>
      <c r="DG882" s="2"/>
      <c r="DH882" s="2"/>
      <c r="DI882" s="2"/>
      <c r="DJ882" s="2"/>
      <c r="DK882" s="2"/>
      <c r="DL882" s="2"/>
      <c r="DM882" s="2"/>
      <c r="DN882" s="2"/>
      <c r="DO882" s="2"/>
      <c r="DP882" s="2"/>
      <c r="DQ882" s="2"/>
      <c r="DR882" s="2"/>
      <c r="DS882" s="2"/>
      <c r="DT882" s="2"/>
      <c r="DU882" s="2"/>
      <c r="DV882" s="2"/>
      <c r="DW882" s="2"/>
      <c r="DX882" s="2"/>
      <c r="DY882" s="2"/>
      <c r="DZ882" s="2"/>
      <c r="EA882" s="2"/>
      <c r="EB882" s="2"/>
      <c r="EC882" s="2"/>
      <c r="ED882" s="2"/>
      <c r="EE882" s="2"/>
      <c r="EF882" s="2"/>
      <c r="EG882" s="2"/>
      <c r="EH882" s="2"/>
      <c r="EI882" s="2"/>
      <c r="EJ882" s="2"/>
      <c r="EK882" s="2"/>
      <c r="EL882" s="2"/>
      <c r="EM882" s="2"/>
      <c r="EN882" s="2"/>
      <c r="EO882" s="2"/>
      <c r="EP882" s="2"/>
      <c r="EQ882" s="2"/>
      <c r="ER882" s="2"/>
      <c r="ES882" s="2"/>
      <c r="ET882" s="2"/>
      <c r="EU882" s="2"/>
      <c r="EV882" s="2"/>
    </row>
    <row r="883" spans="1:152" ht="12.7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c r="BR883" s="2"/>
      <c r="BS883" s="2"/>
      <c r="BT883" s="2"/>
      <c r="BU883" s="2"/>
      <c r="BV883" s="2"/>
      <c r="BW883" s="2"/>
      <c r="BX883" s="2"/>
      <c r="BY883" s="2"/>
      <c r="BZ883" s="2"/>
      <c r="CA883" s="2"/>
      <c r="CB883" s="2"/>
      <c r="CC883" s="2"/>
      <c r="CD883" s="2"/>
      <c r="CE883" s="2"/>
      <c r="CF883" s="2"/>
      <c r="CG883" s="2"/>
      <c r="CH883" s="2"/>
      <c r="CI883" s="2"/>
      <c r="CJ883" s="2"/>
      <c r="CK883" s="2"/>
      <c r="CL883" s="2"/>
      <c r="CM883" s="2"/>
      <c r="CN883" s="2"/>
      <c r="CO883" s="2"/>
      <c r="CP883" s="2"/>
      <c r="CQ883" s="2"/>
      <c r="CR883" s="2"/>
      <c r="CS883" s="2"/>
      <c r="CT883" s="2"/>
      <c r="CU883" s="2"/>
      <c r="CV883" s="2"/>
      <c r="CW883" s="2"/>
      <c r="CX883" s="2"/>
      <c r="CY883" s="2"/>
      <c r="CZ883" s="2"/>
      <c r="DA883" s="2"/>
      <c r="DB883" s="2"/>
      <c r="DC883" s="2"/>
      <c r="DD883" s="2"/>
      <c r="DE883" s="2"/>
      <c r="DF883" s="2"/>
      <c r="DG883" s="2"/>
      <c r="DH883" s="2"/>
      <c r="DI883" s="2"/>
      <c r="DJ883" s="2"/>
      <c r="DK883" s="2"/>
      <c r="DL883" s="2"/>
      <c r="DM883" s="2"/>
      <c r="DN883" s="2"/>
      <c r="DO883" s="2"/>
      <c r="DP883" s="2"/>
      <c r="DQ883" s="2"/>
      <c r="DR883" s="2"/>
      <c r="DS883" s="2"/>
      <c r="DT883" s="2"/>
      <c r="DU883" s="2"/>
      <c r="DV883" s="2"/>
      <c r="DW883" s="2"/>
      <c r="DX883" s="2"/>
      <c r="DY883" s="2"/>
      <c r="DZ883" s="2"/>
      <c r="EA883" s="2"/>
      <c r="EB883" s="2"/>
      <c r="EC883" s="2"/>
      <c r="ED883" s="2"/>
      <c r="EE883" s="2"/>
      <c r="EF883" s="2"/>
      <c r="EG883" s="2"/>
      <c r="EH883" s="2"/>
      <c r="EI883" s="2"/>
      <c r="EJ883" s="2"/>
      <c r="EK883" s="2"/>
      <c r="EL883" s="2"/>
      <c r="EM883" s="2"/>
      <c r="EN883" s="2"/>
      <c r="EO883" s="2"/>
      <c r="EP883" s="2"/>
      <c r="EQ883" s="2"/>
      <c r="ER883" s="2"/>
      <c r="ES883" s="2"/>
      <c r="ET883" s="2"/>
      <c r="EU883" s="2"/>
      <c r="EV883" s="2"/>
    </row>
    <row r="884" spans="1:152" ht="12.7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c r="BR884" s="2"/>
      <c r="BS884" s="2"/>
      <c r="BT884" s="2"/>
      <c r="BU884" s="2"/>
      <c r="BV884" s="2"/>
      <c r="BW884" s="2"/>
      <c r="BX884" s="2"/>
      <c r="BY884" s="2"/>
      <c r="BZ884" s="2"/>
      <c r="CA884" s="2"/>
      <c r="CB884" s="2"/>
      <c r="CC884" s="2"/>
      <c r="CD884" s="2"/>
      <c r="CE884" s="2"/>
      <c r="CF884" s="2"/>
      <c r="CG884" s="2"/>
      <c r="CH884" s="2"/>
      <c r="CI884" s="2"/>
      <c r="CJ884" s="2"/>
      <c r="CK884" s="2"/>
      <c r="CL884" s="2"/>
      <c r="CM884" s="2"/>
      <c r="CN884" s="2"/>
      <c r="CO884" s="2"/>
      <c r="CP884" s="2"/>
      <c r="CQ884" s="2"/>
      <c r="CR884" s="2"/>
      <c r="CS884" s="2"/>
      <c r="CT884" s="2"/>
      <c r="CU884" s="2"/>
      <c r="CV884" s="2"/>
      <c r="CW884" s="2"/>
      <c r="CX884" s="2"/>
      <c r="CY884" s="2"/>
      <c r="CZ884" s="2"/>
      <c r="DA884" s="2"/>
      <c r="DB884" s="2"/>
      <c r="DC884" s="2"/>
      <c r="DD884" s="2"/>
      <c r="DE884" s="2"/>
      <c r="DF884" s="2"/>
      <c r="DG884" s="2"/>
      <c r="DH884" s="2"/>
      <c r="DI884" s="2"/>
      <c r="DJ884" s="2"/>
      <c r="DK884" s="2"/>
      <c r="DL884" s="2"/>
      <c r="DM884" s="2"/>
      <c r="DN884" s="2"/>
      <c r="DO884" s="2"/>
      <c r="DP884" s="2"/>
      <c r="DQ884" s="2"/>
      <c r="DR884" s="2"/>
      <c r="DS884" s="2"/>
      <c r="DT884" s="2"/>
      <c r="DU884" s="2"/>
      <c r="DV884" s="2"/>
      <c r="DW884" s="2"/>
      <c r="DX884" s="2"/>
      <c r="DY884" s="2"/>
      <c r="DZ884" s="2"/>
      <c r="EA884" s="2"/>
      <c r="EB884" s="2"/>
      <c r="EC884" s="2"/>
      <c r="ED884" s="2"/>
      <c r="EE884" s="2"/>
      <c r="EF884" s="2"/>
      <c r="EG884" s="2"/>
      <c r="EH884" s="2"/>
      <c r="EI884" s="2"/>
      <c r="EJ884" s="2"/>
      <c r="EK884" s="2"/>
      <c r="EL884" s="2"/>
      <c r="EM884" s="2"/>
      <c r="EN884" s="2"/>
      <c r="EO884" s="2"/>
      <c r="EP884" s="2"/>
      <c r="EQ884" s="2"/>
      <c r="ER884" s="2"/>
      <c r="ES884" s="2"/>
      <c r="ET884" s="2"/>
      <c r="EU884" s="2"/>
      <c r="EV884" s="2"/>
    </row>
    <row r="885" spans="1:152" ht="12.7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c r="BR885" s="2"/>
      <c r="BS885" s="2"/>
      <c r="BT885" s="2"/>
      <c r="BU885" s="2"/>
      <c r="BV885" s="2"/>
      <c r="BW885" s="2"/>
      <c r="BX885" s="2"/>
      <c r="BY885" s="2"/>
      <c r="BZ885" s="2"/>
      <c r="CA885" s="2"/>
      <c r="CB885" s="2"/>
      <c r="CC885" s="2"/>
      <c r="CD885" s="2"/>
      <c r="CE885" s="2"/>
      <c r="CF885" s="2"/>
      <c r="CG885" s="2"/>
      <c r="CH885" s="2"/>
      <c r="CI885" s="2"/>
      <c r="CJ885" s="2"/>
      <c r="CK885" s="2"/>
      <c r="CL885" s="2"/>
      <c r="CM885" s="2"/>
      <c r="CN885" s="2"/>
      <c r="CO885" s="2"/>
      <c r="CP885" s="2"/>
      <c r="CQ885" s="2"/>
      <c r="CR885" s="2"/>
      <c r="CS885" s="2"/>
      <c r="CT885" s="2"/>
      <c r="CU885" s="2"/>
      <c r="CV885" s="2"/>
      <c r="CW885" s="2"/>
      <c r="CX885" s="2"/>
      <c r="CY885" s="2"/>
      <c r="CZ885" s="2"/>
      <c r="DA885" s="2"/>
      <c r="DB885" s="2"/>
      <c r="DC885" s="2"/>
      <c r="DD885" s="2"/>
      <c r="DE885" s="2"/>
      <c r="DF885" s="2"/>
      <c r="DG885" s="2"/>
      <c r="DH885" s="2"/>
      <c r="DI885" s="2"/>
      <c r="DJ885" s="2"/>
      <c r="DK885" s="2"/>
      <c r="DL885" s="2"/>
      <c r="DM885" s="2"/>
      <c r="DN885" s="2"/>
      <c r="DO885" s="2"/>
      <c r="DP885" s="2"/>
      <c r="DQ885" s="2"/>
      <c r="DR885" s="2"/>
      <c r="DS885" s="2"/>
      <c r="DT885" s="2"/>
      <c r="DU885" s="2"/>
      <c r="DV885" s="2"/>
      <c r="DW885" s="2"/>
      <c r="DX885" s="2"/>
      <c r="DY885" s="2"/>
      <c r="DZ885" s="2"/>
      <c r="EA885" s="2"/>
      <c r="EB885" s="2"/>
      <c r="EC885" s="2"/>
      <c r="ED885" s="2"/>
      <c r="EE885" s="2"/>
      <c r="EF885" s="2"/>
      <c r="EG885" s="2"/>
      <c r="EH885" s="2"/>
      <c r="EI885" s="2"/>
      <c r="EJ885" s="2"/>
      <c r="EK885" s="2"/>
      <c r="EL885" s="2"/>
      <c r="EM885" s="2"/>
      <c r="EN885" s="2"/>
      <c r="EO885" s="2"/>
      <c r="EP885" s="2"/>
      <c r="EQ885" s="2"/>
      <c r="ER885" s="2"/>
      <c r="ES885" s="2"/>
      <c r="ET885" s="2"/>
      <c r="EU885" s="2"/>
      <c r="EV885" s="2"/>
    </row>
    <row r="886" spans="1:152" ht="12.7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c r="BR886" s="2"/>
      <c r="BS886" s="2"/>
      <c r="BT886" s="2"/>
      <c r="BU886" s="2"/>
      <c r="BV886" s="2"/>
      <c r="BW886" s="2"/>
      <c r="BX886" s="2"/>
      <c r="BY886" s="2"/>
      <c r="BZ886" s="2"/>
      <c r="CA886" s="2"/>
      <c r="CB886" s="2"/>
      <c r="CC886" s="2"/>
      <c r="CD886" s="2"/>
      <c r="CE886" s="2"/>
      <c r="CF886" s="2"/>
      <c r="CG886" s="2"/>
      <c r="CH886" s="2"/>
      <c r="CI886" s="2"/>
      <c r="CJ886" s="2"/>
      <c r="CK886" s="2"/>
      <c r="CL886" s="2"/>
      <c r="CM886" s="2"/>
      <c r="CN886" s="2"/>
      <c r="CO886" s="2"/>
      <c r="CP886" s="2"/>
      <c r="CQ886" s="2"/>
      <c r="CR886" s="2"/>
      <c r="CS886" s="2"/>
      <c r="CT886" s="2"/>
      <c r="CU886" s="2"/>
      <c r="CV886" s="2"/>
      <c r="CW886" s="2"/>
      <c r="CX886" s="2"/>
      <c r="CY886" s="2"/>
      <c r="CZ886" s="2"/>
      <c r="DA886" s="2"/>
      <c r="DB886" s="2"/>
      <c r="DC886" s="2"/>
      <c r="DD886" s="2"/>
      <c r="DE886" s="2"/>
      <c r="DF886" s="2"/>
      <c r="DG886" s="2"/>
      <c r="DH886" s="2"/>
      <c r="DI886" s="2"/>
      <c r="DJ886" s="2"/>
      <c r="DK886" s="2"/>
      <c r="DL886" s="2"/>
      <c r="DM886" s="2"/>
      <c r="DN886" s="2"/>
      <c r="DO886" s="2"/>
      <c r="DP886" s="2"/>
      <c r="DQ886" s="2"/>
      <c r="DR886" s="2"/>
      <c r="DS886" s="2"/>
      <c r="DT886" s="2"/>
      <c r="DU886" s="2"/>
      <c r="DV886" s="2"/>
      <c r="DW886" s="2"/>
      <c r="DX886" s="2"/>
      <c r="DY886" s="2"/>
      <c r="DZ886" s="2"/>
      <c r="EA886" s="2"/>
      <c r="EB886" s="2"/>
      <c r="EC886" s="2"/>
      <c r="ED886" s="2"/>
      <c r="EE886" s="2"/>
      <c r="EF886" s="2"/>
      <c r="EG886" s="2"/>
      <c r="EH886" s="2"/>
      <c r="EI886" s="2"/>
      <c r="EJ886" s="2"/>
      <c r="EK886" s="2"/>
      <c r="EL886" s="2"/>
      <c r="EM886" s="2"/>
      <c r="EN886" s="2"/>
      <c r="EO886" s="2"/>
      <c r="EP886" s="2"/>
      <c r="EQ886" s="2"/>
      <c r="ER886" s="2"/>
      <c r="ES886" s="2"/>
      <c r="ET886" s="2"/>
      <c r="EU886" s="2"/>
      <c r="EV886" s="2"/>
    </row>
    <row r="887" spans="1:152" ht="12.7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c r="BR887" s="2"/>
      <c r="BS887" s="2"/>
      <c r="BT887" s="2"/>
      <c r="BU887" s="2"/>
      <c r="BV887" s="2"/>
      <c r="BW887" s="2"/>
      <c r="BX887" s="2"/>
      <c r="BY887" s="2"/>
      <c r="BZ887" s="2"/>
      <c r="CA887" s="2"/>
      <c r="CB887" s="2"/>
      <c r="CC887" s="2"/>
      <c r="CD887" s="2"/>
      <c r="CE887" s="2"/>
      <c r="CF887" s="2"/>
      <c r="CG887" s="2"/>
      <c r="CH887" s="2"/>
      <c r="CI887" s="2"/>
      <c r="CJ887" s="2"/>
      <c r="CK887" s="2"/>
      <c r="CL887" s="2"/>
      <c r="CM887" s="2"/>
      <c r="CN887" s="2"/>
      <c r="CO887" s="2"/>
      <c r="CP887" s="2"/>
      <c r="CQ887" s="2"/>
      <c r="CR887" s="2"/>
      <c r="CS887" s="2"/>
      <c r="CT887" s="2"/>
      <c r="CU887" s="2"/>
      <c r="CV887" s="2"/>
      <c r="CW887" s="2"/>
      <c r="CX887" s="2"/>
      <c r="CY887" s="2"/>
      <c r="CZ887" s="2"/>
      <c r="DA887" s="2"/>
      <c r="DB887" s="2"/>
      <c r="DC887" s="2"/>
      <c r="DD887" s="2"/>
      <c r="DE887" s="2"/>
      <c r="DF887" s="2"/>
      <c r="DG887" s="2"/>
      <c r="DH887" s="2"/>
      <c r="DI887" s="2"/>
      <c r="DJ887" s="2"/>
      <c r="DK887" s="2"/>
      <c r="DL887" s="2"/>
      <c r="DM887" s="2"/>
      <c r="DN887" s="2"/>
      <c r="DO887" s="2"/>
      <c r="DP887" s="2"/>
      <c r="DQ887" s="2"/>
      <c r="DR887" s="2"/>
      <c r="DS887" s="2"/>
      <c r="DT887" s="2"/>
      <c r="DU887" s="2"/>
      <c r="DV887" s="2"/>
      <c r="DW887" s="2"/>
      <c r="DX887" s="2"/>
      <c r="DY887" s="2"/>
      <c r="DZ887" s="2"/>
      <c r="EA887" s="2"/>
      <c r="EB887" s="2"/>
      <c r="EC887" s="2"/>
      <c r="ED887" s="2"/>
      <c r="EE887" s="2"/>
      <c r="EF887" s="2"/>
      <c r="EG887" s="2"/>
      <c r="EH887" s="2"/>
      <c r="EI887" s="2"/>
      <c r="EJ887" s="2"/>
      <c r="EK887" s="2"/>
      <c r="EL887" s="2"/>
      <c r="EM887" s="2"/>
      <c r="EN887" s="2"/>
      <c r="EO887" s="2"/>
      <c r="EP887" s="2"/>
      <c r="EQ887" s="2"/>
      <c r="ER887" s="2"/>
      <c r="ES887" s="2"/>
      <c r="ET887" s="2"/>
      <c r="EU887" s="2"/>
      <c r="EV887" s="2"/>
    </row>
    <row r="888" spans="1:152" ht="12.7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c r="BR888" s="2"/>
      <c r="BS888" s="2"/>
      <c r="BT888" s="2"/>
      <c r="BU888" s="2"/>
      <c r="BV888" s="2"/>
      <c r="BW888" s="2"/>
      <c r="BX888" s="2"/>
      <c r="BY888" s="2"/>
      <c r="BZ888" s="2"/>
      <c r="CA888" s="2"/>
      <c r="CB888" s="2"/>
      <c r="CC888" s="2"/>
      <c r="CD888" s="2"/>
      <c r="CE888" s="2"/>
      <c r="CF888" s="2"/>
      <c r="CG888" s="2"/>
      <c r="CH888" s="2"/>
      <c r="CI888" s="2"/>
      <c r="CJ888" s="2"/>
      <c r="CK888" s="2"/>
      <c r="CL888" s="2"/>
      <c r="CM888" s="2"/>
      <c r="CN888" s="2"/>
      <c r="CO888" s="2"/>
      <c r="CP888" s="2"/>
      <c r="CQ888" s="2"/>
      <c r="CR888" s="2"/>
      <c r="CS888" s="2"/>
      <c r="CT888" s="2"/>
      <c r="CU888" s="2"/>
      <c r="CV888" s="2"/>
      <c r="CW888" s="2"/>
      <c r="CX888" s="2"/>
      <c r="CY888" s="2"/>
      <c r="CZ888" s="2"/>
      <c r="DA888" s="2"/>
      <c r="DB888" s="2"/>
      <c r="DC888" s="2"/>
      <c r="DD888" s="2"/>
      <c r="DE888" s="2"/>
      <c r="DF888" s="2"/>
      <c r="DG888" s="2"/>
      <c r="DH888" s="2"/>
      <c r="DI888" s="2"/>
      <c r="DJ888" s="2"/>
      <c r="DK888" s="2"/>
      <c r="DL888" s="2"/>
      <c r="DM888" s="2"/>
      <c r="DN888" s="2"/>
      <c r="DO888" s="2"/>
      <c r="DP888" s="2"/>
      <c r="DQ888" s="2"/>
      <c r="DR888" s="2"/>
      <c r="DS888" s="2"/>
      <c r="DT888" s="2"/>
      <c r="DU888" s="2"/>
      <c r="DV888" s="2"/>
      <c r="DW888" s="2"/>
      <c r="DX888" s="2"/>
      <c r="DY888" s="2"/>
      <c r="DZ888" s="2"/>
      <c r="EA888" s="2"/>
      <c r="EB888" s="2"/>
      <c r="EC888" s="2"/>
      <c r="ED888" s="2"/>
      <c r="EE888" s="2"/>
      <c r="EF888" s="2"/>
      <c r="EG888" s="2"/>
      <c r="EH888" s="2"/>
      <c r="EI888" s="2"/>
      <c r="EJ888" s="2"/>
      <c r="EK888" s="2"/>
      <c r="EL888" s="2"/>
      <c r="EM888" s="2"/>
      <c r="EN888" s="2"/>
      <c r="EO888" s="2"/>
      <c r="EP888" s="2"/>
      <c r="EQ888" s="2"/>
      <c r="ER888" s="2"/>
      <c r="ES888" s="2"/>
      <c r="ET888" s="2"/>
      <c r="EU888" s="2"/>
      <c r="EV888" s="2"/>
    </row>
    <row r="889" spans="1:152" ht="12.7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c r="BR889" s="2"/>
      <c r="BS889" s="2"/>
      <c r="BT889" s="2"/>
      <c r="BU889" s="2"/>
      <c r="BV889" s="2"/>
      <c r="BW889" s="2"/>
      <c r="BX889" s="2"/>
      <c r="BY889" s="2"/>
      <c r="BZ889" s="2"/>
      <c r="CA889" s="2"/>
      <c r="CB889" s="2"/>
      <c r="CC889" s="2"/>
      <c r="CD889" s="2"/>
      <c r="CE889" s="2"/>
      <c r="CF889" s="2"/>
      <c r="CG889" s="2"/>
      <c r="CH889" s="2"/>
      <c r="CI889" s="2"/>
      <c r="CJ889" s="2"/>
      <c r="CK889" s="2"/>
      <c r="CL889" s="2"/>
      <c r="CM889" s="2"/>
      <c r="CN889" s="2"/>
      <c r="CO889" s="2"/>
      <c r="CP889" s="2"/>
      <c r="CQ889" s="2"/>
      <c r="CR889" s="2"/>
      <c r="CS889" s="2"/>
      <c r="CT889" s="2"/>
      <c r="CU889" s="2"/>
      <c r="CV889" s="2"/>
      <c r="CW889" s="2"/>
      <c r="CX889" s="2"/>
      <c r="CY889" s="2"/>
      <c r="CZ889" s="2"/>
      <c r="DA889" s="2"/>
      <c r="DB889" s="2"/>
      <c r="DC889" s="2"/>
      <c r="DD889" s="2"/>
      <c r="DE889" s="2"/>
      <c r="DF889" s="2"/>
      <c r="DG889" s="2"/>
      <c r="DH889" s="2"/>
      <c r="DI889" s="2"/>
      <c r="DJ889" s="2"/>
      <c r="DK889" s="2"/>
      <c r="DL889" s="2"/>
      <c r="DM889" s="2"/>
      <c r="DN889" s="2"/>
      <c r="DO889" s="2"/>
      <c r="DP889" s="2"/>
      <c r="DQ889" s="2"/>
      <c r="DR889" s="2"/>
      <c r="DS889" s="2"/>
      <c r="DT889" s="2"/>
      <c r="DU889" s="2"/>
      <c r="DV889" s="2"/>
      <c r="DW889" s="2"/>
      <c r="DX889" s="2"/>
      <c r="DY889" s="2"/>
      <c r="DZ889" s="2"/>
      <c r="EA889" s="2"/>
      <c r="EB889" s="2"/>
      <c r="EC889" s="2"/>
      <c r="ED889" s="2"/>
      <c r="EE889" s="2"/>
      <c r="EF889" s="2"/>
      <c r="EG889" s="2"/>
      <c r="EH889" s="2"/>
      <c r="EI889" s="2"/>
      <c r="EJ889" s="2"/>
      <c r="EK889" s="2"/>
      <c r="EL889" s="2"/>
      <c r="EM889" s="2"/>
      <c r="EN889" s="2"/>
      <c r="EO889" s="2"/>
      <c r="EP889" s="2"/>
      <c r="EQ889" s="2"/>
      <c r="ER889" s="2"/>
      <c r="ES889" s="2"/>
      <c r="ET889" s="2"/>
      <c r="EU889" s="2"/>
      <c r="EV889" s="2"/>
    </row>
    <row r="890" spans="1:152" ht="12.7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c r="BR890" s="2"/>
      <c r="BS890" s="2"/>
      <c r="BT890" s="2"/>
      <c r="BU890" s="2"/>
      <c r="BV890" s="2"/>
      <c r="BW890" s="2"/>
      <c r="BX890" s="2"/>
      <c r="BY890" s="2"/>
      <c r="BZ890" s="2"/>
      <c r="CA890" s="2"/>
      <c r="CB890" s="2"/>
      <c r="CC890" s="2"/>
      <c r="CD890" s="2"/>
      <c r="CE890" s="2"/>
      <c r="CF890" s="2"/>
      <c r="CG890" s="2"/>
      <c r="CH890" s="2"/>
      <c r="CI890" s="2"/>
      <c r="CJ890" s="2"/>
      <c r="CK890" s="2"/>
      <c r="CL890" s="2"/>
      <c r="CM890" s="2"/>
      <c r="CN890" s="2"/>
      <c r="CO890" s="2"/>
      <c r="CP890" s="2"/>
      <c r="CQ890" s="2"/>
      <c r="CR890" s="2"/>
      <c r="CS890" s="2"/>
      <c r="CT890" s="2"/>
      <c r="CU890" s="2"/>
      <c r="CV890" s="2"/>
      <c r="CW890" s="2"/>
      <c r="CX890" s="2"/>
      <c r="CY890" s="2"/>
      <c r="CZ890" s="2"/>
      <c r="DA890" s="2"/>
      <c r="DB890" s="2"/>
      <c r="DC890" s="2"/>
      <c r="DD890" s="2"/>
      <c r="DE890" s="2"/>
      <c r="DF890" s="2"/>
      <c r="DG890" s="2"/>
      <c r="DH890" s="2"/>
      <c r="DI890" s="2"/>
      <c r="DJ890" s="2"/>
      <c r="DK890" s="2"/>
      <c r="DL890" s="2"/>
      <c r="DM890" s="2"/>
      <c r="DN890" s="2"/>
      <c r="DO890" s="2"/>
      <c r="DP890" s="2"/>
      <c r="DQ890" s="2"/>
      <c r="DR890" s="2"/>
      <c r="DS890" s="2"/>
      <c r="DT890" s="2"/>
      <c r="DU890" s="2"/>
      <c r="DV890" s="2"/>
      <c r="DW890" s="2"/>
      <c r="DX890" s="2"/>
      <c r="DY890" s="2"/>
      <c r="DZ890" s="2"/>
      <c r="EA890" s="2"/>
      <c r="EB890" s="2"/>
      <c r="EC890" s="2"/>
      <c r="ED890" s="2"/>
      <c r="EE890" s="2"/>
      <c r="EF890" s="2"/>
      <c r="EG890" s="2"/>
      <c r="EH890" s="2"/>
      <c r="EI890" s="2"/>
      <c r="EJ890" s="2"/>
      <c r="EK890" s="2"/>
      <c r="EL890" s="2"/>
      <c r="EM890" s="2"/>
      <c r="EN890" s="2"/>
      <c r="EO890" s="2"/>
      <c r="EP890" s="2"/>
      <c r="EQ890" s="2"/>
      <c r="ER890" s="2"/>
      <c r="ES890" s="2"/>
      <c r="ET890" s="2"/>
      <c r="EU890" s="2"/>
      <c r="EV890" s="2"/>
    </row>
    <row r="891" spans="1:152" ht="12.7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c r="BR891" s="2"/>
      <c r="BS891" s="2"/>
      <c r="BT891" s="2"/>
      <c r="BU891" s="2"/>
      <c r="BV891" s="2"/>
      <c r="BW891" s="2"/>
      <c r="BX891" s="2"/>
      <c r="BY891" s="2"/>
      <c r="BZ891" s="2"/>
      <c r="CA891" s="2"/>
      <c r="CB891" s="2"/>
      <c r="CC891" s="2"/>
      <c r="CD891" s="2"/>
      <c r="CE891" s="2"/>
      <c r="CF891" s="2"/>
      <c r="CG891" s="2"/>
      <c r="CH891" s="2"/>
      <c r="CI891" s="2"/>
      <c r="CJ891" s="2"/>
      <c r="CK891" s="2"/>
      <c r="CL891" s="2"/>
      <c r="CM891" s="2"/>
      <c r="CN891" s="2"/>
      <c r="CO891" s="2"/>
      <c r="CP891" s="2"/>
      <c r="CQ891" s="2"/>
      <c r="CR891" s="2"/>
      <c r="CS891" s="2"/>
      <c r="CT891" s="2"/>
      <c r="CU891" s="2"/>
      <c r="CV891" s="2"/>
      <c r="CW891" s="2"/>
      <c r="CX891" s="2"/>
      <c r="CY891" s="2"/>
      <c r="CZ891" s="2"/>
      <c r="DA891" s="2"/>
      <c r="DB891" s="2"/>
      <c r="DC891" s="2"/>
      <c r="DD891" s="2"/>
      <c r="DE891" s="2"/>
      <c r="DF891" s="2"/>
      <c r="DG891" s="2"/>
      <c r="DH891" s="2"/>
      <c r="DI891" s="2"/>
      <c r="DJ891" s="2"/>
      <c r="DK891" s="2"/>
      <c r="DL891" s="2"/>
      <c r="DM891" s="2"/>
      <c r="DN891" s="2"/>
      <c r="DO891" s="2"/>
      <c r="DP891" s="2"/>
      <c r="DQ891" s="2"/>
      <c r="DR891" s="2"/>
      <c r="DS891" s="2"/>
      <c r="DT891" s="2"/>
      <c r="DU891" s="2"/>
      <c r="DV891" s="2"/>
      <c r="DW891" s="2"/>
      <c r="DX891" s="2"/>
      <c r="DY891" s="2"/>
      <c r="DZ891" s="2"/>
      <c r="EA891" s="2"/>
      <c r="EB891" s="2"/>
      <c r="EC891" s="2"/>
      <c r="ED891" s="2"/>
      <c r="EE891" s="2"/>
      <c r="EF891" s="2"/>
      <c r="EG891" s="2"/>
      <c r="EH891" s="2"/>
      <c r="EI891" s="2"/>
      <c r="EJ891" s="2"/>
      <c r="EK891" s="2"/>
      <c r="EL891" s="2"/>
      <c r="EM891" s="2"/>
      <c r="EN891" s="2"/>
      <c r="EO891" s="2"/>
      <c r="EP891" s="2"/>
      <c r="EQ891" s="2"/>
      <c r="ER891" s="2"/>
      <c r="ES891" s="2"/>
      <c r="ET891" s="2"/>
      <c r="EU891" s="2"/>
      <c r="EV891" s="2"/>
    </row>
    <row r="892" spans="1:152" ht="12.7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c r="BR892" s="2"/>
      <c r="BS892" s="2"/>
      <c r="BT892" s="2"/>
      <c r="BU892" s="2"/>
      <c r="BV892" s="2"/>
      <c r="BW892" s="2"/>
      <c r="BX892" s="2"/>
      <c r="BY892" s="2"/>
      <c r="BZ892" s="2"/>
      <c r="CA892" s="2"/>
      <c r="CB892" s="2"/>
      <c r="CC892" s="2"/>
      <c r="CD892" s="2"/>
      <c r="CE892" s="2"/>
      <c r="CF892" s="2"/>
      <c r="CG892" s="2"/>
      <c r="CH892" s="2"/>
      <c r="CI892" s="2"/>
      <c r="CJ892" s="2"/>
      <c r="CK892" s="2"/>
      <c r="CL892" s="2"/>
      <c r="CM892" s="2"/>
      <c r="CN892" s="2"/>
      <c r="CO892" s="2"/>
      <c r="CP892" s="2"/>
      <c r="CQ892" s="2"/>
      <c r="CR892" s="2"/>
      <c r="CS892" s="2"/>
      <c r="CT892" s="2"/>
      <c r="CU892" s="2"/>
      <c r="CV892" s="2"/>
      <c r="CW892" s="2"/>
      <c r="CX892" s="2"/>
      <c r="CY892" s="2"/>
      <c r="CZ892" s="2"/>
      <c r="DA892" s="2"/>
      <c r="DB892" s="2"/>
      <c r="DC892" s="2"/>
      <c r="DD892" s="2"/>
      <c r="DE892" s="2"/>
      <c r="DF892" s="2"/>
      <c r="DG892" s="2"/>
      <c r="DH892" s="2"/>
      <c r="DI892" s="2"/>
      <c r="DJ892" s="2"/>
      <c r="DK892" s="2"/>
      <c r="DL892" s="2"/>
      <c r="DM892" s="2"/>
      <c r="DN892" s="2"/>
      <c r="DO892" s="2"/>
      <c r="DP892" s="2"/>
      <c r="DQ892" s="2"/>
      <c r="DR892" s="2"/>
      <c r="DS892" s="2"/>
      <c r="DT892" s="2"/>
      <c r="DU892" s="2"/>
      <c r="DV892" s="2"/>
      <c r="DW892" s="2"/>
      <c r="DX892" s="2"/>
      <c r="DY892" s="2"/>
      <c r="DZ892" s="2"/>
      <c r="EA892" s="2"/>
      <c r="EB892" s="2"/>
      <c r="EC892" s="2"/>
      <c r="ED892" s="2"/>
      <c r="EE892" s="2"/>
      <c r="EF892" s="2"/>
      <c r="EG892" s="2"/>
      <c r="EH892" s="2"/>
      <c r="EI892" s="2"/>
      <c r="EJ892" s="2"/>
      <c r="EK892" s="2"/>
      <c r="EL892" s="2"/>
      <c r="EM892" s="2"/>
      <c r="EN892" s="2"/>
      <c r="EO892" s="2"/>
      <c r="EP892" s="2"/>
      <c r="EQ892" s="2"/>
      <c r="ER892" s="2"/>
      <c r="ES892" s="2"/>
      <c r="ET892" s="2"/>
      <c r="EU892" s="2"/>
      <c r="EV892" s="2"/>
    </row>
    <row r="893" spans="1:152" ht="12.7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c r="BR893" s="2"/>
      <c r="BS893" s="2"/>
      <c r="BT893" s="2"/>
      <c r="BU893" s="2"/>
      <c r="BV893" s="2"/>
      <c r="BW893" s="2"/>
      <c r="BX893" s="2"/>
      <c r="BY893" s="2"/>
      <c r="BZ893" s="2"/>
      <c r="CA893" s="2"/>
      <c r="CB893" s="2"/>
      <c r="CC893" s="2"/>
      <c r="CD893" s="2"/>
      <c r="CE893" s="2"/>
      <c r="CF893" s="2"/>
      <c r="CG893" s="2"/>
      <c r="CH893" s="2"/>
      <c r="CI893" s="2"/>
      <c r="CJ893" s="2"/>
      <c r="CK893" s="2"/>
      <c r="CL893" s="2"/>
      <c r="CM893" s="2"/>
      <c r="CN893" s="2"/>
      <c r="CO893" s="2"/>
      <c r="CP893" s="2"/>
      <c r="CQ893" s="2"/>
      <c r="CR893" s="2"/>
      <c r="CS893" s="2"/>
      <c r="CT893" s="2"/>
      <c r="CU893" s="2"/>
      <c r="CV893" s="2"/>
      <c r="CW893" s="2"/>
      <c r="CX893" s="2"/>
      <c r="CY893" s="2"/>
      <c r="CZ893" s="2"/>
      <c r="DA893" s="2"/>
      <c r="DB893" s="2"/>
      <c r="DC893" s="2"/>
      <c r="DD893" s="2"/>
      <c r="DE893" s="2"/>
      <c r="DF893" s="2"/>
      <c r="DG893" s="2"/>
      <c r="DH893" s="2"/>
      <c r="DI893" s="2"/>
      <c r="DJ893" s="2"/>
      <c r="DK893" s="2"/>
      <c r="DL893" s="2"/>
      <c r="DM893" s="2"/>
      <c r="DN893" s="2"/>
      <c r="DO893" s="2"/>
      <c r="DP893" s="2"/>
      <c r="DQ893" s="2"/>
      <c r="DR893" s="2"/>
      <c r="DS893" s="2"/>
      <c r="DT893" s="2"/>
      <c r="DU893" s="2"/>
      <c r="DV893" s="2"/>
      <c r="DW893" s="2"/>
      <c r="DX893" s="2"/>
      <c r="DY893" s="2"/>
      <c r="DZ893" s="2"/>
      <c r="EA893" s="2"/>
      <c r="EB893" s="2"/>
      <c r="EC893" s="2"/>
      <c r="ED893" s="2"/>
      <c r="EE893" s="2"/>
      <c r="EF893" s="2"/>
      <c r="EG893" s="2"/>
      <c r="EH893" s="2"/>
      <c r="EI893" s="2"/>
      <c r="EJ893" s="2"/>
      <c r="EK893" s="2"/>
      <c r="EL893" s="2"/>
      <c r="EM893" s="2"/>
      <c r="EN893" s="2"/>
      <c r="EO893" s="2"/>
      <c r="EP893" s="2"/>
      <c r="EQ893" s="2"/>
      <c r="ER893" s="2"/>
      <c r="ES893" s="2"/>
      <c r="ET893" s="2"/>
      <c r="EU893" s="2"/>
      <c r="EV893" s="2"/>
    </row>
    <row r="894" spans="1:152" ht="12.7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c r="BR894" s="2"/>
      <c r="BS894" s="2"/>
      <c r="BT894" s="2"/>
      <c r="BU894" s="2"/>
      <c r="BV894" s="2"/>
      <c r="BW894" s="2"/>
      <c r="BX894" s="2"/>
      <c r="BY894" s="2"/>
      <c r="BZ894" s="2"/>
      <c r="CA894" s="2"/>
      <c r="CB894" s="2"/>
      <c r="CC894" s="2"/>
      <c r="CD894" s="2"/>
      <c r="CE894" s="2"/>
      <c r="CF894" s="2"/>
      <c r="CG894" s="2"/>
      <c r="CH894" s="2"/>
      <c r="CI894" s="2"/>
      <c r="CJ894" s="2"/>
      <c r="CK894" s="2"/>
      <c r="CL894" s="2"/>
      <c r="CM894" s="2"/>
      <c r="CN894" s="2"/>
      <c r="CO894" s="2"/>
      <c r="CP894" s="2"/>
      <c r="CQ894" s="2"/>
      <c r="CR894" s="2"/>
      <c r="CS894" s="2"/>
      <c r="CT894" s="2"/>
      <c r="CU894" s="2"/>
      <c r="CV894" s="2"/>
      <c r="CW894" s="2"/>
      <c r="CX894" s="2"/>
      <c r="CY894" s="2"/>
      <c r="CZ894" s="2"/>
      <c r="DA894" s="2"/>
      <c r="DB894" s="2"/>
      <c r="DC894" s="2"/>
      <c r="DD894" s="2"/>
      <c r="DE894" s="2"/>
      <c r="DF894" s="2"/>
      <c r="DG894" s="2"/>
      <c r="DH894" s="2"/>
      <c r="DI894" s="2"/>
      <c r="DJ894" s="2"/>
      <c r="DK894" s="2"/>
      <c r="DL894" s="2"/>
      <c r="DM894" s="2"/>
      <c r="DN894" s="2"/>
      <c r="DO894" s="2"/>
      <c r="DP894" s="2"/>
      <c r="DQ894" s="2"/>
      <c r="DR894" s="2"/>
      <c r="DS894" s="2"/>
      <c r="DT894" s="2"/>
      <c r="DU894" s="2"/>
      <c r="DV894" s="2"/>
      <c r="DW894" s="2"/>
      <c r="DX894" s="2"/>
      <c r="DY894" s="2"/>
      <c r="DZ894" s="2"/>
      <c r="EA894" s="2"/>
      <c r="EB894" s="2"/>
      <c r="EC894" s="2"/>
      <c r="ED894" s="2"/>
      <c r="EE894" s="2"/>
      <c r="EF894" s="2"/>
      <c r="EG894" s="2"/>
      <c r="EH894" s="2"/>
      <c r="EI894" s="2"/>
      <c r="EJ894" s="2"/>
      <c r="EK894" s="2"/>
      <c r="EL894" s="2"/>
      <c r="EM894" s="2"/>
      <c r="EN894" s="2"/>
      <c r="EO894" s="2"/>
      <c r="EP894" s="2"/>
      <c r="EQ894" s="2"/>
      <c r="ER894" s="2"/>
      <c r="ES894" s="2"/>
      <c r="ET894" s="2"/>
      <c r="EU894" s="2"/>
      <c r="EV894" s="2"/>
    </row>
    <row r="895" spans="1:152" ht="12.7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c r="BR895" s="2"/>
      <c r="BS895" s="2"/>
      <c r="BT895" s="2"/>
      <c r="BU895" s="2"/>
      <c r="BV895" s="2"/>
      <c r="BW895" s="2"/>
      <c r="BX895" s="2"/>
      <c r="BY895" s="2"/>
      <c r="BZ895" s="2"/>
      <c r="CA895" s="2"/>
      <c r="CB895" s="2"/>
      <c r="CC895" s="2"/>
      <c r="CD895" s="2"/>
      <c r="CE895" s="2"/>
      <c r="CF895" s="2"/>
      <c r="CG895" s="2"/>
      <c r="CH895" s="2"/>
      <c r="CI895" s="2"/>
      <c r="CJ895" s="2"/>
      <c r="CK895" s="2"/>
      <c r="CL895" s="2"/>
      <c r="CM895" s="2"/>
      <c r="CN895" s="2"/>
      <c r="CO895" s="2"/>
      <c r="CP895" s="2"/>
      <c r="CQ895" s="2"/>
      <c r="CR895" s="2"/>
      <c r="CS895" s="2"/>
      <c r="CT895" s="2"/>
      <c r="CU895" s="2"/>
      <c r="CV895" s="2"/>
      <c r="CW895" s="2"/>
      <c r="CX895" s="2"/>
      <c r="CY895" s="2"/>
      <c r="CZ895" s="2"/>
      <c r="DA895" s="2"/>
      <c r="DB895" s="2"/>
      <c r="DC895" s="2"/>
      <c r="DD895" s="2"/>
      <c r="DE895" s="2"/>
      <c r="DF895" s="2"/>
      <c r="DG895" s="2"/>
      <c r="DH895" s="2"/>
      <c r="DI895" s="2"/>
      <c r="DJ895" s="2"/>
      <c r="DK895" s="2"/>
      <c r="DL895" s="2"/>
      <c r="DM895" s="2"/>
      <c r="DN895" s="2"/>
      <c r="DO895" s="2"/>
      <c r="DP895" s="2"/>
      <c r="DQ895" s="2"/>
      <c r="DR895" s="2"/>
      <c r="DS895" s="2"/>
      <c r="DT895" s="2"/>
      <c r="DU895" s="2"/>
      <c r="DV895" s="2"/>
      <c r="DW895" s="2"/>
      <c r="DX895" s="2"/>
      <c r="DY895" s="2"/>
      <c r="DZ895" s="2"/>
      <c r="EA895" s="2"/>
      <c r="EB895" s="2"/>
      <c r="EC895" s="2"/>
      <c r="ED895" s="2"/>
      <c r="EE895" s="2"/>
      <c r="EF895" s="2"/>
      <c r="EG895" s="2"/>
      <c r="EH895" s="2"/>
      <c r="EI895" s="2"/>
      <c r="EJ895" s="2"/>
      <c r="EK895" s="2"/>
      <c r="EL895" s="2"/>
      <c r="EM895" s="2"/>
      <c r="EN895" s="2"/>
      <c r="EO895" s="2"/>
      <c r="EP895" s="2"/>
      <c r="EQ895" s="2"/>
      <c r="ER895" s="2"/>
      <c r="ES895" s="2"/>
      <c r="ET895" s="2"/>
      <c r="EU895" s="2"/>
      <c r="EV895" s="2"/>
    </row>
    <row r="896" spans="1:152" ht="12.7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c r="BR896" s="2"/>
      <c r="BS896" s="2"/>
      <c r="BT896" s="2"/>
      <c r="BU896" s="2"/>
      <c r="BV896" s="2"/>
      <c r="BW896" s="2"/>
      <c r="BX896" s="2"/>
      <c r="BY896" s="2"/>
      <c r="BZ896" s="2"/>
      <c r="CA896" s="2"/>
      <c r="CB896" s="2"/>
      <c r="CC896" s="2"/>
      <c r="CD896" s="2"/>
      <c r="CE896" s="2"/>
      <c r="CF896" s="2"/>
      <c r="CG896" s="2"/>
      <c r="CH896" s="2"/>
      <c r="CI896" s="2"/>
      <c r="CJ896" s="2"/>
      <c r="CK896" s="2"/>
      <c r="CL896" s="2"/>
      <c r="CM896" s="2"/>
      <c r="CN896" s="2"/>
      <c r="CO896" s="2"/>
      <c r="CP896" s="2"/>
      <c r="CQ896" s="2"/>
      <c r="CR896" s="2"/>
      <c r="CS896" s="2"/>
      <c r="CT896" s="2"/>
      <c r="CU896" s="2"/>
      <c r="CV896" s="2"/>
      <c r="CW896" s="2"/>
      <c r="CX896" s="2"/>
      <c r="CY896" s="2"/>
      <c r="CZ896" s="2"/>
      <c r="DA896" s="2"/>
      <c r="DB896" s="2"/>
      <c r="DC896" s="2"/>
      <c r="DD896" s="2"/>
      <c r="DE896" s="2"/>
      <c r="DF896" s="2"/>
      <c r="DG896" s="2"/>
      <c r="DH896" s="2"/>
      <c r="DI896" s="2"/>
      <c r="DJ896" s="2"/>
      <c r="DK896" s="2"/>
      <c r="DL896" s="2"/>
      <c r="DM896" s="2"/>
      <c r="DN896" s="2"/>
      <c r="DO896" s="2"/>
      <c r="DP896" s="2"/>
      <c r="DQ896" s="2"/>
      <c r="DR896" s="2"/>
      <c r="DS896" s="2"/>
      <c r="DT896" s="2"/>
      <c r="DU896" s="2"/>
      <c r="DV896" s="2"/>
      <c r="DW896" s="2"/>
      <c r="DX896" s="2"/>
      <c r="DY896" s="2"/>
      <c r="DZ896" s="2"/>
      <c r="EA896" s="2"/>
      <c r="EB896" s="2"/>
      <c r="EC896" s="2"/>
      <c r="ED896" s="2"/>
      <c r="EE896" s="2"/>
      <c r="EF896" s="2"/>
      <c r="EG896" s="2"/>
      <c r="EH896" s="2"/>
      <c r="EI896" s="2"/>
      <c r="EJ896" s="2"/>
      <c r="EK896" s="2"/>
      <c r="EL896" s="2"/>
      <c r="EM896" s="2"/>
      <c r="EN896" s="2"/>
      <c r="EO896" s="2"/>
      <c r="EP896" s="2"/>
      <c r="EQ896" s="2"/>
      <c r="ER896" s="2"/>
      <c r="ES896" s="2"/>
      <c r="ET896" s="2"/>
      <c r="EU896" s="2"/>
      <c r="EV896" s="2"/>
    </row>
    <row r="897" spans="1:152" ht="12.7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c r="BR897" s="2"/>
      <c r="BS897" s="2"/>
      <c r="BT897" s="2"/>
      <c r="BU897" s="2"/>
      <c r="BV897" s="2"/>
      <c r="BW897" s="2"/>
      <c r="BX897" s="2"/>
      <c r="BY897" s="2"/>
      <c r="BZ897" s="2"/>
      <c r="CA897" s="2"/>
      <c r="CB897" s="2"/>
      <c r="CC897" s="2"/>
      <c r="CD897" s="2"/>
      <c r="CE897" s="2"/>
      <c r="CF897" s="2"/>
      <c r="CG897" s="2"/>
      <c r="CH897" s="2"/>
      <c r="CI897" s="2"/>
      <c r="CJ897" s="2"/>
      <c r="CK897" s="2"/>
      <c r="CL897" s="2"/>
      <c r="CM897" s="2"/>
      <c r="CN897" s="2"/>
      <c r="CO897" s="2"/>
      <c r="CP897" s="2"/>
      <c r="CQ897" s="2"/>
      <c r="CR897" s="2"/>
      <c r="CS897" s="2"/>
      <c r="CT897" s="2"/>
      <c r="CU897" s="2"/>
      <c r="CV897" s="2"/>
      <c r="CW897" s="2"/>
      <c r="CX897" s="2"/>
      <c r="CY897" s="2"/>
      <c r="CZ897" s="2"/>
      <c r="DA897" s="2"/>
      <c r="DB897" s="2"/>
      <c r="DC897" s="2"/>
      <c r="DD897" s="2"/>
      <c r="DE897" s="2"/>
      <c r="DF897" s="2"/>
      <c r="DG897" s="2"/>
      <c r="DH897" s="2"/>
      <c r="DI897" s="2"/>
      <c r="DJ897" s="2"/>
      <c r="DK897" s="2"/>
      <c r="DL897" s="2"/>
      <c r="DM897" s="2"/>
      <c r="DN897" s="2"/>
      <c r="DO897" s="2"/>
      <c r="DP897" s="2"/>
      <c r="DQ897" s="2"/>
      <c r="DR897" s="2"/>
      <c r="DS897" s="2"/>
      <c r="DT897" s="2"/>
      <c r="DU897" s="2"/>
      <c r="DV897" s="2"/>
      <c r="DW897" s="2"/>
      <c r="DX897" s="2"/>
      <c r="DY897" s="2"/>
      <c r="DZ897" s="2"/>
      <c r="EA897" s="2"/>
      <c r="EB897" s="2"/>
      <c r="EC897" s="2"/>
      <c r="ED897" s="2"/>
      <c r="EE897" s="2"/>
      <c r="EF897" s="2"/>
      <c r="EG897" s="2"/>
      <c r="EH897" s="2"/>
      <c r="EI897" s="2"/>
      <c r="EJ897" s="2"/>
      <c r="EK897" s="2"/>
      <c r="EL897" s="2"/>
      <c r="EM897" s="2"/>
      <c r="EN897" s="2"/>
      <c r="EO897" s="2"/>
      <c r="EP897" s="2"/>
      <c r="EQ897" s="2"/>
      <c r="ER897" s="2"/>
      <c r="ES897" s="2"/>
      <c r="ET897" s="2"/>
      <c r="EU897" s="2"/>
      <c r="EV897" s="2"/>
    </row>
    <row r="898" spans="1:152" ht="12.7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c r="BS898" s="2"/>
      <c r="BT898" s="2"/>
      <c r="BU898" s="2"/>
      <c r="BV898" s="2"/>
      <c r="BW898" s="2"/>
      <c r="BX898" s="2"/>
      <c r="BY898" s="2"/>
      <c r="BZ898" s="2"/>
      <c r="CA898" s="2"/>
      <c r="CB898" s="2"/>
      <c r="CC898" s="2"/>
      <c r="CD898" s="2"/>
      <c r="CE898" s="2"/>
      <c r="CF898" s="2"/>
      <c r="CG898" s="2"/>
      <c r="CH898" s="2"/>
      <c r="CI898" s="2"/>
      <c r="CJ898" s="2"/>
      <c r="CK898" s="2"/>
      <c r="CL898" s="2"/>
      <c r="CM898" s="2"/>
      <c r="CN898" s="2"/>
      <c r="CO898" s="2"/>
      <c r="CP898" s="2"/>
      <c r="CQ898" s="2"/>
      <c r="CR898" s="2"/>
      <c r="CS898" s="2"/>
      <c r="CT898" s="2"/>
      <c r="CU898" s="2"/>
      <c r="CV898" s="2"/>
      <c r="CW898" s="2"/>
      <c r="CX898" s="2"/>
      <c r="CY898" s="2"/>
      <c r="CZ898" s="2"/>
      <c r="DA898" s="2"/>
      <c r="DB898" s="2"/>
      <c r="DC898" s="2"/>
      <c r="DD898" s="2"/>
      <c r="DE898" s="2"/>
      <c r="DF898" s="2"/>
      <c r="DG898" s="2"/>
      <c r="DH898" s="2"/>
      <c r="DI898" s="2"/>
      <c r="DJ898" s="2"/>
      <c r="DK898" s="2"/>
      <c r="DL898" s="2"/>
      <c r="DM898" s="2"/>
      <c r="DN898" s="2"/>
      <c r="DO898" s="2"/>
      <c r="DP898" s="2"/>
      <c r="DQ898" s="2"/>
      <c r="DR898" s="2"/>
      <c r="DS898" s="2"/>
      <c r="DT898" s="2"/>
      <c r="DU898" s="2"/>
      <c r="DV898" s="2"/>
      <c r="DW898" s="2"/>
      <c r="DX898" s="2"/>
      <c r="DY898" s="2"/>
      <c r="DZ898" s="2"/>
      <c r="EA898" s="2"/>
      <c r="EB898" s="2"/>
      <c r="EC898" s="2"/>
      <c r="ED898" s="2"/>
      <c r="EE898" s="2"/>
      <c r="EF898" s="2"/>
      <c r="EG898" s="2"/>
      <c r="EH898" s="2"/>
      <c r="EI898" s="2"/>
      <c r="EJ898" s="2"/>
      <c r="EK898" s="2"/>
      <c r="EL898" s="2"/>
      <c r="EM898" s="2"/>
      <c r="EN898" s="2"/>
      <c r="EO898" s="2"/>
      <c r="EP898" s="2"/>
      <c r="EQ898" s="2"/>
      <c r="ER898" s="2"/>
      <c r="ES898" s="2"/>
      <c r="ET898" s="2"/>
      <c r="EU898" s="2"/>
      <c r="EV898" s="2"/>
    </row>
    <row r="899" spans="1:152" ht="12.7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c r="BR899" s="2"/>
      <c r="BS899" s="2"/>
      <c r="BT899" s="2"/>
      <c r="BU899" s="2"/>
      <c r="BV899" s="2"/>
      <c r="BW899" s="2"/>
      <c r="BX899" s="2"/>
      <c r="BY899" s="2"/>
      <c r="BZ899" s="2"/>
      <c r="CA899" s="2"/>
      <c r="CB899" s="2"/>
      <c r="CC899" s="2"/>
      <c r="CD899" s="2"/>
      <c r="CE899" s="2"/>
      <c r="CF899" s="2"/>
      <c r="CG899" s="2"/>
      <c r="CH899" s="2"/>
      <c r="CI899" s="2"/>
      <c r="CJ899" s="2"/>
      <c r="CK899" s="2"/>
      <c r="CL899" s="2"/>
      <c r="CM899" s="2"/>
      <c r="CN899" s="2"/>
      <c r="CO899" s="2"/>
      <c r="CP899" s="2"/>
      <c r="CQ899" s="2"/>
      <c r="CR899" s="2"/>
      <c r="CS899" s="2"/>
      <c r="CT899" s="2"/>
      <c r="CU899" s="2"/>
      <c r="CV899" s="2"/>
      <c r="CW899" s="2"/>
      <c r="CX899" s="2"/>
      <c r="CY899" s="2"/>
      <c r="CZ899" s="2"/>
      <c r="DA899" s="2"/>
      <c r="DB899" s="2"/>
      <c r="DC899" s="2"/>
      <c r="DD899" s="2"/>
      <c r="DE899" s="2"/>
      <c r="DF899" s="2"/>
      <c r="DG899" s="2"/>
      <c r="DH899" s="2"/>
      <c r="DI899" s="2"/>
      <c r="DJ899" s="2"/>
      <c r="DK899" s="2"/>
      <c r="DL899" s="2"/>
      <c r="DM899" s="2"/>
      <c r="DN899" s="2"/>
      <c r="DO899" s="2"/>
      <c r="DP899" s="2"/>
      <c r="DQ899" s="2"/>
      <c r="DR899" s="2"/>
      <c r="DS899" s="2"/>
      <c r="DT899" s="2"/>
      <c r="DU899" s="2"/>
      <c r="DV899" s="2"/>
      <c r="DW899" s="2"/>
      <c r="DX899" s="2"/>
      <c r="DY899" s="2"/>
      <c r="DZ899" s="2"/>
      <c r="EA899" s="2"/>
      <c r="EB899" s="2"/>
      <c r="EC899" s="2"/>
      <c r="ED899" s="2"/>
      <c r="EE899" s="2"/>
      <c r="EF899" s="2"/>
      <c r="EG899" s="2"/>
      <c r="EH899" s="2"/>
      <c r="EI899" s="2"/>
      <c r="EJ899" s="2"/>
      <c r="EK899" s="2"/>
      <c r="EL899" s="2"/>
      <c r="EM899" s="2"/>
      <c r="EN899" s="2"/>
      <c r="EO899" s="2"/>
      <c r="EP899" s="2"/>
      <c r="EQ899" s="2"/>
      <c r="ER899" s="2"/>
      <c r="ES899" s="2"/>
      <c r="ET899" s="2"/>
      <c r="EU899" s="2"/>
      <c r="EV899" s="2"/>
    </row>
    <row r="900" spans="1:152" ht="12.7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c r="BS900" s="2"/>
      <c r="BT900" s="2"/>
      <c r="BU900" s="2"/>
      <c r="BV900" s="2"/>
      <c r="BW900" s="2"/>
      <c r="BX900" s="2"/>
      <c r="BY900" s="2"/>
      <c r="BZ900" s="2"/>
      <c r="CA900" s="2"/>
      <c r="CB900" s="2"/>
      <c r="CC900" s="2"/>
      <c r="CD900" s="2"/>
      <c r="CE900" s="2"/>
      <c r="CF900" s="2"/>
      <c r="CG900" s="2"/>
      <c r="CH900" s="2"/>
      <c r="CI900" s="2"/>
      <c r="CJ900" s="2"/>
      <c r="CK900" s="2"/>
      <c r="CL900" s="2"/>
      <c r="CM900" s="2"/>
      <c r="CN900" s="2"/>
      <c r="CO900" s="2"/>
      <c r="CP900" s="2"/>
      <c r="CQ900" s="2"/>
      <c r="CR900" s="2"/>
      <c r="CS900" s="2"/>
      <c r="CT900" s="2"/>
      <c r="CU900" s="2"/>
      <c r="CV900" s="2"/>
      <c r="CW900" s="2"/>
      <c r="CX900" s="2"/>
      <c r="CY900" s="2"/>
      <c r="CZ900" s="2"/>
      <c r="DA900" s="2"/>
      <c r="DB900" s="2"/>
      <c r="DC900" s="2"/>
      <c r="DD900" s="2"/>
      <c r="DE900" s="2"/>
      <c r="DF900" s="2"/>
      <c r="DG900" s="2"/>
      <c r="DH900" s="2"/>
      <c r="DI900" s="2"/>
      <c r="DJ900" s="2"/>
      <c r="DK900" s="2"/>
      <c r="DL900" s="2"/>
      <c r="DM900" s="2"/>
      <c r="DN900" s="2"/>
      <c r="DO900" s="2"/>
      <c r="DP900" s="2"/>
      <c r="DQ900" s="2"/>
      <c r="DR900" s="2"/>
      <c r="DS900" s="2"/>
      <c r="DT900" s="2"/>
      <c r="DU900" s="2"/>
      <c r="DV900" s="2"/>
      <c r="DW900" s="2"/>
      <c r="DX900" s="2"/>
      <c r="DY900" s="2"/>
      <c r="DZ900" s="2"/>
      <c r="EA900" s="2"/>
      <c r="EB900" s="2"/>
      <c r="EC900" s="2"/>
      <c r="ED900" s="2"/>
      <c r="EE900" s="2"/>
      <c r="EF900" s="2"/>
      <c r="EG900" s="2"/>
      <c r="EH900" s="2"/>
      <c r="EI900" s="2"/>
      <c r="EJ900" s="2"/>
      <c r="EK900" s="2"/>
      <c r="EL900" s="2"/>
      <c r="EM900" s="2"/>
      <c r="EN900" s="2"/>
      <c r="EO900" s="2"/>
      <c r="EP900" s="2"/>
      <c r="EQ900" s="2"/>
      <c r="ER900" s="2"/>
      <c r="ES900" s="2"/>
      <c r="ET900" s="2"/>
      <c r="EU900" s="2"/>
      <c r="EV900" s="2"/>
    </row>
    <row r="901" spans="1:152" ht="12.7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c r="BS901" s="2"/>
      <c r="BT901" s="2"/>
      <c r="BU901" s="2"/>
      <c r="BV901" s="2"/>
      <c r="BW901" s="2"/>
      <c r="BX901" s="2"/>
      <c r="BY901" s="2"/>
      <c r="BZ901" s="2"/>
      <c r="CA901" s="2"/>
      <c r="CB901" s="2"/>
      <c r="CC901" s="2"/>
      <c r="CD901" s="2"/>
      <c r="CE901" s="2"/>
      <c r="CF901" s="2"/>
      <c r="CG901" s="2"/>
      <c r="CH901" s="2"/>
      <c r="CI901" s="2"/>
      <c r="CJ901" s="2"/>
      <c r="CK901" s="2"/>
      <c r="CL901" s="2"/>
      <c r="CM901" s="2"/>
      <c r="CN901" s="2"/>
      <c r="CO901" s="2"/>
      <c r="CP901" s="2"/>
      <c r="CQ901" s="2"/>
      <c r="CR901" s="2"/>
      <c r="CS901" s="2"/>
      <c r="CT901" s="2"/>
      <c r="CU901" s="2"/>
      <c r="CV901" s="2"/>
      <c r="CW901" s="2"/>
      <c r="CX901" s="2"/>
      <c r="CY901" s="2"/>
      <c r="CZ901" s="2"/>
      <c r="DA901" s="2"/>
      <c r="DB901" s="2"/>
      <c r="DC901" s="2"/>
      <c r="DD901" s="2"/>
      <c r="DE901" s="2"/>
      <c r="DF901" s="2"/>
      <c r="DG901" s="2"/>
      <c r="DH901" s="2"/>
      <c r="DI901" s="2"/>
      <c r="DJ901" s="2"/>
      <c r="DK901" s="2"/>
      <c r="DL901" s="2"/>
      <c r="DM901" s="2"/>
      <c r="DN901" s="2"/>
      <c r="DO901" s="2"/>
      <c r="DP901" s="2"/>
      <c r="DQ901" s="2"/>
      <c r="DR901" s="2"/>
      <c r="DS901" s="2"/>
      <c r="DT901" s="2"/>
      <c r="DU901" s="2"/>
      <c r="DV901" s="2"/>
      <c r="DW901" s="2"/>
      <c r="DX901" s="2"/>
      <c r="DY901" s="2"/>
      <c r="DZ901" s="2"/>
      <c r="EA901" s="2"/>
      <c r="EB901" s="2"/>
      <c r="EC901" s="2"/>
      <c r="ED901" s="2"/>
      <c r="EE901" s="2"/>
      <c r="EF901" s="2"/>
      <c r="EG901" s="2"/>
      <c r="EH901" s="2"/>
      <c r="EI901" s="2"/>
      <c r="EJ901" s="2"/>
      <c r="EK901" s="2"/>
      <c r="EL901" s="2"/>
      <c r="EM901" s="2"/>
      <c r="EN901" s="2"/>
      <c r="EO901" s="2"/>
      <c r="EP901" s="2"/>
      <c r="EQ901" s="2"/>
      <c r="ER901" s="2"/>
      <c r="ES901" s="2"/>
      <c r="ET901" s="2"/>
      <c r="EU901" s="2"/>
      <c r="EV901" s="2"/>
    </row>
    <row r="902" spans="1:152" ht="12.7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c r="BS902" s="2"/>
      <c r="BT902" s="2"/>
      <c r="BU902" s="2"/>
      <c r="BV902" s="2"/>
      <c r="BW902" s="2"/>
      <c r="BX902" s="2"/>
      <c r="BY902" s="2"/>
      <c r="BZ902" s="2"/>
      <c r="CA902" s="2"/>
      <c r="CB902" s="2"/>
      <c r="CC902" s="2"/>
      <c r="CD902" s="2"/>
      <c r="CE902" s="2"/>
      <c r="CF902" s="2"/>
      <c r="CG902" s="2"/>
      <c r="CH902" s="2"/>
      <c r="CI902" s="2"/>
      <c r="CJ902" s="2"/>
      <c r="CK902" s="2"/>
      <c r="CL902" s="2"/>
      <c r="CM902" s="2"/>
      <c r="CN902" s="2"/>
      <c r="CO902" s="2"/>
      <c r="CP902" s="2"/>
      <c r="CQ902" s="2"/>
      <c r="CR902" s="2"/>
      <c r="CS902" s="2"/>
      <c r="CT902" s="2"/>
      <c r="CU902" s="2"/>
      <c r="CV902" s="2"/>
      <c r="CW902" s="2"/>
      <c r="CX902" s="2"/>
      <c r="CY902" s="2"/>
      <c r="CZ902" s="2"/>
      <c r="DA902" s="2"/>
      <c r="DB902" s="2"/>
      <c r="DC902" s="2"/>
      <c r="DD902" s="2"/>
      <c r="DE902" s="2"/>
      <c r="DF902" s="2"/>
      <c r="DG902" s="2"/>
      <c r="DH902" s="2"/>
      <c r="DI902" s="2"/>
      <c r="DJ902" s="2"/>
      <c r="DK902" s="2"/>
      <c r="DL902" s="2"/>
      <c r="DM902" s="2"/>
      <c r="DN902" s="2"/>
      <c r="DO902" s="2"/>
      <c r="DP902" s="2"/>
      <c r="DQ902" s="2"/>
      <c r="DR902" s="2"/>
      <c r="DS902" s="2"/>
      <c r="DT902" s="2"/>
      <c r="DU902" s="2"/>
      <c r="DV902" s="2"/>
      <c r="DW902" s="2"/>
      <c r="DX902" s="2"/>
      <c r="DY902" s="2"/>
      <c r="DZ902" s="2"/>
      <c r="EA902" s="2"/>
      <c r="EB902" s="2"/>
      <c r="EC902" s="2"/>
      <c r="ED902" s="2"/>
      <c r="EE902" s="2"/>
      <c r="EF902" s="2"/>
      <c r="EG902" s="2"/>
      <c r="EH902" s="2"/>
      <c r="EI902" s="2"/>
      <c r="EJ902" s="2"/>
      <c r="EK902" s="2"/>
      <c r="EL902" s="2"/>
      <c r="EM902" s="2"/>
      <c r="EN902" s="2"/>
      <c r="EO902" s="2"/>
      <c r="EP902" s="2"/>
      <c r="EQ902" s="2"/>
      <c r="ER902" s="2"/>
      <c r="ES902" s="2"/>
      <c r="ET902" s="2"/>
      <c r="EU902" s="2"/>
      <c r="EV902" s="2"/>
    </row>
    <row r="903" spans="1:152" ht="12.7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c r="BR903" s="2"/>
      <c r="BS903" s="2"/>
      <c r="BT903" s="2"/>
      <c r="BU903" s="2"/>
      <c r="BV903" s="2"/>
      <c r="BW903" s="2"/>
      <c r="BX903" s="2"/>
      <c r="BY903" s="2"/>
      <c r="BZ903" s="2"/>
      <c r="CA903" s="2"/>
      <c r="CB903" s="2"/>
      <c r="CC903" s="2"/>
      <c r="CD903" s="2"/>
      <c r="CE903" s="2"/>
      <c r="CF903" s="2"/>
      <c r="CG903" s="2"/>
      <c r="CH903" s="2"/>
      <c r="CI903" s="2"/>
      <c r="CJ903" s="2"/>
      <c r="CK903" s="2"/>
      <c r="CL903" s="2"/>
      <c r="CM903" s="2"/>
      <c r="CN903" s="2"/>
      <c r="CO903" s="2"/>
      <c r="CP903" s="2"/>
      <c r="CQ903" s="2"/>
      <c r="CR903" s="2"/>
      <c r="CS903" s="2"/>
      <c r="CT903" s="2"/>
      <c r="CU903" s="2"/>
      <c r="CV903" s="2"/>
      <c r="CW903" s="2"/>
      <c r="CX903" s="2"/>
      <c r="CY903" s="2"/>
      <c r="CZ903" s="2"/>
      <c r="DA903" s="2"/>
      <c r="DB903" s="2"/>
      <c r="DC903" s="2"/>
      <c r="DD903" s="2"/>
      <c r="DE903" s="2"/>
      <c r="DF903" s="2"/>
      <c r="DG903" s="2"/>
      <c r="DH903" s="2"/>
      <c r="DI903" s="2"/>
      <c r="DJ903" s="2"/>
      <c r="DK903" s="2"/>
      <c r="DL903" s="2"/>
      <c r="DM903" s="2"/>
      <c r="DN903" s="2"/>
      <c r="DO903" s="2"/>
      <c r="DP903" s="2"/>
      <c r="DQ903" s="2"/>
      <c r="DR903" s="2"/>
      <c r="DS903" s="2"/>
      <c r="DT903" s="2"/>
      <c r="DU903" s="2"/>
      <c r="DV903" s="2"/>
      <c r="DW903" s="2"/>
      <c r="DX903" s="2"/>
      <c r="DY903" s="2"/>
      <c r="DZ903" s="2"/>
      <c r="EA903" s="2"/>
      <c r="EB903" s="2"/>
      <c r="EC903" s="2"/>
      <c r="ED903" s="2"/>
      <c r="EE903" s="2"/>
      <c r="EF903" s="2"/>
      <c r="EG903" s="2"/>
      <c r="EH903" s="2"/>
      <c r="EI903" s="2"/>
      <c r="EJ903" s="2"/>
      <c r="EK903" s="2"/>
      <c r="EL903" s="2"/>
      <c r="EM903" s="2"/>
      <c r="EN903" s="2"/>
      <c r="EO903" s="2"/>
      <c r="EP903" s="2"/>
      <c r="EQ903" s="2"/>
      <c r="ER903" s="2"/>
      <c r="ES903" s="2"/>
      <c r="ET903" s="2"/>
      <c r="EU903" s="2"/>
      <c r="EV903" s="2"/>
    </row>
    <row r="904" spans="1:152" ht="12.7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c r="BS904" s="2"/>
      <c r="BT904" s="2"/>
      <c r="BU904" s="2"/>
      <c r="BV904" s="2"/>
      <c r="BW904" s="2"/>
      <c r="BX904" s="2"/>
      <c r="BY904" s="2"/>
      <c r="BZ904" s="2"/>
      <c r="CA904" s="2"/>
      <c r="CB904" s="2"/>
      <c r="CC904" s="2"/>
      <c r="CD904" s="2"/>
      <c r="CE904" s="2"/>
      <c r="CF904" s="2"/>
      <c r="CG904" s="2"/>
      <c r="CH904" s="2"/>
      <c r="CI904" s="2"/>
      <c r="CJ904" s="2"/>
      <c r="CK904" s="2"/>
      <c r="CL904" s="2"/>
      <c r="CM904" s="2"/>
      <c r="CN904" s="2"/>
      <c r="CO904" s="2"/>
      <c r="CP904" s="2"/>
      <c r="CQ904" s="2"/>
      <c r="CR904" s="2"/>
      <c r="CS904" s="2"/>
      <c r="CT904" s="2"/>
      <c r="CU904" s="2"/>
      <c r="CV904" s="2"/>
      <c r="CW904" s="2"/>
      <c r="CX904" s="2"/>
      <c r="CY904" s="2"/>
      <c r="CZ904" s="2"/>
      <c r="DA904" s="2"/>
      <c r="DB904" s="2"/>
      <c r="DC904" s="2"/>
      <c r="DD904" s="2"/>
      <c r="DE904" s="2"/>
      <c r="DF904" s="2"/>
      <c r="DG904" s="2"/>
      <c r="DH904" s="2"/>
      <c r="DI904" s="2"/>
      <c r="DJ904" s="2"/>
      <c r="DK904" s="2"/>
      <c r="DL904" s="2"/>
      <c r="DM904" s="2"/>
      <c r="DN904" s="2"/>
      <c r="DO904" s="2"/>
      <c r="DP904" s="2"/>
      <c r="DQ904" s="2"/>
      <c r="DR904" s="2"/>
      <c r="DS904" s="2"/>
      <c r="DT904" s="2"/>
      <c r="DU904" s="2"/>
      <c r="DV904" s="2"/>
      <c r="DW904" s="2"/>
      <c r="DX904" s="2"/>
      <c r="DY904" s="2"/>
      <c r="DZ904" s="2"/>
      <c r="EA904" s="2"/>
      <c r="EB904" s="2"/>
      <c r="EC904" s="2"/>
      <c r="ED904" s="2"/>
      <c r="EE904" s="2"/>
      <c r="EF904" s="2"/>
      <c r="EG904" s="2"/>
      <c r="EH904" s="2"/>
      <c r="EI904" s="2"/>
      <c r="EJ904" s="2"/>
      <c r="EK904" s="2"/>
      <c r="EL904" s="2"/>
      <c r="EM904" s="2"/>
      <c r="EN904" s="2"/>
      <c r="EO904" s="2"/>
      <c r="EP904" s="2"/>
      <c r="EQ904" s="2"/>
      <c r="ER904" s="2"/>
      <c r="ES904" s="2"/>
      <c r="ET904" s="2"/>
      <c r="EU904" s="2"/>
      <c r="EV904" s="2"/>
    </row>
    <row r="905" spans="1:152" ht="12.7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c r="BR905" s="2"/>
      <c r="BS905" s="2"/>
      <c r="BT905" s="2"/>
      <c r="BU905" s="2"/>
      <c r="BV905" s="2"/>
      <c r="BW905" s="2"/>
      <c r="BX905" s="2"/>
      <c r="BY905" s="2"/>
      <c r="BZ905" s="2"/>
      <c r="CA905" s="2"/>
      <c r="CB905" s="2"/>
      <c r="CC905" s="2"/>
      <c r="CD905" s="2"/>
      <c r="CE905" s="2"/>
      <c r="CF905" s="2"/>
      <c r="CG905" s="2"/>
      <c r="CH905" s="2"/>
      <c r="CI905" s="2"/>
      <c r="CJ905" s="2"/>
      <c r="CK905" s="2"/>
      <c r="CL905" s="2"/>
      <c r="CM905" s="2"/>
      <c r="CN905" s="2"/>
      <c r="CO905" s="2"/>
      <c r="CP905" s="2"/>
      <c r="CQ905" s="2"/>
      <c r="CR905" s="2"/>
      <c r="CS905" s="2"/>
      <c r="CT905" s="2"/>
      <c r="CU905" s="2"/>
      <c r="CV905" s="2"/>
      <c r="CW905" s="2"/>
      <c r="CX905" s="2"/>
      <c r="CY905" s="2"/>
      <c r="CZ905" s="2"/>
      <c r="DA905" s="2"/>
      <c r="DB905" s="2"/>
      <c r="DC905" s="2"/>
      <c r="DD905" s="2"/>
      <c r="DE905" s="2"/>
      <c r="DF905" s="2"/>
      <c r="DG905" s="2"/>
      <c r="DH905" s="2"/>
      <c r="DI905" s="2"/>
      <c r="DJ905" s="2"/>
      <c r="DK905" s="2"/>
      <c r="DL905" s="2"/>
      <c r="DM905" s="2"/>
      <c r="DN905" s="2"/>
      <c r="DO905" s="2"/>
      <c r="DP905" s="2"/>
      <c r="DQ905" s="2"/>
      <c r="DR905" s="2"/>
      <c r="DS905" s="2"/>
      <c r="DT905" s="2"/>
      <c r="DU905" s="2"/>
      <c r="DV905" s="2"/>
      <c r="DW905" s="2"/>
      <c r="DX905" s="2"/>
      <c r="DY905" s="2"/>
      <c r="DZ905" s="2"/>
      <c r="EA905" s="2"/>
      <c r="EB905" s="2"/>
      <c r="EC905" s="2"/>
      <c r="ED905" s="2"/>
      <c r="EE905" s="2"/>
      <c r="EF905" s="2"/>
      <c r="EG905" s="2"/>
      <c r="EH905" s="2"/>
      <c r="EI905" s="2"/>
      <c r="EJ905" s="2"/>
      <c r="EK905" s="2"/>
      <c r="EL905" s="2"/>
      <c r="EM905" s="2"/>
      <c r="EN905" s="2"/>
      <c r="EO905" s="2"/>
      <c r="EP905" s="2"/>
      <c r="EQ905" s="2"/>
      <c r="ER905" s="2"/>
      <c r="ES905" s="2"/>
      <c r="ET905" s="2"/>
      <c r="EU905" s="2"/>
      <c r="EV905" s="2"/>
    </row>
    <row r="906" spans="1:152" ht="12.7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c r="BR906" s="2"/>
      <c r="BS906" s="2"/>
      <c r="BT906" s="2"/>
      <c r="BU906" s="2"/>
      <c r="BV906" s="2"/>
      <c r="BW906" s="2"/>
      <c r="BX906" s="2"/>
      <c r="BY906" s="2"/>
      <c r="BZ906" s="2"/>
      <c r="CA906" s="2"/>
      <c r="CB906" s="2"/>
      <c r="CC906" s="2"/>
      <c r="CD906" s="2"/>
      <c r="CE906" s="2"/>
      <c r="CF906" s="2"/>
      <c r="CG906" s="2"/>
      <c r="CH906" s="2"/>
      <c r="CI906" s="2"/>
      <c r="CJ906" s="2"/>
      <c r="CK906" s="2"/>
      <c r="CL906" s="2"/>
      <c r="CM906" s="2"/>
      <c r="CN906" s="2"/>
      <c r="CO906" s="2"/>
      <c r="CP906" s="2"/>
      <c r="CQ906" s="2"/>
      <c r="CR906" s="2"/>
      <c r="CS906" s="2"/>
      <c r="CT906" s="2"/>
      <c r="CU906" s="2"/>
      <c r="CV906" s="2"/>
      <c r="CW906" s="2"/>
      <c r="CX906" s="2"/>
      <c r="CY906" s="2"/>
      <c r="CZ906" s="2"/>
      <c r="DA906" s="2"/>
      <c r="DB906" s="2"/>
      <c r="DC906" s="2"/>
      <c r="DD906" s="2"/>
      <c r="DE906" s="2"/>
      <c r="DF906" s="2"/>
      <c r="DG906" s="2"/>
      <c r="DH906" s="2"/>
      <c r="DI906" s="2"/>
      <c r="DJ906" s="2"/>
      <c r="DK906" s="2"/>
      <c r="DL906" s="2"/>
      <c r="DM906" s="2"/>
      <c r="DN906" s="2"/>
      <c r="DO906" s="2"/>
      <c r="DP906" s="2"/>
      <c r="DQ906" s="2"/>
      <c r="DR906" s="2"/>
      <c r="DS906" s="2"/>
      <c r="DT906" s="2"/>
      <c r="DU906" s="2"/>
      <c r="DV906" s="2"/>
      <c r="DW906" s="2"/>
      <c r="DX906" s="2"/>
      <c r="DY906" s="2"/>
      <c r="DZ906" s="2"/>
      <c r="EA906" s="2"/>
      <c r="EB906" s="2"/>
      <c r="EC906" s="2"/>
      <c r="ED906" s="2"/>
      <c r="EE906" s="2"/>
      <c r="EF906" s="2"/>
      <c r="EG906" s="2"/>
      <c r="EH906" s="2"/>
      <c r="EI906" s="2"/>
      <c r="EJ906" s="2"/>
      <c r="EK906" s="2"/>
      <c r="EL906" s="2"/>
      <c r="EM906" s="2"/>
      <c r="EN906" s="2"/>
      <c r="EO906" s="2"/>
      <c r="EP906" s="2"/>
      <c r="EQ906" s="2"/>
      <c r="ER906" s="2"/>
      <c r="ES906" s="2"/>
      <c r="ET906" s="2"/>
      <c r="EU906" s="2"/>
      <c r="EV906" s="2"/>
    </row>
    <row r="907" spans="1:152" ht="12.7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c r="BS907" s="2"/>
      <c r="BT907" s="2"/>
      <c r="BU907" s="2"/>
      <c r="BV907" s="2"/>
      <c r="BW907" s="2"/>
      <c r="BX907" s="2"/>
      <c r="BY907" s="2"/>
      <c r="BZ907" s="2"/>
      <c r="CA907" s="2"/>
      <c r="CB907" s="2"/>
      <c r="CC907" s="2"/>
      <c r="CD907" s="2"/>
      <c r="CE907" s="2"/>
      <c r="CF907" s="2"/>
      <c r="CG907" s="2"/>
      <c r="CH907" s="2"/>
      <c r="CI907" s="2"/>
      <c r="CJ907" s="2"/>
      <c r="CK907" s="2"/>
      <c r="CL907" s="2"/>
      <c r="CM907" s="2"/>
      <c r="CN907" s="2"/>
      <c r="CO907" s="2"/>
      <c r="CP907" s="2"/>
      <c r="CQ907" s="2"/>
      <c r="CR907" s="2"/>
      <c r="CS907" s="2"/>
      <c r="CT907" s="2"/>
      <c r="CU907" s="2"/>
      <c r="CV907" s="2"/>
      <c r="CW907" s="2"/>
      <c r="CX907" s="2"/>
      <c r="CY907" s="2"/>
      <c r="CZ907" s="2"/>
      <c r="DA907" s="2"/>
      <c r="DB907" s="2"/>
      <c r="DC907" s="2"/>
      <c r="DD907" s="2"/>
      <c r="DE907" s="2"/>
      <c r="DF907" s="2"/>
      <c r="DG907" s="2"/>
      <c r="DH907" s="2"/>
      <c r="DI907" s="2"/>
      <c r="DJ907" s="2"/>
      <c r="DK907" s="2"/>
      <c r="DL907" s="2"/>
      <c r="DM907" s="2"/>
      <c r="DN907" s="2"/>
      <c r="DO907" s="2"/>
      <c r="DP907" s="2"/>
      <c r="DQ907" s="2"/>
      <c r="DR907" s="2"/>
      <c r="DS907" s="2"/>
      <c r="DT907" s="2"/>
      <c r="DU907" s="2"/>
      <c r="DV907" s="2"/>
      <c r="DW907" s="2"/>
      <c r="DX907" s="2"/>
      <c r="DY907" s="2"/>
      <c r="DZ907" s="2"/>
      <c r="EA907" s="2"/>
      <c r="EB907" s="2"/>
      <c r="EC907" s="2"/>
      <c r="ED907" s="2"/>
      <c r="EE907" s="2"/>
      <c r="EF907" s="2"/>
      <c r="EG907" s="2"/>
      <c r="EH907" s="2"/>
      <c r="EI907" s="2"/>
      <c r="EJ907" s="2"/>
      <c r="EK907" s="2"/>
      <c r="EL907" s="2"/>
      <c r="EM907" s="2"/>
      <c r="EN907" s="2"/>
      <c r="EO907" s="2"/>
      <c r="EP907" s="2"/>
      <c r="EQ907" s="2"/>
      <c r="ER907" s="2"/>
      <c r="ES907" s="2"/>
      <c r="ET907" s="2"/>
      <c r="EU907" s="2"/>
      <c r="EV907" s="2"/>
    </row>
    <row r="908" spans="1:152" ht="12.7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c r="BS908" s="2"/>
      <c r="BT908" s="2"/>
      <c r="BU908" s="2"/>
      <c r="BV908" s="2"/>
      <c r="BW908" s="2"/>
      <c r="BX908" s="2"/>
      <c r="BY908" s="2"/>
      <c r="BZ908" s="2"/>
      <c r="CA908" s="2"/>
      <c r="CB908" s="2"/>
      <c r="CC908" s="2"/>
      <c r="CD908" s="2"/>
      <c r="CE908" s="2"/>
      <c r="CF908" s="2"/>
      <c r="CG908" s="2"/>
      <c r="CH908" s="2"/>
      <c r="CI908" s="2"/>
      <c r="CJ908" s="2"/>
      <c r="CK908" s="2"/>
      <c r="CL908" s="2"/>
      <c r="CM908" s="2"/>
      <c r="CN908" s="2"/>
      <c r="CO908" s="2"/>
      <c r="CP908" s="2"/>
      <c r="CQ908" s="2"/>
      <c r="CR908" s="2"/>
      <c r="CS908" s="2"/>
      <c r="CT908" s="2"/>
      <c r="CU908" s="2"/>
      <c r="CV908" s="2"/>
      <c r="CW908" s="2"/>
      <c r="CX908" s="2"/>
      <c r="CY908" s="2"/>
      <c r="CZ908" s="2"/>
      <c r="DA908" s="2"/>
      <c r="DB908" s="2"/>
      <c r="DC908" s="2"/>
      <c r="DD908" s="2"/>
      <c r="DE908" s="2"/>
      <c r="DF908" s="2"/>
      <c r="DG908" s="2"/>
      <c r="DH908" s="2"/>
      <c r="DI908" s="2"/>
      <c r="DJ908" s="2"/>
      <c r="DK908" s="2"/>
      <c r="DL908" s="2"/>
      <c r="DM908" s="2"/>
      <c r="DN908" s="2"/>
      <c r="DO908" s="2"/>
      <c r="DP908" s="2"/>
      <c r="DQ908" s="2"/>
      <c r="DR908" s="2"/>
      <c r="DS908" s="2"/>
      <c r="DT908" s="2"/>
      <c r="DU908" s="2"/>
      <c r="DV908" s="2"/>
      <c r="DW908" s="2"/>
      <c r="DX908" s="2"/>
      <c r="DY908" s="2"/>
      <c r="DZ908" s="2"/>
      <c r="EA908" s="2"/>
      <c r="EB908" s="2"/>
      <c r="EC908" s="2"/>
      <c r="ED908" s="2"/>
      <c r="EE908" s="2"/>
      <c r="EF908" s="2"/>
      <c r="EG908" s="2"/>
      <c r="EH908" s="2"/>
      <c r="EI908" s="2"/>
      <c r="EJ908" s="2"/>
      <c r="EK908" s="2"/>
      <c r="EL908" s="2"/>
      <c r="EM908" s="2"/>
      <c r="EN908" s="2"/>
      <c r="EO908" s="2"/>
      <c r="EP908" s="2"/>
      <c r="EQ908" s="2"/>
      <c r="ER908" s="2"/>
      <c r="ES908" s="2"/>
      <c r="ET908" s="2"/>
      <c r="EU908" s="2"/>
      <c r="EV908" s="2"/>
    </row>
    <row r="909" spans="1:152" ht="12.7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c r="BR909" s="2"/>
      <c r="BS909" s="2"/>
      <c r="BT909" s="2"/>
      <c r="BU909" s="2"/>
      <c r="BV909" s="2"/>
      <c r="BW909" s="2"/>
      <c r="BX909" s="2"/>
      <c r="BY909" s="2"/>
      <c r="BZ909" s="2"/>
      <c r="CA909" s="2"/>
      <c r="CB909" s="2"/>
      <c r="CC909" s="2"/>
      <c r="CD909" s="2"/>
      <c r="CE909" s="2"/>
      <c r="CF909" s="2"/>
      <c r="CG909" s="2"/>
      <c r="CH909" s="2"/>
      <c r="CI909" s="2"/>
      <c r="CJ909" s="2"/>
      <c r="CK909" s="2"/>
      <c r="CL909" s="2"/>
      <c r="CM909" s="2"/>
      <c r="CN909" s="2"/>
      <c r="CO909" s="2"/>
      <c r="CP909" s="2"/>
      <c r="CQ909" s="2"/>
      <c r="CR909" s="2"/>
      <c r="CS909" s="2"/>
      <c r="CT909" s="2"/>
      <c r="CU909" s="2"/>
      <c r="CV909" s="2"/>
      <c r="CW909" s="2"/>
      <c r="CX909" s="2"/>
      <c r="CY909" s="2"/>
      <c r="CZ909" s="2"/>
      <c r="DA909" s="2"/>
      <c r="DB909" s="2"/>
      <c r="DC909" s="2"/>
      <c r="DD909" s="2"/>
      <c r="DE909" s="2"/>
      <c r="DF909" s="2"/>
      <c r="DG909" s="2"/>
      <c r="DH909" s="2"/>
      <c r="DI909" s="2"/>
      <c r="DJ909" s="2"/>
      <c r="DK909" s="2"/>
      <c r="DL909" s="2"/>
      <c r="DM909" s="2"/>
      <c r="DN909" s="2"/>
      <c r="DO909" s="2"/>
      <c r="DP909" s="2"/>
      <c r="DQ909" s="2"/>
      <c r="DR909" s="2"/>
      <c r="DS909" s="2"/>
      <c r="DT909" s="2"/>
      <c r="DU909" s="2"/>
      <c r="DV909" s="2"/>
      <c r="DW909" s="2"/>
      <c r="DX909" s="2"/>
      <c r="DY909" s="2"/>
      <c r="DZ909" s="2"/>
      <c r="EA909" s="2"/>
      <c r="EB909" s="2"/>
      <c r="EC909" s="2"/>
      <c r="ED909" s="2"/>
      <c r="EE909" s="2"/>
      <c r="EF909" s="2"/>
      <c r="EG909" s="2"/>
      <c r="EH909" s="2"/>
      <c r="EI909" s="2"/>
      <c r="EJ909" s="2"/>
      <c r="EK909" s="2"/>
      <c r="EL909" s="2"/>
      <c r="EM909" s="2"/>
      <c r="EN909" s="2"/>
      <c r="EO909" s="2"/>
      <c r="EP909" s="2"/>
      <c r="EQ909" s="2"/>
      <c r="ER909" s="2"/>
      <c r="ES909" s="2"/>
      <c r="ET909" s="2"/>
      <c r="EU909" s="2"/>
      <c r="EV909" s="2"/>
    </row>
    <row r="910" spans="1:152" ht="12.7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c r="BR910" s="2"/>
      <c r="BS910" s="2"/>
      <c r="BT910" s="2"/>
      <c r="BU910" s="2"/>
      <c r="BV910" s="2"/>
      <c r="BW910" s="2"/>
      <c r="BX910" s="2"/>
      <c r="BY910" s="2"/>
      <c r="BZ910" s="2"/>
      <c r="CA910" s="2"/>
      <c r="CB910" s="2"/>
      <c r="CC910" s="2"/>
      <c r="CD910" s="2"/>
      <c r="CE910" s="2"/>
      <c r="CF910" s="2"/>
      <c r="CG910" s="2"/>
      <c r="CH910" s="2"/>
      <c r="CI910" s="2"/>
      <c r="CJ910" s="2"/>
      <c r="CK910" s="2"/>
      <c r="CL910" s="2"/>
      <c r="CM910" s="2"/>
      <c r="CN910" s="2"/>
      <c r="CO910" s="2"/>
      <c r="CP910" s="2"/>
      <c r="CQ910" s="2"/>
      <c r="CR910" s="2"/>
      <c r="CS910" s="2"/>
      <c r="CT910" s="2"/>
      <c r="CU910" s="2"/>
      <c r="CV910" s="2"/>
      <c r="CW910" s="2"/>
      <c r="CX910" s="2"/>
      <c r="CY910" s="2"/>
      <c r="CZ910" s="2"/>
      <c r="DA910" s="2"/>
      <c r="DB910" s="2"/>
      <c r="DC910" s="2"/>
      <c r="DD910" s="2"/>
      <c r="DE910" s="2"/>
      <c r="DF910" s="2"/>
      <c r="DG910" s="2"/>
      <c r="DH910" s="2"/>
      <c r="DI910" s="2"/>
      <c r="DJ910" s="2"/>
      <c r="DK910" s="2"/>
      <c r="DL910" s="2"/>
      <c r="DM910" s="2"/>
      <c r="DN910" s="2"/>
      <c r="DO910" s="2"/>
      <c r="DP910" s="2"/>
      <c r="DQ910" s="2"/>
      <c r="DR910" s="2"/>
      <c r="DS910" s="2"/>
      <c r="DT910" s="2"/>
      <c r="DU910" s="2"/>
      <c r="DV910" s="2"/>
      <c r="DW910" s="2"/>
      <c r="DX910" s="2"/>
      <c r="DY910" s="2"/>
      <c r="DZ910" s="2"/>
      <c r="EA910" s="2"/>
      <c r="EB910" s="2"/>
      <c r="EC910" s="2"/>
      <c r="ED910" s="2"/>
      <c r="EE910" s="2"/>
      <c r="EF910" s="2"/>
      <c r="EG910" s="2"/>
      <c r="EH910" s="2"/>
      <c r="EI910" s="2"/>
      <c r="EJ910" s="2"/>
      <c r="EK910" s="2"/>
      <c r="EL910" s="2"/>
      <c r="EM910" s="2"/>
      <c r="EN910" s="2"/>
      <c r="EO910" s="2"/>
      <c r="EP910" s="2"/>
      <c r="EQ910" s="2"/>
      <c r="ER910" s="2"/>
      <c r="ES910" s="2"/>
      <c r="ET910" s="2"/>
      <c r="EU910" s="2"/>
      <c r="EV910" s="2"/>
    </row>
    <row r="911" spans="1:152" ht="12.7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c r="BR911" s="2"/>
      <c r="BS911" s="2"/>
      <c r="BT911" s="2"/>
      <c r="BU911" s="2"/>
      <c r="BV911" s="2"/>
      <c r="BW911" s="2"/>
      <c r="BX911" s="2"/>
      <c r="BY911" s="2"/>
      <c r="BZ911" s="2"/>
      <c r="CA911" s="2"/>
      <c r="CB911" s="2"/>
      <c r="CC911" s="2"/>
      <c r="CD911" s="2"/>
      <c r="CE911" s="2"/>
      <c r="CF911" s="2"/>
      <c r="CG911" s="2"/>
      <c r="CH911" s="2"/>
      <c r="CI911" s="2"/>
      <c r="CJ911" s="2"/>
      <c r="CK911" s="2"/>
      <c r="CL911" s="2"/>
      <c r="CM911" s="2"/>
      <c r="CN911" s="2"/>
      <c r="CO911" s="2"/>
      <c r="CP911" s="2"/>
      <c r="CQ911" s="2"/>
      <c r="CR911" s="2"/>
      <c r="CS911" s="2"/>
      <c r="CT911" s="2"/>
      <c r="CU911" s="2"/>
      <c r="CV911" s="2"/>
      <c r="CW911" s="2"/>
      <c r="CX911" s="2"/>
      <c r="CY911" s="2"/>
      <c r="CZ911" s="2"/>
      <c r="DA911" s="2"/>
      <c r="DB911" s="2"/>
      <c r="DC911" s="2"/>
      <c r="DD911" s="2"/>
      <c r="DE911" s="2"/>
      <c r="DF911" s="2"/>
      <c r="DG911" s="2"/>
      <c r="DH911" s="2"/>
      <c r="DI911" s="2"/>
      <c r="DJ911" s="2"/>
      <c r="DK911" s="2"/>
      <c r="DL911" s="2"/>
      <c r="DM911" s="2"/>
      <c r="DN911" s="2"/>
      <c r="DO911" s="2"/>
      <c r="DP911" s="2"/>
      <c r="DQ911" s="2"/>
      <c r="DR911" s="2"/>
      <c r="DS911" s="2"/>
      <c r="DT911" s="2"/>
      <c r="DU911" s="2"/>
      <c r="DV911" s="2"/>
      <c r="DW911" s="2"/>
      <c r="DX911" s="2"/>
      <c r="DY911" s="2"/>
      <c r="DZ911" s="2"/>
      <c r="EA911" s="2"/>
      <c r="EB911" s="2"/>
      <c r="EC911" s="2"/>
      <c r="ED911" s="2"/>
      <c r="EE911" s="2"/>
      <c r="EF911" s="2"/>
      <c r="EG911" s="2"/>
      <c r="EH911" s="2"/>
      <c r="EI911" s="2"/>
      <c r="EJ911" s="2"/>
      <c r="EK911" s="2"/>
      <c r="EL911" s="2"/>
      <c r="EM911" s="2"/>
      <c r="EN911" s="2"/>
      <c r="EO911" s="2"/>
      <c r="EP911" s="2"/>
      <c r="EQ911" s="2"/>
      <c r="ER911" s="2"/>
      <c r="ES911" s="2"/>
      <c r="ET911" s="2"/>
      <c r="EU911" s="2"/>
      <c r="EV911" s="2"/>
    </row>
    <row r="912" spans="1:152" ht="12.7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2"/>
      <c r="BT912" s="2"/>
      <c r="BU912" s="2"/>
      <c r="BV912" s="2"/>
      <c r="BW912" s="2"/>
      <c r="BX912" s="2"/>
      <c r="BY912" s="2"/>
      <c r="BZ912" s="2"/>
      <c r="CA912" s="2"/>
      <c r="CB912" s="2"/>
      <c r="CC912" s="2"/>
      <c r="CD912" s="2"/>
      <c r="CE912" s="2"/>
      <c r="CF912" s="2"/>
      <c r="CG912" s="2"/>
      <c r="CH912" s="2"/>
      <c r="CI912" s="2"/>
      <c r="CJ912" s="2"/>
      <c r="CK912" s="2"/>
      <c r="CL912" s="2"/>
      <c r="CM912" s="2"/>
      <c r="CN912" s="2"/>
      <c r="CO912" s="2"/>
      <c r="CP912" s="2"/>
      <c r="CQ912" s="2"/>
      <c r="CR912" s="2"/>
      <c r="CS912" s="2"/>
      <c r="CT912" s="2"/>
      <c r="CU912" s="2"/>
      <c r="CV912" s="2"/>
      <c r="CW912" s="2"/>
      <c r="CX912" s="2"/>
      <c r="CY912" s="2"/>
      <c r="CZ912" s="2"/>
      <c r="DA912" s="2"/>
      <c r="DB912" s="2"/>
      <c r="DC912" s="2"/>
      <c r="DD912" s="2"/>
      <c r="DE912" s="2"/>
      <c r="DF912" s="2"/>
      <c r="DG912" s="2"/>
      <c r="DH912" s="2"/>
      <c r="DI912" s="2"/>
      <c r="DJ912" s="2"/>
      <c r="DK912" s="2"/>
      <c r="DL912" s="2"/>
      <c r="DM912" s="2"/>
      <c r="DN912" s="2"/>
      <c r="DO912" s="2"/>
      <c r="DP912" s="2"/>
      <c r="DQ912" s="2"/>
      <c r="DR912" s="2"/>
      <c r="DS912" s="2"/>
      <c r="DT912" s="2"/>
      <c r="DU912" s="2"/>
      <c r="DV912" s="2"/>
      <c r="DW912" s="2"/>
      <c r="DX912" s="2"/>
      <c r="DY912" s="2"/>
      <c r="DZ912" s="2"/>
      <c r="EA912" s="2"/>
      <c r="EB912" s="2"/>
      <c r="EC912" s="2"/>
      <c r="ED912" s="2"/>
      <c r="EE912" s="2"/>
      <c r="EF912" s="2"/>
      <c r="EG912" s="2"/>
      <c r="EH912" s="2"/>
      <c r="EI912" s="2"/>
      <c r="EJ912" s="2"/>
      <c r="EK912" s="2"/>
      <c r="EL912" s="2"/>
      <c r="EM912" s="2"/>
      <c r="EN912" s="2"/>
      <c r="EO912" s="2"/>
      <c r="EP912" s="2"/>
      <c r="EQ912" s="2"/>
      <c r="ER912" s="2"/>
      <c r="ES912" s="2"/>
      <c r="ET912" s="2"/>
      <c r="EU912" s="2"/>
      <c r="EV912" s="2"/>
    </row>
    <row r="913" spans="1:152" ht="12.7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c r="BS913" s="2"/>
      <c r="BT913" s="2"/>
      <c r="BU913" s="2"/>
      <c r="BV913" s="2"/>
      <c r="BW913" s="2"/>
      <c r="BX913" s="2"/>
      <c r="BY913" s="2"/>
      <c r="BZ913" s="2"/>
      <c r="CA913" s="2"/>
      <c r="CB913" s="2"/>
      <c r="CC913" s="2"/>
      <c r="CD913" s="2"/>
      <c r="CE913" s="2"/>
      <c r="CF913" s="2"/>
      <c r="CG913" s="2"/>
      <c r="CH913" s="2"/>
      <c r="CI913" s="2"/>
      <c r="CJ913" s="2"/>
      <c r="CK913" s="2"/>
      <c r="CL913" s="2"/>
      <c r="CM913" s="2"/>
      <c r="CN913" s="2"/>
      <c r="CO913" s="2"/>
      <c r="CP913" s="2"/>
      <c r="CQ913" s="2"/>
      <c r="CR913" s="2"/>
      <c r="CS913" s="2"/>
      <c r="CT913" s="2"/>
      <c r="CU913" s="2"/>
      <c r="CV913" s="2"/>
      <c r="CW913" s="2"/>
      <c r="CX913" s="2"/>
      <c r="CY913" s="2"/>
      <c r="CZ913" s="2"/>
      <c r="DA913" s="2"/>
      <c r="DB913" s="2"/>
      <c r="DC913" s="2"/>
      <c r="DD913" s="2"/>
      <c r="DE913" s="2"/>
      <c r="DF913" s="2"/>
      <c r="DG913" s="2"/>
      <c r="DH913" s="2"/>
      <c r="DI913" s="2"/>
      <c r="DJ913" s="2"/>
      <c r="DK913" s="2"/>
      <c r="DL913" s="2"/>
      <c r="DM913" s="2"/>
      <c r="DN913" s="2"/>
      <c r="DO913" s="2"/>
      <c r="DP913" s="2"/>
      <c r="DQ913" s="2"/>
      <c r="DR913" s="2"/>
      <c r="DS913" s="2"/>
      <c r="DT913" s="2"/>
      <c r="DU913" s="2"/>
      <c r="DV913" s="2"/>
      <c r="DW913" s="2"/>
      <c r="DX913" s="2"/>
      <c r="DY913" s="2"/>
      <c r="DZ913" s="2"/>
      <c r="EA913" s="2"/>
      <c r="EB913" s="2"/>
      <c r="EC913" s="2"/>
      <c r="ED913" s="2"/>
      <c r="EE913" s="2"/>
      <c r="EF913" s="2"/>
      <c r="EG913" s="2"/>
      <c r="EH913" s="2"/>
      <c r="EI913" s="2"/>
      <c r="EJ913" s="2"/>
      <c r="EK913" s="2"/>
      <c r="EL913" s="2"/>
      <c r="EM913" s="2"/>
      <c r="EN913" s="2"/>
      <c r="EO913" s="2"/>
      <c r="EP913" s="2"/>
      <c r="EQ913" s="2"/>
      <c r="ER913" s="2"/>
      <c r="ES913" s="2"/>
      <c r="ET913" s="2"/>
      <c r="EU913" s="2"/>
      <c r="EV913" s="2"/>
    </row>
    <row r="914" spans="1:152" ht="12.7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c r="BV914" s="2"/>
      <c r="BW914" s="2"/>
      <c r="BX914" s="2"/>
      <c r="BY914" s="2"/>
      <c r="BZ914" s="2"/>
      <c r="CA914" s="2"/>
      <c r="CB914" s="2"/>
      <c r="CC914" s="2"/>
      <c r="CD914" s="2"/>
      <c r="CE914" s="2"/>
      <c r="CF914" s="2"/>
      <c r="CG914" s="2"/>
      <c r="CH914" s="2"/>
      <c r="CI914" s="2"/>
      <c r="CJ914" s="2"/>
      <c r="CK914" s="2"/>
      <c r="CL914" s="2"/>
      <c r="CM914" s="2"/>
      <c r="CN914" s="2"/>
      <c r="CO914" s="2"/>
      <c r="CP914" s="2"/>
      <c r="CQ914" s="2"/>
      <c r="CR914" s="2"/>
      <c r="CS914" s="2"/>
      <c r="CT914" s="2"/>
      <c r="CU914" s="2"/>
      <c r="CV914" s="2"/>
      <c r="CW914" s="2"/>
      <c r="CX914" s="2"/>
      <c r="CY914" s="2"/>
      <c r="CZ914" s="2"/>
      <c r="DA914" s="2"/>
      <c r="DB914" s="2"/>
      <c r="DC914" s="2"/>
      <c r="DD914" s="2"/>
      <c r="DE914" s="2"/>
      <c r="DF914" s="2"/>
      <c r="DG914" s="2"/>
      <c r="DH914" s="2"/>
      <c r="DI914" s="2"/>
      <c r="DJ914" s="2"/>
      <c r="DK914" s="2"/>
      <c r="DL914" s="2"/>
      <c r="DM914" s="2"/>
      <c r="DN914" s="2"/>
      <c r="DO914" s="2"/>
      <c r="DP914" s="2"/>
      <c r="DQ914" s="2"/>
      <c r="DR914" s="2"/>
      <c r="DS914" s="2"/>
      <c r="DT914" s="2"/>
      <c r="DU914" s="2"/>
      <c r="DV914" s="2"/>
      <c r="DW914" s="2"/>
      <c r="DX914" s="2"/>
      <c r="DY914" s="2"/>
      <c r="DZ914" s="2"/>
      <c r="EA914" s="2"/>
      <c r="EB914" s="2"/>
      <c r="EC914" s="2"/>
      <c r="ED914" s="2"/>
      <c r="EE914" s="2"/>
      <c r="EF914" s="2"/>
      <c r="EG914" s="2"/>
      <c r="EH914" s="2"/>
      <c r="EI914" s="2"/>
      <c r="EJ914" s="2"/>
      <c r="EK914" s="2"/>
      <c r="EL914" s="2"/>
      <c r="EM914" s="2"/>
      <c r="EN914" s="2"/>
      <c r="EO914" s="2"/>
      <c r="EP914" s="2"/>
      <c r="EQ914" s="2"/>
      <c r="ER914" s="2"/>
      <c r="ES914" s="2"/>
      <c r="ET914" s="2"/>
      <c r="EU914" s="2"/>
      <c r="EV914" s="2"/>
    </row>
    <row r="915" spans="1:152" ht="12.7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c r="BS915" s="2"/>
      <c r="BT915" s="2"/>
      <c r="BU915" s="2"/>
      <c r="BV915" s="2"/>
      <c r="BW915" s="2"/>
      <c r="BX915" s="2"/>
      <c r="BY915" s="2"/>
      <c r="BZ915" s="2"/>
      <c r="CA915" s="2"/>
      <c r="CB915" s="2"/>
      <c r="CC915" s="2"/>
      <c r="CD915" s="2"/>
      <c r="CE915" s="2"/>
      <c r="CF915" s="2"/>
      <c r="CG915" s="2"/>
      <c r="CH915" s="2"/>
      <c r="CI915" s="2"/>
      <c r="CJ915" s="2"/>
      <c r="CK915" s="2"/>
      <c r="CL915" s="2"/>
      <c r="CM915" s="2"/>
      <c r="CN915" s="2"/>
      <c r="CO915" s="2"/>
      <c r="CP915" s="2"/>
      <c r="CQ915" s="2"/>
      <c r="CR915" s="2"/>
      <c r="CS915" s="2"/>
      <c r="CT915" s="2"/>
      <c r="CU915" s="2"/>
      <c r="CV915" s="2"/>
      <c r="CW915" s="2"/>
      <c r="CX915" s="2"/>
      <c r="CY915" s="2"/>
      <c r="CZ915" s="2"/>
      <c r="DA915" s="2"/>
      <c r="DB915" s="2"/>
      <c r="DC915" s="2"/>
      <c r="DD915" s="2"/>
      <c r="DE915" s="2"/>
      <c r="DF915" s="2"/>
      <c r="DG915" s="2"/>
      <c r="DH915" s="2"/>
      <c r="DI915" s="2"/>
      <c r="DJ915" s="2"/>
      <c r="DK915" s="2"/>
      <c r="DL915" s="2"/>
      <c r="DM915" s="2"/>
      <c r="DN915" s="2"/>
      <c r="DO915" s="2"/>
      <c r="DP915" s="2"/>
      <c r="DQ915" s="2"/>
      <c r="DR915" s="2"/>
      <c r="DS915" s="2"/>
      <c r="DT915" s="2"/>
      <c r="DU915" s="2"/>
      <c r="DV915" s="2"/>
      <c r="DW915" s="2"/>
      <c r="DX915" s="2"/>
      <c r="DY915" s="2"/>
      <c r="DZ915" s="2"/>
      <c r="EA915" s="2"/>
      <c r="EB915" s="2"/>
      <c r="EC915" s="2"/>
      <c r="ED915" s="2"/>
      <c r="EE915" s="2"/>
      <c r="EF915" s="2"/>
      <c r="EG915" s="2"/>
      <c r="EH915" s="2"/>
      <c r="EI915" s="2"/>
      <c r="EJ915" s="2"/>
      <c r="EK915" s="2"/>
      <c r="EL915" s="2"/>
      <c r="EM915" s="2"/>
      <c r="EN915" s="2"/>
      <c r="EO915" s="2"/>
      <c r="EP915" s="2"/>
      <c r="EQ915" s="2"/>
      <c r="ER915" s="2"/>
      <c r="ES915" s="2"/>
      <c r="ET915" s="2"/>
      <c r="EU915" s="2"/>
      <c r="EV915" s="2"/>
    </row>
    <row r="916" spans="1:152" ht="12.7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2"/>
      <c r="BT916" s="2"/>
      <c r="BU916" s="2"/>
      <c r="BV916" s="2"/>
      <c r="BW916" s="2"/>
      <c r="BX916" s="2"/>
      <c r="BY916" s="2"/>
      <c r="BZ916" s="2"/>
      <c r="CA916" s="2"/>
      <c r="CB916" s="2"/>
      <c r="CC916" s="2"/>
      <c r="CD916" s="2"/>
      <c r="CE916" s="2"/>
      <c r="CF916" s="2"/>
      <c r="CG916" s="2"/>
      <c r="CH916" s="2"/>
      <c r="CI916" s="2"/>
      <c r="CJ916" s="2"/>
      <c r="CK916" s="2"/>
      <c r="CL916" s="2"/>
      <c r="CM916" s="2"/>
      <c r="CN916" s="2"/>
      <c r="CO916" s="2"/>
      <c r="CP916" s="2"/>
      <c r="CQ916" s="2"/>
      <c r="CR916" s="2"/>
      <c r="CS916" s="2"/>
      <c r="CT916" s="2"/>
      <c r="CU916" s="2"/>
      <c r="CV916" s="2"/>
      <c r="CW916" s="2"/>
      <c r="CX916" s="2"/>
      <c r="CY916" s="2"/>
      <c r="CZ916" s="2"/>
      <c r="DA916" s="2"/>
      <c r="DB916" s="2"/>
      <c r="DC916" s="2"/>
      <c r="DD916" s="2"/>
      <c r="DE916" s="2"/>
      <c r="DF916" s="2"/>
      <c r="DG916" s="2"/>
      <c r="DH916" s="2"/>
      <c r="DI916" s="2"/>
      <c r="DJ916" s="2"/>
      <c r="DK916" s="2"/>
      <c r="DL916" s="2"/>
      <c r="DM916" s="2"/>
      <c r="DN916" s="2"/>
      <c r="DO916" s="2"/>
      <c r="DP916" s="2"/>
      <c r="DQ916" s="2"/>
      <c r="DR916" s="2"/>
      <c r="DS916" s="2"/>
      <c r="DT916" s="2"/>
      <c r="DU916" s="2"/>
      <c r="DV916" s="2"/>
      <c r="DW916" s="2"/>
      <c r="DX916" s="2"/>
      <c r="DY916" s="2"/>
      <c r="DZ916" s="2"/>
      <c r="EA916" s="2"/>
      <c r="EB916" s="2"/>
      <c r="EC916" s="2"/>
      <c r="ED916" s="2"/>
      <c r="EE916" s="2"/>
      <c r="EF916" s="2"/>
      <c r="EG916" s="2"/>
      <c r="EH916" s="2"/>
      <c r="EI916" s="2"/>
      <c r="EJ916" s="2"/>
      <c r="EK916" s="2"/>
      <c r="EL916" s="2"/>
      <c r="EM916" s="2"/>
      <c r="EN916" s="2"/>
      <c r="EO916" s="2"/>
      <c r="EP916" s="2"/>
      <c r="EQ916" s="2"/>
      <c r="ER916" s="2"/>
      <c r="ES916" s="2"/>
      <c r="ET916" s="2"/>
      <c r="EU916" s="2"/>
      <c r="EV916" s="2"/>
    </row>
    <row r="917" spans="1:152" ht="12.7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c r="BS917" s="2"/>
      <c r="BT917" s="2"/>
      <c r="BU917" s="2"/>
      <c r="BV917" s="2"/>
      <c r="BW917" s="2"/>
      <c r="BX917" s="2"/>
      <c r="BY917" s="2"/>
      <c r="BZ917" s="2"/>
      <c r="CA917" s="2"/>
      <c r="CB917" s="2"/>
      <c r="CC917" s="2"/>
      <c r="CD917" s="2"/>
      <c r="CE917" s="2"/>
      <c r="CF917" s="2"/>
      <c r="CG917" s="2"/>
      <c r="CH917" s="2"/>
      <c r="CI917" s="2"/>
      <c r="CJ917" s="2"/>
      <c r="CK917" s="2"/>
      <c r="CL917" s="2"/>
      <c r="CM917" s="2"/>
      <c r="CN917" s="2"/>
      <c r="CO917" s="2"/>
      <c r="CP917" s="2"/>
      <c r="CQ917" s="2"/>
      <c r="CR917" s="2"/>
      <c r="CS917" s="2"/>
      <c r="CT917" s="2"/>
      <c r="CU917" s="2"/>
      <c r="CV917" s="2"/>
      <c r="CW917" s="2"/>
      <c r="CX917" s="2"/>
      <c r="CY917" s="2"/>
      <c r="CZ917" s="2"/>
      <c r="DA917" s="2"/>
      <c r="DB917" s="2"/>
      <c r="DC917" s="2"/>
      <c r="DD917" s="2"/>
      <c r="DE917" s="2"/>
      <c r="DF917" s="2"/>
      <c r="DG917" s="2"/>
      <c r="DH917" s="2"/>
      <c r="DI917" s="2"/>
      <c r="DJ917" s="2"/>
      <c r="DK917" s="2"/>
      <c r="DL917" s="2"/>
      <c r="DM917" s="2"/>
      <c r="DN917" s="2"/>
      <c r="DO917" s="2"/>
      <c r="DP917" s="2"/>
      <c r="DQ917" s="2"/>
      <c r="DR917" s="2"/>
      <c r="DS917" s="2"/>
      <c r="DT917" s="2"/>
      <c r="DU917" s="2"/>
      <c r="DV917" s="2"/>
      <c r="DW917" s="2"/>
      <c r="DX917" s="2"/>
      <c r="DY917" s="2"/>
      <c r="DZ917" s="2"/>
      <c r="EA917" s="2"/>
      <c r="EB917" s="2"/>
      <c r="EC917" s="2"/>
      <c r="ED917" s="2"/>
      <c r="EE917" s="2"/>
      <c r="EF917" s="2"/>
      <c r="EG917" s="2"/>
      <c r="EH917" s="2"/>
      <c r="EI917" s="2"/>
      <c r="EJ917" s="2"/>
      <c r="EK917" s="2"/>
      <c r="EL917" s="2"/>
      <c r="EM917" s="2"/>
      <c r="EN917" s="2"/>
      <c r="EO917" s="2"/>
      <c r="EP917" s="2"/>
      <c r="EQ917" s="2"/>
      <c r="ER917" s="2"/>
      <c r="ES917" s="2"/>
      <c r="ET917" s="2"/>
      <c r="EU917" s="2"/>
      <c r="EV917" s="2"/>
    </row>
    <row r="918" spans="1:152" ht="12.7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c r="BS918" s="2"/>
      <c r="BT918" s="2"/>
      <c r="BU918" s="2"/>
      <c r="BV918" s="2"/>
      <c r="BW918" s="2"/>
      <c r="BX918" s="2"/>
      <c r="BY918" s="2"/>
      <c r="BZ918" s="2"/>
      <c r="CA918" s="2"/>
      <c r="CB918" s="2"/>
      <c r="CC918" s="2"/>
      <c r="CD918" s="2"/>
      <c r="CE918" s="2"/>
      <c r="CF918" s="2"/>
      <c r="CG918" s="2"/>
      <c r="CH918" s="2"/>
      <c r="CI918" s="2"/>
      <c r="CJ918" s="2"/>
      <c r="CK918" s="2"/>
      <c r="CL918" s="2"/>
      <c r="CM918" s="2"/>
      <c r="CN918" s="2"/>
      <c r="CO918" s="2"/>
      <c r="CP918" s="2"/>
      <c r="CQ918" s="2"/>
      <c r="CR918" s="2"/>
      <c r="CS918" s="2"/>
      <c r="CT918" s="2"/>
      <c r="CU918" s="2"/>
      <c r="CV918" s="2"/>
      <c r="CW918" s="2"/>
      <c r="CX918" s="2"/>
      <c r="CY918" s="2"/>
      <c r="CZ918" s="2"/>
      <c r="DA918" s="2"/>
      <c r="DB918" s="2"/>
      <c r="DC918" s="2"/>
      <c r="DD918" s="2"/>
      <c r="DE918" s="2"/>
      <c r="DF918" s="2"/>
      <c r="DG918" s="2"/>
      <c r="DH918" s="2"/>
      <c r="DI918" s="2"/>
      <c r="DJ918" s="2"/>
      <c r="DK918" s="2"/>
      <c r="DL918" s="2"/>
      <c r="DM918" s="2"/>
      <c r="DN918" s="2"/>
      <c r="DO918" s="2"/>
      <c r="DP918" s="2"/>
      <c r="DQ918" s="2"/>
      <c r="DR918" s="2"/>
      <c r="DS918" s="2"/>
      <c r="DT918" s="2"/>
      <c r="DU918" s="2"/>
      <c r="DV918" s="2"/>
      <c r="DW918" s="2"/>
      <c r="DX918" s="2"/>
      <c r="DY918" s="2"/>
      <c r="DZ918" s="2"/>
      <c r="EA918" s="2"/>
      <c r="EB918" s="2"/>
      <c r="EC918" s="2"/>
      <c r="ED918" s="2"/>
      <c r="EE918" s="2"/>
      <c r="EF918" s="2"/>
      <c r="EG918" s="2"/>
      <c r="EH918" s="2"/>
      <c r="EI918" s="2"/>
      <c r="EJ918" s="2"/>
      <c r="EK918" s="2"/>
      <c r="EL918" s="2"/>
      <c r="EM918" s="2"/>
      <c r="EN918" s="2"/>
      <c r="EO918" s="2"/>
      <c r="EP918" s="2"/>
      <c r="EQ918" s="2"/>
      <c r="ER918" s="2"/>
      <c r="ES918" s="2"/>
      <c r="ET918" s="2"/>
      <c r="EU918" s="2"/>
      <c r="EV918" s="2"/>
    </row>
    <row r="919" spans="1:152" ht="12.7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c r="BS919" s="2"/>
      <c r="BT919" s="2"/>
      <c r="BU919" s="2"/>
      <c r="BV919" s="2"/>
      <c r="BW919" s="2"/>
      <c r="BX919" s="2"/>
      <c r="BY919" s="2"/>
      <c r="BZ919" s="2"/>
      <c r="CA919" s="2"/>
      <c r="CB919" s="2"/>
      <c r="CC919" s="2"/>
      <c r="CD919" s="2"/>
      <c r="CE919" s="2"/>
      <c r="CF919" s="2"/>
      <c r="CG919" s="2"/>
      <c r="CH919" s="2"/>
      <c r="CI919" s="2"/>
      <c r="CJ919" s="2"/>
      <c r="CK919" s="2"/>
      <c r="CL919" s="2"/>
      <c r="CM919" s="2"/>
      <c r="CN919" s="2"/>
      <c r="CO919" s="2"/>
      <c r="CP919" s="2"/>
      <c r="CQ919" s="2"/>
      <c r="CR919" s="2"/>
      <c r="CS919" s="2"/>
      <c r="CT919" s="2"/>
      <c r="CU919" s="2"/>
      <c r="CV919" s="2"/>
      <c r="CW919" s="2"/>
      <c r="CX919" s="2"/>
      <c r="CY919" s="2"/>
      <c r="CZ919" s="2"/>
      <c r="DA919" s="2"/>
      <c r="DB919" s="2"/>
      <c r="DC919" s="2"/>
      <c r="DD919" s="2"/>
      <c r="DE919" s="2"/>
      <c r="DF919" s="2"/>
      <c r="DG919" s="2"/>
      <c r="DH919" s="2"/>
      <c r="DI919" s="2"/>
      <c r="DJ919" s="2"/>
      <c r="DK919" s="2"/>
      <c r="DL919" s="2"/>
      <c r="DM919" s="2"/>
      <c r="DN919" s="2"/>
      <c r="DO919" s="2"/>
      <c r="DP919" s="2"/>
      <c r="DQ919" s="2"/>
      <c r="DR919" s="2"/>
      <c r="DS919" s="2"/>
      <c r="DT919" s="2"/>
      <c r="DU919" s="2"/>
      <c r="DV919" s="2"/>
      <c r="DW919" s="2"/>
      <c r="DX919" s="2"/>
      <c r="DY919" s="2"/>
      <c r="DZ919" s="2"/>
      <c r="EA919" s="2"/>
      <c r="EB919" s="2"/>
      <c r="EC919" s="2"/>
      <c r="ED919" s="2"/>
      <c r="EE919" s="2"/>
      <c r="EF919" s="2"/>
      <c r="EG919" s="2"/>
      <c r="EH919" s="2"/>
      <c r="EI919" s="2"/>
      <c r="EJ919" s="2"/>
      <c r="EK919" s="2"/>
      <c r="EL919" s="2"/>
      <c r="EM919" s="2"/>
      <c r="EN919" s="2"/>
      <c r="EO919" s="2"/>
      <c r="EP919" s="2"/>
      <c r="EQ919" s="2"/>
      <c r="ER919" s="2"/>
      <c r="ES919" s="2"/>
      <c r="ET919" s="2"/>
      <c r="EU919" s="2"/>
      <c r="EV919" s="2"/>
    </row>
    <row r="920" spans="1:152" ht="12.7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c r="BS920" s="2"/>
      <c r="BT920" s="2"/>
      <c r="BU920" s="2"/>
      <c r="BV920" s="2"/>
      <c r="BW920" s="2"/>
      <c r="BX920" s="2"/>
      <c r="BY920" s="2"/>
      <c r="BZ920" s="2"/>
      <c r="CA920" s="2"/>
      <c r="CB920" s="2"/>
      <c r="CC920" s="2"/>
      <c r="CD920" s="2"/>
      <c r="CE920" s="2"/>
      <c r="CF920" s="2"/>
      <c r="CG920" s="2"/>
      <c r="CH920" s="2"/>
      <c r="CI920" s="2"/>
      <c r="CJ920" s="2"/>
      <c r="CK920" s="2"/>
      <c r="CL920" s="2"/>
      <c r="CM920" s="2"/>
      <c r="CN920" s="2"/>
      <c r="CO920" s="2"/>
      <c r="CP920" s="2"/>
      <c r="CQ920" s="2"/>
      <c r="CR920" s="2"/>
      <c r="CS920" s="2"/>
      <c r="CT920" s="2"/>
      <c r="CU920" s="2"/>
      <c r="CV920" s="2"/>
      <c r="CW920" s="2"/>
      <c r="CX920" s="2"/>
      <c r="CY920" s="2"/>
      <c r="CZ920" s="2"/>
      <c r="DA920" s="2"/>
      <c r="DB920" s="2"/>
      <c r="DC920" s="2"/>
      <c r="DD920" s="2"/>
      <c r="DE920" s="2"/>
      <c r="DF920" s="2"/>
      <c r="DG920" s="2"/>
      <c r="DH920" s="2"/>
      <c r="DI920" s="2"/>
      <c r="DJ920" s="2"/>
      <c r="DK920" s="2"/>
      <c r="DL920" s="2"/>
      <c r="DM920" s="2"/>
      <c r="DN920" s="2"/>
      <c r="DO920" s="2"/>
      <c r="DP920" s="2"/>
      <c r="DQ920" s="2"/>
      <c r="DR920" s="2"/>
      <c r="DS920" s="2"/>
      <c r="DT920" s="2"/>
      <c r="DU920" s="2"/>
      <c r="DV920" s="2"/>
      <c r="DW920" s="2"/>
      <c r="DX920" s="2"/>
      <c r="DY920" s="2"/>
      <c r="DZ920" s="2"/>
      <c r="EA920" s="2"/>
      <c r="EB920" s="2"/>
      <c r="EC920" s="2"/>
      <c r="ED920" s="2"/>
      <c r="EE920" s="2"/>
      <c r="EF920" s="2"/>
      <c r="EG920" s="2"/>
      <c r="EH920" s="2"/>
      <c r="EI920" s="2"/>
      <c r="EJ920" s="2"/>
      <c r="EK920" s="2"/>
      <c r="EL920" s="2"/>
      <c r="EM920" s="2"/>
      <c r="EN920" s="2"/>
      <c r="EO920" s="2"/>
      <c r="EP920" s="2"/>
      <c r="EQ920" s="2"/>
      <c r="ER920" s="2"/>
      <c r="ES920" s="2"/>
      <c r="ET920" s="2"/>
      <c r="EU920" s="2"/>
      <c r="EV920" s="2"/>
    </row>
    <row r="921" spans="1:152" ht="12.7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c r="BS921" s="2"/>
      <c r="BT921" s="2"/>
      <c r="BU921" s="2"/>
      <c r="BV921" s="2"/>
      <c r="BW921" s="2"/>
      <c r="BX921" s="2"/>
      <c r="BY921" s="2"/>
      <c r="BZ921" s="2"/>
      <c r="CA921" s="2"/>
      <c r="CB921" s="2"/>
      <c r="CC921" s="2"/>
      <c r="CD921" s="2"/>
      <c r="CE921" s="2"/>
      <c r="CF921" s="2"/>
      <c r="CG921" s="2"/>
      <c r="CH921" s="2"/>
      <c r="CI921" s="2"/>
      <c r="CJ921" s="2"/>
      <c r="CK921" s="2"/>
      <c r="CL921" s="2"/>
      <c r="CM921" s="2"/>
      <c r="CN921" s="2"/>
      <c r="CO921" s="2"/>
      <c r="CP921" s="2"/>
      <c r="CQ921" s="2"/>
      <c r="CR921" s="2"/>
      <c r="CS921" s="2"/>
      <c r="CT921" s="2"/>
      <c r="CU921" s="2"/>
      <c r="CV921" s="2"/>
      <c r="CW921" s="2"/>
      <c r="CX921" s="2"/>
      <c r="CY921" s="2"/>
      <c r="CZ921" s="2"/>
      <c r="DA921" s="2"/>
      <c r="DB921" s="2"/>
      <c r="DC921" s="2"/>
      <c r="DD921" s="2"/>
      <c r="DE921" s="2"/>
      <c r="DF921" s="2"/>
      <c r="DG921" s="2"/>
      <c r="DH921" s="2"/>
      <c r="DI921" s="2"/>
      <c r="DJ921" s="2"/>
      <c r="DK921" s="2"/>
      <c r="DL921" s="2"/>
      <c r="DM921" s="2"/>
      <c r="DN921" s="2"/>
      <c r="DO921" s="2"/>
      <c r="DP921" s="2"/>
      <c r="DQ921" s="2"/>
      <c r="DR921" s="2"/>
      <c r="DS921" s="2"/>
      <c r="DT921" s="2"/>
      <c r="DU921" s="2"/>
      <c r="DV921" s="2"/>
      <c r="DW921" s="2"/>
      <c r="DX921" s="2"/>
      <c r="DY921" s="2"/>
      <c r="DZ921" s="2"/>
      <c r="EA921" s="2"/>
      <c r="EB921" s="2"/>
      <c r="EC921" s="2"/>
      <c r="ED921" s="2"/>
      <c r="EE921" s="2"/>
      <c r="EF921" s="2"/>
      <c r="EG921" s="2"/>
      <c r="EH921" s="2"/>
      <c r="EI921" s="2"/>
      <c r="EJ921" s="2"/>
      <c r="EK921" s="2"/>
      <c r="EL921" s="2"/>
      <c r="EM921" s="2"/>
      <c r="EN921" s="2"/>
      <c r="EO921" s="2"/>
      <c r="EP921" s="2"/>
      <c r="EQ921" s="2"/>
      <c r="ER921" s="2"/>
      <c r="ES921" s="2"/>
      <c r="ET921" s="2"/>
      <c r="EU921" s="2"/>
      <c r="EV921" s="2"/>
    </row>
    <row r="922" spans="1:152" ht="12.7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c r="BS922" s="2"/>
      <c r="BT922" s="2"/>
      <c r="BU922" s="2"/>
      <c r="BV922" s="2"/>
      <c r="BW922" s="2"/>
      <c r="BX922" s="2"/>
      <c r="BY922" s="2"/>
      <c r="BZ922" s="2"/>
      <c r="CA922" s="2"/>
      <c r="CB922" s="2"/>
      <c r="CC922" s="2"/>
      <c r="CD922" s="2"/>
      <c r="CE922" s="2"/>
      <c r="CF922" s="2"/>
      <c r="CG922" s="2"/>
      <c r="CH922" s="2"/>
      <c r="CI922" s="2"/>
      <c r="CJ922" s="2"/>
      <c r="CK922" s="2"/>
      <c r="CL922" s="2"/>
      <c r="CM922" s="2"/>
      <c r="CN922" s="2"/>
      <c r="CO922" s="2"/>
      <c r="CP922" s="2"/>
      <c r="CQ922" s="2"/>
      <c r="CR922" s="2"/>
      <c r="CS922" s="2"/>
      <c r="CT922" s="2"/>
      <c r="CU922" s="2"/>
      <c r="CV922" s="2"/>
      <c r="CW922" s="2"/>
      <c r="CX922" s="2"/>
      <c r="CY922" s="2"/>
      <c r="CZ922" s="2"/>
      <c r="DA922" s="2"/>
      <c r="DB922" s="2"/>
      <c r="DC922" s="2"/>
      <c r="DD922" s="2"/>
      <c r="DE922" s="2"/>
      <c r="DF922" s="2"/>
      <c r="DG922" s="2"/>
      <c r="DH922" s="2"/>
      <c r="DI922" s="2"/>
      <c r="DJ922" s="2"/>
      <c r="DK922" s="2"/>
      <c r="DL922" s="2"/>
      <c r="DM922" s="2"/>
      <c r="DN922" s="2"/>
      <c r="DO922" s="2"/>
      <c r="DP922" s="2"/>
      <c r="DQ922" s="2"/>
      <c r="DR922" s="2"/>
      <c r="DS922" s="2"/>
      <c r="DT922" s="2"/>
      <c r="DU922" s="2"/>
      <c r="DV922" s="2"/>
      <c r="DW922" s="2"/>
      <c r="DX922" s="2"/>
      <c r="DY922" s="2"/>
      <c r="DZ922" s="2"/>
      <c r="EA922" s="2"/>
      <c r="EB922" s="2"/>
      <c r="EC922" s="2"/>
      <c r="ED922" s="2"/>
      <c r="EE922" s="2"/>
      <c r="EF922" s="2"/>
      <c r="EG922" s="2"/>
      <c r="EH922" s="2"/>
      <c r="EI922" s="2"/>
      <c r="EJ922" s="2"/>
      <c r="EK922" s="2"/>
      <c r="EL922" s="2"/>
      <c r="EM922" s="2"/>
      <c r="EN922" s="2"/>
      <c r="EO922" s="2"/>
      <c r="EP922" s="2"/>
      <c r="EQ922" s="2"/>
      <c r="ER922" s="2"/>
      <c r="ES922" s="2"/>
      <c r="ET922" s="2"/>
      <c r="EU922" s="2"/>
      <c r="EV922" s="2"/>
    </row>
    <row r="923" spans="1:152" ht="12.7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c r="BR923" s="2"/>
      <c r="BS923" s="2"/>
      <c r="BT923" s="2"/>
      <c r="BU923" s="2"/>
      <c r="BV923" s="2"/>
      <c r="BW923" s="2"/>
      <c r="BX923" s="2"/>
      <c r="BY923" s="2"/>
      <c r="BZ923" s="2"/>
      <c r="CA923" s="2"/>
      <c r="CB923" s="2"/>
      <c r="CC923" s="2"/>
      <c r="CD923" s="2"/>
      <c r="CE923" s="2"/>
      <c r="CF923" s="2"/>
      <c r="CG923" s="2"/>
      <c r="CH923" s="2"/>
      <c r="CI923" s="2"/>
      <c r="CJ923" s="2"/>
      <c r="CK923" s="2"/>
      <c r="CL923" s="2"/>
      <c r="CM923" s="2"/>
      <c r="CN923" s="2"/>
      <c r="CO923" s="2"/>
      <c r="CP923" s="2"/>
      <c r="CQ923" s="2"/>
      <c r="CR923" s="2"/>
      <c r="CS923" s="2"/>
      <c r="CT923" s="2"/>
      <c r="CU923" s="2"/>
      <c r="CV923" s="2"/>
      <c r="CW923" s="2"/>
      <c r="CX923" s="2"/>
      <c r="CY923" s="2"/>
      <c r="CZ923" s="2"/>
      <c r="DA923" s="2"/>
      <c r="DB923" s="2"/>
      <c r="DC923" s="2"/>
      <c r="DD923" s="2"/>
      <c r="DE923" s="2"/>
      <c r="DF923" s="2"/>
      <c r="DG923" s="2"/>
      <c r="DH923" s="2"/>
      <c r="DI923" s="2"/>
      <c r="DJ923" s="2"/>
      <c r="DK923" s="2"/>
      <c r="DL923" s="2"/>
      <c r="DM923" s="2"/>
      <c r="DN923" s="2"/>
      <c r="DO923" s="2"/>
      <c r="DP923" s="2"/>
      <c r="DQ923" s="2"/>
      <c r="DR923" s="2"/>
      <c r="DS923" s="2"/>
      <c r="DT923" s="2"/>
      <c r="DU923" s="2"/>
      <c r="DV923" s="2"/>
      <c r="DW923" s="2"/>
      <c r="DX923" s="2"/>
      <c r="DY923" s="2"/>
      <c r="DZ923" s="2"/>
      <c r="EA923" s="2"/>
      <c r="EB923" s="2"/>
      <c r="EC923" s="2"/>
      <c r="ED923" s="2"/>
      <c r="EE923" s="2"/>
      <c r="EF923" s="2"/>
      <c r="EG923" s="2"/>
      <c r="EH923" s="2"/>
      <c r="EI923" s="2"/>
      <c r="EJ923" s="2"/>
      <c r="EK923" s="2"/>
      <c r="EL923" s="2"/>
      <c r="EM923" s="2"/>
      <c r="EN923" s="2"/>
      <c r="EO923" s="2"/>
      <c r="EP923" s="2"/>
      <c r="EQ923" s="2"/>
      <c r="ER923" s="2"/>
      <c r="ES923" s="2"/>
      <c r="ET923" s="2"/>
      <c r="EU923" s="2"/>
      <c r="EV923" s="2"/>
    </row>
    <row r="924" spans="1:152" ht="12.7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c r="BS924" s="2"/>
      <c r="BT924" s="2"/>
      <c r="BU924" s="2"/>
      <c r="BV924" s="2"/>
      <c r="BW924" s="2"/>
      <c r="BX924" s="2"/>
      <c r="BY924" s="2"/>
      <c r="BZ924" s="2"/>
      <c r="CA924" s="2"/>
      <c r="CB924" s="2"/>
      <c r="CC924" s="2"/>
      <c r="CD924" s="2"/>
      <c r="CE924" s="2"/>
      <c r="CF924" s="2"/>
      <c r="CG924" s="2"/>
      <c r="CH924" s="2"/>
      <c r="CI924" s="2"/>
      <c r="CJ924" s="2"/>
      <c r="CK924" s="2"/>
      <c r="CL924" s="2"/>
      <c r="CM924" s="2"/>
      <c r="CN924" s="2"/>
      <c r="CO924" s="2"/>
      <c r="CP924" s="2"/>
      <c r="CQ924" s="2"/>
      <c r="CR924" s="2"/>
      <c r="CS924" s="2"/>
      <c r="CT924" s="2"/>
      <c r="CU924" s="2"/>
      <c r="CV924" s="2"/>
      <c r="CW924" s="2"/>
      <c r="CX924" s="2"/>
      <c r="CY924" s="2"/>
      <c r="CZ924" s="2"/>
      <c r="DA924" s="2"/>
      <c r="DB924" s="2"/>
      <c r="DC924" s="2"/>
      <c r="DD924" s="2"/>
      <c r="DE924" s="2"/>
      <c r="DF924" s="2"/>
      <c r="DG924" s="2"/>
      <c r="DH924" s="2"/>
      <c r="DI924" s="2"/>
      <c r="DJ924" s="2"/>
      <c r="DK924" s="2"/>
      <c r="DL924" s="2"/>
      <c r="DM924" s="2"/>
      <c r="DN924" s="2"/>
      <c r="DO924" s="2"/>
      <c r="DP924" s="2"/>
      <c r="DQ924" s="2"/>
      <c r="DR924" s="2"/>
      <c r="DS924" s="2"/>
      <c r="DT924" s="2"/>
      <c r="DU924" s="2"/>
      <c r="DV924" s="2"/>
      <c r="DW924" s="2"/>
      <c r="DX924" s="2"/>
      <c r="DY924" s="2"/>
      <c r="DZ924" s="2"/>
      <c r="EA924" s="2"/>
      <c r="EB924" s="2"/>
      <c r="EC924" s="2"/>
      <c r="ED924" s="2"/>
      <c r="EE924" s="2"/>
      <c r="EF924" s="2"/>
      <c r="EG924" s="2"/>
      <c r="EH924" s="2"/>
      <c r="EI924" s="2"/>
      <c r="EJ924" s="2"/>
      <c r="EK924" s="2"/>
      <c r="EL924" s="2"/>
      <c r="EM924" s="2"/>
      <c r="EN924" s="2"/>
      <c r="EO924" s="2"/>
      <c r="EP924" s="2"/>
      <c r="EQ924" s="2"/>
      <c r="ER924" s="2"/>
      <c r="ES924" s="2"/>
      <c r="ET924" s="2"/>
      <c r="EU924" s="2"/>
      <c r="EV924" s="2"/>
    </row>
    <row r="925" spans="1:152" ht="12.7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c r="BR925" s="2"/>
      <c r="BS925" s="2"/>
      <c r="BT925" s="2"/>
      <c r="BU925" s="2"/>
      <c r="BV925" s="2"/>
      <c r="BW925" s="2"/>
      <c r="BX925" s="2"/>
      <c r="BY925" s="2"/>
      <c r="BZ925" s="2"/>
      <c r="CA925" s="2"/>
      <c r="CB925" s="2"/>
      <c r="CC925" s="2"/>
      <c r="CD925" s="2"/>
      <c r="CE925" s="2"/>
      <c r="CF925" s="2"/>
      <c r="CG925" s="2"/>
      <c r="CH925" s="2"/>
      <c r="CI925" s="2"/>
      <c r="CJ925" s="2"/>
      <c r="CK925" s="2"/>
      <c r="CL925" s="2"/>
      <c r="CM925" s="2"/>
      <c r="CN925" s="2"/>
      <c r="CO925" s="2"/>
      <c r="CP925" s="2"/>
      <c r="CQ925" s="2"/>
      <c r="CR925" s="2"/>
      <c r="CS925" s="2"/>
      <c r="CT925" s="2"/>
      <c r="CU925" s="2"/>
      <c r="CV925" s="2"/>
      <c r="CW925" s="2"/>
      <c r="CX925" s="2"/>
      <c r="CY925" s="2"/>
      <c r="CZ925" s="2"/>
      <c r="DA925" s="2"/>
      <c r="DB925" s="2"/>
      <c r="DC925" s="2"/>
      <c r="DD925" s="2"/>
      <c r="DE925" s="2"/>
      <c r="DF925" s="2"/>
      <c r="DG925" s="2"/>
      <c r="DH925" s="2"/>
      <c r="DI925" s="2"/>
      <c r="DJ925" s="2"/>
      <c r="DK925" s="2"/>
      <c r="DL925" s="2"/>
      <c r="DM925" s="2"/>
      <c r="DN925" s="2"/>
      <c r="DO925" s="2"/>
      <c r="DP925" s="2"/>
      <c r="DQ925" s="2"/>
      <c r="DR925" s="2"/>
      <c r="DS925" s="2"/>
      <c r="DT925" s="2"/>
      <c r="DU925" s="2"/>
      <c r="DV925" s="2"/>
      <c r="DW925" s="2"/>
      <c r="DX925" s="2"/>
      <c r="DY925" s="2"/>
      <c r="DZ925" s="2"/>
      <c r="EA925" s="2"/>
      <c r="EB925" s="2"/>
      <c r="EC925" s="2"/>
      <c r="ED925" s="2"/>
      <c r="EE925" s="2"/>
      <c r="EF925" s="2"/>
      <c r="EG925" s="2"/>
      <c r="EH925" s="2"/>
      <c r="EI925" s="2"/>
      <c r="EJ925" s="2"/>
      <c r="EK925" s="2"/>
      <c r="EL925" s="2"/>
      <c r="EM925" s="2"/>
      <c r="EN925" s="2"/>
      <c r="EO925" s="2"/>
      <c r="EP925" s="2"/>
      <c r="EQ925" s="2"/>
      <c r="ER925" s="2"/>
      <c r="ES925" s="2"/>
      <c r="ET925" s="2"/>
      <c r="EU925" s="2"/>
      <c r="EV925" s="2"/>
    </row>
    <row r="926" spans="1:152" ht="12.7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c r="BS926" s="2"/>
      <c r="BT926" s="2"/>
      <c r="BU926" s="2"/>
      <c r="BV926" s="2"/>
      <c r="BW926" s="2"/>
      <c r="BX926" s="2"/>
      <c r="BY926" s="2"/>
      <c r="BZ926" s="2"/>
      <c r="CA926" s="2"/>
      <c r="CB926" s="2"/>
      <c r="CC926" s="2"/>
      <c r="CD926" s="2"/>
      <c r="CE926" s="2"/>
      <c r="CF926" s="2"/>
      <c r="CG926" s="2"/>
      <c r="CH926" s="2"/>
      <c r="CI926" s="2"/>
      <c r="CJ926" s="2"/>
      <c r="CK926" s="2"/>
      <c r="CL926" s="2"/>
      <c r="CM926" s="2"/>
      <c r="CN926" s="2"/>
      <c r="CO926" s="2"/>
      <c r="CP926" s="2"/>
      <c r="CQ926" s="2"/>
      <c r="CR926" s="2"/>
      <c r="CS926" s="2"/>
      <c r="CT926" s="2"/>
      <c r="CU926" s="2"/>
      <c r="CV926" s="2"/>
      <c r="CW926" s="2"/>
      <c r="CX926" s="2"/>
      <c r="CY926" s="2"/>
      <c r="CZ926" s="2"/>
      <c r="DA926" s="2"/>
      <c r="DB926" s="2"/>
      <c r="DC926" s="2"/>
      <c r="DD926" s="2"/>
      <c r="DE926" s="2"/>
      <c r="DF926" s="2"/>
      <c r="DG926" s="2"/>
      <c r="DH926" s="2"/>
      <c r="DI926" s="2"/>
      <c r="DJ926" s="2"/>
      <c r="DK926" s="2"/>
      <c r="DL926" s="2"/>
      <c r="DM926" s="2"/>
      <c r="DN926" s="2"/>
      <c r="DO926" s="2"/>
      <c r="DP926" s="2"/>
      <c r="DQ926" s="2"/>
      <c r="DR926" s="2"/>
      <c r="DS926" s="2"/>
      <c r="DT926" s="2"/>
      <c r="DU926" s="2"/>
      <c r="DV926" s="2"/>
      <c r="DW926" s="2"/>
      <c r="DX926" s="2"/>
      <c r="DY926" s="2"/>
      <c r="DZ926" s="2"/>
      <c r="EA926" s="2"/>
      <c r="EB926" s="2"/>
      <c r="EC926" s="2"/>
      <c r="ED926" s="2"/>
      <c r="EE926" s="2"/>
      <c r="EF926" s="2"/>
      <c r="EG926" s="2"/>
      <c r="EH926" s="2"/>
      <c r="EI926" s="2"/>
      <c r="EJ926" s="2"/>
      <c r="EK926" s="2"/>
      <c r="EL926" s="2"/>
      <c r="EM926" s="2"/>
      <c r="EN926" s="2"/>
      <c r="EO926" s="2"/>
      <c r="EP926" s="2"/>
      <c r="EQ926" s="2"/>
      <c r="ER926" s="2"/>
      <c r="ES926" s="2"/>
      <c r="ET926" s="2"/>
      <c r="EU926" s="2"/>
      <c r="EV926" s="2"/>
    </row>
    <row r="927" spans="1:152" ht="12.7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c r="BR927" s="2"/>
      <c r="BS927" s="2"/>
      <c r="BT927" s="2"/>
      <c r="BU927" s="2"/>
      <c r="BV927" s="2"/>
      <c r="BW927" s="2"/>
      <c r="BX927" s="2"/>
      <c r="BY927" s="2"/>
      <c r="BZ927" s="2"/>
      <c r="CA927" s="2"/>
      <c r="CB927" s="2"/>
      <c r="CC927" s="2"/>
      <c r="CD927" s="2"/>
      <c r="CE927" s="2"/>
      <c r="CF927" s="2"/>
      <c r="CG927" s="2"/>
      <c r="CH927" s="2"/>
      <c r="CI927" s="2"/>
      <c r="CJ927" s="2"/>
      <c r="CK927" s="2"/>
      <c r="CL927" s="2"/>
      <c r="CM927" s="2"/>
      <c r="CN927" s="2"/>
      <c r="CO927" s="2"/>
      <c r="CP927" s="2"/>
      <c r="CQ927" s="2"/>
      <c r="CR927" s="2"/>
      <c r="CS927" s="2"/>
      <c r="CT927" s="2"/>
      <c r="CU927" s="2"/>
      <c r="CV927" s="2"/>
      <c r="CW927" s="2"/>
      <c r="CX927" s="2"/>
      <c r="CY927" s="2"/>
      <c r="CZ927" s="2"/>
      <c r="DA927" s="2"/>
      <c r="DB927" s="2"/>
      <c r="DC927" s="2"/>
      <c r="DD927" s="2"/>
      <c r="DE927" s="2"/>
      <c r="DF927" s="2"/>
      <c r="DG927" s="2"/>
      <c r="DH927" s="2"/>
      <c r="DI927" s="2"/>
      <c r="DJ927" s="2"/>
      <c r="DK927" s="2"/>
      <c r="DL927" s="2"/>
      <c r="DM927" s="2"/>
      <c r="DN927" s="2"/>
      <c r="DO927" s="2"/>
      <c r="DP927" s="2"/>
      <c r="DQ927" s="2"/>
      <c r="DR927" s="2"/>
      <c r="DS927" s="2"/>
      <c r="DT927" s="2"/>
      <c r="DU927" s="2"/>
      <c r="DV927" s="2"/>
      <c r="DW927" s="2"/>
      <c r="DX927" s="2"/>
      <c r="DY927" s="2"/>
      <c r="DZ927" s="2"/>
      <c r="EA927" s="2"/>
      <c r="EB927" s="2"/>
      <c r="EC927" s="2"/>
      <c r="ED927" s="2"/>
      <c r="EE927" s="2"/>
      <c r="EF927" s="2"/>
      <c r="EG927" s="2"/>
      <c r="EH927" s="2"/>
      <c r="EI927" s="2"/>
      <c r="EJ927" s="2"/>
      <c r="EK927" s="2"/>
      <c r="EL927" s="2"/>
      <c r="EM927" s="2"/>
      <c r="EN927" s="2"/>
      <c r="EO927" s="2"/>
      <c r="EP927" s="2"/>
      <c r="EQ927" s="2"/>
      <c r="ER927" s="2"/>
      <c r="ES927" s="2"/>
      <c r="ET927" s="2"/>
      <c r="EU927" s="2"/>
      <c r="EV927" s="2"/>
    </row>
    <row r="928" spans="1:152" ht="12.7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c r="BR928" s="2"/>
      <c r="BS928" s="2"/>
      <c r="BT928" s="2"/>
      <c r="BU928" s="2"/>
      <c r="BV928" s="2"/>
      <c r="BW928" s="2"/>
      <c r="BX928" s="2"/>
      <c r="BY928" s="2"/>
      <c r="BZ928" s="2"/>
      <c r="CA928" s="2"/>
      <c r="CB928" s="2"/>
      <c r="CC928" s="2"/>
      <c r="CD928" s="2"/>
      <c r="CE928" s="2"/>
      <c r="CF928" s="2"/>
      <c r="CG928" s="2"/>
      <c r="CH928" s="2"/>
      <c r="CI928" s="2"/>
      <c r="CJ928" s="2"/>
      <c r="CK928" s="2"/>
      <c r="CL928" s="2"/>
      <c r="CM928" s="2"/>
      <c r="CN928" s="2"/>
      <c r="CO928" s="2"/>
      <c r="CP928" s="2"/>
      <c r="CQ928" s="2"/>
      <c r="CR928" s="2"/>
      <c r="CS928" s="2"/>
      <c r="CT928" s="2"/>
      <c r="CU928" s="2"/>
      <c r="CV928" s="2"/>
      <c r="CW928" s="2"/>
      <c r="CX928" s="2"/>
      <c r="CY928" s="2"/>
      <c r="CZ928" s="2"/>
      <c r="DA928" s="2"/>
      <c r="DB928" s="2"/>
      <c r="DC928" s="2"/>
      <c r="DD928" s="2"/>
      <c r="DE928" s="2"/>
      <c r="DF928" s="2"/>
      <c r="DG928" s="2"/>
      <c r="DH928" s="2"/>
      <c r="DI928" s="2"/>
      <c r="DJ928" s="2"/>
      <c r="DK928" s="2"/>
      <c r="DL928" s="2"/>
      <c r="DM928" s="2"/>
      <c r="DN928" s="2"/>
      <c r="DO928" s="2"/>
      <c r="DP928" s="2"/>
      <c r="DQ928" s="2"/>
      <c r="DR928" s="2"/>
      <c r="DS928" s="2"/>
      <c r="DT928" s="2"/>
      <c r="DU928" s="2"/>
      <c r="DV928" s="2"/>
      <c r="DW928" s="2"/>
      <c r="DX928" s="2"/>
      <c r="DY928" s="2"/>
      <c r="DZ928" s="2"/>
      <c r="EA928" s="2"/>
      <c r="EB928" s="2"/>
      <c r="EC928" s="2"/>
      <c r="ED928" s="2"/>
      <c r="EE928" s="2"/>
      <c r="EF928" s="2"/>
      <c r="EG928" s="2"/>
      <c r="EH928" s="2"/>
      <c r="EI928" s="2"/>
      <c r="EJ928" s="2"/>
      <c r="EK928" s="2"/>
      <c r="EL928" s="2"/>
      <c r="EM928" s="2"/>
      <c r="EN928" s="2"/>
      <c r="EO928" s="2"/>
      <c r="EP928" s="2"/>
      <c r="EQ928" s="2"/>
      <c r="ER928" s="2"/>
      <c r="ES928" s="2"/>
      <c r="ET928" s="2"/>
      <c r="EU928" s="2"/>
      <c r="EV928" s="2"/>
    </row>
    <row r="929" spans="1:152" ht="12.7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c r="BP929" s="2"/>
      <c r="BQ929" s="2"/>
      <c r="BR929" s="2"/>
      <c r="BS929" s="2"/>
      <c r="BT929" s="2"/>
      <c r="BU929" s="2"/>
      <c r="BV929" s="2"/>
      <c r="BW929" s="2"/>
      <c r="BX929" s="2"/>
      <c r="BY929" s="2"/>
      <c r="BZ929" s="2"/>
      <c r="CA929" s="2"/>
      <c r="CB929" s="2"/>
      <c r="CC929" s="2"/>
      <c r="CD929" s="2"/>
      <c r="CE929" s="2"/>
      <c r="CF929" s="2"/>
      <c r="CG929" s="2"/>
      <c r="CH929" s="2"/>
      <c r="CI929" s="2"/>
      <c r="CJ929" s="2"/>
      <c r="CK929" s="2"/>
      <c r="CL929" s="2"/>
      <c r="CM929" s="2"/>
      <c r="CN929" s="2"/>
      <c r="CO929" s="2"/>
      <c r="CP929" s="2"/>
      <c r="CQ929" s="2"/>
      <c r="CR929" s="2"/>
      <c r="CS929" s="2"/>
      <c r="CT929" s="2"/>
      <c r="CU929" s="2"/>
      <c r="CV929" s="2"/>
      <c r="CW929" s="2"/>
      <c r="CX929" s="2"/>
      <c r="CY929" s="2"/>
      <c r="CZ929" s="2"/>
      <c r="DA929" s="2"/>
      <c r="DB929" s="2"/>
      <c r="DC929" s="2"/>
      <c r="DD929" s="2"/>
      <c r="DE929" s="2"/>
      <c r="DF929" s="2"/>
      <c r="DG929" s="2"/>
      <c r="DH929" s="2"/>
      <c r="DI929" s="2"/>
      <c r="DJ929" s="2"/>
      <c r="DK929" s="2"/>
      <c r="DL929" s="2"/>
      <c r="DM929" s="2"/>
      <c r="DN929" s="2"/>
      <c r="DO929" s="2"/>
      <c r="DP929" s="2"/>
      <c r="DQ929" s="2"/>
      <c r="DR929" s="2"/>
      <c r="DS929" s="2"/>
      <c r="DT929" s="2"/>
      <c r="DU929" s="2"/>
      <c r="DV929" s="2"/>
      <c r="DW929" s="2"/>
      <c r="DX929" s="2"/>
      <c r="DY929" s="2"/>
      <c r="DZ929" s="2"/>
      <c r="EA929" s="2"/>
      <c r="EB929" s="2"/>
      <c r="EC929" s="2"/>
      <c r="ED929" s="2"/>
      <c r="EE929" s="2"/>
      <c r="EF929" s="2"/>
      <c r="EG929" s="2"/>
      <c r="EH929" s="2"/>
      <c r="EI929" s="2"/>
      <c r="EJ929" s="2"/>
      <c r="EK929" s="2"/>
      <c r="EL929" s="2"/>
      <c r="EM929" s="2"/>
      <c r="EN929" s="2"/>
      <c r="EO929" s="2"/>
      <c r="EP929" s="2"/>
      <c r="EQ929" s="2"/>
      <c r="ER929" s="2"/>
      <c r="ES929" s="2"/>
      <c r="ET929" s="2"/>
      <c r="EU929" s="2"/>
      <c r="EV929" s="2"/>
    </row>
    <row r="930" spans="1:152" ht="12.7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c r="BR930" s="2"/>
      <c r="BS930" s="2"/>
      <c r="BT930" s="2"/>
      <c r="BU930" s="2"/>
      <c r="BV930" s="2"/>
      <c r="BW930" s="2"/>
      <c r="BX930" s="2"/>
      <c r="BY930" s="2"/>
      <c r="BZ930" s="2"/>
      <c r="CA930" s="2"/>
      <c r="CB930" s="2"/>
      <c r="CC930" s="2"/>
      <c r="CD930" s="2"/>
      <c r="CE930" s="2"/>
      <c r="CF930" s="2"/>
      <c r="CG930" s="2"/>
      <c r="CH930" s="2"/>
      <c r="CI930" s="2"/>
      <c r="CJ930" s="2"/>
      <c r="CK930" s="2"/>
      <c r="CL930" s="2"/>
      <c r="CM930" s="2"/>
      <c r="CN930" s="2"/>
      <c r="CO930" s="2"/>
      <c r="CP930" s="2"/>
      <c r="CQ930" s="2"/>
      <c r="CR930" s="2"/>
      <c r="CS930" s="2"/>
      <c r="CT930" s="2"/>
      <c r="CU930" s="2"/>
      <c r="CV930" s="2"/>
      <c r="CW930" s="2"/>
      <c r="CX930" s="2"/>
      <c r="CY930" s="2"/>
      <c r="CZ930" s="2"/>
      <c r="DA930" s="2"/>
      <c r="DB930" s="2"/>
      <c r="DC930" s="2"/>
      <c r="DD930" s="2"/>
      <c r="DE930" s="2"/>
      <c r="DF930" s="2"/>
      <c r="DG930" s="2"/>
      <c r="DH930" s="2"/>
      <c r="DI930" s="2"/>
      <c r="DJ930" s="2"/>
      <c r="DK930" s="2"/>
      <c r="DL930" s="2"/>
      <c r="DM930" s="2"/>
      <c r="DN930" s="2"/>
      <c r="DO930" s="2"/>
      <c r="DP930" s="2"/>
      <c r="DQ930" s="2"/>
      <c r="DR930" s="2"/>
      <c r="DS930" s="2"/>
      <c r="DT930" s="2"/>
      <c r="DU930" s="2"/>
      <c r="DV930" s="2"/>
      <c r="DW930" s="2"/>
      <c r="DX930" s="2"/>
      <c r="DY930" s="2"/>
      <c r="DZ930" s="2"/>
      <c r="EA930" s="2"/>
      <c r="EB930" s="2"/>
      <c r="EC930" s="2"/>
      <c r="ED930" s="2"/>
      <c r="EE930" s="2"/>
      <c r="EF930" s="2"/>
      <c r="EG930" s="2"/>
      <c r="EH930" s="2"/>
      <c r="EI930" s="2"/>
      <c r="EJ930" s="2"/>
      <c r="EK930" s="2"/>
      <c r="EL930" s="2"/>
      <c r="EM930" s="2"/>
      <c r="EN930" s="2"/>
      <c r="EO930" s="2"/>
      <c r="EP930" s="2"/>
      <c r="EQ930" s="2"/>
      <c r="ER930" s="2"/>
      <c r="ES930" s="2"/>
      <c r="ET930" s="2"/>
      <c r="EU930" s="2"/>
      <c r="EV930" s="2"/>
    </row>
    <row r="931" spans="1:152" ht="12.7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c r="BP931" s="2"/>
      <c r="BQ931" s="2"/>
      <c r="BR931" s="2"/>
      <c r="BS931" s="2"/>
      <c r="BT931" s="2"/>
      <c r="BU931" s="2"/>
      <c r="BV931" s="2"/>
      <c r="BW931" s="2"/>
      <c r="BX931" s="2"/>
      <c r="BY931" s="2"/>
      <c r="BZ931" s="2"/>
      <c r="CA931" s="2"/>
      <c r="CB931" s="2"/>
      <c r="CC931" s="2"/>
      <c r="CD931" s="2"/>
      <c r="CE931" s="2"/>
      <c r="CF931" s="2"/>
      <c r="CG931" s="2"/>
      <c r="CH931" s="2"/>
      <c r="CI931" s="2"/>
      <c r="CJ931" s="2"/>
      <c r="CK931" s="2"/>
      <c r="CL931" s="2"/>
      <c r="CM931" s="2"/>
      <c r="CN931" s="2"/>
      <c r="CO931" s="2"/>
      <c r="CP931" s="2"/>
      <c r="CQ931" s="2"/>
      <c r="CR931" s="2"/>
      <c r="CS931" s="2"/>
      <c r="CT931" s="2"/>
      <c r="CU931" s="2"/>
      <c r="CV931" s="2"/>
      <c r="CW931" s="2"/>
      <c r="CX931" s="2"/>
      <c r="CY931" s="2"/>
      <c r="CZ931" s="2"/>
      <c r="DA931" s="2"/>
      <c r="DB931" s="2"/>
      <c r="DC931" s="2"/>
      <c r="DD931" s="2"/>
      <c r="DE931" s="2"/>
      <c r="DF931" s="2"/>
      <c r="DG931" s="2"/>
      <c r="DH931" s="2"/>
      <c r="DI931" s="2"/>
      <c r="DJ931" s="2"/>
      <c r="DK931" s="2"/>
      <c r="DL931" s="2"/>
      <c r="DM931" s="2"/>
      <c r="DN931" s="2"/>
      <c r="DO931" s="2"/>
      <c r="DP931" s="2"/>
      <c r="DQ931" s="2"/>
      <c r="DR931" s="2"/>
      <c r="DS931" s="2"/>
      <c r="DT931" s="2"/>
      <c r="DU931" s="2"/>
      <c r="DV931" s="2"/>
      <c r="DW931" s="2"/>
      <c r="DX931" s="2"/>
      <c r="DY931" s="2"/>
      <c r="DZ931" s="2"/>
      <c r="EA931" s="2"/>
      <c r="EB931" s="2"/>
      <c r="EC931" s="2"/>
      <c r="ED931" s="2"/>
      <c r="EE931" s="2"/>
      <c r="EF931" s="2"/>
      <c r="EG931" s="2"/>
      <c r="EH931" s="2"/>
      <c r="EI931" s="2"/>
      <c r="EJ931" s="2"/>
      <c r="EK931" s="2"/>
      <c r="EL931" s="2"/>
      <c r="EM931" s="2"/>
      <c r="EN931" s="2"/>
      <c r="EO931" s="2"/>
      <c r="EP931" s="2"/>
      <c r="EQ931" s="2"/>
      <c r="ER931" s="2"/>
      <c r="ES931" s="2"/>
      <c r="ET931" s="2"/>
      <c r="EU931" s="2"/>
      <c r="EV931" s="2"/>
    </row>
    <row r="932" spans="1:152" ht="12.7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
      <c r="BR932" s="2"/>
      <c r="BS932" s="2"/>
      <c r="BT932" s="2"/>
      <c r="BU932" s="2"/>
      <c r="BV932" s="2"/>
      <c r="BW932" s="2"/>
      <c r="BX932" s="2"/>
      <c r="BY932" s="2"/>
      <c r="BZ932" s="2"/>
      <c r="CA932" s="2"/>
      <c r="CB932" s="2"/>
      <c r="CC932" s="2"/>
      <c r="CD932" s="2"/>
      <c r="CE932" s="2"/>
      <c r="CF932" s="2"/>
      <c r="CG932" s="2"/>
      <c r="CH932" s="2"/>
      <c r="CI932" s="2"/>
      <c r="CJ932" s="2"/>
      <c r="CK932" s="2"/>
      <c r="CL932" s="2"/>
      <c r="CM932" s="2"/>
      <c r="CN932" s="2"/>
      <c r="CO932" s="2"/>
      <c r="CP932" s="2"/>
      <c r="CQ932" s="2"/>
      <c r="CR932" s="2"/>
      <c r="CS932" s="2"/>
      <c r="CT932" s="2"/>
      <c r="CU932" s="2"/>
      <c r="CV932" s="2"/>
      <c r="CW932" s="2"/>
      <c r="CX932" s="2"/>
      <c r="CY932" s="2"/>
      <c r="CZ932" s="2"/>
      <c r="DA932" s="2"/>
      <c r="DB932" s="2"/>
      <c r="DC932" s="2"/>
      <c r="DD932" s="2"/>
      <c r="DE932" s="2"/>
      <c r="DF932" s="2"/>
      <c r="DG932" s="2"/>
      <c r="DH932" s="2"/>
      <c r="DI932" s="2"/>
      <c r="DJ932" s="2"/>
      <c r="DK932" s="2"/>
      <c r="DL932" s="2"/>
      <c r="DM932" s="2"/>
      <c r="DN932" s="2"/>
      <c r="DO932" s="2"/>
      <c r="DP932" s="2"/>
      <c r="DQ932" s="2"/>
      <c r="DR932" s="2"/>
      <c r="DS932" s="2"/>
      <c r="DT932" s="2"/>
      <c r="DU932" s="2"/>
      <c r="DV932" s="2"/>
      <c r="DW932" s="2"/>
      <c r="DX932" s="2"/>
      <c r="DY932" s="2"/>
      <c r="DZ932" s="2"/>
      <c r="EA932" s="2"/>
      <c r="EB932" s="2"/>
      <c r="EC932" s="2"/>
      <c r="ED932" s="2"/>
      <c r="EE932" s="2"/>
      <c r="EF932" s="2"/>
      <c r="EG932" s="2"/>
      <c r="EH932" s="2"/>
      <c r="EI932" s="2"/>
      <c r="EJ932" s="2"/>
      <c r="EK932" s="2"/>
      <c r="EL932" s="2"/>
      <c r="EM932" s="2"/>
      <c r="EN932" s="2"/>
      <c r="EO932" s="2"/>
      <c r="EP932" s="2"/>
      <c r="EQ932" s="2"/>
      <c r="ER932" s="2"/>
      <c r="ES932" s="2"/>
      <c r="ET932" s="2"/>
      <c r="EU932" s="2"/>
      <c r="EV932" s="2"/>
    </row>
    <row r="933" spans="1:152" ht="12.7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c r="BP933" s="2"/>
      <c r="BQ933" s="2"/>
      <c r="BR933" s="2"/>
      <c r="BS933" s="2"/>
      <c r="BT933" s="2"/>
      <c r="BU933" s="2"/>
      <c r="BV933" s="2"/>
      <c r="BW933" s="2"/>
      <c r="BX933" s="2"/>
      <c r="BY933" s="2"/>
      <c r="BZ933" s="2"/>
      <c r="CA933" s="2"/>
      <c r="CB933" s="2"/>
      <c r="CC933" s="2"/>
      <c r="CD933" s="2"/>
      <c r="CE933" s="2"/>
      <c r="CF933" s="2"/>
      <c r="CG933" s="2"/>
      <c r="CH933" s="2"/>
      <c r="CI933" s="2"/>
      <c r="CJ933" s="2"/>
      <c r="CK933" s="2"/>
      <c r="CL933" s="2"/>
      <c r="CM933" s="2"/>
      <c r="CN933" s="2"/>
      <c r="CO933" s="2"/>
      <c r="CP933" s="2"/>
      <c r="CQ933" s="2"/>
      <c r="CR933" s="2"/>
      <c r="CS933" s="2"/>
      <c r="CT933" s="2"/>
      <c r="CU933" s="2"/>
      <c r="CV933" s="2"/>
      <c r="CW933" s="2"/>
      <c r="CX933" s="2"/>
      <c r="CY933" s="2"/>
      <c r="CZ933" s="2"/>
      <c r="DA933" s="2"/>
      <c r="DB933" s="2"/>
      <c r="DC933" s="2"/>
      <c r="DD933" s="2"/>
      <c r="DE933" s="2"/>
      <c r="DF933" s="2"/>
      <c r="DG933" s="2"/>
      <c r="DH933" s="2"/>
      <c r="DI933" s="2"/>
      <c r="DJ933" s="2"/>
      <c r="DK933" s="2"/>
      <c r="DL933" s="2"/>
      <c r="DM933" s="2"/>
      <c r="DN933" s="2"/>
      <c r="DO933" s="2"/>
      <c r="DP933" s="2"/>
      <c r="DQ933" s="2"/>
      <c r="DR933" s="2"/>
      <c r="DS933" s="2"/>
      <c r="DT933" s="2"/>
      <c r="DU933" s="2"/>
      <c r="DV933" s="2"/>
      <c r="DW933" s="2"/>
      <c r="DX933" s="2"/>
      <c r="DY933" s="2"/>
      <c r="DZ933" s="2"/>
      <c r="EA933" s="2"/>
      <c r="EB933" s="2"/>
      <c r="EC933" s="2"/>
      <c r="ED933" s="2"/>
      <c r="EE933" s="2"/>
      <c r="EF933" s="2"/>
      <c r="EG933" s="2"/>
      <c r="EH933" s="2"/>
      <c r="EI933" s="2"/>
      <c r="EJ933" s="2"/>
      <c r="EK933" s="2"/>
      <c r="EL933" s="2"/>
      <c r="EM933" s="2"/>
      <c r="EN933" s="2"/>
      <c r="EO933" s="2"/>
      <c r="EP933" s="2"/>
      <c r="EQ933" s="2"/>
      <c r="ER933" s="2"/>
      <c r="ES933" s="2"/>
      <c r="ET933" s="2"/>
      <c r="EU933" s="2"/>
      <c r="EV933" s="2"/>
    </row>
    <row r="934" spans="1:152" ht="12.7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c r="BR934" s="2"/>
      <c r="BS934" s="2"/>
      <c r="BT934" s="2"/>
      <c r="BU934" s="2"/>
      <c r="BV934" s="2"/>
      <c r="BW934" s="2"/>
      <c r="BX934" s="2"/>
      <c r="BY934" s="2"/>
      <c r="BZ934" s="2"/>
      <c r="CA934" s="2"/>
      <c r="CB934" s="2"/>
      <c r="CC934" s="2"/>
      <c r="CD934" s="2"/>
      <c r="CE934" s="2"/>
      <c r="CF934" s="2"/>
      <c r="CG934" s="2"/>
      <c r="CH934" s="2"/>
      <c r="CI934" s="2"/>
      <c r="CJ934" s="2"/>
      <c r="CK934" s="2"/>
      <c r="CL934" s="2"/>
      <c r="CM934" s="2"/>
      <c r="CN934" s="2"/>
      <c r="CO934" s="2"/>
      <c r="CP934" s="2"/>
      <c r="CQ934" s="2"/>
      <c r="CR934" s="2"/>
      <c r="CS934" s="2"/>
      <c r="CT934" s="2"/>
      <c r="CU934" s="2"/>
      <c r="CV934" s="2"/>
      <c r="CW934" s="2"/>
      <c r="CX934" s="2"/>
      <c r="CY934" s="2"/>
      <c r="CZ934" s="2"/>
      <c r="DA934" s="2"/>
      <c r="DB934" s="2"/>
      <c r="DC934" s="2"/>
      <c r="DD934" s="2"/>
      <c r="DE934" s="2"/>
      <c r="DF934" s="2"/>
      <c r="DG934" s="2"/>
      <c r="DH934" s="2"/>
      <c r="DI934" s="2"/>
      <c r="DJ934" s="2"/>
      <c r="DK934" s="2"/>
      <c r="DL934" s="2"/>
      <c r="DM934" s="2"/>
      <c r="DN934" s="2"/>
      <c r="DO934" s="2"/>
      <c r="DP934" s="2"/>
      <c r="DQ934" s="2"/>
      <c r="DR934" s="2"/>
      <c r="DS934" s="2"/>
      <c r="DT934" s="2"/>
      <c r="DU934" s="2"/>
      <c r="DV934" s="2"/>
      <c r="DW934" s="2"/>
      <c r="DX934" s="2"/>
      <c r="DY934" s="2"/>
      <c r="DZ934" s="2"/>
      <c r="EA934" s="2"/>
      <c r="EB934" s="2"/>
      <c r="EC934" s="2"/>
      <c r="ED934" s="2"/>
      <c r="EE934" s="2"/>
      <c r="EF934" s="2"/>
      <c r="EG934" s="2"/>
      <c r="EH934" s="2"/>
      <c r="EI934" s="2"/>
      <c r="EJ934" s="2"/>
      <c r="EK934" s="2"/>
      <c r="EL934" s="2"/>
      <c r="EM934" s="2"/>
      <c r="EN934" s="2"/>
      <c r="EO934" s="2"/>
      <c r="EP934" s="2"/>
      <c r="EQ934" s="2"/>
      <c r="ER934" s="2"/>
      <c r="ES934" s="2"/>
      <c r="ET934" s="2"/>
      <c r="EU934" s="2"/>
      <c r="EV934" s="2"/>
    </row>
    <row r="935" spans="1:152" ht="12.7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c r="BP935" s="2"/>
      <c r="BQ935" s="2"/>
      <c r="BR935" s="2"/>
      <c r="BS935" s="2"/>
      <c r="BT935" s="2"/>
      <c r="BU935" s="2"/>
      <c r="BV935" s="2"/>
      <c r="BW935" s="2"/>
      <c r="BX935" s="2"/>
      <c r="BY935" s="2"/>
      <c r="BZ935" s="2"/>
      <c r="CA935" s="2"/>
      <c r="CB935" s="2"/>
      <c r="CC935" s="2"/>
      <c r="CD935" s="2"/>
      <c r="CE935" s="2"/>
      <c r="CF935" s="2"/>
      <c r="CG935" s="2"/>
      <c r="CH935" s="2"/>
      <c r="CI935" s="2"/>
      <c r="CJ935" s="2"/>
      <c r="CK935" s="2"/>
      <c r="CL935" s="2"/>
      <c r="CM935" s="2"/>
      <c r="CN935" s="2"/>
      <c r="CO935" s="2"/>
      <c r="CP935" s="2"/>
      <c r="CQ935" s="2"/>
      <c r="CR935" s="2"/>
      <c r="CS935" s="2"/>
      <c r="CT935" s="2"/>
      <c r="CU935" s="2"/>
      <c r="CV935" s="2"/>
      <c r="CW935" s="2"/>
      <c r="CX935" s="2"/>
      <c r="CY935" s="2"/>
      <c r="CZ935" s="2"/>
      <c r="DA935" s="2"/>
      <c r="DB935" s="2"/>
      <c r="DC935" s="2"/>
      <c r="DD935" s="2"/>
      <c r="DE935" s="2"/>
      <c r="DF935" s="2"/>
      <c r="DG935" s="2"/>
      <c r="DH935" s="2"/>
      <c r="DI935" s="2"/>
      <c r="DJ935" s="2"/>
      <c r="DK935" s="2"/>
      <c r="DL935" s="2"/>
      <c r="DM935" s="2"/>
      <c r="DN935" s="2"/>
      <c r="DO935" s="2"/>
      <c r="DP935" s="2"/>
      <c r="DQ935" s="2"/>
      <c r="DR935" s="2"/>
      <c r="DS935" s="2"/>
      <c r="DT935" s="2"/>
      <c r="DU935" s="2"/>
      <c r="DV935" s="2"/>
      <c r="DW935" s="2"/>
      <c r="DX935" s="2"/>
      <c r="DY935" s="2"/>
      <c r="DZ935" s="2"/>
      <c r="EA935" s="2"/>
      <c r="EB935" s="2"/>
      <c r="EC935" s="2"/>
      <c r="ED935" s="2"/>
      <c r="EE935" s="2"/>
      <c r="EF935" s="2"/>
      <c r="EG935" s="2"/>
      <c r="EH935" s="2"/>
      <c r="EI935" s="2"/>
      <c r="EJ935" s="2"/>
      <c r="EK935" s="2"/>
      <c r="EL935" s="2"/>
      <c r="EM935" s="2"/>
      <c r="EN935" s="2"/>
      <c r="EO935" s="2"/>
      <c r="EP935" s="2"/>
      <c r="EQ935" s="2"/>
      <c r="ER935" s="2"/>
      <c r="ES935" s="2"/>
      <c r="ET935" s="2"/>
      <c r="EU935" s="2"/>
      <c r="EV935" s="2"/>
    </row>
    <row r="936" spans="1:152" ht="12.7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
      <c r="BR936" s="2"/>
      <c r="BS936" s="2"/>
      <c r="BT936" s="2"/>
      <c r="BU936" s="2"/>
      <c r="BV936" s="2"/>
      <c r="BW936" s="2"/>
      <c r="BX936" s="2"/>
      <c r="BY936" s="2"/>
      <c r="BZ936" s="2"/>
      <c r="CA936" s="2"/>
      <c r="CB936" s="2"/>
      <c r="CC936" s="2"/>
      <c r="CD936" s="2"/>
      <c r="CE936" s="2"/>
      <c r="CF936" s="2"/>
      <c r="CG936" s="2"/>
      <c r="CH936" s="2"/>
      <c r="CI936" s="2"/>
      <c r="CJ936" s="2"/>
      <c r="CK936" s="2"/>
      <c r="CL936" s="2"/>
      <c r="CM936" s="2"/>
      <c r="CN936" s="2"/>
      <c r="CO936" s="2"/>
      <c r="CP936" s="2"/>
      <c r="CQ936" s="2"/>
      <c r="CR936" s="2"/>
      <c r="CS936" s="2"/>
      <c r="CT936" s="2"/>
      <c r="CU936" s="2"/>
      <c r="CV936" s="2"/>
      <c r="CW936" s="2"/>
      <c r="CX936" s="2"/>
      <c r="CY936" s="2"/>
      <c r="CZ936" s="2"/>
      <c r="DA936" s="2"/>
      <c r="DB936" s="2"/>
      <c r="DC936" s="2"/>
      <c r="DD936" s="2"/>
      <c r="DE936" s="2"/>
      <c r="DF936" s="2"/>
      <c r="DG936" s="2"/>
      <c r="DH936" s="2"/>
      <c r="DI936" s="2"/>
      <c r="DJ936" s="2"/>
      <c r="DK936" s="2"/>
      <c r="DL936" s="2"/>
      <c r="DM936" s="2"/>
      <c r="DN936" s="2"/>
      <c r="DO936" s="2"/>
      <c r="DP936" s="2"/>
      <c r="DQ936" s="2"/>
      <c r="DR936" s="2"/>
      <c r="DS936" s="2"/>
      <c r="DT936" s="2"/>
      <c r="DU936" s="2"/>
      <c r="DV936" s="2"/>
      <c r="DW936" s="2"/>
      <c r="DX936" s="2"/>
      <c r="DY936" s="2"/>
      <c r="DZ936" s="2"/>
      <c r="EA936" s="2"/>
      <c r="EB936" s="2"/>
      <c r="EC936" s="2"/>
      <c r="ED936" s="2"/>
      <c r="EE936" s="2"/>
      <c r="EF936" s="2"/>
      <c r="EG936" s="2"/>
      <c r="EH936" s="2"/>
      <c r="EI936" s="2"/>
      <c r="EJ936" s="2"/>
      <c r="EK936" s="2"/>
      <c r="EL936" s="2"/>
      <c r="EM936" s="2"/>
      <c r="EN936" s="2"/>
      <c r="EO936" s="2"/>
      <c r="EP936" s="2"/>
      <c r="EQ936" s="2"/>
      <c r="ER936" s="2"/>
      <c r="ES936" s="2"/>
      <c r="ET936" s="2"/>
      <c r="EU936" s="2"/>
      <c r="EV936" s="2"/>
    </row>
    <row r="937" spans="1:152" ht="12.7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c r="BP937" s="2"/>
      <c r="BQ937" s="2"/>
      <c r="BR937" s="2"/>
      <c r="BS937" s="2"/>
      <c r="BT937" s="2"/>
      <c r="BU937" s="2"/>
      <c r="BV937" s="2"/>
      <c r="BW937" s="2"/>
      <c r="BX937" s="2"/>
      <c r="BY937" s="2"/>
      <c r="BZ937" s="2"/>
      <c r="CA937" s="2"/>
      <c r="CB937" s="2"/>
      <c r="CC937" s="2"/>
      <c r="CD937" s="2"/>
      <c r="CE937" s="2"/>
      <c r="CF937" s="2"/>
      <c r="CG937" s="2"/>
      <c r="CH937" s="2"/>
      <c r="CI937" s="2"/>
      <c r="CJ937" s="2"/>
      <c r="CK937" s="2"/>
      <c r="CL937" s="2"/>
      <c r="CM937" s="2"/>
      <c r="CN937" s="2"/>
      <c r="CO937" s="2"/>
      <c r="CP937" s="2"/>
      <c r="CQ937" s="2"/>
      <c r="CR937" s="2"/>
      <c r="CS937" s="2"/>
      <c r="CT937" s="2"/>
      <c r="CU937" s="2"/>
      <c r="CV937" s="2"/>
      <c r="CW937" s="2"/>
      <c r="CX937" s="2"/>
      <c r="CY937" s="2"/>
      <c r="CZ937" s="2"/>
      <c r="DA937" s="2"/>
      <c r="DB937" s="2"/>
      <c r="DC937" s="2"/>
      <c r="DD937" s="2"/>
      <c r="DE937" s="2"/>
      <c r="DF937" s="2"/>
      <c r="DG937" s="2"/>
      <c r="DH937" s="2"/>
      <c r="DI937" s="2"/>
      <c r="DJ937" s="2"/>
      <c r="DK937" s="2"/>
      <c r="DL937" s="2"/>
      <c r="DM937" s="2"/>
      <c r="DN937" s="2"/>
      <c r="DO937" s="2"/>
      <c r="DP937" s="2"/>
      <c r="DQ937" s="2"/>
      <c r="DR937" s="2"/>
      <c r="DS937" s="2"/>
      <c r="DT937" s="2"/>
      <c r="DU937" s="2"/>
      <c r="DV937" s="2"/>
      <c r="DW937" s="2"/>
      <c r="DX937" s="2"/>
      <c r="DY937" s="2"/>
      <c r="DZ937" s="2"/>
      <c r="EA937" s="2"/>
      <c r="EB937" s="2"/>
      <c r="EC937" s="2"/>
      <c r="ED937" s="2"/>
      <c r="EE937" s="2"/>
      <c r="EF937" s="2"/>
      <c r="EG937" s="2"/>
      <c r="EH937" s="2"/>
      <c r="EI937" s="2"/>
      <c r="EJ937" s="2"/>
      <c r="EK937" s="2"/>
      <c r="EL937" s="2"/>
      <c r="EM937" s="2"/>
      <c r="EN937" s="2"/>
      <c r="EO937" s="2"/>
      <c r="EP937" s="2"/>
      <c r="EQ937" s="2"/>
      <c r="ER937" s="2"/>
      <c r="ES937" s="2"/>
      <c r="ET937" s="2"/>
      <c r="EU937" s="2"/>
      <c r="EV937" s="2"/>
    </row>
    <row r="938" spans="1:152" ht="12.7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c r="BP938" s="2"/>
      <c r="BQ938" s="2"/>
      <c r="BR938" s="2"/>
      <c r="BS938" s="2"/>
      <c r="BT938" s="2"/>
      <c r="BU938" s="2"/>
      <c r="BV938" s="2"/>
      <c r="BW938" s="2"/>
      <c r="BX938" s="2"/>
      <c r="BY938" s="2"/>
      <c r="BZ938" s="2"/>
      <c r="CA938" s="2"/>
      <c r="CB938" s="2"/>
      <c r="CC938" s="2"/>
      <c r="CD938" s="2"/>
      <c r="CE938" s="2"/>
      <c r="CF938" s="2"/>
      <c r="CG938" s="2"/>
      <c r="CH938" s="2"/>
      <c r="CI938" s="2"/>
      <c r="CJ938" s="2"/>
      <c r="CK938" s="2"/>
      <c r="CL938" s="2"/>
      <c r="CM938" s="2"/>
      <c r="CN938" s="2"/>
      <c r="CO938" s="2"/>
      <c r="CP938" s="2"/>
      <c r="CQ938" s="2"/>
      <c r="CR938" s="2"/>
      <c r="CS938" s="2"/>
      <c r="CT938" s="2"/>
      <c r="CU938" s="2"/>
      <c r="CV938" s="2"/>
      <c r="CW938" s="2"/>
      <c r="CX938" s="2"/>
      <c r="CY938" s="2"/>
      <c r="CZ938" s="2"/>
      <c r="DA938" s="2"/>
      <c r="DB938" s="2"/>
      <c r="DC938" s="2"/>
      <c r="DD938" s="2"/>
      <c r="DE938" s="2"/>
      <c r="DF938" s="2"/>
      <c r="DG938" s="2"/>
      <c r="DH938" s="2"/>
      <c r="DI938" s="2"/>
      <c r="DJ938" s="2"/>
      <c r="DK938" s="2"/>
      <c r="DL938" s="2"/>
      <c r="DM938" s="2"/>
      <c r="DN938" s="2"/>
      <c r="DO938" s="2"/>
      <c r="DP938" s="2"/>
      <c r="DQ938" s="2"/>
      <c r="DR938" s="2"/>
      <c r="DS938" s="2"/>
      <c r="DT938" s="2"/>
      <c r="DU938" s="2"/>
      <c r="DV938" s="2"/>
      <c r="DW938" s="2"/>
      <c r="DX938" s="2"/>
      <c r="DY938" s="2"/>
      <c r="DZ938" s="2"/>
      <c r="EA938" s="2"/>
      <c r="EB938" s="2"/>
      <c r="EC938" s="2"/>
      <c r="ED938" s="2"/>
      <c r="EE938" s="2"/>
      <c r="EF938" s="2"/>
      <c r="EG938" s="2"/>
      <c r="EH938" s="2"/>
      <c r="EI938" s="2"/>
      <c r="EJ938" s="2"/>
      <c r="EK938" s="2"/>
      <c r="EL938" s="2"/>
      <c r="EM938" s="2"/>
      <c r="EN938" s="2"/>
      <c r="EO938" s="2"/>
      <c r="EP938" s="2"/>
      <c r="EQ938" s="2"/>
      <c r="ER938" s="2"/>
      <c r="ES938" s="2"/>
      <c r="ET938" s="2"/>
      <c r="EU938" s="2"/>
      <c r="EV938" s="2"/>
    </row>
    <row r="939" spans="1:152" ht="12.7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c r="BP939" s="2"/>
      <c r="BQ939" s="2"/>
      <c r="BR939" s="2"/>
      <c r="BS939" s="2"/>
      <c r="BT939" s="2"/>
      <c r="BU939" s="2"/>
      <c r="BV939" s="2"/>
      <c r="BW939" s="2"/>
      <c r="BX939" s="2"/>
      <c r="BY939" s="2"/>
      <c r="BZ939" s="2"/>
      <c r="CA939" s="2"/>
      <c r="CB939" s="2"/>
      <c r="CC939" s="2"/>
      <c r="CD939" s="2"/>
      <c r="CE939" s="2"/>
      <c r="CF939" s="2"/>
      <c r="CG939" s="2"/>
      <c r="CH939" s="2"/>
      <c r="CI939" s="2"/>
      <c r="CJ939" s="2"/>
      <c r="CK939" s="2"/>
      <c r="CL939" s="2"/>
      <c r="CM939" s="2"/>
      <c r="CN939" s="2"/>
      <c r="CO939" s="2"/>
      <c r="CP939" s="2"/>
      <c r="CQ939" s="2"/>
      <c r="CR939" s="2"/>
      <c r="CS939" s="2"/>
      <c r="CT939" s="2"/>
      <c r="CU939" s="2"/>
      <c r="CV939" s="2"/>
      <c r="CW939" s="2"/>
      <c r="CX939" s="2"/>
      <c r="CY939" s="2"/>
      <c r="CZ939" s="2"/>
      <c r="DA939" s="2"/>
      <c r="DB939" s="2"/>
      <c r="DC939" s="2"/>
      <c r="DD939" s="2"/>
      <c r="DE939" s="2"/>
      <c r="DF939" s="2"/>
      <c r="DG939" s="2"/>
      <c r="DH939" s="2"/>
      <c r="DI939" s="2"/>
      <c r="DJ939" s="2"/>
      <c r="DK939" s="2"/>
      <c r="DL939" s="2"/>
      <c r="DM939" s="2"/>
      <c r="DN939" s="2"/>
      <c r="DO939" s="2"/>
      <c r="DP939" s="2"/>
      <c r="DQ939" s="2"/>
      <c r="DR939" s="2"/>
      <c r="DS939" s="2"/>
      <c r="DT939" s="2"/>
      <c r="DU939" s="2"/>
      <c r="DV939" s="2"/>
      <c r="DW939" s="2"/>
      <c r="DX939" s="2"/>
      <c r="DY939" s="2"/>
      <c r="DZ939" s="2"/>
      <c r="EA939" s="2"/>
      <c r="EB939" s="2"/>
      <c r="EC939" s="2"/>
      <c r="ED939" s="2"/>
      <c r="EE939" s="2"/>
      <c r="EF939" s="2"/>
      <c r="EG939" s="2"/>
      <c r="EH939" s="2"/>
      <c r="EI939" s="2"/>
      <c r="EJ939" s="2"/>
      <c r="EK939" s="2"/>
      <c r="EL939" s="2"/>
      <c r="EM939" s="2"/>
      <c r="EN939" s="2"/>
      <c r="EO939" s="2"/>
      <c r="EP939" s="2"/>
      <c r="EQ939" s="2"/>
      <c r="ER939" s="2"/>
      <c r="ES939" s="2"/>
      <c r="ET939" s="2"/>
      <c r="EU939" s="2"/>
      <c r="EV939" s="2"/>
    </row>
    <row r="940" spans="1:152" ht="12.7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c r="BP940" s="2"/>
      <c r="BQ940" s="2"/>
      <c r="BR940" s="2"/>
      <c r="BS940" s="2"/>
      <c r="BT940" s="2"/>
      <c r="BU940" s="2"/>
      <c r="BV940" s="2"/>
      <c r="BW940" s="2"/>
      <c r="BX940" s="2"/>
      <c r="BY940" s="2"/>
      <c r="BZ940" s="2"/>
      <c r="CA940" s="2"/>
      <c r="CB940" s="2"/>
      <c r="CC940" s="2"/>
      <c r="CD940" s="2"/>
      <c r="CE940" s="2"/>
      <c r="CF940" s="2"/>
      <c r="CG940" s="2"/>
      <c r="CH940" s="2"/>
      <c r="CI940" s="2"/>
      <c r="CJ940" s="2"/>
      <c r="CK940" s="2"/>
      <c r="CL940" s="2"/>
      <c r="CM940" s="2"/>
      <c r="CN940" s="2"/>
      <c r="CO940" s="2"/>
      <c r="CP940" s="2"/>
      <c r="CQ940" s="2"/>
      <c r="CR940" s="2"/>
      <c r="CS940" s="2"/>
      <c r="CT940" s="2"/>
      <c r="CU940" s="2"/>
      <c r="CV940" s="2"/>
      <c r="CW940" s="2"/>
      <c r="CX940" s="2"/>
      <c r="CY940" s="2"/>
      <c r="CZ940" s="2"/>
      <c r="DA940" s="2"/>
      <c r="DB940" s="2"/>
      <c r="DC940" s="2"/>
      <c r="DD940" s="2"/>
      <c r="DE940" s="2"/>
      <c r="DF940" s="2"/>
      <c r="DG940" s="2"/>
      <c r="DH940" s="2"/>
      <c r="DI940" s="2"/>
      <c r="DJ940" s="2"/>
      <c r="DK940" s="2"/>
      <c r="DL940" s="2"/>
      <c r="DM940" s="2"/>
      <c r="DN940" s="2"/>
      <c r="DO940" s="2"/>
      <c r="DP940" s="2"/>
      <c r="DQ940" s="2"/>
      <c r="DR940" s="2"/>
      <c r="DS940" s="2"/>
      <c r="DT940" s="2"/>
      <c r="DU940" s="2"/>
      <c r="DV940" s="2"/>
      <c r="DW940" s="2"/>
      <c r="DX940" s="2"/>
      <c r="DY940" s="2"/>
      <c r="DZ940" s="2"/>
      <c r="EA940" s="2"/>
      <c r="EB940" s="2"/>
      <c r="EC940" s="2"/>
      <c r="ED940" s="2"/>
      <c r="EE940" s="2"/>
      <c r="EF940" s="2"/>
      <c r="EG940" s="2"/>
      <c r="EH940" s="2"/>
      <c r="EI940" s="2"/>
      <c r="EJ940" s="2"/>
      <c r="EK940" s="2"/>
      <c r="EL940" s="2"/>
      <c r="EM940" s="2"/>
      <c r="EN940" s="2"/>
      <c r="EO940" s="2"/>
      <c r="EP940" s="2"/>
      <c r="EQ940" s="2"/>
      <c r="ER940" s="2"/>
      <c r="ES940" s="2"/>
      <c r="ET940" s="2"/>
      <c r="EU940" s="2"/>
      <c r="EV940" s="2"/>
    </row>
    <row r="941" spans="1:152" ht="12.7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c r="BP941" s="2"/>
      <c r="BQ941" s="2"/>
      <c r="BR941" s="2"/>
      <c r="BS941" s="2"/>
      <c r="BT941" s="2"/>
      <c r="BU941" s="2"/>
      <c r="BV941" s="2"/>
      <c r="BW941" s="2"/>
      <c r="BX941" s="2"/>
      <c r="BY941" s="2"/>
      <c r="BZ941" s="2"/>
      <c r="CA941" s="2"/>
      <c r="CB941" s="2"/>
      <c r="CC941" s="2"/>
      <c r="CD941" s="2"/>
      <c r="CE941" s="2"/>
      <c r="CF941" s="2"/>
      <c r="CG941" s="2"/>
      <c r="CH941" s="2"/>
      <c r="CI941" s="2"/>
      <c r="CJ941" s="2"/>
      <c r="CK941" s="2"/>
      <c r="CL941" s="2"/>
      <c r="CM941" s="2"/>
      <c r="CN941" s="2"/>
      <c r="CO941" s="2"/>
      <c r="CP941" s="2"/>
      <c r="CQ941" s="2"/>
      <c r="CR941" s="2"/>
      <c r="CS941" s="2"/>
      <c r="CT941" s="2"/>
      <c r="CU941" s="2"/>
      <c r="CV941" s="2"/>
      <c r="CW941" s="2"/>
      <c r="CX941" s="2"/>
      <c r="CY941" s="2"/>
      <c r="CZ941" s="2"/>
      <c r="DA941" s="2"/>
      <c r="DB941" s="2"/>
      <c r="DC941" s="2"/>
      <c r="DD941" s="2"/>
      <c r="DE941" s="2"/>
      <c r="DF941" s="2"/>
      <c r="DG941" s="2"/>
      <c r="DH941" s="2"/>
      <c r="DI941" s="2"/>
      <c r="DJ941" s="2"/>
      <c r="DK941" s="2"/>
      <c r="DL941" s="2"/>
      <c r="DM941" s="2"/>
      <c r="DN941" s="2"/>
      <c r="DO941" s="2"/>
      <c r="DP941" s="2"/>
      <c r="DQ941" s="2"/>
      <c r="DR941" s="2"/>
      <c r="DS941" s="2"/>
      <c r="DT941" s="2"/>
      <c r="DU941" s="2"/>
      <c r="DV941" s="2"/>
      <c r="DW941" s="2"/>
      <c r="DX941" s="2"/>
      <c r="DY941" s="2"/>
      <c r="DZ941" s="2"/>
      <c r="EA941" s="2"/>
      <c r="EB941" s="2"/>
      <c r="EC941" s="2"/>
      <c r="ED941" s="2"/>
      <c r="EE941" s="2"/>
      <c r="EF941" s="2"/>
      <c r="EG941" s="2"/>
      <c r="EH941" s="2"/>
      <c r="EI941" s="2"/>
      <c r="EJ941" s="2"/>
      <c r="EK941" s="2"/>
      <c r="EL941" s="2"/>
      <c r="EM941" s="2"/>
      <c r="EN941" s="2"/>
      <c r="EO941" s="2"/>
      <c r="EP941" s="2"/>
      <c r="EQ941" s="2"/>
      <c r="ER941" s="2"/>
      <c r="ES941" s="2"/>
      <c r="ET941" s="2"/>
      <c r="EU941" s="2"/>
      <c r="EV941" s="2"/>
    </row>
    <row r="942" spans="1:152" ht="12.7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c r="BP942" s="2"/>
      <c r="BQ942" s="2"/>
      <c r="BR942" s="2"/>
      <c r="BS942" s="2"/>
      <c r="BT942" s="2"/>
      <c r="BU942" s="2"/>
      <c r="BV942" s="2"/>
      <c r="BW942" s="2"/>
      <c r="BX942" s="2"/>
      <c r="BY942" s="2"/>
      <c r="BZ942" s="2"/>
      <c r="CA942" s="2"/>
      <c r="CB942" s="2"/>
      <c r="CC942" s="2"/>
      <c r="CD942" s="2"/>
      <c r="CE942" s="2"/>
      <c r="CF942" s="2"/>
      <c r="CG942" s="2"/>
      <c r="CH942" s="2"/>
      <c r="CI942" s="2"/>
      <c r="CJ942" s="2"/>
      <c r="CK942" s="2"/>
      <c r="CL942" s="2"/>
      <c r="CM942" s="2"/>
      <c r="CN942" s="2"/>
      <c r="CO942" s="2"/>
      <c r="CP942" s="2"/>
      <c r="CQ942" s="2"/>
      <c r="CR942" s="2"/>
      <c r="CS942" s="2"/>
      <c r="CT942" s="2"/>
      <c r="CU942" s="2"/>
      <c r="CV942" s="2"/>
      <c r="CW942" s="2"/>
      <c r="CX942" s="2"/>
      <c r="CY942" s="2"/>
      <c r="CZ942" s="2"/>
      <c r="DA942" s="2"/>
      <c r="DB942" s="2"/>
      <c r="DC942" s="2"/>
      <c r="DD942" s="2"/>
      <c r="DE942" s="2"/>
      <c r="DF942" s="2"/>
      <c r="DG942" s="2"/>
      <c r="DH942" s="2"/>
      <c r="DI942" s="2"/>
      <c r="DJ942" s="2"/>
      <c r="DK942" s="2"/>
      <c r="DL942" s="2"/>
      <c r="DM942" s="2"/>
      <c r="DN942" s="2"/>
      <c r="DO942" s="2"/>
      <c r="DP942" s="2"/>
      <c r="DQ942" s="2"/>
      <c r="DR942" s="2"/>
      <c r="DS942" s="2"/>
      <c r="DT942" s="2"/>
      <c r="DU942" s="2"/>
      <c r="DV942" s="2"/>
      <c r="DW942" s="2"/>
      <c r="DX942" s="2"/>
      <c r="DY942" s="2"/>
      <c r="DZ942" s="2"/>
      <c r="EA942" s="2"/>
      <c r="EB942" s="2"/>
      <c r="EC942" s="2"/>
      <c r="ED942" s="2"/>
      <c r="EE942" s="2"/>
      <c r="EF942" s="2"/>
      <c r="EG942" s="2"/>
      <c r="EH942" s="2"/>
      <c r="EI942" s="2"/>
      <c r="EJ942" s="2"/>
      <c r="EK942" s="2"/>
      <c r="EL942" s="2"/>
      <c r="EM942" s="2"/>
      <c r="EN942" s="2"/>
      <c r="EO942" s="2"/>
      <c r="EP942" s="2"/>
      <c r="EQ942" s="2"/>
      <c r="ER942" s="2"/>
      <c r="ES942" s="2"/>
      <c r="ET942" s="2"/>
      <c r="EU942" s="2"/>
      <c r="EV942" s="2"/>
    </row>
    <row r="943" spans="1:152" ht="12.7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c r="BP943" s="2"/>
      <c r="BQ943" s="2"/>
      <c r="BR943" s="2"/>
      <c r="BS943" s="2"/>
      <c r="BT943" s="2"/>
      <c r="BU943" s="2"/>
      <c r="BV943" s="2"/>
      <c r="BW943" s="2"/>
      <c r="BX943" s="2"/>
      <c r="BY943" s="2"/>
      <c r="BZ943" s="2"/>
      <c r="CA943" s="2"/>
      <c r="CB943" s="2"/>
      <c r="CC943" s="2"/>
      <c r="CD943" s="2"/>
      <c r="CE943" s="2"/>
      <c r="CF943" s="2"/>
      <c r="CG943" s="2"/>
      <c r="CH943" s="2"/>
      <c r="CI943" s="2"/>
      <c r="CJ943" s="2"/>
      <c r="CK943" s="2"/>
      <c r="CL943" s="2"/>
      <c r="CM943" s="2"/>
      <c r="CN943" s="2"/>
      <c r="CO943" s="2"/>
      <c r="CP943" s="2"/>
      <c r="CQ943" s="2"/>
      <c r="CR943" s="2"/>
      <c r="CS943" s="2"/>
      <c r="CT943" s="2"/>
      <c r="CU943" s="2"/>
      <c r="CV943" s="2"/>
      <c r="CW943" s="2"/>
      <c r="CX943" s="2"/>
      <c r="CY943" s="2"/>
      <c r="CZ943" s="2"/>
      <c r="DA943" s="2"/>
      <c r="DB943" s="2"/>
      <c r="DC943" s="2"/>
      <c r="DD943" s="2"/>
      <c r="DE943" s="2"/>
      <c r="DF943" s="2"/>
      <c r="DG943" s="2"/>
      <c r="DH943" s="2"/>
      <c r="DI943" s="2"/>
      <c r="DJ943" s="2"/>
      <c r="DK943" s="2"/>
      <c r="DL943" s="2"/>
      <c r="DM943" s="2"/>
      <c r="DN943" s="2"/>
      <c r="DO943" s="2"/>
      <c r="DP943" s="2"/>
      <c r="DQ943" s="2"/>
      <c r="DR943" s="2"/>
      <c r="DS943" s="2"/>
      <c r="DT943" s="2"/>
      <c r="DU943" s="2"/>
      <c r="DV943" s="2"/>
      <c r="DW943" s="2"/>
      <c r="DX943" s="2"/>
      <c r="DY943" s="2"/>
      <c r="DZ943" s="2"/>
      <c r="EA943" s="2"/>
      <c r="EB943" s="2"/>
      <c r="EC943" s="2"/>
      <c r="ED943" s="2"/>
      <c r="EE943" s="2"/>
      <c r="EF943" s="2"/>
      <c r="EG943" s="2"/>
      <c r="EH943" s="2"/>
      <c r="EI943" s="2"/>
      <c r="EJ943" s="2"/>
      <c r="EK943" s="2"/>
      <c r="EL943" s="2"/>
      <c r="EM943" s="2"/>
      <c r="EN943" s="2"/>
      <c r="EO943" s="2"/>
      <c r="EP943" s="2"/>
      <c r="EQ943" s="2"/>
      <c r="ER943" s="2"/>
      <c r="ES943" s="2"/>
      <c r="ET943" s="2"/>
      <c r="EU943" s="2"/>
      <c r="EV943" s="2"/>
    </row>
    <row r="944" spans="1:152" ht="12.7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c r="BR944" s="2"/>
      <c r="BS944" s="2"/>
      <c r="BT944" s="2"/>
      <c r="BU944" s="2"/>
      <c r="BV944" s="2"/>
      <c r="BW944" s="2"/>
      <c r="BX944" s="2"/>
      <c r="BY944" s="2"/>
      <c r="BZ944" s="2"/>
      <c r="CA944" s="2"/>
      <c r="CB944" s="2"/>
      <c r="CC944" s="2"/>
      <c r="CD944" s="2"/>
      <c r="CE944" s="2"/>
      <c r="CF944" s="2"/>
      <c r="CG944" s="2"/>
      <c r="CH944" s="2"/>
      <c r="CI944" s="2"/>
      <c r="CJ944" s="2"/>
      <c r="CK944" s="2"/>
      <c r="CL944" s="2"/>
      <c r="CM944" s="2"/>
      <c r="CN944" s="2"/>
      <c r="CO944" s="2"/>
      <c r="CP944" s="2"/>
      <c r="CQ944" s="2"/>
      <c r="CR944" s="2"/>
      <c r="CS944" s="2"/>
      <c r="CT944" s="2"/>
      <c r="CU944" s="2"/>
      <c r="CV944" s="2"/>
      <c r="CW944" s="2"/>
      <c r="CX944" s="2"/>
      <c r="CY944" s="2"/>
      <c r="CZ944" s="2"/>
      <c r="DA944" s="2"/>
      <c r="DB944" s="2"/>
      <c r="DC944" s="2"/>
      <c r="DD944" s="2"/>
      <c r="DE944" s="2"/>
      <c r="DF944" s="2"/>
      <c r="DG944" s="2"/>
      <c r="DH944" s="2"/>
      <c r="DI944" s="2"/>
      <c r="DJ944" s="2"/>
      <c r="DK944" s="2"/>
      <c r="DL944" s="2"/>
      <c r="DM944" s="2"/>
      <c r="DN944" s="2"/>
      <c r="DO944" s="2"/>
      <c r="DP944" s="2"/>
      <c r="DQ944" s="2"/>
      <c r="DR944" s="2"/>
      <c r="DS944" s="2"/>
      <c r="DT944" s="2"/>
      <c r="DU944" s="2"/>
      <c r="DV944" s="2"/>
      <c r="DW944" s="2"/>
      <c r="DX944" s="2"/>
      <c r="DY944" s="2"/>
      <c r="DZ944" s="2"/>
      <c r="EA944" s="2"/>
      <c r="EB944" s="2"/>
      <c r="EC944" s="2"/>
      <c r="ED944" s="2"/>
      <c r="EE944" s="2"/>
      <c r="EF944" s="2"/>
      <c r="EG944" s="2"/>
      <c r="EH944" s="2"/>
      <c r="EI944" s="2"/>
      <c r="EJ944" s="2"/>
      <c r="EK944" s="2"/>
      <c r="EL944" s="2"/>
      <c r="EM944" s="2"/>
      <c r="EN944" s="2"/>
      <c r="EO944" s="2"/>
      <c r="EP944" s="2"/>
      <c r="EQ944" s="2"/>
      <c r="ER944" s="2"/>
      <c r="ES944" s="2"/>
      <c r="ET944" s="2"/>
      <c r="EU944" s="2"/>
      <c r="EV944" s="2"/>
    </row>
    <row r="945" spans="1:152" ht="12.7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c r="BR945" s="2"/>
      <c r="BS945" s="2"/>
      <c r="BT945" s="2"/>
      <c r="BU945" s="2"/>
      <c r="BV945" s="2"/>
      <c r="BW945" s="2"/>
      <c r="BX945" s="2"/>
      <c r="BY945" s="2"/>
      <c r="BZ945" s="2"/>
      <c r="CA945" s="2"/>
      <c r="CB945" s="2"/>
      <c r="CC945" s="2"/>
      <c r="CD945" s="2"/>
      <c r="CE945" s="2"/>
      <c r="CF945" s="2"/>
      <c r="CG945" s="2"/>
      <c r="CH945" s="2"/>
      <c r="CI945" s="2"/>
      <c r="CJ945" s="2"/>
      <c r="CK945" s="2"/>
      <c r="CL945" s="2"/>
      <c r="CM945" s="2"/>
      <c r="CN945" s="2"/>
      <c r="CO945" s="2"/>
      <c r="CP945" s="2"/>
      <c r="CQ945" s="2"/>
      <c r="CR945" s="2"/>
      <c r="CS945" s="2"/>
      <c r="CT945" s="2"/>
      <c r="CU945" s="2"/>
      <c r="CV945" s="2"/>
      <c r="CW945" s="2"/>
      <c r="CX945" s="2"/>
      <c r="CY945" s="2"/>
      <c r="CZ945" s="2"/>
      <c r="DA945" s="2"/>
      <c r="DB945" s="2"/>
      <c r="DC945" s="2"/>
      <c r="DD945" s="2"/>
      <c r="DE945" s="2"/>
      <c r="DF945" s="2"/>
      <c r="DG945" s="2"/>
      <c r="DH945" s="2"/>
      <c r="DI945" s="2"/>
      <c r="DJ945" s="2"/>
      <c r="DK945" s="2"/>
      <c r="DL945" s="2"/>
      <c r="DM945" s="2"/>
      <c r="DN945" s="2"/>
      <c r="DO945" s="2"/>
      <c r="DP945" s="2"/>
      <c r="DQ945" s="2"/>
      <c r="DR945" s="2"/>
      <c r="DS945" s="2"/>
      <c r="DT945" s="2"/>
      <c r="DU945" s="2"/>
      <c r="DV945" s="2"/>
      <c r="DW945" s="2"/>
      <c r="DX945" s="2"/>
      <c r="DY945" s="2"/>
      <c r="DZ945" s="2"/>
      <c r="EA945" s="2"/>
      <c r="EB945" s="2"/>
      <c r="EC945" s="2"/>
      <c r="ED945" s="2"/>
      <c r="EE945" s="2"/>
      <c r="EF945" s="2"/>
      <c r="EG945" s="2"/>
      <c r="EH945" s="2"/>
      <c r="EI945" s="2"/>
      <c r="EJ945" s="2"/>
      <c r="EK945" s="2"/>
      <c r="EL945" s="2"/>
      <c r="EM945" s="2"/>
      <c r="EN945" s="2"/>
      <c r="EO945" s="2"/>
      <c r="EP945" s="2"/>
      <c r="EQ945" s="2"/>
      <c r="ER945" s="2"/>
      <c r="ES945" s="2"/>
      <c r="ET945" s="2"/>
      <c r="EU945" s="2"/>
      <c r="EV945" s="2"/>
    </row>
    <row r="946" spans="1:152" ht="12.7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c r="BR946" s="2"/>
      <c r="BS946" s="2"/>
      <c r="BT946" s="2"/>
      <c r="BU946" s="2"/>
      <c r="BV946" s="2"/>
      <c r="BW946" s="2"/>
      <c r="BX946" s="2"/>
      <c r="BY946" s="2"/>
      <c r="BZ946" s="2"/>
      <c r="CA946" s="2"/>
      <c r="CB946" s="2"/>
      <c r="CC946" s="2"/>
      <c r="CD946" s="2"/>
      <c r="CE946" s="2"/>
      <c r="CF946" s="2"/>
      <c r="CG946" s="2"/>
      <c r="CH946" s="2"/>
      <c r="CI946" s="2"/>
      <c r="CJ946" s="2"/>
      <c r="CK946" s="2"/>
      <c r="CL946" s="2"/>
      <c r="CM946" s="2"/>
      <c r="CN946" s="2"/>
      <c r="CO946" s="2"/>
      <c r="CP946" s="2"/>
      <c r="CQ946" s="2"/>
      <c r="CR946" s="2"/>
      <c r="CS946" s="2"/>
      <c r="CT946" s="2"/>
      <c r="CU946" s="2"/>
      <c r="CV946" s="2"/>
      <c r="CW946" s="2"/>
      <c r="CX946" s="2"/>
      <c r="CY946" s="2"/>
      <c r="CZ946" s="2"/>
      <c r="DA946" s="2"/>
      <c r="DB946" s="2"/>
      <c r="DC946" s="2"/>
      <c r="DD946" s="2"/>
      <c r="DE946" s="2"/>
      <c r="DF946" s="2"/>
      <c r="DG946" s="2"/>
      <c r="DH946" s="2"/>
      <c r="DI946" s="2"/>
      <c r="DJ946" s="2"/>
      <c r="DK946" s="2"/>
      <c r="DL946" s="2"/>
      <c r="DM946" s="2"/>
      <c r="DN946" s="2"/>
      <c r="DO946" s="2"/>
      <c r="DP946" s="2"/>
      <c r="DQ946" s="2"/>
      <c r="DR946" s="2"/>
      <c r="DS946" s="2"/>
      <c r="DT946" s="2"/>
      <c r="DU946" s="2"/>
      <c r="DV946" s="2"/>
      <c r="DW946" s="2"/>
      <c r="DX946" s="2"/>
      <c r="DY946" s="2"/>
      <c r="DZ946" s="2"/>
      <c r="EA946" s="2"/>
      <c r="EB946" s="2"/>
      <c r="EC946" s="2"/>
      <c r="ED946" s="2"/>
      <c r="EE946" s="2"/>
      <c r="EF946" s="2"/>
      <c r="EG946" s="2"/>
      <c r="EH946" s="2"/>
      <c r="EI946" s="2"/>
      <c r="EJ946" s="2"/>
      <c r="EK946" s="2"/>
      <c r="EL946" s="2"/>
      <c r="EM946" s="2"/>
      <c r="EN946" s="2"/>
      <c r="EO946" s="2"/>
      <c r="EP946" s="2"/>
      <c r="EQ946" s="2"/>
      <c r="ER946" s="2"/>
      <c r="ES946" s="2"/>
      <c r="ET946" s="2"/>
      <c r="EU946" s="2"/>
      <c r="EV946" s="2"/>
    </row>
    <row r="947" spans="1:152" ht="12.7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
      <c r="BR947" s="2"/>
      <c r="BS947" s="2"/>
      <c r="BT947" s="2"/>
      <c r="BU947" s="2"/>
      <c r="BV947" s="2"/>
      <c r="BW947" s="2"/>
      <c r="BX947" s="2"/>
      <c r="BY947" s="2"/>
      <c r="BZ947" s="2"/>
      <c r="CA947" s="2"/>
      <c r="CB947" s="2"/>
      <c r="CC947" s="2"/>
      <c r="CD947" s="2"/>
      <c r="CE947" s="2"/>
      <c r="CF947" s="2"/>
      <c r="CG947" s="2"/>
      <c r="CH947" s="2"/>
      <c r="CI947" s="2"/>
      <c r="CJ947" s="2"/>
      <c r="CK947" s="2"/>
      <c r="CL947" s="2"/>
      <c r="CM947" s="2"/>
      <c r="CN947" s="2"/>
      <c r="CO947" s="2"/>
      <c r="CP947" s="2"/>
      <c r="CQ947" s="2"/>
      <c r="CR947" s="2"/>
      <c r="CS947" s="2"/>
      <c r="CT947" s="2"/>
      <c r="CU947" s="2"/>
      <c r="CV947" s="2"/>
      <c r="CW947" s="2"/>
      <c r="CX947" s="2"/>
      <c r="CY947" s="2"/>
      <c r="CZ947" s="2"/>
      <c r="DA947" s="2"/>
      <c r="DB947" s="2"/>
      <c r="DC947" s="2"/>
      <c r="DD947" s="2"/>
      <c r="DE947" s="2"/>
      <c r="DF947" s="2"/>
      <c r="DG947" s="2"/>
      <c r="DH947" s="2"/>
      <c r="DI947" s="2"/>
      <c r="DJ947" s="2"/>
      <c r="DK947" s="2"/>
      <c r="DL947" s="2"/>
      <c r="DM947" s="2"/>
      <c r="DN947" s="2"/>
      <c r="DO947" s="2"/>
      <c r="DP947" s="2"/>
      <c r="DQ947" s="2"/>
      <c r="DR947" s="2"/>
      <c r="DS947" s="2"/>
      <c r="DT947" s="2"/>
      <c r="DU947" s="2"/>
      <c r="DV947" s="2"/>
      <c r="DW947" s="2"/>
      <c r="DX947" s="2"/>
      <c r="DY947" s="2"/>
      <c r="DZ947" s="2"/>
      <c r="EA947" s="2"/>
      <c r="EB947" s="2"/>
      <c r="EC947" s="2"/>
      <c r="ED947" s="2"/>
      <c r="EE947" s="2"/>
      <c r="EF947" s="2"/>
      <c r="EG947" s="2"/>
      <c r="EH947" s="2"/>
      <c r="EI947" s="2"/>
      <c r="EJ947" s="2"/>
      <c r="EK947" s="2"/>
      <c r="EL947" s="2"/>
      <c r="EM947" s="2"/>
      <c r="EN947" s="2"/>
      <c r="EO947" s="2"/>
      <c r="EP947" s="2"/>
      <c r="EQ947" s="2"/>
      <c r="ER947" s="2"/>
      <c r="ES947" s="2"/>
      <c r="ET947" s="2"/>
      <c r="EU947" s="2"/>
      <c r="EV947" s="2"/>
    </row>
    <row r="948" spans="1:152" ht="12.7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c r="BR948" s="2"/>
      <c r="BS948" s="2"/>
      <c r="BT948" s="2"/>
      <c r="BU948" s="2"/>
      <c r="BV948" s="2"/>
      <c r="BW948" s="2"/>
      <c r="BX948" s="2"/>
      <c r="BY948" s="2"/>
      <c r="BZ948" s="2"/>
      <c r="CA948" s="2"/>
      <c r="CB948" s="2"/>
      <c r="CC948" s="2"/>
      <c r="CD948" s="2"/>
      <c r="CE948" s="2"/>
      <c r="CF948" s="2"/>
      <c r="CG948" s="2"/>
      <c r="CH948" s="2"/>
      <c r="CI948" s="2"/>
      <c r="CJ948" s="2"/>
      <c r="CK948" s="2"/>
      <c r="CL948" s="2"/>
      <c r="CM948" s="2"/>
      <c r="CN948" s="2"/>
      <c r="CO948" s="2"/>
      <c r="CP948" s="2"/>
      <c r="CQ948" s="2"/>
      <c r="CR948" s="2"/>
      <c r="CS948" s="2"/>
      <c r="CT948" s="2"/>
      <c r="CU948" s="2"/>
      <c r="CV948" s="2"/>
      <c r="CW948" s="2"/>
      <c r="CX948" s="2"/>
      <c r="CY948" s="2"/>
      <c r="CZ948" s="2"/>
      <c r="DA948" s="2"/>
      <c r="DB948" s="2"/>
      <c r="DC948" s="2"/>
      <c r="DD948" s="2"/>
      <c r="DE948" s="2"/>
      <c r="DF948" s="2"/>
      <c r="DG948" s="2"/>
      <c r="DH948" s="2"/>
      <c r="DI948" s="2"/>
      <c r="DJ948" s="2"/>
      <c r="DK948" s="2"/>
      <c r="DL948" s="2"/>
      <c r="DM948" s="2"/>
      <c r="DN948" s="2"/>
      <c r="DO948" s="2"/>
      <c r="DP948" s="2"/>
      <c r="DQ948" s="2"/>
      <c r="DR948" s="2"/>
      <c r="DS948" s="2"/>
      <c r="DT948" s="2"/>
      <c r="DU948" s="2"/>
      <c r="DV948" s="2"/>
      <c r="DW948" s="2"/>
      <c r="DX948" s="2"/>
      <c r="DY948" s="2"/>
      <c r="DZ948" s="2"/>
      <c r="EA948" s="2"/>
      <c r="EB948" s="2"/>
      <c r="EC948" s="2"/>
      <c r="ED948" s="2"/>
      <c r="EE948" s="2"/>
      <c r="EF948" s="2"/>
      <c r="EG948" s="2"/>
      <c r="EH948" s="2"/>
      <c r="EI948" s="2"/>
      <c r="EJ948" s="2"/>
      <c r="EK948" s="2"/>
      <c r="EL948" s="2"/>
      <c r="EM948" s="2"/>
      <c r="EN948" s="2"/>
      <c r="EO948" s="2"/>
      <c r="EP948" s="2"/>
      <c r="EQ948" s="2"/>
      <c r="ER948" s="2"/>
      <c r="ES948" s="2"/>
      <c r="ET948" s="2"/>
      <c r="EU948" s="2"/>
      <c r="EV948" s="2"/>
    </row>
    <row r="949" spans="1:152" ht="12.7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c r="BR949" s="2"/>
      <c r="BS949" s="2"/>
      <c r="BT949" s="2"/>
      <c r="BU949" s="2"/>
      <c r="BV949" s="2"/>
      <c r="BW949" s="2"/>
      <c r="BX949" s="2"/>
      <c r="BY949" s="2"/>
      <c r="BZ949" s="2"/>
      <c r="CA949" s="2"/>
      <c r="CB949" s="2"/>
      <c r="CC949" s="2"/>
      <c r="CD949" s="2"/>
      <c r="CE949" s="2"/>
      <c r="CF949" s="2"/>
      <c r="CG949" s="2"/>
      <c r="CH949" s="2"/>
      <c r="CI949" s="2"/>
      <c r="CJ949" s="2"/>
      <c r="CK949" s="2"/>
      <c r="CL949" s="2"/>
      <c r="CM949" s="2"/>
      <c r="CN949" s="2"/>
      <c r="CO949" s="2"/>
      <c r="CP949" s="2"/>
      <c r="CQ949" s="2"/>
      <c r="CR949" s="2"/>
      <c r="CS949" s="2"/>
      <c r="CT949" s="2"/>
      <c r="CU949" s="2"/>
      <c r="CV949" s="2"/>
      <c r="CW949" s="2"/>
      <c r="CX949" s="2"/>
      <c r="CY949" s="2"/>
      <c r="CZ949" s="2"/>
      <c r="DA949" s="2"/>
      <c r="DB949" s="2"/>
      <c r="DC949" s="2"/>
      <c r="DD949" s="2"/>
      <c r="DE949" s="2"/>
      <c r="DF949" s="2"/>
      <c r="DG949" s="2"/>
      <c r="DH949" s="2"/>
      <c r="DI949" s="2"/>
      <c r="DJ949" s="2"/>
      <c r="DK949" s="2"/>
      <c r="DL949" s="2"/>
      <c r="DM949" s="2"/>
      <c r="DN949" s="2"/>
      <c r="DO949" s="2"/>
      <c r="DP949" s="2"/>
      <c r="DQ949" s="2"/>
      <c r="DR949" s="2"/>
      <c r="DS949" s="2"/>
      <c r="DT949" s="2"/>
      <c r="DU949" s="2"/>
      <c r="DV949" s="2"/>
      <c r="DW949" s="2"/>
      <c r="DX949" s="2"/>
      <c r="DY949" s="2"/>
      <c r="DZ949" s="2"/>
      <c r="EA949" s="2"/>
      <c r="EB949" s="2"/>
      <c r="EC949" s="2"/>
      <c r="ED949" s="2"/>
      <c r="EE949" s="2"/>
      <c r="EF949" s="2"/>
      <c r="EG949" s="2"/>
      <c r="EH949" s="2"/>
      <c r="EI949" s="2"/>
      <c r="EJ949" s="2"/>
      <c r="EK949" s="2"/>
      <c r="EL949" s="2"/>
      <c r="EM949" s="2"/>
      <c r="EN949" s="2"/>
      <c r="EO949" s="2"/>
      <c r="EP949" s="2"/>
      <c r="EQ949" s="2"/>
      <c r="ER949" s="2"/>
      <c r="ES949" s="2"/>
      <c r="ET949" s="2"/>
      <c r="EU949" s="2"/>
      <c r="EV949" s="2"/>
    </row>
    <row r="950" spans="1:152" ht="12.7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c r="BS950" s="2"/>
      <c r="BT950" s="2"/>
      <c r="BU950" s="2"/>
      <c r="BV950" s="2"/>
      <c r="BW950" s="2"/>
      <c r="BX950" s="2"/>
      <c r="BY950" s="2"/>
      <c r="BZ950" s="2"/>
      <c r="CA950" s="2"/>
      <c r="CB950" s="2"/>
      <c r="CC950" s="2"/>
      <c r="CD950" s="2"/>
      <c r="CE950" s="2"/>
      <c r="CF950" s="2"/>
      <c r="CG950" s="2"/>
      <c r="CH950" s="2"/>
      <c r="CI950" s="2"/>
      <c r="CJ950" s="2"/>
      <c r="CK950" s="2"/>
      <c r="CL950" s="2"/>
      <c r="CM950" s="2"/>
      <c r="CN950" s="2"/>
      <c r="CO950" s="2"/>
      <c r="CP950" s="2"/>
      <c r="CQ950" s="2"/>
      <c r="CR950" s="2"/>
      <c r="CS950" s="2"/>
      <c r="CT950" s="2"/>
      <c r="CU950" s="2"/>
      <c r="CV950" s="2"/>
      <c r="CW950" s="2"/>
      <c r="CX950" s="2"/>
      <c r="CY950" s="2"/>
      <c r="CZ950" s="2"/>
      <c r="DA950" s="2"/>
      <c r="DB950" s="2"/>
      <c r="DC950" s="2"/>
      <c r="DD950" s="2"/>
      <c r="DE950" s="2"/>
      <c r="DF950" s="2"/>
      <c r="DG950" s="2"/>
      <c r="DH950" s="2"/>
      <c r="DI950" s="2"/>
      <c r="DJ950" s="2"/>
      <c r="DK950" s="2"/>
      <c r="DL950" s="2"/>
      <c r="DM950" s="2"/>
      <c r="DN950" s="2"/>
      <c r="DO950" s="2"/>
      <c r="DP950" s="2"/>
      <c r="DQ950" s="2"/>
      <c r="DR950" s="2"/>
      <c r="DS950" s="2"/>
      <c r="DT950" s="2"/>
      <c r="DU950" s="2"/>
      <c r="DV950" s="2"/>
      <c r="DW950" s="2"/>
      <c r="DX950" s="2"/>
      <c r="DY950" s="2"/>
      <c r="DZ950" s="2"/>
      <c r="EA950" s="2"/>
      <c r="EB950" s="2"/>
      <c r="EC950" s="2"/>
      <c r="ED950" s="2"/>
      <c r="EE950" s="2"/>
      <c r="EF950" s="2"/>
      <c r="EG950" s="2"/>
      <c r="EH950" s="2"/>
      <c r="EI950" s="2"/>
      <c r="EJ950" s="2"/>
      <c r="EK950" s="2"/>
      <c r="EL950" s="2"/>
      <c r="EM950" s="2"/>
      <c r="EN950" s="2"/>
      <c r="EO950" s="2"/>
      <c r="EP950" s="2"/>
      <c r="EQ950" s="2"/>
      <c r="ER950" s="2"/>
      <c r="ES950" s="2"/>
      <c r="ET950" s="2"/>
      <c r="EU950" s="2"/>
      <c r="EV950" s="2"/>
    </row>
    <row r="951" spans="1:152" ht="12.7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c r="BR951" s="2"/>
      <c r="BS951" s="2"/>
      <c r="BT951" s="2"/>
      <c r="BU951" s="2"/>
      <c r="BV951" s="2"/>
      <c r="BW951" s="2"/>
      <c r="BX951" s="2"/>
      <c r="BY951" s="2"/>
      <c r="BZ951" s="2"/>
      <c r="CA951" s="2"/>
      <c r="CB951" s="2"/>
      <c r="CC951" s="2"/>
      <c r="CD951" s="2"/>
      <c r="CE951" s="2"/>
      <c r="CF951" s="2"/>
      <c r="CG951" s="2"/>
      <c r="CH951" s="2"/>
      <c r="CI951" s="2"/>
      <c r="CJ951" s="2"/>
      <c r="CK951" s="2"/>
      <c r="CL951" s="2"/>
      <c r="CM951" s="2"/>
      <c r="CN951" s="2"/>
      <c r="CO951" s="2"/>
      <c r="CP951" s="2"/>
      <c r="CQ951" s="2"/>
      <c r="CR951" s="2"/>
      <c r="CS951" s="2"/>
      <c r="CT951" s="2"/>
      <c r="CU951" s="2"/>
      <c r="CV951" s="2"/>
      <c r="CW951" s="2"/>
      <c r="CX951" s="2"/>
      <c r="CY951" s="2"/>
      <c r="CZ951" s="2"/>
      <c r="DA951" s="2"/>
      <c r="DB951" s="2"/>
      <c r="DC951" s="2"/>
      <c r="DD951" s="2"/>
      <c r="DE951" s="2"/>
      <c r="DF951" s="2"/>
      <c r="DG951" s="2"/>
      <c r="DH951" s="2"/>
      <c r="DI951" s="2"/>
      <c r="DJ951" s="2"/>
      <c r="DK951" s="2"/>
      <c r="DL951" s="2"/>
      <c r="DM951" s="2"/>
      <c r="DN951" s="2"/>
      <c r="DO951" s="2"/>
      <c r="DP951" s="2"/>
      <c r="DQ951" s="2"/>
      <c r="DR951" s="2"/>
      <c r="DS951" s="2"/>
      <c r="DT951" s="2"/>
      <c r="DU951" s="2"/>
      <c r="DV951" s="2"/>
      <c r="DW951" s="2"/>
      <c r="DX951" s="2"/>
      <c r="DY951" s="2"/>
      <c r="DZ951" s="2"/>
      <c r="EA951" s="2"/>
      <c r="EB951" s="2"/>
      <c r="EC951" s="2"/>
      <c r="ED951" s="2"/>
      <c r="EE951" s="2"/>
      <c r="EF951" s="2"/>
      <c r="EG951" s="2"/>
      <c r="EH951" s="2"/>
      <c r="EI951" s="2"/>
      <c r="EJ951" s="2"/>
      <c r="EK951" s="2"/>
      <c r="EL951" s="2"/>
      <c r="EM951" s="2"/>
      <c r="EN951" s="2"/>
      <c r="EO951" s="2"/>
      <c r="EP951" s="2"/>
      <c r="EQ951" s="2"/>
      <c r="ER951" s="2"/>
      <c r="ES951" s="2"/>
      <c r="ET951" s="2"/>
      <c r="EU951" s="2"/>
      <c r="EV951" s="2"/>
    </row>
    <row r="952" spans="1:152" ht="12.7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c r="BR952" s="2"/>
      <c r="BS952" s="2"/>
      <c r="BT952" s="2"/>
      <c r="BU952" s="2"/>
      <c r="BV952" s="2"/>
      <c r="BW952" s="2"/>
      <c r="BX952" s="2"/>
      <c r="BY952" s="2"/>
      <c r="BZ952" s="2"/>
      <c r="CA952" s="2"/>
      <c r="CB952" s="2"/>
      <c r="CC952" s="2"/>
      <c r="CD952" s="2"/>
      <c r="CE952" s="2"/>
      <c r="CF952" s="2"/>
      <c r="CG952" s="2"/>
      <c r="CH952" s="2"/>
      <c r="CI952" s="2"/>
      <c r="CJ952" s="2"/>
      <c r="CK952" s="2"/>
      <c r="CL952" s="2"/>
      <c r="CM952" s="2"/>
      <c r="CN952" s="2"/>
      <c r="CO952" s="2"/>
      <c r="CP952" s="2"/>
      <c r="CQ952" s="2"/>
      <c r="CR952" s="2"/>
      <c r="CS952" s="2"/>
      <c r="CT952" s="2"/>
      <c r="CU952" s="2"/>
      <c r="CV952" s="2"/>
      <c r="CW952" s="2"/>
      <c r="CX952" s="2"/>
      <c r="CY952" s="2"/>
      <c r="CZ952" s="2"/>
      <c r="DA952" s="2"/>
      <c r="DB952" s="2"/>
      <c r="DC952" s="2"/>
      <c r="DD952" s="2"/>
      <c r="DE952" s="2"/>
      <c r="DF952" s="2"/>
      <c r="DG952" s="2"/>
      <c r="DH952" s="2"/>
      <c r="DI952" s="2"/>
      <c r="DJ952" s="2"/>
      <c r="DK952" s="2"/>
      <c r="DL952" s="2"/>
      <c r="DM952" s="2"/>
      <c r="DN952" s="2"/>
      <c r="DO952" s="2"/>
      <c r="DP952" s="2"/>
      <c r="DQ952" s="2"/>
      <c r="DR952" s="2"/>
      <c r="DS952" s="2"/>
      <c r="DT952" s="2"/>
      <c r="DU952" s="2"/>
      <c r="DV952" s="2"/>
      <c r="DW952" s="2"/>
      <c r="DX952" s="2"/>
      <c r="DY952" s="2"/>
      <c r="DZ952" s="2"/>
      <c r="EA952" s="2"/>
      <c r="EB952" s="2"/>
      <c r="EC952" s="2"/>
      <c r="ED952" s="2"/>
      <c r="EE952" s="2"/>
      <c r="EF952" s="2"/>
      <c r="EG952" s="2"/>
      <c r="EH952" s="2"/>
      <c r="EI952" s="2"/>
      <c r="EJ952" s="2"/>
      <c r="EK952" s="2"/>
      <c r="EL952" s="2"/>
      <c r="EM952" s="2"/>
      <c r="EN952" s="2"/>
      <c r="EO952" s="2"/>
      <c r="EP952" s="2"/>
      <c r="EQ952" s="2"/>
      <c r="ER952" s="2"/>
      <c r="ES952" s="2"/>
      <c r="ET952" s="2"/>
      <c r="EU952" s="2"/>
      <c r="EV952" s="2"/>
    </row>
    <row r="953" spans="1:152" ht="12.7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c r="BR953" s="2"/>
      <c r="BS953" s="2"/>
      <c r="BT953" s="2"/>
      <c r="BU953" s="2"/>
      <c r="BV953" s="2"/>
      <c r="BW953" s="2"/>
      <c r="BX953" s="2"/>
      <c r="BY953" s="2"/>
      <c r="BZ953" s="2"/>
      <c r="CA953" s="2"/>
      <c r="CB953" s="2"/>
      <c r="CC953" s="2"/>
      <c r="CD953" s="2"/>
      <c r="CE953" s="2"/>
      <c r="CF953" s="2"/>
      <c r="CG953" s="2"/>
      <c r="CH953" s="2"/>
      <c r="CI953" s="2"/>
      <c r="CJ953" s="2"/>
      <c r="CK953" s="2"/>
      <c r="CL953" s="2"/>
      <c r="CM953" s="2"/>
      <c r="CN953" s="2"/>
      <c r="CO953" s="2"/>
      <c r="CP953" s="2"/>
      <c r="CQ953" s="2"/>
      <c r="CR953" s="2"/>
      <c r="CS953" s="2"/>
      <c r="CT953" s="2"/>
      <c r="CU953" s="2"/>
      <c r="CV953" s="2"/>
      <c r="CW953" s="2"/>
      <c r="CX953" s="2"/>
      <c r="CY953" s="2"/>
      <c r="CZ953" s="2"/>
      <c r="DA953" s="2"/>
      <c r="DB953" s="2"/>
      <c r="DC953" s="2"/>
      <c r="DD953" s="2"/>
      <c r="DE953" s="2"/>
      <c r="DF953" s="2"/>
      <c r="DG953" s="2"/>
      <c r="DH953" s="2"/>
      <c r="DI953" s="2"/>
      <c r="DJ953" s="2"/>
      <c r="DK953" s="2"/>
      <c r="DL953" s="2"/>
      <c r="DM953" s="2"/>
      <c r="DN953" s="2"/>
      <c r="DO953" s="2"/>
      <c r="DP953" s="2"/>
      <c r="DQ953" s="2"/>
      <c r="DR953" s="2"/>
      <c r="DS953" s="2"/>
      <c r="DT953" s="2"/>
      <c r="DU953" s="2"/>
      <c r="DV953" s="2"/>
      <c r="DW953" s="2"/>
      <c r="DX953" s="2"/>
      <c r="DY953" s="2"/>
      <c r="DZ953" s="2"/>
      <c r="EA953" s="2"/>
      <c r="EB953" s="2"/>
      <c r="EC953" s="2"/>
      <c r="ED953" s="2"/>
      <c r="EE953" s="2"/>
      <c r="EF953" s="2"/>
      <c r="EG953" s="2"/>
      <c r="EH953" s="2"/>
      <c r="EI953" s="2"/>
      <c r="EJ953" s="2"/>
      <c r="EK953" s="2"/>
      <c r="EL953" s="2"/>
      <c r="EM953" s="2"/>
      <c r="EN953" s="2"/>
      <c r="EO953" s="2"/>
      <c r="EP953" s="2"/>
      <c r="EQ953" s="2"/>
      <c r="ER953" s="2"/>
      <c r="ES953" s="2"/>
      <c r="ET953" s="2"/>
      <c r="EU953" s="2"/>
      <c r="EV953" s="2"/>
    </row>
    <row r="954" spans="1:152" ht="12.7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c r="BS954" s="2"/>
      <c r="BT954" s="2"/>
      <c r="BU954" s="2"/>
      <c r="BV954" s="2"/>
      <c r="BW954" s="2"/>
      <c r="BX954" s="2"/>
      <c r="BY954" s="2"/>
      <c r="BZ954" s="2"/>
      <c r="CA954" s="2"/>
      <c r="CB954" s="2"/>
      <c r="CC954" s="2"/>
      <c r="CD954" s="2"/>
      <c r="CE954" s="2"/>
      <c r="CF954" s="2"/>
      <c r="CG954" s="2"/>
      <c r="CH954" s="2"/>
      <c r="CI954" s="2"/>
      <c r="CJ954" s="2"/>
      <c r="CK954" s="2"/>
      <c r="CL954" s="2"/>
      <c r="CM954" s="2"/>
      <c r="CN954" s="2"/>
      <c r="CO954" s="2"/>
      <c r="CP954" s="2"/>
      <c r="CQ954" s="2"/>
      <c r="CR954" s="2"/>
      <c r="CS954" s="2"/>
      <c r="CT954" s="2"/>
      <c r="CU954" s="2"/>
      <c r="CV954" s="2"/>
      <c r="CW954" s="2"/>
      <c r="CX954" s="2"/>
      <c r="CY954" s="2"/>
      <c r="CZ954" s="2"/>
      <c r="DA954" s="2"/>
      <c r="DB954" s="2"/>
      <c r="DC954" s="2"/>
      <c r="DD954" s="2"/>
      <c r="DE954" s="2"/>
      <c r="DF954" s="2"/>
      <c r="DG954" s="2"/>
      <c r="DH954" s="2"/>
      <c r="DI954" s="2"/>
      <c r="DJ954" s="2"/>
      <c r="DK954" s="2"/>
      <c r="DL954" s="2"/>
      <c r="DM954" s="2"/>
      <c r="DN954" s="2"/>
      <c r="DO954" s="2"/>
      <c r="DP954" s="2"/>
      <c r="DQ954" s="2"/>
      <c r="DR954" s="2"/>
      <c r="DS954" s="2"/>
      <c r="DT954" s="2"/>
      <c r="DU954" s="2"/>
      <c r="DV954" s="2"/>
      <c r="DW954" s="2"/>
      <c r="DX954" s="2"/>
      <c r="DY954" s="2"/>
      <c r="DZ954" s="2"/>
      <c r="EA954" s="2"/>
      <c r="EB954" s="2"/>
      <c r="EC954" s="2"/>
      <c r="ED954" s="2"/>
      <c r="EE954" s="2"/>
      <c r="EF954" s="2"/>
      <c r="EG954" s="2"/>
      <c r="EH954" s="2"/>
      <c r="EI954" s="2"/>
      <c r="EJ954" s="2"/>
      <c r="EK954" s="2"/>
      <c r="EL954" s="2"/>
      <c r="EM954" s="2"/>
      <c r="EN954" s="2"/>
      <c r="EO954" s="2"/>
      <c r="EP954" s="2"/>
      <c r="EQ954" s="2"/>
      <c r="ER954" s="2"/>
      <c r="ES954" s="2"/>
      <c r="ET954" s="2"/>
      <c r="EU954" s="2"/>
      <c r="EV954" s="2"/>
    </row>
    <row r="955" spans="1:152" ht="12.7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c r="BR955" s="2"/>
      <c r="BS955" s="2"/>
      <c r="BT955" s="2"/>
      <c r="BU955" s="2"/>
      <c r="BV955" s="2"/>
      <c r="BW955" s="2"/>
      <c r="BX955" s="2"/>
      <c r="BY955" s="2"/>
      <c r="BZ955" s="2"/>
      <c r="CA955" s="2"/>
      <c r="CB955" s="2"/>
      <c r="CC955" s="2"/>
      <c r="CD955" s="2"/>
      <c r="CE955" s="2"/>
      <c r="CF955" s="2"/>
      <c r="CG955" s="2"/>
      <c r="CH955" s="2"/>
      <c r="CI955" s="2"/>
      <c r="CJ955" s="2"/>
      <c r="CK955" s="2"/>
      <c r="CL955" s="2"/>
      <c r="CM955" s="2"/>
      <c r="CN955" s="2"/>
      <c r="CO955" s="2"/>
      <c r="CP955" s="2"/>
      <c r="CQ955" s="2"/>
      <c r="CR955" s="2"/>
      <c r="CS955" s="2"/>
      <c r="CT955" s="2"/>
      <c r="CU955" s="2"/>
      <c r="CV955" s="2"/>
      <c r="CW955" s="2"/>
      <c r="CX955" s="2"/>
      <c r="CY955" s="2"/>
      <c r="CZ955" s="2"/>
      <c r="DA955" s="2"/>
      <c r="DB955" s="2"/>
      <c r="DC955" s="2"/>
      <c r="DD955" s="2"/>
      <c r="DE955" s="2"/>
      <c r="DF955" s="2"/>
      <c r="DG955" s="2"/>
      <c r="DH955" s="2"/>
      <c r="DI955" s="2"/>
      <c r="DJ955" s="2"/>
      <c r="DK955" s="2"/>
      <c r="DL955" s="2"/>
      <c r="DM955" s="2"/>
      <c r="DN955" s="2"/>
      <c r="DO955" s="2"/>
      <c r="DP955" s="2"/>
      <c r="DQ955" s="2"/>
      <c r="DR955" s="2"/>
      <c r="DS955" s="2"/>
      <c r="DT955" s="2"/>
      <c r="DU955" s="2"/>
      <c r="DV955" s="2"/>
      <c r="DW955" s="2"/>
      <c r="DX955" s="2"/>
      <c r="DY955" s="2"/>
      <c r="DZ955" s="2"/>
      <c r="EA955" s="2"/>
      <c r="EB955" s="2"/>
      <c r="EC955" s="2"/>
      <c r="ED955" s="2"/>
      <c r="EE955" s="2"/>
      <c r="EF955" s="2"/>
      <c r="EG955" s="2"/>
      <c r="EH955" s="2"/>
      <c r="EI955" s="2"/>
      <c r="EJ955" s="2"/>
      <c r="EK955" s="2"/>
      <c r="EL955" s="2"/>
      <c r="EM955" s="2"/>
      <c r="EN955" s="2"/>
      <c r="EO955" s="2"/>
      <c r="EP955" s="2"/>
      <c r="EQ955" s="2"/>
      <c r="ER955" s="2"/>
      <c r="ES955" s="2"/>
      <c r="ET955" s="2"/>
      <c r="EU955" s="2"/>
      <c r="EV955" s="2"/>
    </row>
    <row r="956" spans="1:152" ht="12.7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c r="BS956" s="2"/>
      <c r="BT956" s="2"/>
      <c r="BU956" s="2"/>
      <c r="BV956" s="2"/>
      <c r="BW956" s="2"/>
      <c r="BX956" s="2"/>
      <c r="BY956" s="2"/>
      <c r="BZ956" s="2"/>
      <c r="CA956" s="2"/>
      <c r="CB956" s="2"/>
      <c r="CC956" s="2"/>
      <c r="CD956" s="2"/>
      <c r="CE956" s="2"/>
      <c r="CF956" s="2"/>
      <c r="CG956" s="2"/>
      <c r="CH956" s="2"/>
      <c r="CI956" s="2"/>
      <c r="CJ956" s="2"/>
      <c r="CK956" s="2"/>
      <c r="CL956" s="2"/>
      <c r="CM956" s="2"/>
      <c r="CN956" s="2"/>
      <c r="CO956" s="2"/>
      <c r="CP956" s="2"/>
      <c r="CQ956" s="2"/>
      <c r="CR956" s="2"/>
      <c r="CS956" s="2"/>
      <c r="CT956" s="2"/>
      <c r="CU956" s="2"/>
      <c r="CV956" s="2"/>
      <c r="CW956" s="2"/>
      <c r="CX956" s="2"/>
      <c r="CY956" s="2"/>
      <c r="CZ956" s="2"/>
      <c r="DA956" s="2"/>
      <c r="DB956" s="2"/>
      <c r="DC956" s="2"/>
      <c r="DD956" s="2"/>
      <c r="DE956" s="2"/>
      <c r="DF956" s="2"/>
      <c r="DG956" s="2"/>
      <c r="DH956" s="2"/>
      <c r="DI956" s="2"/>
      <c r="DJ956" s="2"/>
      <c r="DK956" s="2"/>
      <c r="DL956" s="2"/>
      <c r="DM956" s="2"/>
      <c r="DN956" s="2"/>
      <c r="DO956" s="2"/>
      <c r="DP956" s="2"/>
      <c r="DQ956" s="2"/>
      <c r="DR956" s="2"/>
      <c r="DS956" s="2"/>
      <c r="DT956" s="2"/>
      <c r="DU956" s="2"/>
      <c r="DV956" s="2"/>
      <c r="DW956" s="2"/>
      <c r="DX956" s="2"/>
      <c r="DY956" s="2"/>
      <c r="DZ956" s="2"/>
      <c r="EA956" s="2"/>
      <c r="EB956" s="2"/>
      <c r="EC956" s="2"/>
      <c r="ED956" s="2"/>
      <c r="EE956" s="2"/>
      <c r="EF956" s="2"/>
      <c r="EG956" s="2"/>
      <c r="EH956" s="2"/>
      <c r="EI956" s="2"/>
      <c r="EJ956" s="2"/>
      <c r="EK956" s="2"/>
      <c r="EL956" s="2"/>
      <c r="EM956" s="2"/>
      <c r="EN956" s="2"/>
      <c r="EO956" s="2"/>
      <c r="EP956" s="2"/>
      <c r="EQ956" s="2"/>
      <c r="ER956" s="2"/>
      <c r="ES956" s="2"/>
      <c r="ET956" s="2"/>
      <c r="EU956" s="2"/>
      <c r="EV956" s="2"/>
    </row>
    <row r="957" spans="1:152" ht="12.7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c r="BR957" s="2"/>
      <c r="BS957" s="2"/>
      <c r="BT957" s="2"/>
      <c r="BU957" s="2"/>
      <c r="BV957" s="2"/>
      <c r="BW957" s="2"/>
      <c r="BX957" s="2"/>
      <c r="BY957" s="2"/>
      <c r="BZ957" s="2"/>
      <c r="CA957" s="2"/>
      <c r="CB957" s="2"/>
      <c r="CC957" s="2"/>
      <c r="CD957" s="2"/>
      <c r="CE957" s="2"/>
      <c r="CF957" s="2"/>
      <c r="CG957" s="2"/>
      <c r="CH957" s="2"/>
      <c r="CI957" s="2"/>
      <c r="CJ957" s="2"/>
      <c r="CK957" s="2"/>
      <c r="CL957" s="2"/>
      <c r="CM957" s="2"/>
      <c r="CN957" s="2"/>
      <c r="CO957" s="2"/>
      <c r="CP957" s="2"/>
      <c r="CQ957" s="2"/>
      <c r="CR957" s="2"/>
      <c r="CS957" s="2"/>
      <c r="CT957" s="2"/>
      <c r="CU957" s="2"/>
      <c r="CV957" s="2"/>
      <c r="CW957" s="2"/>
      <c r="CX957" s="2"/>
      <c r="CY957" s="2"/>
      <c r="CZ957" s="2"/>
      <c r="DA957" s="2"/>
      <c r="DB957" s="2"/>
      <c r="DC957" s="2"/>
      <c r="DD957" s="2"/>
      <c r="DE957" s="2"/>
      <c r="DF957" s="2"/>
      <c r="DG957" s="2"/>
      <c r="DH957" s="2"/>
      <c r="DI957" s="2"/>
      <c r="DJ957" s="2"/>
      <c r="DK957" s="2"/>
      <c r="DL957" s="2"/>
      <c r="DM957" s="2"/>
      <c r="DN957" s="2"/>
      <c r="DO957" s="2"/>
      <c r="DP957" s="2"/>
      <c r="DQ957" s="2"/>
      <c r="DR957" s="2"/>
      <c r="DS957" s="2"/>
      <c r="DT957" s="2"/>
      <c r="DU957" s="2"/>
      <c r="DV957" s="2"/>
      <c r="DW957" s="2"/>
      <c r="DX957" s="2"/>
      <c r="DY957" s="2"/>
      <c r="DZ957" s="2"/>
      <c r="EA957" s="2"/>
      <c r="EB957" s="2"/>
      <c r="EC957" s="2"/>
      <c r="ED957" s="2"/>
      <c r="EE957" s="2"/>
      <c r="EF957" s="2"/>
      <c r="EG957" s="2"/>
      <c r="EH957" s="2"/>
      <c r="EI957" s="2"/>
      <c r="EJ957" s="2"/>
      <c r="EK957" s="2"/>
      <c r="EL957" s="2"/>
      <c r="EM957" s="2"/>
      <c r="EN957" s="2"/>
      <c r="EO957" s="2"/>
      <c r="EP957" s="2"/>
      <c r="EQ957" s="2"/>
      <c r="ER957" s="2"/>
      <c r="ES957" s="2"/>
      <c r="ET957" s="2"/>
      <c r="EU957" s="2"/>
      <c r="EV957" s="2"/>
    </row>
    <row r="958" spans="1:152" ht="12.7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c r="BS958" s="2"/>
      <c r="BT958" s="2"/>
      <c r="BU958" s="2"/>
      <c r="BV958" s="2"/>
      <c r="BW958" s="2"/>
      <c r="BX958" s="2"/>
      <c r="BY958" s="2"/>
      <c r="BZ958" s="2"/>
      <c r="CA958" s="2"/>
      <c r="CB958" s="2"/>
      <c r="CC958" s="2"/>
      <c r="CD958" s="2"/>
      <c r="CE958" s="2"/>
      <c r="CF958" s="2"/>
      <c r="CG958" s="2"/>
      <c r="CH958" s="2"/>
      <c r="CI958" s="2"/>
      <c r="CJ958" s="2"/>
      <c r="CK958" s="2"/>
      <c r="CL958" s="2"/>
      <c r="CM958" s="2"/>
      <c r="CN958" s="2"/>
      <c r="CO958" s="2"/>
      <c r="CP958" s="2"/>
      <c r="CQ958" s="2"/>
      <c r="CR958" s="2"/>
      <c r="CS958" s="2"/>
      <c r="CT958" s="2"/>
      <c r="CU958" s="2"/>
      <c r="CV958" s="2"/>
      <c r="CW958" s="2"/>
      <c r="CX958" s="2"/>
      <c r="CY958" s="2"/>
      <c r="CZ958" s="2"/>
      <c r="DA958" s="2"/>
      <c r="DB958" s="2"/>
      <c r="DC958" s="2"/>
      <c r="DD958" s="2"/>
      <c r="DE958" s="2"/>
      <c r="DF958" s="2"/>
      <c r="DG958" s="2"/>
      <c r="DH958" s="2"/>
      <c r="DI958" s="2"/>
      <c r="DJ958" s="2"/>
      <c r="DK958" s="2"/>
      <c r="DL958" s="2"/>
      <c r="DM958" s="2"/>
      <c r="DN958" s="2"/>
      <c r="DO958" s="2"/>
      <c r="DP958" s="2"/>
      <c r="DQ958" s="2"/>
      <c r="DR958" s="2"/>
      <c r="DS958" s="2"/>
      <c r="DT958" s="2"/>
      <c r="DU958" s="2"/>
      <c r="DV958" s="2"/>
      <c r="DW958" s="2"/>
      <c r="DX958" s="2"/>
      <c r="DY958" s="2"/>
      <c r="DZ958" s="2"/>
      <c r="EA958" s="2"/>
      <c r="EB958" s="2"/>
      <c r="EC958" s="2"/>
      <c r="ED958" s="2"/>
      <c r="EE958" s="2"/>
      <c r="EF958" s="2"/>
      <c r="EG958" s="2"/>
      <c r="EH958" s="2"/>
      <c r="EI958" s="2"/>
      <c r="EJ958" s="2"/>
      <c r="EK958" s="2"/>
      <c r="EL958" s="2"/>
      <c r="EM958" s="2"/>
      <c r="EN958" s="2"/>
      <c r="EO958" s="2"/>
      <c r="EP958" s="2"/>
      <c r="EQ958" s="2"/>
      <c r="ER958" s="2"/>
      <c r="ES958" s="2"/>
      <c r="ET958" s="2"/>
      <c r="EU958" s="2"/>
      <c r="EV958" s="2"/>
    </row>
    <row r="959" spans="1:152" ht="12.7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c r="BR959" s="2"/>
      <c r="BS959" s="2"/>
      <c r="BT959" s="2"/>
      <c r="BU959" s="2"/>
      <c r="BV959" s="2"/>
      <c r="BW959" s="2"/>
      <c r="BX959" s="2"/>
      <c r="BY959" s="2"/>
      <c r="BZ959" s="2"/>
      <c r="CA959" s="2"/>
      <c r="CB959" s="2"/>
      <c r="CC959" s="2"/>
      <c r="CD959" s="2"/>
      <c r="CE959" s="2"/>
      <c r="CF959" s="2"/>
      <c r="CG959" s="2"/>
      <c r="CH959" s="2"/>
      <c r="CI959" s="2"/>
      <c r="CJ959" s="2"/>
      <c r="CK959" s="2"/>
      <c r="CL959" s="2"/>
      <c r="CM959" s="2"/>
      <c r="CN959" s="2"/>
      <c r="CO959" s="2"/>
      <c r="CP959" s="2"/>
      <c r="CQ959" s="2"/>
      <c r="CR959" s="2"/>
      <c r="CS959" s="2"/>
      <c r="CT959" s="2"/>
      <c r="CU959" s="2"/>
      <c r="CV959" s="2"/>
      <c r="CW959" s="2"/>
      <c r="CX959" s="2"/>
      <c r="CY959" s="2"/>
      <c r="CZ959" s="2"/>
      <c r="DA959" s="2"/>
      <c r="DB959" s="2"/>
      <c r="DC959" s="2"/>
      <c r="DD959" s="2"/>
      <c r="DE959" s="2"/>
      <c r="DF959" s="2"/>
      <c r="DG959" s="2"/>
      <c r="DH959" s="2"/>
      <c r="DI959" s="2"/>
      <c r="DJ959" s="2"/>
      <c r="DK959" s="2"/>
      <c r="DL959" s="2"/>
      <c r="DM959" s="2"/>
      <c r="DN959" s="2"/>
      <c r="DO959" s="2"/>
      <c r="DP959" s="2"/>
      <c r="DQ959" s="2"/>
      <c r="DR959" s="2"/>
      <c r="DS959" s="2"/>
      <c r="DT959" s="2"/>
      <c r="DU959" s="2"/>
      <c r="DV959" s="2"/>
      <c r="DW959" s="2"/>
      <c r="DX959" s="2"/>
      <c r="DY959" s="2"/>
      <c r="DZ959" s="2"/>
      <c r="EA959" s="2"/>
      <c r="EB959" s="2"/>
      <c r="EC959" s="2"/>
      <c r="ED959" s="2"/>
      <c r="EE959" s="2"/>
      <c r="EF959" s="2"/>
      <c r="EG959" s="2"/>
      <c r="EH959" s="2"/>
      <c r="EI959" s="2"/>
      <c r="EJ959" s="2"/>
      <c r="EK959" s="2"/>
      <c r="EL959" s="2"/>
      <c r="EM959" s="2"/>
      <c r="EN959" s="2"/>
      <c r="EO959" s="2"/>
      <c r="EP959" s="2"/>
      <c r="EQ959" s="2"/>
      <c r="ER959" s="2"/>
      <c r="ES959" s="2"/>
      <c r="ET959" s="2"/>
      <c r="EU959" s="2"/>
      <c r="EV959" s="2"/>
    </row>
    <row r="960" spans="1:152" ht="12.7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c r="BR960" s="2"/>
      <c r="BS960" s="2"/>
      <c r="BT960" s="2"/>
      <c r="BU960" s="2"/>
      <c r="BV960" s="2"/>
      <c r="BW960" s="2"/>
      <c r="BX960" s="2"/>
      <c r="BY960" s="2"/>
      <c r="BZ960" s="2"/>
      <c r="CA960" s="2"/>
      <c r="CB960" s="2"/>
      <c r="CC960" s="2"/>
      <c r="CD960" s="2"/>
      <c r="CE960" s="2"/>
      <c r="CF960" s="2"/>
      <c r="CG960" s="2"/>
      <c r="CH960" s="2"/>
      <c r="CI960" s="2"/>
      <c r="CJ960" s="2"/>
      <c r="CK960" s="2"/>
      <c r="CL960" s="2"/>
      <c r="CM960" s="2"/>
      <c r="CN960" s="2"/>
      <c r="CO960" s="2"/>
      <c r="CP960" s="2"/>
      <c r="CQ960" s="2"/>
      <c r="CR960" s="2"/>
      <c r="CS960" s="2"/>
      <c r="CT960" s="2"/>
      <c r="CU960" s="2"/>
      <c r="CV960" s="2"/>
      <c r="CW960" s="2"/>
      <c r="CX960" s="2"/>
      <c r="CY960" s="2"/>
      <c r="CZ960" s="2"/>
      <c r="DA960" s="2"/>
      <c r="DB960" s="2"/>
      <c r="DC960" s="2"/>
      <c r="DD960" s="2"/>
      <c r="DE960" s="2"/>
      <c r="DF960" s="2"/>
      <c r="DG960" s="2"/>
      <c r="DH960" s="2"/>
      <c r="DI960" s="2"/>
      <c r="DJ960" s="2"/>
      <c r="DK960" s="2"/>
      <c r="DL960" s="2"/>
      <c r="DM960" s="2"/>
      <c r="DN960" s="2"/>
      <c r="DO960" s="2"/>
      <c r="DP960" s="2"/>
      <c r="DQ960" s="2"/>
      <c r="DR960" s="2"/>
      <c r="DS960" s="2"/>
      <c r="DT960" s="2"/>
      <c r="DU960" s="2"/>
      <c r="DV960" s="2"/>
      <c r="DW960" s="2"/>
      <c r="DX960" s="2"/>
      <c r="DY960" s="2"/>
      <c r="DZ960" s="2"/>
      <c r="EA960" s="2"/>
      <c r="EB960" s="2"/>
      <c r="EC960" s="2"/>
      <c r="ED960" s="2"/>
      <c r="EE960" s="2"/>
      <c r="EF960" s="2"/>
      <c r="EG960" s="2"/>
      <c r="EH960" s="2"/>
      <c r="EI960" s="2"/>
      <c r="EJ960" s="2"/>
      <c r="EK960" s="2"/>
      <c r="EL960" s="2"/>
      <c r="EM960" s="2"/>
      <c r="EN960" s="2"/>
      <c r="EO960" s="2"/>
      <c r="EP960" s="2"/>
      <c r="EQ960" s="2"/>
      <c r="ER960" s="2"/>
      <c r="ES960" s="2"/>
      <c r="ET960" s="2"/>
      <c r="EU960" s="2"/>
      <c r="EV960" s="2"/>
    </row>
    <row r="961" spans="1:152" ht="12.7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c r="BR961" s="2"/>
      <c r="BS961" s="2"/>
      <c r="BT961" s="2"/>
      <c r="BU961" s="2"/>
      <c r="BV961" s="2"/>
      <c r="BW961" s="2"/>
      <c r="BX961" s="2"/>
      <c r="BY961" s="2"/>
      <c r="BZ961" s="2"/>
      <c r="CA961" s="2"/>
      <c r="CB961" s="2"/>
      <c r="CC961" s="2"/>
      <c r="CD961" s="2"/>
      <c r="CE961" s="2"/>
      <c r="CF961" s="2"/>
      <c r="CG961" s="2"/>
      <c r="CH961" s="2"/>
      <c r="CI961" s="2"/>
      <c r="CJ961" s="2"/>
      <c r="CK961" s="2"/>
      <c r="CL961" s="2"/>
      <c r="CM961" s="2"/>
      <c r="CN961" s="2"/>
      <c r="CO961" s="2"/>
      <c r="CP961" s="2"/>
      <c r="CQ961" s="2"/>
      <c r="CR961" s="2"/>
      <c r="CS961" s="2"/>
      <c r="CT961" s="2"/>
      <c r="CU961" s="2"/>
      <c r="CV961" s="2"/>
      <c r="CW961" s="2"/>
      <c r="CX961" s="2"/>
      <c r="CY961" s="2"/>
      <c r="CZ961" s="2"/>
      <c r="DA961" s="2"/>
      <c r="DB961" s="2"/>
      <c r="DC961" s="2"/>
      <c r="DD961" s="2"/>
      <c r="DE961" s="2"/>
      <c r="DF961" s="2"/>
      <c r="DG961" s="2"/>
      <c r="DH961" s="2"/>
      <c r="DI961" s="2"/>
      <c r="DJ961" s="2"/>
      <c r="DK961" s="2"/>
      <c r="DL961" s="2"/>
      <c r="DM961" s="2"/>
      <c r="DN961" s="2"/>
      <c r="DO961" s="2"/>
      <c r="DP961" s="2"/>
      <c r="DQ961" s="2"/>
      <c r="DR961" s="2"/>
      <c r="DS961" s="2"/>
      <c r="DT961" s="2"/>
      <c r="DU961" s="2"/>
      <c r="DV961" s="2"/>
      <c r="DW961" s="2"/>
      <c r="DX961" s="2"/>
      <c r="DY961" s="2"/>
      <c r="DZ961" s="2"/>
      <c r="EA961" s="2"/>
      <c r="EB961" s="2"/>
      <c r="EC961" s="2"/>
      <c r="ED961" s="2"/>
      <c r="EE961" s="2"/>
      <c r="EF961" s="2"/>
      <c r="EG961" s="2"/>
      <c r="EH961" s="2"/>
      <c r="EI961" s="2"/>
      <c r="EJ961" s="2"/>
      <c r="EK961" s="2"/>
      <c r="EL961" s="2"/>
      <c r="EM961" s="2"/>
      <c r="EN961" s="2"/>
      <c r="EO961" s="2"/>
      <c r="EP961" s="2"/>
      <c r="EQ961" s="2"/>
      <c r="ER961" s="2"/>
      <c r="ES961" s="2"/>
      <c r="ET961" s="2"/>
      <c r="EU961" s="2"/>
      <c r="EV961" s="2"/>
    </row>
    <row r="962" spans="1:152" ht="12.7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c r="BR962" s="2"/>
      <c r="BS962" s="2"/>
      <c r="BT962" s="2"/>
      <c r="BU962" s="2"/>
      <c r="BV962" s="2"/>
      <c r="BW962" s="2"/>
      <c r="BX962" s="2"/>
      <c r="BY962" s="2"/>
      <c r="BZ962" s="2"/>
      <c r="CA962" s="2"/>
      <c r="CB962" s="2"/>
      <c r="CC962" s="2"/>
      <c r="CD962" s="2"/>
      <c r="CE962" s="2"/>
      <c r="CF962" s="2"/>
      <c r="CG962" s="2"/>
      <c r="CH962" s="2"/>
      <c r="CI962" s="2"/>
      <c r="CJ962" s="2"/>
      <c r="CK962" s="2"/>
      <c r="CL962" s="2"/>
      <c r="CM962" s="2"/>
      <c r="CN962" s="2"/>
      <c r="CO962" s="2"/>
      <c r="CP962" s="2"/>
      <c r="CQ962" s="2"/>
      <c r="CR962" s="2"/>
      <c r="CS962" s="2"/>
      <c r="CT962" s="2"/>
      <c r="CU962" s="2"/>
      <c r="CV962" s="2"/>
      <c r="CW962" s="2"/>
      <c r="CX962" s="2"/>
      <c r="CY962" s="2"/>
      <c r="CZ962" s="2"/>
      <c r="DA962" s="2"/>
      <c r="DB962" s="2"/>
      <c r="DC962" s="2"/>
      <c r="DD962" s="2"/>
      <c r="DE962" s="2"/>
      <c r="DF962" s="2"/>
      <c r="DG962" s="2"/>
      <c r="DH962" s="2"/>
      <c r="DI962" s="2"/>
      <c r="DJ962" s="2"/>
      <c r="DK962" s="2"/>
      <c r="DL962" s="2"/>
      <c r="DM962" s="2"/>
      <c r="DN962" s="2"/>
      <c r="DO962" s="2"/>
      <c r="DP962" s="2"/>
      <c r="DQ962" s="2"/>
      <c r="DR962" s="2"/>
      <c r="DS962" s="2"/>
      <c r="DT962" s="2"/>
      <c r="DU962" s="2"/>
      <c r="DV962" s="2"/>
      <c r="DW962" s="2"/>
      <c r="DX962" s="2"/>
      <c r="DY962" s="2"/>
      <c r="DZ962" s="2"/>
      <c r="EA962" s="2"/>
      <c r="EB962" s="2"/>
      <c r="EC962" s="2"/>
      <c r="ED962" s="2"/>
      <c r="EE962" s="2"/>
      <c r="EF962" s="2"/>
      <c r="EG962" s="2"/>
      <c r="EH962" s="2"/>
      <c r="EI962" s="2"/>
      <c r="EJ962" s="2"/>
      <c r="EK962" s="2"/>
      <c r="EL962" s="2"/>
      <c r="EM962" s="2"/>
      <c r="EN962" s="2"/>
      <c r="EO962" s="2"/>
      <c r="EP962" s="2"/>
      <c r="EQ962" s="2"/>
      <c r="ER962" s="2"/>
      <c r="ES962" s="2"/>
      <c r="ET962" s="2"/>
      <c r="EU962" s="2"/>
      <c r="EV962" s="2"/>
    </row>
    <row r="963" spans="1:152" ht="12.7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c r="BR963" s="2"/>
      <c r="BS963" s="2"/>
      <c r="BT963" s="2"/>
      <c r="BU963" s="2"/>
      <c r="BV963" s="2"/>
      <c r="BW963" s="2"/>
      <c r="BX963" s="2"/>
      <c r="BY963" s="2"/>
      <c r="BZ963" s="2"/>
      <c r="CA963" s="2"/>
      <c r="CB963" s="2"/>
      <c r="CC963" s="2"/>
      <c r="CD963" s="2"/>
      <c r="CE963" s="2"/>
      <c r="CF963" s="2"/>
      <c r="CG963" s="2"/>
      <c r="CH963" s="2"/>
      <c r="CI963" s="2"/>
      <c r="CJ963" s="2"/>
      <c r="CK963" s="2"/>
      <c r="CL963" s="2"/>
      <c r="CM963" s="2"/>
      <c r="CN963" s="2"/>
      <c r="CO963" s="2"/>
      <c r="CP963" s="2"/>
      <c r="CQ963" s="2"/>
      <c r="CR963" s="2"/>
      <c r="CS963" s="2"/>
      <c r="CT963" s="2"/>
      <c r="CU963" s="2"/>
      <c r="CV963" s="2"/>
      <c r="CW963" s="2"/>
      <c r="CX963" s="2"/>
      <c r="CY963" s="2"/>
      <c r="CZ963" s="2"/>
      <c r="DA963" s="2"/>
      <c r="DB963" s="2"/>
      <c r="DC963" s="2"/>
      <c r="DD963" s="2"/>
      <c r="DE963" s="2"/>
      <c r="DF963" s="2"/>
      <c r="DG963" s="2"/>
      <c r="DH963" s="2"/>
      <c r="DI963" s="2"/>
      <c r="DJ963" s="2"/>
      <c r="DK963" s="2"/>
      <c r="DL963" s="2"/>
      <c r="DM963" s="2"/>
      <c r="DN963" s="2"/>
      <c r="DO963" s="2"/>
      <c r="DP963" s="2"/>
      <c r="DQ963" s="2"/>
      <c r="DR963" s="2"/>
      <c r="DS963" s="2"/>
      <c r="DT963" s="2"/>
      <c r="DU963" s="2"/>
      <c r="DV963" s="2"/>
      <c r="DW963" s="2"/>
      <c r="DX963" s="2"/>
      <c r="DY963" s="2"/>
      <c r="DZ963" s="2"/>
      <c r="EA963" s="2"/>
      <c r="EB963" s="2"/>
      <c r="EC963" s="2"/>
      <c r="ED963" s="2"/>
      <c r="EE963" s="2"/>
      <c r="EF963" s="2"/>
      <c r="EG963" s="2"/>
      <c r="EH963" s="2"/>
      <c r="EI963" s="2"/>
      <c r="EJ963" s="2"/>
      <c r="EK963" s="2"/>
      <c r="EL963" s="2"/>
      <c r="EM963" s="2"/>
      <c r="EN963" s="2"/>
      <c r="EO963" s="2"/>
      <c r="EP963" s="2"/>
      <c r="EQ963" s="2"/>
      <c r="ER963" s="2"/>
      <c r="ES963" s="2"/>
      <c r="ET963" s="2"/>
      <c r="EU963" s="2"/>
      <c r="EV963" s="2"/>
    </row>
    <row r="964" spans="1:152" ht="12.7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c r="BS964" s="2"/>
      <c r="BT964" s="2"/>
      <c r="BU964" s="2"/>
      <c r="BV964" s="2"/>
      <c r="BW964" s="2"/>
      <c r="BX964" s="2"/>
      <c r="BY964" s="2"/>
      <c r="BZ964" s="2"/>
      <c r="CA964" s="2"/>
      <c r="CB964" s="2"/>
      <c r="CC964" s="2"/>
      <c r="CD964" s="2"/>
      <c r="CE964" s="2"/>
      <c r="CF964" s="2"/>
      <c r="CG964" s="2"/>
      <c r="CH964" s="2"/>
      <c r="CI964" s="2"/>
      <c r="CJ964" s="2"/>
      <c r="CK964" s="2"/>
      <c r="CL964" s="2"/>
      <c r="CM964" s="2"/>
      <c r="CN964" s="2"/>
      <c r="CO964" s="2"/>
      <c r="CP964" s="2"/>
      <c r="CQ964" s="2"/>
      <c r="CR964" s="2"/>
      <c r="CS964" s="2"/>
      <c r="CT964" s="2"/>
      <c r="CU964" s="2"/>
      <c r="CV964" s="2"/>
      <c r="CW964" s="2"/>
      <c r="CX964" s="2"/>
      <c r="CY964" s="2"/>
      <c r="CZ964" s="2"/>
      <c r="DA964" s="2"/>
      <c r="DB964" s="2"/>
      <c r="DC964" s="2"/>
      <c r="DD964" s="2"/>
      <c r="DE964" s="2"/>
      <c r="DF964" s="2"/>
      <c r="DG964" s="2"/>
      <c r="DH964" s="2"/>
      <c r="DI964" s="2"/>
      <c r="DJ964" s="2"/>
      <c r="DK964" s="2"/>
      <c r="DL964" s="2"/>
      <c r="DM964" s="2"/>
      <c r="DN964" s="2"/>
      <c r="DO964" s="2"/>
      <c r="DP964" s="2"/>
      <c r="DQ964" s="2"/>
      <c r="DR964" s="2"/>
      <c r="DS964" s="2"/>
      <c r="DT964" s="2"/>
      <c r="DU964" s="2"/>
      <c r="DV964" s="2"/>
      <c r="DW964" s="2"/>
      <c r="DX964" s="2"/>
      <c r="DY964" s="2"/>
      <c r="DZ964" s="2"/>
      <c r="EA964" s="2"/>
      <c r="EB964" s="2"/>
      <c r="EC964" s="2"/>
      <c r="ED964" s="2"/>
      <c r="EE964" s="2"/>
      <c r="EF964" s="2"/>
      <c r="EG964" s="2"/>
      <c r="EH964" s="2"/>
      <c r="EI964" s="2"/>
      <c r="EJ964" s="2"/>
      <c r="EK964" s="2"/>
      <c r="EL964" s="2"/>
      <c r="EM964" s="2"/>
      <c r="EN964" s="2"/>
      <c r="EO964" s="2"/>
      <c r="EP964" s="2"/>
      <c r="EQ964" s="2"/>
      <c r="ER964" s="2"/>
      <c r="ES964" s="2"/>
      <c r="ET964" s="2"/>
      <c r="EU964" s="2"/>
      <c r="EV964" s="2"/>
    </row>
    <row r="965" spans="1:152" ht="12.7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c r="BR965" s="2"/>
      <c r="BS965" s="2"/>
      <c r="BT965" s="2"/>
      <c r="BU965" s="2"/>
      <c r="BV965" s="2"/>
      <c r="BW965" s="2"/>
      <c r="BX965" s="2"/>
      <c r="BY965" s="2"/>
      <c r="BZ965" s="2"/>
      <c r="CA965" s="2"/>
      <c r="CB965" s="2"/>
      <c r="CC965" s="2"/>
      <c r="CD965" s="2"/>
      <c r="CE965" s="2"/>
      <c r="CF965" s="2"/>
      <c r="CG965" s="2"/>
      <c r="CH965" s="2"/>
      <c r="CI965" s="2"/>
      <c r="CJ965" s="2"/>
      <c r="CK965" s="2"/>
      <c r="CL965" s="2"/>
      <c r="CM965" s="2"/>
      <c r="CN965" s="2"/>
      <c r="CO965" s="2"/>
      <c r="CP965" s="2"/>
      <c r="CQ965" s="2"/>
      <c r="CR965" s="2"/>
      <c r="CS965" s="2"/>
      <c r="CT965" s="2"/>
      <c r="CU965" s="2"/>
      <c r="CV965" s="2"/>
      <c r="CW965" s="2"/>
      <c r="CX965" s="2"/>
      <c r="CY965" s="2"/>
      <c r="CZ965" s="2"/>
      <c r="DA965" s="2"/>
      <c r="DB965" s="2"/>
      <c r="DC965" s="2"/>
      <c r="DD965" s="2"/>
      <c r="DE965" s="2"/>
      <c r="DF965" s="2"/>
      <c r="DG965" s="2"/>
      <c r="DH965" s="2"/>
      <c r="DI965" s="2"/>
      <c r="DJ965" s="2"/>
      <c r="DK965" s="2"/>
      <c r="DL965" s="2"/>
      <c r="DM965" s="2"/>
      <c r="DN965" s="2"/>
      <c r="DO965" s="2"/>
      <c r="DP965" s="2"/>
      <c r="DQ965" s="2"/>
      <c r="DR965" s="2"/>
      <c r="DS965" s="2"/>
      <c r="DT965" s="2"/>
      <c r="DU965" s="2"/>
      <c r="DV965" s="2"/>
      <c r="DW965" s="2"/>
      <c r="DX965" s="2"/>
      <c r="DY965" s="2"/>
      <c r="DZ965" s="2"/>
      <c r="EA965" s="2"/>
      <c r="EB965" s="2"/>
      <c r="EC965" s="2"/>
      <c r="ED965" s="2"/>
      <c r="EE965" s="2"/>
      <c r="EF965" s="2"/>
      <c r="EG965" s="2"/>
      <c r="EH965" s="2"/>
      <c r="EI965" s="2"/>
      <c r="EJ965" s="2"/>
      <c r="EK965" s="2"/>
      <c r="EL965" s="2"/>
      <c r="EM965" s="2"/>
      <c r="EN965" s="2"/>
      <c r="EO965" s="2"/>
      <c r="EP965" s="2"/>
      <c r="EQ965" s="2"/>
      <c r="ER965" s="2"/>
      <c r="ES965" s="2"/>
      <c r="ET965" s="2"/>
      <c r="EU965" s="2"/>
      <c r="EV965" s="2"/>
    </row>
    <row r="966" spans="1:152" ht="12.7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c r="BS966" s="2"/>
      <c r="BT966" s="2"/>
      <c r="BU966" s="2"/>
      <c r="BV966" s="2"/>
      <c r="BW966" s="2"/>
      <c r="BX966" s="2"/>
      <c r="BY966" s="2"/>
      <c r="BZ966" s="2"/>
      <c r="CA966" s="2"/>
      <c r="CB966" s="2"/>
      <c r="CC966" s="2"/>
      <c r="CD966" s="2"/>
      <c r="CE966" s="2"/>
      <c r="CF966" s="2"/>
      <c r="CG966" s="2"/>
      <c r="CH966" s="2"/>
      <c r="CI966" s="2"/>
      <c r="CJ966" s="2"/>
      <c r="CK966" s="2"/>
      <c r="CL966" s="2"/>
      <c r="CM966" s="2"/>
      <c r="CN966" s="2"/>
      <c r="CO966" s="2"/>
      <c r="CP966" s="2"/>
      <c r="CQ966" s="2"/>
      <c r="CR966" s="2"/>
      <c r="CS966" s="2"/>
      <c r="CT966" s="2"/>
      <c r="CU966" s="2"/>
      <c r="CV966" s="2"/>
      <c r="CW966" s="2"/>
      <c r="CX966" s="2"/>
      <c r="CY966" s="2"/>
      <c r="CZ966" s="2"/>
      <c r="DA966" s="2"/>
      <c r="DB966" s="2"/>
      <c r="DC966" s="2"/>
      <c r="DD966" s="2"/>
      <c r="DE966" s="2"/>
      <c r="DF966" s="2"/>
      <c r="DG966" s="2"/>
      <c r="DH966" s="2"/>
      <c r="DI966" s="2"/>
      <c r="DJ966" s="2"/>
      <c r="DK966" s="2"/>
      <c r="DL966" s="2"/>
      <c r="DM966" s="2"/>
      <c r="DN966" s="2"/>
      <c r="DO966" s="2"/>
      <c r="DP966" s="2"/>
      <c r="DQ966" s="2"/>
      <c r="DR966" s="2"/>
      <c r="DS966" s="2"/>
      <c r="DT966" s="2"/>
      <c r="DU966" s="2"/>
      <c r="DV966" s="2"/>
      <c r="DW966" s="2"/>
      <c r="DX966" s="2"/>
      <c r="DY966" s="2"/>
      <c r="DZ966" s="2"/>
      <c r="EA966" s="2"/>
      <c r="EB966" s="2"/>
      <c r="EC966" s="2"/>
      <c r="ED966" s="2"/>
      <c r="EE966" s="2"/>
      <c r="EF966" s="2"/>
      <c r="EG966" s="2"/>
      <c r="EH966" s="2"/>
      <c r="EI966" s="2"/>
      <c r="EJ966" s="2"/>
      <c r="EK966" s="2"/>
      <c r="EL966" s="2"/>
      <c r="EM966" s="2"/>
      <c r="EN966" s="2"/>
      <c r="EO966" s="2"/>
      <c r="EP966" s="2"/>
      <c r="EQ966" s="2"/>
      <c r="ER966" s="2"/>
      <c r="ES966" s="2"/>
      <c r="ET966" s="2"/>
      <c r="EU966" s="2"/>
      <c r="EV966" s="2"/>
    </row>
    <row r="967" spans="1:152" ht="12.7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c r="BR967" s="2"/>
      <c r="BS967" s="2"/>
      <c r="BT967" s="2"/>
      <c r="BU967" s="2"/>
      <c r="BV967" s="2"/>
      <c r="BW967" s="2"/>
      <c r="BX967" s="2"/>
      <c r="BY967" s="2"/>
      <c r="BZ967" s="2"/>
      <c r="CA967" s="2"/>
      <c r="CB967" s="2"/>
      <c r="CC967" s="2"/>
      <c r="CD967" s="2"/>
      <c r="CE967" s="2"/>
      <c r="CF967" s="2"/>
      <c r="CG967" s="2"/>
      <c r="CH967" s="2"/>
      <c r="CI967" s="2"/>
      <c r="CJ967" s="2"/>
      <c r="CK967" s="2"/>
      <c r="CL967" s="2"/>
      <c r="CM967" s="2"/>
      <c r="CN967" s="2"/>
      <c r="CO967" s="2"/>
      <c r="CP967" s="2"/>
      <c r="CQ967" s="2"/>
      <c r="CR967" s="2"/>
      <c r="CS967" s="2"/>
      <c r="CT967" s="2"/>
      <c r="CU967" s="2"/>
      <c r="CV967" s="2"/>
      <c r="CW967" s="2"/>
      <c r="CX967" s="2"/>
      <c r="CY967" s="2"/>
      <c r="CZ967" s="2"/>
      <c r="DA967" s="2"/>
      <c r="DB967" s="2"/>
      <c r="DC967" s="2"/>
      <c r="DD967" s="2"/>
      <c r="DE967" s="2"/>
      <c r="DF967" s="2"/>
      <c r="DG967" s="2"/>
      <c r="DH967" s="2"/>
      <c r="DI967" s="2"/>
      <c r="DJ967" s="2"/>
      <c r="DK967" s="2"/>
      <c r="DL967" s="2"/>
      <c r="DM967" s="2"/>
      <c r="DN967" s="2"/>
      <c r="DO967" s="2"/>
      <c r="DP967" s="2"/>
      <c r="DQ967" s="2"/>
      <c r="DR967" s="2"/>
      <c r="DS967" s="2"/>
      <c r="DT967" s="2"/>
      <c r="DU967" s="2"/>
      <c r="DV967" s="2"/>
      <c r="DW967" s="2"/>
      <c r="DX967" s="2"/>
      <c r="DY967" s="2"/>
      <c r="DZ967" s="2"/>
      <c r="EA967" s="2"/>
      <c r="EB967" s="2"/>
      <c r="EC967" s="2"/>
      <c r="ED967" s="2"/>
      <c r="EE967" s="2"/>
      <c r="EF967" s="2"/>
      <c r="EG967" s="2"/>
      <c r="EH967" s="2"/>
      <c r="EI967" s="2"/>
      <c r="EJ967" s="2"/>
      <c r="EK967" s="2"/>
      <c r="EL967" s="2"/>
      <c r="EM967" s="2"/>
      <c r="EN967" s="2"/>
      <c r="EO967" s="2"/>
      <c r="EP967" s="2"/>
      <c r="EQ967" s="2"/>
      <c r="ER967" s="2"/>
      <c r="ES967" s="2"/>
      <c r="ET967" s="2"/>
      <c r="EU967" s="2"/>
      <c r="EV967" s="2"/>
    </row>
    <row r="968" spans="1:152" ht="12.7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c r="BS968" s="2"/>
      <c r="BT968" s="2"/>
      <c r="BU968" s="2"/>
      <c r="BV968" s="2"/>
      <c r="BW968" s="2"/>
      <c r="BX968" s="2"/>
      <c r="BY968" s="2"/>
      <c r="BZ968" s="2"/>
      <c r="CA968" s="2"/>
      <c r="CB968" s="2"/>
      <c r="CC968" s="2"/>
      <c r="CD968" s="2"/>
      <c r="CE968" s="2"/>
      <c r="CF968" s="2"/>
      <c r="CG968" s="2"/>
      <c r="CH968" s="2"/>
      <c r="CI968" s="2"/>
      <c r="CJ968" s="2"/>
      <c r="CK968" s="2"/>
      <c r="CL968" s="2"/>
      <c r="CM968" s="2"/>
      <c r="CN968" s="2"/>
      <c r="CO968" s="2"/>
      <c r="CP968" s="2"/>
      <c r="CQ968" s="2"/>
      <c r="CR968" s="2"/>
      <c r="CS968" s="2"/>
      <c r="CT968" s="2"/>
      <c r="CU968" s="2"/>
      <c r="CV968" s="2"/>
      <c r="CW968" s="2"/>
      <c r="CX968" s="2"/>
      <c r="CY968" s="2"/>
      <c r="CZ968" s="2"/>
      <c r="DA968" s="2"/>
      <c r="DB968" s="2"/>
      <c r="DC968" s="2"/>
      <c r="DD968" s="2"/>
      <c r="DE968" s="2"/>
      <c r="DF968" s="2"/>
      <c r="DG968" s="2"/>
      <c r="DH968" s="2"/>
      <c r="DI968" s="2"/>
      <c r="DJ968" s="2"/>
      <c r="DK968" s="2"/>
      <c r="DL968" s="2"/>
      <c r="DM968" s="2"/>
      <c r="DN968" s="2"/>
      <c r="DO968" s="2"/>
      <c r="DP968" s="2"/>
      <c r="DQ968" s="2"/>
      <c r="DR968" s="2"/>
      <c r="DS968" s="2"/>
      <c r="DT968" s="2"/>
      <c r="DU968" s="2"/>
      <c r="DV968" s="2"/>
      <c r="DW968" s="2"/>
      <c r="DX968" s="2"/>
      <c r="DY968" s="2"/>
      <c r="DZ968" s="2"/>
      <c r="EA968" s="2"/>
      <c r="EB968" s="2"/>
      <c r="EC968" s="2"/>
      <c r="ED968" s="2"/>
      <c r="EE968" s="2"/>
      <c r="EF968" s="2"/>
      <c r="EG968" s="2"/>
      <c r="EH968" s="2"/>
      <c r="EI968" s="2"/>
      <c r="EJ968" s="2"/>
      <c r="EK968" s="2"/>
      <c r="EL968" s="2"/>
      <c r="EM968" s="2"/>
      <c r="EN968" s="2"/>
      <c r="EO968" s="2"/>
      <c r="EP968" s="2"/>
      <c r="EQ968" s="2"/>
      <c r="ER968" s="2"/>
      <c r="ES968" s="2"/>
      <c r="ET968" s="2"/>
      <c r="EU968" s="2"/>
      <c r="EV968" s="2"/>
    </row>
    <row r="969" spans="1:152" ht="12.7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c r="BR969" s="2"/>
      <c r="BS969" s="2"/>
      <c r="BT969" s="2"/>
      <c r="BU969" s="2"/>
      <c r="BV969" s="2"/>
      <c r="BW969" s="2"/>
      <c r="BX969" s="2"/>
      <c r="BY969" s="2"/>
      <c r="BZ969" s="2"/>
      <c r="CA969" s="2"/>
      <c r="CB969" s="2"/>
      <c r="CC969" s="2"/>
      <c r="CD969" s="2"/>
      <c r="CE969" s="2"/>
      <c r="CF969" s="2"/>
      <c r="CG969" s="2"/>
      <c r="CH969" s="2"/>
      <c r="CI969" s="2"/>
      <c r="CJ969" s="2"/>
      <c r="CK969" s="2"/>
      <c r="CL969" s="2"/>
      <c r="CM969" s="2"/>
      <c r="CN969" s="2"/>
      <c r="CO969" s="2"/>
      <c r="CP969" s="2"/>
      <c r="CQ969" s="2"/>
      <c r="CR969" s="2"/>
      <c r="CS969" s="2"/>
      <c r="CT969" s="2"/>
      <c r="CU969" s="2"/>
      <c r="CV969" s="2"/>
      <c r="CW969" s="2"/>
      <c r="CX969" s="2"/>
      <c r="CY969" s="2"/>
      <c r="CZ969" s="2"/>
      <c r="DA969" s="2"/>
      <c r="DB969" s="2"/>
      <c r="DC969" s="2"/>
      <c r="DD969" s="2"/>
      <c r="DE969" s="2"/>
      <c r="DF969" s="2"/>
      <c r="DG969" s="2"/>
      <c r="DH969" s="2"/>
      <c r="DI969" s="2"/>
      <c r="DJ969" s="2"/>
      <c r="DK969" s="2"/>
      <c r="DL969" s="2"/>
      <c r="DM969" s="2"/>
      <c r="DN969" s="2"/>
      <c r="DO969" s="2"/>
      <c r="DP969" s="2"/>
      <c r="DQ969" s="2"/>
      <c r="DR969" s="2"/>
      <c r="DS969" s="2"/>
      <c r="DT969" s="2"/>
      <c r="DU969" s="2"/>
      <c r="DV969" s="2"/>
      <c r="DW969" s="2"/>
      <c r="DX969" s="2"/>
      <c r="DY969" s="2"/>
      <c r="DZ969" s="2"/>
      <c r="EA969" s="2"/>
      <c r="EB969" s="2"/>
      <c r="EC969" s="2"/>
      <c r="ED969" s="2"/>
      <c r="EE969" s="2"/>
      <c r="EF969" s="2"/>
      <c r="EG969" s="2"/>
      <c r="EH969" s="2"/>
      <c r="EI969" s="2"/>
      <c r="EJ969" s="2"/>
      <c r="EK969" s="2"/>
      <c r="EL969" s="2"/>
      <c r="EM969" s="2"/>
      <c r="EN969" s="2"/>
      <c r="EO969" s="2"/>
      <c r="EP969" s="2"/>
      <c r="EQ969" s="2"/>
      <c r="ER969" s="2"/>
      <c r="ES969" s="2"/>
      <c r="ET969" s="2"/>
      <c r="EU969" s="2"/>
      <c r="EV969" s="2"/>
    </row>
    <row r="970" spans="1:152" ht="12.7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c r="BS970" s="2"/>
      <c r="BT970" s="2"/>
      <c r="BU970" s="2"/>
      <c r="BV970" s="2"/>
      <c r="BW970" s="2"/>
      <c r="BX970" s="2"/>
      <c r="BY970" s="2"/>
      <c r="BZ970" s="2"/>
      <c r="CA970" s="2"/>
      <c r="CB970" s="2"/>
      <c r="CC970" s="2"/>
      <c r="CD970" s="2"/>
      <c r="CE970" s="2"/>
      <c r="CF970" s="2"/>
      <c r="CG970" s="2"/>
      <c r="CH970" s="2"/>
      <c r="CI970" s="2"/>
      <c r="CJ970" s="2"/>
      <c r="CK970" s="2"/>
      <c r="CL970" s="2"/>
      <c r="CM970" s="2"/>
      <c r="CN970" s="2"/>
      <c r="CO970" s="2"/>
      <c r="CP970" s="2"/>
      <c r="CQ970" s="2"/>
      <c r="CR970" s="2"/>
      <c r="CS970" s="2"/>
      <c r="CT970" s="2"/>
      <c r="CU970" s="2"/>
      <c r="CV970" s="2"/>
      <c r="CW970" s="2"/>
      <c r="CX970" s="2"/>
      <c r="CY970" s="2"/>
      <c r="CZ970" s="2"/>
      <c r="DA970" s="2"/>
      <c r="DB970" s="2"/>
      <c r="DC970" s="2"/>
      <c r="DD970" s="2"/>
      <c r="DE970" s="2"/>
      <c r="DF970" s="2"/>
      <c r="DG970" s="2"/>
      <c r="DH970" s="2"/>
      <c r="DI970" s="2"/>
      <c r="DJ970" s="2"/>
      <c r="DK970" s="2"/>
      <c r="DL970" s="2"/>
      <c r="DM970" s="2"/>
      <c r="DN970" s="2"/>
      <c r="DO970" s="2"/>
      <c r="DP970" s="2"/>
      <c r="DQ970" s="2"/>
      <c r="DR970" s="2"/>
      <c r="DS970" s="2"/>
      <c r="DT970" s="2"/>
      <c r="DU970" s="2"/>
      <c r="DV970" s="2"/>
      <c r="DW970" s="2"/>
      <c r="DX970" s="2"/>
      <c r="DY970" s="2"/>
      <c r="DZ970" s="2"/>
      <c r="EA970" s="2"/>
      <c r="EB970" s="2"/>
      <c r="EC970" s="2"/>
      <c r="ED970" s="2"/>
      <c r="EE970" s="2"/>
      <c r="EF970" s="2"/>
      <c r="EG970" s="2"/>
      <c r="EH970" s="2"/>
      <c r="EI970" s="2"/>
      <c r="EJ970" s="2"/>
      <c r="EK970" s="2"/>
      <c r="EL970" s="2"/>
      <c r="EM970" s="2"/>
      <c r="EN970" s="2"/>
      <c r="EO970" s="2"/>
      <c r="EP970" s="2"/>
      <c r="EQ970" s="2"/>
      <c r="ER970" s="2"/>
      <c r="ES970" s="2"/>
      <c r="ET970" s="2"/>
      <c r="EU970" s="2"/>
      <c r="EV970" s="2"/>
    </row>
    <row r="971" spans="1:152" ht="12.7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c r="BR971" s="2"/>
      <c r="BS971" s="2"/>
      <c r="BT971" s="2"/>
      <c r="BU971" s="2"/>
      <c r="BV971" s="2"/>
      <c r="BW971" s="2"/>
      <c r="BX971" s="2"/>
      <c r="BY971" s="2"/>
      <c r="BZ971" s="2"/>
      <c r="CA971" s="2"/>
      <c r="CB971" s="2"/>
      <c r="CC971" s="2"/>
      <c r="CD971" s="2"/>
      <c r="CE971" s="2"/>
      <c r="CF971" s="2"/>
      <c r="CG971" s="2"/>
      <c r="CH971" s="2"/>
      <c r="CI971" s="2"/>
      <c r="CJ971" s="2"/>
      <c r="CK971" s="2"/>
      <c r="CL971" s="2"/>
      <c r="CM971" s="2"/>
      <c r="CN971" s="2"/>
      <c r="CO971" s="2"/>
      <c r="CP971" s="2"/>
      <c r="CQ971" s="2"/>
      <c r="CR971" s="2"/>
      <c r="CS971" s="2"/>
      <c r="CT971" s="2"/>
      <c r="CU971" s="2"/>
      <c r="CV971" s="2"/>
      <c r="CW971" s="2"/>
      <c r="CX971" s="2"/>
      <c r="CY971" s="2"/>
      <c r="CZ971" s="2"/>
      <c r="DA971" s="2"/>
      <c r="DB971" s="2"/>
      <c r="DC971" s="2"/>
      <c r="DD971" s="2"/>
      <c r="DE971" s="2"/>
      <c r="DF971" s="2"/>
      <c r="DG971" s="2"/>
      <c r="DH971" s="2"/>
      <c r="DI971" s="2"/>
      <c r="DJ971" s="2"/>
      <c r="DK971" s="2"/>
      <c r="DL971" s="2"/>
      <c r="DM971" s="2"/>
      <c r="DN971" s="2"/>
      <c r="DO971" s="2"/>
      <c r="DP971" s="2"/>
      <c r="DQ971" s="2"/>
      <c r="DR971" s="2"/>
      <c r="DS971" s="2"/>
      <c r="DT971" s="2"/>
      <c r="DU971" s="2"/>
      <c r="DV971" s="2"/>
      <c r="DW971" s="2"/>
      <c r="DX971" s="2"/>
      <c r="DY971" s="2"/>
      <c r="DZ971" s="2"/>
      <c r="EA971" s="2"/>
      <c r="EB971" s="2"/>
      <c r="EC971" s="2"/>
      <c r="ED971" s="2"/>
      <c r="EE971" s="2"/>
      <c r="EF971" s="2"/>
      <c r="EG971" s="2"/>
      <c r="EH971" s="2"/>
      <c r="EI971" s="2"/>
      <c r="EJ971" s="2"/>
      <c r="EK971" s="2"/>
      <c r="EL971" s="2"/>
      <c r="EM971" s="2"/>
      <c r="EN971" s="2"/>
      <c r="EO971" s="2"/>
      <c r="EP971" s="2"/>
      <c r="EQ971" s="2"/>
      <c r="ER971" s="2"/>
      <c r="ES971" s="2"/>
      <c r="ET971" s="2"/>
      <c r="EU971" s="2"/>
      <c r="EV971" s="2"/>
    </row>
    <row r="972" spans="1:152" ht="12.7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c r="BS972" s="2"/>
      <c r="BT972" s="2"/>
      <c r="BU972" s="2"/>
      <c r="BV972" s="2"/>
      <c r="BW972" s="2"/>
      <c r="BX972" s="2"/>
      <c r="BY972" s="2"/>
      <c r="BZ972" s="2"/>
      <c r="CA972" s="2"/>
      <c r="CB972" s="2"/>
      <c r="CC972" s="2"/>
      <c r="CD972" s="2"/>
      <c r="CE972" s="2"/>
      <c r="CF972" s="2"/>
      <c r="CG972" s="2"/>
      <c r="CH972" s="2"/>
      <c r="CI972" s="2"/>
      <c r="CJ972" s="2"/>
      <c r="CK972" s="2"/>
      <c r="CL972" s="2"/>
      <c r="CM972" s="2"/>
      <c r="CN972" s="2"/>
      <c r="CO972" s="2"/>
      <c r="CP972" s="2"/>
      <c r="CQ972" s="2"/>
      <c r="CR972" s="2"/>
      <c r="CS972" s="2"/>
      <c r="CT972" s="2"/>
      <c r="CU972" s="2"/>
      <c r="CV972" s="2"/>
      <c r="CW972" s="2"/>
      <c r="CX972" s="2"/>
      <c r="CY972" s="2"/>
      <c r="CZ972" s="2"/>
      <c r="DA972" s="2"/>
      <c r="DB972" s="2"/>
      <c r="DC972" s="2"/>
      <c r="DD972" s="2"/>
      <c r="DE972" s="2"/>
      <c r="DF972" s="2"/>
      <c r="DG972" s="2"/>
      <c r="DH972" s="2"/>
      <c r="DI972" s="2"/>
      <c r="DJ972" s="2"/>
      <c r="DK972" s="2"/>
      <c r="DL972" s="2"/>
      <c r="DM972" s="2"/>
      <c r="DN972" s="2"/>
      <c r="DO972" s="2"/>
      <c r="DP972" s="2"/>
      <c r="DQ972" s="2"/>
      <c r="DR972" s="2"/>
      <c r="DS972" s="2"/>
      <c r="DT972" s="2"/>
      <c r="DU972" s="2"/>
      <c r="DV972" s="2"/>
      <c r="DW972" s="2"/>
      <c r="DX972" s="2"/>
      <c r="DY972" s="2"/>
      <c r="DZ972" s="2"/>
      <c r="EA972" s="2"/>
      <c r="EB972" s="2"/>
      <c r="EC972" s="2"/>
      <c r="ED972" s="2"/>
      <c r="EE972" s="2"/>
      <c r="EF972" s="2"/>
      <c r="EG972" s="2"/>
      <c r="EH972" s="2"/>
      <c r="EI972" s="2"/>
      <c r="EJ972" s="2"/>
      <c r="EK972" s="2"/>
      <c r="EL972" s="2"/>
      <c r="EM972" s="2"/>
      <c r="EN972" s="2"/>
      <c r="EO972" s="2"/>
      <c r="EP972" s="2"/>
      <c r="EQ972" s="2"/>
      <c r="ER972" s="2"/>
      <c r="ES972" s="2"/>
      <c r="ET972" s="2"/>
      <c r="EU972" s="2"/>
      <c r="EV972" s="2"/>
    </row>
    <row r="973" spans="1:152" ht="12.7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c r="BR973" s="2"/>
      <c r="BS973" s="2"/>
      <c r="BT973" s="2"/>
      <c r="BU973" s="2"/>
      <c r="BV973" s="2"/>
      <c r="BW973" s="2"/>
      <c r="BX973" s="2"/>
      <c r="BY973" s="2"/>
      <c r="BZ973" s="2"/>
      <c r="CA973" s="2"/>
      <c r="CB973" s="2"/>
      <c r="CC973" s="2"/>
      <c r="CD973" s="2"/>
      <c r="CE973" s="2"/>
      <c r="CF973" s="2"/>
      <c r="CG973" s="2"/>
      <c r="CH973" s="2"/>
      <c r="CI973" s="2"/>
      <c r="CJ973" s="2"/>
      <c r="CK973" s="2"/>
      <c r="CL973" s="2"/>
      <c r="CM973" s="2"/>
      <c r="CN973" s="2"/>
      <c r="CO973" s="2"/>
      <c r="CP973" s="2"/>
      <c r="CQ973" s="2"/>
      <c r="CR973" s="2"/>
      <c r="CS973" s="2"/>
      <c r="CT973" s="2"/>
      <c r="CU973" s="2"/>
      <c r="CV973" s="2"/>
      <c r="CW973" s="2"/>
      <c r="CX973" s="2"/>
      <c r="CY973" s="2"/>
      <c r="CZ973" s="2"/>
      <c r="DA973" s="2"/>
      <c r="DB973" s="2"/>
      <c r="DC973" s="2"/>
      <c r="DD973" s="2"/>
      <c r="DE973" s="2"/>
      <c r="DF973" s="2"/>
      <c r="DG973" s="2"/>
      <c r="DH973" s="2"/>
      <c r="DI973" s="2"/>
      <c r="DJ973" s="2"/>
      <c r="DK973" s="2"/>
      <c r="DL973" s="2"/>
      <c r="DM973" s="2"/>
      <c r="DN973" s="2"/>
      <c r="DO973" s="2"/>
      <c r="DP973" s="2"/>
      <c r="DQ973" s="2"/>
      <c r="DR973" s="2"/>
      <c r="DS973" s="2"/>
      <c r="DT973" s="2"/>
      <c r="DU973" s="2"/>
      <c r="DV973" s="2"/>
      <c r="DW973" s="2"/>
      <c r="DX973" s="2"/>
      <c r="DY973" s="2"/>
      <c r="DZ973" s="2"/>
      <c r="EA973" s="2"/>
      <c r="EB973" s="2"/>
      <c r="EC973" s="2"/>
      <c r="ED973" s="2"/>
      <c r="EE973" s="2"/>
      <c r="EF973" s="2"/>
      <c r="EG973" s="2"/>
      <c r="EH973" s="2"/>
      <c r="EI973" s="2"/>
      <c r="EJ973" s="2"/>
      <c r="EK973" s="2"/>
      <c r="EL973" s="2"/>
      <c r="EM973" s="2"/>
      <c r="EN973" s="2"/>
      <c r="EO973" s="2"/>
      <c r="EP973" s="2"/>
      <c r="EQ973" s="2"/>
      <c r="ER973" s="2"/>
      <c r="ES973" s="2"/>
      <c r="ET973" s="2"/>
      <c r="EU973" s="2"/>
      <c r="EV973" s="2"/>
    </row>
    <row r="974" spans="1:152" ht="12.7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c r="BR974" s="2"/>
      <c r="BS974" s="2"/>
      <c r="BT974" s="2"/>
      <c r="BU974" s="2"/>
      <c r="BV974" s="2"/>
      <c r="BW974" s="2"/>
      <c r="BX974" s="2"/>
      <c r="BY974" s="2"/>
      <c r="BZ974" s="2"/>
      <c r="CA974" s="2"/>
      <c r="CB974" s="2"/>
      <c r="CC974" s="2"/>
      <c r="CD974" s="2"/>
      <c r="CE974" s="2"/>
      <c r="CF974" s="2"/>
      <c r="CG974" s="2"/>
      <c r="CH974" s="2"/>
      <c r="CI974" s="2"/>
      <c r="CJ974" s="2"/>
      <c r="CK974" s="2"/>
      <c r="CL974" s="2"/>
      <c r="CM974" s="2"/>
      <c r="CN974" s="2"/>
      <c r="CO974" s="2"/>
      <c r="CP974" s="2"/>
      <c r="CQ974" s="2"/>
      <c r="CR974" s="2"/>
      <c r="CS974" s="2"/>
      <c r="CT974" s="2"/>
      <c r="CU974" s="2"/>
      <c r="CV974" s="2"/>
      <c r="CW974" s="2"/>
      <c r="CX974" s="2"/>
      <c r="CY974" s="2"/>
      <c r="CZ974" s="2"/>
      <c r="DA974" s="2"/>
      <c r="DB974" s="2"/>
      <c r="DC974" s="2"/>
      <c r="DD974" s="2"/>
      <c r="DE974" s="2"/>
      <c r="DF974" s="2"/>
      <c r="DG974" s="2"/>
      <c r="DH974" s="2"/>
      <c r="DI974" s="2"/>
      <c r="DJ974" s="2"/>
      <c r="DK974" s="2"/>
      <c r="DL974" s="2"/>
      <c r="DM974" s="2"/>
      <c r="DN974" s="2"/>
      <c r="DO974" s="2"/>
      <c r="DP974" s="2"/>
      <c r="DQ974" s="2"/>
      <c r="DR974" s="2"/>
      <c r="DS974" s="2"/>
      <c r="DT974" s="2"/>
      <c r="DU974" s="2"/>
      <c r="DV974" s="2"/>
      <c r="DW974" s="2"/>
      <c r="DX974" s="2"/>
      <c r="DY974" s="2"/>
      <c r="DZ974" s="2"/>
      <c r="EA974" s="2"/>
      <c r="EB974" s="2"/>
      <c r="EC974" s="2"/>
      <c r="ED974" s="2"/>
      <c r="EE974" s="2"/>
      <c r="EF974" s="2"/>
      <c r="EG974" s="2"/>
      <c r="EH974" s="2"/>
      <c r="EI974" s="2"/>
      <c r="EJ974" s="2"/>
      <c r="EK974" s="2"/>
      <c r="EL974" s="2"/>
      <c r="EM974" s="2"/>
      <c r="EN974" s="2"/>
      <c r="EO974" s="2"/>
      <c r="EP974" s="2"/>
      <c r="EQ974" s="2"/>
      <c r="ER974" s="2"/>
      <c r="ES974" s="2"/>
      <c r="ET974" s="2"/>
      <c r="EU974" s="2"/>
      <c r="EV974" s="2"/>
    </row>
    <row r="975" spans="1:152" ht="12.7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c r="BR975" s="2"/>
      <c r="BS975" s="2"/>
      <c r="BT975" s="2"/>
      <c r="BU975" s="2"/>
      <c r="BV975" s="2"/>
      <c r="BW975" s="2"/>
      <c r="BX975" s="2"/>
      <c r="BY975" s="2"/>
      <c r="BZ975" s="2"/>
      <c r="CA975" s="2"/>
      <c r="CB975" s="2"/>
      <c r="CC975" s="2"/>
      <c r="CD975" s="2"/>
      <c r="CE975" s="2"/>
      <c r="CF975" s="2"/>
      <c r="CG975" s="2"/>
      <c r="CH975" s="2"/>
      <c r="CI975" s="2"/>
      <c r="CJ975" s="2"/>
      <c r="CK975" s="2"/>
      <c r="CL975" s="2"/>
      <c r="CM975" s="2"/>
      <c r="CN975" s="2"/>
      <c r="CO975" s="2"/>
      <c r="CP975" s="2"/>
      <c r="CQ975" s="2"/>
      <c r="CR975" s="2"/>
      <c r="CS975" s="2"/>
      <c r="CT975" s="2"/>
      <c r="CU975" s="2"/>
      <c r="CV975" s="2"/>
      <c r="CW975" s="2"/>
      <c r="CX975" s="2"/>
      <c r="CY975" s="2"/>
      <c r="CZ975" s="2"/>
      <c r="DA975" s="2"/>
      <c r="DB975" s="2"/>
      <c r="DC975" s="2"/>
      <c r="DD975" s="2"/>
      <c r="DE975" s="2"/>
      <c r="DF975" s="2"/>
      <c r="DG975" s="2"/>
      <c r="DH975" s="2"/>
      <c r="DI975" s="2"/>
      <c r="DJ975" s="2"/>
      <c r="DK975" s="2"/>
      <c r="DL975" s="2"/>
      <c r="DM975" s="2"/>
      <c r="DN975" s="2"/>
      <c r="DO975" s="2"/>
      <c r="DP975" s="2"/>
      <c r="DQ975" s="2"/>
      <c r="DR975" s="2"/>
      <c r="DS975" s="2"/>
      <c r="DT975" s="2"/>
      <c r="DU975" s="2"/>
      <c r="DV975" s="2"/>
      <c r="DW975" s="2"/>
      <c r="DX975" s="2"/>
      <c r="DY975" s="2"/>
      <c r="DZ975" s="2"/>
      <c r="EA975" s="2"/>
      <c r="EB975" s="2"/>
      <c r="EC975" s="2"/>
      <c r="ED975" s="2"/>
      <c r="EE975" s="2"/>
      <c r="EF975" s="2"/>
      <c r="EG975" s="2"/>
      <c r="EH975" s="2"/>
      <c r="EI975" s="2"/>
      <c r="EJ975" s="2"/>
      <c r="EK975" s="2"/>
      <c r="EL975" s="2"/>
      <c r="EM975" s="2"/>
      <c r="EN975" s="2"/>
      <c r="EO975" s="2"/>
      <c r="EP975" s="2"/>
      <c r="EQ975" s="2"/>
      <c r="ER975" s="2"/>
      <c r="ES975" s="2"/>
      <c r="ET975" s="2"/>
      <c r="EU975" s="2"/>
      <c r="EV975" s="2"/>
    </row>
    <row r="976" spans="1:152" ht="12.7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c r="BR976" s="2"/>
      <c r="BS976" s="2"/>
      <c r="BT976" s="2"/>
      <c r="BU976" s="2"/>
      <c r="BV976" s="2"/>
      <c r="BW976" s="2"/>
      <c r="BX976" s="2"/>
      <c r="BY976" s="2"/>
      <c r="BZ976" s="2"/>
      <c r="CA976" s="2"/>
      <c r="CB976" s="2"/>
      <c r="CC976" s="2"/>
      <c r="CD976" s="2"/>
      <c r="CE976" s="2"/>
      <c r="CF976" s="2"/>
      <c r="CG976" s="2"/>
      <c r="CH976" s="2"/>
      <c r="CI976" s="2"/>
      <c r="CJ976" s="2"/>
      <c r="CK976" s="2"/>
      <c r="CL976" s="2"/>
      <c r="CM976" s="2"/>
      <c r="CN976" s="2"/>
      <c r="CO976" s="2"/>
      <c r="CP976" s="2"/>
      <c r="CQ976" s="2"/>
      <c r="CR976" s="2"/>
      <c r="CS976" s="2"/>
      <c r="CT976" s="2"/>
      <c r="CU976" s="2"/>
      <c r="CV976" s="2"/>
      <c r="CW976" s="2"/>
      <c r="CX976" s="2"/>
      <c r="CY976" s="2"/>
      <c r="CZ976" s="2"/>
      <c r="DA976" s="2"/>
      <c r="DB976" s="2"/>
      <c r="DC976" s="2"/>
      <c r="DD976" s="2"/>
      <c r="DE976" s="2"/>
      <c r="DF976" s="2"/>
      <c r="DG976" s="2"/>
      <c r="DH976" s="2"/>
      <c r="DI976" s="2"/>
      <c r="DJ976" s="2"/>
      <c r="DK976" s="2"/>
      <c r="DL976" s="2"/>
      <c r="DM976" s="2"/>
      <c r="DN976" s="2"/>
      <c r="DO976" s="2"/>
      <c r="DP976" s="2"/>
      <c r="DQ976" s="2"/>
      <c r="DR976" s="2"/>
      <c r="DS976" s="2"/>
      <c r="DT976" s="2"/>
      <c r="DU976" s="2"/>
      <c r="DV976" s="2"/>
      <c r="DW976" s="2"/>
      <c r="DX976" s="2"/>
      <c r="DY976" s="2"/>
      <c r="DZ976" s="2"/>
      <c r="EA976" s="2"/>
      <c r="EB976" s="2"/>
      <c r="EC976" s="2"/>
      <c r="ED976" s="2"/>
      <c r="EE976" s="2"/>
      <c r="EF976" s="2"/>
      <c r="EG976" s="2"/>
      <c r="EH976" s="2"/>
      <c r="EI976" s="2"/>
      <c r="EJ976" s="2"/>
      <c r="EK976" s="2"/>
      <c r="EL976" s="2"/>
      <c r="EM976" s="2"/>
      <c r="EN976" s="2"/>
      <c r="EO976" s="2"/>
      <c r="EP976" s="2"/>
      <c r="EQ976" s="2"/>
      <c r="ER976" s="2"/>
      <c r="ES976" s="2"/>
      <c r="ET976" s="2"/>
      <c r="EU976" s="2"/>
      <c r="EV976" s="2"/>
    </row>
    <row r="977" spans="1:152" ht="12.7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c r="BR977" s="2"/>
      <c r="BS977" s="2"/>
      <c r="BT977" s="2"/>
      <c r="BU977" s="2"/>
      <c r="BV977" s="2"/>
      <c r="BW977" s="2"/>
      <c r="BX977" s="2"/>
      <c r="BY977" s="2"/>
      <c r="BZ977" s="2"/>
      <c r="CA977" s="2"/>
      <c r="CB977" s="2"/>
      <c r="CC977" s="2"/>
      <c r="CD977" s="2"/>
      <c r="CE977" s="2"/>
      <c r="CF977" s="2"/>
      <c r="CG977" s="2"/>
      <c r="CH977" s="2"/>
      <c r="CI977" s="2"/>
      <c r="CJ977" s="2"/>
      <c r="CK977" s="2"/>
      <c r="CL977" s="2"/>
      <c r="CM977" s="2"/>
      <c r="CN977" s="2"/>
      <c r="CO977" s="2"/>
      <c r="CP977" s="2"/>
      <c r="CQ977" s="2"/>
      <c r="CR977" s="2"/>
      <c r="CS977" s="2"/>
      <c r="CT977" s="2"/>
      <c r="CU977" s="2"/>
      <c r="CV977" s="2"/>
      <c r="CW977" s="2"/>
      <c r="CX977" s="2"/>
      <c r="CY977" s="2"/>
      <c r="CZ977" s="2"/>
      <c r="DA977" s="2"/>
      <c r="DB977" s="2"/>
      <c r="DC977" s="2"/>
      <c r="DD977" s="2"/>
      <c r="DE977" s="2"/>
      <c r="DF977" s="2"/>
      <c r="DG977" s="2"/>
      <c r="DH977" s="2"/>
      <c r="DI977" s="2"/>
      <c r="DJ977" s="2"/>
      <c r="DK977" s="2"/>
      <c r="DL977" s="2"/>
      <c r="DM977" s="2"/>
      <c r="DN977" s="2"/>
      <c r="DO977" s="2"/>
      <c r="DP977" s="2"/>
      <c r="DQ977" s="2"/>
      <c r="DR977" s="2"/>
      <c r="DS977" s="2"/>
      <c r="DT977" s="2"/>
      <c r="DU977" s="2"/>
      <c r="DV977" s="2"/>
      <c r="DW977" s="2"/>
      <c r="DX977" s="2"/>
      <c r="DY977" s="2"/>
      <c r="DZ977" s="2"/>
      <c r="EA977" s="2"/>
      <c r="EB977" s="2"/>
      <c r="EC977" s="2"/>
      <c r="ED977" s="2"/>
      <c r="EE977" s="2"/>
      <c r="EF977" s="2"/>
      <c r="EG977" s="2"/>
      <c r="EH977" s="2"/>
      <c r="EI977" s="2"/>
      <c r="EJ977" s="2"/>
      <c r="EK977" s="2"/>
      <c r="EL977" s="2"/>
      <c r="EM977" s="2"/>
      <c r="EN977" s="2"/>
      <c r="EO977" s="2"/>
      <c r="EP977" s="2"/>
      <c r="EQ977" s="2"/>
      <c r="ER977" s="2"/>
      <c r="ES977" s="2"/>
      <c r="ET977" s="2"/>
      <c r="EU977" s="2"/>
      <c r="EV977" s="2"/>
    </row>
    <row r="978" spans="1:152" ht="12.7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c r="BR978" s="2"/>
      <c r="BS978" s="2"/>
      <c r="BT978" s="2"/>
      <c r="BU978" s="2"/>
      <c r="BV978" s="2"/>
      <c r="BW978" s="2"/>
      <c r="BX978" s="2"/>
      <c r="BY978" s="2"/>
      <c r="BZ978" s="2"/>
      <c r="CA978" s="2"/>
      <c r="CB978" s="2"/>
      <c r="CC978" s="2"/>
      <c r="CD978" s="2"/>
      <c r="CE978" s="2"/>
      <c r="CF978" s="2"/>
      <c r="CG978" s="2"/>
      <c r="CH978" s="2"/>
      <c r="CI978" s="2"/>
      <c r="CJ978" s="2"/>
      <c r="CK978" s="2"/>
      <c r="CL978" s="2"/>
      <c r="CM978" s="2"/>
      <c r="CN978" s="2"/>
      <c r="CO978" s="2"/>
      <c r="CP978" s="2"/>
      <c r="CQ978" s="2"/>
      <c r="CR978" s="2"/>
      <c r="CS978" s="2"/>
      <c r="CT978" s="2"/>
      <c r="CU978" s="2"/>
      <c r="CV978" s="2"/>
      <c r="CW978" s="2"/>
      <c r="CX978" s="2"/>
      <c r="CY978" s="2"/>
      <c r="CZ978" s="2"/>
      <c r="DA978" s="2"/>
      <c r="DB978" s="2"/>
      <c r="DC978" s="2"/>
      <c r="DD978" s="2"/>
      <c r="DE978" s="2"/>
      <c r="DF978" s="2"/>
      <c r="DG978" s="2"/>
      <c r="DH978" s="2"/>
      <c r="DI978" s="2"/>
      <c r="DJ978" s="2"/>
      <c r="DK978" s="2"/>
      <c r="DL978" s="2"/>
      <c r="DM978" s="2"/>
      <c r="DN978" s="2"/>
      <c r="DO978" s="2"/>
      <c r="DP978" s="2"/>
      <c r="DQ978" s="2"/>
      <c r="DR978" s="2"/>
      <c r="DS978" s="2"/>
      <c r="DT978" s="2"/>
      <c r="DU978" s="2"/>
      <c r="DV978" s="2"/>
      <c r="DW978" s="2"/>
      <c r="DX978" s="2"/>
      <c r="DY978" s="2"/>
      <c r="DZ978" s="2"/>
      <c r="EA978" s="2"/>
      <c r="EB978" s="2"/>
      <c r="EC978" s="2"/>
      <c r="ED978" s="2"/>
      <c r="EE978" s="2"/>
      <c r="EF978" s="2"/>
      <c r="EG978" s="2"/>
      <c r="EH978" s="2"/>
      <c r="EI978" s="2"/>
      <c r="EJ978" s="2"/>
      <c r="EK978" s="2"/>
      <c r="EL978" s="2"/>
      <c r="EM978" s="2"/>
      <c r="EN978" s="2"/>
      <c r="EO978" s="2"/>
      <c r="EP978" s="2"/>
      <c r="EQ978" s="2"/>
      <c r="ER978" s="2"/>
      <c r="ES978" s="2"/>
      <c r="ET978" s="2"/>
      <c r="EU978" s="2"/>
      <c r="EV978" s="2"/>
    </row>
    <row r="979" spans="1:152" ht="12.7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c r="BP979" s="2"/>
      <c r="BQ979" s="2"/>
      <c r="BR979" s="2"/>
      <c r="BS979" s="2"/>
      <c r="BT979" s="2"/>
      <c r="BU979" s="2"/>
      <c r="BV979" s="2"/>
      <c r="BW979" s="2"/>
      <c r="BX979" s="2"/>
      <c r="BY979" s="2"/>
      <c r="BZ979" s="2"/>
      <c r="CA979" s="2"/>
      <c r="CB979" s="2"/>
      <c r="CC979" s="2"/>
      <c r="CD979" s="2"/>
      <c r="CE979" s="2"/>
      <c r="CF979" s="2"/>
      <c r="CG979" s="2"/>
      <c r="CH979" s="2"/>
      <c r="CI979" s="2"/>
      <c r="CJ979" s="2"/>
      <c r="CK979" s="2"/>
      <c r="CL979" s="2"/>
      <c r="CM979" s="2"/>
      <c r="CN979" s="2"/>
      <c r="CO979" s="2"/>
      <c r="CP979" s="2"/>
      <c r="CQ979" s="2"/>
      <c r="CR979" s="2"/>
      <c r="CS979" s="2"/>
      <c r="CT979" s="2"/>
      <c r="CU979" s="2"/>
      <c r="CV979" s="2"/>
      <c r="CW979" s="2"/>
      <c r="CX979" s="2"/>
      <c r="CY979" s="2"/>
      <c r="CZ979" s="2"/>
      <c r="DA979" s="2"/>
      <c r="DB979" s="2"/>
      <c r="DC979" s="2"/>
      <c r="DD979" s="2"/>
      <c r="DE979" s="2"/>
      <c r="DF979" s="2"/>
      <c r="DG979" s="2"/>
      <c r="DH979" s="2"/>
      <c r="DI979" s="2"/>
      <c r="DJ979" s="2"/>
      <c r="DK979" s="2"/>
      <c r="DL979" s="2"/>
      <c r="DM979" s="2"/>
      <c r="DN979" s="2"/>
      <c r="DO979" s="2"/>
      <c r="DP979" s="2"/>
      <c r="DQ979" s="2"/>
      <c r="DR979" s="2"/>
      <c r="DS979" s="2"/>
      <c r="DT979" s="2"/>
      <c r="DU979" s="2"/>
      <c r="DV979" s="2"/>
      <c r="DW979" s="2"/>
      <c r="DX979" s="2"/>
      <c r="DY979" s="2"/>
      <c r="DZ979" s="2"/>
      <c r="EA979" s="2"/>
      <c r="EB979" s="2"/>
      <c r="EC979" s="2"/>
      <c r="ED979" s="2"/>
      <c r="EE979" s="2"/>
      <c r="EF979" s="2"/>
      <c r="EG979" s="2"/>
      <c r="EH979" s="2"/>
      <c r="EI979" s="2"/>
      <c r="EJ979" s="2"/>
      <c r="EK979" s="2"/>
      <c r="EL979" s="2"/>
      <c r="EM979" s="2"/>
      <c r="EN979" s="2"/>
      <c r="EO979" s="2"/>
      <c r="EP979" s="2"/>
      <c r="EQ979" s="2"/>
      <c r="ER979" s="2"/>
      <c r="ES979" s="2"/>
      <c r="ET979" s="2"/>
      <c r="EU979" s="2"/>
      <c r="EV979" s="2"/>
    </row>
    <row r="980" spans="1:152" ht="12.7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c r="BP980" s="2"/>
      <c r="BQ980" s="2"/>
      <c r="BR980" s="2"/>
      <c r="BS980" s="2"/>
      <c r="BT980" s="2"/>
      <c r="BU980" s="2"/>
      <c r="BV980" s="2"/>
      <c r="BW980" s="2"/>
      <c r="BX980" s="2"/>
      <c r="BY980" s="2"/>
      <c r="BZ980" s="2"/>
      <c r="CA980" s="2"/>
      <c r="CB980" s="2"/>
      <c r="CC980" s="2"/>
      <c r="CD980" s="2"/>
      <c r="CE980" s="2"/>
      <c r="CF980" s="2"/>
      <c r="CG980" s="2"/>
      <c r="CH980" s="2"/>
      <c r="CI980" s="2"/>
      <c r="CJ980" s="2"/>
      <c r="CK980" s="2"/>
      <c r="CL980" s="2"/>
      <c r="CM980" s="2"/>
      <c r="CN980" s="2"/>
      <c r="CO980" s="2"/>
      <c r="CP980" s="2"/>
      <c r="CQ980" s="2"/>
      <c r="CR980" s="2"/>
      <c r="CS980" s="2"/>
      <c r="CT980" s="2"/>
      <c r="CU980" s="2"/>
      <c r="CV980" s="2"/>
      <c r="CW980" s="2"/>
      <c r="CX980" s="2"/>
      <c r="CY980" s="2"/>
      <c r="CZ980" s="2"/>
      <c r="DA980" s="2"/>
      <c r="DB980" s="2"/>
      <c r="DC980" s="2"/>
      <c r="DD980" s="2"/>
      <c r="DE980" s="2"/>
      <c r="DF980" s="2"/>
      <c r="DG980" s="2"/>
      <c r="DH980" s="2"/>
      <c r="DI980" s="2"/>
      <c r="DJ980" s="2"/>
      <c r="DK980" s="2"/>
      <c r="DL980" s="2"/>
      <c r="DM980" s="2"/>
      <c r="DN980" s="2"/>
      <c r="DO980" s="2"/>
      <c r="DP980" s="2"/>
      <c r="DQ980" s="2"/>
      <c r="DR980" s="2"/>
      <c r="DS980" s="2"/>
      <c r="DT980" s="2"/>
      <c r="DU980" s="2"/>
      <c r="DV980" s="2"/>
      <c r="DW980" s="2"/>
      <c r="DX980" s="2"/>
      <c r="DY980" s="2"/>
      <c r="DZ980" s="2"/>
      <c r="EA980" s="2"/>
      <c r="EB980" s="2"/>
      <c r="EC980" s="2"/>
      <c r="ED980" s="2"/>
      <c r="EE980" s="2"/>
      <c r="EF980" s="2"/>
      <c r="EG980" s="2"/>
      <c r="EH980" s="2"/>
      <c r="EI980" s="2"/>
      <c r="EJ980" s="2"/>
      <c r="EK980" s="2"/>
      <c r="EL980" s="2"/>
      <c r="EM980" s="2"/>
      <c r="EN980" s="2"/>
      <c r="EO980" s="2"/>
      <c r="EP980" s="2"/>
      <c r="EQ980" s="2"/>
      <c r="ER980" s="2"/>
      <c r="ES980" s="2"/>
      <c r="ET980" s="2"/>
      <c r="EU980" s="2"/>
      <c r="EV980" s="2"/>
    </row>
    <row r="981" spans="1:152" ht="12.7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c r="BO981" s="2"/>
      <c r="BP981" s="2"/>
      <c r="BQ981" s="2"/>
      <c r="BR981" s="2"/>
      <c r="BS981" s="2"/>
      <c r="BT981" s="2"/>
      <c r="BU981" s="2"/>
      <c r="BV981" s="2"/>
      <c r="BW981" s="2"/>
      <c r="BX981" s="2"/>
      <c r="BY981" s="2"/>
      <c r="BZ981" s="2"/>
      <c r="CA981" s="2"/>
      <c r="CB981" s="2"/>
      <c r="CC981" s="2"/>
      <c r="CD981" s="2"/>
      <c r="CE981" s="2"/>
      <c r="CF981" s="2"/>
      <c r="CG981" s="2"/>
      <c r="CH981" s="2"/>
      <c r="CI981" s="2"/>
      <c r="CJ981" s="2"/>
      <c r="CK981" s="2"/>
      <c r="CL981" s="2"/>
      <c r="CM981" s="2"/>
      <c r="CN981" s="2"/>
      <c r="CO981" s="2"/>
      <c r="CP981" s="2"/>
      <c r="CQ981" s="2"/>
      <c r="CR981" s="2"/>
      <c r="CS981" s="2"/>
      <c r="CT981" s="2"/>
      <c r="CU981" s="2"/>
      <c r="CV981" s="2"/>
      <c r="CW981" s="2"/>
      <c r="CX981" s="2"/>
      <c r="CY981" s="2"/>
      <c r="CZ981" s="2"/>
      <c r="DA981" s="2"/>
      <c r="DB981" s="2"/>
      <c r="DC981" s="2"/>
      <c r="DD981" s="2"/>
      <c r="DE981" s="2"/>
      <c r="DF981" s="2"/>
      <c r="DG981" s="2"/>
      <c r="DH981" s="2"/>
      <c r="DI981" s="2"/>
      <c r="DJ981" s="2"/>
      <c r="DK981" s="2"/>
      <c r="DL981" s="2"/>
      <c r="DM981" s="2"/>
      <c r="DN981" s="2"/>
      <c r="DO981" s="2"/>
      <c r="DP981" s="2"/>
      <c r="DQ981" s="2"/>
      <c r="DR981" s="2"/>
      <c r="DS981" s="2"/>
      <c r="DT981" s="2"/>
      <c r="DU981" s="2"/>
      <c r="DV981" s="2"/>
      <c r="DW981" s="2"/>
      <c r="DX981" s="2"/>
      <c r="DY981" s="2"/>
      <c r="DZ981" s="2"/>
      <c r="EA981" s="2"/>
      <c r="EB981" s="2"/>
      <c r="EC981" s="2"/>
      <c r="ED981" s="2"/>
      <c r="EE981" s="2"/>
      <c r="EF981" s="2"/>
      <c r="EG981" s="2"/>
      <c r="EH981" s="2"/>
      <c r="EI981" s="2"/>
      <c r="EJ981" s="2"/>
      <c r="EK981" s="2"/>
      <c r="EL981" s="2"/>
      <c r="EM981" s="2"/>
      <c r="EN981" s="2"/>
      <c r="EO981" s="2"/>
      <c r="EP981" s="2"/>
      <c r="EQ981" s="2"/>
      <c r="ER981" s="2"/>
      <c r="ES981" s="2"/>
      <c r="ET981" s="2"/>
      <c r="EU981" s="2"/>
      <c r="EV981" s="2"/>
    </row>
    <row r="982" spans="1:152" ht="12.7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c r="BP982" s="2"/>
      <c r="BQ982" s="2"/>
      <c r="BR982" s="2"/>
      <c r="BS982" s="2"/>
      <c r="BT982" s="2"/>
      <c r="BU982" s="2"/>
      <c r="BV982" s="2"/>
      <c r="BW982" s="2"/>
      <c r="BX982" s="2"/>
      <c r="BY982" s="2"/>
      <c r="BZ982" s="2"/>
      <c r="CA982" s="2"/>
      <c r="CB982" s="2"/>
      <c r="CC982" s="2"/>
      <c r="CD982" s="2"/>
      <c r="CE982" s="2"/>
      <c r="CF982" s="2"/>
      <c r="CG982" s="2"/>
      <c r="CH982" s="2"/>
      <c r="CI982" s="2"/>
      <c r="CJ982" s="2"/>
      <c r="CK982" s="2"/>
      <c r="CL982" s="2"/>
      <c r="CM982" s="2"/>
      <c r="CN982" s="2"/>
      <c r="CO982" s="2"/>
      <c r="CP982" s="2"/>
      <c r="CQ982" s="2"/>
      <c r="CR982" s="2"/>
      <c r="CS982" s="2"/>
      <c r="CT982" s="2"/>
      <c r="CU982" s="2"/>
      <c r="CV982" s="2"/>
      <c r="CW982" s="2"/>
      <c r="CX982" s="2"/>
      <c r="CY982" s="2"/>
      <c r="CZ982" s="2"/>
      <c r="DA982" s="2"/>
      <c r="DB982" s="2"/>
      <c r="DC982" s="2"/>
      <c r="DD982" s="2"/>
      <c r="DE982" s="2"/>
      <c r="DF982" s="2"/>
      <c r="DG982" s="2"/>
      <c r="DH982" s="2"/>
      <c r="DI982" s="2"/>
      <c r="DJ982" s="2"/>
      <c r="DK982" s="2"/>
      <c r="DL982" s="2"/>
      <c r="DM982" s="2"/>
      <c r="DN982" s="2"/>
      <c r="DO982" s="2"/>
      <c r="DP982" s="2"/>
      <c r="DQ982" s="2"/>
      <c r="DR982" s="2"/>
      <c r="DS982" s="2"/>
      <c r="DT982" s="2"/>
      <c r="DU982" s="2"/>
      <c r="DV982" s="2"/>
      <c r="DW982" s="2"/>
      <c r="DX982" s="2"/>
      <c r="DY982" s="2"/>
      <c r="DZ982" s="2"/>
      <c r="EA982" s="2"/>
      <c r="EB982" s="2"/>
      <c r="EC982" s="2"/>
      <c r="ED982" s="2"/>
      <c r="EE982" s="2"/>
      <c r="EF982" s="2"/>
      <c r="EG982" s="2"/>
      <c r="EH982" s="2"/>
      <c r="EI982" s="2"/>
      <c r="EJ982" s="2"/>
      <c r="EK982" s="2"/>
      <c r="EL982" s="2"/>
      <c r="EM982" s="2"/>
      <c r="EN982" s="2"/>
      <c r="EO982" s="2"/>
      <c r="EP982" s="2"/>
      <c r="EQ982" s="2"/>
      <c r="ER982" s="2"/>
      <c r="ES982" s="2"/>
      <c r="ET982" s="2"/>
      <c r="EU982" s="2"/>
      <c r="EV982" s="2"/>
    </row>
    <row r="983" spans="1:152" ht="12.7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c r="BO983" s="2"/>
      <c r="BP983" s="2"/>
      <c r="BQ983" s="2"/>
      <c r="BR983" s="2"/>
      <c r="BS983" s="2"/>
      <c r="BT983" s="2"/>
      <c r="BU983" s="2"/>
      <c r="BV983" s="2"/>
      <c r="BW983" s="2"/>
      <c r="BX983" s="2"/>
      <c r="BY983" s="2"/>
      <c r="BZ983" s="2"/>
      <c r="CA983" s="2"/>
      <c r="CB983" s="2"/>
      <c r="CC983" s="2"/>
      <c r="CD983" s="2"/>
      <c r="CE983" s="2"/>
      <c r="CF983" s="2"/>
      <c r="CG983" s="2"/>
      <c r="CH983" s="2"/>
      <c r="CI983" s="2"/>
      <c r="CJ983" s="2"/>
      <c r="CK983" s="2"/>
      <c r="CL983" s="2"/>
      <c r="CM983" s="2"/>
      <c r="CN983" s="2"/>
      <c r="CO983" s="2"/>
      <c r="CP983" s="2"/>
      <c r="CQ983" s="2"/>
      <c r="CR983" s="2"/>
      <c r="CS983" s="2"/>
      <c r="CT983" s="2"/>
      <c r="CU983" s="2"/>
      <c r="CV983" s="2"/>
      <c r="CW983" s="2"/>
      <c r="CX983" s="2"/>
      <c r="CY983" s="2"/>
      <c r="CZ983" s="2"/>
      <c r="DA983" s="2"/>
      <c r="DB983" s="2"/>
      <c r="DC983" s="2"/>
      <c r="DD983" s="2"/>
      <c r="DE983" s="2"/>
      <c r="DF983" s="2"/>
      <c r="DG983" s="2"/>
      <c r="DH983" s="2"/>
      <c r="DI983" s="2"/>
      <c r="DJ983" s="2"/>
      <c r="DK983" s="2"/>
      <c r="DL983" s="2"/>
      <c r="DM983" s="2"/>
      <c r="DN983" s="2"/>
      <c r="DO983" s="2"/>
      <c r="DP983" s="2"/>
      <c r="DQ983" s="2"/>
      <c r="DR983" s="2"/>
      <c r="DS983" s="2"/>
      <c r="DT983" s="2"/>
      <c r="DU983" s="2"/>
      <c r="DV983" s="2"/>
      <c r="DW983" s="2"/>
      <c r="DX983" s="2"/>
      <c r="DY983" s="2"/>
      <c r="DZ983" s="2"/>
      <c r="EA983" s="2"/>
      <c r="EB983" s="2"/>
      <c r="EC983" s="2"/>
      <c r="ED983" s="2"/>
      <c r="EE983" s="2"/>
      <c r="EF983" s="2"/>
      <c r="EG983" s="2"/>
      <c r="EH983" s="2"/>
      <c r="EI983" s="2"/>
      <c r="EJ983" s="2"/>
      <c r="EK983" s="2"/>
      <c r="EL983" s="2"/>
      <c r="EM983" s="2"/>
      <c r="EN983" s="2"/>
      <c r="EO983" s="2"/>
      <c r="EP983" s="2"/>
      <c r="EQ983" s="2"/>
      <c r="ER983" s="2"/>
      <c r="ES983" s="2"/>
      <c r="ET983" s="2"/>
      <c r="EU983" s="2"/>
      <c r="EV983" s="2"/>
    </row>
    <row r="984" spans="1:152" ht="12.7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c r="BP984" s="2"/>
      <c r="BQ984" s="2"/>
      <c r="BR984" s="2"/>
      <c r="BS984" s="2"/>
      <c r="BT984" s="2"/>
      <c r="BU984" s="2"/>
      <c r="BV984" s="2"/>
      <c r="BW984" s="2"/>
      <c r="BX984" s="2"/>
      <c r="BY984" s="2"/>
      <c r="BZ984" s="2"/>
      <c r="CA984" s="2"/>
      <c r="CB984" s="2"/>
      <c r="CC984" s="2"/>
      <c r="CD984" s="2"/>
      <c r="CE984" s="2"/>
      <c r="CF984" s="2"/>
      <c r="CG984" s="2"/>
      <c r="CH984" s="2"/>
      <c r="CI984" s="2"/>
      <c r="CJ984" s="2"/>
      <c r="CK984" s="2"/>
      <c r="CL984" s="2"/>
      <c r="CM984" s="2"/>
      <c r="CN984" s="2"/>
      <c r="CO984" s="2"/>
      <c r="CP984" s="2"/>
      <c r="CQ984" s="2"/>
      <c r="CR984" s="2"/>
      <c r="CS984" s="2"/>
      <c r="CT984" s="2"/>
      <c r="CU984" s="2"/>
      <c r="CV984" s="2"/>
      <c r="CW984" s="2"/>
      <c r="CX984" s="2"/>
      <c r="CY984" s="2"/>
      <c r="CZ984" s="2"/>
      <c r="DA984" s="2"/>
      <c r="DB984" s="2"/>
      <c r="DC984" s="2"/>
      <c r="DD984" s="2"/>
      <c r="DE984" s="2"/>
      <c r="DF984" s="2"/>
      <c r="DG984" s="2"/>
      <c r="DH984" s="2"/>
      <c r="DI984" s="2"/>
      <c r="DJ984" s="2"/>
      <c r="DK984" s="2"/>
      <c r="DL984" s="2"/>
      <c r="DM984" s="2"/>
      <c r="DN984" s="2"/>
      <c r="DO984" s="2"/>
      <c r="DP984" s="2"/>
      <c r="DQ984" s="2"/>
      <c r="DR984" s="2"/>
      <c r="DS984" s="2"/>
      <c r="DT984" s="2"/>
      <c r="DU984" s="2"/>
      <c r="DV984" s="2"/>
      <c r="DW984" s="2"/>
      <c r="DX984" s="2"/>
      <c r="DY984" s="2"/>
      <c r="DZ984" s="2"/>
      <c r="EA984" s="2"/>
      <c r="EB984" s="2"/>
      <c r="EC984" s="2"/>
      <c r="ED984" s="2"/>
      <c r="EE984" s="2"/>
      <c r="EF984" s="2"/>
      <c r="EG984" s="2"/>
      <c r="EH984" s="2"/>
      <c r="EI984" s="2"/>
      <c r="EJ984" s="2"/>
      <c r="EK984" s="2"/>
      <c r="EL984" s="2"/>
      <c r="EM984" s="2"/>
      <c r="EN984" s="2"/>
      <c r="EO984" s="2"/>
      <c r="EP984" s="2"/>
      <c r="EQ984" s="2"/>
      <c r="ER984" s="2"/>
      <c r="ES984" s="2"/>
      <c r="ET984" s="2"/>
      <c r="EU984" s="2"/>
      <c r="EV984" s="2"/>
    </row>
    <row r="985" spans="1:152" ht="12.7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c r="BO985" s="2"/>
      <c r="BP985" s="2"/>
      <c r="BQ985" s="2"/>
      <c r="BR985" s="2"/>
      <c r="BS985" s="2"/>
      <c r="BT985" s="2"/>
      <c r="BU985" s="2"/>
      <c r="BV985" s="2"/>
      <c r="BW985" s="2"/>
      <c r="BX985" s="2"/>
      <c r="BY985" s="2"/>
      <c r="BZ985" s="2"/>
      <c r="CA985" s="2"/>
      <c r="CB985" s="2"/>
      <c r="CC985" s="2"/>
      <c r="CD985" s="2"/>
      <c r="CE985" s="2"/>
      <c r="CF985" s="2"/>
      <c r="CG985" s="2"/>
      <c r="CH985" s="2"/>
      <c r="CI985" s="2"/>
      <c r="CJ985" s="2"/>
      <c r="CK985" s="2"/>
      <c r="CL985" s="2"/>
      <c r="CM985" s="2"/>
      <c r="CN985" s="2"/>
      <c r="CO985" s="2"/>
      <c r="CP985" s="2"/>
      <c r="CQ985" s="2"/>
      <c r="CR985" s="2"/>
      <c r="CS985" s="2"/>
      <c r="CT985" s="2"/>
      <c r="CU985" s="2"/>
      <c r="CV985" s="2"/>
      <c r="CW985" s="2"/>
      <c r="CX985" s="2"/>
      <c r="CY985" s="2"/>
      <c r="CZ985" s="2"/>
      <c r="DA985" s="2"/>
      <c r="DB985" s="2"/>
      <c r="DC985" s="2"/>
      <c r="DD985" s="2"/>
      <c r="DE985" s="2"/>
      <c r="DF985" s="2"/>
      <c r="DG985" s="2"/>
      <c r="DH985" s="2"/>
      <c r="DI985" s="2"/>
      <c r="DJ985" s="2"/>
      <c r="DK985" s="2"/>
      <c r="DL985" s="2"/>
      <c r="DM985" s="2"/>
      <c r="DN985" s="2"/>
      <c r="DO985" s="2"/>
      <c r="DP985" s="2"/>
      <c r="DQ985" s="2"/>
      <c r="DR985" s="2"/>
      <c r="DS985" s="2"/>
      <c r="DT985" s="2"/>
      <c r="DU985" s="2"/>
      <c r="DV985" s="2"/>
      <c r="DW985" s="2"/>
      <c r="DX985" s="2"/>
      <c r="DY985" s="2"/>
      <c r="DZ985" s="2"/>
      <c r="EA985" s="2"/>
      <c r="EB985" s="2"/>
      <c r="EC985" s="2"/>
      <c r="ED985" s="2"/>
      <c r="EE985" s="2"/>
      <c r="EF985" s="2"/>
      <c r="EG985" s="2"/>
      <c r="EH985" s="2"/>
      <c r="EI985" s="2"/>
      <c r="EJ985" s="2"/>
      <c r="EK985" s="2"/>
      <c r="EL985" s="2"/>
      <c r="EM985" s="2"/>
      <c r="EN985" s="2"/>
      <c r="EO985" s="2"/>
      <c r="EP985" s="2"/>
      <c r="EQ985" s="2"/>
      <c r="ER985" s="2"/>
      <c r="ES985" s="2"/>
      <c r="ET985" s="2"/>
      <c r="EU985" s="2"/>
      <c r="EV985" s="2"/>
    </row>
    <row r="986" spans="1:152" ht="12.7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c r="BO986" s="2"/>
      <c r="BP986" s="2"/>
      <c r="BQ986" s="2"/>
      <c r="BR986" s="2"/>
      <c r="BS986" s="2"/>
      <c r="BT986" s="2"/>
      <c r="BU986" s="2"/>
      <c r="BV986" s="2"/>
      <c r="BW986" s="2"/>
      <c r="BX986" s="2"/>
      <c r="BY986" s="2"/>
      <c r="BZ986" s="2"/>
      <c r="CA986" s="2"/>
      <c r="CB986" s="2"/>
      <c r="CC986" s="2"/>
      <c r="CD986" s="2"/>
      <c r="CE986" s="2"/>
      <c r="CF986" s="2"/>
      <c r="CG986" s="2"/>
      <c r="CH986" s="2"/>
      <c r="CI986" s="2"/>
      <c r="CJ986" s="2"/>
      <c r="CK986" s="2"/>
      <c r="CL986" s="2"/>
      <c r="CM986" s="2"/>
      <c r="CN986" s="2"/>
      <c r="CO986" s="2"/>
      <c r="CP986" s="2"/>
      <c r="CQ986" s="2"/>
      <c r="CR986" s="2"/>
      <c r="CS986" s="2"/>
      <c r="CT986" s="2"/>
      <c r="CU986" s="2"/>
      <c r="CV986" s="2"/>
      <c r="CW986" s="2"/>
      <c r="CX986" s="2"/>
      <c r="CY986" s="2"/>
      <c r="CZ986" s="2"/>
      <c r="DA986" s="2"/>
      <c r="DB986" s="2"/>
      <c r="DC986" s="2"/>
      <c r="DD986" s="2"/>
      <c r="DE986" s="2"/>
      <c r="DF986" s="2"/>
      <c r="DG986" s="2"/>
      <c r="DH986" s="2"/>
      <c r="DI986" s="2"/>
      <c r="DJ986" s="2"/>
      <c r="DK986" s="2"/>
      <c r="DL986" s="2"/>
      <c r="DM986" s="2"/>
      <c r="DN986" s="2"/>
      <c r="DO986" s="2"/>
      <c r="DP986" s="2"/>
      <c r="DQ986" s="2"/>
      <c r="DR986" s="2"/>
      <c r="DS986" s="2"/>
      <c r="DT986" s="2"/>
      <c r="DU986" s="2"/>
      <c r="DV986" s="2"/>
      <c r="DW986" s="2"/>
      <c r="DX986" s="2"/>
      <c r="DY986" s="2"/>
      <c r="DZ986" s="2"/>
      <c r="EA986" s="2"/>
      <c r="EB986" s="2"/>
      <c r="EC986" s="2"/>
      <c r="ED986" s="2"/>
      <c r="EE986" s="2"/>
      <c r="EF986" s="2"/>
      <c r="EG986" s="2"/>
      <c r="EH986" s="2"/>
      <c r="EI986" s="2"/>
      <c r="EJ986" s="2"/>
      <c r="EK986" s="2"/>
      <c r="EL986" s="2"/>
      <c r="EM986" s="2"/>
      <c r="EN986" s="2"/>
      <c r="EO986" s="2"/>
      <c r="EP986" s="2"/>
      <c r="EQ986" s="2"/>
      <c r="ER986" s="2"/>
      <c r="ES986" s="2"/>
      <c r="ET986" s="2"/>
      <c r="EU986" s="2"/>
      <c r="EV986" s="2"/>
    </row>
    <row r="987" spans="1:152" ht="12.7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c r="BN987" s="2"/>
      <c r="BO987" s="2"/>
      <c r="BP987" s="2"/>
      <c r="BQ987" s="2"/>
      <c r="BR987" s="2"/>
      <c r="BS987" s="2"/>
      <c r="BT987" s="2"/>
      <c r="BU987" s="2"/>
      <c r="BV987" s="2"/>
      <c r="BW987" s="2"/>
      <c r="BX987" s="2"/>
      <c r="BY987" s="2"/>
      <c r="BZ987" s="2"/>
      <c r="CA987" s="2"/>
      <c r="CB987" s="2"/>
      <c r="CC987" s="2"/>
      <c r="CD987" s="2"/>
      <c r="CE987" s="2"/>
      <c r="CF987" s="2"/>
      <c r="CG987" s="2"/>
      <c r="CH987" s="2"/>
      <c r="CI987" s="2"/>
      <c r="CJ987" s="2"/>
      <c r="CK987" s="2"/>
      <c r="CL987" s="2"/>
      <c r="CM987" s="2"/>
      <c r="CN987" s="2"/>
      <c r="CO987" s="2"/>
      <c r="CP987" s="2"/>
      <c r="CQ987" s="2"/>
      <c r="CR987" s="2"/>
      <c r="CS987" s="2"/>
      <c r="CT987" s="2"/>
      <c r="CU987" s="2"/>
      <c r="CV987" s="2"/>
      <c r="CW987" s="2"/>
      <c r="CX987" s="2"/>
      <c r="CY987" s="2"/>
      <c r="CZ987" s="2"/>
      <c r="DA987" s="2"/>
      <c r="DB987" s="2"/>
      <c r="DC987" s="2"/>
      <c r="DD987" s="2"/>
      <c r="DE987" s="2"/>
      <c r="DF987" s="2"/>
      <c r="DG987" s="2"/>
      <c r="DH987" s="2"/>
      <c r="DI987" s="2"/>
      <c r="DJ987" s="2"/>
      <c r="DK987" s="2"/>
      <c r="DL987" s="2"/>
      <c r="DM987" s="2"/>
      <c r="DN987" s="2"/>
      <c r="DO987" s="2"/>
      <c r="DP987" s="2"/>
      <c r="DQ987" s="2"/>
      <c r="DR987" s="2"/>
      <c r="DS987" s="2"/>
      <c r="DT987" s="2"/>
      <c r="DU987" s="2"/>
      <c r="DV987" s="2"/>
      <c r="DW987" s="2"/>
      <c r="DX987" s="2"/>
      <c r="DY987" s="2"/>
      <c r="DZ987" s="2"/>
      <c r="EA987" s="2"/>
      <c r="EB987" s="2"/>
      <c r="EC987" s="2"/>
      <c r="ED987" s="2"/>
      <c r="EE987" s="2"/>
      <c r="EF987" s="2"/>
      <c r="EG987" s="2"/>
      <c r="EH987" s="2"/>
      <c r="EI987" s="2"/>
      <c r="EJ987" s="2"/>
      <c r="EK987" s="2"/>
      <c r="EL987" s="2"/>
      <c r="EM987" s="2"/>
      <c r="EN987" s="2"/>
      <c r="EO987" s="2"/>
      <c r="EP987" s="2"/>
      <c r="EQ987" s="2"/>
      <c r="ER987" s="2"/>
      <c r="ES987" s="2"/>
      <c r="ET987" s="2"/>
      <c r="EU987" s="2"/>
      <c r="EV987" s="2"/>
    </row>
    <row r="988" spans="1:152" ht="12.7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c r="BN988" s="2"/>
      <c r="BO988" s="2"/>
      <c r="BP988" s="2"/>
      <c r="BQ988" s="2"/>
      <c r="BR988" s="2"/>
      <c r="BS988" s="2"/>
      <c r="BT988" s="2"/>
      <c r="BU988" s="2"/>
      <c r="BV988" s="2"/>
      <c r="BW988" s="2"/>
      <c r="BX988" s="2"/>
      <c r="BY988" s="2"/>
      <c r="BZ988" s="2"/>
      <c r="CA988" s="2"/>
      <c r="CB988" s="2"/>
      <c r="CC988" s="2"/>
      <c r="CD988" s="2"/>
      <c r="CE988" s="2"/>
      <c r="CF988" s="2"/>
      <c r="CG988" s="2"/>
      <c r="CH988" s="2"/>
      <c r="CI988" s="2"/>
      <c r="CJ988" s="2"/>
      <c r="CK988" s="2"/>
      <c r="CL988" s="2"/>
      <c r="CM988" s="2"/>
      <c r="CN988" s="2"/>
      <c r="CO988" s="2"/>
      <c r="CP988" s="2"/>
      <c r="CQ988" s="2"/>
      <c r="CR988" s="2"/>
      <c r="CS988" s="2"/>
      <c r="CT988" s="2"/>
      <c r="CU988" s="2"/>
      <c r="CV988" s="2"/>
      <c r="CW988" s="2"/>
      <c r="CX988" s="2"/>
      <c r="CY988" s="2"/>
      <c r="CZ988" s="2"/>
      <c r="DA988" s="2"/>
      <c r="DB988" s="2"/>
      <c r="DC988" s="2"/>
      <c r="DD988" s="2"/>
      <c r="DE988" s="2"/>
      <c r="DF988" s="2"/>
      <c r="DG988" s="2"/>
      <c r="DH988" s="2"/>
      <c r="DI988" s="2"/>
      <c r="DJ988" s="2"/>
      <c r="DK988" s="2"/>
      <c r="DL988" s="2"/>
      <c r="DM988" s="2"/>
      <c r="DN988" s="2"/>
      <c r="DO988" s="2"/>
      <c r="DP988" s="2"/>
      <c r="DQ988" s="2"/>
      <c r="DR988" s="2"/>
      <c r="DS988" s="2"/>
      <c r="DT988" s="2"/>
      <c r="DU988" s="2"/>
      <c r="DV988" s="2"/>
      <c r="DW988" s="2"/>
      <c r="DX988" s="2"/>
      <c r="DY988" s="2"/>
      <c r="DZ988" s="2"/>
      <c r="EA988" s="2"/>
      <c r="EB988" s="2"/>
      <c r="EC988" s="2"/>
      <c r="ED988" s="2"/>
      <c r="EE988" s="2"/>
      <c r="EF988" s="2"/>
      <c r="EG988" s="2"/>
      <c r="EH988" s="2"/>
      <c r="EI988" s="2"/>
      <c r="EJ988" s="2"/>
      <c r="EK988" s="2"/>
      <c r="EL988" s="2"/>
      <c r="EM988" s="2"/>
      <c r="EN988" s="2"/>
      <c r="EO988" s="2"/>
      <c r="EP988" s="2"/>
      <c r="EQ988" s="2"/>
      <c r="ER988" s="2"/>
      <c r="ES988" s="2"/>
      <c r="ET988" s="2"/>
      <c r="EU988" s="2"/>
      <c r="EV988" s="2"/>
    </row>
    <row r="989" spans="1:152" ht="12.7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c r="BN989" s="2"/>
      <c r="BO989" s="2"/>
      <c r="BP989" s="2"/>
      <c r="BQ989" s="2"/>
      <c r="BR989" s="2"/>
      <c r="BS989" s="2"/>
      <c r="BT989" s="2"/>
      <c r="BU989" s="2"/>
      <c r="BV989" s="2"/>
      <c r="BW989" s="2"/>
      <c r="BX989" s="2"/>
      <c r="BY989" s="2"/>
      <c r="BZ989" s="2"/>
      <c r="CA989" s="2"/>
      <c r="CB989" s="2"/>
      <c r="CC989" s="2"/>
      <c r="CD989" s="2"/>
      <c r="CE989" s="2"/>
      <c r="CF989" s="2"/>
      <c r="CG989" s="2"/>
      <c r="CH989" s="2"/>
      <c r="CI989" s="2"/>
      <c r="CJ989" s="2"/>
      <c r="CK989" s="2"/>
      <c r="CL989" s="2"/>
      <c r="CM989" s="2"/>
      <c r="CN989" s="2"/>
      <c r="CO989" s="2"/>
      <c r="CP989" s="2"/>
      <c r="CQ989" s="2"/>
      <c r="CR989" s="2"/>
      <c r="CS989" s="2"/>
      <c r="CT989" s="2"/>
      <c r="CU989" s="2"/>
      <c r="CV989" s="2"/>
      <c r="CW989" s="2"/>
      <c r="CX989" s="2"/>
      <c r="CY989" s="2"/>
      <c r="CZ989" s="2"/>
      <c r="DA989" s="2"/>
      <c r="DB989" s="2"/>
      <c r="DC989" s="2"/>
      <c r="DD989" s="2"/>
      <c r="DE989" s="2"/>
      <c r="DF989" s="2"/>
      <c r="DG989" s="2"/>
      <c r="DH989" s="2"/>
      <c r="DI989" s="2"/>
      <c r="DJ989" s="2"/>
      <c r="DK989" s="2"/>
      <c r="DL989" s="2"/>
      <c r="DM989" s="2"/>
      <c r="DN989" s="2"/>
      <c r="DO989" s="2"/>
      <c r="DP989" s="2"/>
      <c r="DQ989" s="2"/>
      <c r="DR989" s="2"/>
      <c r="DS989" s="2"/>
      <c r="DT989" s="2"/>
      <c r="DU989" s="2"/>
      <c r="DV989" s="2"/>
      <c r="DW989" s="2"/>
      <c r="DX989" s="2"/>
      <c r="DY989" s="2"/>
      <c r="DZ989" s="2"/>
      <c r="EA989" s="2"/>
      <c r="EB989" s="2"/>
      <c r="EC989" s="2"/>
      <c r="ED989" s="2"/>
      <c r="EE989" s="2"/>
      <c r="EF989" s="2"/>
      <c r="EG989" s="2"/>
      <c r="EH989" s="2"/>
      <c r="EI989" s="2"/>
      <c r="EJ989" s="2"/>
      <c r="EK989" s="2"/>
      <c r="EL989" s="2"/>
      <c r="EM989" s="2"/>
      <c r="EN989" s="2"/>
      <c r="EO989" s="2"/>
      <c r="EP989" s="2"/>
      <c r="EQ989" s="2"/>
      <c r="ER989" s="2"/>
      <c r="ES989" s="2"/>
      <c r="ET989" s="2"/>
      <c r="EU989" s="2"/>
      <c r="EV989" s="2"/>
    </row>
    <row r="990" spans="1:152" ht="12.7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c r="BN990" s="2"/>
      <c r="BO990" s="2"/>
      <c r="BP990" s="2"/>
      <c r="BQ990" s="2"/>
      <c r="BR990" s="2"/>
      <c r="BS990" s="2"/>
      <c r="BT990" s="2"/>
      <c r="BU990" s="2"/>
      <c r="BV990" s="2"/>
      <c r="BW990" s="2"/>
      <c r="BX990" s="2"/>
      <c r="BY990" s="2"/>
      <c r="BZ990" s="2"/>
      <c r="CA990" s="2"/>
      <c r="CB990" s="2"/>
      <c r="CC990" s="2"/>
      <c r="CD990" s="2"/>
      <c r="CE990" s="2"/>
      <c r="CF990" s="2"/>
      <c r="CG990" s="2"/>
      <c r="CH990" s="2"/>
      <c r="CI990" s="2"/>
      <c r="CJ990" s="2"/>
      <c r="CK990" s="2"/>
      <c r="CL990" s="2"/>
      <c r="CM990" s="2"/>
      <c r="CN990" s="2"/>
      <c r="CO990" s="2"/>
      <c r="CP990" s="2"/>
      <c r="CQ990" s="2"/>
      <c r="CR990" s="2"/>
      <c r="CS990" s="2"/>
      <c r="CT990" s="2"/>
      <c r="CU990" s="2"/>
      <c r="CV990" s="2"/>
      <c r="CW990" s="2"/>
      <c r="CX990" s="2"/>
      <c r="CY990" s="2"/>
      <c r="CZ990" s="2"/>
      <c r="DA990" s="2"/>
      <c r="DB990" s="2"/>
      <c r="DC990" s="2"/>
      <c r="DD990" s="2"/>
      <c r="DE990" s="2"/>
      <c r="DF990" s="2"/>
      <c r="DG990" s="2"/>
      <c r="DH990" s="2"/>
      <c r="DI990" s="2"/>
      <c r="DJ990" s="2"/>
      <c r="DK990" s="2"/>
      <c r="DL990" s="2"/>
      <c r="DM990" s="2"/>
      <c r="DN990" s="2"/>
      <c r="DO990" s="2"/>
      <c r="DP990" s="2"/>
      <c r="DQ990" s="2"/>
      <c r="DR990" s="2"/>
      <c r="DS990" s="2"/>
      <c r="DT990" s="2"/>
      <c r="DU990" s="2"/>
      <c r="DV990" s="2"/>
      <c r="DW990" s="2"/>
      <c r="DX990" s="2"/>
      <c r="DY990" s="2"/>
      <c r="DZ990" s="2"/>
      <c r="EA990" s="2"/>
      <c r="EB990" s="2"/>
      <c r="EC990" s="2"/>
      <c r="ED990" s="2"/>
      <c r="EE990" s="2"/>
      <c r="EF990" s="2"/>
      <c r="EG990" s="2"/>
      <c r="EH990" s="2"/>
      <c r="EI990" s="2"/>
      <c r="EJ990" s="2"/>
      <c r="EK990" s="2"/>
      <c r="EL990" s="2"/>
      <c r="EM990" s="2"/>
      <c r="EN990" s="2"/>
      <c r="EO990" s="2"/>
      <c r="EP990" s="2"/>
      <c r="EQ990" s="2"/>
      <c r="ER990" s="2"/>
      <c r="ES990" s="2"/>
      <c r="ET990" s="2"/>
      <c r="EU990" s="2"/>
      <c r="EV990" s="2"/>
    </row>
    <row r="991" spans="1:152" ht="12.7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c r="BN991" s="2"/>
      <c r="BO991" s="2"/>
      <c r="BP991" s="2"/>
      <c r="BQ991" s="2"/>
      <c r="BR991" s="2"/>
      <c r="BS991" s="2"/>
      <c r="BT991" s="2"/>
      <c r="BU991" s="2"/>
      <c r="BV991" s="2"/>
      <c r="BW991" s="2"/>
      <c r="BX991" s="2"/>
      <c r="BY991" s="2"/>
      <c r="BZ991" s="2"/>
      <c r="CA991" s="2"/>
      <c r="CB991" s="2"/>
      <c r="CC991" s="2"/>
      <c r="CD991" s="2"/>
      <c r="CE991" s="2"/>
      <c r="CF991" s="2"/>
      <c r="CG991" s="2"/>
      <c r="CH991" s="2"/>
      <c r="CI991" s="2"/>
      <c r="CJ991" s="2"/>
      <c r="CK991" s="2"/>
      <c r="CL991" s="2"/>
      <c r="CM991" s="2"/>
      <c r="CN991" s="2"/>
      <c r="CO991" s="2"/>
      <c r="CP991" s="2"/>
      <c r="CQ991" s="2"/>
      <c r="CR991" s="2"/>
      <c r="CS991" s="2"/>
      <c r="CT991" s="2"/>
      <c r="CU991" s="2"/>
      <c r="CV991" s="2"/>
      <c r="CW991" s="2"/>
      <c r="CX991" s="2"/>
      <c r="CY991" s="2"/>
      <c r="CZ991" s="2"/>
      <c r="DA991" s="2"/>
      <c r="DB991" s="2"/>
      <c r="DC991" s="2"/>
      <c r="DD991" s="2"/>
      <c r="DE991" s="2"/>
      <c r="DF991" s="2"/>
      <c r="DG991" s="2"/>
      <c r="DH991" s="2"/>
      <c r="DI991" s="2"/>
      <c r="DJ991" s="2"/>
      <c r="DK991" s="2"/>
      <c r="DL991" s="2"/>
      <c r="DM991" s="2"/>
      <c r="DN991" s="2"/>
      <c r="DO991" s="2"/>
      <c r="DP991" s="2"/>
      <c r="DQ991" s="2"/>
      <c r="DR991" s="2"/>
      <c r="DS991" s="2"/>
      <c r="DT991" s="2"/>
      <c r="DU991" s="2"/>
      <c r="DV991" s="2"/>
      <c r="DW991" s="2"/>
      <c r="DX991" s="2"/>
      <c r="DY991" s="2"/>
      <c r="DZ991" s="2"/>
      <c r="EA991" s="2"/>
      <c r="EB991" s="2"/>
      <c r="EC991" s="2"/>
      <c r="ED991" s="2"/>
      <c r="EE991" s="2"/>
      <c r="EF991" s="2"/>
      <c r="EG991" s="2"/>
      <c r="EH991" s="2"/>
      <c r="EI991" s="2"/>
      <c r="EJ991" s="2"/>
      <c r="EK991" s="2"/>
      <c r="EL991" s="2"/>
      <c r="EM991" s="2"/>
      <c r="EN991" s="2"/>
      <c r="EO991" s="2"/>
      <c r="EP991" s="2"/>
      <c r="EQ991" s="2"/>
      <c r="ER991" s="2"/>
      <c r="ES991" s="2"/>
      <c r="ET991" s="2"/>
      <c r="EU991" s="2"/>
      <c r="EV991" s="2"/>
    </row>
    <row r="992" spans="1:152" ht="12.7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
      <c r="BN992" s="2"/>
      <c r="BO992" s="2"/>
      <c r="BP992" s="2"/>
      <c r="BQ992" s="2"/>
      <c r="BR992" s="2"/>
      <c r="BS992" s="2"/>
      <c r="BT992" s="2"/>
      <c r="BU992" s="2"/>
      <c r="BV992" s="2"/>
      <c r="BW992" s="2"/>
      <c r="BX992" s="2"/>
      <c r="BY992" s="2"/>
      <c r="BZ992" s="2"/>
      <c r="CA992" s="2"/>
      <c r="CB992" s="2"/>
      <c r="CC992" s="2"/>
      <c r="CD992" s="2"/>
      <c r="CE992" s="2"/>
      <c r="CF992" s="2"/>
      <c r="CG992" s="2"/>
      <c r="CH992" s="2"/>
      <c r="CI992" s="2"/>
      <c r="CJ992" s="2"/>
      <c r="CK992" s="2"/>
      <c r="CL992" s="2"/>
      <c r="CM992" s="2"/>
      <c r="CN992" s="2"/>
      <c r="CO992" s="2"/>
      <c r="CP992" s="2"/>
      <c r="CQ992" s="2"/>
      <c r="CR992" s="2"/>
      <c r="CS992" s="2"/>
      <c r="CT992" s="2"/>
      <c r="CU992" s="2"/>
      <c r="CV992" s="2"/>
      <c r="CW992" s="2"/>
      <c r="CX992" s="2"/>
      <c r="CY992" s="2"/>
      <c r="CZ992" s="2"/>
      <c r="DA992" s="2"/>
      <c r="DB992" s="2"/>
      <c r="DC992" s="2"/>
      <c r="DD992" s="2"/>
      <c r="DE992" s="2"/>
      <c r="DF992" s="2"/>
      <c r="DG992" s="2"/>
      <c r="DH992" s="2"/>
      <c r="DI992" s="2"/>
      <c r="DJ992" s="2"/>
      <c r="DK992" s="2"/>
      <c r="DL992" s="2"/>
      <c r="DM992" s="2"/>
      <c r="DN992" s="2"/>
      <c r="DO992" s="2"/>
      <c r="DP992" s="2"/>
      <c r="DQ992" s="2"/>
      <c r="DR992" s="2"/>
      <c r="DS992" s="2"/>
      <c r="DT992" s="2"/>
      <c r="DU992" s="2"/>
      <c r="DV992" s="2"/>
      <c r="DW992" s="2"/>
      <c r="DX992" s="2"/>
      <c r="DY992" s="2"/>
      <c r="DZ992" s="2"/>
      <c r="EA992" s="2"/>
      <c r="EB992" s="2"/>
      <c r="EC992" s="2"/>
      <c r="ED992" s="2"/>
      <c r="EE992" s="2"/>
      <c r="EF992" s="2"/>
      <c r="EG992" s="2"/>
      <c r="EH992" s="2"/>
      <c r="EI992" s="2"/>
      <c r="EJ992" s="2"/>
      <c r="EK992" s="2"/>
      <c r="EL992" s="2"/>
      <c r="EM992" s="2"/>
      <c r="EN992" s="2"/>
      <c r="EO992" s="2"/>
      <c r="EP992" s="2"/>
      <c r="EQ992" s="2"/>
      <c r="ER992" s="2"/>
      <c r="ES992" s="2"/>
      <c r="ET992" s="2"/>
      <c r="EU992" s="2"/>
      <c r="EV992" s="2"/>
    </row>
    <row r="993" spans="1:152" ht="12.7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c r="BI993" s="2"/>
      <c r="BJ993" s="2"/>
      <c r="BK993" s="2"/>
      <c r="BL993" s="2"/>
      <c r="BM993" s="2"/>
      <c r="BN993" s="2"/>
      <c r="BO993" s="2"/>
      <c r="BP993" s="2"/>
      <c r="BQ993" s="2"/>
      <c r="BR993" s="2"/>
      <c r="BS993" s="2"/>
      <c r="BT993" s="2"/>
      <c r="BU993" s="2"/>
      <c r="BV993" s="2"/>
      <c r="BW993" s="2"/>
      <c r="BX993" s="2"/>
      <c r="BY993" s="2"/>
      <c r="BZ993" s="2"/>
      <c r="CA993" s="2"/>
      <c r="CB993" s="2"/>
      <c r="CC993" s="2"/>
      <c r="CD993" s="2"/>
      <c r="CE993" s="2"/>
      <c r="CF993" s="2"/>
      <c r="CG993" s="2"/>
      <c r="CH993" s="2"/>
      <c r="CI993" s="2"/>
      <c r="CJ993" s="2"/>
      <c r="CK993" s="2"/>
      <c r="CL993" s="2"/>
      <c r="CM993" s="2"/>
      <c r="CN993" s="2"/>
      <c r="CO993" s="2"/>
      <c r="CP993" s="2"/>
      <c r="CQ993" s="2"/>
      <c r="CR993" s="2"/>
      <c r="CS993" s="2"/>
      <c r="CT993" s="2"/>
      <c r="CU993" s="2"/>
      <c r="CV993" s="2"/>
      <c r="CW993" s="2"/>
      <c r="CX993" s="2"/>
      <c r="CY993" s="2"/>
      <c r="CZ993" s="2"/>
      <c r="DA993" s="2"/>
      <c r="DB993" s="2"/>
      <c r="DC993" s="2"/>
      <c r="DD993" s="2"/>
      <c r="DE993" s="2"/>
      <c r="DF993" s="2"/>
      <c r="DG993" s="2"/>
      <c r="DH993" s="2"/>
      <c r="DI993" s="2"/>
      <c r="DJ993" s="2"/>
      <c r="DK993" s="2"/>
      <c r="DL993" s="2"/>
      <c r="DM993" s="2"/>
      <c r="DN993" s="2"/>
      <c r="DO993" s="2"/>
      <c r="DP993" s="2"/>
      <c r="DQ993" s="2"/>
      <c r="DR993" s="2"/>
      <c r="DS993" s="2"/>
      <c r="DT993" s="2"/>
      <c r="DU993" s="2"/>
      <c r="DV993" s="2"/>
      <c r="DW993" s="2"/>
      <c r="DX993" s="2"/>
      <c r="DY993" s="2"/>
      <c r="DZ993" s="2"/>
      <c r="EA993" s="2"/>
      <c r="EB993" s="2"/>
      <c r="EC993" s="2"/>
      <c r="ED993" s="2"/>
      <c r="EE993" s="2"/>
      <c r="EF993" s="2"/>
      <c r="EG993" s="2"/>
      <c r="EH993" s="2"/>
      <c r="EI993" s="2"/>
      <c r="EJ993" s="2"/>
      <c r="EK993" s="2"/>
      <c r="EL993" s="2"/>
      <c r="EM993" s="2"/>
      <c r="EN993" s="2"/>
      <c r="EO993" s="2"/>
      <c r="EP993" s="2"/>
      <c r="EQ993" s="2"/>
      <c r="ER993" s="2"/>
      <c r="ES993" s="2"/>
      <c r="ET993" s="2"/>
      <c r="EU993" s="2"/>
      <c r="EV993" s="2"/>
    </row>
    <row r="994" spans="1:152" ht="12.7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2"/>
      <c r="BM994" s="2"/>
      <c r="BN994" s="2"/>
      <c r="BO994" s="2"/>
      <c r="BP994" s="2"/>
      <c r="BQ994" s="2"/>
      <c r="BR994" s="2"/>
      <c r="BS994" s="2"/>
      <c r="BT994" s="2"/>
      <c r="BU994" s="2"/>
      <c r="BV994" s="2"/>
      <c r="BW994" s="2"/>
      <c r="BX994" s="2"/>
      <c r="BY994" s="2"/>
      <c r="BZ994" s="2"/>
      <c r="CA994" s="2"/>
      <c r="CB994" s="2"/>
      <c r="CC994" s="2"/>
      <c r="CD994" s="2"/>
      <c r="CE994" s="2"/>
      <c r="CF994" s="2"/>
      <c r="CG994" s="2"/>
      <c r="CH994" s="2"/>
      <c r="CI994" s="2"/>
      <c r="CJ994" s="2"/>
      <c r="CK994" s="2"/>
      <c r="CL994" s="2"/>
      <c r="CM994" s="2"/>
      <c r="CN994" s="2"/>
      <c r="CO994" s="2"/>
      <c r="CP994" s="2"/>
      <c r="CQ994" s="2"/>
      <c r="CR994" s="2"/>
      <c r="CS994" s="2"/>
      <c r="CT994" s="2"/>
      <c r="CU994" s="2"/>
      <c r="CV994" s="2"/>
      <c r="CW994" s="2"/>
      <c r="CX994" s="2"/>
      <c r="CY994" s="2"/>
      <c r="CZ994" s="2"/>
      <c r="DA994" s="2"/>
      <c r="DB994" s="2"/>
      <c r="DC994" s="2"/>
      <c r="DD994" s="2"/>
      <c r="DE994" s="2"/>
      <c r="DF994" s="2"/>
      <c r="DG994" s="2"/>
      <c r="DH994" s="2"/>
      <c r="DI994" s="2"/>
      <c r="DJ994" s="2"/>
      <c r="DK994" s="2"/>
      <c r="DL994" s="2"/>
      <c r="DM994" s="2"/>
      <c r="DN994" s="2"/>
      <c r="DO994" s="2"/>
      <c r="DP994" s="2"/>
      <c r="DQ994" s="2"/>
      <c r="DR994" s="2"/>
      <c r="DS994" s="2"/>
      <c r="DT994" s="2"/>
      <c r="DU994" s="2"/>
      <c r="DV994" s="2"/>
      <c r="DW994" s="2"/>
      <c r="DX994" s="2"/>
      <c r="DY994" s="2"/>
      <c r="DZ994" s="2"/>
      <c r="EA994" s="2"/>
      <c r="EB994" s="2"/>
      <c r="EC994" s="2"/>
      <c r="ED994" s="2"/>
      <c r="EE994" s="2"/>
      <c r="EF994" s="2"/>
      <c r="EG994" s="2"/>
      <c r="EH994" s="2"/>
      <c r="EI994" s="2"/>
      <c r="EJ994" s="2"/>
      <c r="EK994" s="2"/>
      <c r="EL994" s="2"/>
      <c r="EM994" s="2"/>
      <c r="EN994" s="2"/>
      <c r="EO994" s="2"/>
      <c r="EP994" s="2"/>
      <c r="EQ994" s="2"/>
      <c r="ER994" s="2"/>
      <c r="ES994" s="2"/>
      <c r="ET994" s="2"/>
      <c r="EU994" s="2"/>
      <c r="EV994" s="2"/>
    </row>
    <row r="995" spans="1:152" ht="12.7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
      <c r="BG995" s="2"/>
      <c r="BH995" s="2"/>
      <c r="BI995" s="2"/>
      <c r="BJ995" s="2"/>
      <c r="BK995" s="2"/>
      <c r="BL995" s="2"/>
      <c r="BM995" s="2"/>
      <c r="BN995" s="2"/>
      <c r="BO995" s="2"/>
      <c r="BP995" s="2"/>
      <c r="BQ995" s="2"/>
      <c r="BR995" s="2"/>
      <c r="BS995" s="2"/>
      <c r="BT995" s="2"/>
      <c r="BU995" s="2"/>
      <c r="BV995" s="2"/>
      <c r="BW995" s="2"/>
      <c r="BX995" s="2"/>
      <c r="BY995" s="2"/>
      <c r="BZ995" s="2"/>
      <c r="CA995" s="2"/>
      <c r="CB995" s="2"/>
      <c r="CC995" s="2"/>
      <c r="CD995" s="2"/>
      <c r="CE995" s="2"/>
      <c r="CF995" s="2"/>
      <c r="CG995" s="2"/>
      <c r="CH995" s="2"/>
      <c r="CI995" s="2"/>
      <c r="CJ995" s="2"/>
      <c r="CK995" s="2"/>
      <c r="CL995" s="2"/>
      <c r="CM995" s="2"/>
      <c r="CN995" s="2"/>
      <c r="CO995" s="2"/>
      <c r="CP995" s="2"/>
      <c r="CQ995" s="2"/>
      <c r="CR995" s="2"/>
      <c r="CS995" s="2"/>
      <c r="CT995" s="2"/>
      <c r="CU995" s="2"/>
      <c r="CV995" s="2"/>
      <c r="CW995" s="2"/>
      <c r="CX995" s="2"/>
      <c r="CY995" s="2"/>
      <c r="CZ995" s="2"/>
      <c r="DA995" s="2"/>
      <c r="DB995" s="2"/>
      <c r="DC995" s="2"/>
      <c r="DD995" s="2"/>
      <c r="DE995" s="2"/>
      <c r="DF995" s="2"/>
      <c r="DG995" s="2"/>
      <c r="DH995" s="2"/>
      <c r="DI995" s="2"/>
      <c r="DJ995" s="2"/>
      <c r="DK995" s="2"/>
      <c r="DL995" s="2"/>
      <c r="DM995" s="2"/>
      <c r="DN995" s="2"/>
      <c r="DO995" s="2"/>
      <c r="DP995" s="2"/>
      <c r="DQ995" s="2"/>
      <c r="DR995" s="2"/>
      <c r="DS995" s="2"/>
      <c r="DT995" s="2"/>
      <c r="DU995" s="2"/>
      <c r="DV995" s="2"/>
      <c r="DW995" s="2"/>
      <c r="DX995" s="2"/>
      <c r="DY995" s="2"/>
      <c r="DZ995" s="2"/>
      <c r="EA995" s="2"/>
      <c r="EB995" s="2"/>
      <c r="EC995" s="2"/>
      <c r="ED995" s="2"/>
      <c r="EE995" s="2"/>
      <c r="EF995" s="2"/>
      <c r="EG995" s="2"/>
      <c r="EH995" s="2"/>
      <c r="EI995" s="2"/>
      <c r="EJ995" s="2"/>
      <c r="EK995" s="2"/>
      <c r="EL995" s="2"/>
      <c r="EM995" s="2"/>
      <c r="EN995" s="2"/>
      <c r="EO995" s="2"/>
      <c r="EP995" s="2"/>
      <c r="EQ995" s="2"/>
      <c r="ER995" s="2"/>
      <c r="ES995" s="2"/>
      <c r="ET995" s="2"/>
      <c r="EU995" s="2"/>
      <c r="EV995" s="2"/>
    </row>
    <row r="996" spans="1:152" ht="12.7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2"/>
      <c r="BI996" s="2"/>
      <c r="BJ996" s="2"/>
      <c r="BK996" s="2"/>
      <c r="BL996" s="2"/>
      <c r="BM996" s="2"/>
      <c r="BN996" s="2"/>
      <c r="BO996" s="2"/>
      <c r="BP996" s="2"/>
      <c r="BQ996" s="2"/>
      <c r="BR996" s="2"/>
      <c r="BS996" s="2"/>
      <c r="BT996" s="2"/>
      <c r="BU996" s="2"/>
      <c r="BV996" s="2"/>
      <c r="BW996" s="2"/>
      <c r="BX996" s="2"/>
      <c r="BY996" s="2"/>
      <c r="BZ996" s="2"/>
      <c r="CA996" s="2"/>
      <c r="CB996" s="2"/>
      <c r="CC996" s="2"/>
      <c r="CD996" s="2"/>
      <c r="CE996" s="2"/>
      <c r="CF996" s="2"/>
      <c r="CG996" s="2"/>
      <c r="CH996" s="2"/>
      <c r="CI996" s="2"/>
      <c r="CJ996" s="2"/>
      <c r="CK996" s="2"/>
      <c r="CL996" s="2"/>
      <c r="CM996" s="2"/>
      <c r="CN996" s="2"/>
      <c r="CO996" s="2"/>
      <c r="CP996" s="2"/>
      <c r="CQ996" s="2"/>
      <c r="CR996" s="2"/>
      <c r="CS996" s="2"/>
      <c r="CT996" s="2"/>
      <c r="CU996" s="2"/>
      <c r="CV996" s="2"/>
      <c r="CW996" s="2"/>
      <c r="CX996" s="2"/>
      <c r="CY996" s="2"/>
      <c r="CZ996" s="2"/>
      <c r="DA996" s="2"/>
      <c r="DB996" s="2"/>
      <c r="DC996" s="2"/>
      <c r="DD996" s="2"/>
      <c r="DE996" s="2"/>
      <c r="DF996" s="2"/>
      <c r="DG996" s="2"/>
      <c r="DH996" s="2"/>
      <c r="DI996" s="2"/>
      <c r="DJ996" s="2"/>
      <c r="DK996" s="2"/>
      <c r="DL996" s="2"/>
      <c r="DM996" s="2"/>
      <c r="DN996" s="2"/>
      <c r="DO996" s="2"/>
      <c r="DP996" s="2"/>
      <c r="DQ996" s="2"/>
      <c r="DR996" s="2"/>
      <c r="DS996" s="2"/>
      <c r="DT996" s="2"/>
      <c r="DU996" s="2"/>
      <c r="DV996" s="2"/>
      <c r="DW996" s="2"/>
      <c r="DX996" s="2"/>
      <c r="DY996" s="2"/>
      <c r="DZ996" s="2"/>
      <c r="EA996" s="2"/>
      <c r="EB996" s="2"/>
      <c r="EC996" s="2"/>
      <c r="ED996" s="2"/>
      <c r="EE996" s="2"/>
      <c r="EF996" s="2"/>
      <c r="EG996" s="2"/>
      <c r="EH996" s="2"/>
      <c r="EI996" s="2"/>
      <c r="EJ996" s="2"/>
      <c r="EK996" s="2"/>
      <c r="EL996" s="2"/>
      <c r="EM996" s="2"/>
      <c r="EN996" s="2"/>
      <c r="EO996" s="2"/>
      <c r="EP996" s="2"/>
      <c r="EQ996" s="2"/>
      <c r="ER996" s="2"/>
      <c r="ES996" s="2"/>
      <c r="ET996" s="2"/>
      <c r="EU996" s="2"/>
      <c r="EV996" s="2"/>
    </row>
    <row r="997" spans="1:152" ht="12.7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c r="BB997" s="2"/>
      <c r="BC997" s="2"/>
      <c r="BD997" s="2"/>
      <c r="BE997" s="2"/>
      <c r="BF997" s="2"/>
      <c r="BG997" s="2"/>
      <c r="BH997" s="2"/>
      <c r="BI997" s="2"/>
      <c r="BJ997" s="2"/>
      <c r="BK997" s="2"/>
      <c r="BL997" s="2"/>
      <c r="BM997" s="2"/>
      <c r="BN997" s="2"/>
      <c r="BO997" s="2"/>
      <c r="BP997" s="2"/>
      <c r="BQ997" s="2"/>
      <c r="BR997" s="2"/>
      <c r="BS997" s="2"/>
      <c r="BT997" s="2"/>
      <c r="BU997" s="2"/>
      <c r="BV997" s="2"/>
      <c r="BW997" s="2"/>
      <c r="BX997" s="2"/>
      <c r="BY997" s="2"/>
      <c r="BZ997" s="2"/>
      <c r="CA997" s="2"/>
      <c r="CB997" s="2"/>
      <c r="CC997" s="2"/>
      <c r="CD997" s="2"/>
      <c r="CE997" s="2"/>
      <c r="CF997" s="2"/>
      <c r="CG997" s="2"/>
      <c r="CH997" s="2"/>
      <c r="CI997" s="2"/>
      <c r="CJ997" s="2"/>
      <c r="CK997" s="2"/>
      <c r="CL997" s="2"/>
      <c r="CM997" s="2"/>
      <c r="CN997" s="2"/>
      <c r="CO997" s="2"/>
      <c r="CP997" s="2"/>
      <c r="CQ997" s="2"/>
      <c r="CR997" s="2"/>
      <c r="CS997" s="2"/>
      <c r="CT997" s="2"/>
      <c r="CU997" s="2"/>
      <c r="CV997" s="2"/>
      <c r="CW997" s="2"/>
      <c r="CX997" s="2"/>
      <c r="CY997" s="2"/>
      <c r="CZ997" s="2"/>
      <c r="DA997" s="2"/>
      <c r="DB997" s="2"/>
      <c r="DC997" s="2"/>
      <c r="DD997" s="2"/>
      <c r="DE997" s="2"/>
      <c r="DF997" s="2"/>
      <c r="DG997" s="2"/>
      <c r="DH997" s="2"/>
      <c r="DI997" s="2"/>
      <c r="DJ997" s="2"/>
      <c r="DK997" s="2"/>
      <c r="DL997" s="2"/>
      <c r="DM997" s="2"/>
      <c r="DN997" s="2"/>
      <c r="DO997" s="2"/>
      <c r="DP997" s="2"/>
      <c r="DQ997" s="2"/>
      <c r="DR997" s="2"/>
      <c r="DS997" s="2"/>
      <c r="DT997" s="2"/>
      <c r="DU997" s="2"/>
      <c r="DV997" s="2"/>
      <c r="DW997" s="2"/>
      <c r="DX997" s="2"/>
      <c r="DY997" s="2"/>
      <c r="DZ997" s="2"/>
      <c r="EA997" s="2"/>
      <c r="EB997" s="2"/>
      <c r="EC997" s="2"/>
      <c r="ED997" s="2"/>
      <c r="EE997" s="2"/>
      <c r="EF997" s="2"/>
      <c r="EG997" s="2"/>
      <c r="EH997" s="2"/>
      <c r="EI997" s="2"/>
      <c r="EJ997" s="2"/>
      <c r="EK997" s="2"/>
      <c r="EL997" s="2"/>
      <c r="EM997" s="2"/>
      <c r="EN997" s="2"/>
      <c r="EO997" s="2"/>
      <c r="EP997" s="2"/>
      <c r="EQ997" s="2"/>
      <c r="ER997" s="2"/>
      <c r="ES997" s="2"/>
      <c r="ET997" s="2"/>
      <c r="EU997" s="2"/>
      <c r="EV997" s="2"/>
    </row>
    <row r="998" spans="1:152" ht="12.7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c r="BE998" s="2"/>
      <c r="BF998" s="2"/>
      <c r="BG998" s="2"/>
      <c r="BH998" s="2"/>
      <c r="BI998" s="2"/>
      <c r="BJ998" s="2"/>
      <c r="BK998" s="2"/>
      <c r="BL998" s="2"/>
      <c r="BM998" s="2"/>
      <c r="BN998" s="2"/>
      <c r="BO998" s="2"/>
      <c r="BP998" s="2"/>
      <c r="BQ998" s="2"/>
      <c r="BR998" s="2"/>
      <c r="BS998" s="2"/>
      <c r="BT998" s="2"/>
      <c r="BU998" s="2"/>
      <c r="BV998" s="2"/>
      <c r="BW998" s="2"/>
      <c r="BX998" s="2"/>
      <c r="BY998" s="2"/>
      <c r="BZ998" s="2"/>
      <c r="CA998" s="2"/>
      <c r="CB998" s="2"/>
      <c r="CC998" s="2"/>
      <c r="CD998" s="2"/>
      <c r="CE998" s="2"/>
      <c r="CF998" s="2"/>
      <c r="CG998" s="2"/>
      <c r="CH998" s="2"/>
      <c r="CI998" s="2"/>
      <c r="CJ998" s="2"/>
      <c r="CK998" s="2"/>
      <c r="CL998" s="2"/>
      <c r="CM998" s="2"/>
      <c r="CN998" s="2"/>
      <c r="CO998" s="2"/>
      <c r="CP998" s="2"/>
      <c r="CQ998" s="2"/>
      <c r="CR998" s="2"/>
      <c r="CS998" s="2"/>
      <c r="CT998" s="2"/>
      <c r="CU998" s="2"/>
      <c r="CV998" s="2"/>
      <c r="CW998" s="2"/>
      <c r="CX998" s="2"/>
      <c r="CY998" s="2"/>
      <c r="CZ998" s="2"/>
      <c r="DA998" s="2"/>
      <c r="DB998" s="2"/>
      <c r="DC998" s="2"/>
      <c r="DD998" s="2"/>
      <c r="DE998" s="2"/>
      <c r="DF998" s="2"/>
      <c r="DG998" s="2"/>
      <c r="DH998" s="2"/>
      <c r="DI998" s="2"/>
      <c r="DJ998" s="2"/>
      <c r="DK998" s="2"/>
      <c r="DL998" s="2"/>
      <c r="DM998" s="2"/>
      <c r="DN998" s="2"/>
      <c r="DO998" s="2"/>
      <c r="DP998" s="2"/>
      <c r="DQ998" s="2"/>
      <c r="DR998" s="2"/>
      <c r="DS998" s="2"/>
      <c r="DT998" s="2"/>
      <c r="DU998" s="2"/>
      <c r="DV998" s="2"/>
      <c r="DW998" s="2"/>
      <c r="DX998" s="2"/>
      <c r="DY998" s="2"/>
      <c r="DZ998" s="2"/>
      <c r="EA998" s="2"/>
      <c r="EB998" s="2"/>
      <c r="EC998" s="2"/>
      <c r="ED998" s="2"/>
      <c r="EE998" s="2"/>
      <c r="EF998" s="2"/>
      <c r="EG998" s="2"/>
      <c r="EH998" s="2"/>
      <c r="EI998" s="2"/>
      <c r="EJ998" s="2"/>
      <c r="EK998" s="2"/>
      <c r="EL998" s="2"/>
      <c r="EM998" s="2"/>
      <c r="EN998" s="2"/>
      <c r="EO998" s="2"/>
      <c r="EP998" s="2"/>
      <c r="EQ998" s="2"/>
      <c r="ER998" s="2"/>
      <c r="ES998" s="2"/>
      <c r="ET998" s="2"/>
      <c r="EU998" s="2"/>
      <c r="EV998" s="2"/>
    </row>
    <row r="999" spans="1:152" ht="12.75"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c r="BA999" s="2"/>
      <c r="BB999" s="2"/>
      <c r="BC999" s="2"/>
      <c r="BD999" s="2"/>
      <c r="BE999" s="2"/>
      <c r="BF999" s="2"/>
      <c r="BG999" s="2"/>
      <c r="BH999" s="2"/>
      <c r="BI999" s="2"/>
      <c r="BJ999" s="2"/>
      <c r="BK999" s="2"/>
      <c r="BL999" s="2"/>
      <c r="BM999" s="2"/>
      <c r="BN999" s="2"/>
      <c r="BO999" s="2"/>
      <c r="BP999" s="2"/>
      <c r="BQ999" s="2"/>
      <c r="BR999" s="2"/>
      <c r="BS999" s="2"/>
      <c r="BT999" s="2"/>
      <c r="BU999" s="2"/>
      <c r="BV999" s="2"/>
      <c r="BW999" s="2"/>
      <c r="BX999" s="2"/>
      <c r="BY999" s="2"/>
      <c r="BZ999" s="2"/>
      <c r="CA999" s="2"/>
      <c r="CB999" s="2"/>
      <c r="CC999" s="2"/>
      <c r="CD999" s="2"/>
      <c r="CE999" s="2"/>
      <c r="CF999" s="2"/>
      <c r="CG999" s="2"/>
      <c r="CH999" s="2"/>
      <c r="CI999" s="2"/>
      <c r="CJ999" s="2"/>
      <c r="CK999" s="2"/>
      <c r="CL999" s="2"/>
      <c r="CM999" s="2"/>
      <c r="CN999" s="2"/>
      <c r="CO999" s="2"/>
      <c r="CP999" s="2"/>
      <c r="CQ999" s="2"/>
      <c r="CR999" s="2"/>
      <c r="CS999" s="2"/>
      <c r="CT999" s="2"/>
      <c r="CU999" s="2"/>
      <c r="CV999" s="2"/>
      <c r="CW999" s="2"/>
      <c r="CX999" s="2"/>
      <c r="CY999" s="2"/>
      <c r="CZ999" s="2"/>
      <c r="DA999" s="2"/>
      <c r="DB999" s="2"/>
      <c r="DC999" s="2"/>
      <c r="DD999" s="2"/>
      <c r="DE999" s="2"/>
      <c r="DF999" s="2"/>
      <c r="DG999" s="2"/>
      <c r="DH999" s="2"/>
      <c r="DI999" s="2"/>
      <c r="DJ999" s="2"/>
      <c r="DK999" s="2"/>
      <c r="DL999" s="2"/>
      <c r="DM999" s="2"/>
      <c r="DN999" s="2"/>
      <c r="DO999" s="2"/>
      <c r="DP999" s="2"/>
      <c r="DQ999" s="2"/>
      <c r="DR999" s="2"/>
      <c r="DS999" s="2"/>
      <c r="DT999" s="2"/>
      <c r="DU999" s="2"/>
      <c r="DV999" s="2"/>
      <c r="DW999" s="2"/>
      <c r="DX999" s="2"/>
      <c r="DY999" s="2"/>
      <c r="DZ999" s="2"/>
      <c r="EA999" s="2"/>
      <c r="EB999" s="2"/>
      <c r="EC999" s="2"/>
      <c r="ED999" s="2"/>
      <c r="EE999" s="2"/>
      <c r="EF999" s="2"/>
      <c r="EG999" s="2"/>
      <c r="EH999" s="2"/>
      <c r="EI999" s="2"/>
      <c r="EJ999" s="2"/>
      <c r="EK999" s="2"/>
      <c r="EL999" s="2"/>
      <c r="EM999" s="2"/>
      <c r="EN999" s="2"/>
      <c r="EO999" s="2"/>
      <c r="EP999" s="2"/>
      <c r="EQ999" s="2"/>
      <c r="ER999" s="2"/>
      <c r="ES999" s="2"/>
      <c r="ET999" s="2"/>
      <c r="EU999" s="2"/>
      <c r="EV999" s="2"/>
    </row>
    <row r="1000" spans="1:152" ht="12.75" customHeight="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c r="AZ1000" s="2"/>
      <c r="BA1000" s="2"/>
      <c r="BB1000" s="2"/>
      <c r="BC1000" s="2"/>
      <c r="BD1000" s="2"/>
      <c r="BE1000" s="2"/>
      <c r="BF1000" s="2"/>
      <c r="BG1000" s="2"/>
      <c r="BH1000" s="2"/>
      <c r="BI1000" s="2"/>
      <c r="BJ1000" s="2"/>
      <c r="BK1000" s="2"/>
      <c r="BL1000" s="2"/>
      <c r="BM1000" s="2"/>
      <c r="BN1000" s="2"/>
      <c r="BO1000" s="2"/>
      <c r="BP1000" s="2"/>
      <c r="BQ1000" s="2"/>
      <c r="BR1000" s="2"/>
      <c r="BS1000" s="2"/>
      <c r="BT1000" s="2"/>
      <c r="BU1000" s="2"/>
      <c r="BV1000" s="2"/>
      <c r="BW1000" s="2"/>
      <c r="BX1000" s="2"/>
      <c r="BY1000" s="2"/>
      <c r="BZ1000" s="2"/>
      <c r="CA1000" s="2"/>
      <c r="CB1000" s="2"/>
      <c r="CC1000" s="2"/>
      <c r="CD1000" s="2"/>
      <c r="CE1000" s="2"/>
      <c r="CF1000" s="2"/>
      <c r="CG1000" s="2"/>
      <c r="CH1000" s="2"/>
      <c r="CI1000" s="2"/>
      <c r="CJ1000" s="2"/>
      <c r="CK1000" s="2"/>
      <c r="CL1000" s="2"/>
      <c r="CM1000" s="2"/>
      <c r="CN1000" s="2"/>
      <c r="CO1000" s="2"/>
      <c r="CP1000" s="2"/>
      <c r="CQ1000" s="2"/>
      <c r="CR1000" s="2"/>
      <c r="CS1000" s="2"/>
      <c r="CT1000" s="2"/>
      <c r="CU1000" s="2"/>
      <c r="CV1000" s="2"/>
      <c r="CW1000" s="2"/>
      <c r="CX1000" s="2"/>
      <c r="CY1000" s="2"/>
      <c r="CZ1000" s="2"/>
      <c r="DA1000" s="2"/>
      <c r="DB1000" s="2"/>
      <c r="DC1000" s="2"/>
      <c r="DD1000" s="2"/>
      <c r="DE1000" s="2"/>
      <c r="DF1000" s="2"/>
      <c r="DG1000" s="2"/>
      <c r="DH1000" s="2"/>
      <c r="DI1000" s="2"/>
      <c r="DJ1000" s="2"/>
      <c r="DK1000" s="2"/>
      <c r="DL1000" s="2"/>
      <c r="DM1000" s="2"/>
      <c r="DN1000" s="2"/>
      <c r="DO1000" s="2"/>
      <c r="DP1000" s="2"/>
      <c r="DQ1000" s="2"/>
      <c r="DR1000" s="2"/>
      <c r="DS1000" s="2"/>
      <c r="DT1000" s="2"/>
      <c r="DU1000" s="2"/>
      <c r="DV1000" s="2"/>
      <c r="DW1000" s="2"/>
      <c r="DX1000" s="2"/>
      <c r="DY1000" s="2"/>
      <c r="DZ1000" s="2"/>
      <c r="EA1000" s="2"/>
      <c r="EB1000" s="2"/>
      <c r="EC1000" s="2"/>
      <c r="ED1000" s="2"/>
      <c r="EE1000" s="2"/>
      <c r="EF1000" s="2"/>
      <c r="EG1000" s="2"/>
      <c r="EH1000" s="2"/>
      <c r="EI1000" s="2"/>
      <c r="EJ1000" s="2"/>
      <c r="EK1000" s="2"/>
      <c r="EL1000" s="2"/>
      <c r="EM1000" s="2"/>
      <c r="EN1000" s="2"/>
      <c r="EO1000" s="2"/>
      <c r="EP1000" s="2"/>
      <c r="EQ1000" s="2"/>
      <c r="ER1000" s="2"/>
      <c r="ES1000" s="2"/>
      <c r="ET1000" s="2"/>
      <c r="EU1000" s="2"/>
      <c r="EV1000" s="2"/>
    </row>
  </sheetData>
  <mergeCells count="26">
    <mergeCell ref="CM6:CP6"/>
    <mergeCell ref="CQ6:CT6"/>
    <mergeCell ref="CU6:CX6"/>
    <mergeCell ref="CY6:DB6"/>
    <mergeCell ref="BG6:BJ6"/>
    <mergeCell ref="BK6:BN6"/>
    <mergeCell ref="BO6:BR6"/>
    <mergeCell ref="BS6:BV6"/>
    <mergeCell ref="BW6:BZ6"/>
    <mergeCell ref="CA6:CD6"/>
    <mergeCell ref="CE6:CH6"/>
    <mergeCell ref="AQ6:AT6"/>
    <mergeCell ref="AU6:AX6"/>
    <mergeCell ref="AY6:BB6"/>
    <mergeCell ref="BC6:BF6"/>
    <mergeCell ref="CI6:CL6"/>
    <mergeCell ref="W6:Z6"/>
    <mergeCell ref="AA6:AD6"/>
    <mergeCell ref="AE6:AH6"/>
    <mergeCell ref="AI6:AL6"/>
    <mergeCell ref="AM6:AP6"/>
    <mergeCell ref="C6:F6"/>
    <mergeCell ref="G6:J6"/>
    <mergeCell ref="K6:N6"/>
    <mergeCell ref="O6:R6"/>
    <mergeCell ref="S6:V6"/>
  </mergeCells>
  <pageMargins left="0.7" right="0.7" top="0.75" bottom="0.75" header="0" footer="0"/>
  <pageSetup orientation="portrait"/>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5"/>
  </sheetPr>
  <dimension ref="A1:CL1000"/>
  <sheetViews>
    <sheetView showGridLines="0" workbookViewId="0">
      <pane xSplit="2" ySplit="7" topLeftCell="C8" activePane="bottomRight" state="frozen"/>
      <selection pane="topRight" activeCell="C1" sqref="C1"/>
      <selection pane="bottomLeft" activeCell="A8" sqref="A8"/>
      <selection pane="bottomRight" activeCell="F39" sqref="F39"/>
    </sheetView>
  </sheetViews>
  <sheetFormatPr defaultColWidth="14.42578125" defaultRowHeight="15" customHeight="1" x14ac:dyDescent="0.25"/>
  <cols>
    <col min="1" max="1" width="2.28515625" customWidth="1"/>
    <col min="2" max="2" width="54.7109375" customWidth="1"/>
    <col min="3" max="5" width="9.7109375" customWidth="1"/>
    <col min="6" max="6" width="10.7109375" customWidth="1"/>
    <col min="7" max="9" width="9.7109375" customWidth="1"/>
    <col min="10" max="10" width="10.7109375" customWidth="1"/>
    <col min="11" max="13" width="9.7109375" customWidth="1"/>
    <col min="14" max="14" width="10.7109375" customWidth="1"/>
    <col min="15" max="17" width="9.7109375" customWidth="1"/>
    <col min="18" max="24" width="10.7109375" customWidth="1"/>
    <col min="25" max="25" width="9.85546875" customWidth="1"/>
    <col min="26" max="54" width="10.7109375" customWidth="1"/>
    <col min="55" max="56" width="9.28515625" customWidth="1"/>
    <col min="57" max="57" width="34.7109375" customWidth="1"/>
    <col min="58" max="58" width="9.42578125" customWidth="1"/>
    <col min="59" max="59" width="9.7109375" customWidth="1"/>
    <col min="60" max="62" width="9.42578125" customWidth="1"/>
    <col min="63" max="65" width="9.7109375" customWidth="1"/>
    <col min="66" max="67" width="8.85546875" customWidth="1"/>
    <col min="68" max="70" width="7.42578125" customWidth="1"/>
    <col min="71" max="78" width="9.28515625" customWidth="1"/>
    <col min="79" max="79" width="18.42578125" customWidth="1"/>
    <col min="80" max="80" width="7.42578125" customWidth="1"/>
    <col min="81" max="90" width="9.28515625" customWidth="1"/>
  </cols>
  <sheetData>
    <row r="1" spans="1:90" ht="12.75" customHeight="1" x14ac:dyDescent="0.25">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row>
    <row r="2" spans="1:90" ht="12.75" customHeight="1" x14ac:dyDescent="0.25">
      <c r="A2" s="5" t="s">
        <v>1</v>
      </c>
      <c r="B2" s="6" t="s">
        <v>1293</v>
      </c>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c r="AK2" s="100"/>
      <c r="AL2" s="100"/>
      <c r="AM2" s="100"/>
      <c r="AN2" s="100"/>
      <c r="AO2" s="100"/>
      <c r="AP2" s="100"/>
      <c r="AQ2" s="100"/>
      <c r="AR2" s="100"/>
      <c r="AS2" s="100"/>
      <c r="AT2" s="100"/>
      <c r="AU2" s="100"/>
      <c r="AV2" s="100"/>
      <c r="AW2" s="100"/>
      <c r="AX2" s="100"/>
      <c r="AY2" s="100"/>
      <c r="AZ2" s="100"/>
      <c r="BA2" s="100"/>
      <c r="BB2" s="100"/>
      <c r="BC2" s="100"/>
      <c r="BD2" s="100"/>
      <c r="BE2" s="100"/>
      <c r="BF2" s="100"/>
      <c r="BG2" s="100"/>
      <c r="BH2" s="100"/>
      <c r="BI2" s="100"/>
      <c r="BJ2" s="100"/>
      <c r="BK2" s="100"/>
      <c r="BL2" s="100"/>
      <c r="BM2" s="100"/>
      <c r="BN2" s="100"/>
      <c r="BO2" s="100"/>
      <c r="BP2" s="100"/>
      <c r="BQ2" s="100"/>
      <c r="BR2" s="100"/>
      <c r="BS2" s="100"/>
      <c r="BT2" s="100"/>
      <c r="BU2" s="100"/>
      <c r="BV2" s="100"/>
      <c r="BW2" s="100"/>
      <c r="BX2" s="100"/>
      <c r="BY2" s="100"/>
      <c r="BZ2" s="100"/>
      <c r="CA2" s="100"/>
      <c r="CB2" s="100"/>
      <c r="CC2" s="100"/>
      <c r="CD2" s="100"/>
      <c r="CE2" s="100"/>
      <c r="CF2" s="100"/>
      <c r="CG2" s="100"/>
      <c r="CH2" s="100"/>
      <c r="CI2" s="100"/>
      <c r="CJ2" s="100"/>
      <c r="CK2" s="100"/>
      <c r="CL2" s="100"/>
    </row>
    <row r="3" spans="1:90" ht="12.75" customHeight="1" x14ac:dyDescent="0.25">
      <c r="A3" s="7"/>
      <c r="B3" s="6" t="s">
        <v>11</v>
      </c>
      <c r="C3" s="100"/>
      <c r="D3" s="100"/>
      <c r="E3" s="100"/>
      <c r="F3" s="100"/>
      <c r="G3" s="100"/>
      <c r="H3" s="100"/>
      <c r="I3" s="100"/>
      <c r="J3" s="100"/>
      <c r="K3" s="100"/>
      <c r="L3" s="100"/>
      <c r="M3" s="100"/>
      <c r="N3" s="100"/>
      <c r="O3" s="100"/>
      <c r="P3" s="100"/>
      <c r="Q3" s="100"/>
      <c r="R3" s="100"/>
      <c r="S3" s="100"/>
      <c r="T3" s="100"/>
      <c r="U3" s="100"/>
      <c r="V3" s="100"/>
      <c r="W3" s="100"/>
      <c r="X3" s="100"/>
      <c r="Y3" s="100"/>
      <c r="Z3" s="100"/>
      <c r="AA3" s="100"/>
      <c r="AB3" s="100"/>
      <c r="AC3" s="100"/>
      <c r="AD3" s="100"/>
      <c r="AE3" s="100"/>
      <c r="AF3" s="100"/>
      <c r="AG3" s="100"/>
      <c r="AH3" s="100"/>
      <c r="AI3" s="100"/>
      <c r="AJ3" s="100"/>
      <c r="AK3" s="100"/>
      <c r="AL3" s="100"/>
      <c r="AM3" s="100"/>
      <c r="AN3" s="100"/>
      <c r="AO3" s="100"/>
      <c r="AP3" s="100"/>
      <c r="AQ3" s="100"/>
      <c r="AR3" s="100"/>
      <c r="AS3" s="100"/>
      <c r="AT3" s="100"/>
      <c r="AU3" s="100"/>
      <c r="AV3" s="100"/>
      <c r="AW3" s="100"/>
      <c r="AX3" s="100"/>
      <c r="AY3" s="100"/>
      <c r="AZ3" s="100"/>
      <c r="BA3" s="100"/>
      <c r="BB3" s="100"/>
      <c r="BC3" s="100"/>
      <c r="BD3" s="100"/>
      <c r="BE3" s="100"/>
      <c r="BF3" s="100"/>
      <c r="BG3" s="100"/>
      <c r="BH3" s="100"/>
      <c r="BI3" s="100"/>
      <c r="BJ3" s="100"/>
      <c r="BK3" s="100"/>
      <c r="BL3" s="100"/>
      <c r="BM3" s="100"/>
      <c r="BN3" s="100"/>
      <c r="BO3" s="100"/>
      <c r="BP3" s="100"/>
      <c r="BQ3" s="100"/>
      <c r="BR3" s="100"/>
      <c r="BS3" s="100"/>
      <c r="BT3" s="100"/>
      <c r="BU3" s="100"/>
      <c r="BV3" s="100"/>
      <c r="BW3" s="100"/>
      <c r="BX3" s="100"/>
      <c r="BY3" s="100"/>
      <c r="BZ3" s="100"/>
      <c r="CA3" s="100"/>
      <c r="CB3" s="100"/>
      <c r="CC3" s="100"/>
      <c r="CD3" s="100"/>
      <c r="CE3" s="100"/>
      <c r="CF3" s="100"/>
      <c r="CG3" s="100"/>
      <c r="CH3" s="100"/>
      <c r="CI3" s="100"/>
      <c r="CJ3" s="100"/>
      <c r="CK3" s="100"/>
      <c r="CL3" s="100"/>
    </row>
    <row r="4" spans="1:90" ht="12.75" customHeight="1" x14ac:dyDescent="0.25">
      <c r="A4" s="7"/>
      <c r="B4" s="6" t="s">
        <v>4</v>
      </c>
      <c r="C4" s="100"/>
      <c r="D4" s="100"/>
      <c r="E4" s="100"/>
      <c r="F4" s="100"/>
      <c r="G4" s="100"/>
      <c r="H4" s="100"/>
      <c r="I4" s="100"/>
      <c r="J4" s="100"/>
      <c r="K4" s="100"/>
      <c r="L4" s="100"/>
      <c r="M4" s="100"/>
      <c r="N4" s="100"/>
      <c r="O4" s="100"/>
      <c r="P4" s="100"/>
      <c r="Q4" s="100"/>
      <c r="R4" s="100"/>
      <c r="S4" s="100"/>
      <c r="T4" s="100"/>
      <c r="U4" s="100"/>
      <c r="V4" s="100"/>
      <c r="W4" s="100"/>
      <c r="X4" s="100"/>
      <c r="Y4" s="100"/>
      <c r="Z4" s="100"/>
      <c r="AA4" s="100"/>
      <c r="AB4" s="100"/>
      <c r="AC4" s="100"/>
      <c r="AD4" s="100"/>
      <c r="AE4" s="100"/>
      <c r="AF4" s="100"/>
      <c r="AG4" s="100"/>
      <c r="AH4" s="100"/>
      <c r="AI4" s="100"/>
      <c r="AJ4" s="100"/>
      <c r="AK4" s="100"/>
      <c r="AL4" s="100"/>
      <c r="AM4" s="100"/>
      <c r="AN4" s="100"/>
      <c r="AO4" s="100"/>
      <c r="AP4" s="100"/>
      <c r="AQ4" s="100"/>
      <c r="AR4" s="100"/>
      <c r="AS4" s="100"/>
      <c r="AT4" s="100"/>
      <c r="AU4" s="100"/>
      <c r="AV4" s="100"/>
      <c r="AW4" s="100"/>
      <c r="AX4" s="100"/>
      <c r="AY4" s="100"/>
      <c r="AZ4" s="100"/>
      <c r="BA4" s="100"/>
      <c r="BB4" s="100"/>
      <c r="BC4" s="100"/>
      <c r="BD4" s="100"/>
      <c r="BE4" s="100"/>
      <c r="BF4" s="100"/>
      <c r="BG4" s="100"/>
      <c r="BH4" s="100"/>
      <c r="BI4" s="100"/>
      <c r="BJ4" s="100"/>
      <c r="BK4" s="100"/>
      <c r="BL4" s="100"/>
      <c r="BM4" s="100"/>
      <c r="BN4" s="100"/>
      <c r="BO4" s="100"/>
      <c r="BP4" s="100"/>
      <c r="BQ4" s="100"/>
      <c r="BR4" s="100"/>
      <c r="BS4" s="100"/>
      <c r="BT4" s="100"/>
      <c r="BU4" s="100"/>
      <c r="BV4" s="100"/>
      <c r="BW4" s="100"/>
      <c r="BX4" s="100"/>
      <c r="BY4" s="100"/>
      <c r="BZ4" s="100"/>
      <c r="CA4" s="100"/>
      <c r="CB4" s="100"/>
      <c r="CC4" s="100"/>
      <c r="CD4" s="100"/>
      <c r="CE4" s="100"/>
      <c r="CF4" s="100"/>
      <c r="CG4" s="100"/>
      <c r="CH4" s="100"/>
      <c r="CI4" s="100"/>
      <c r="CJ4" s="100"/>
      <c r="CK4" s="100"/>
      <c r="CL4" s="100"/>
    </row>
    <row r="5" spans="1:90" ht="12.75" customHeight="1" x14ac:dyDescent="0.25">
      <c r="A5" s="7"/>
      <c r="B5" s="7"/>
      <c r="C5" s="101">
        <f>VALUE(LEFT(C6,4))</f>
        <v>2018</v>
      </c>
      <c r="D5" s="101">
        <f>VALUE(LEFT(C6,4))</f>
        <v>2018</v>
      </c>
      <c r="E5" s="101">
        <f>VALUE(LEFT(C6,4))</f>
        <v>2018</v>
      </c>
      <c r="F5" s="101">
        <f>VALUE(LEFT(C6,4))</f>
        <v>2018</v>
      </c>
      <c r="G5" s="101">
        <f>VALUE(LEFT(G6,4))</f>
        <v>2019</v>
      </c>
      <c r="H5" s="101">
        <f>VALUE(LEFT(G6,4))</f>
        <v>2019</v>
      </c>
      <c r="I5" s="101">
        <f>VALUE(LEFT(G6,4))</f>
        <v>2019</v>
      </c>
      <c r="J5" s="101">
        <f>VALUE(LEFT(G6,4))</f>
        <v>2019</v>
      </c>
      <c r="K5" s="101">
        <f>VALUE(LEFT(K6,4))</f>
        <v>2020</v>
      </c>
      <c r="L5" s="101">
        <f>VALUE(LEFT(K6,4))</f>
        <v>2020</v>
      </c>
      <c r="M5" s="101">
        <f>VALUE(LEFT(K6,4))</f>
        <v>2020</v>
      </c>
      <c r="N5" s="101">
        <f>VALUE(LEFT(K6,4))</f>
        <v>2020</v>
      </c>
      <c r="O5" s="101">
        <f>VALUE(LEFT(O6,4))</f>
        <v>2021</v>
      </c>
      <c r="P5" s="101">
        <f>VALUE(LEFT(O6,4))</f>
        <v>2021</v>
      </c>
      <c r="Q5" s="101">
        <f>VALUE(LEFT(O6,4))</f>
        <v>2021</v>
      </c>
      <c r="R5" s="101">
        <f>VALUE(LEFT(O6,4))</f>
        <v>2021</v>
      </c>
      <c r="S5" s="101">
        <f>VALUE(LEFT(S6,4))</f>
        <v>2022</v>
      </c>
      <c r="T5" s="101">
        <f>VALUE(LEFT(S6,4))</f>
        <v>2022</v>
      </c>
      <c r="U5" s="101">
        <f>VALUE(LEFT(S6,4))</f>
        <v>2022</v>
      </c>
      <c r="V5" s="101">
        <f>VALUE(LEFT(S6,4))</f>
        <v>2022</v>
      </c>
      <c r="W5" s="101">
        <f>VALUE(LEFT(W6,4))</f>
        <v>2023</v>
      </c>
      <c r="X5" s="101">
        <f>VALUE(LEFT(W6,4))</f>
        <v>2023</v>
      </c>
      <c r="Y5" s="101">
        <f>VALUE(LEFT(W6,4))</f>
        <v>2023</v>
      </c>
      <c r="Z5" s="101">
        <f>VALUE(LEFT(W6,4))</f>
        <v>2023</v>
      </c>
      <c r="AA5" s="101">
        <f>VALUE(LEFT(AA6,4))</f>
        <v>2024</v>
      </c>
      <c r="AB5" s="101">
        <f>VALUE(LEFT(AA6,4))</f>
        <v>2024</v>
      </c>
      <c r="AC5" s="101">
        <f>VALUE(LEFT(AA6,4))</f>
        <v>2024</v>
      </c>
      <c r="AD5" s="101">
        <f>VALUE(LEFT(AA6,4))</f>
        <v>2024</v>
      </c>
      <c r="AE5" s="101">
        <f>VALUE(LEFT(AE6,4))</f>
        <v>2025</v>
      </c>
      <c r="AF5" s="101">
        <f>VALUE(LEFT(AE6,4))</f>
        <v>2025</v>
      </c>
      <c r="AG5" s="101">
        <f>VALUE(LEFT(AE6,4))</f>
        <v>2025</v>
      </c>
      <c r="AH5" s="101">
        <f>VALUE(LEFT(AE6,4))</f>
        <v>2025</v>
      </c>
      <c r="AI5" s="101">
        <f>VALUE(LEFT(AI6,4))</f>
        <v>2026</v>
      </c>
      <c r="AJ5" s="101">
        <f>VALUE(LEFT(AI6,4))</f>
        <v>2026</v>
      </c>
      <c r="AK5" s="101">
        <f>VALUE(LEFT(AI6,4))</f>
        <v>2026</v>
      </c>
      <c r="AL5" s="101">
        <f>VALUE(LEFT(AI6,4))</f>
        <v>2026</v>
      </c>
      <c r="AM5" s="101">
        <f>VALUE(LEFT(AM6,4))</f>
        <v>2027</v>
      </c>
      <c r="AN5" s="101">
        <f>VALUE(LEFT(AM6,4))</f>
        <v>2027</v>
      </c>
      <c r="AO5" s="101">
        <f>VALUE(LEFT(AM6,4))</f>
        <v>2027</v>
      </c>
      <c r="AP5" s="101">
        <f>VALUE(LEFT(AM6,4))</f>
        <v>2027</v>
      </c>
      <c r="AQ5" s="101">
        <f>VALUE(LEFT(AQ6,4))</f>
        <v>2028</v>
      </c>
      <c r="AR5" s="101">
        <f>VALUE(LEFT(AQ6,4))</f>
        <v>2028</v>
      </c>
      <c r="AS5" s="101">
        <f>VALUE(LEFT(AQ6,4))</f>
        <v>2028</v>
      </c>
      <c r="AT5" s="101">
        <f>VALUE(LEFT(AQ6,4))</f>
        <v>2028</v>
      </c>
      <c r="AU5" s="101">
        <f>VALUE(LEFT(AU6,4))</f>
        <v>2029</v>
      </c>
      <c r="AV5" s="101">
        <f>VALUE(LEFT(AU6,4))</f>
        <v>2029</v>
      </c>
      <c r="AW5" s="101">
        <f>VALUE(LEFT(AU6,4))</f>
        <v>2029</v>
      </c>
      <c r="AX5" s="101">
        <f>VALUE(LEFT(AU6,4))</f>
        <v>2029</v>
      </c>
      <c r="AY5" s="101">
        <f>VALUE(LEFT(AY6,4))</f>
        <v>2030</v>
      </c>
      <c r="AZ5" s="101">
        <f>VALUE(LEFT(AY6,4))</f>
        <v>2030</v>
      </c>
      <c r="BA5" s="101">
        <f>VALUE(LEFT(AY6,4))</f>
        <v>2030</v>
      </c>
      <c r="BB5" s="101">
        <f>VALUE(LEFT(AY6,4))</f>
        <v>2030</v>
      </c>
      <c r="BC5" s="7"/>
      <c r="BD5" s="7"/>
      <c r="BE5" s="7"/>
      <c r="BF5" s="101">
        <f t="shared" ref="BF5:BR5" si="0">VALUE(LEFT(BF7,4))</f>
        <v>2018</v>
      </c>
      <c r="BG5" s="101">
        <f t="shared" si="0"/>
        <v>2019</v>
      </c>
      <c r="BH5" s="101">
        <f t="shared" si="0"/>
        <v>2020</v>
      </c>
      <c r="BI5" s="101">
        <f t="shared" si="0"/>
        <v>2021</v>
      </c>
      <c r="BJ5" s="101">
        <f t="shared" si="0"/>
        <v>2022</v>
      </c>
      <c r="BK5" s="101">
        <f t="shared" si="0"/>
        <v>2023</v>
      </c>
      <c r="BL5" s="101">
        <f t="shared" si="0"/>
        <v>2024</v>
      </c>
      <c r="BM5" s="101">
        <f t="shared" si="0"/>
        <v>2025</v>
      </c>
      <c r="BN5" s="101">
        <f t="shared" si="0"/>
        <v>2026</v>
      </c>
      <c r="BO5" s="101">
        <f t="shared" si="0"/>
        <v>2027</v>
      </c>
      <c r="BP5" s="101">
        <f t="shared" si="0"/>
        <v>2028</v>
      </c>
      <c r="BQ5" s="101">
        <f t="shared" si="0"/>
        <v>2029</v>
      </c>
      <c r="BR5" s="101">
        <f t="shared" si="0"/>
        <v>2030</v>
      </c>
      <c r="BS5" s="2"/>
      <c r="BT5" s="2"/>
      <c r="BU5" s="2"/>
      <c r="BV5" s="2"/>
      <c r="BW5" s="2"/>
      <c r="BX5" s="2"/>
      <c r="BY5" s="2"/>
      <c r="BZ5" s="2"/>
      <c r="CA5" s="2"/>
      <c r="CB5" s="2"/>
      <c r="CC5" s="2"/>
      <c r="CD5" s="2"/>
      <c r="CE5" s="2"/>
      <c r="CF5" s="2"/>
      <c r="CG5" s="2"/>
      <c r="CH5" s="2"/>
      <c r="CI5" s="2"/>
      <c r="CJ5" s="2"/>
      <c r="CK5" s="2"/>
      <c r="CL5" s="2"/>
    </row>
    <row r="6" spans="1:90" ht="12.75" customHeight="1" x14ac:dyDescent="0.25">
      <c r="A6" s="2"/>
      <c r="B6" s="102"/>
      <c r="C6" s="517">
        <v>2018</v>
      </c>
      <c r="D6" s="515"/>
      <c r="E6" s="515"/>
      <c r="F6" s="516"/>
      <c r="G6" s="517">
        <f>C6+1</f>
        <v>2019</v>
      </c>
      <c r="H6" s="515"/>
      <c r="I6" s="515"/>
      <c r="J6" s="516"/>
      <c r="K6" s="514">
        <f>G6+1</f>
        <v>2020</v>
      </c>
      <c r="L6" s="515"/>
      <c r="M6" s="515"/>
      <c r="N6" s="516"/>
      <c r="O6" s="514">
        <f>K6+1</f>
        <v>2021</v>
      </c>
      <c r="P6" s="515"/>
      <c r="Q6" s="515"/>
      <c r="R6" s="516"/>
      <c r="S6" s="514">
        <f>O6+1</f>
        <v>2022</v>
      </c>
      <c r="T6" s="515"/>
      <c r="U6" s="515"/>
      <c r="V6" s="516"/>
      <c r="W6" s="514">
        <f>S6+1</f>
        <v>2023</v>
      </c>
      <c r="X6" s="515"/>
      <c r="Y6" s="515"/>
      <c r="Z6" s="516"/>
      <c r="AA6" s="514">
        <f>W6+1</f>
        <v>2024</v>
      </c>
      <c r="AB6" s="515"/>
      <c r="AC6" s="515"/>
      <c r="AD6" s="516"/>
      <c r="AE6" s="514">
        <f>AA6+1</f>
        <v>2025</v>
      </c>
      <c r="AF6" s="515"/>
      <c r="AG6" s="515"/>
      <c r="AH6" s="516"/>
      <c r="AI6" s="514">
        <f>AE6+1</f>
        <v>2026</v>
      </c>
      <c r="AJ6" s="515"/>
      <c r="AK6" s="515"/>
      <c r="AL6" s="516"/>
      <c r="AM6" s="514">
        <f>AI6+1</f>
        <v>2027</v>
      </c>
      <c r="AN6" s="515"/>
      <c r="AO6" s="515"/>
      <c r="AP6" s="516"/>
      <c r="AQ6" s="514">
        <f>AM6+1</f>
        <v>2028</v>
      </c>
      <c r="AR6" s="515"/>
      <c r="AS6" s="515"/>
      <c r="AT6" s="516"/>
      <c r="AU6" s="514">
        <f>AQ6+1</f>
        <v>2029</v>
      </c>
      <c r="AV6" s="515"/>
      <c r="AW6" s="515"/>
      <c r="AX6" s="516"/>
      <c r="AY6" s="514">
        <f>AU6+1</f>
        <v>2030</v>
      </c>
      <c r="AZ6" s="515"/>
      <c r="BA6" s="515"/>
      <c r="BB6" s="516"/>
      <c r="BC6" s="2"/>
      <c r="BD6" s="2"/>
      <c r="BE6" s="102" t="s">
        <v>1455</v>
      </c>
      <c r="BF6" s="8"/>
      <c r="BG6" s="8"/>
      <c r="BH6" s="8"/>
      <c r="BI6" s="282"/>
      <c r="BJ6" s="8"/>
      <c r="BK6" s="8"/>
      <c r="BL6" s="8"/>
      <c r="BM6" s="8"/>
      <c r="BN6" s="8"/>
      <c r="BO6" s="8"/>
      <c r="BP6" s="8"/>
      <c r="BQ6" s="8"/>
      <c r="BR6" s="8"/>
      <c r="BS6" s="2"/>
      <c r="BT6" s="2"/>
      <c r="BU6" s="2"/>
      <c r="BV6" s="2"/>
      <c r="BW6" s="2"/>
      <c r="BX6" s="2"/>
      <c r="BY6" s="2"/>
      <c r="BZ6" s="2"/>
      <c r="CA6" s="2"/>
      <c r="CB6" s="2"/>
      <c r="CC6" s="2"/>
      <c r="CD6" s="2"/>
      <c r="CE6" s="2"/>
      <c r="CF6" s="2"/>
      <c r="CG6" s="2"/>
      <c r="CH6" s="2"/>
      <c r="CI6" s="2"/>
      <c r="CJ6" s="2"/>
      <c r="CK6" s="2"/>
      <c r="CL6" s="2"/>
    </row>
    <row r="7" spans="1:90" ht="12.75" customHeight="1" x14ac:dyDescent="0.25">
      <c r="A7" s="2"/>
      <c r="B7" s="103"/>
      <c r="C7" s="104" t="str">
        <f>"1Q"&amp;RIGHT(C6,2)</f>
        <v>1Q18</v>
      </c>
      <c r="D7" s="104" t="str">
        <f>"2Q"&amp;RIGHT(C6,2)</f>
        <v>2Q18</v>
      </c>
      <c r="E7" s="104" t="str">
        <f>"3Q"&amp;RIGHT(C6,2)</f>
        <v>3Q18</v>
      </c>
      <c r="F7" s="104" t="str">
        <f>"4Q"&amp;RIGHT(C6,2)</f>
        <v>4Q18</v>
      </c>
      <c r="G7" s="104" t="str">
        <f>"1Q"&amp;RIGHT(G6,2)</f>
        <v>1Q19</v>
      </c>
      <c r="H7" s="104" t="str">
        <f>"2Q"&amp;RIGHT(G6,2)</f>
        <v>2Q19</v>
      </c>
      <c r="I7" s="104" t="str">
        <f>"3Q"&amp;RIGHT(G6,2)</f>
        <v>3Q19</v>
      </c>
      <c r="J7" s="104" t="str">
        <f>"4Q"&amp;RIGHT(G6,2)</f>
        <v>4Q19</v>
      </c>
      <c r="K7" s="104" t="str">
        <f>"1Q"&amp;RIGHT(K6,2)</f>
        <v>1Q20</v>
      </c>
      <c r="L7" s="104" t="str">
        <f>"2Q"&amp;RIGHT(K6,2)</f>
        <v>2Q20</v>
      </c>
      <c r="M7" s="104" t="str">
        <f>"3Q"&amp;RIGHT(K6,2)</f>
        <v>3Q20</v>
      </c>
      <c r="N7" s="104" t="str">
        <f>"4Q"&amp;RIGHT(K6,2)</f>
        <v>4Q20</v>
      </c>
      <c r="O7" s="104" t="str">
        <f>"1Q"&amp;RIGHT(O6,2)</f>
        <v>1Q21</v>
      </c>
      <c r="P7" s="104" t="str">
        <f>"2Q"&amp;RIGHT(O6,2)</f>
        <v>2Q21</v>
      </c>
      <c r="Q7" s="104" t="str">
        <f>"3Q"&amp;RIGHT(O6,2)</f>
        <v>3Q21</v>
      </c>
      <c r="R7" s="104" t="str">
        <f>"4Q"&amp;RIGHT(O6,2)</f>
        <v>4Q21</v>
      </c>
      <c r="S7" s="104" t="str">
        <f>"1Q"&amp;RIGHT(S6,2)</f>
        <v>1Q22</v>
      </c>
      <c r="T7" s="104" t="str">
        <f>"2Q"&amp;RIGHT(S6,2)</f>
        <v>2Q22</v>
      </c>
      <c r="U7" s="104" t="str">
        <f>"3Q"&amp;RIGHT(S6,2)</f>
        <v>3Q22</v>
      </c>
      <c r="V7" s="104" t="str">
        <f>"4Q"&amp;RIGHT(S6,2)</f>
        <v>4Q22</v>
      </c>
      <c r="W7" s="104" t="str">
        <f>"1Q"&amp;RIGHT(W6,2)</f>
        <v>1Q23</v>
      </c>
      <c r="X7" s="104" t="str">
        <f>"2Q"&amp;RIGHT(W6,2)</f>
        <v>2Q23</v>
      </c>
      <c r="Y7" s="104" t="str">
        <f>"3Q"&amp;RIGHT(W6,2)</f>
        <v>3Q23</v>
      </c>
      <c r="Z7" s="104" t="str">
        <f>"4Q"&amp;RIGHT(W6,2)</f>
        <v>4Q23</v>
      </c>
      <c r="AA7" s="104" t="str">
        <f>"1Q"&amp;RIGHT(AA6,2)</f>
        <v>1Q24</v>
      </c>
      <c r="AB7" s="104" t="str">
        <f>"2Q"&amp;RIGHT(AA6,2)</f>
        <v>2Q24</v>
      </c>
      <c r="AC7" s="104" t="str">
        <f>"3Q"&amp;RIGHT(AA6,2)</f>
        <v>3Q24</v>
      </c>
      <c r="AD7" s="104" t="str">
        <f>"4Q"&amp;RIGHT(AA6,2)</f>
        <v>4Q24</v>
      </c>
      <c r="AE7" s="104" t="str">
        <f>"1Q"&amp;RIGHT(AE6,2)</f>
        <v>1Q25</v>
      </c>
      <c r="AF7" s="104" t="str">
        <f>"2Q"&amp;RIGHT(AE6,2)</f>
        <v>2Q25</v>
      </c>
      <c r="AG7" s="104" t="str">
        <f>"3Q"&amp;RIGHT(AE6,2)</f>
        <v>3Q25</v>
      </c>
      <c r="AH7" s="104" t="str">
        <f>"4Q"&amp;RIGHT(AE6,2)</f>
        <v>4Q25</v>
      </c>
      <c r="AI7" s="104" t="str">
        <f>"1Q"&amp;RIGHT(AI6,2)</f>
        <v>1Q26</v>
      </c>
      <c r="AJ7" s="104" t="str">
        <f>"2Q"&amp;RIGHT(AI6,2)</f>
        <v>2Q26</v>
      </c>
      <c r="AK7" s="104" t="str">
        <f>"3Q"&amp;RIGHT(AI6,2)</f>
        <v>3Q26</v>
      </c>
      <c r="AL7" s="104" t="str">
        <f>"4Q"&amp;RIGHT(AI6,2)</f>
        <v>4Q26</v>
      </c>
      <c r="AM7" s="104" t="str">
        <f>"1Q"&amp;RIGHT(AM6,2)</f>
        <v>1Q27</v>
      </c>
      <c r="AN7" s="104" t="str">
        <f>"2Q"&amp;RIGHT(AM6,2)</f>
        <v>2Q27</v>
      </c>
      <c r="AO7" s="104" t="str">
        <f>"3Q"&amp;RIGHT(AM6,2)</f>
        <v>3Q27</v>
      </c>
      <c r="AP7" s="104" t="str">
        <f>"4Q"&amp;RIGHT(AM6,2)</f>
        <v>4Q27</v>
      </c>
      <c r="AQ7" s="104" t="str">
        <f>"1Q"&amp;RIGHT(AQ6,2)</f>
        <v>1Q28</v>
      </c>
      <c r="AR7" s="104" t="str">
        <f>"2Q"&amp;RIGHT(AQ6,2)</f>
        <v>2Q28</v>
      </c>
      <c r="AS7" s="104" t="str">
        <f>"3Q"&amp;RIGHT(AQ6,2)</f>
        <v>3Q28</v>
      </c>
      <c r="AT7" s="104" t="str">
        <f>"4Q"&amp;RIGHT(AQ6,2)</f>
        <v>4Q28</v>
      </c>
      <c r="AU7" s="104" t="str">
        <f>"1Q"&amp;RIGHT(AU6,2)</f>
        <v>1Q29</v>
      </c>
      <c r="AV7" s="104" t="str">
        <f>"2Q"&amp;RIGHT(AU6,2)</f>
        <v>2Q29</v>
      </c>
      <c r="AW7" s="104" t="str">
        <f>"3Q"&amp;RIGHT(AU6,2)</f>
        <v>3Q29</v>
      </c>
      <c r="AX7" s="104" t="str">
        <f>"4Q"&amp;RIGHT(AU6,2)</f>
        <v>4Q29</v>
      </c>
      <c r="AY7" s="104" t="str">
        <f>"1Q"&amp;RIGHT(AY6,2)</f>
        <v>1Q30</v>
      </c>
      <c r="AZ7" s="104" t="str">
        <f>"2Q"&amp;RIGHT(AY6,2)</f>
        <v>2Q30</v>
      </c>
      <c r="BA7" s="104" t="str">
        <f>"3Q"&amp;RIGHT(AY6,2)</f>
        <v>3Q30</v>
      </c>
      <c r="BB7" s="104" t="str">
        <f>"4Q"&amp;RIGHT(AY6,2)</f>
        <v>4Q30</v>
      </c>
      <c r="BC7" s="2"/>
      <c r="BD7" s="2"/>
      <c r="BE7" s="103"/>
      <c r="BF7" s="9">
        <v>2018</v>
      </c>
      <c r="BG7" s="9">
        <f t="shared" ref="BG7:BR7" si="1">BF7+1</f>
        <v>2019</v>
      </c>
      <c r="BH7" s="9">
        <f t="shared" si="1"/>
        <v>2020</v>
      </c>
      <c r="BI7" s="10">
        <f t="shared" si="1"/>
        <v>2021</v>
      </c>
      <c r="BJ7" s="10">
        <f t="shared" si="1"/>
        <v>2022</v>
      </c>
      <c r="BK7" s="10">
        <f t="shared" si="1"/>
        <v>2023</v>
      </c>
      <c r="BL7" s="10">
        <f t="shared" si="1"/>
        <v>2024</v>
      </c>
      <c r="BM7" s="10">
        <f t="shared" si="1"/>
        <v>2025</v>
      </c>
      <c r="BN7" s="10">
        <f t="shared" si="1"/>
        <v>2026</v>
      </c>
      <c r="BO7" s="10">
        <f t="shared" si="1"/>
        <v>2027</v>
      </c>
      <c r="BP7" s="10">
        <f t="shared" si="1"/>
        <v>2028</v>
      </c>
      <c r="BQ7" s="10">
        <f t="shared" si="1"/>
        <v>2029</v>
      </c>
      <c r="BR7" s="10">
        <f t="shared" si="1"/>
        <v>2030</v>
      </c>
      <c r="BS7" s="2"/>
      <c r="BT7" s="2"/>
      <c r="BU7" s="2"/>
      <c r="BV7" s="2"/>
      <c r="BW7" s="2"/>
      <c r="BX7" s="2"/>
      <c r="BY7" s="2"/>
      <c r="BZ7" s="2"/>
      <c r="CA7" s="2"/>
      <c r="CB7" s="2"/>
      <c r="CC7" s="2"/>
      <c r="CD7" s="2"/>
      <c r="CE7" s="2"/>
      <c r="CF7" s="2"/>
      <c r="CG7" s="2"/>
      <c r="CH7" s="2"/>
      <c r="CI7" s="2"/>
      <c r="CJ7" s="2"/>
      <c r="CK7" s="2"/>
      <c r="CL7" s="2"/>
    </row>
    <row r="8" spans="1:90" ht="12.75" customHeight="1" x14ac:dyDescent="0.25">
      <c r="A8" s="2" t="s">
        <v>1</v>
      </c>
      <c r="B8" s="2"/>
      <c r="C8" s="2"/>
      <c r="D8" s="2"/>
      <c r="E8" s="2"/>
      <c r="F8" s="2"/>
      <c r="G8" s="284"/>
      <c r="H8" s="284"/>
      <c r="I8" s="284"/>
      <c r="J8" s="284"/>
      <c r="K8" s="284"/>
      <c r="L8" s="284"/>
      <c r="M8" s="284"/>
      <c r="N8" s="284"/>
      <c r="O8" s="284"/>
      <c r="P8" s="284"/>
      <c r="Q8" s="284"/>
      <c r="R8" s="284"/>
      <c r="S8" s="48"/>
      <c r="T8" s="48"/>
      <c r="U8" s="146"/>
      <c r="V8" s="146"/>
      <c r="W8" s="146"/>
      <c r="X8" s="146"/>
      <c r="Y8" s="146"/>
      <c r="Z8" s="146"/>
      <c r="AA8" s="146"/>
      <c r="AB8" s="146"/>
      <c r="AC8" s="146"/>
      <c r="AD8" s="146"/>
      <c r="AE8" s="146"/>
      <c r="AF8" s="146"/>
      <c r="AG8" s="146"/>
      <c r="AH8" s="146"/>
      <c r="AI8" s="146"/>
      <c r="AJ8" s="146"/>
      <c r="AK8" s="146"/>
      <c r="AL8" s="146"/>
      <c r="AM8" s="48"/>
      <c r="AN8" s="48"/>
      <c r="AO8" s="48"/>
      <c r="AP8" s="48"/>
      <c r="AQ8" s="48"/>
      <c r="AR8" s="48"/>
      <c r="AS8" s="48"/>
      <c r="AT8" s="48"/>
      <c r="AU8" s="48"/>
      <c r="AV8" s="48"/>
      <c r="AW8" s="48"/>
      <c r="AX8" s="48"/>
      <c r="AY8" s="48"/>
      <c r="AZ8" s="48"/>
      <c r="BA8" s="48"/>
      <c r="BB8" s="48"/>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row>
    <row r="9" spans="1:90" ht="12.75" customHeight="1" x14ac:dyDescent="0.25">
      <c r="A9" s="2"/>
      <c r="B9" s="81" t="s">
        <v>1296</v>
      </c>
      <c r="C9" s="283"/>
      <c r="D9" s="283"/>
      <c r="E9" s="283"/>
      <c r="F9" s="283"/>
      <c r="G9" s="284">
        <v>1.1392375500000007</v>
      </c>
      <c r="H9" s="284">
        <v>2.5118563400000018</v>
      </c>
      <c r="I9" s="284">
        <v>3.6055311700000017</v>
      </c>
      <c r="J9" s="284">
        <v>13.63766876</v>
      </c>
      <c r="K9" s="284">
        <v>11.52586904</v>
      </c>
      <c r="L9" s="284">
        <v>6.33461082</v>
      </c>
      <c r="M9" s="284">
        <v>10.096583359999999</v>
      </c>
      <c r="N9" s="284">
        <v>3.9449640799999992</v>
      </c>
      <c r="O9" s="284">
        <v>5.77625513</v>
      </c>
      <c r="P9" s="284">
        <v>8.9322058700000007</v>
      </c>
      <c r="Q9" s="284">
        <v>6.6526026299999996</v>
      </c>
      <c r="R9" s="284">
        <v>8.5247969799999996</v>
      </c>
      <c r="S9" s="284">
        <v>4.9910165299999996</v>
      </c>
      <c r="T9" s="284">
        <v>18.791500589999998</v>
      </c>
      <c r="U9" s="284">
        <v>22.5</v>
      </c>
      <c r="V9" s="284">
        <v>27.983280069999999</v>
      </c>
      <c r="W9" s="284">
        <v>25.276</v>
      </c>
      <c r="X9" s="284">
        <v>36.572000000000003</v>
      </c>
      <c r="Y9" s="284">
        <v>42.843000000000004</v>
      </c>
      <c r="Z9" s="284">
        <v>41.15</v>
      </c>
      <c r="AA9" s="284">
        <v>79.234999999999999</v>
      </c>
      <c r="AB9" s="284">
        <v>159.30799999999999</v>
      </c>
      <c r="AC9" s="284">
        <v>159.08699999999999</v>
      </c>
      <c r="AD9" s="215">
        <f t="shared" ref="AD9:BB9" si="2">AD55+AD90+AD103</f>
        <v>144.38020179752692</v>
      </c>
      <c r="AE9" s="215">
        <f t="shared" si="2"/>
        <v>163.5936868829163</v>
      </c>
      <c r="AF9" s="215">
        <f t="shared" si="2"/>
        <v>163.33678613897936</v>
      </c>
      <c r="AG9" s="215">
        <f t="shared" si="2"/>
        <v>168.39475282482928</v>
      </c>
      <c r="AH9" s="215">
        <f t="shared" si="2"/>
        <v>168.39475282482928</v>
      </c>
      <c r="AI9" s="215">
        <f t="shared" si="2"/>
        <v>166.07070392284027</v>
      </c>
      <c r="AJ9" s="215">
        <f t="shared" si="2"/>
        <v>167.23272837383476</v>
      </c>
      <c r="AK9" s="215">
        <f t="shared" si="2"/>
        <v>168.39475282482928</v>
      </c>
      <c r="AL9" s="215">
        <f t="shared" si="2"/>
        <v>168.39475282482928</v>
      </c>
      <c r="AM9" s="215">
        <f t="shared" si="2"/>
        <v>168.89833506530493</v>
      </c>
      <c r="AN9" s="215">
        <f t="shared" si="2"/>
        <v>170.09177764010457</v>
      </c>
      <c r="AO9" s="215">
        <f t="shared" si="2"/>
        <v>171.28522021490429</v>
      </c>
      <c r="AP9" s="215">
        <f t="shared" si="2"/>
        <v>171.28522021490429</v>
      </c>
      <c r="AQ9" s="215">
        <f t="shared" si="2"/>
        <v>170.09177764010457</v>
      </c>
      <c r="AR9" s="215">
        <f t="shared" si="2"/>
        <v>170.09177764010457</v>
      </c>
      <c r="AS9" s="215">
        <f t="shared" si="2"/>
        <v>171.28522021490429</v>
      </c>
      <c r="AT9" s="215">
        <f t="shared" si="2"/>
        <v>171.28522021490429</v>
      </c>
      <c r="AU9" s="215">
        <f t="shared" si="2"/>
        <v>168.89833506530493</v>
      </c>
      <c r="AV9" s="215">
        <f t="shared" si="2"/>
        <v>170.09177764010457</v>
      </c>
      <c r="AW9" s="215">
        <f t="shared" si="2"/>
        <v>171.28522021490429</v>
      </c>
      <c r="AX9" s="215">
        <f t="shared" si="2"/>
        <v>171.28522021490429</v>
      </c>
      <c r="AY9" s="215">
        <f t="shared" si="2"/>
        <v>168.89833506530493</v>
      </c>
      <c r="AZ9" s="215">
        <f t="shared" si="2"/>
        <v>170.09177764010457</v>
      </c>
      <c r="BA9" s="215">
        <f t="shared" si="2"/>
        <v>171.28522021490429</v>
      </c>
      <c r="BB9" s="215">
        <f t="shared" si="2"/>
        <v>171.28522021490429</v>
      </c>
      <c r="BC9" s="2"/>
      <c r="BD9" s="2"/>
      <c r="BE9" s="81" t="s">
        <v>5</v>
      </c>
      <c r="BF9" s="215">
        <f t="shared" ref="BF9:BR9" si="3">SUMIF($C$5:$BC$5,BF$5,$C9:$BC9)</f>
        <v>0</v>
      </c>
      <c r="BG9" s="215">
        <f t="shared" si="3"/>
        <v>20.894293820000005</v>
      </c>
      <c r="BH9" s="215">
        <f t="shared" si="3"/>
        <v>31.902027299999993</v>
      </c>
      <c r="BI9" s="215">
        <f t="shared" si="3"/>
        <v>29.885860610000002</v>
      </c>
      <c r="BJ9" s="215">
        <f t="shared" si="3"/>
        <v>74.265797190000001</v>
      </c>
      <c r="BK9" s="215">
        <f t="shared" si="3"/>
        <v>145.84100000000001</v>
      </c>
      <c r="BL9" s="215">
        <f t="shared" si="3"/>
        <v>542.01020179752686</v>
      </c>
      <c r="BM9" s="215">
        <f t="shared" si="3"/>
        <v>663.71997867155426</v>
      </c>
      <c r="BN9" s="215">
        <f t="shared" si="3"/>
        <v>670.09293794633368</v>
      </c>
      <c r="BO9" s="215">
        <f t="shared" si="3"/>
        <v>681.56055313521802</v>
      </c>
      <c r="BP9" s="215">
        <f t="shared" si="3"/>
        <v>682.75399571001765</v>
      </c>
      <c r="BQ9" s="215">
        <f t="shared" si="3"/>
        <v>681.56055313521802</v>
      </c>
      <c r="BR9" s="215">
        <f t="shared" si="3"/>
        <v>681.56055313521802</v>
      </c>
      <c r="BS9" s="2"/>
      <c r="BT9" s="2"/>
      <c r="BU9" s="2"/>
      <c r="BV9" s="2"/>
      <c r="BW9" s="2"/>
      <c r="BX9" s="2"/>
      <c r="BY9" s="2"/>
      <c r="BZ9" s="2"/>
      <c r="CA9" s="2"/>
      <c r="CB9" s="2"/>
      <c r="CC9" s="2"/>
      <c r="CD9" s="2"/>
      <c r="CE9" s="2"/>
      <c r="CF9" s="2"/>
      <c r="CG9" s="2"/>
      <c r="CH9" s="2"/>
      <c r="CI9" s="2"/>
      <c r="CJ9" s="2"/>
      <c r="CK9" s="2"/>
      <c r="CL9" s="2"/>
    </row>
    <row r="10" spans="1:90" ht="12.75" customHeight="1" x14ac:dyDescent="0.25">
      <c r="A10" s="2"/>
      <c r="B10" s="114" t="s">
        <v>1297</v>
      </c>
      <c r="C10" s="2"/>
      <c r="D10" s="2"/>
      <c r="E10" s="2"/>
      <c r="F10" s="2"/>
      <c r="G10" s="2"/>
      <c r="H10" s="2"/>
      <c r="I10" s="2"/>
      <c r="J10" s="2"/>
      <c r="K10" s="2"/>
      <c r="L10" s="115">
        <f t="shared" ref="L10:BB10" si="4">L9/K9-1</f>
        <v>-0.45040059035756663</v>
      </c>
      <c r="M10" s="115">
        <f t="shared" si="4"/>
        <v>0.59387587444559053</v>
      </c>
      <c r="N10" s="115">
        <f t="shared" si="4"/>
        <v>-0.60927732289826808</v>
      </c>
      <c r="O10" s="115">
        <f t="shared" si="4"/>
        <v>0.46420981607518241</v>
      </c>
      <c r="P10" s="115">
        <f t="shared" si="4"/>
        <v>0.54636623019108232</v>
      </c>
      <c r="Q10" s="115">
        <f t="shared" si="4"/>
        <v>-0.25521167706807468</v>
      </c>
      <c r="R10" s="115">
        <f t="shared" si="4"/>
        <v>0.28142284367885062</v>
      </c>
      <c r="S10" s="115">
        <f t="shared" si="4"/>
        <v>-0.4145295727617434</v>
      </c>
      <c r="T10" s="115">
        <f t="shared" si="4"/>
        <v>2.7650647873129763</v>
      </c>
      <c r="U10" s="115">
        <f t="shared" si="4"/>
        <v>0.19734982803733625</v>
      </c>
      <c r="V10" s="115">
        <f t="shared" si="4"/>
        <v>0.24370133644444447</v>
      </c>
      <c r="W10" s="115">
        <f t="shared" si="4"/>
        <v>-9.6746345075622187E-2</v>
      </c>
      <c r="X10" s="115">
        <f t="shared" si="4"/>
        <v>0.44690615603734773</v>
      </c>
      <c r="Y10" s="115">
        <f t="shared" si="4"/>
        <v>0.17146997703160882</v>
      </c>
      <c r="Z10" s="115">
        <f t="shared" si="4"/>
        <v>-3.9516373736666499E-2</v>
      </c>
      <c r="AA10" s="115">
        <f t="shared" si="4"/>
        <v>0.92551640340218722</v>
      </c>
      <c r="AB10" s="115">
        <f t="shared" si="4"/>
        <v>1.0105761342840918</v>
      </c>
      <c r="AC10" s="115">
        <f t="shared" si="4"/>
        <v>-1.3872498556255497E-3</v>
      </c>
      <c r="AD10" s="115">
        <f t="shared" si="4"/>
        <v>-9.2445003064191678E-2</v>
      </c>
      <c r="AE10" s="115">
        <f t="shared" si="4"/>
        <v>0.13307562149229857</v>
      </c>
      <c r="AF10" s="115">
        <f t="shared" si="4"/>
        <v>-1.5703585439749146E-3</v>
      </c>
      <c r="AG10" s="115">
        <f t="shared" si="4"/>
        <v>3.0966488354596367E-2</v>
      </c>
      <c r="AH10" s="115">
        <f t="shared" si="4"/>
        <v>0</v>
      </c>
      <c r="AI10" s="115">
        <f t="shared" si="4"/>
        <v>-1.3801195482656015E-2</v>
      </c>
      <c r="AJ10" s="115">
        <f t="shared" si="4"/>
        <v>6.9971670110724471E-3</v>
      </c>
      <c r="AK10" s="115">
        <f t="shared" si="4"/>
        <v>6.9485468681520501E-3</v>
      </c>
      <c r="AL10" s="115">
        <f t="shared" si="4"/>
        <v>0</v>
      </c>
      <c r="AM10" s="115">
        <f t="shared" si="4"/>
        <v>2.9904865325554031E-3</v>
      </c>
      <c r="AN10" s="115">
        <f t="shared" si="4"/>
        <v>7.0660410852374511E-3</v>
      </c>
      <c r="AO10" s="115">
        <f t="shared" si="4"/>
        <v>7.0164624731297032E-3</v>
      </c>
      <c r="AP10" s="115">
        <f t="shared" si="4"/>
        <v>0</v>
      </c>
      <c r="AQ10" s="115">
        <f t="shared" si="4"/>
        <v>-6.9675747463929794E-3</v>
      </c>
      <c r="AR10" s="115">
        <f t="shared" si="4"/>
        <v>0</v>
      </c>
      <c r="AS10" s="115">
        <f t="shared" si="4"/>
        <v>7.0164624731297032E-3</v>
      </c>
      <c r="AT10" s="115">
        <f t="shared" si="4"/>
        <v>0</v>
      </c>
      <c r="AU10" s="115">
        <f t="shared" si="4"/>
        <v>-1.3935149492785404E-2</v>
      </c>
      <c r="AV10" s="115">
        <f t="shared" si="4"/>
        <v>7.0660410852374511E-3</v>
      </c>
      <c r="AW10" s="115">
        <f t="shared" si="4"/>
        <v>7.0164624731297032E-3</v>
      </c>
      <c r="AX10" s="115">
        <f t="shared" si="4"/>
        <v>0</v>
      </c>
      <c r="AY10" s="115">
        <f t="shared" si="4"/>
        <v>-1.3935149492785404E-2</v>
      </c>
      <c r="AZ10" s="115">
        <f t="shared" si="4"/>
        <v>7.0660410852374511E-3</v>
      </c>
      <c r="BA10" s="115">
        <f t="shared" si="4"/>
        <v>7.0164624731297032E-3</v>
      </c>
      <c r="BB10" s="115">
        <f t="shared" si="4"/>
        <v>0</v>
      </c>
      <c r="BC10" s="2"/>
      <c r="BD10" s="2"/>
      <c r="BE10" s="115" t="s">
        <v>1297</v>
      </c>
      <c r="BF10" s="224" t="str">
        <f t="shared" ref="BF10:BR10" si="5">IFERROR(BF9/BE9-1,"")</f>
        <v/>
      </c>
      <c r="BG10" s="224" t="str">
        <f t="shared" si="5"/>
        <v/>
      </c>
      <c r="BH10" s="224">
        <f t="shared" si="5"/>
        <v>0.5268296490338138</v>
      </c>
      <c r="BI10" s="224">
        <f t="shared" si="5"/>
        <v>-6.3198701168436178E-2</v>
      </c>
      <c r="BJ10" s="224">
        <f t="shared" si="5"/>
        <v>1.4849810470289815</v>
      </c>
      <c r="BK10" s="224">
        <f t="shared" si="5"/>
        <v>0.96377074667203222</v>
      </c>
      <c r="BL10" s="224">
        <f t="shared" si="5"/>
        <v>2.7164460048787848</v>
      </c>
      <c r="BM10" s="224">
        <f t="shared" si="5"/>
        <v>0.22455255725886358</v>
      </c>
      <c r="BN10" s="224">
        <f t="shared" si="5"/>
        <v>9.6018795268675294E-3</v>
      </c>
      <c r="BO10" s="224">
        <f t="shared" si="5"/>
        <v>1.7113469698740058E-2</v>
      </c>
      <c r="BP10" s="224">
        <f t="shared" si="5"/>
        <v>1.7510440845054376E-3</v>
      </c>
      <c r="BQ10" s="224">
        <f t="shared" si="5"/>
        <v>-1.7479832887078439E-3</v>
      </c>
      <c r="BR10" s="224">
        <f t="shared" si="5"/>
        <v>0</v>
      </c>
      <c r="BS10" s="2"/>
      <c r="BT10" s="2"/>
      <c r="BU10" s="2"/>
      <c r="BV10" s="2"/>
      <c r="BW10" s="2"/>
      <c r="BX10" s="2"/>
      <c r="BY10" s="2"/>
      <c r="BZ10" s="2"/>
      <c r="CA10" s="2"/>
      <c r="CB10" s="2"/>
      <c r="CC10" s="2"/>
      <c r="CD10" s="2"/>
      <c r="CE10" s="2"/>
      <c r="CF10" s="2"/>
      <c r="CG10" s="2"/>
      <c r="CH10" s="2"/>
      <c r="CI10" s="2"/>
      <c r="CJ10" s="2"/>
      <c r="CK10" s="2"/>
      <c r="CL10" s="2"/>
    </row>
    <row r="11" spans="1:90" ht="12.75" customHeight="1" x14ac:dyDescent="0.25">
      <c r="A11" s="2"/>
      <c r="B11" s="2"/>
      <c r="C11" s="2"/>
      <c r="D11" s="2"/>
      <c r="E11" s="2"/>
      <c r="F11" s="2"/>
      <c r="G11" s="245"/>
      <c r="H11" s="245"/>
      <c r="I11" s="245"/>
      <c r="J11" s="245"/>
      <c r="K11" s="245"/>
      <c r="L11" s="245"/>
      <c r="M11" s="245"/>
      <c r="N11" s="245"/>
      <c r="O11" s="245"/>
      <c r="P11" s="245"/>
      <c r="Q11" s="245"/>
      <c r="R11" s="245"/>
      <c r="S11" s="245"/>
      <c r="T11" s="245"/>
      <c r="U11" s="245"/>
      <c r="V11" s="66"/>
      <c r="W11" s="2"/>
      <c r="X11" s="2"/>
      <c r="Y11" s="66"/>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row>
    <row r="12" spans="1:90" ht="12.75" customHeight="1" x14ac:dyDescent="0.25">
      <c r="A12" s="2"/>
      <c r="B12" s="2" t="s">
        <v>1300</v>
      </c>
      <c r="C12" s="2"/>
      <c r="D12" s="2"/>
      <c r="E12" s="2"/>
      <c r="F12" s="2"/>
      <c r="G12" s="125">
        <v>0.96899999999999997</v>
      </c>
      <c r="H12" s="125">
        <v>2.52</v>
      </c>
      <c r="I12" s="125">
        <v>3.8359999999999999</v>
      </c>
      <c r="J12" s="125">
        <v>11.882999999999999</v>
      </c>
      <c r="K12" s="125">
        <v>9.8366933599999999</v>
      </c>
      <c r="L12" s="125">
        <v>4.7220550800000005</v>
      </c>
      <c r="M12" s="125">
        <v>7.7266207800000011</v>
      </c>
      <c r="N12" s="125">
        <v>3.7475261899999994</v>
      </c>
      <c r="O12" s="125">
        <v>5.2</v>
      </c>
      <c r="P12" s="125">
        <v>7.7</v>
      </c>
      <c r="Q12" s="125">
        <v>5.9</v>
      </c>
      <c r="R12" s="125">
        <v>8</v>
      </c>
      <c r="S12" s="125">
        <v>4.6940752900000042</v>
      </c>
      <c r="T12" s="125">
        <v>17.044393620000001</v>
      </c>
      <c r="U12" s="125">
        <v>20.443734929999998</v>
      </c>
      <c r="V12" s="125">
        <v>25.421909400000001</v>
      </c>
      <c r="W12" s="125">
        <v>16.939042799999999</v>
      </c>
      <c r="X12" s="125">
        <v>31.9</v>
      </c>
      <c r="Y12" s="125">
        <v>37.6</v>
      </c>
      <c r="Z12" s="125">
        <v>36.299999999999997</v>
      </c>
      <c r="AA12" s="125">
        <v>67.2</v>
      </c>
      <c r="AB12" s="125">
        <v>134.1</v>
      </c>
      <c r="AC12" s="125">
        <v>136.5</v>
      </c>
      <c r="AD12" s="23">
        <f t="shared" ref="AD12:BB12" si="6">AD9*(1-AD13)</f>
        <v>120.91969276999495</v>
      </c>
      <c r="AE12" s="23">
        <f t="shared" si="6"/>
        <v>138.45774567302419</v>
      </c>
      <c r="AF12" s="23">
        <f t="shared" si="6"/>
        <v>139.80187201099065</v>
      </c>
      <c r="AG12" s="23">
        <f t="shared" si="6"/>
        <v>144.72657724716325</v>
      </c>
      <c r="AH12" s="23">
        <f t="shared" si="6"/>
        <v>144.78665951964663</v>
      </c>
      <c r="AI12" s="23">
        <f t="shared" si="6"/>
        <v>142.05341120620855</v>
      </c>
      <c r="AJ12" s="23">
        <f t="shared" si="6"/>
        <v>143.42481492915698</v>
      </c>
      <c r="AK12" s="23">
        <f t="shared" si="6"/>
        <v>144.4939999590429</v>
      </c>
      <c r="AL12" s="23">
        <f t="shared" si="6"/>
        <v>144.43585563701279</v>
      </c>
      <c r="AM12" s="23">
        <f t="shared" si="6"/>
        <v>144.77982587888329</v>
      </c>
      <c r="AN12" s="23">
        <f t="shared" si="6"/>
        <v>145.88031917839859</v>
      </c>
      <c r="AO12" s="23">
        <f t="shared" si="6"/>
        <v>146.90475920833666</v>
      </c>
      <c r="AP12" s="23">
        <f t="shared" si="6"/>
        <v>146.88739526610877</v>
      </c>
      <c r="AQ12" s="23">
        <f t="shared" si="6"/>
        <v>145.85707523337413</v>
      </c>
      <c r="AR12" s="23">
        <f t="shared" si="6"/>
        <v>145.87063252250343</v>
      </c>
      <c r="AS12" s="23">
        <f t="shared" si="6"/>
        <v>146.89168968604105</v>
      </c>
      <c r="AT12" s="23">
        <f t="shared" si="6"/>
        <v>146.88842230546717</v>
      </c>
      <c r="AU12" s="23">
        <f t="shared" si="6"/>
        <v>144.84176336373395</v>
      </c>
      <c r="AV12" s="23">
        <f t="shared" si="6"/>
        <v>145.86725770980686</v>
      </c>
      <c r="AW12" s="23">
        <f t="shared" si="6"/>
        <v>146.88988022660024</v>
      </c>
      <c r="AX12" s="23">
        <f t="shared" si="6"/>
        <v>146.88942786174007</v>
      </c>
      <c r="AY12" s="23">
        <f t="shared" si="6"/>
        <v>144.84274961150098</v>
      </c>
      <c r="AZ12" s="23">
        <f t="shared" si="6"/>
        <v>145.86646273531318</v>
      </c>
      <c r="BA12" s="23">
        <f t="shared" si="6"/>
        <v>146.88972915908306</v>
      </c>
      <c r="BB12" s="23">
        <f t="shared" si="6"/>
        <v>146.88969139220376</v>
      </c>
      <c r="BC12" s="2"/>
      <c r="BD12" s="2"/>
      <c r="BE12" s="2" t="str">
        <f t="shared" ref="BE12:BE13" si="7">B12</f>
        <v>Cost of Sales</v>
      </c>
      <c r="BF12" s="23">
        <f t="shared" ref="BF12:BR12" si="8">SUMIF($C$5:$BC$5,BF$5,$C12:$BC12)</f>
        <v>0</v>
      </c>
      <c r="BG12" s="23">
        <f t="shared" si="8"/>
        <v>19.207999999999998</v>
      </c>
      <c r="BH12" s="23">
        <f t="shared" si="8"/>
        <v>26.032895409999998</v>
      </c>
      <c r="BI12" s="23">
        <f t="shared" si="8"/>
        <v>26.8</v>
      </c>
      <c r="BJ12" s="23">
        <f t="shared" si="8"/>
        <v>67.604113240000004</v>
      </c>
      <c r="BK12" s="23">
        <f t="shared" si="8"/>
        <v>122.73904280000001</v>
      </c>
      <c r="BL12" s="23">
        <f t="shared" si="8"/>
        <v>458.71969276999494</v>
      </c>
      <c r="BM12" s="23">
        <f t="shared" si="8"/>
        <v>567.77285445082475</v>
      </c>
      <c r="BN12" s="23">
        <f t="shared" si="8"/>
        <v>574.40808173142113</v>
      </c>
      <c r="BO12" s="23">
        <f t="shared" si="8"/>
        <v>584.45229953172725</v>
      </c>
      <c r="BP12" s="23">
        <f t="shared" si="8"/>
        <v>585.50781974738572</v>
      </c>
      <c r="BQ12" s="23">
        <f t="shared" si="8"/>
        <v>584.4883291618811</v>
      </c>
      <c r="BR12" s="23">
        <f t="shared" si="8"/>
        <v>584.48863289810106</v>
      </c>
      <c r="BS12" s="2"/>
      <c r="BT12" s="2"/>
      <c r="BU12" s="2"/>
      <c r="BV12" s="2"/>
      <c r="BW12" s="2"/>
      <c r="BX12" s="2"/>
      <c r="BY12" s="2"/>
      <c r="BZ12" s="2"/>
      <c r="CA12" s="2"/>
      <c r="CB12" s="2"/>
      <c r="CC12" s="2"/>
      <c r="CD12" s="2"/>
      <c r="CE12" s="2"/>
      <c r="CF12" s="2"/>
      <c r="CG12" s="2"/>
      <c r="CH12" s="2"/>
      <c r="CI12" s="2"/>
      <c r="CJ12" s="2"/>
      <c r="CK12" s="2"/>
      <c r="CL12" s="2"/>
    </row>
    <row r="13" spans="1:90" ht="12.75" customHeight="1" x14ac:dyDescent="0.25">
      <c r="A13" s="2"/>
      <c r="B13" s="114" t="s">
        <v>1459</v>
      </c>
      <c r="C13" s="2"/>
      <c r="D13" s="2"/>
      <c r="E13" s="2"/>
      <c r="F13" s="2"/>
      <c r="G13" s="2"/>
      <c r="H13" s="2"/>
      <c r="I13" s="2"/>
      <c r="J13" s="2"/>
      <c r="K13" s="121">
        <f t="shared" ref="K13:AC13" si="9">1-K12/K9</f>
        <v>0.14655516856367123</v>
      </c>
      <c r="L13" s="121">
        <f t="shared" si="9"/>
        <v>0.25456271676686837</v>
      </c>
      <c r="M13" s="121">
        <f t="shared" si="9"/>
        <v>0.23472916485681328</v>
      </c>
      <c r="N13" s="121">
        <f t="shared" si="9"/>
        <v>5.0048083074054173E-2</v>
      </c>
      <c r="O13" s="121">
        <f t="shared" si="9"/>
        <v>9.9762755804728376E-2</v>
      </c>
      <c r="P13" s="121">
        <f t="shared" si="9"/>
        <v>0.13795090349837635</v>
      </c>
      <c r="Q13" s="121">
        <f t="shared" si="9"/>
        <v>0.11312905217066893</v>
      </c>
      <c r="R13" s="121">
        <f t="shared" si="9"/>
        <v>6.1561229109763471E-2</v>
      </c>
      <c r="S13" s="121">
        <f t="shared" si="9"/>
        <v>5.9495142565676007E-2</v>
      </c>
      <c r="T13" s="121">
        <f t="shared" si="9"/>
        <v>9.2973254670770111E-2</v>
      </c>
      <c r="U13" s="121">
        <f t="shared" si="9"/>
        <v>9.1389558666666759E-2</v>
      </c>
      <c r="V13" s="121">
        <f t="shared" si="9"/>
        <v>9.1532181488115261E-2</v>
      </c>
      <c r="W13" s="121">
        <f t="shared" si="9"/>
        <v>0.3298368887482197</v>
      </c>
      <c r="X13" s="121">
        <f t="shared" si="9"/>
        <v>0.12774800393743857</v>
      </c>
      <c r="Y13" s="121">
        <f t="shared" si="9"/>
        <v>0.12237705109352759</v>
      </c>
      <c r="Z13" s="121">
        <f t="shared" si="9"/>
        <v>0.11786148238153105</v>
      </c>
      <c r="AA13" s="121">
        <f t="shared" si="9"/>
        <v>0.15188994762415597</v>
      </c>
      <c r="AB13" s="121">
        <f t="shared" si="9"/>
        <v>0.15823436362266807</v>
      </c>
      <c r="AC13" s="121">
        <f t="shared" si="9"/>
        <v>0.141978917196251</v>
      </c>
      <c r="AD13" s="115">
        <f>AVERAGE(Z13:AC13)+0.02</f>
        <v>0.16249117770615151</v>
      </c>
      <c r="AE13" s="115">
        <f>AVERAGE(AA13:AD13)</f>
        <v>0.15364860153730664</v>
      </c>
      <c r="AF13" s="115">
        <f t="shared" ref="AF13:AH13" si="10">AVERAGE(AB13:AE13)-0.01</f>
        <v>0.1440882650155943</v>
      </c>
      <c r="AG13" s="115">
        <f t="shared" si="10"/>
        <v>0.14055174036382584</v>
      </c>
      <c r="AH13" s="115">
        <f t="shared" si="10"/>
        <v>0.14019494615571956</v>
      </c>
      <c r="AI13" s="115">
        <f t="shared" ref="AI13:BB13" si="11">AVERAGE(AE13:AH13)</f>
        <v>0.14462088826811159</v>
      </c>
      <c r="AJ13" s="115">
        <f t="shared" si="11"/>
        <v>0.14236395995081283</v>
      </c>
      <c r="AK13" s="115">
        <f t="shared" si="11"/>
        <v>0.14193288368461746</v>
      </c>
      <c r="AL13" s="115">
        <f t="shared" si="11"/>
        <v>0.14227816951481537</v>
      </c>
      <c r="AM13" s="115">
        <f t="shared" si="11"/>
        <v>0.1427989753545893</v>
      </c>
      <c r="AN13" s="115">
        <f t="shared" si="11"/>
        <v>0.14234349712620875</v>
      </c>
      <c r="AO13" s="115">
        <f t="shared" si="11"/>
        <v>0.14233838142005772</v>
      </c>
      <c r="AP13" s="115">
        <f t="shared" si="11"/>
        <v>0.14243975585391777</v>
      </c>
      <c r="AQ13" s="115">
        <f t="shared" si="11"/>
        <v>0.14248015243869339</v>
      </c>
      <c r="AR13" s="115">
        <f t="shared" si="11"/>
        <v>0.14240044670971941</v>
      </c>
      <c r="AS13" s="115">
        <f t="shared" si="11"/>
        <v>0.14241468410559707</v>
      </c>
      <c r="AT13" s="115">
        <f t="shared" si="11"/>
        <v>0.14243375977698192</v>
      </c>
      <c r="AU13" s="115">
        <f t="shared" si="11"/>
        <v>0.14243226075774795</v>
      </c>
      <c r="AV13" s="115">
        <f t="shared" si="11"/>
        <v>0.14242028783751159</v>
      </c>
      <c r="AW13" s="115">
        <f t="shared" si="11"/>
        <v>0.14242524811945964</v>
      </c>
      <c r="AX13" s="115">
        <f t="shared" si="11"/>
        <v>0.14242788912292528</v>
      </c>
      <c r="AY13" s="115">
        <f t="shared" si="11"/>
        <v>0.14242642145941112</v>
      </c>
      <c r="AZ13" s="115">
        <f t="shared" si="11"/>
        <v>0.1424249616348269</v>
      </c>
      <c r="BA13" s="115">
        <f t="shared" si="11"/>
        <v>0.14242613008415572</v>
      </c>
      <c r="BB13" s="115">
        <f t="shared" si="11"/>
        <v>0.14242635057532976</v>
      </c>
      <c r="BC13" s="2"/>
      <c r="BD13" s="2"/>
      <c r="BE13" s="115" t="str">
        <f t="shared" si="7"/>
        <v>Gross Margin (%)</v>
      </c>
      <c r="BF13" s="115" t="str">
        <f t="shared" ref="BF13:BR13" si="12">IFERROR(1-BF12/BF9,"")</f>
        <v/>
      </c>
      <c r="BG13" s="115">
        <f t="shared" si="12"/>
        <v>8.0705949410258992E-2</v>
      </c>
      <c r="BH13" s="115">
        <f t="shared" si="12"/>
        <v>0.18397363386370102</v>
      </c>
      <c r="BI13" s="115">
        <f t="shared" si="12"/>
        <v>0.10325486859051503</v>
      </c>
      <c r="BJ13" s="115">
        <f t="shared" si="12"/>
        <v>8.970056475603283E-2</v>
      </c>
      <c r="BK13" s="115">
        <f t="shared" si="12"/>
        <v>0.15840509321795659</v>
      </c>
      <c r="BL13" s="115">
        <f t="shared" si="12"/>
        <v>0.15366963343366347</v>
      </c>
      <c r="BM13" s="115">
        <f t="shared" si="12"/>
        <v>0.14455964458500881</v>
      </c>
      <c r="BN13" s="115">
        <f t="shared" si="12"/>
        <v>0.14279341087844111</v>
      </c>
      <c r="BO13" s="115">
        <f t="shared" si="12"/>
        <v>0.14247927518220815</v>
      </c>
      <c r="BP13" s="115">
        <f t="shared" si="12"/>
        <v>0.14243223265431426</v>
      </c>
      <c r="BQ13" s="115">
        <f t="shared" si="12"/>
        <v>0.14242641174991577</v>
      </c>
      <c r="BR13" s="115">
        <f t="shared" si="12"/>
        <v>0.14242596610173597</v>
      </c>
      <c r="BS13" s="2"/>
      <c r="BT13" s="2"/>
      <c r="BU13" s="2"/>
      <c r="BV13" s="2"/>
      <c r="BW13" s="2"/>
      <c r="BX13" s="2"/>
      <c r="BY13" s="2"/>
      <c r="BZ13" s="2"/>
      <c r="CA13" s="2"/>
      <c r="CB13" s="2"/>
      <c r="CC13" s="2"/>
      <c r="CD13" s="2"/>
      <c r="CE13" s="2"/>
      <c r="CF13" s="2"/>
      <c r="CG13" s="2"/>
      <c r="CH13" s="2"/>
      <c r="CI13" s="2"/>
      <c r="CJ13" s="2"/>
      <c r="CK13" s="2"/>
      <c r="CL13" s="2"/>
    </row>
    <row r="14" spans="1:90" ht="12.75" customHeight="1" x14ac:dyDescent="0.25">
      <c r="A14" s="2"/>
      <c r="B14" s="2"/>
      <c r="C14" s="2"/>
      <c r="D14" s="2"/>
      <c r="E14" s="2"/>
      <c r="F14" s="2"/>
      <c r="G14" s="2"/>
      <c r="H14" s="2"/>
      <c r="I14" s="2"/>
      <c r="J14" s="2"/>
      <c r="K14" s="2"/>
      <c r="L14" s="2"/>
      <c r="M14" s="2"/>
      <c r="N14" s="2"/>
      <c r="O14" s="2"/>
      <c r="P14" s="2"/>
      <c r="Q14" s="2"/>
      <c r="R14" s="2"/>
      <c r="S14" s="2"/>
      <c r="T14" s="2"/>
      <c r="U14" s="2"/>
      <c r="V14" s="2"/>
      <c r="W14" s="2"/>
      <c r="X14" s="2"/>
      <c r="Y14" s="2"/>
      <c r="Z14" s="2"/>
      <c r="AA14" s="400"/>
      <c r="AB14" s="400"/>
      <c r="AC14" s="400"/>
      <c r="AD14" s="400"/>
      <c r="AE14" s="400"/>
      <c r="AF14" s="400"/>
      <c r="AG14" s="400"/>
      <c r="AH14" s="400"/>
      <c r="AI14" s="400"/>
      <c r="AJ14" s="400"/>
      <c r="AK14" s="400"/>
      <c r="AL14" s="400"/>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row>
    <row r="15" spans="1:90" ht="12.75" customHeight="1" x14ac:dyDescent="0.25">
      <c r="A15" s="2"/>
      <c r="B15" s="2" t="s">
        <v>1306</v>
      </c>
      <c r="C15" s="2"/>
      <c r="D15" s="2"/>
      <c r="E15" s="2"/>
      <c r="F15" s="2"/>
      <c r="G15" s="2"/>
      <c r="H15" s="2"/>
      <c r="I15" s="2"/>
      <c r="J15" s="2"/>
      <c r="K15" s="23">
        <f>'Income Statement'!BK24*0</f>
        <v>0</v>
      </c>
      <c r="L15" s="23">
        <f>'Income Statement'!BL24*0</f>
        <v>0</v>
      </c>
      <c r="M15" s="23">
        <f>'Income Statement'!BM24*0</f>
        <v>0</v>
      </c>
      <c r="N15" s="23">
        <f>'Income Statement'!BN24*0</f>
        <v>0</v>
      </c>
      <c r="O15" s="23">
        <f>'Income Statement'!BO24*0</f>
        <v>0</v>
      </c>
      <c r="P15" s="23">
        <f>'Income Statement'!BP24*0</f>
        <v>0</v>
      </c>
      <c r="Q15" s="23">
        <f>'Income Statement'!BQ24*0</f>
        <v>0</v>
      </c>
      <c r="R15" s="23">
        <f>'Income Statement'!BR24*0</f>
        <v>0</v>
      </c>
      <c r="S15" s="23">
        <f>'Income Statement'!BS24*0</f>
        <v>0</v>
      </c>
      <c r="T15" s="23">
        <f>'Income Statement'!BT24*0</f>
        <v>0</v>
      </c>
      <c r="U15" s="23">
        <f>'Income Statement'!BU24*0</f>
        <v>0</v>
      </c>
      <c r="V15" s="23">
        <f>'Income Statement'!BV24*0</f>
        <v>0</v>
      </c>
      <c r="W15" s="23">
        <f>'Income Statement'!BW24*0</f>
        <v>0</v>
      </c>
      <c r="X15" s="23">
        <f>'Income Statement'!BX24*0</f>
        <v>0</v>
      </c>
      <c r="Y15" s="23">
        <f>'Income Statement'!BY24*0</f>
        <v>0</v>
      </c>
      <c r="Z15" s="23">
        <f>'Income Statement'!BZ24*0</f>
        <v>0</v>
      </c>
      <c r="AA15" s="23">
        <f>'Income Statement'!CA24*0</f>
        <v>0</v>
      </c>
      <c r="AB15" s="23">
        <f>'Income Statement'!CB24*0</f>
        <v>0</v>
      </c>
      <c r="AC15" s="23">
        <f>'Income Statement'!CC24*0</f>
        <v>0</v>
      </c>
      <c r="AD15" s="23">
        <f>'Income Statement'!CD24*0</f>
        <v>0</v>
      </c>
      <c r="AE15" s="23">
        <f>'Income Statement'!CE24*0</f>
        <v>0</v>
      </c>
      <c r="AF15" s="23">
        <f>'Income Statement'!CF24*0</f>
        <v>0</v>
      </c>
      <c r="AG15" s="23">
        <f>'Income Statement'!CG24*0</f>
        <v>0</v>
      </c>
      <c r="AH15" s="23">
        <f>'Income Statement'!CH24*0</f>
        <v>0</v>
      </c>
      <c r="AI15" s="23">
        <f>'Income Statement'!CI24*0</f>
        <v>0</v>
      </c>
      <c r="AJ15" s="23">
        <f>'Income Statement'!CJ24*0</f>
        <v>0</v>
      </c>
      <c r="AK15" s="23">
        <f>'Income Statement'!CK24*0</f>
        <v>0</v>
      </c>
      <c r="AL15" s="23">
        <f>'Income Statement'!CL24*0</f>
        <v>0</v>
      </c>
      <c r="AM15" s="23">
        <f>'Income Statement'!CM24*0</f>
        <v>0</v>
      </c>
      <c r="AN15" s="23">
        <f>'Income Statement'!CN24*0</f>
        <v>0</v>
      </c>
      <c r="AO15" s="23">
        <f>'Income Statement'!CO24*0</f>
        <v>0</v>
      </c>
      <c r="AP15" s="23">
        <f>'Income Statement'!CP24*0</f>
        <v>0</v>
      </c>
      <c r="AQ15" s="23">
        <f>'Income Statement'!CQ24*0</f>
        <v>0</v>
      </c>
      <c r="AR15" s="23">
        <f>'Income Statement'!CR24*0</f>
        <v>0</v>
      </c>
      <c r="AS15" s="23">
        <f>'Income Statement'!CS24*0</f>
        <v>0</v>
      </c>
      <c r="AT15" s="23">
        <f>'Income Statement'!CT24*0</f>
        <v>0</v>
      </c>
      <c r="AU15" s="23">
        <f>'Income Statement'!CU24*0</f>
        <v>0</v>
      </c>
      <c r="AV15" s="23">
        <f>'Income Statement'!CV24*0</f>
        <v>0</v>
      </c>
      <c r="AW15" s="23">
        <f>'Income Statement'!CW24*0</f>
        <v>0</v>
      </c>
      <c r="AX15" s="23">
        <f>'Income Statement'!CX24*0</f>
        <v>0</v>
      </c>
      <c r="AY15" s="23">
        <f>'Income Statement'!CY24*0</f>
        <v>0</v>
      </c>
      <c r="AZ15" s="23">
        <f>'Income Statement'!CZ24*0</f>
        <v>0</v>
      </c>
      <c r="BA15" s="23">
        <f>'Income Statement'!DA24*0</f>
        <v>0</v>
      </c>
      <c r="BB15" s="23">
        <f>'Income Statement'!DB24*0</f>
        <v>0</v>
      </c>
      <c r="BC15" s="2"/>
      <c r="BD15" s="2"/>
      <c r="BE15" s="2" t="str">
        <f t="shared" ref="BE15:BE16" si="13">B15</f>
        <v>SG&amp;A</v>
      </c>
      <c r="BF15" s="23">
        <f t="shared" ref="BF15:BR15" si="14">SUMIF($C$5:$BC$5,BF$5,$C15:$BC15)</f>
        <v>0</v>
      </c>
      <c r="BG15" s="23">
        <f t="shared" si="14"/>
        <v>0</v>
      </c>
      <c r="BH15" s="23">
        <f t="shared" si="14"/>
        <v>0</v>
      </c>
      <c r="BI15" s="23">
        <f t="shared" si="14"/>
        <v>0</v>
      </c>
      <c r="BJ15" s="23">
        <f t="shared" si="14"/>
        <v>0</v>
      </c>
      <c r="BK15" s="23">
        <f t="shared" si="14"/>
        <v>0</v>
      </c>
      <c r="BL15" s="23">
        <f t="shared" si="14"/>
        <v>0</v>
      </c>
      <c r="BM15" s="23">
        <f t="shared" si="14"/>
        <v>0</v>
      </c>
      <c r="BN15" s="23">
        <f t="shared" si="14"/>
        <v>0</v>
      </c>
      <c r="BO15" s="23">
        <f t="shared" si="14"/>
        <v>0</v>
      </c>
      <c r="BP15" s="23">
        <f t="shared" si="14"/>
        <v>0</v>
      </c>
      <c r="BQ15" s="23">
        <f t="shared" si="14"/>
        <v>0</v>
      </c>
      <c r="BR15" s="23">
        <f t="shared" si="14"/>
        <v>0</v>
      </c>
      <c r="BS15" s="2"/>
      <c r="BT15" s="2"/>
      <c r="BU15" s="2"/>
      <c r="BV15" s="2"/>
      <c r="BW15" s="2"/>
      <c r="BX15" s="2"/>
      <c r="BY15" s="2"/>
      <c r="BZ15" s="2"/>
      <c r="CA15" s="2"/>
      <c r="CB15" s="2"/>
      <c r="CC15" s="2"/>
      <c r="CD15" s="2"/>
      <c r="CE15" s="2"/>
      <c r="CF15" s="2"/>
      <c r="CG15" s="2"/>
      <c r="CH15" s="2"/>
      <c r="CI15" s="2"/>
      <c r="CJ15" s="2"/>
      <c r="CK15" s="2"/>
      <c r="CL15" s="2"/>
    </row>
    <row r="16" spans="1:90" ht="12.75" customHeight="1" x14ac:dyDescent="0.25">
      <c r="A16" s="2"/>
      <c r="B16" s="114" t="s">
        <v>1307</v>
      </c>
      <c r="C16" s="2"/>
      <c r="D16" s="2"/>
      <c r="E16" s="2"/>
      <c r="F16" s="2"/>
      <c r="G16" s="2"/>
      <c r="H16" s="2"/>
      <c r="I16" s="2"/>
      <c r="J16" s="2"/>
      <c r="K16" s="115">
        <f t="shared" ref="K16:BB16" si="15">K15/K9</f>
        <v>0</v>
      </c>
      <c r="L16" s="115">
        <f t="shared" si="15"/>
        <v>0</v>
      </c>
      <c r="M16" s="115">
        <f t="shared" si="15"/>
        <v>0</v>
      </c>
      <c r="N16" s="115">
        <f t="shared" si="15"/>
        <v>0</v>
      </c>
      <c r="O16" s="115">
        <f t="shared" si="15"/>
        <v>0</v>
      </c>
      <c r="P16" s="115">
        <f t="shared" si="15"/>
        <v>0</v>
      </c>
      <c r="Q16" s="115">
        <f t="shared" si="15"/>
        <v>0</v>
      </c>
      <c r="R16" s="115">
        <f t="shared" si="15"/>
        <v>0</v>
      </c>
      <c r="S16" s="115">
        <f t="shared" si="15"/>
        <v>0</v>
      </c>
      <c r="T16" s="115">
        <f t="shared" si="15"/>
        <v>0</v>
      </c>
      <c r="U16" s="115">
        <f t="shared" si="15"/>
        <v>0</v>
      </c>
      <c r="V16" s="115">
        <f t="shared" si="15"/>
        <v>0</v>
      </c>
      <c r="W16" s="115">
        <f t="shared" si="15"/>
        <v>0</v>
      </c>
      <c r="X16" s="115">
        <f t="shared" si="15"/>
        <v>0</v>
      </c>
      <c r="Y16" s="115">
        <f t="shared" si="15"/>
        <v>0</v>
      </c>
      <c r="Z16" s="115">
        <f t="shared" si="15"/>
        <v>0</v>
      </c>
      <c r="AA16" s="115">
        <f t="shared" si="15"/>
        <v>0</v>
      </c>
      <c r="AB16" s="115">
        <f t="shared" si="15"/>
        <v>0</v>
      </c>
      <c r="AC16" s="115">
        <f t="shared" si="15"/>
        <v>0</v>
      </c>
      <c r="AD16" s="115">
        <f t="shared" si="15"/>
        <v>0</v>
      </c>
      <c r="AE16" s="115">
        <f t="shared" si="15"/>
        <v>0</v>
      </c>
      <c r="AF16" s="115">
        <f t="shared" si="15"/>
        <v>0</v>
      </c>
      <c r="AG16" s="115">
        <f t="shared" si="15"/>
        <v>0</v>
      </c>
      <c r="AH16" s="115">
        <f t="shared" si="15"/>
        <v>0</v>
      </c>
      <c r="AI16" s="115">
        <f t="shared" si="15"/>
        <v>0</v>
      </c>
      <c r="AJ16" s="115">
        <f t="shared" si="15"/>
        <v>0</v>
      </c>
      <c r="AK16" s="115">
        <f t="shared" si="15"/>
        <v>0</v>
      </c>
      <c r="AL16" s="115">
        <f t="shared" si="15"/>
        <v>0</v>
      </c>
      <c r="AM16" s="115">
        <f t="shared" si="15"/>
        <v>0</v>
      </c>
      <c r="AN16" s="115">
        <f t="shared" si="15"/>
        <v>0</v>
      </c>
      <c r="AO16" s="115">
        <f t="shared" si="15"/>
        <v>0</v>
      </c>
      <c r="AP16" s="115">
        <f t="shared" si="15"/>
        <v>0</v>
      </c>
      <c r="AQ16" s="115">
        <f t="shared" si="15"/>
        <v>0</v>
      </c>
      <c r="AR16" s="115">
        <f t="shared" si="15"/>
        <v>0</v>
      </c>
      <c r="AS16" s="115">
        <f t="shared" si="15"/>
        <v>0</v>
      </c>
      <c r="AT16" s="115">
        <f t="shared" si="15"/>
        <v>0</v>
      </c>
      <c r="AU16" s="115">
        <f t="shared" si="15"/>
        <v>0</v>
      </c>
      <c r="AV16" s="115">
        <f t="shared" si="15"/>
        <v>0</v>
      </c>
      <c r="AW16" s="115">
        <f t="shared" si="15"/>
        <v>0</v>
      </c>
      <c r="AX16" s="115">
        <f t="shared" si="15"/>
        <v>0</v>
      </c>
      <c r="AY16" s="115">
        <f t="shared" si="15"/>
        <v>0</v>
      </c>
      <c r="AZ16" s="115">
        <f t="shared" si="15"/>
        <v>0</v>
      </c>
      <c r="BA16" s="115">
        <f t="shared" si="15"/>
        <v>0</v>
      </c>
      <c r="BB16" s="115">
        <f t="shared" si="15"/>
        <v>0</v>
      </c>
      <c r="BC16" s="2"/>
      <c r="BD16" s="2"/>
      <c r="BE16" s="52" t="str">
        <f t="shared" si="13"/>
        <v>SG&amp;A as a % of Sales</v>
      </c>
      <c r="BF16" s="52" t="e">
        <f t="shared" ref="BF16:BR16" si="16">BF15/BF9</f>
        <v>#DIV/0!</v>
      </c>
      <c r="BG16" s="52">
        <f t="shared" si="16"/>
        <v>0</v>
      </c>
      <c r="BH16" s="52">
        <f t="shared" si="16"/>
        <v>0</v>
      </c>
      <c r="BI16" s="52">
        <f t="shared" si="16"/>
        <v>0</v>
      </c>
      <c r="BJ16" s="52">
        <f t="shared" si="16"/>
        <v>0</v>
      </c>
      <c r="BK16" s="52">
        <f t="shared" si="16"/>
        <v>0</v>
      </c>
      <c r="BL16" s="52">
        <f t="shared" si="16"/>
        <v>0</v>
      </c>
      <c r="BM16" s="52">
        <f t="shared" si="16"/>
        <v>0</v>
      </c>
      <c r="BN16" s="52">
        <f t="shared" si="16"/>
        <v>0</v>
      </c>
      <c r="BO16" s="52">
        <f t="shared" si="16"/>
        <v>0</v>
      </c>
      <c r="BP16" s="52">
        <f t="shared" si="16"/>
        <v>0</v>
      </c>
      <c r="BQ16" s="52">
        <f t="shared" si="16"/>
        <v>0</v>
      </c>
      <c r="BR16" s="52">
        <f t="shared" si="16"/>
        <v>0</v>
      </c>
      <c r="BS16" s="2"/>
      <c r="BT16" s="2"/>
      <c r="BU16" s="2"/>
      <c r="BV16" s="2"/>
      <c r="BW16" s="2"/>
      <c r="BX16" s="2"/>
      <c r="BY16" s="2"/>
      <c r="BZ16" s="2"/>
      <c r="CA16" s="2"/>
      <c r="CB16" s="2"/>
      <c r="CC16" s="2"/>
      <c r="CD16" s="2"/>
      <c r="CE16" s="2"/>
      <c r="CF16" s="2"/>
      <c r="CG16" s="2"/>
      <c r="CH16" s="2"/>
      <c r="CI16" s="2"/>
      <c r="CJ16" s="2"/>
      <c r="CK16" s="2"/>
      <c r="CL16" s="2"/>
    </row>
    <row r="17" spans="1:90" ht="12.75" customHeight="1" x14ac:dyDescent="0.25">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row>
    <row r="18" spans="1:90" ht="12.75" customHeight="1" x14ac:dyDescent="0.25">
      <c r="A18" s="2" t="s">
        <v>1</v>
      </c>
      <c r="B18" s="14" t="s">
        <v>9</v>
      </c>
      <c r="C18" s="293"/>
      <c r="D18" s="293"/>
      <c r="E18" s="293"/>
      <c r="F18" s="293"/>
      <c r="G18" s="293"/>
      <c r="H18" s="293"/>
      <c r="I18" s="293"/>
      <c r="J18" s="293"/>
      <c r="K18" s="14">
        <f>'Income Statement'!BK24</f>
        <v>-4.0907364400000006</v>
      </c>
      <c r="L18" s="14">
        <f t="shared" ref="L18:BB18" si="17">L9-L12-L15</f>
        <v>1.6125557399999995</v>
      </c>
      <c r="M18" s="14">
        <f t="shared" si="17"/>
        <v>2.3699625799999975</v>
      </c>
      <c r="N18" s="14">
        <f t="shared" si="17"/>
        <v>0.19743788999999978</v>
      </c>
      <c r="O18" s="14">
        <f t="shared" si="17"/>
        <v>0.57625512999999984</v>
      </c>
      <c r="P18" s="14">
        <f t="shared" si="17"/>
        <v>1.2322058700000005</v>
      </c>
      <c r="Q18" s="14">
        <f t="shared" si="17"/>
        <v>0.75260262999999927</v>
      </c>
      <c r="R18" s="14">
        <f t="shared" si="17"/>
        <v>0.52479697999999964</v>
      </c>
      <c r="S18" s="14">
        <f t="shared" si="17"/>
        <v>0.29694123999999533</v>
      </c>
      <c r="T18" s="14">
        <f t="shared" si="17"/>
        <v>1.7471069699999973</v>
      </c>
      <c r="U18" s="14">
        <f t="shared" si="17"/>
        <v>2.056265070000002</v>
      </c>
      <c r="V18" s="14">
        <f t="shared" si="17"/>
        <v>2.5613706699999987</v>
      </c>
      <c r="W18" s="14">
        <f t="shared" si="17"/>
        <v>8.3369572000000005</v>
      </c>
      <c r="X18" s="14">
        <f t="shared" si="17"/>
        <v>4.6720000000000041</v>
      </c>
      <c r="Y18" s="14">
        <f t="shared" si="17"/>
        <v>5.2430000000000021</v>
      </c>
      <c r="Z18" s="14">
        <f t="shared" si="17"/>
        <v>4.8500000000000014</v>
      </c>
      <c r="AA18" s="14">
        <f t="shared" si="17"/>
        <v>12.034999999999997</v>
      </c>
      <c r="AB18" s="14">
        <f t="shared" si="17"/>
        <v>25.207999999999998</v>
      </c>
      <c r="AC18" s="14">
        <f t="shared" si="17"/>
        <v>22.586999999999989</v>
      </c>
      <c r="AD18" s="14">
        <f t="shared" si="17"/>
        <v>23.46050902753197</v>
      </c>
      <c r="AE18" s="14">
        <f t="shared" si="17"/>
        <v>25.13594120989211</v>
      </c>
      <c r="AF18" s="14">
        <f t="shared" si="17"/>
        <v>23.534914127988714</v>
      </c>
      <c r="AG18" s="14">
        <f t="shared" si="17"/>
        <v>23.668175577666034</v>
      </c>
      <c r="AH18" s="14">
        <f t="shared" si="17"/>
        <v>23.608093305182649</v>
      </c>
      <c r="AI18" s="14">
        <f t="shared" si="17"/>
        <v>24.017292716631715</v>
      </c>
      <c r="AJ18" s="14">
        <f t="shared" si="17"/>
        <v>23.80791344467778</v>
      </c>
      <c r="AK18" s="14">
        <f t="shared" si="17"/>
        <v>23.900752865786387</v>
      </c>
      <c r="AL18" s="14">
        <f t="shared" si="17"/>
        <v>23.95889718781649</v>
      </c>
      <c r="AM18" s="14">
        <f t="shared" si="17"/>
        <v>24.118509186421647</v>
      </c>
      <c r="AN18" s="14">
        <f t="shared" si="17"/>
        <v>24.211458461705973</v>
      </c>
      <c r="AO18" s="14">
        <f t="shared" si="17"/>
        <v>24.380461006567629</v>
      </c>
      <c r="AP18" s="14">
        <f t="shared" si="17"/>
        <v>24.397824948795517</v>
      </c>
      <c r="AQ18" s="14">
        <f t="shared" si="17"/>
        <v>24.234702406730435</v>
      </c>
      <c r="AR18" s="14">
        <f t="shared" si="17"/>
        <v>24.221145117601139</v>
      </c>
      <c r="AS18" s="14">
        <f t="shared" si="17"/>
        <v>24.393530528863238</v>
      </c>
      <c r="AT18" s="14">
        <f t="shared" si="17"/>
        <v>24.396797909437112</v>
      </c>
      <c r="AU18" s="14">
        <f t="shared" si="17"/>
        <v>24.056571701570988</v>
      </c>
      <c r="AV18" s="14">
        <f t="shared" si="17"/>
        <v>24.224519930297703</v>
      </c>
      <c r="AW18" s="14">
        <f t="shared" si="17"/>
        <v>24.395339988304045</v>
      </c>
      <c r="AX18" s="14">
        <f t="shared" si="17"/>
        <v>24.395792353164211</v>
      </c>
      <c r="AY18" s="14">
        <f t="shared" si="17"/>
        <v>24.055585453803957</v>
      </c>
      <c r="AZ18" s="14">
        <f t="shared" si="17"/>
        <v>24.225314904791389</v>
      </c>
      <c r="BA18" s="14">
        <f t="shared" si="17"/>
        <v>24.395491055821225</v>
      </c>
      <c r="BB18" s="14">
        <f t="shared" si="17"/>
        <v>24.395528822700527</v>
      </c>
      <c r="BC18" s="2"/>
      <c r="BD18" s="2"/>
      <c r="BE18" s="14" t="s">
        <v>9</v>
      </c>
      <c r="BF18" s="14">
        <f t="shared" ref="BF18:BR18" si="18">SUMIF($C$5:$BC$5,BF$5,$C18:$BC18)</f>
        <v>0</v>
      </c>
      <c r="BG18" s="14">
        <f t="shared" si="18"/>
        <v>0</v>
      </c>
      <c r="BH18" s="14">
        <f t="shared" si="18"/>
        <v>8.9219769999996146E-2</v>
      </c>
      <c r="BI18" s="14">
        <f t="shared" si="18"/>
        <v>3.0858606099999992</v>
      </c>
      <c r="BJ18" s="14">
        <f t="shared" si="18"/>
        <v>6.6616839499999934</v>
      </c>
      <c r="BK18" s="14">
        <f t="shared" si="18"/>
        <v>23.101957200000008</v>
      </c>
      <c r="BL18" s="14">
        <f t="shared" si="18"/>
        <v>83.290509027531954</v>
      </c>
      <c r="BM18" s="14">
        <f t="shared" si="18"/>
        <v>95.947124220729506</v>
      </c>
      <c r="BN18" s="14">
        <f t="shared" si="18"/>
        <v>95.684856214912372</v>
      </c>
      <c r="BO18" s="14">
        <f t="shared" si="18"/>
        <v>97.108253603490766</v>
      </c>
      <c r="BP18" s="14">
        <f t="shared" si="18"/>
        <v>97.246175962631924</v>
      </c>
      <c r="BQ18" s="14">
        <f t="shared" si="18"/>
        <v>97.072223973336946</v>
      </c>
      <c r="BR18" s="14">
        <f t="shared" si="18"/>
        <v>97.071920237117098</v>
      </c>
      <c r="BS18" s="2"/>
      <c r="BT18" s="2"/>
      <c r="BU18" s="2"/>
      <c r="BV18" s="2"/>
      <c r="BW18" s="2"/>
      <c r="BX18" s="2"/>
      <c r="BY18" s="2"/>
      <c r="BZ18" s="2"/>
      <c r="CA18" s="2"/>
      <c r="CB18" s="2"/>
      <c r="CC18" s="2"/>
      <c r="CD18" s="2"/>
      <c r="CE18" s="2"/>
      <c r="CF18" s="2"/>
      <c r="CG18" s="2"/>
      <c r="CH18" s="2"/>
      <c r="CI18" s="2"/>
      <c r="CJ18" s="2"/>
      <c r="CK18" s="2"/>
      <c r="CL18" s="2"/>
    </row>
    <row r="19" spans="1:90" ht="12.75" customHeight="1" x14ac:dyDescent="0.25">
      <c r="A19" s="2"/>
      <c r="B19" s="2"/>
      <c r="C19" s="2"/>
      <c r="D19" s="2"/>
      <c r="E19" s="2"/>
      <c r="F19" s="2"/>
      <c r="G19" s="2"/>
      <c r="H19" s="2"/>
      <c r="I19" s="2"/>
      <c r="J19" s="2"/>
      <c r="K19" s="2"/>
      <c r="L19" s="2"/>
      <c r="M19" s="2"/>
      <c r="N19" s="2"/>
      <c r="O19" s="2"/>
      <c r="P19" s="2"/>
      <c r="Q19" s="2"/>
      <c r="R19" s="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2"/>
      <c r="BA19" s="42"/>
      <c r="BB19" s="4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row>
    <row r="20" spans="1:90" ht="12.75" customHeight="1" x14ac:dyDescent="0.25">
      <c r="A20" s="2"/>
      <c r="B20" s="81" t="s">
        <v>1460</v>
      </c>
      <c r="C20" s="22" t="str">
        <f t="shared" ref="C20:BB20" si="19">IFERROR(C18/C9,"")</f>
        <v/>
      </c>
      <c r="D20" s="22" t="str">
        <f t="shared" si="19"/>
        <v/>
      </c>
      <c r="E20" s="22" t="str">
        <f t="shared" si="19"/>
        <v/>
      </c>
      <c r="F20" s="22" t="str">
        <f t="shared" si="19"/>
        <v/>
      </c>
      <c r="G20" s="22">
        <f t="shared" si="19"/>
        <v>0</v>
      </c>
      <c r="H20" s="22">
        <f t="shared" si="19"/>
        <v>0</v>
      </c>
      <c r="I20" s="22">
        <f t="shared" si="19"/>
        <v>0</v>
      </c>
      <c r="J20" s="22">
        <f t="shared" si="19"/>
        <v>0</v>
      </c>
      <c r="K20" s="22">
        <f t="shared" si="19"/>
        <v>-0.35491783099419988</v>
      </c>
      <c r="L20" s="22">
        <f t="shared" si="19"/>
        <v>0.25456271676686831</v>
      </c>
      <c r="M20" s="22">
        <f t="shared" si="19"/>
        <v>0.23472916485681328</v>
      </c>
      <c r="N20" s="22">
        <f t="shared" si="19"/>
        <v>5.0048083074054207E-2</v>
      </c>
      <c r="O20" s="22">
        <f t="shared" si="19"/>
        <v>9.9762755804728417E-2</v>
      </c>
      <c r="P20" s="22">
        <f t="shared" si="19"/>
        <v>0.1379509034983763</v>
      </c>
      <c r="Q20" s="22">
        <f t="shared" si="19"/>
        <v>0.11312905217066893</v>
      </c>
      <c r="R20" s="22">
        <f t="shared" si="19"/>
        <v>6.1561229109763464E-2</v>
      </c>
      <c r="S20" s="22">
        <f t="shared" si="19"/>
        <v>5.9495142565675965E-2</v>
      </c>
      <c r="T20" s="22">
        <f t="shared" si="19"/>
        <v>9.2973254670770139E-2</v>
      </c>
      <c r="U20" s="22">
        <f t="shared" si="19"/>
        <v>9.1389558666666759E-2</v>
      </c>
      <c r="V20" s="22">
        <f t="shared" si="19"/>
        <v>9.1532181488115261E-2</v>
      </c>
      <c r="W20" s="22">
        <f t="shared" si="19"/>
        <v>0.3298368887482197</v>
      </c>
      <c r="X20" s="22">
        <f t="shared" si="19"/>
        <v>0.12774800393743857</v>
      </c>
      <c r="Y20" s="22">
        <f t="shared" si="19"/>
        <v>0.12237705109352758</v>
      </c>
      <c r="Z20" s="22">
        <f t="shared" si="19"/>
        <v>0.11786148238153102</v>
      </c>
      <c r="AA20" s="22">
        <f t="shared" si="19"/>
        <v>0.15188994762415595</v>
      </c>
      <c r="AB20" s="22">
        <f t="shared" si="19"/>
        <v>0.15823436362266805</v>
      </c>
      <c r="AC20" s="22">
        <f t="shared" si="19"/>
        <v>0.14197891719625105</v>
      </c>
      <c r="AD20" s="22">
        <f t="shared" si="19"/>
        <v>0.16249117770615157</v>
      </c>
      <c r="AE20" s="22">
        <f t="shared" si="19"/>
        <v>0.15364860153730661</v>
      </c>
      <c r="AF20" s="22">
        <f t="shared" si="19"/>
        <v>0.14408826501559432</v>
      </c>
      <c r="AG20" s="22">
        <f t="shared" si="19"/>
        <v>0.14055174036382584</v>
      </c>
      <c r="AH20" s="22">
        <f t="shared" si="19"/>
        <v>0.14019494615571959</v>
      </c>
      <c r="AI20" s="22">
        <f t="shared" si="19"/>
        <v>0.14462088826811154</v>
      </c>
      <c r="AJ20" s="22">
        <f t="shared" si="19"/>
        <v>0.14236395995081289</v>
      </c>
      <c r="AK20" s="22">
        <f t="shared" si="19"/>
        <v>0.14193288368461737</v>
      </c>
      <c r="AL20" s="22">
        <f t="shared" si="19"/>
        <v>0.14227816951481534</v>
      </c>
      <c r="AM20" s="22">
        <f t="shared" si="19"/>
        <v>0.14279897535458932</v>
      </c>
      <c r="AN20" s="22">
        <f t="shared" si="19"/>
        <v>0.14234349712620881</v>
      </c>
      <c r="AO20" s="22">
        <f t="shared" si="19"/>
        <v>0.14233838142005772</v>
      </c>
      <c r="AP20" s="22">
        <f t="shared" si="19"/>
        <v>0.14243975585391783</v>
      </c>
      <c r="AQ20" s="22">
        <f t="shared" si="19"/>
        <v>0.14248015243869336</v>
      </c>
      <c r="AR20" s="22">
        <f t="shared" si="19"/>
        <v>0.14240044670971932</v>
      </c>
      <c r="AS20" s="22">
        <f t="shared" si="19"/>
        <v>0.14241468410559716</v>
      </c>
      <c r="AT20" s="22">
        <f t="shared" si="19"/>
        <v>0.14243375977698183</v>
      </c>
      <c r="AU20" s="22">
        <f t="shared" si="19"/>
        <v>0.1424322607577479</v>
      </c>
      <c r="AV20" s="22">
        <f t="shared" si="19"/>
        <v>0.14242028783751154</v>
      </c>
      <c r="AW20" s="22">
        <f t="shared" si="19"/>
        <v>0.14242524811945975</v>
      </c>
      <c r="AX20" s="22">
        <f t="shared" si="19"/>
        <v>0.14242788912292517</v>
      </c>
      <c r="AY20" s="22">
        <f t="shared" si="19"/>
        <v>0.14242642145941112</v>
      </c>
      <c r="AZ20" s="22">
        <f t="shared" si="19"/>
        <v>0.14242496163482682</v>
      </c>
      <c r="BA20" s="22">
        <f t="shared" si="19"/>
        <v>0.14242613008415578</v>
      </c>
      <c r="BB20" s="22">
        <f t="shared" si="19"/>
        <v>0.14242635057532982</v>
      </c>
      <c r="BC20" s="2"/>
      <c r="BD20" s="2"/>
      <c r="BE20" s="81" t="s">
        <v>1460</v>
      </c>
      <c r="BF20" s="22" t="str">
        <f t="shared" ref="BF20:BR20" si="20">IFERROR(BF18/BF9,"")</f>
        <v/>
      </c>
      <c r="BG20" s="22">
        <f t="shared" si="20"/>
        <v>0</v>
      </c>
      <c r="BH20" s="22">
        <f t="shared" si="20"/>
        <v>2.7966802598779097E-3</v>
      </c>
      <c r="BI20" s="22">
        <f t="shared" si="20"/>
        <v>0.10325486859051503</v>
      </c>
      <c r="BJ20" s="22">
        <f t="shared" si="20"/>
        <v>8.9700564756032788E-2</v>
      </c>
      <c r="BK20" s="22">
        <f t="shared" si="20"/>
        <v>0.15840509321795659</v>
      </c>
      <c r="BL20" s="22">
        <f t="shared" si="20"/>
        <v>0.15366963343366355</v>
      </c>
      <c r="BM20" s="22">
        <f t="shared" si="20"/>
        <v>0.14455964458500881</v>
      </c>
      <c r="BN20" s="22">
        <f t="shared" si="20"/>
        <v>0.14279341087844083</v>
      </c>
      <c r="BO20" s="22">
        <f t="shared" si="20"/>
        <v>0.14247927518220821</v>
      </c>
      <c r="BP20" s="22">
        <f t="shared" si="20"/>
        <v>0.14243223265431426</v>
      </c>
      <c r="BQ20" s="22">
        <f t="shared" si="20"/>
        <v>0.14242641174991583</v>
      </c>
      <c r="BR20" s="22">
        <f t="shared" si="20"/>
        <v>0.14242596610173613</v>
      </c>
      <c r="BS20" s="2"/>
      <c r="BT20" s="2"/>
      <c r="BU20" s="2"/>
      <c r="BV20" s="2"/>
      <c r="BW20" s="2"/>
      <c r="BX20" s="2"/>
      <c r="BY20" s="2"/>
      <c r="BZ20" s="2"/>
      <c r="CA20" s="2"/>
      <c r="CB20" s="2"/>
      <c r="CC20" s="2"/>
      <c r="CD20" s="2"/>
      <c r="CE20" s="2"/>
      <c r="CF20" s="2"/>
      <c r="CG20" s="2"/>
      <c r="CH20" s="2"/>
      <c r="CI20" s="2"/>
      <c r="CJ20" s="2"/>
      <c r="CK20" s="2"/>
      <c r="CL20" s="2"/>
    </row>
    <row r="21" spans="1:90" ht="12.75" customHeight="1" x14ac:dyDescent="0.25">
      <c r="A21" s="2"/>
      <c r="B21" s="295" t="s">
        <v>1461</v>
      </c>
      <c r="C21" s="296"/>
      <c r="D21" s="297" t="str">
        <f t="shared" ref="D21:BB21" si="21">IFERROR((D18-C18)/(D9-C9),"")</f>
        <v/>
      </c>
      <c r="E21" s="297" t="str">
        <f t="shared" si="21"/>
        <v/>
      </c>
      <c r="F21" s="297" t="str">
        <f t="shared" si="21"/>
        <v/>
      </c>
      <c r="G21" s="297">
        <f t="shared" si="21"/>
        <v>0</v>
      </c>
      <c r="H21" s="297">
        <f t="shared" si="21"/>
        <v>0</v>
      </c>
      <c r="I21" s="297">
        <f t="shared" si="21"/>
        <v>0</v>
      </c>
      <c r="J21" s="297">
        <f t="shared" si="21"/>
        <v>0</v>
      </c>
      <c r="K21" s="297">
        <f t="shared" si="21"/>
        <v>1.9370854164143936</v>
      </c>
      <c r="L21" s="297">
        <f t="shared" si="21"/>
        <v>-1.0986338837908933</v>
      </c>
      <c r="M21" s="297">
        <f t="shared" si="21"/>
        <v>0.20133236804540799</v>
      </c>
      <c r="N21" s="297">
        <f t="shared" si="21"/>
        <v>0.35316306018209859</v>
      </c>
      <c r="O21" s="297">
        <f t="shared" si="21"/>
        <v>0.20685801964684963</v>
      </c>
      <c r="P21" s="297">
        <f t="shared" si="21"/>
        <v>0.20784568392851421</v>
      </c>
      <c r="Q21" s="297">
        <f t="shared" si="21"/>
        <v>0.21038890960691958</v>
      </c>
      <c r="R21" s="297">
        <f t="shared" si="21"/>
        <v>-0.12167841976448633</v>
      </c>
      <c r="S21" s="297">
        <f t="shared" si="21"/>
        <v>6.4479314214329383E-2</v>
      </c>
      <c r="T21" s="297">
        <f t="shared" si="21"/>
        <v>0.10508078728942802</v>
      </c>
      <c r="U21" s="297">
        <f t="shared" si="21"/>
        <v>8.3364742937900221E-2</v>
      </c>
      <c r="V21" s="297">
        <f t="shared" si="21"/>
        <v>9.2117417595267342E-2</v>
      </c>
      <c r="W21" s="297">
        <f t="shared" si="21"/>
        <v>-2.1333539126596541</v>
      </c>
      <c r="X21" s="297">
        <f t="shared" si="21"/>
        <v>-0.32444734419263416</v>
      </c>
      <c r="Y21" s="297">
        <f t="shared" si="21"/>
        <v>9.1054058363896961E-2</v>
      </c>
      <c r="Z21" s="297">
        <f t="shared" si="21"/>
        <v>0.23213230950974573</v>
      </c>
      <c r="AA21" s="297">
        <f t="shared" si="21"/>
        <v>0.18865695155573048</v>
      </c>
      <c r="AB21" s="297">
        <f t="shared" si="21"/>
        <v>0.16451238245101349</v>
      </c>
      <c r="AC21" s="297">
        <f t="shared" si="21"/>
        <v>11.859728506787178</v>
      </c>
      <c r="AD21" s="297">
        <f t="shared" si="21"/>
        <v>-5.9394914889434804E-2</v>
      </c>
      <c r="AE21" s="297">
        <f t="shared" si="21"/>
        <v>8.7200847473225901E-2</v>
      </c>
      <c r="AF21" s="297">
        <f t="shared" si="21"/>
        <v>6.2320842570093919</v>
      </c>
      <c r="AG21" s="297">
        <f t="shared" si="21"/>
        <v>2.6346842111501106E-2</v>
      </c>
      <c r="AH21" s="297" t="str">
        <f t="shared" si="21"/>
        <v/>
      </c>
      <c r="AI21" s="297">
        <f t="shared" si="21"/>
        <v>-0.1760717733171864</v>
      </c>
      <c r="AJ21" s="297">
        <f t="shared" si="21"/>
        <v>-0.1801849107174486</v>
      </c>
      <c r="AK21" s="297">
        <f t="shared" si="21"/>
        <v>7.9894550436654152E-2</v>
      </c>
      <c r="AL21" s="297" t="str">
        <f t="shared" si="21"/>
        <v/>
      </c>
      <c r="AM21" s="297">
        <f t="shared" si="21"/>
        <v>0.31695319210303829</v>
      </c>
      <c r="AN21" s="297">
        <f t="shared" si="21"/>
        <v>7.7883324465721535E-2</v>
      </c>
      <c r="AO21" s="297">
        <f t="shared" si="21"/>
        <v>0.1416092809409091</v>
      </c>
      <c r="AP21" s="297" t="str">
        <f t="shared" si="21"/>
        <v/>
      </c>
      <c r="AQ21" s="297">
        <f t="shared" si="21"/>
        <v>0.13668235532191997</v>
      </c>
      <c r="AR21" s="297" t="str">
        <f t="shared" si="21"/>
        <v/>
      </c>
      <c r="AS21" s="297">
        <f t="shared" si="21"/>
        <v>0.14444382570399575</v>
      </c>
      <c r="AT21" s="297" t="str">
        <f t="shared" si="21"/>
        <v/>
      </c>
      <c r="AU21" s="297">
        <f t="shared" si="21"/>
        <v>0.14253983184873065</v>
      </c>
      <c r="AV21" s="297">
        <f t="shared" si="21"/>
        <v>0.14072585667132892</v>
      </c>
      <c r="AW21" s="297">
        <f t="shared" si="21"/>
        <v>0.14313219723622539</v>
      </c>
      <c r="AX21" s="297" t="str">
        <f t="shared" si="21"/>
        <v/>
      </c>
      <c r="AY21" s="297">
        <f t="shared" si="21"/>
        <v>0.14253174243317038</v>
      </c>
      <c r="AZ21" s="297">
        <f t="shared" si="21"/>
        <v>0.14221836439505975</v>
      </c>
      <c r="BA21" s="297">
        <f t="shared" si="21"/>
        <v>0.14259265977535127</v>
      </c>
      <c r="BB21" s="297" t="str">
        <f t="shared" si="21"/>
        <v/>
      </c>
      <c r="BC21" s="2"/>
      <c r="BD21" s="2"/>
      <c r="BE21" s="295" t="s">
        <v>1461</v>
      </c>
      <c r="BF21" s="2"/>
      <c r="BG21" s="19">
        <f t="shared" ref="BG21:BR21" si="22">(BG18-BF18)/(BG9-BF9)</f>
        <v>0</v>
      </c>
      <c r="BH21" s="19">
        <f t="shared" si="22"/>
        <v>8.105189879651432E-3</v>
      </c>
      <c r="BI21" s="19">
        <f t="shared" si="22"/>
        <v>-1.4863060950580509</v>
      </c>
      <c r="BJ21" s="19">
        <f t="shared" si="22"/>
        <v>8.057297093145134E-2</v>
      </c>
      <c r="BK21" s="19">
        <f t="shared" si="22"/>
        <v>0.22969230410204428</v>
      </c>
      <c r="BL21" s="19">
        <f t="shared" si="22"/>
        <v>0.15192637780635193</v>
      </c>
      <c r="BM21" s="19">
        <f t="shared" si="22"/>
        <v>0.1039901273198246</v>
      </c>
      <c r="BN21" s="19">
        <f t="shared" si="22"/>
        <v>-4.1153253066443247E-2</v>
      </c>
      <c r="BO21" s="19">
        <f t="shared" si="22"/>
        <v>0.12412322572160477</v>
      </c>
      <c r="BP21" s="19">
        <f t="shared" si="22"/>
        <v>0.11556681658044012</v>
      </c>
      <c r="BQ21" s="19">
        <f t="shared" si="22"/>
        <v>0.14575648042737377</v>
      </c>
      <c r="BR21" s="19" t="e">
        <f t="shared" si="22"/>
        <v>#DIV/0!</v>
      </c>
      <c r="BS21" s="2"/>
      <c r="BT21" s="2"/>
      <c r="BU21" s="2"/>
      <c r="BV21" s="2"/>
      <c r="BW21" s="2"/>
      <c r="BX21" s="2"/>
      <c r="BY21" s="2"/>
      <c r="BZ21" s="2"/>
      <c r="CA21" s="2"/>
      <c r="CB21" s="2"/>
      <c r="CC21" s="2"/>
      <c r="CD21" s="2"/>
      <c r="CE21" s="2"/>
      <c r="CF21" s="2"/>
      <c r="CG21" s="2"/>
      <c r="CH21" s="2"/>
      <c r="CI21" s="2"/>
      <c r="CJ21" s="2"/>
      <c r="CK21" s="2"/>
      <c r="CL21" s="2"/>
    </row>
    <row r="22" spans="1:90" ht="12.75" customHeight="1" x14ac:dyDescent="0.25">
      <c r="A22" s="2"/>
      <c r="B22" s="2"/>
      <c r="C22" s="2"/>
      <c r="D22" s="2"/>
      <c r="E22" s="2"/>
      <c r="F22" s="2"/>
      <c r="G22" s="2"/>
      <c r="H22" s="2"/>
      <c r="I22" s="2"/>
      <c r="J22" s="2"/>
      <c r="K22" s="2"/>
      <c r="L22" s="2"/>
      <c r="M22" s="2"/>
      <c r="N22" s="2"/>
      <c r="O22" s="2"/>
      <c r="P22" s="2"/>
      <c r="Q22" s="2"/>
      <c r="R22" s="2"/>
      <c r="S22" s="2"/>
      <c r="T22" s="2"/>
      <c r="U22" s="2"/>
      <c r="V22" s="2"/>
      <c r="W22" s="1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row>
    <row r="23" spans="1:90" ht="12.75" customHeight="1" x14ac:dyDescent="0.25">
      <c r="A23" s="2"/>
      <c r="B23" s="2" t="s">
        <v>1349</v>
      </c>
      <c r="C23" s="355"/>
      <c r="D23" s="355"/>
      <c r="E23" s="355"/>
      <c r="F23" s="355"/>
      <c r="G23" s="355"/>
      <c r="H23" s="355"/>
      <c r="I23" s="355"/>
      <c r="J23" s="355"/>
      <c r="K23" s="355"/>
      <c r="L23" s="355"/>
      <c r="M23" s="355"/>
      <c r="N23" s="401"/>
      <c r="O23" s="402">
        <f t="shared" ref="O23:BB23" si="23">N23-N24+N25</f>
        <v>0</v>
      </c>
      <c r="P23" s="402">
        <f t="shared" si="23"/>
        <v>0</v>
      </c>
      <c r="Q23" s="402">
        <f t="shared" si="23"/>
        <v>0</v>
      </c>
      <c r="R23" s="402">
        <f t="shared" si="23"/>
        <v>0</v>
      </c>
      <c r="S23" s="402">
        <f t="shared" si="23"/>
        <v>0</v>
      </c>
      <c r="T23" s="402">
        <f t="shared" si="23"/>
        <v>0</v>
      </c>
      <c r="U23" s="402">
        <f t="shared" si="23"/>
        <v>0</v>
      </c>
      <c r="V23" s="402">
        <f t="shared" si="23"/>
        <v>0</v>
      </c>
      <c r="W23" s="402">
        <f t="shared" si="23"/>
        <v>0</v>
      </c>
      <c r="X23" s="402">
        <f t="shared" si="23"/>
        <v>73.224510699999996</v>
      </c>
      <c r="Y23" s="402">
        <f t="shared" si="23"/>
        <v>146.44902139999999</v>
      </c>
      <c r="Z23" s="402">
        <f t="shared" si="23"/>
        <v>219.67353209999999</v>
      </c>
      <c r="AA23" s="402">
        <f t="shared" si="23"/>
        <v>292.89804279999998</v>
      </c>
      <c r="AB23" s="402">
        <f t="shared" si="23"/>
        <v>327.575415543117</v>
      </c>
      <c r="AC23" s="402">
        <f t="shared" si="23"/>
        <v>362.25278828623402</v>
      </c>
      <c r="AD23" s="402">
        <f t="shared" si="23"/>
        <v>396.93016102935104</v>
      </c>
      <c r="AE23" s="402">
        <f t="shared" si="23"/>
        <v>431.60753377246806</v>
      </c>
      <c r="AF23" s="402">
        <f t="shared" si="23"/>
        <v>478.12075271728565</v>
      </c>
      <c r="AG23" s="402">
        <f t="shared" si="23"/>
        <v>524.63397166210325</v>
      </c>
      <c r="AH23" s="402">
        <f t="shared" si="23"/>
        <v>571.14719060692084</v>
      </c>
      <c r="AI23" s="402">
        <f t="shared" si="23"/>
        <v>617.66040955173844</v>
      </c>
      <c r="AJ23" s="402">
        <f t="shared" si="23"/>
        <v>671.9891954980103</v>
      </c>
      <c r="AK23" s="402">
        <f t="shared" si="23"/>
        <v>726.31798144428217</v>
      </c>
      <c r="AL23" s="402">
        <f t="shared" si="23"/>
        <v>780.64676739055403</v>
      </c>
      <c r="AM23" s="402">
        <f t="shared" si="23"/>
        <v>834.9755533368259</v>
      </c>
      <c r="AN23" s="402">
        <f t="shared" si="23"/>
        <v>881.05433928309776</v>
      </c>
      <c r="AO23" s="402">
        <f t="shared" si="23"/>
        <v>927.13312522936963</v>
      </c>
      <c r="AP23" s="402">
        <f t="shared" si="23"/>
        <v>973.21191117564149</v>
      </c>
      <c r="AQ23" s="402">
        <f t="shared" si="23"/>
        <v>1019.2906971219134</v>
      </c>
      <c r="AR23" s="402">
        <f t="shared" si="23"/>
        <v>1065.3694830681852</v>
      </c>
      <c r="AS23" s="402">
        <f t="shared" si="23"/>
        <v>1111.4482690144571</v>
      </c>
      <c r="AT23" s="402">
        <f t="shared" si="23"/>
        <v>1157.5270549607289</v>
      </c>
      <c r="AU23" s="402">
        <f t="shared" si="23"/>
        <v>1203.6058409070008</v>
      </c>
      <c r="AV23" s="402">
        <f t="shared" si="23"/>
        <v>1249.6846268532727</v>
      </c>
      <c r="AW23" s="402">
        <f t="shared" si="23"/>
        <v>1295.7634127995445</v>
      </c>
      <c r="AX23" s="402">
        <f t="shared" si="23"/>
        <v>1341.8421987458164</v>
      </c>
      <c r="AY23" s="402">
        <f t="shared" si="23"/>
        <v>1387.9209846920883</v>
      </c>
      <c r="AZ23" s="402">
        <f t="shared" si="23"/>
        <v>1433.9997706383601</v>
      </c>
      <c r="BA23" s="402">
        <f t="shared" si="23"/>
        <v>1480.078556584632</v>
      </c>
      <c r="BB23" s="402">
        <f t="shared" si="23"/>
        <v>1526.1573425309039</v>
      </c>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row>
    <row r="24" spans="1:90" ht="12.75" customHeight="1" x14ac:dyDescent="0.25">
      <c r="A24" s="2"/>
      <c r="B24" s="2" t="s">
        <v>1350</v>
      </c>
      <c r="C24" s="401"/>
      <c r="D24" s="401"/>
      <c r="E24" s="401"/>
      <c r="F24" s="401"/>
      <c r="G24" s="401"/>
      <c r="H24" s="401"/>
      <c r="I24" s="401"/>
      <c r="J24" s="401"/>
      <c r="K24" s="403">
        <f t="shared" ref="K24:AT24" si="24">INDEX($BF24:$BP24,MATCH(K$5,$BF$5:$BP$5,0))/4</f>
        <v>0</v>
      </c>
      <c r="L24" s="403">
        <f t="shared" si="24"/>
        <v>0</v>
      </c>
      <c r="M24" s="403">
        <f t="shared" si="24"/>
        <v>0</v>
      </c>
      <c r="N24" s="403">
        <f t="shared" si="24"/>
        <v>0</v>
      </c>
      <c r="O24" s="403">
        <f t="shared" si="24"/>
        <v>0</v>
      </c>
      <c r="P24" s="403">
        <f t="shared" si="24"/>
        <v>0</v>
      </c>
      <c r="Q24" s="403">
        <f t="shared" si="24"/>
        <v>0</v>
      </c>
      <c r="R24" s="403">
        <f t="shared" si="24"/>
        <v>0</v>
      </c>
      <c r="S24" s="403">
        <f t="shared" si="24"/>
        <v>0</v>
      </c>
      <c r="T24" s="403">
        <f t="shared" si="24"/>
        <v>0</v>
      </c>
      <c r="U24" s="403">
        <f t="shared" si="24"/>
        <v>0</v>
      </c>
      <c r="V24" s="403">
        <f t="shared" si="24"/>
        <v>0</v>
      </c>
      <c r="W24" s="403">
        <f t="shared" si="24"/>
        <v>-1.724510699999998</v>
      </c>
      <c r="X24" s="403">
        <f t="shared" si="24"/>
        <v>-1.724510699999998</v>
      </c>
      <c r="Y24" s="403">
        <f t="shared" si="24"/>
        <v>-1.724510699999998</v>
      </c>
      <c r="Z24" s="403">
        <f t="shared" si="24"/>
        <v>-1.724510699999998</v>
      </c>
      <c r="AA24" s="403">
        <f t="shared" si="24"/>
        <v>-13.177372743117012</v>
      </c>
      <c r="AB24" s="403">
        <f t="shared" si="24"/>
        <v>-13.177372743117012</v>
      </c>
      <c r="AC24" s="403">
        <f t="shared" si="24"/>
        <v>-13.177372743117012</v>
      </c>
      <c r="AD24" s="403">
        <f t="shared" si="24"/>
        <v>-13.177372743117012</v>
      </c>
      <c r="AE24" s="403">
        <f t="shared" si="24"/>
        <v>-35.013218944817623</v>
      </c>
      <c r="AF24" s="403">
        <f t="shared" si="24"/>
        <v>-35.013218944817623</v>
      </c>
      <c r="AG24" s="403">
        <f t="shared" si="24"/>
        <v>-35.013218944817623</v>
      </c>
      <c r="AH24" s="403">
        <f t="shared" si="24"/>
        <v>-35.013218944817623</v>
      </c>
      <c r="AI24" s="403">
        <f t="shared" si="24"/>
        <v>-46.078785946271907</v>
      </c>
      <c r="AJ24" s="403">
        <f t="shared" si="24"/>
        <v>-46.078785946271907</v>
      </c>
      <c r="AK24" s="403">
        <f t="shared" si="24"/>
        <v>-46.078785946271907</v>
      </c>
      <c r="AL24" s="403">
        <f t="shared" si="24"/>
        <v>-46.078785946271907</v>
      </c>
      <c r="AM24" s="403">
        <f t="shared" si="24"/>
        <v>-46.078785946271907</v>
      </c>
      <c r="AN24" s="403">
        <f t="shared" si="24"/>
        <v>-46.078785946271907</v>
      </c>
      <c r="AO24" s="403">
        <f t="shared" si="24"/>
        <v>-46.078785946271907</v>
      </c>
      <c r="AP24" s="403">
        <f t="shared" si="24"/>
        <v>-46.078785946271907</v>
      </c>
      <c r="AQ24" s="403">
        <f t="shared" si="24"/>
        <v>-46.078785946271907</v>
      </c>
      <c r="AR24" s="403">
        <f t="shared" si="24"/>
        <v>-46.078785946271907</v>
      </c>
      <c r="AS24" s="403">
        <f t="shared" si="24"/>
        <v>-46.078785946271907</v>
      </c>
      <c r="AT24" s="403">
        <f t="shared" si="24"/>
        <v>-46.078785946271907</v>
      </c>
      <c r="AU24" s="403">
        <f t="shared" ref="AU24:BB24" si="25">INDEX($BF24:$CC24,MATCH(AU$5,$BF$5:$CC$5,0))/4</f>
        <v>-46.078785946271907</v>
      </c>
      <c r="AV24" s="403">
        <f t="shared" si="25"/>
        <v>-46.078785946271907</v>
      </c>
      <c r="AW24" s="403">
        <f t="shared" si="25"/>
        <v>-46.078785946271907</v>
      </c>
      <c r="AX24" s="403">
        <f t="shared" si="25"/>
        <v>-46.078785946271907</v>
      </c>
      <c r="AY24" s="403">
        <f t="shared" si="25"/>
        <v>-46.078785946271907</v>
      </c>
      <c r="AZ24" s="403">
        <f t="shared" si="25"/>
        <v>-46.078785946271907</v>
      </c>
      <c r="BA24" s="403">
        <f t="shared" si="25"/>
        <v>-46.078785946271907</v>
      </c>
      <c r="BB24" s="403">
        <f t="shared" si="25"/>
        <v>-46.078785946271907</v>
      </c>
      <c r="BC24" s="2"/>
      <c r="BD24" s="2"/>
      <c r="BE24" s="2" t="s">
        <v>1624</v>
      </c>
      <c r="BF24" s="12"/>
      <c r="BG24" s="12"/>
      <c r="BH24" s="12"/>
      <c r="BI24" s="12"/>
      <c r="BJ24" s="12"/>
      <c r="BK24" s="125">
        <f>BK18-30</f>
        <v>-6.8980427999999918</v>
      </c>
      <c r="BL24" s="125">
        <f>BL18-136</f>
        <v>-52.709490972468046</v>
      </c>
      <c r="BM24" s="125">
        <f>BM18-236</f>
        <v>-140.05287577927049</v>
      </c>
      <c r="BN24" s="125">
        <f>BN18-280</f>
        <v>-184.31514378508763</v>
      </c>
      <c r="BO24" s="125">
        <f t="shared" ref="BO24:BR24" si="26">BN24</f>
        <v>-184.31514378508763</v>
      </c>
      <c r="BP24" s="125">
        <f t="shared" si="26"/>
        <v>-184.31514378508763</v>
      </c>
      <c r="BQ24" s="125">
        <f t="shared" si="26"/>
        <v>-184.31514378508763</v>
      </c>
      <c r="BR24" s="125">
        <f t="shared" si="26"/>
        <v>-184.31514378508763</v>
      </c>
      <c r="BS24" s="2"/>
      <c r="BT24" s="2"/>
      <c r="BU24" s="2"/>
      <c r="BV24" s="2"/>
      <c r="BW24" s="2"/>
      <c r="BX24" s="2"/>
      <c r="BY24" s="2"/>
      <c r="BZ24" s="2"/>
      <c r="CA24" s="2"/>
      <c r="CB24" s="2"/>
      <c r="CC24" s="2"/>
      <c r="CD24" s="2"/>
      <c r="CE24" s="2"/>
      <c r="CF24" s="2"/>
      <c r="CG24" s="2"/>
      <c r="CH24" s="2"/>
      <c r="CI24" s="2"/>
      <c r="CJ24" s="2"/>
      <c r="CK24" s="2"/>
      <c r="CL24" s="2"/>
    </row>
    <row r="25" spans="1:90" ht="12.75" customHeight="1" x14ac:dyDescent="0.25">
      <c r="A25" s="2"/>
      <c r="B25" s="2" t="s">
        <v>1351</v>
      </c>
      <c r="C25" s="401"/>
      <c r="D25" s="401"/>
      <c r="E25" s="401"/>
      <c r="F25" s="401"/>
      <c r="G25" s="401"/>
      <c r="H25" s="401"/>
      <c r="I25" s="401"/>
      <c r="J25" s="401"/>
      <c r="K25" s="403">
        <f t="shared" ref="K25:AT25" si="27">INDEX($BF25:$BP25,MATCH(K$5,$BF$5:$BP$5,0))/4</f>
        <v>0</v>
      </c>
      <c r="L25" s="403">
        <f t="shared" si="27"/>
        <v>0</v>
      </c>
      <c r="M25" s="403">
        <f t="shared" si="27"/>
        <v>0</v>
      </c>
      <c r="N25" s="403">
        <f t="shared" si="27"/>
        <v>0</v>
      </c>
      <c r="O25" s="403">
        <f t="shared" si="27"/>
        <v>0</v>
      </c>
      <c r="P25" s="403">
        <f t="shared" si="27"/>
        <v>0</v>
      </c>
      <c r="Q25" s="403">
        <f t="shared" si="27"/>
        <v>0</v>
      </c>
      <c r="R25" s="403">
        <f t="shared" si="27"/>
        <v>0</v>
      </c>
      <c r="S25" s="403">
        <f t="shared" si="27"/>
        <v>0</v>
      </c>
      <c r="T25" s="403">
        <f t="shared" si="27"/>
        <v>0</v>
      </c>
      <c r="U25" s="403">
        <f t="shared" si="27"/>
        <v>0</v>
      </c>
      <c r="V25" s="403">
        <f t="shared" si="27"/>
        <v>0</v>
      </c>
      <c r="W25" s="403">
        <f t="shared" si="27"/>
        <v>71.5</v>
      </c>
      <c r="X25" s="403">
        <f t="shared" si="27"/>
        <v>71.5</v>
      </c>
      <c r="Y25" s="403">
        <f t="shared" si="27"/>
        <v>71.5</v>
      </c>
      <c r="Z25" s="403">
        <f t="shared" si="27"/>
        <v>71.5</v>
      </c>
      <c r="AA25" s="403">
        <f t="shared" si="27"/>
        <v>21.5</v>
      </c>
      <c r="AB25" s="403">
        <f t="shared" si="27"/>
        <v>21.5</v>
      </c>
      <c r="AC25" s="403">
        <f t="shared" si="27"/>
        <v>21.5</v>
      </c>
      <c r="AD25" s="403">
        <f t="shared" si="27"/>
        <v>21.5</v>
      </c>
      <c r="AE25" s="403">
        <f t="shared" si="27"/>
        <v>11.5</v>
      </c>
      <c r="AF25" s="403">
        <f t="shared" si="27"/>
        <v>11.5</v>
      </c>
      <c r="AG25" s="403">
        <f t="shared" si="27"/>
        <v>11.5</v>
      </c>
      <c r="AH25" s="403">
        <f t="shared" si="27"/>
        <v>11.5</v>
      </c>
      <c r="AI25" s="403">
        <f t="shared" si="27"/>
        <v>8.25</v>
      </c>
      <c r="AJ25" s="403">
        <f t="shared" si="27"/>
        <v>8.25</v>
      </c>
      <c r="AK25" s="403">
        <f t="shared" si="27"/>
        <v>8.25</v>
      </c>
      <c r="AL25" s="403">
        <f t="shared" si="27"/>
        <v>8.25</v>
      </c>
      <c r="AM25" s="403">
        <f t="shared" si="27"/>
        <v>0</v>
      </c>
      <c r="AN25" s="403">
        <f t="shared" si="27"/>
        <v>0</v>
      </c>
      <c r="AO25" s="403">
        <f t="shared" si="27"/>
        <v>0</v>
      </c>
      <c r="AP25" s="403">
        <f t="shared" si="27"/>
        <v>0</v>
      </c>
      <c r="AQ25" s="403">
        <f t="shared" si="27"/>
        <v>0</v>
      </c>
      <c r="AR25" s="403">
        <f t="shared" si="27"/>
        <v>0</v>
      </c>
      <c r="AS25" s="403">
        <f t="shared" si="27"/>
        <v>0</v>
      </c>
      <c r="AT25" s="403">
        <f t="shared" si="27"/>
        <v>0</v>
      </c>
      <c r="AU25" s="403">
        <f t="shared" ref="AU25:BB25" si="28">INDEX($BP25:$CC25,MATCH(AU$5,$BP$5:$CC$5,0))/4</f>
        <v>0</v>
      </c>
      <c r="AV25" s="403">
        <f t="shared" si="28"/>
        <v>0</v>
      </c>
      <c r="AW25" s="403">
        <f t="shared" si="28"/>
        <v>0</v>
      </c>
      <c r="AX25" s="403">
        <f t="shared" si="28"/>
        <v>0</v>
      </c>
      <c r="AY25" s="403">
        <f t="shared" si="28"/>
        <v>0</v>
      </c>
      <c r="AZ25" s="403">
        <f t="shared" si="28"/>
        <v>0</v>
      </c>
      <c r="BA25" s="403">
        <f t="shared" si="28"/>
        <v>0</v>
      </c>
      <c r="BB25" s="403">
        <f t="shared" si="28"/>
        <v>0</v>
      </c>
      <c r="BC25" s="2"/>
      <c r="BD25" s="2"/>
      <c r="BE25" s="2" t="s">
        <v>1351</v>
      </c>
      <c r="BF25" s="2"/>
      <c r="BG25" s="2"/>
      <c r="BH25" s="2"/>
      <c r="BI25" s="2"/>
      <c r="BJ25" s="2"/>
      <c r="BK25" s="125">
        <v>286</v>
      </c>
      <c r="BL25" s="125">
        <v>86</v>
      </c>
      <c r="BM25" s="125">
        <v>46</v>
      </c>
      <c r="BN25" s="125">
        <v>33</v>
      </c>
      <c r="BO25" s="2"/>
      <c r="BP25" s="2"/>
      <c r="BQ25" s="2"/>
      <c r="BR25" s="2"/>
      <c r="BS25" s="2"/>
      <c r="BT25" s="2"/>
      <c r="BU25" s="2"/>
      <c r="BV25" s="2"/>
      <c r="BW25" s="2"/>
      <c r="BX25" s="2"/>
      <c r="BY25" s="2"/>
      <c r="BZ25" s="2"/>
      <c r="CA25" s="2"/>
      <c r="CB25" s="2"/>
      <c r="CC25" s="2"/>
      <c r="CD25" s="2"/>
      <c r="CE25" s="2"/>
      <c r="CF25" s="2"/>
      <c r="CG25" s="2"/>
      <c r="CH25" s="2"/>
      <c r="CI25" s="2"/>
      <c r="CJ25" s="2"/>
      <c r="CK25" s="2"/>
      <c r="CL25" s="2"/>
    </row>
    <row r="26" spans="1:90" ht="12.75" customHeight="1" x14ac:dyDescent="0.25">
      <c r="A26" s="2"/>
      <c r="B26" s="2"/>
      <c r="C26" s="2"/>
      <c r="D26" s="2"/>
      <c r="E26" s="2"/>
      <c r="F26" s="2"/>
      <c r="G26" s="233"/>
      <c r="H26" s="233"/>
      <c r="I26" s="233"/>
      <c r="J26" s="233"/>
      <c r="K26" s="44"/>
      <c r="L26" s="44"/>
      <c r="M26" s="42"/>
      <c r="N26" s="42"/>
      <c r="O26" s="42"/>
      <c r="P26" s="42"/>
      <c r="Q26" s="42"/>
      <c r="R26" s="42"/>
      <c r="S26" s="42"/>
      <c r="T26" s="42"/>
      <c r="U26" s="42"/>
      <c r="V26" s="4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row>
    <row r="27" spans="1:90" ht="12.75" customHeight="1" x14ac:dyDescent="0.25">
      <c r="A27" s="2" t="s">
        <v>1</v>
      </c>
      <c r="B27" s="13" t="s">
        <v>21</v>
      </c>
      <c r="C27" s="14">
        <f t="shared" ref="C27:BB27" si="29">C18+C24</f>
        <v>0</v>
      </c>
      <c r="D27" s="14">
        <f t="shared" si="29"/>
        <v>0</v>
      </c>
      <c r="E27" s="14">
        <f t="shared" si="29"/>
        <v>0</v>
      </c>
      <c r="F27" s="14">
        <f t="shared" si="29"/>
        <v>0</v>
      </c>
      <c r="G27" s="14">
        <f t="shared" si="29"/>
        <v>0</v>
      </c>
      <c r="H27" s="14">
        <f t="shared" si="29"/>
        <v>0</v>
      </c>
      <c r="I27" s="14">
        <f t="shared" si="29"/>
        <v>0</v>
      </c>
      <c r="J27" s="14">
        <f t="shared" si="29"/>
        <v>0</v>
      </c>
      <c r="K27" s="14">
        <f t="shared" si="29"/>
        <v>-4.0907364400000006</v>
      </c>
      <c r="L27" s="14">
        <f t="shared" si="29"/>
        <v>1.6125557399999995</v>
      </c>
      <c r="M27" s="14">
        <f t="shared" si="29"/>
        <v>2.3699625799999975</v>
      </c>
      <c r="N27" s="14">
        <f t="shared" si="29"/>
        <v>0.19743788999999978</v>
      </c>
      <c r="O27" s="14">
        <f t="shared" si="29"/>
        <v>0.57625512999999984</v>
      </c>
      <c r="P27" s="14">
        <f t="shared" si="29"/>
        <v>1.2322058700000005</v>
      </c>
      <c r="Q27" s="14">
        <f t="shared" si="29"/>
        <v>0.75260262999999927</v>
      </c>
      <c r="R27" s="14">
        <f t="shared" si="29"/>
        <v>0.52479697999999964</v>
      </c>
      <c r="S27" s="14">
        <f t="shared" si="29"/>
        <v>0.29694123999999533</v>
      </c>
      <c r="T27" s="14">
        <f t="shared" si="29"/>
        <v>1.7471069699999973</v>
      </c>
      <c r="U27" s="14">
        <f t="shared" si="29"/>
        <v>2.056265070000002</v>
      </c>
      <c r="V27" s="14">
        <f t="shared" si="29"/>
        <v>2.5613706699999987</v>
      </c>
      <c r="W27" s="14">
        <f t="shared" si="29"/>
        <v>6.6124465000000026</v>
      </c>
      <c r="X27" s="14">
        <f t="shared" si="29"/>
        <v>2.9474893000000062</v>
      </c>
      <c r="Y27" s="14">
        <f t="shared" si="29"/>
        <v>3.5184893000000041</v>
      </c>
      <c r="Z27" s="14">
        <f t="shared" si="29"/>
        <v>3.1254893000000035</v>
      </c>
      <c r="AA27" s="14">
        <f t="shared" si="29"/>
        <v>-1.142372743117015</v>
      </c>
      <c r="AB27" s="14">
        <f t="shared" si="29"/>
        <v>12.030627256882987</v>
      </c>
      <c r="AC27" s="14">
        <f t="shared" si="29"/>
        <v>9.4096272568829775</v>
      </c>
      <c r="AD27" s="14">
        <f t="shared" si="29"/>
        <v>10.283136284414958</v>
      </c>
      <c r="AE27" s="14">
        <f t="shared" si="29"/>
        <v>-9.8772777349255136</v>
      </c>
      <c r="AF27" s="14">
        <f t="shared" si="29"/>
        <v>-11.47830481682891</v>
      </c>
      <c r="AG27" s="14">
        <f t="shared" si="29"/>
        <v>-11.34504336715159</v>
      </c>
      <c r="AH27" s="14">
        <f t="shared" si="29"/>
        <v>-11.405125639634974</v>
      </c>
      <c r="AI27" s="14">
        <f t="shared" si="29"/>
        <v>-22.061493229640192</v>
      </c>
      <c r="AJ27" s="14">
        <f t="shared" si="29"/>
        <v>-22.270872501594127</v>
      </c>
      <c r="AK27" s="14">
        <f t="shared" si="29"/>
        <v>-22.17803308048552</v>
      </c>
      <c r="AL27" s="14">
        <f t="shared" si="29"/>
        <v>-22.119888758455417</v>
      </c>
      <c r="AM27" s="14">
        <f t="shared" si="29"/>
        <v>-21.96027675985026</v>
      </c>
      <c r="AN27" s="14">
        <f t="shared" si="29"/>
        <v>-21.867327484565934</v>
      </c>
      <c r="AO27" s="14">
        <f t="shared" si="29"/>
        <v>-21.698324939704278</v>
      </c>
      <c r="AP27" s="14">
        <f t="shared" si="29"/>
        <v>-21.68096099747639</v>
      </c>
      <c r="AQ27" s="14">
        <f t="shared" si="29"/>
        <v>-21.844083539541472</v>
      </c>
      <c r="AR27" s="14">
        <f t="shared" si="29"/>
        <v>-21.857640828670768</v>
      </c>
      <c r="AS27" s="14">
        <f t="shared" si="29"/>
        <v>-21.685255417408669</v>
      </c>
      <c r="AT27" s="14">
        <f t="shared" si="29"/>
        <v>-21.681988036834795</v>
      </c>
      <c r="AU27" s="14">
        <f t="shared" si="29"/>
        <v>-22.022214244700919</v>
      </c>
      <c r="AV27" s="14">
        <f t="shared" si="29"/>
        <v>-21.854266015974204</v>
      </c>
      <c r="AW27" s="14">
        <f t="shared" si="29"/>
        <v>-21.683445957967862</v>
      </c>
      <c r="AX27" s="14">
        <f t="shared" si="29"/>
        <v>-21.682993593107696</v>
      </c>
      <c r="AY27" s="14">
        <f t="shared" si="29"/>
        <v>-22.02320049246795</v>
      </c>
      <c r="AZ27" s="14">
        <f t="shared" si="29"/>
        <v>-21.853471041480518</v>
      </c>
      <c r="BA27" s="14">
        <f t="shared" si="29"/>
        <v>-21.683294890450682</v>
      </c>
      <c r="BB27" s="14">
        <f t="shared" si="29"/>
        <v>-21.68325712357138</v>
      </c>
      <c r="BC27" s="2"/>
      <c r="BD27" s="2"/>
      <c r="BE27" s="13" t="s">
        <v>21</v>
      </c>
      <c r="BF27" s="14">
        <f t="shared" ref="BF27:BR27" si="30">SUMIF($C$5:$BC$5,BF$5,$C27:$BC27)</f>
        <v>0</v>
      </c>
      <c r="BG27" s="14">
        <f t="shared" si="30"/>
        <v>0</v>
      </c>
      <c r="BH27" s="14">
        <f t="shared" si="30"/>
        <v>8.9219769999996146E-2</v>
      </c>
      <c r="BI27" s="14">
        <f t="shared" si="30"/>
        <v>3.0858606099999992</v>
      </c>
      <c r="BJ27" s="14">
        <f t="shared" si="30"/>
        <v>6.6616839499999934</v>
      </c>
      <c r="BK27" s="14">
        <f t="shared" si="30"/>
        <v>16.203914400000016</v>
      </c>
      <c r="BL27" s="14">
        <f t="shared" si="30"/>
        <v>30.581018055063907</v>
      </c>
      <c r="BM27" s="14">
        <f t="shared" si="30"/>
        <v>-44.105751558540987</v>
      </c>
      <c r="BN27" s="14">
        <f t="shared" si="30"/>
        <v>-88.630287570175255</v>
      </c>
      <c r="BO27" s="14">
        <f t="shared" si="30"/>
        <v>-87.206890181596862</v>
      </c>
      <c r="BP27" s="14">
        <f t="shared" si="30"/>
        <v>-87.068967822455704</v>
      </c>
      <c r="BQ27" s="14">
        <f t="shared" si="30"/>
        <v>-87.242919811750681</v>
      </c>
      <c r="BR27" s="14">
        <f t="shared" si="30"/>
        <v>-87.24322354797053</v>
      </c>
      <c r="BS27" s="2"/>
      <c r="BT27" s="2"/>
      <c r="BU27" s="2"/>
      <c r="BV27" s="2"/>
      <c r="BW27" s="2"/>
      <c r="BX27" s="2"/>
      <c r="BY27" s="2"/>
      <c r="BZ27" s="2"/>
      <c r="CA27" s="2"/>
      <c r="CB27" s="2"/>
      <c r="CC27" s="2"/>
      <c r="CD27" s="2"/>
      <c r="CE27" s="2"/>
      <c r="CF27" s="2"/>
      <c r="CG27" s="2"/>
      <c r="CH27" s="2"/>
      <c r="CI27" s="2"/>
      <c r="CJ27" s="2"/>
      <c r="CK27" s="2"/>
      <c r="CL27" s="2"/>
    </row>
    <row r="28" spans="1:90" ht="12.75" customHeight="1" x14ac:dyDescent="0.25">
      <c r="A28" s="2"/>
      <c r="B28" s="3"/>
      <c r="C28" s="81"/>
      <c r="D28" s="81"/>
      <c r="E28" s="81"/>
      <c r="F28" s="81"/>
      <c r="G28" s="81"/>
      <c r="H28" s="81"/>
      <c r="I28" s="81"/>
      <c r="J28" s="81"/>
      <c r="K28" s="81"/>
      <c r="L28" s="81"/>
      <c r="M28" s="81"/>
      <c r="N28" s="81"/>
      <c r="O28" s="81"/>
      <c r="P28" s="81"/>
      <c r="Q28" s="81"/>
      <c r="R28" s="81"/>
      <c r="S28" s="81"/>
      <c r="T28" s="81"/>
      <c r="U28" s="81"/>
      <c r="V28" s="81"/>
      <c r="W28" s="81"/>
      <c r="X28" s="81"/>
      <c r="Y28" s="81"/>
      <c r="Z28" s="81"/>
      <c r="AA28" s="81"/>
      <c r="AB28" s="81"/>
      <c r="AC28" s="81"/>
      <c r="AD28" s="81"/>
      <c r="AE28" s="81"/>
      <c r="AF28" s="81"/>
      <c r="AG28" s="81"/>
      <c r="AH28" s="81"/>
      <c r="AI28" s="81"/>
      <c r="AJ28" s="81"/>
      <c r="AK28" s="81"/>
      <c r="AL28" s="81"/>
      <c r="AM28" s="81"/>
      <c r="AN28" s="81"/>
      <c r="AO28" s="81"/>
      <c r="AP28" s="81"/>
      <c r="AQ28" s="81"/>
      <c r="AR28" s="81"/>
      <c r="AS28" s="81"/>
      <c r="AT28" s="81"/>
      <c r="AU28" s="81"/>
      <c r="AV28" s="81"/>
      <c r="AW28" s="81"/>
      <c r="AX28" s="81"/>
      <c r="AY28" s="81"/>
      <c r="AZ28" s="81"/>
      <c r="BA28" s="81"/>
      <c r="BB28" s="81"/>
      <c r="BC28" s="2"/>
      <c r="BD28" s="2"/>
      <c r="BE28" s="3"/>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row>
    <row r="29" spans="1:90" ht="12.75" customHeight="1" x14ac:dyDescent="0.25">
      <c r="A29" s="2" t="s">
        <v>1</v>
      </c>
      <c r="B29" s="14" t="s">
        <v>25</v>
      </c>
      <c r="C29" s="20" t="e">
        <f t="shared" ref="C29:BB29" si="31">C27/C9</f>
        <v>#DIV/0!</v>
      </c>
      <c r="D29" s="20" t="e">
        <f t="shared" si="31"/>
        <v>#DIV/0!</v>
      </c>
      <c r="E29" s="20" t="e">
        <f t="shared" si="31"/>
        <v>#DIV/0!</v>
      </c>
      <c r="F29" s="20" t="e">
        <f t="shared" si="31"/>
        <v>#DIV/0!</v>
      </c>
      <c r="G29" s="20">
        <f t="shared" si="31"/>
        <v>0</v>
      </c>
      <c r="H29" s="20">
        <f t="shared" si="31"/>
        <v>0</v>
      </c>
      <c r="I29" s="20">
        <f t="shared" si="31"/>
        <v>0</v>
      </c>
      <c r="J29" s="20">
        <f t="shared" si="31"/>
        <v>0</v>
      </c>
      <c r="K29" s="20">
        <f t="shared" si="31"/>
        <v>-0.35491783099419988</v>
      </c>
      <c r="L29" s="20">
        <f t="shared" si="31"/>
        <v>0.25456271676686831</v>
      </c>
      <c r="M29" s="20">
        <f t="shared" si="31"/>
        <v>0.23472916485681328</v>
      </c>
      <c r="N29" s="20">
        <f t="shared" si="31"/>
        <v>5.0048083074054207E-2</v>
      </c>
      <c r="O29" s="20">
        <f t="shared" si="31"/>
        <v>9.9762755804728417E-2</v>
      </c>
      <c r="P29" s="20">
        <f t="shared" si="31"/>
        <v>0.1379509034983763</v>
      </c>
      <c r="Q29" s="20">
        <f t="shared" si="31"/>
        <v>0.11312905217066893</v>
      </c>
      <c r="R29" s="20">
        <f t="shared" si="31"/>
        <v>6.1561229109763464E-2</v>
      </c>
      <c r="S29" s="20">
        <f t="shared" si="31"/>
        <v>5.9495142565675965E-2</v>
      </c>
      <c r="T29" s="20">
        <f t="shared" si="31"/>
        <v>9.2973254670770139E-2</v>
      </c>
      <c r="U29" s="20">
        <f t="shared" si="31"/>
        <v>9.1389558666666759E-2</v>
      </c>
      <c r="V29" s="20">
        <f t="shared" si="31"/>
        <v>9.1532181488115261E-2</v>
      </c>
      <c r="W29" s="20">
        <f t="shared" si="31"/>
        <v>0.26160968903307497</v>
      </c>
      <c r="X29" s="20">
        <f t="shared" si="31"/>
        <v>8.0594151263261679E-2</v>
      </c>
      <c r="Y29" s="20">
        <f t="shared" si="31"/>
        <v>8.2125184977709403E-2</v>
      </c>
      <c r="Z29" s="20">
        <f t="shared" si="31"/>
        <v>7.5953567436209082E-2</v>
      </c>
      <c r="AA29" s="20">
        <f t="shared" si="31"/>
        <v>-1.4417526889846847E-2</v>
      </c>
      <c r="AB29" s="20">
        <f t="shared" si="31"/>
        <v>7.551803586061584E-2</v>
      </c>
      <c r="AC29" s="20">
        <f t="shared" si="31"/>
        <v>5.9147681814874745E-2</v>
      </c>
      <c r="AD29" s="20">
        <f t="shared" si="31"/>
        <v>7.1222620251186669E-2</v>
      </c>
      <c r="AE29" s="20">
        <f t="shared" si="31"/>
        <v>-6.0376888149691638E-2</v>
      </c>
      <c r="AF29" s="20">
        <f t="shared" si="31"/>
        <v>-7.0273850050302178E-2</v>
      </c>
      <c r="AG29" s="20">
        <f t="shared" si="31"/>
        <v>-6.7371715429596205E-2</v>
      </c>
      <c r="AH29" s="20">
        <f t="shared" si="31"/>
        <v>-6.7728509637702466E-2</v>
      </c>
      <c r="AI29" s="20">
        <f t="shared" si="31"/>
        <v>-0.13284397975389084</v>
      </c>
      <c r="AJ29" s="20">
        <f t="shared" si="31"/>
        <v>-0.13317293043147305</v>
      </c>
      <c r="AK29" s="20">
        <f t="shared" si="31"/>
        <v>-0.13170263745424399</v>
      </c>
      <c r="AL29" s="20">
        <f t="shared" si="31"/>
        <v>-0.13135735162404602</v>
      </c>
      <c r="AM29" s="20">
        <f t="shared" si="31"/>
        <v>-0.13002068227232239</v>
      </c>
      <c r="AN29" s="20">
        <f t="shared" si="31"/>
        <v>-0.12856193161103169</v>
      </c>
      <c r="AO29" s="20">
        <f t="shared" si="31"/>
        <v>-0.12667949349325244</v>
      </c>
      <c r="AP29" s="20">
        <f t="shared" si="31"/>
        <v>-0.12657811905939234</v>
      </c>
      <c r="AQ29" s="20">
        <f t="shared" si="31"/>
        <v>-0.12842527629854714</v>
      </c>
      <c r="AR29" s="20">
        <f t="shared" si="31"/>
        <v>-0.1285049820275212</v>
      </c>
      <c r="AS29" s="20">
        <f t="shared" si="31"/>
        <v>-0.12660319080771301</v>
      </c>
      <c r="AT29" s="20">
        <f t="shared" si="31"/>
        <v>-0.12658411513632833</v>
      </c>
      <c r="AU29" s="20">
        <f t="shared" si="31"/>
        <v>-0.13038739686916381</v>
      </c>
      <c r="AV29" s="20">
        <f t="shared" si="31"/>
        <v>-0.12848514089972896</v>
      </c>
      <c r="AW29" s="20">
        <f t="shared" si="31"/>
        <v>-0.12659262679385042</v>
      </c>
      <c r="AX29" s="20">
        <f t="shared" si="31"/>
        <v>-0.126589985790385</v>
      </c>
      <c r="AY29" s="20">
        <f t="shared" si="31"/>
        <v>-0.13039323616750056</v>
      </c>
      <c r="AZ29" s="20">
        <f t="shared" si="31"/>
        <v>-0.12848046710241368</v>
      </c>
      <c r="BA29" s="20">
        <f t="shared" si="31"/>
        <v>-0.12659174482915439</v>
      </c>
      <c r="BB29" s="20">
        <f t="shared" si="31"/>
        <v>-0.12659152433798035</v>
      </c>
      <c r="BC29" s="2"/>
      <c r="BD29" s="2"/>
      <c r="BE29" s="14" t="s">
        <v>25</v>
      </c>
      <c r="BF29" s="20" t="e">
        <f t="shared" ref="BF29:BR29" si="32">BF27/BF9</f>
        <v>#DIV/0!</v>
      </c>
      <c r="BG29" s="20">
        <f t="shared" si="32"/>
        <v>0</v>
      </c>
      <c r="BH29" s="20">
        <f t="shared" si="32"/>
        <v>2.7966802598779097E-3</v>
      </c>
      <c r="BI29" s="20">
        <f t="shared" si="32"/>
        <v>0.10325486859051503</v>
      </c>
      <c r="BJ29" s="20">
        <f t="shared" si="32"/>
        <v>8.9700564756032788E-2</v>
      </c>
      <c r="BK29" s="20">
        <f t="shared" si="32"/>
        <v>0.111106714846991</v>
      </c>
      <c r="BL29" s="20">
        <f t="shared" si="32"/>
        <v>5.6421480543437708E-2</v>
      </c>
      <c r="BM29" s="20">
        <f t="shared" si="32"/>
        <v>-6.6452348845697437E-2</v>
      </c>
      <c r="BN29" s="20">
        <f t="shared" si="32"/>
        <v>-0.13226566428502409</v>
      </c>
      <c r="BO29" s="20">
        <f t="shared" si="32"/>
        <v>-0.12795178620658151</v>
      </c>
      <c r="BP29" s="20">
        <f t="shared" si="32"/>
        <v>-0.12752611975842032</v>
      </c>
      <c r="BQ29" s="20">
        <f t="shared" si="32"/>
        <v>-0.1280046496388739</v>
      </c>
      <c r="BR29" s="20">
        <f t="shared" si="32"/>
        <v>-0.12800509528705359</v>
      </c>
      <c r="BS29" s="2"/>
      <c r="BT29" s="2"/>
      <c r="BU29" s="2"/>
      <c r="BV29" s="2"/>
      <c r="BW29" s="2"/>
      <c r="BX29" s="2"/>
      <c r="BY29" s="2"/>
      <c r="BZ29" s="2"/>
      <c r="CA29" s="2"/>
      <c r="CB29" s="2"/>
      <c r="CC29" s="2"/>
      <c r="CD29" s="2"/>
      <c r="CE29" s="2"/>
      <c r="CF29" s="2"/>
      <c r="CG29" s="2"/>
      <c r="CH29" s="2"/>
      <c r="CI29" s="2"/>
      <c r="CJ29" s="2"/>
      <c r="CK29" s="2"/>
      <c r="CL29" s="2"/>
    </row>
    <row r="30" spans="1:90" ht="12.75" customHeight="1" x14ac:dyDescent="0.25">
      <c r="A30" s="2"/>
      <c r="B30" s="295" t="s">
        <v>1461</v>
      </c>
      <c r="C30" s="296"/>
      <c r="D30" s="297" t="e">
        <f t="shared" ref="D30:BB30" si="33">(D27-C27)/(D9-C9)</f>
        <v>#DIV/0!</v>
      </c>
      <c r="E30" s="297" t="e">
        <f t="shared" si="33"/>
        <v>#DIV/0!</v>
      </c>
      <c r="F30" s="297" t="e">
        <f t="shared" si="33"/>
        <v>#DIV/0!</v>
      </c>
      <c r="G30" s="297">
        <f t="shared" si="33"/>
        <v>0</v>
      </c>
      <c r="H30" s="297">
        <f t="shared" si="33"/>
        <v>0</v>
      </c>
      <c r="I30" s="297">
        <f t="shared" si="33"/>
        <v>0</v>
      </c>
      <c r="J30" s="297">
        <f t="shared" si="33"/>
        <v>0</v>
      </c>
      <c r="K30" s="297">
        <f t="shared" si="33"/>
        <v>1.9370854164143936</v>
      </c>
      <c r="L30" s="297">
        <f t="shared" si="33"/>
        <v>-1.0986338837908933</v>
      </c>
      <c r="M30" s="297">
        <f t="shared" si="33"/>
        <v>0.20133236804540799</v>
      </c>
      <c r="N30" s="297">
        <f t="shared" si="33"/>
        <v>0.35316306018209859</v>
      </c>
      <c r="O30" s="297">
        <f t="shared" si="33"/>
        <v>0.20685801964684963</v>
      </c>
      <c r="P30" s="297">
        <f t="shared" si="33"/>
        <v>0.20784568392851421</v>
      </c>
      <c r="Q30" s="297">
        <f t="shared" si="33"/>
        <v>0.21038890960691958</v>
      </c>
      <c r="R30" s="297">
        <f t="shared" si="33"/>
        <v>-0.12167841976448633</v>
      </c>
      <c r="S30" s="297">
        <f t="shared" si="33"/>
        <v>6.4479314214329383E-2</v>
      </c>
      <c r="T30" s="297">
        <f t="shared" si="33"/>
        <v>0.10508078728942802</v>
      </c>
      <c r="U30" s="297">
        <f t="shared" si="33"/>
        <v>8.3364742937900221E-2</v>
      </c>
      <c r="V30" s="297">
        <f t="shared" si="33"/>
        <v>9.2117417595267342E-2</v>
      </c>
      <c r="W30" s="297">
        <f t="shared" si="33"/>
        <v>-1.4963637766520419</v>
      </c>
      <c r="X30" s="297">
        <f t="shared" si="33"/>
        <v>-0.32444734419263416</v>
      </c>
      <c r="Y30" s="297">
        <f t="shared" si="33"/>
        <v>9.1054058363896961E-2</v>
      </c>
      <c r="Z30" s="297">
        <f t="shared" si="33"/>
        <v>0.23213230950974573</v>
      </c>
      <c r="AA30" s="297">
        <f t="shared" si="33"/>
        <v>-0.11206149515864562</v>
      </c>
      <c r="AB30" s="297">
        <f t="shared" si="33"/>
        <v>0.16451238245101349</v>
      </c>
      <c r="AC30" s="297">
        <f t="shared" si="33"/>
        <v>11.859728506787178</v>
      </c>
      <c r="AD30" s="297">
        <f t="shared" si="33"/>
        <v>-5.9394914889434804E-2</v>
      </c>
      <c r="AE30" s="297">
        <f t="shared" si="33"/>
        <v>-1.0492846003597323</v>
      </c>
      <c r="AF30" s="297">
        <f t="shared" si="33"/>
        <v>6.2320842570093919</v>
      </c>
      <c r="AG30" s="297">
        <f t="shared" si="33"/>
        <v>2.6346842111501106E-2</v>
      </c>
      <c r="AH30" s="297" t="e">
        <f t="shared" si="33"/>
        <v>#DIV/0!</v>
      </c>
      <c r="AI30" s="297">
        <f t="shared" si="33"/>
        <v>4.5852596220695103</v>
      </c>
      <c r="AJ30" s="297">
        <f t="shared" si="33"/>
        <v>-0.1801849107174486</v>
      </c>
      <c r="AK30" s="297">
        <f t="shared" si="33"/>
        <v>7.9894550436654152E-2</v>
      </c>
      <c r="AL30" s="297" t="e">
        <f t="shared" si="33"/>
        <v>#DIV/0!</v>
      </c>
      <c r="AM30" s="297">
        <f t="shared" si="33"/>
        <v>0.31695319210303829</v>
      </c>
      <c r="AN30" s="297">
        <f t="shared" si="33"/>
        <v>7.7883324465721535E-2</v>
      </c>
      <c r="AO30" s="297">
        <f t="shared" si="33"/>
        <v>0.1416092809409091</v>
      </c>
      <c r="AP30" s="297" t="e">
        <f t="shared" si="33"/>
        <v>#DIV/0!</v>
      </c>
      <c r="AQ30" s="297">
        <f t="shared" si="33"/>
        <v>0.13668235532191997</v>
      </c>
      <c r="AR30" s="297" t="e">
        <f t="shared" si="33"/>
        <v>#DIV/0!</v>
      </c>
      <c r="AS30" s="297">
        <f t="shared" si="33"/>
        <v>0.14444382570399575</v>
      </c>
      <c r="AT30" s="297" t="e">
        <f t="shared" si="33"/>
        <v>#DIV/0!</v>
      </c>
      <c r="AU30" s="297">
        <f t="shared" si="33"/>
        <v>0.14253983184873065</v>
      </c>
      <c r="AV30" s="297">
        <f t="shared" si="33"/>
        <v>0.14072585667132892</v>
      </c>
      <c r="AW30" s="297">
        <f t="shared" si="33"/>
        <v>0.14313219723622539</v>
      </c>
      <c r="AX30" s="297" t="e">
        <f t="shared" si="33"/>
        <v>#DIV/0!</v>
      </c>
      <c r="AY30" s="297">
        <f t="shared" si="33"/>
        <v>0.14253174243317038</v>
      </c>
      <c r="AZ30" s="297">
        <f t="shared" si="33"/>
        <v>0.14221836439505975</v>
      </c>
      <c r="BA30" s="297">
        <f t="shared" si="33"/>
        <v>0.14259265977535127</v>
      </c>
      <c r="BB30" s="297" t="e">
        <f t="shared" si="33"/>
        <v>#DIV/0!</v>
      </c>
      <c r="BC30" s="2"/>
      <c r="BD30" s="2"/>
      <c r="BE30" s="295" t="s">
        <v>1461</v>
      </c>
      <c r="BF30" s="2"/>
      <c r="BG30" s="19">
        <f t="shared" ref="BG30:BR30" si="34">(BG27-BF27)/(BG9-BF9)</f>
        <v>0</v>
      </c>
      <c r="BH30" s="19">
        <f t="shared" si="34"/>
        <v>8.105189879651432E-3</v>
      </c>
      <c r="BI30" s="19">
        <f t="shared" si="34"/>
        <v>-1.4863060950580509</v>
      </c>
      <c r="BJ30" s="19">
        <f t="shared" si="34"/>
        <v>8.057297093145134E-2</v>
      </c>
      <c r="BK30" s="19">
        <f t="shared" si="34"/>
        <v>0.13331754679522678</v>
      </c>
      <c r="BL30" s="19">
        <f t="shared" si="34"/>
        <v>3.6290311285761441E-2</v>
      </c>
      <c r="BM30" s="19">
        <f t="shared" si="34"/>
        <v>-0.61364642621034082</v>
      </c>
      <c r="BN30" s="19">
        <f t="shared" si="34"/>
        <v>-6.986477410555139</v>
      </c>
      <c r="BO30" s="19">
        <f t="shared" si="34"/>
        <v>0.12412322572160477</v>
      </c>
      <c r="BP30" s="19">
        <f t="shared" si="34"/>
        <v>0.11556681658044012</v>
      </c>
      <c r="BQ30" s="19">
        <f t="shared" si="34"/>
        <v>0.14575648042737377</v>
      </c>
      <c r="BR30" s="19" t="e">
        <f t="shared" si="34"/>
        <v>#DIV/0!</v>
      </c>
      <c r="BS30" s="2"/>
      <c r="BT30" s="2"/>
      <c r="BU30" s="2"/>
      <c r="BV30" s="2"/>
      <c r="BW30" s="2"/>
      <c r="BX30" s="2"/>
      <c r="BY30" s="2"/>
      <c r="BZ30" s="2"/>
      <c r="CA30" s="2"/>
      <c r="CB30" s="2"/>
      <c r="CC30" s="2"/>
      <c r="CD30" s="2"/>
      <c r="CE30" s="2"/>
      <c r="CF30" s="2"/>
      <c r="CG30" s="2"/>
      <c r="CH30" s="2"/>
      <c r="CI30" s="2"/>
      <c r="CJ30" s="2"/>
      <c r="CK30" s="2"/>
      <c r="CL30" s="2"/>
    </row>
    <row r="31" spans="1:90" ht="12.7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row>
    <row r="32" spans="1:90" ht="12.75" customHeight="1" x14ac:dyDescent="0.25">
      <c r="A32" s="2"/>
      <c r="B32" s="3" t="s">
        <v>1297</v>
      </c>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3" t="s">
        <v>1297</v>
      </c>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row>
    <row r="33" spans="1:90" ht="12.75" customHeight="1" x14ac:dyDescent="0.25">
      <c r="A33" s="2"/>
      <c r="B33" s="29" t="s">
        <v>9</v>
      </c>
      <c r="C33" s="2"/>
      <c r="D33" s="52" t="str">
        <f t="shared" ref="D33:BB33" si="35">IFERROR(D18/C18-1,"")</f>
        <v/>
      </c>
      <c r="E33" s="52" t="str">
        <f t="shared" si="35"/>
        <v/>
      </c>
      <c r="F33" s="52" t="str">
        <f t="shared" si="35"/>
        <v/>
      </c>
      <c r="G33" s="52" t="str">
        <f t="shared" si="35"/>
        <v/>
      </c>
      <c r="H33" s="52" t="str">
        <f t="shared" si="35"/>
        <v/>
      </c>
      <c r="I33" s="52" t="str">
        <f t="shared" si="35"/>
        <v/>
      </c>
      <c r="J33" s="52" t="str">
        <f t="shared" si="35"/>
        <v/>
      </c>
      <c r="K33" s="52" t="str">
        <f t="shared" si="35"/>
        <v/>
      </c>
      <c r="L33" s="52">
        <f t="shared" si="35"/>
        <v>-1.3941969285119722</v>
      </c>
      <c r="M33" s="52">
        <f t="shared" si="35"/>
        <v>0.46969343211664616</v>
      </c>
      <c r="N33" s="52">
        <f t="shared" si="35"/>
        <v>-0.91669155805827107</v>
      </c>
      <c r="O33" s="52">
        <f t="shared" si="35"/>
        <v>1.9186653585084428</v>
      </c>
      <c r="P33" s="52">
        <f t="shared" si="35"/>
        <v>1.1382991766164423</v>
      </c>
      <c r="Q33" s="52">
        <f t="shared" si="35"/>
        <v>-0.38922330405713856</v>
      </c>
      <c r="R33" s="52">
        <f t="shared" si="35"/>
        <v>-0.30269047824082129</v>
      </c>
      <c r="S33" s="52">
        <f t="shared" si="35"/>
        <v>-0.43417883235533183</v>
      </c>
      <c r="T33" s="52">
        <f t="shared" si="35"/>
        <v>4.8836791076915578</v>
      </c>
      <c r="U33" s="52">
        <f t="shared" si="35"/>
        <v>0.17695430520777178</v>
      </c>
      <c r="V33" s="52">
        <f t="shared" si="35"/>
        <v>0.24564226050875648</v>
      </c>
      <c r="W33" s="52">
        <f t="shared" si="35"/>
        <v>2.2548811843777399</v>
      </c>
      <c r="X33" s="52">
        <f t="shared" si="35"/>
        <v>-0.43960369617826467</v>
      </c>
      <c r="Y33" s="52">
        <f t="shared" si="35"/>
        <v>0.12221746575342407</v>
      </c>
      <c r="Z33" s="52">
        <f t="shared" si="35"/>
        <v>-7.4957085637993637E-2</v>
      </c>
      <c r="AA33" s="52">
        <f t="shared" si="35"/>
        <v>1.4814432989690709</v>
      </c>
      <c r="AB33" s="52">
        <f t="shared" si="35"/>
        <v>1.0945575405068553</v>
      </c>
      <c r="AC33" s="52">
        <f t="shared" si="35"/>
        <v>-0.10397492859409752</v>
      </c>
      <c r="AD33" s="52">
        <f t="shared" si="35"/>
        <v>3.8673087507503423E-2</v>
      </c>
      <c r="AE33" s="52">
        <f t="shared" si="35"/>
        <v>7.1414997023037552E-2</v>
      </c>
      <c r="AF33" s="52">
        <f t="shared" si="35"/>
        <v>-6.3694733709566465E-2</v>
      </c>
      <c r="AG33" s="52">
        <f t="shared" si="35"/>
        <v>5.6622874828695657E-3</v>
      </c>
      <c r="AH33" s="52">
        <f t="shared" si="35"/>
        <v>-2.5385257214366463E-3</v>
      </c>
      <c r="AI33" s="52">
        <f t="shared" si="35"/>
        <v>1.7333013986319479E-2</v>
      </c>
      <c r="AJ33" s="52">
        <f t="shared" si="35"/>
        <v>-8.7178548566776426E-3</v>
      </c>
      <c r="AK33" s="52">
        <f t="shared" si="35"/>
        <v>3.8995194318198756E-3</v>
      </c>
      <c r="AL33" s="52">
        <f t="shared" si="35"/>
        <v>2.4327401884203237E-3</v>
      </c>
      <c r="AM33" s="52">
        <f t="shared" si="35"/>
        <v>6.6619092420632242E-3</v>
      </c>
      <c r="AN33" s="52">
        <f t="shared" si="35"/>
        <v>3.853856578194037E-3</v>
      </c>
      <c r="AO33" s="52">
        <f t="shared" si="35"/>
        <v>6.9802711442996657E-3</v>
      </c>
      <c r="AP33" s="52">
        <f t="shared" si="35"/>
        <v>7.1220729678622696E-4</v>
      </c>
      <c r="AQ33" s="52">
        <f t="shared" si="35"/>
        <v>-6.6859460795145598E-3</v>
      </c>
      <c r="AR33" s="52">
        <f t="shared" si="35"/>
        <v>-5.5941636508527459E-4</v>
      </c>
      <c r="AS33" s="52">
        <f t="shared" si="35"/>
        <v>7.1171453878466906E-3</v>
      </c>
      <c r="AT33" s="52">
        <f t="shared" si="35"/>
        <v>1.3394455427473417E-4</v>
      </c>
      <c r="AU33" s="52">
        <f t="shared" si="35"/>
        <v>-1.3945527160124538E-2</v>
      </c>
      <c r="AV33" s="52">
        <f t="shared" si="35"/>
        <v>6.9813866585048956E-3</v>
      </c>
      <c r="AW33" s="52">
        <f t="shared" si="35"/>
        <v>7.0515353244502421E-3</v>
      </c>
      <c r="AX33" s="52">
        <f t="shared" si="35"/>
        <v>1.8543084883582139E-5</v>
      </c>
      <c r="AY33" s="52">
        <f t="shared" si="35"/>
        <v>-1.3945310504175024E-2</v>
      </c>
      <c r="AZ33" s="52">
        <f t="shared" si="35"/>
        <v>7.0557189852384905E-3</v>
      </c>
      <c r="BA33" s="52">
        <f t="shared" si="35"/>
        <v>7.024724000437077E-3</v>
      </c>
      <c r="BB33" s="52">
        <f t="shared" si="35"/>
        <v>1.548109001658915E-6</v>
      </c>
      <c r="BC33" s="2"/>
      <c r="BD33" s="2"/>
      <c r="BE33" s="29" t="s">
        <v>9</v>
      </c>
      <c r="BF33" s="52"/>
      <c r="BG33" s="52" t="str">
        <f t="shared" ref="BG33:BR33" si="36">IFERROR(BG18/BF18-1,"")</f>
        <v/>
      </c>
      <c r="BH33" s="52" t="str">
        <f t="shared" si="36"/>
        <v/>
      </c>
      <c r="BI33" s="52">
        <f t="shared" si="36"/>
        <v>33.587184096082431</v>
      </c>
      <c r="BJ33" s="52">
        <f t="shared" si="36"/>
        <v>1.1587766888796689</v>
      </c>
      <c r="BK33" s="52">
        <f t="shared" si="36"/>
        <v>2.4678855036345624</v>
      </c>
      <c r="BL33" s="52">
        <f t="shared" si="36"/>
        <v>2.605344270464319</v>
      </c>
      <c r="BM33" s="52">
        <f t="shared" si="36"/>
        <v>0.15195747199736598</v>
      </c>
      <c r="BN33" s="52">
        <f t="shared" si="36"/>
        <v>-2.7334639568120656E-3</v>
      </c>
      <c r="BO33" s="52">
        <f t="shared" si="36"/>
        <v>1.4875889925375141E-2</v>
      </c>
      <c r="BP33" s="52">
        <f t="shared" si="36"/>
        <v>1.4202949185382341E-3</v>
      </c>
      <c r="BQ33" s="52">
        <f t="shared" si="36"/>
        <v>-1.788779739388624E-3</v>
      </c>
      <c r="BR33" s="52">
        <f t="shared" si="36"/>
        <v>-3.1289714752524844E-6</v>
      </c>
      <c r="BS33" s="2"/>
      <c r="BT33" s="2"/>
      <c r="BU33" s="2"/>
      <c r="BV33" s="2"/>
      <c r="BW33" s="2"/>
      <c r="BX33" s="2"/>
      <c r="BY33" s="2"/>
      <c r="BZ33" s="2"/>
      <c r="CA33" s="2"/>
      <c r="CB33" s="2"/>
      <c r="CC33" s="2"/>
      <c r="CD33" s="2"/>
      <c r="CE33" s="2"/>
      <c r="CF33" s="2"/>
      <c r="CG33" s="2"/>
      <c r="CH33" s="2"/>
      <c r="CI33" s="2"/>
      <c r="CJ33" s="2"/>
      <c r="CK33" s="2"/>
      <c r="CL33" s="2"/>
    </row>
    <row r="34" spans="1:90" ht="12.75" customHeight="1" x14ac:dyDescent="0.25">
      <c r="A34" s="2"/>
      <c r="B34" s="29" t="s">
        <v>21</v>
      </c>
      <c r="C34" s="2"/>
      <c r="D34" s="52" t="str">
        <f t="shared" ref="D34:BB34" si="37">IFERROR(D27/C27-1,"")</f>
        <v/>
      </c>
      <c r="E34" s="52" t="str">
        <f t="shared" si="37"/>
        <v/>
      </c>
      <c r="F34" s="52" t="str">
        <f t="shared" si="37"/>
        <v/>
      </c>
      <c r="G34" s="52" t="str">
        <f t="shared" si="37"/>
        <v/>
      </c>
      <c r="H34" s="52" t="str">
        <f t="shared" si="37"/>
        <v/>
      </c>
      <c r="I34" s="52" t="str">
        <f t="shared" si="37"/>
        <v/>
      </c>
      <c r="J34" s="52" t="str">
        <f t="shared" si="37"/>
        <v/>
      </c>
      <c r="K34" s="52" t="str">
        <f t="shared" si="37"/>
        <v/>
      </c>
      <c r="L34" s="52">
        <f t="shared" si="37"/>
        <v>-1.3941969285119722</v>
      </c>
      <c r="M34" s="52">
        <f t="shared" si="37"/>
        <v>0.46969343211664616</v>
      </c>
      <c r="N34" s="52">
        <f t="shared" si="37"/>
        <v>-0.91669155805827107</v>
      </c>
      <c r="O34" s="52">
        <f t="shared" si="37"/>
        <v>1.9186653585084428</v>
      </c>
      <c r="P34" s="52">
        <f t="shared" si="37"/>
        <v>1.1382991766164423</v>
      </c>
      <c r="Q34" s="52">
        <f t="shared" si="37"/>
        <v>-0.38922330405713856</v>
      </c>
      <c r="R34" s="52">
        <f t="shared" si="37"/>
        <v>-0.30269047824082129</v>
      </c>
      <c r="S34" s="52">
        <f t="shared" si="37"/>
        <v>-0.43417883235533183</v>
      </c>
      <c r="T34" s="52">
        <f t="shared" si="37"/>
        <v>4.8836791076915578</v>
      </c>
      <c r="U34" s="52">
        <f t="shared" si="37"/>
        <v>0.17695430520777178</v>
      </c>
      <c r="V34" s="52">
        <f t="shared" si="37"/>
        <v>0.24564226050875648</v>
      </c>
      <c r="W34" s="52">
        <f t="shared" si="37"/>
        <v>1.5816046765304788</v>
      </c>
      <c r="X34" s="52">
        <f t="shared" si="37"/>
        <v>-0.55425131984054543</v>
      </c>
      <c r="Y34" s="52">
        <f t="shared" si="37"/>
        <v>0.19372419774348182</v>
      </c>
      <c r="Z34" s="52">
        <f t="shared" si="37"/>
        <v>-0.11169566438641731</v>
      </c>
      <c r="AA34" s="52">
        <f t="shared" si="37"/>
        <v>-1.3655020489486283</v>
      </c>
      <c r="AB34" s="52">
        <f t="shared" si="37"/>
        <v>-11.531262522998302</v>
      </c>
      <c r="AC34" s="52">
        <f t="shared" si="37"/>
        <v>-0.21786062721712851</v>
      </c>
      <c r="AD34" s="52">
        <f t="shared" si="37"/>
        <v>9.2831416557231261E-2</v>
      </c>
      <c r="AE34" s="52">
        <f t="shared" si="37"/>
        <v>-1.9605316375992643</v>
      </c>
      <c r="AF34" s="52">
        <f t="shared" si="37"/>
        <v>0.16209193715817594</v>
      </c>
      <c r="AG34" s="52">
        <f t="shared" si="37"/>
        <v>-1.1609854573816469E-2</v>
      </c>
      <c r="AH34" s="52">
        <f t="shared" si="37"/>
        <v>5.2959050520111628E-3</v>
      </c>
      <c r="AI34" s="52">
        <f t="shared" si="37"/>
        <v>0.93434898717575887</v>
      </c>
      <c r="AJ34" s="52">
        <f t="shared" si="37"/>
        <v>9.4907117018094844E-3</v>
      </c>
      <c r="AK34" s="52">
        <f t="shared" si="37"/>
        <v>-4.1686476855345989E-3</v>
      </c>
      <c r="AL34" s="52">
        <f t="shared" si="37"/>
        <v>-2.6217077871194538E-3</v>
      </c>
      <c r="AM34" s="52">
        <f t="shared" si="37"/>
        <v>-7.2157685939602256E-3</v>
      </c>
      <c r="AN34" s="52">
        <f t="shared" si="37"/>
        <v>-4.2326094657543223E-3</v>
      </c>
      <c r="AO34" s="52">
        <f t="shared" si="37"/>
        <v>-7.7285413583776386E-3</v>
      </c>
      <c r="AP34" s="52">
        <f t="shared" si="37"/>
        <v>-8.0024344165452455E-4</v>
      </c>
      <c r="AQ34" s="52">
        <f t="shared" si="37"/>
        <v>7.5237689917928563E-3</v>
      </c>
      <c r="AR34" s="52">
        <f t="shared" si="37"/>
        <v>6.2063895263686497E-4</v>
      </c>
      <c r="AS34" s="52">
        <f t="shared" si="37"/>
        <v>-7.8867345571888015E-3</v>
      </c>
      <c r="AT34" s="52">
        <f t="shared" si="37"/>
        <v>-1.5067291166193097E-4</v>
      </c>
      <c r="AU34" s="52">
        <f t="shared" si="37"/>
        <v>1.5691651858128708E-2</v>
      </c>
      <c r="AV34" s="52">
        <f t="shared" si="37"/>
        <v>-7.6263098188288359E-3</v>
      </c>
      <c r="AW34" s="52">
        <f t="shared" si="37"/>
        <v>-7.816325557741588E-3</v>
      </c>
      <c r="AX34" s="52">
        <f t="shared" si="37"/>
        <v>-2.0862221855488805E-5</v>
      </c>
      <c r="AY34" s="52">
        <f t="shared" si="37"/>
        <v>1.5690033661606373E-2</v>
      </c>
      <c r="AZ34" s="52">
        <f t="shared" si="37"/>
        <v>-7.7068476512067718E-3</v>
      </c>
      <c r="BA34" s="52">
        <f t="shared" si="37"/>
        <v>-7.787145149931618E-3</v>
      </c>
      <c r="BB34" s="52">
        <f t="shared" si="37"/>
        <v>-1.7417500196570401E-6</v>
      </c>
      <c r="BC34" s="2"/>
      <c r="BD34" s="2"/>
      <c r="BE34" s="29" t="s">
        <v>21</v>
      </c>
      <c r="BF34" s="52"/>
      <c r="BG34" s="52" t="str">
        <f t="shared" ref="BG34:BR34" si="38">IFERROR(BG27/BF27-1,"")</f>
        <v/>
      </c>
      <c r="BH34" s="52" t="str">
        <f t="shared" si="38"/>
        <v/>
      </c>
      <c r="BI34" s="52">
        <f t="shared" si="38"/>
        <v>33.587184096082431</v>
      </c>
      <c r="BJ34" s="52">
        <f t="shared" si="38"/>
        <v>1.1587766888796689</v>
      </c>
      <c r="BK34" s="52">
        <f t="shared" si="38"/>
        <v>1.4324051578580268</v>
      </c>
      <c r="BL34" s="52">
        <f t="shared" si="38"/>
        <v>0.88726114568118652</v>
      </c>
      <c r="BM34" s="52">
        <f t="shared" si="38"/>
        <v>-2.4422590993904967</v>
      </c>
      <c r="BN34" s="52">
        <f t="shared" si="38"/>
        <v>1.0094950077551097</v>
      </c>
      <c r="BO34" s="52">
        <f t="shared" si="38"/>
        <v>-1.6059943249663755E-2</v>
      </c>
      <c r="BP34" s="52">
        <f t="shared" si="38"/>
        <v>-1.5815534627361405E-3</v>
      </c>
      <c r="BQ34" s="52">
        <f t="shared" si="38"/>
        <v>1.9978643786118244E-3</v>
      </c>
      <c r="BR34" s="52">
        <f t="shared" si="38"/>
        <v>3.4814999372301259E-6</v>
      </c>
      <c r="BS34" s="2"/>
      <c r="BT34" s="2"/>
      <c r="BU34" s="2"/>
      <c r="BV34" s="2"/>
      <c r="BW34" s="2"/>
      <c r="BX34" s="2"/>
      <c r="BY34" s="2"/>
      <c r="BZ34" s="2"/>
      <c r="CA34" s="2"/>
      <c r="CB34" s="2"/>
      <c r="CC34" s="2"/>
      <c r="CD34" s="2"/>
      <c r="CE34" s="2"/>
      <c r="CF34" s="2"/>
      <c r="CG34" s="2"/>
      <c r="CH34" s="2"/>
      <c r="CI34" s="2"/>
      <c r="CJ34" s="2"/>
      <c r="CK34" s="2"/>
      <c r="CL34" s="2"/>
    </row>
    <row r="35" spans="1:90" ht="12.75"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row>
    <row r="36" spans="1:90" ht="12.75" customHeight="1" x14ac:dyDescent="0.25">
      <c r="A36" s="2"/>
      <c r="B36" s="3" t="s">
        <v>1344</v>
      </c>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row>
    <row r="37" spans="1:90" ht="12.75" customHeight="1" x14ac:dyDescent="0.25">
      <c r="A37" s="2"/>
      <c r="B37" s="3" t="s">
        <v>1345</v>
      </c>
      <c r="C37" s="2"/>
      <c r="D37" s="2"/>
      <c r="E37" s="2"/>
      <c r="F37" s="2"/>
      <c r="G37" s="221">
        <f t="shared" ref="G37:V37" si="39">G9*1000/G38</f>
        <v>7.9496736788148737E-4</v>
      </c>
      <c r="H37" s="221">
        <f t="shared" si="39"/>
        <v>1.7493899941900502E-3</v>
      </c>
      <c r="I37" s="221">
        <f t="shared" si="39"/>
        <v>2.4408667617261707E-3</v>
      </c>
      <c r="J37" s="221">
        <f t="shared" si="39"/>
        <v>9.1665875106762117E-3</v>
      </c>
      <c r="K37" s="221">
        <f t="shared" si="39"/>
        <v>5.4460966553465844E-3</v>
      </c>
      <c r="L37" s="221">
        <f t="shared" si="39"/>
        <v>1.1317571944918718E-2</v>
      </c>
      <c r="M37" s="221">
        <f t="shared" si="39"/>
        <v>6.0850985859797688E-3</v>
      </c>
      <c r="N37" s="221">
        <f t="shared" si="39"/>
        <v>1.9811415403328406E-3</v>
      </c>
      <c r="O37" s="221">
        <f t="shared" si="39"/>
        <v>3.0813410364096913E-3</v>
      </c>
      <c r="P37" s="221">
        <f t="shared" si="39"/>
        <v>4.5457490264206608E-3</v>
      </c>
      <c r="Q37" s="221">
        <f t="shared" si="39"/>
        <v>3.34898939530236E-3</v>
      </c>
      <c r="R37" s="221">
        <f t="shared" si="39"/>
        <v>3.4726197049786758E-3</v>
      </c>
      <c r="S37" s="221">
        <f t="shared" si="39"/>
        <v>2.1507780807162036E-3</v>
      </c>
      <c r="T37" s="221">
        <f t="shared" si="39"/>
        <v>7.3013916017171249E-3</v>
      </c>
      <c r="U37" s="221">
        <f t="shared" si="39"/>
        <v>8.5701976153566197E-3</v>
      </c>
      <c r="V37" s="221">
        <f t="shared" si="39"/>
        <v>1.0489854221799813E-2</v>
      </c>
      <c r="W37" s="88">
        <f t="shared" ref="W37:BB37" si="40">V37</f>
        <v>1.0489854221799813E-2</v>
      </c>
      <c r="X37" s="88">
        <f t="shared" si="40"/>
        <v>1.0489854221799813E-2</v>
      </c>
      <c r="Y37" s="88">
        <f t="shared" si="40"/>
        <v>1.0489854221799813E-2</v>
      </c>
      <c r="Z37" s="88">
        <f t="shared" si="40"/>
        <v>1.0489854221799813E-2</v>
      </c>
      <c r="AA37" s="88">
        <f t="shared" si="40"/>
        <v>1.0489854221799813E-2</v>
      </c>
      <c r="AB37" s="88">
        <f t="shared" si="40"/>
        <v>1.0489854221799813E-2</v>
      </c>
      <c r="AC37" s="88">
        <f t="shared" si="40"/>
        <v>1.0489854221799813E-2</v>
      </c>
      <c r="AD37" s="88">
        <f t="shared" si="40"/>
        <v>1.0489854221799813E-2</v>
      </c>
      <c r="AE37" s="88">
        <f t="shared" si="40"/>
        <v>1.0489854221799813E-2</v>
      </c>
      <c r="AF37" s="88">
        <f t="shared" si="40"/>
        <v>1.0489854221799813E-2</v>
      </c>
      <c r="AG37" s="88">
        <f t="shared" si="40"/>
        <v>1.0489854221799813E-2</v>
      </c>
      <c r="AH37" s="88">
        <f t="shared" si="40"/>
        <v>1.0489854221799813E-2</v>
      </c>
      <c r="AI37" s="88">
        <f t="shared" si="40"/>
        <v>1.0489854221799813E-2</v>
      </c>
      <c r="AJ37" s="88">
        <f t="shared" si="40"/>
        <v>1.0489854221799813E-2</v>
      </c>
      <c r="AK37" s="88">
        <f t="shared" si="40"/>
        <v>1.0489854221799813E-2</v>
      </c>
      <c r="AL37" s="88">
        <f t="shared" si="40"/>
        <v>1.0489854221799813E-2</v>
      </c>
      <c r="AM37" s="88">
        <f t="shared" si="40"/>
        <v>1.0489854221799813E-2</v>
      </c>
      <c r="AN37" s="88">
        <f t="shared" si="40"/>
        <v>1.0489854221799813E-2</v>
      </c>
      <c r="AO37" s="88">
        <f t="shared" si="40"/>
        <v>1.0489854221799813E-2</v>
      </c>
      <c r="AP37" s="88">
        <f t="shared" si="40"/>
        <v>1.0489854221799813E-2</v>
      </c>
      <c r="AQ37" s="88">
        <f t="shared" si="40"/>
        <v>1.0489854221799813E-2</v>
      </c>
      <c r="AR37" s="88">
        <f t="shared" si="40"/>
        <v>1.0489854221799813E-2</v>
      </c>
      <c r="AS37" s="88">
        <f t="shared" si="40"/>
        <v>1.0489854221799813E-2</v>
      </c>
      <c r="AT37" s="88">
        <f t="shared" si="40"/>
        <v>1.0489854221799813E-2</v>
      </c>
      <c r="AU37" s="88">
        <f t="shared" si="40"/>
        <v>1.0489854221799813E-2</v>
      </c>
      <c r="AV37" s="88">
        <f t="shared" si="40"/>
        <v>1.0489854221799813E-2</v>
      </c>
      <c r="AW37" s="88">
        <f t="shared" si="40"/>
        <v>1.0489854221799813E-2</v>
      </c>
      <c r="AX37" s="88">
        <f t="shared" si="40"/>
        <v>1.0489854221799813E-2</v>
      </c>
      <c r="AY37" s="88">
        <f t="shared" si="40"/>
        <v>1.0489854221799813E-2</v>
      </c>
      <c r="AZ37" s="88">
        <f t="shared" si="40"/>
        <v>1.0489854221799813E-2</v>
      </c>
      <c r="BA37" s="88">
        <f t="shared" si="40"/>
        <v>1.0489854221799813E-2</v>
      </c>
      <c r="BB37" s="88">
        <f t="shared" si="40"/>
        <v>1.0489854221799813E-2</v>
      </c>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row>
    <row r="38" spans="1:90" ht="12.75" customHeight="1" x14ac:dyDescent="0.25">
      <c r="A38" s="2"/>
      <c r="B38" s="2" t="s">
        <v>1346</v>
      </c>
      <c r="C38" s="2"/>
      <c r="D38" s="2"/>
      <c r="E38" s="2"/>
      <c r="F38" s="2"/>
      <c r="G38" s="223">
        <v>1433062.0299999996</v>
      </c>
      <c r="H38" s="223">
        <v>1435846.9800000002</v>
      </c>
      <c r="I38" s="223">
        <v>1477151.98</v>
      </c>
      <c r="J38" s="223">
        <v>1487758.53</v>
      </c>
      <c r="K38" s="223">
        <v>2116354.1100000003</v>
      </c>
      <c r="L38" s="223">
        <v>559714.65</v>
      </c>
      <c r="M38" s="223">
        <v>1659230.8600000006</v>
      </c>
      <c r="N38" s="223">
        <v>1991258.0699999998</v>
      </c>
      <c r="O38" s="223">
        <v>1874591.3099999998</v>
      </c>
      <c r="P38" s="223">
        <v>1964957.9900000002</v>
      </c>
      <c r="Q38" s="223">
        <v>1986450.7900000012</v>
      </c>
      <c r="R38" s="223">
        <v>2454860.5099999993</v>
      </c>
      <c r="S38" s="223">
        <v>2320563.2300000028</v>
      </c>
      <c r="T38" s="223">
        <v>2573687.5399999991</v>
      </c>
      <c r="U38" s="223">
        <v>2625377.034443533</v>
      </c>
      <c r="V38" s="223">
        <f>2667.65195*1000</f>
        <v>2667651.9499999997</v>
      </c>
      <c r="W38" s="15">
        <f t="shared" ref="W38:BB38" si="41">V38*(1+W41+W42)</f>
        <v>2730473.5624310514</v>
      </c>
      <c r="X38" s="15">
        <f t="shared" si="41"/>
        <v>2758702.4341223682</v>
      </c>
      <c r="Y38" s="15">
        <f t="shared" si="41"/>
        <v>2852060.8996539931</v>
      </c>
      <c r="Z38" s="15">
        <f t="shared" si="41"/>
        <v>2800931.6225578529</v>
      </c>
      <c r="AA38" s="15">
        <f t="shared" si="41"/>
        <v>2892498.6748796022</v>
      </c>
      <c r="AB38" s="15">
        <f t="shared" si="41"/>
        <v>2934771.2988045686</v>
      </c>
      <c r="AC38" s="15">
        <f t="shared" si="41"/>
        <v>2993447.1221346757</v>
      </c>
      <c r="AD38" s="15">
        <f t="shared" si="41"/>
        <v>2986037.0873405323</v>
      </c>
      <c r="AE38" s="15">
        <f t="shared" si="41"/>
        <v>2925149.8641044861</v>
      </c>
      <c r="AF38" s="15">
        <f t="shared" si="41"/>
        <v>2955323.3472202281</v>
      </c>
      <c r="AG38" s="15">
        <f t="shared" si="41"/>
        <v>2984405.708540055</v>
      </c>
      <c r="AH38" s="15">
        <f t="shared" si="41"/>
        <v>2851746.3965073233</v>
      </c>
      <c r="AI38" s="15">
        <f t="shared" si="41"/>
        <v>2859299.0130604645</v>
      </c>
      <c r="AJ38" s="15">
        <f t="shared" si="41"/>
        <v>3068611.1003469648</v>
      </c>
      <c r="AK38" s="15">
        <f t="shared" si="41"/>
        <v>3098990.7402157001</v>
      </c>
      <c r="AL38" s="15">
        <f t="shared" si="41"/>
        <v>2961311.5100595448</v>
      </c>
      <c r="AM38" s="15">
        <f t="shared" si="41"/>
        <v>2969469.4543394283</v>
      </c>
      <c r="AN38" s="15">
        <f t="shared" si="41"/>
        <v>3000416.9464304545</v>
      </c>
      <c r="AO38" s="15">
        <f t="shared" si="41"/>
        <v>3030301.7601737604</v>
      </c>
      <c r="AP38" s="15">
        <f t="shared" si="41"/>
        <v>3152933.1815236527</v>
      </c>
      <c r="AQ38" s="15">
        <f t="shared" si="41"/>
        <v>3029330.7136620157</v>
      </c>
      <c r="AR38" s="15">
        <f t="shared" si="41"/>
        <v>3060902.0733758383</v>
      </c>
      <c r="AS38" s="15">
        <f t="shared" si="41"/>
        <v>3091389.332307688</v>
      </c>
      <c r="AT38" s="15">
        <f t="shared" si="41"/>
        <v>3216492.8691069568</v>
      </c>
      <c r="AU38" s="15">
        <f t="shared" si="41"/>
        <v>3090398.7105593742</v>
      </c>
      <c r="AV38" s="15">
        <f t="shared" si="41"/>
        <v>3122606.5143855396</v>
      </c>
      <c r="AW38" s="15">
        <f t="shared" si="41"/>
        <v>3153708.3631426147</v>
      </c>
      <c r="AX38" s="15">
        <f t="shared" si="41"/>
        <v>3281333.8505373243</v>
      </c>
      <c r="AY38" s="15">
        <f t="shared" si="41"/>
        <v>3152697.7715423536</v>
      </c>
      <c r="AZ38" s="15">
        <f t="shared" si="41"/>
        <v>3185554.8494986943</v>
      </c>
      <c r="BA38" s="15">
        <f t="shared" si="41"/>
        <v>3217283.6775402804</v>
      </c>
      <c r="BB38" s="15">
        <f t="shared" si="41"/>
        <v>3347481.9552985821</v>
      </c>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row>
    <row r="39" spans="1:90" ht="12.75" customHeight="1" x14ac:dyDescent="0.25">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row>
    <row r="40" spans="1:90" ht="12.75" customHeight="1" x14ac:dyDescent="0.25">
      <c r="A40" s="2"/>
      <c r="B40" s="2" t="s">
        <v>1681</v>
      </c>
      <c r="C40" s="15">
        <v>420</v>
      </c>
      <c r="D40" s="15">
        <v>479.15384615384613</v>
      </c>
      <c r="E40" s="15">
        <v>464.15384615384613</v>
      </c>
      <c r="F40" s="15">
        <v>401.76923076923077</v>
      </c>
      <c r="G40" s="15">
        <v>410.61538461538464</v>
      </c>
      <c r="H40" s="15">
        <v>405.07692307692309</v>
      </c>
      <c r="I40" s="15">
        <v>376.76923076923077</v>
      </c>
      <c r="J40" s="15">
        <v>362.61538461538464</v>
      </c>
      <c r="K40" s="15">
        <v>317.69230769230768</v>
      </c>
      <c r="L40" s="15">
        <v>88.615384615384613</v>
      </c>
      <c r="M40" s="15">
        <v>79.07692307692308</v>
      </c>
      <c r="N40" s="15">
        <v>131.85714285714286</v>
      </c>
      <c r="O40" s="15">
        <v>157.91666666666666</v>
      </c>
      <c r="P40" s="15">
        <v>221.23076923076923</v>
      </c>
      <c r="Q40" s="15">
        <v>241.38461538461539</v>
      </c>
      <c r="R40" s="15">
        <v>262.5</v>
      </c>
      <c r="S40" s="15">
        <v>268</v>
      </c>
      <c r="T40" s="15">
        <v>279.15384615384613</v>
      </c>
      <c r="U40" s="15">
        <v>286.14285714285717</v>
      </c>
      <c r="V40" s="15">
        <v>287.07692307692309</v>
      </c>
      <c r="W40" s="15">
        <v>292.40202878691144</v>
      </c>
      <c r="X40" s="15">
        <v>293.96300317814212</v>
      </c>
      <c r="Y40" s="15">
        <v>302.44131977671105</v>
      </c>
      <c r="Z40" s="15">
        <v>295.50720719886965</v>
      </c>
      <c r="AA40" s="15">
        <v>303.6902868255749</v>
      </c>
      <c r="AB40" s="15">
        <v>306.61013830101609</v>
      </c>
      <c r="AC40" s="15">
        <v>311.20724238971434</v>
      </c>
      <c r="AD40" s="15">
        <v>308.88083797007459</v>
      </c>
      <c r="AE40" s="15">
        <v>301.03815415919945</v>
      </c>
      <c r="AF40" s="15">
        <v>302.6382298136154</v>
      </c>
      <c r="AG40" s="15">
        <v>304.10320156401855</v>
      </c>
      <c r="AH40" s="15">
        <v>289.0650457155453</v>
      </c>
      <c r="AI40" s="15">
        <v>288.38528556382005</v>
      </c>
      <c r="AJ40" s="15">
        <v>308.05431178151224</v>
      </c>
      <c r="AK40" s="15">
        <v>309.56381705841011</v>
      </c>
      <c r="AL40" s="15">
        <v>294.26296945847452</v>
      </c>
      <c r="AM40" s="15">
        <v>293.60230249483794</v>
      </c>
      <c r="AN40" s="15">
        <v>295.19418268156545</v>
      </c>
      <c r="AO40" s="15">
        <v>296.65841085550153</v>
      </c>
      <c r="AP40" s="15">
        <v>307.18040588409349</v>
      </c>
      <c r="AQ40" s="15">
        <v>293.60230249483794</v>
      </c>
      <c r="AR40" s="15">
        <v>295.19418268156545</v>
      </c>
      <c r="AS40" s="15">
        <v>296.65841085550153</v>
      </c>
      <c r="AT40" s="15">
        <v>307.18040588409349</v>
      </c>
      <c r="AU40" s="15">
        <v>293.60230249483794</v>
      </c>
      <c r="AV40" s="15">
        <v>295.19418268156545</v>
      </c>
      <c r="AW40" s="15">
        <v>296.65841085550153</v>
      </c>
      <c r="AX40" s="15">
        <v>307.18040588409349</v>
      </c>
      <c r="AY40" s="15">
        <v>293.60230249483794</v>
      </c>
      <c r="AZ40" s="15">
        <v>295.19418268156545</v>
      </c>
      <c r="BA40" s="15">
        <v>296.65841085550153</v>
      </c>
      <c r="BB40" s="15">
        <v>307.18040588409349</v>
      </c>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row>
    <row r="41" spans="1:90" ht="12.75" customHeight="1" x14ac:dyDescent="0.25">
      <c r="A41" s="2"/>
      <c r="B41" s="114" t="s">
        <v>1347</v>
      </c>
      <c r="C41" s="2"/>
      <c r="D41" s="224">
        <f t="shared" ref="D41:BB41" si="42">D40/C40-1</f>
        <v>0.14084249084249079</v>
      </c>
      <c r="E41" s="224">
        <f t="shared" si="42"/>
        <v>-3.1305185423021298E-2</v>
      </c>
      <c r="F41" s="224">
        <f t="shared" si="42"/>
        <v>-0.13440503811733506</v>
      </c>
      <c r="G41" s="224">
        <f t="shared" si="42"/>
        <v>2.2017997319548233E-2</v>
      </c>
      <c r="H41" s="224">
        <f t="shared" si="42"/>
        <v>-1.3488197826901471E-2</v>
      </c>
      <c r="I41" s="224">
        <f t="shared" si="42"/>
        <v>-6.9882263577668136E-2</v>
      </c>
      <c r="J41" s="224">
        <f t="shared" si="42"/>
        <v>-3.7566353613719849E-2</v>
      </c>
      <c r="K41" s="224">
        <f t="shared" si="42"/>
        <v>-0.12388629613916002</v>
      </c>
      <c r="L41" s="224">
        <f t="shared" si="42"/>
        <v>-0.72106537530266346</v>
      </c>
      <c r="M41" s="224">
        <f t="shared" si="42"/>
        <v>-0.10763888888888884</v>
      </c>
      <c r="N41" s="224">
        <f t="shared" si="42"/>
        <v>0.66745414118954982</v>
      </c>
      <c r="O41" s="224">
        <f t="shared" si="42"/>
        <v>0.19763452509931367</v>
      </c>
      <c r="P41" s="224">
        <f t="shared" si="42"/>
        <v>0.40093363101278667</v>
      </c>
      <c r="Q41" s="224">
        <f t="shared" si="42"/>
        <v>9.1098748261474238E-2</v>
      </c>
      <c r="R41" s="224">
        <f t="shared" si="42"/>
        <v>8.7476099426386122E-2</v>
      </c>
      <c r="S41" s="224">
        <f t="shared" si="42"/>
        <v>2.0952380952381056E-2</v>
      </c>
      <c r="T41" s="224">
        <f t="shared" si="42"/>
        <v>4.1618828932261653E-2</v>
      </c>
      <c r="U41" s="224">
        <f t="shared" si="42"/>
        <v>2.5036413022084147E-2</v>
      </c>
      <c r="V41" s="224">
        <f t="shared" si="42"/>
        <v>3.2643342678289056E-3</v>
      </c>
      <c r="W41" s="224">
        <f t="shared" si="42"/>
        <v>1.854940359856605E-2</v>
      </c>
      <c r="X41" s="224">
        <f t="shared" si="42"/>
        <v>5.3384526697939361E-3</v>
      </c>
      <c r="Y41" s="224">
        <f t="shared" si="42"/>
        <v>2.8841440953136122E-2</v>
      </c>
      <c r="Z41" s="224">
        <f t="shared" si="42"/>
        <v>-2.29271337096425E-2</v>
      </c>
      <c r="AA41" s="224">
        <f t="shared" si="42"/>
        <v>2.7691641446830229E-2</v>
      </c>
      <c r="AB41" s="224">
        <f t="shared" si="42"/>
        <v>9.6145698499676691E-3</v>
      </c>
      <c r="AC41" s="224">
        <f t="shared" si="42"/>
        <v>1.499332055414615E-2</v>
      </c>
      <c r="AD41" s="224">
        <f t="shared" si="42"/>
        <v>-7.4754186367117503E-3</v>
      </c>
      <c r="AE41" s="224">
        <f t="shared" si="42"/>
        <v>-2.5390645345357954E-2</v>
      </c>
      <c r="AF41" s="224">
        <f t="shared" si="42"/>
        <v>5.3151922183583E-3</v>
      </c>
      <c r="AG41" s="224">
        <f t="shared" si="42"/>
        <v>4.8406698364096279E-3</v>
      </c>
      <c r="AH41" s="224">
        <f t="shared" si="42"/>
        <v>-4.9450830412607449E-2</v>
      </c>
      <c r="AI41" s="224">
        <f t="shared" si="42"/>
        <v>-2.3515819771380286E-3</v>
      </c>
      <c r="AJ41" s="224">
        <f t="shared" si="42"/>
        <v>6.8203986826988805E-2</v>
      </c>
      <c r="AK41" s="224">
        <f t="shared" si="42"/>
        <v>4.9001270852799816E-3</v>
      </c>
      <c r="AL41" s="224">
        <f t="shared" si="42"/>
        <v>-4.9427118922779512E-2</v>
      </c>
      <c r="AM41" s="224">
        <f t="shared" si="42"/>
        <v>-2.2451583522465901E-3</v>
      </c>
      <c r="AN41" s="224">
        <f t="shared" si="42"/>
        <v>5.4218927208702361E-3</v>
      </c>
      <c r="AO41" s="224">
        <f t="shared" si="42"/>
        <v>4.9602202883367585E-3</v>
      </c>
      <c r="AP41" s="224">
        <f t="shared" si="42"/>
        <v>3.5468386007491581E-2</v>
      </c>
      <c r="AQ41" s="224">
        <f t="shared" si="42"/>
        <v>-4.4202374660507804E-2</v>
      </c>
      <c r="AR41" s="224">
        <f t="shared" si="42"/>
        <v>5.4218927208702361E-3</v>
      </c>
      <c r="AS41" s="224">
        <f t="shared" si="42"/>
        <v>4.9602202883367585E-3</v>
      </c>
      <c r="AT41" s="224">
        <f t="shared" si="42"/>
        <v>3.5468386007491581E-2</v>
      </c>
      <c r="AU41" s="224">
        <f t="shared" si="42"/>
        <v>-4.4202374660507804E-2</v>
      </c>
      <c r="AV41" s="224">
        <f t="shared" si="42"/>
        <v>5.4218927208702361E-3</v>
      </c>
      <c r="AW41" s="224">
        <f t="shared" si="42"/>
        <v>4.9602202883367585E-3</v>
      </c>
      <c r="AX41" s="224">
        <f t="shared" si="42"/>
        <v>3.5468386007491581E-2</v>
      </c>
      <c r="AY41" s="224">
        <f t="shared" si="42"/>
        <v>-4.4202374660507804E-2</v>
      </c>
      <c r="AZ41" s="224">
        <f t="shared" si="42"/>
        <v>5.4218927208702361E-3</v>
      </c>
      <c r="BA41" s="224">
        <f t="shared" si="42"/>
        <v>4.9602202883367585E-3</v>
      </c>
      <c r="BB41" s="224">
        <f t="shared" si="42"/>
        <v>3.5468386007491581E-2</v>
      </c>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row>
    <row r="42" spans="1:90" ht="12.75" customHeight="1" x14ac:dyDescent="0.25">
      <c r="A42" s="2"/>
      <c r="B42" s="2" t="s">
        <v>1348</v>
      </c>
      <c r="C42" s="2"/>
      <c r="D42" s="225">
        <v>0</v>
      </c>
      <c r="E42" s="225">
        <v>0</v>
      </c>
      <c r="F42" s="225">
        <v>0</v>
      </c>
      <c r="G42" s="225">
        <v>0</v>
      </c>
      <c r="H42" s="225">
        <v>0</v>
      </c>
      <c r="I42" s="225">
        <v>0</v>
      </c>
      <c r="J42" s="225">
        <v>0</v>
      </c>
      <c r="K42" s="225">
        <v>0</v>
      </c>
      <c r="L42" s="225">
        <v>0</v>
      </c>
      <c r="M42" s="225">
        <v>0</v>
      </c>
      <c r="N42" s="225">
        <v>0</v>
      </c>
      <c r="O42" s="225">
        <v>0</v>
      </c>
      <c r="P42" s="225">
        <v>0</v>
      </c>
      <c r="Q42" s="225">
        <v>0</v>
      </c>
      <c r="R42" s="225">
        <v>0</v>
      </c>
      <c r="S42" s="225">
        <v>0</v>
      </c>
      <c r="T42" s="225">
        <v>5.0000000000000001E-3</v>
      </c>
      <c r="U42" s="225">
        <v>5.0000000000000001E-3</v>
      </c>
      <c r="V42" s="225">
        <v>5.0000000000000001E-3</v>
      </c>
      <c r="W42" s="225">
        <v>5.0000000000000001E-3</v>
      </c>
      <c r="X42" s="225">
        <v>5.0000000000000001E-3</v>
      </c>
      <c r="Y42" s="225">
        <v>5.0000000000000001E-3</v>
      </c>
      <c r="Z42" s="225">
        <v>5.0000000000000001E-3</v>
      </c>
      <c r="AA42" s="225">
        <v>5.0000000000000001E-3</v>
      </c>
      <c r="AB42" s="225">
        <v>5.0000000000000001E-3</v>
      </c>
      <c r="AC42" s="225">
        <v>5.0000000000000001E-3</v>
      </c>
      <c r="AD42" s="225">
        <v>5.0000000000000001E-3</v>
      </c>
      <c r="AE42" s="225">
        <v>5.0000000000000001E-3</v>
      </c>
      <c r="AF42" s="225">
        <v>5.0000000000000001E-3</v>
      </c>
      <c r="AG42" s="225">
        <v>5.0000000000000001E-3</v>
      </c>
      <c r="AH42" s="225">
        <v>5.0000000000000001E-3</v>
      </c>
      <c r="AI42" s="225">
        <v>5.0000000000000001E-3</v>
      </c>
      <c r="AJ42" s="225">
        <v>5.0000000000000001E-3</v>
      </c>
      <c r="AK42" s="225">
        <v>5.0000000000000001E-3</v>
      </c>
      <c r="AL42" s="225">
        <v>5.0000000000000001E-3</v>
      </c>
      <c r="AM42" s="225">
        <v>5.0000000000000001E-3</v>
      </c>
      <c r="AN42" s="225">
        <v>5.0000000000000001E-3</v>
      </c>
      <c r="AO42" s="225">
        <v>5.0000000000000001E-3</v>
      </c>
      <c r="AP42" s="225">
        <v>5.0000000000000001E-3</v>
      </c>
      <c r="AQ42" s="225">
        <v>5.0000000000000001E-3</v>
      </c>
      <c r="AR42" s="225">
        <v>5.0000000000000001E-3</v>
      </c>
      <c r="AS42" s="225">
        <v>5.0000000000000001E-3</v>
      </c>
      <c r="AT42" s="225">
        <v>5.0000000000000001E-3</v>
      </c>
      <c r="AU42" s="225">
        <v>5.0000000000000001E-3</v>
      </c>
      <c r="AV42" s="225">
        <v>5.0000000000000001E-3</v>
      </c>
      <c r="AW42" s="225">
        <v>5.0000000000000001E-3</v>
      </c>
      <c r="AX42" s="225">
        <v>5.0000000000000001E-3</v>
      </c>
      <c r="AY42" s="225">
        <v>5.0000000000000001E-3</v>
      </c>
      <c r="AZ42" s="225">
        <v>5.0000000000000001E-3</v>
      </c>
      <c r="BA42" s="225">
        <v>5.0000000000000001E-3</v>
      </c>
      <c r="BB42" s="225">
        <v>5.0000000000000001E-3</v>
      </c>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row>
    <row r="43" spans="1:90" ht="12.75" customHeight="1" x14ac:dyDescent="0.25">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row>
    <row r="44" spans="1:90" ht="12.75" customHeight="1" x14ac:dyDescent="0.25">
      <c r="A44" s="2"/>
      <c r="B44" s="3" t="s">
        <v>1625</v>
      </c>
      <c r="C44" s="2"/>
      <c r="D44" s="2"/>
      <c r="E44" s="2"/>
      <c r="F44" s="2"/>
      <c r="G44" s="2"/>
      <c r="H44" s="2"/>
      <c r="I44" s="2"/>
      <c r="J44" s="2"/>
      <c r="K44" s="2"/>
      <c r="L44" s="2"/>
      <c r="M44" s="2"/>
      <c r="N44" s="2"/>
      <c r="O44" s="2"/>
      <c r="P44" s="2"/>
      <c r="Q44" s="2"/>
      <c r="R44" s="2"/>
      <c r="S44" s="2"/>
      <c r="T44" s="2"/>
      <c r="U44" s="2"/>
      <c r="V44" s="2"/>
      <c r="W44" s="2"/>
      <c r="X44" s="2"/>
      <c r="Y44" s="2"/>
      <c r="Z44" s="2"/>
      <c r="AA44" s="2"/>
      <c r="AB44" s="404"/>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row>
    <row r="45" spans="1:90" ht="12.75" customHeight="1" x14ac:dyDescent="0.25">
      <c r="A45" s="2"/>
      <c r="B45" s="2" t="s">
        <v>1626</v>
      </c>
      <c r="C45" s="2"/>
      <c r="D45" s="2"/>
      <c r="E45" s="2"/>
      <c r="F45" s="2"/>
      <c r="G45" s="2"/>
      <c r="H45" s="2"/>
      <c r="I45" s="2"/>
      <c r="J45" s="2"/>
      <c r="K45" s="2"/>
      <c r="L45" s="2"/>
      <c r="M45" s="2"/>
      <c r="N45" s="2"/>
      <c r="O45" s="2"/>
      <c r="P45" s="2"/>
      <c r="Q45" s="2"/>
      <c r="R45" s="2"/>
      <c r="S45" s="2"/>
      <c r="T45" s="2"/>
      <c r="U45" s="2"/>
      <c r="V45" s="2"/>
      <c r="W45" s="2"/>
      <c r="X45" s="2"/>
      <c r="Y45" s="2"/>
      <c r="Z45" s="2"/>
      <c r="AA45" s="2"/>
      <c r="AB45" s="5">
        <f t="shared" ref="AB45:BB45" si="43">AB79</f>
        <v>0</v>
      </c>
      <c r="AC45" s="5">
        <f t="shared" si="43"/>
        <v>0</v>
      </c>
      <c r="AD45" s="5">
        <f t="shared" si="43"/>
        <v>210</v>
      </c>
      <c r="AE45" s="5">
        <f t="shared" si="43"/>
        <v>1500</v>
      </c>
      <c r="AF45" s="5">
        <f t="shared" si="43"/>
        <v>2000</v>
      </c>
      <c r="AG45" s="5">
        <f t="shared" si="43"/>
        <v>2750</v>
      </c>
      <c r="AH45" s="5">
        <f t="shared" si="43"/>
        <v>2750</v>
      </c>
      <c r="AI45" s="5">
        <f t="shared" si="43"/>
        <v>2750</v>
      </c>
      <c r="AJ45" s="5">
        <f t="shared" si="43"/>
        <v>2750</v>
      </c>
      <c r="AK45" s="5">
        <f t="shared" si="43"/>
        <v>2750</v>
      </c>
      <c r="AL45" s="5">
        <f t="shared" si="43"/>
        <v>2750</v>
      </c>
      <c r="AM45" s="5">
        <f t="shared" si="43"/>
        <v>2750</v>
      </c>
      <c r="AN45" s="5">
        <f t="shared" si="43"/>
        <v>2750</v>
      </c>
      <c r="AO45" s="5">
        <f t="shared" si="43"/>
        <v>2750</v>
      </c>
      <c r="AP45" s="5">
        <f t="shared" si="43"/>
        <v>2750</v>
      </c>
      <c r="AQ45" s="5">
        <f t="shared" si="43"/>
        <v>2750</v>
      </c>
      <c r="AR45" s="5">
        <f t="shared" si="43"/>
        <v>2750</v>
      </c>
      <c r="AS45" s="5">
        <f t="shared" si="43"/>
        <v>2750</v>
      </c>
      <c r="AT45" s="5">
        <f t="shared" si="43"/>
        <v>2750</v>
      </c>
      <c r="AU45" s="5">
        <f t="shared" si="43"/>
        <v>2750</v>
      </c>
      <c r="AV45" s="5">
        <f t="shared" si="43"/>
        <v>2750</v>
      </c>
      <c r="AW45" s="5">
        <f t="shared" si="43"/>
        <v>2750</v>
      </c>
      <c r="AX45" s="5">
        <f t="shared" si="43"/>
        <v>2750</v>
      </c>
      <c r="AY45" s="5">
        <f t="shared" si="43"/>
        <v>2750</v>
      </c>
      <c r="AZ45" s="5">
        <f t="shared" si="43"/>
        <v>2750</v>
      </c>
      <c r="BA45" s="5">
        <f t="shared" si="43"/>
        <v>2750</v>
      </c>
      <c r="BB45" s="5">
        <f t="shared" si="43"/>
        <v>2750</v>
      </c>
      <c r="BC45" s="2"/>
      <c r="BD45" s="2"/>
      <c r="BE45" s="2"/>
      <c r="BF45" s="2"/>
      <c r="BG45" s="2"/>
      <c r="BH45" s="2"/>
      <c r="BI45" s="5"/>
      <c r="BJ45" s="5"/>
      <c r="BK45" s="5"/>
      <c r="BL45" s="5"/>
      <c r="BM45" s="5"/>
      <c r="BN45" s="5"/>
      <c r="BO45" s="5"/>
      <c r="BP45" s="5"/>
      <c r="BQ45" s="5"/>
      <c r="BR45" s="5"/>
      <c r="BS45" s="2"/>
      <c r="BT45" s="2"/>
      <c r="BU45" s="2"/>
      <c r="BV45" s="2"/>
      <c r="BW45" s="2"/>
      <c r="BX45" s="2"/>
      <c r="BY45" s="2"/>
      <c r="BZ45" s="2"/>
      <c r="CA45" s="2"/>
      <c r="CB45" s="2"/>
      <c r="CC45" s="2"/>
      <c r="CD45" s="2"/>
      <c r="CE45" s="2"/>
      <c r="CF45" s="2"/>
      <c r="CG45" s="2"/>
      <c r="CH45" s="2"/>
      <c r="CI45" s="2"/>
      <c r="CJ45" s="2"/>
      <c r="CK45" s="2"/>
      <c r="CL45" s="2"/>
    </row>
    <row r="46" spans="1:90" ht="12.75" customHeight="1" x14ac:dyDescent="0.25">
      <c r="A46" s="2"/>
      <c r="B46" s="2" t="s">
        <v>1627</v>
      </c>
      <c r="C46" s="2"/>
      <c r="D46" s="2"/>
      <c r="E46" s="2"/>
      <c r="F46" s="2"/>
      <c r="G46" s="2"/>
      <c r="H46" s="2"/>
      <c r="I46" s="2"/>
      <c r="J46" s="2"/>
      <c r="K46" s="2"/>
      <c r="L46" s="2"/>
      <c r="M46" s="2"/>
      <c r="N46" s="2"/>
      <c r="O46" s="2"/>
      <c r="P46" s="2"/>
      <c r="Q46" s="2"/>
      <c r="R46" s="2"/>
      <c r="S46" s="5">
        <f t="shared" ref="S46:AA46" si="44">S72</f>
        <v>0</v>
      </c>
      <c r="T46" s="5">
        <f t="shared" si="44"/>
        <v>0</v>
      </c>
      <c r="U46" s="5">
        <f t="shared" si="44"/>
        <v>0</v>
      </c>
      <c r="V46" s="5">
        <f t="shared" si="44"/>
        <v>0</v>
      </c>
      <c r="W46" s="5">
        <f t="shared" si="44"/>
        <v>148.68</v>
      </c>
      <c r="X46" s="5">
        <f t="shared" si="44"/>
        <v>536.9</v>
      </c>
      <c r="Y46" s="5">
        <f t="shared" si="44"/>
        <v>863.05200000000002</v>
      </c>
      <c r="Z46" s="5">
        <f t="shared" si="44"/>
        <v>1156.164</v>
      </c>
      <c r="AA46" s="5">
        <f t="shared" si="44"/>
        <v>2239.5441250000003</v>
      </c>
      <c r="AB46" s="5">
        <f>+AB48-AB47</f>
        <v>2175.0490124999997</v>
      </c>
      <c r="AC46" s="5">
        <f t="shared" ref="AC46:BB46" si="45">+AC72-AC47</f>
        <v>2537.2507500000002</v>
      </c>
      <c r="AD46" s="5">
        <f t="shared" si="45"/>
        <v>2201.4625803636363</v>
      </c>
      <c r="AE46" s="5">
        <f t="shared" si="45"/>
        <v>2105.6623977272729</v>
      </c>
      <c r="AF46" s="5">
        <f t="shared" si="45"/>
        <v>1909.2367371212124</v>
      </c>
      <c r="AG46" s="5">
        <f t="shared" si="45"/>
        <v>1737.8194333333336</v>
      </c>
      <c r="AH46" s="5">
        <f t="shared" si="45"/>
        <v>1737.8194333333336</v>
      </c>
      <c r="AI46" s="5">
        <f t="shared" si="45"/>
        <v>1700.0407500000003</v>
      </c>
      <c r="AJ46" s="5">
        <f t="shared" si="45"/>
        <v>1718.9300916666668</v>
      </c>
      <c r="AK46" s="5">
        <f t="shared" si="45"/>
        <v>1737.8194333333336</v>
      </c>
      <c r="AL46" s="5">
        <f t="shared" si="45"/>
        <v>1737.8194333333336</v>
      </c>
      <c r="AM46" s="5">
        <f t="shared" si="45"/>
        <v>1746.0054375000002</v>
      </c>
      <c r="AN46" s="5">
        <f t="shared" si="45"/>
        <v>1765.4054979166667</v>
      </c>
      <c r="AO46" s="5">
        <f t="shared" si="45"/>
        <v>1784.8055583333337</v>
      </c>
      <c r="AP46" s="5">
        <f t="shared" si="45"/>
        <v>1784.8055583333337</v>
      </c>
      <c r="AQ46" s="5">
        <f t="shared" si="45"/>
        <v>1765.4054979166667</v>
      </c>
      <c r="AR46" s="5">
        <f t="shared" si="45"/>
        <v>1765.4054979166667</v>
      </c>
      <c r="AS46" s="5">
        <f t="shared" si="45"/>
        <v>1784.8055583333337</v>
      </c>
      <c r="AT46" s="5">
        <f t="shared" si="45"/>
        <v>1784.8055583333337</v>
      </c>
      <c r="AU46" s="5">
        <f t="shared" si="45"/>
        <v>1746.0054375000002</v>
      </c>
      <c r="AV46" s="5">
        <f t="shared" si="45"/>
        <v>1765.4054979166667</v>
      </c>
      <c r="AW46" s="5">
        <f t="shared" si="45"/>
        <v>1784.8055583333337</v>
      </c>
      <c r="AX46" s="5">
        <f t="shared" si="45"/>
        <v>1784.8055583333337</v>
      </c>
      <c r="AY46" s="5">
        <f t="shared" si="45"/>
        <v>1746.0054375000002</v>
      </c>
      <c r="AZ46" s="5">
        <f t="shared" si="45"/>
        <v>1765.4054979166667</v>
      </c>
      <c r="BA46" s="5">
        <f t="shared" si="45"/>
        <v>1784.8055583333337</v>
      </c>
      <c r="BB46" s="5">
        <f t="shared" si="45"/>
        <v>1784.8055583333337</v>
      </c>
      <c r="BC46" s="2"/>
      <c r="BD46" s="2"/>
      <c r="BE46" s="2"/>
      <c r="BF46" s="2"/>
      <c r="BG46" s="2"/>
      <c r="BH46" s="2"/>
      <c r="BI46" s="5"/>
      <c r="BJ46" s="5"/>
      <c r="BK46" s="5"/>
      <c r="BL46" s="5"/>
      <c r="BM46" s="5"/>
      <c r="BN46" s="5"/>
      <c r="BO46" s="5"/>
      <c r="BP46" s="5"/>
      <c r="BQ46" s="5"/>
      <c r="BR46" s="5"/>
      <c r="BS46" s="2"/>
      <c r="BT46" s="2"/>
      <c r="BU46" s="2"/>
      <c r="BV46" s="2"/>
      <c r="BW46" s="2"/>
      <c r="BX46" s="2"/>
      <c r="BY46" s="2"/>
      <c r="BZ46" s="2"/>
      <c r="CA46" s="2"/>
      <c r="CB46" s="2"/>
      <c r="CC46" s="2"/>
      <c r="CD46" s="2"/>
      <c r="CE46" s="2"/>
      <c r="CF46" s="2"/>
      <c r="CG46" s="2"/>
      <c r="CH46" s="2"/>
      <c r="CI46" s="2"/>
      <c r="CJ46" s="2"/>
      <c r="CK46" s="2"/>
      <c r="CL46" s="2"/>
    </row>
    <row r="47" spans="1:90" ht="12.75" customHeight="1" x14ac:dyDescent="0.25">
      <c r="A47" s="2"/>
      <c r="B47" s="217" t="s">
        <v>1628</v>
      </c>
      <c r="C47" s="217"/>
      <c r="D47" s="217"/>
      <c r="E47" s="217"/>
      <c r="F47" s="217"/>
      <c r="G47" s="366">
        <v>31.350999999999999</v>
      </c>
      <c r="H47" s="366">
        <v>75.820999999999998</v>
      </c>
      <c r="I47" s="366">
        <v>123.355</v>
      </c>
      <c r="J47" s="366">
        <v>460.56700000000001</v>
      </c>
      <c r="K47" s="366">
        <v>365.25799999999998</v>
      </c>
      <c r="L47" s="366">
        <v>215.14099999999999</v>
      </c>
      <c r="M47" s="366">
        <v>341.53</v>
      </c>
      <c r="N47" s="366">
        <v>151.863</v>
      </c>
      <c r="O47" s="366">
        <v>224.74</v>
      </c>
      <c r="P47" s="366">
        <v>286.52600000000001</v>
      </c>
      <c r="Q47" s="366">
        <v>219.964</v>
      </c>
      <c r="R47" s="366">
        <v>267.78500000000003</v>
      </c>
      <c r="S47" s="366">
        <v>162.63300000000001</v>
      </c>
      <c r="T47" s="366">
        <v>363.596</v>
      </c>
      <c r="U47" s="366">
        <v>373.07499999999999</v>
      </c>
      <c r="V47" s="366">
        <v>672.46100000000001</v>
      </c>
      <c r="W47" s="366">
        <v>390</v>
      </c>
      <c r="X47" s="366">
        <v>400</v>
      </c>
      <c r="Y47" s="366">
        <v>400</v>
      </c>
      <c r="Z47" s="366">
        <v>400</v>
      </c>
      <c r="AA47" s="366">
        <v>400</v>
      </c>
      <c r="AB47" s="366">
        <f>+AB48*0.55</f>
        <v>2658.3932375000004</v>
      </c>
      <c r="AC47" s="366">
        <f t="shared" ref="AC47:BB47" si="46">+AC72*0.5</f>
        <v>2537.2507500000002</v>
      </c>
      <c r="AD47" s="366">
        <f t="shared" si="46"/>
        <v>2201.4625803636363</v>
      </c>
      <c r="AE47" s="366">
        <f t="shared" si="46"/>
        <v>2105.6623977272729</v>
      </c>
      <c r="AF47" s="366">
        <f t="shared" si="46"/>
        <v>1909.2367371212124</v>
      </c>
      <c r="AG47" s="366">
        <f t="shared" si="46"/>
        <v>1737.8194333333336</v>
      </c>
      <c r="AH47" s="366">
        <f t="shared" si="46"/>
        <v>1737.8194333333336</v>
      </c>
      <c r="AI47" s="366">
        <f t="shared" si="46"/>
        <v>1700.0407500000003</v>
      </c>
      <c r="AJ47" s="366">
        <f t="shared" si="46"/>
        <v>1718.9300916666668</v>
      </c>
      <c r="AK47" s="366">
        <f t="shared" si="46"/>
        <v>1737.8194333333336</v>
      </c>
      <c r="AL47" s="366">
        <f t="shared" si="46"/>
        <v>1737.8194333333336</v>
      </c>
      <c r="AM47" s="366">
        <f t="shared" si="46"/>
        <v>1746.0054375000002</v>
      </c>
      <c r="AN47" s="366">
        <f t="shared" si="46"/>
        <v>1765.4054979166667</v>
      </c>
      <c r="AO47" s="366">
        <f t="shared" si="46"/>
        <v>1784.8055583333337</v>
      </c>
      <c r="AP47" s="366">
        <f t="shared" si="46"/>
        <v>1784.8055583333337</v>
      </c>
      <c r="AQ47" s="366">
        <f t="shared" si="46"/>
        <v>1765.4054979166667</v>
      </c>
      <c r="AR47" s="366">
        <f t="shared" si="46"/>
        <v>1765.4054979166667</v>
      </c>
      <c r="AS47" s="366">
        <f t="shared" si="46"/>
        <v>1784.8055583333337</v>
      </c>
      <c r="AT47" s="366">
        <f t="shared" si="46"/>
        <v>1784.8055583333337</v>
      </c>
      <c r="AU47" s="366">
        <f t="shared" si="46"/>
        <v>1746.0054375000002</v>
      </c>
      <c r="AV47" s="366">
        <f t="shared" si="46"/>
        <v>1765.4054979166667</v>
      </c>
      <c r="AW47" s="366">
        <f t="shared" si="46"/>
        <v>1784.8055583333337</v>
      </c>
      <c r="AX47" s="366">
        <f t="shared" si="46"/>
        <v>1784.8055583333337</v>
      </c>
      <c r="AY47" s="366">
        <f t="shared" si="46"/>
        <v>1746.0054375000002</v>
      </c>
      <c r="AZ47" s="366">
        <f t="shared" si="46"/>
        <v>1765.4054979166667</v>
      </c>
      <c r="BA47" s="366">
        <f t="shared" si="46"/>
        <v>1784.8055583333337</v>
      </c>
      <c r="BB47" s="366">
        <f t="shared" si="46"/>
        <v>1784.8055583333337</v>
      </c>
      <c r="BC47" s="2"/>
      <c r="BD47" s="2"/>
      <c r="BE47" s="2"/>
      <c r="BF47" s="2"/>
      <c r="BG47" s="2"/>
      <c r="BH47" s="2"/>
      <c r="BI47" s="5"/>
      <c r="BJ47" s="5"/>
      <c r="BK47" s="5"/>
      <c r="BL47" s="5"/>
      <c r="BM47" s="5"/>
      <c r="BN47" s="5"/>
      <c r="BO47" s="5"/>
      <c r="BP47" s="5"/>
      <c r="BQ47" s="5"/>
      <c r="BR47" s="5"/>
      <c r="BS47" s="2"/>
      <c r="BT47" s="2"/>
      <c r="BU47" s="2"/>
      <c r="BV47" s="2"/>
      <c r="BW47" s="2"/>
      <c r="BX47" s="2"/>
      <c r="BY47" s="2"/>
      <c r="BZ47" s="2"/>
      <c r="CA47" s="2"/>
      <c r="CB47" s="2"/>
      <c r="CC47" s="2"/>
      <c r="CD47" s="2"/>
      <c r="CE47" s="2"/>
      <c r="CF47" s="2"/>
      <c r="CG47" s="2"/>
      <c r="CH47" s="2"/>
      <c r="CI47" s="2"/>
      <c r="CJ47" s="2"/>
      <c r="CK47" s="2"/>
      <c r="CL47" s="2"/>
    </row>
    <row r="48" spans="1:90" ht="12.75" customHeight="1" x14ac:dyDescent="0.25">
      <c r="A48" s="2"/>
      <c r="B48" s="3" t="s">
        <v>1629</v>
      </c>
      <c r="C48" s="2"/>
      <c r="D48" s="2"/>
      <c r="E48" s="2"/>
      <c r="F48" s="2"/>
      <c r="G48" s="2"/>
      <c r="H48" s="2"/>
      <c r="I48" s="2"/>
      <c r="J48" s="2"/>
      <c r="K48" s="133"/>
      <c r="L48" s="133"/>
      <c r="M48" s="133"/>
      <c r="N48" s="133"/>
      <c r="O48" s="133"/>
      <c r="P48" s="133"/>
      <c r="Q48" s="133"/>
      <c r="R48" s="133"/>
      <c r="S48" s="257">
        <f t="shared" ref="S48:AA48" si="47">SUM(S45:S47)</f>
        <v>162.63300000000001</v>
      </c>
      <c r="T48" s="257">
        <f t="shared" si="47"/>
        <v>363.596</v>
      </c>
      <c r="U48" s="257">
        <f t="shared" si="47"/>
        <v>373.07499999999999</v>
      </c>
      <c r="V48" s="257">
        <f t="shared" si="47"/>
        <v>672.46100000000001</v>
      </c>
      <c r="W48" s="257">
        <f t="shared" si="47"/>
        <v>538.68000000000006</v>
      </c>
      <c r="X48" s="257">
        <f t="shared" si="47"/>
        <v>936.9</v>
      </c>
      <c r="Y48" s="257">
        <f t="shared" si="47"/>
        <v>1263.0520000000001</v>
      </c>
      <c r="Z48" s="257">
        <f t="shared" si="47"/>
        <v>1556.164</v>
      </c>
      <c r="AA48" s="257">
        <f t="shared" si="47"/>
        <v>2639.5441250000003</v>
      </c>
      <c r="AB48" s="257">
        <f>+AB72</f>
        <v>4833.4422500000001</v>
      </c>
      <c r="AC48" s="257">
        <f t="shared" ref="AC48:BB48" si="48">SUM(AC45:AC47)</f>
        <v>5074.5015000000003</v>
      </c>
      <c r="AD48" s="257">
        <f t="shared" si="48"/>
        <v>4612.9251607272727</v>
      </c>
      <c r="AE48" s="257">
        <f t="shared" si="48"/>
        <v>5711.3247954545459</v>
      </c>
      <c r="AF48" s="257">
        <f t="shared" si="48"/>
        <v>5818.4734742424243</v>
      </c>
      <c r="AG48" s="257">
        <f t="shared" si="48"/>
        <v>6225.638866666668</v>
      </c>
      <c r="AH48" s="257">
        <f t="shared" si="48"/>
        <v>6225.638866666668</v>
      </c>
      <c r="AI48" s="257">
        <f t="shared" si="48"/>
        <v>6150.0815000000002</v>
      </c>
      <c r="AJ48" s="257">
        <f t="shared" si="48"/>
        <v>6187.8601833333341</v>
      </c>
      <c r="AK48" s="257">
        <f t="shared" si="48"/>
        <v>6225.638866666668</v>
      </c>
      <c r="AL48" s="257">
        <f t="shared" si="48"/>
        <v>6225.638866666668</v>
      </c>
      <c r="AM48" s="257">
        <f t="shared" si="48"/>
        <v>6242.0108749999999</v>
      </c>
      <c r="AN48" s="257">
        <f t="shared" si="48"/>
        <v>6280.8109958333334</v>
      </c>
      <c r="AO48" s="257">
        <f t="shared" si="48"/>
        <v>6319.6111166666669</v>
      </c>
      <c r="AP48" s="257">
        <f t="shared" si="48"/>
        <v>6319.6111166666669</v>
      </c>
      <c r="AQ48" s="257">
        <f t="shared" si="48"/>
        <v>6280.8109958333334</v>
      </c>
      <c r="AR48" s="257">
        <f t="shared" si="48"/>
        <v>6280.8109958333334</v>
      </c>
      <c r="AS48" s="257">
        <f t="shared" si="48"/>
        <v>6319.6111166666669</v>
      </c>
      <c r="AT48" s="257">
        <f t="shared" si="48"/>
        <v>6319.6111166666669</v>
      </c>
      <c r="AU48" s="257">
        <f t="shared" si="48"/>
        <v>6242.0108749999999</v>
      </c>
      <c r="AV48" s="257">
        <f t="shared" si="48"/>
        <v>6280.8109958333334</v>
      </c>
      <c r="AW48" s="257">
        <f t="shared" si="48"/>
        <v>6319.6111166666669</v>
      </c>
      <c r="AX48" s="257">
        <f t="shared" si="48"/>
        <v>6319.6111166666669</v>
      </c>
      <c r="AY48" s="257">
        <f t="shared" si="48"/>
        <v>6242.0108749999999</v>
      </c>
      <c r="AZ48" s="257">
        <f t="shared" si="48"/>
        <v>6280.8109958333334</v>
      </c>
      <c r="BA48" s="257">
        <f t="shared" si="48"/>
        <v>6319.6111166666669</v>
      </c>
      <c r="BB48" s="257">
        <f t="shared" si="48"/>
        <v>6319.6111166666669</v>
      </c>
      <c r="BC48" s="2"/>
      <c r="BD48" s="2"/>
      <c r="BE48" s="2"/>
      <c r="BF48" s="2"/>
      <c r="BG48" s="2"/>
      <c r="BH48" s="2"/>
      <c r="BI48" s="257"/>
      <c r="BJ48" s="257"/>
      <c r="BK48" s="257"/>
      <c r="BL48" s="257"/>
      <c r="BM48" s="257"/>
      <c r="BN48" s="257"/>
      <c r="BO48" s="257"/>
      <c r="BP48" s="257"/>
      <c r="BQ48" s="257"/>
      <c r="BR48" s="257"/>
      <c r="BS48" s="2"/>
      <c r="BT48" s="2"/>
      <c r="BU48" s="2"/>
      <c r="BV48" s="2"/>
      <c r="BW48" s="2"/>
      <c r="BX48" s="2"/>
      <c r="BY48" s="2"/>
      <c r="BZ48" s="2"/>
      <c r="CA48" s="2"/>
      <c r="CB48" s="2"/>
      <c r="CC48" s="2"/>
      <c r="CD48" s="2"/>
      <c r="CE48" s="2"/>
      <c r="CF48" s="2"/>
      <c r="CG48" s="2"/>
      <c r="CH48" s="2"/>
      <c r="CI48" s="2"/>
      <c r="CJ48" s="2"/>
      <c r="CK48" s="2"/>
      <c r="CL48" s="2"/>
    </row>
    <row r="49" spans="1:90" ht="12.75" customHeight="1" x14ac:dyDescent="0.25">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62"/>
      <c r="BN49" s="62"/>
      <c r="BO49" s="62"/>
      <c r="BP49" s="62"/>
      <c r="BQ49" s="62"/>
      <c r="BR49" s="62"/>
      <c r="BS49" s="2"/>
      <c r="BT49" s="2"/>
      <c r="BU49" s="2"/>
      <c r="BV49" s="2"/>
      <c r="BW49" s="2"/>
      <c r="BX49" s="2"/>
      <c r="BY49" s="2"/>
      <c r="BZ49" s="2"/>
      <c r="CA49" s="2"/>
      <c r="CB49" s="2"/>
      <c r="CC49" s="2"/>
      <c r="CD49" s="2"/>
      <c r="CE49" s="2"/>
      <c r="CF49" s="2"/>
      <c r="CG49" s="2"/>
      <c r="CH49" s="2"/>
      <c r="CI49" s="2"/>
      <c r="CJ49" s="2"/>
      <c r="CK49" s="2"/>
      <c r="CL49" s="2"/>
    </row>
    <row r="50" spans="1:90" ht="12.75" customHeight="1" x14ac:dyDescent="0.25">
      <c r="A50" s="2"/>
      <c r="B50" s="3" t="s">
        <v>1630</v>
      </c>
      <c r="C50" s="2"/>
      <c r="D50" s="2"/>
      <c r="E50" s="2"/>
      <c r="F50" s="2"/>
      <c r="G50" s="2"/>
      <c r="H50" s="2"/>
      <c r="I50" s="2"/>
      <c r="J50" s="2"/>
      <c r="K50" s="2"/>
      <c r="L50" s="2"/>
      <c r="M50" s="2"/>
      <c r="N50" s="2"/>
      <c r="O50" s="2"/>
      <c r="P50" s="2"/>
      <c r="Q50" s="2"/>
      <c r="R50" s="2"/>
      <c r="S50" s="2"/>
      <c r="T50" s="2"/>
      <c r="U50" s="2"/>
      <c r="V50" s="2"/>
      <c r="W50" s="2"/>
      <c r="X50" s="2"/>
      <c r="Y50" s="2"/>
      <c r="Z50" s="2"/>
      <c r="AA50" s="2"/>
      <c r="AB50" s="404"/>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row>
    <row r="51" spans="1:90" ht="12.75" customHeight="1" x14ac:dyDescent="0.25">
      <c r="A51" s="2"/>
      <c r="B51" s="2" t="str">
        <f t="shared" ref="B51:B53" si="49">B45</f>
        <v>Dune Express Volumes</v>
      </c>
      <c r="C51" s="2"/>
      <c r="D51" s="2"/>
      <c r="E51" s="2"/>
      <c r="F51" s="2"/>
      <c r="G51" s="2"/>
      <c r="H51" s="2"/>
      <c r="I51" s="2"/>
      <c r="J51" s="2"/>
      <c r="K51" s="2"/>
      <c r="L51" s="2"/>
      <c r="M51" s="2"/>
      <c r="N51" s="2"/>
      <c r="O51" s="2"/>
      <c r="P51" s="2"/>
      <c r="Q51" s="2"/>
      <c r="R51" s="2"/>
      <c r="S51" s="2"/>
      <c r="T51" s="2"/>
      <c r="U51" s="2"/>
      <c r="V51" s="2"/>
      <c r="W51" s="2"/>
      <c r="X51" s="2"/>
      <c r="Y51" s="2"/>
      <c r="Z51" s="2"/>
      <c r="AA51" s="2"/>
      <c r="AB51" s="66">
        <f t="shared" ref="AB51:BB51" si="50">AB88+AB104</f>
        <v>0</v>
      </c>
      <c r="AC51" s="66">
        <f t="shared" si="50"/>
        <v>0</v>
      </c>
      <c r="AD51" s="66">
        <f t="shared" si="50"/>
        <v>20.813587119047618</v>
      </c>
      <c r="AE51" s="66">
        <f t="shared" si="50"/>
        <v>20.801905780000002</v>
      </c>
      <c r="AF51" s="66">
        <f t="shared" si="50"/>
        <v>20.802142689166669</v>
      </c>
      <c r="AG51" s="66">
        <f t="shared" si="50"/>
        <v>20.801559455757577</v>
      </c>
      <c r="AH51" s="66">
        <f t="shared" si="50"/>
        <v>20.801559455757577</v>
      </c>
      <c r="AI51" s="66">
        <f t="shared" si="50"/>
        <v>20.801559455757577</v>
      </c>
      <c r="AJ51" s="66">
        <f t="shared" si="50"/>
        <v>20.801559455757577</v>
      </c>
      <c r="AK51" s="66">
        <f t="shared" si="50"/>
        <v>20.801559455757577</v>
      </c>
      <c r="AL51" s="66">
        <f t="shared" si="50"/>
        <v>20.801559455757577</v>
      </c>
      <c r="AM51" s="66">
        <f t="shared" si="50"/>
        <v>20.801559455757577</v>
      </c>
      <c r="AN51" s="66">
        <f t="shared" si="50"/>
        <v>20.801559455757577</v>
      </c>
      <c r="AO51" s="66">
        <f t="shared" si="50"/>
        <v>20.801559455757577</v>
      </c>
      <c r="AP51" s="66">
        <f t="shared" si="50"/>
        <v>20.801559455757577</v>
      </c>
      <c r="AQ51" s="66">
        <f t="shared" si="50"/>
        <v>20.801559455757577</v>
      </c>
      <c r="AR51" s="66">
        <f t="shared" si="50"/>
        <v>20.801559455757577</v>
      </c>
      <c r="AS51" s="66">
        <f t="shared" si="50"/>
        <v>20.801559455757577</v>
      </c>
      <c r="AT51" s="66">
        <f t="shared" si="50"/>
        <v>20.801559455757577</v>
      </c>
      <c r="AU51" s="66">
        <f t="shared" si="50"/>
        <v>20.801559455757577</v>
      </c>
      <c r="AV51" s="66">
        <f t="shared" si="50"/>
        <v>20.801559455757577</v>
      </c>
      <c r="AW51" s="66">
        <f t="shared" si="50"/>
        <v>20.801559455757577</v>
      </c>
      <c r="AX51" s="66">
        <f t="shared" si="50"/>
        <v>20.801559455757577</v>
      </c>
      <c r="AY51" s="66">
        <f t="shared" si="50"/>
        <v>20.801559455757577</v>
      </c>
      <c r="AZ51" s="66">
        <f t="shared" si="50"/>
        <v>20.801559455757577</v>
      </c>
      <c r="BA51" s="66">
        <f t="shared" si="50"/>
        <v>20.801559455757577</v>
      </c>
      <c r="BB51" s="66">
        <f t="shared" si="50"/>
        <v>20.801559455757577</v>
      </c>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row>
    <row r="52" spans="1:90" ht="12.75" customHeight="1" x14ac:dyDescent="0.25">
      <c r="A52" s="2"/>
      <c r="B52" s="2" t="str">
        <f t="shared" si="49"/>
        <v>Non-Dune Volumes</v>
      </c>
      <c r="C52" s="2"/>
      <c r="D52" s="2"/>
      <c r="E52" s="2"/>
      <c r="F52" s="2"/>
      <c r="G52" s="2"/>
      <c r="H52" s="2"/>
      <c r="I52" s="2"/>
      <c r="J52" s="2"/>
      <c r="K52" s="2"/>
      <c r="L52" s="2"/>
      <c r="M52" s="2"/>
      <c r="N52" s="2"/>
      <c r="O52" s="2"/>
      <c r="P52" s="2"/>
      <c r="Q52" s="2"/>
      <c r="R52" s="2"/>
      <c r="S52" s="405">
        <v>0</v>
      </c>
      <c r="T52" s="405">
        <v>0</v>
      </c>
      <c r="U52" s="405">
        <v>0</v>
      </c>
      <c r="V52" s="405">
        <v>0</v>
      </c>
      <c r="W52" s="405">
        <v>23</v>
      </c>
      <c r="X52" s="66">
        <f t="shared" ref="X52:BB52" si="51">W52</f>
        <v>23</v>
      </c>
      <c r="Y52" s="66">
        <f t="shared" si="51"/>
        <v>23</v>
      </c>
      <c r="Z52" s="66">
        <f t="shared" si="51"/>
        <v>23</v>
      </c>
      <c r="AA52" s="66">
        <f t="shared" si="51"/>
        <v>23</v>
      </c>
      <c r="AB52" s="66">
        <f t="shared" si="51"/>
        <v>23</v>
      </c>
      <c r="AC52" s="66">
        <f t="shared" si="51"/>
        <v>23</v>
      </c>
      <c r="AD52" s="66">
        <f t="shared" si="51"/>
        <v>23</v>
      </c>
      <c r="AE52" s="66">
        <f t="shared" si="51"/>
        <v>23</v>
      </c>
      <c r="AF52" s="66">
        <f t="shared" si="51"/>
        <v>23</v>
      </c>
      <c r="AG52" s="66">
        <f t="shared" si="51"/>
        <v>23</v>
      </c>
      <c r="AH52" s="66">
        <f t="shared" si="51"/>
        <v>23</v>
      </c>
      <c r="AI52" s="66">
        <f t="shared" si="51"/>
        <v>23</v>
      </c>
      <c r="AJ52" s="66">
        <f t="shared" si="51"/>
        <v>23</v>
      </c>
      <c r="AK52" s="66">
        <f t="shared" si="51"/>
        <v>23</v>
      </c>
      <c r="AL52" s="66">
        <f t="shared" si="51"/>
        <v>23</v>
      </c>
      <c r="AM52" s="66">
        <f t="shared" si="51"/>
        <v>23</v>
      </c>
      <c r="AN52" s="66">
        <f t="shared" si="51"/>
        <v>23</v>
      </c>
      <c r="AO52" s="66">
        <f t="shared" si="51"/>
        <v>23</v>
      </c>
      <c r="AP52" s="66">
        <f t="shared" si="51"/>
        <v>23</v>
      </c>
      <c r="AQ52" s="66">
        <f t="shared" si="51"/>
        <v>23</v>
      </c>
      <c r="AR52" s="66">
        <f t="shared" si="51"/>
        <v>23</v>
      </c>
      <c r="AS52" s="66">
        <f t="shared" si="51"/>
        <v>23</v>
      </c>
      <c r="AT52" s="66">
        <f t="shared" si="51"/>
        <v>23</v>
      </c>
      <c r="AU52" s="66">
        <f t="shared" si="51"/>
        <v>23</v>
      </c>
      <c r="AV52" s="66">
        <f t="shared" si="51"/>
        <v>23</v>
      </c>
      <c r="AW52" s="66">
        <f t="shared" si="51"/>
        <v>23</v>
      </c>
      <c r="AX52" s="66">
        <f t="shared" si="51"/>
        <v>23</v>
      </c>
      <c r="AY52" s="66">
        <f t="shared" si="51"/>
        <v>23</v>
      </c>
      <c r="AZ52" s="66">
        <f t="shared" si="51"/>
        <v>23</v>
      </c>
      <c r="BA52" s="66">
        <f t="shared" si="51"/>
        <v>23</v>
      </c>
      <c r="BB52" s="66">
        <f t="shared" si="51"/>
        <v>23</v>
      </c>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row>
    <row r="53" spans="1:90" ht="12.75" customHeight="1" x14ac:dyDescent="0.25">
      <c r="A53" s="2"/>
      <c r="B53" s="355" t="str">
        <f t="shared" si="49"/>
        <v>Last Mile Brokered Volumes</v>
      </c>
      <c r="C53" s="2"/>
      <c r="D53" s="2"/>
      <c r="E53" s="2"/>
      <c r="F53" s="2"/>
      <c r="G53" s="406">
        <v>36.338156677617967</v>
      </c>
      <c r="H53" s="406">
        <v>33.128768283193331</v>
      </c>
      <c r="I53" s="406">
        <v>29.228901706456984</v>
      </c>
      <c r="J53" s="406">
        <v>29.610607707456243</v>
      </c>
      <c r="K53" s="406">
        <v>31.555418471327119</v>
      </c>
      <c r="L53" s="406">
        <v>29.443996355878241</v>
      </c>
      <c r="M53" s="406">
        <v>29.562800808128127</v>
      </c>
      <c r="N53" s="406">
        <v>25.977124645239453</v>
      </c>
      <c r="O53" s="406">
        <v>25.701945047610572</v>
      </c>
      <c r="P53" s="406">
        <v>31.174154771294752</v>
      </c>
      <c r="Q53" s="406">
        <v>30.244051890309322</v>
      </c>
      <c r="R53" s="406">
        <v>31.83448281270422</v>
      </c>
      <c r="S53" s="405">
        <v>30.69</v>
      </c>
      <c r="T53" s="405">
        <v>51.68</v>
      </c>
      <c r="U53" s="405">
        <v>60.2</v>
      </c>
      <c r="V53" s="405">
        <v>41.61</v>
      </c>
      <c r="W53" s="405">
        <v>39.729999999999997</v>
      </c>
      <c r="X53" s="407">
        <f t="shared" ref="X53:AC53" si="52">((+X9*1000)-(X52*X46))/X47</f>
        <v>60.558250000000008</v>
      </c>
      <c r="Y53" s="407">
        <f t="shared" si="52"/>
        <v>57.482010000000002</v>
      </c>
      <c r="Z53" s="407">
        <f t="shared" si="52"/>
        <v>36.395569999999999</v>
      </c>
      <c r="AA53" s="407">
        <f t="shared" si="52"/>
        <v>69.313712812499986</v>
      </c>
      <c r="AB53" s="407">
        <f t="shared" si="52"/>
        <v>41.108242065523235</v>
      </c>
      <c r="AC53" s="407">
        <f t="shared" si="52"/>
        <v>39.70054309768161</v>
      </c>
      <c r="AD53" s="66">
        <f>+AC53*0.99</f>
        <v>39.303537666704791</v>
      </c>
      <c r="AE53" s="66">
        <f>AD53*0.98</f>
        <v>38.517466913370697</v>
      </c>
      <c r="AF53" s="66">
        <f t="shared" ref="AF53:BB53" si="53">AE53</f>
        <v>38.517466913370697</v>
      </c>
      <c r="AG53" s="66">
        <f t="shared" si="53"/>
        <v>38.517466913370697</v>
      </c>
      <c r="AH53" s="66">
        <f t="shared" si="53"/>
        <v>38.517466913370697</v>
      </c>
      <c r="AI53" s="66">
        <f t="shared" si="53"/>
        <v>38.517466913370697</v>
      </c>
      <c r="AJ53" s="66">
        <f t="shared" si="53"/>
        <v>38.517466913370697</v>
      </c>
      <c r="AK53" s="66">
        <f t="shared" si="53"/>
        <v>38.517466913370697</v>
      </c>
      <c r="AL53" s="66">
        <f t="shared" si="53"/>
        <v>38.517466913370697</v>
      </c>
      <c r="AM53" s="66">
        <f t="shared" si="53"/>
        <v>38.517466913370697</v>
      </c>
      <c r="AN53" s="66">
        <f t="shared" si="53"/>
        <v>38.517466913370697</v>
      </c>
      <c r="AO53" s="66">
        <f t="shared" si="53"/>
        <v>38.517466913370697</v>
      </c>
      <c r="AP53" s="66">
        <f t="shared" si="53"/>
        <v>38.517466913370697</v>
      </c>
      <c r="AQ53" s="66">
        <f t="shared" si="53"/>
        <v>38.517466913370697</v>
      </c>
      <c r="AR53" s="66">
        <f t="shared" si="53"/>
        <v>38.517466913370697</v>
      </c>
      <c r="AS53" s="66">
        <f t="shared" si="53"/>
        <v>38.517466913370697</v>
      </c>
      <c r="AT53" s="66">
        <f t="shared" si="53"/>
        <v>38.517466913370697</v>
      </c>
      <c r="AU53" s="66">
        <f t="shared" si="53"/>
        <v>38.517466913370697</v>
      </c>
      <c r="AV53" s="66">
        <f t="shared" si="53"/>
        <v>38.517466913370697</v>
      </c>
      <c r="AW53" s="66">
        <f t="shared" si="53"/>
        <v>38.517466913370697</v>
      </c>
      <c r="AX53" s="66">
        <f t="shared" si="53"/>
        <v>38.517466913370697</v>
      </c>
      <c r="AY53" s="66">
        <f t="shared" si="53"/>
        <v>38.517466913370697</v>
      </c>
      <c r="AZ53" s="66">
        <f t="shared" si="53"/>
        <v>38.517466913370697</v>
      </c>
      <c r="BA53" s="66">
        <f t="shared" si="53"/>
        <v>38.517466913370697</v>
      </c>
      <c r="BB53" s="66">
        <f t="shared" si="53"/>
        <v>38.517466913370697</v>
      </c>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row>
    <row r="54" spans="1:90" ht="12.75" customHeight="1" x14ac:dyDescent="0.25">
      <c r="A54" s="2"/>
      <c r="B54" s="2"/>
      <c r="C54" s="2"/>
      <c r="D54" s="2"/>
      <c r="E54" s="2"/>
      <c r="F54" s="2"/>
      <c r="G54" s="2"/>
      <c r="H54" s="2"/>
      <c r="I54" s="2"/>
      <c r="J54" s="2"/>
      <c r="K54" s="2"/>
      <c r="L54" s="2"/>
      <c r="M54" s="2"/>
      <c r="N54" s="2"/>
      <c r="O54" s="2"/>
      <c r="P54" s="2"/>
      <c r="Q54" s="2"/>
      <c r="R54" s="2"/>
      <c r="S54" s="2"/>
      <c r="T54" s="2"/>
      <c r="U54" s="2"/>
      <c r="V54" s="2"/>
      <c r="W54" s="2"/>
      <c r="X54" s="66"/>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row>
    <row r="55" spans="1:90" ht="12.75" customHeight="1" x14ac:dyDescent="0.25">
      <c r="A55" s="2"/>
      <c r="B55" s="3" t="s">
        <v>1631</v>
      </c>
      <c r="C55" s="3"/>
      <c r="D55" s="3"/>
      <c r="E55" s="3"/>
      <c r="F55" s="3"/>
      <c r="G55" s="3"/>
      <c r="H55" s="3"/>
      <c r="I55" s="3"/>
      <c r="J55" s="3"/>
      <c r="K55" s="3"/>
      <c r="L55" s="3"/>
      <c r="M55" s="3"/>
      <c r="N55" s="3"/>
      <c r="O55" s="3"/>
      <c r="P55" s="3"/>
      <c r="Q55" s="3"/>
      <c r="R55" s="3"/>
      <c r="S55" s="88">
        <f t="shared" ref="S55:BB55" si="54">(S46*S52+S47*S53)/1000</f>
        <v>4.9912067700000007</v>
      </c>
      <c r="T55" s="88">
        <f t="shared" si="54"/>
        <v>18.790641279999999</v>
      </c>
      <c r="U55" s="88">
        <f t="shared" si="54"/>
        <v>22.459115000000001</v>
      </c>
      <c r="V55" s="88">
        <f t="shared" si="54"/>
        <v>27.98110221</v>
      </c>
      <c r="W55" s="88">
        <f t="shared" si="54"/>
        <v>18.914339999999999</v>
      </c>
      <c r="X55" s="88">
        <f t="shared" si="54"/>
        <v>36.572000000000003</v>
      </c>
      <c r="Y55" s="88">
        <f t="shared" si="54"/>
        <v>42.843000000000004</v>
      </c>
      <c r="Z55" s="88">
        <f t="shared" si="54"/>
        <v>41.15</v>
      </c>
      <c r="AA55" s="88">
        <f t="shared" si="54"/>
        <v>79.234999999999999</v>
      </c>
      <c r="AB55" s="88">
        <f t="shared" si="54"/>
        <v>159.30799999999999</v>
      </c>
      <c r="AC55" s="88">
        <f t="shared" si="54"/>
        <v>159.08699999999999</v>
      </c>
      <c r="AD55" s="88">
        <f t="shared" si="54"/>
        <v>137.15890679752692</v>
      </c>
      <c r="AE55" s="88">
        <f t="shared" si="54"/>
        <v>129.53501688291632</v>
      </c>
      <c r="AF55" s="88">
        <f t="shared" si="54"/>
        <v>117.45140780564601</v>
      </c>
      <c r="AG55" s="88">
        <f t="shared" si="54"/>
        <v>106.90624949149596</v>
      </c>
      <c r="AH55" s="88">
        <f t="shared" si="54"/>
        <v>106.90624949149596</v>
      </c>
      <c r="AI55" s="88">
        <f t="shared" si="54"/>
        <v>104.58220058950693</v>
      </c>
      <c r="AJ55" s="88">
        <f t="shared" si="54"/>
        <v>105.74422504050143</v>
      </c>
      <c r="AK55" s="88">
        <f t="shared" si="54"/>
        <v>106.90624949149596</v>
      </c>
      <c r="AL55" s="88">
        <f t="shared" si="54"/>
        <v>106.90624949149596</v>
      </c>
      <c r="AM55" s="88">
        <f t="shared" si="54"/>
        <v>107.40983173197159</v>
      </c>
      <c r="AN55" s="88">
        <f t="shared" si="54"/>
        <v>108.60327430677125</v>
      </c>
      <c r="AO55" s="88">
        <f t="shared" si="54"/>
        <v>109.79671688157096</v>
      </c>
      <c r="AP55" s="88">
        <f t="shared" si="54"/>
        <v>109.79671688157096</v>
      </c>
      <c r="AQ55" s="88">
        <f t="shared" si="54"/>
        <v>108.60327430677125</v>
      </c>
      <c r="AR55" s="88">
        <f t="shared" si="54"/>
        <v>108.60327430677125</v>
      </c>
      <c r="AS55" s="88">
        <f t="shared" si="54"/>
        <v>109.79671688157096</v>
      </c>
      <c r="AT55" s="88">
        <f t="shared" si="54"/>
        <v>109.79671688157096</v>
      </c>
      <c r="AU55" s="88">
        <f t="shared" si="54"/>
        <v>107.40983173197159</v>
      </c>
      <c r="AV55" s="88">
        <f t="shared" si="54"/>
        <v>108.60327430677125</v>
      </c>
      <c r="AW55" s="88">
        <f t="shared" si="54"/>
        <v>109.79671688157096</v>
      </c>
      <c r="AX55" s="88">
        <f t="shared" si="54"/>
        <v>109.79671688157096</v>
      </c>
      <c r="AY55" s="88">
        <f t="shared" si="54"/>
        <v>107.40983173197159</v>
      </c>
      <c r="AZ55" s="88">
        <f t="shared" si="54"/>
        <v>108.60327430677125</v>
      </c>
      <c r="BA55" s="88">
        <f t="shared" si="54"/>
        <v>109.79671688157096</v>
      </c>
      <c r="BB55" s="88">
        <f t="shared" si="54"/>
        <v>109.79671688157096</v>
      </c>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row>
    <row r="56" spans="1:90" ht="12.75" customHeight="1" x14ac:dyDescent="0.25">
      <c r="A56" s="2"/>
      <c r="B56" s="2"/>
      <c r="C56" s="2"/>
      <c r="D56" s="2"/>
      <c r="E56" s="2"/>
      <c r="F56" s="2"/>
      <c r="G56" s="2"/>
      <c r="H56" s="2"/>
      <c r="I56" s="2"/>
      <c r="J56" s="2"/>
      <c r="K56" s="2"/>
      <c r="L56" s="2"/>
      <c r="M56" s="2"/>
      <c r="N56" s="2"/>
      <c r="O56" s="2"/>
      <c r="P56" s="2"/>
      <c r="Q56" s="2"/>
      <c r="R56" s="2"/>
      <c r="S56" s="2"/>
      <c r="T56" s="2"/>
      <c r="U56" s="2"/>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row>
    <row r="57" spans="1:90" ht="12.75" customHeight="1" x14ac:dyDescent="0.25">
      <c r="A57" s="2"/>
      <c r="B57" s="2"/>
      <c r="C57" s="2"/>
      <c r="D57" s="2"/>
      <c r="E57" s="2"/>
      <c r="F57" s="2"/>
      <c r="G57" s="2"/>
      <c r="H57" s="2"/>
      <c r="I57" s="2"/>
      <c r="J57" s="2"/>
      <c r="K57" s="2"/>
      <c r="L57" s="2"/>
      <c r="M57" s="2"/>
      <c r="N57" s="2"/>
      <c r="O57" s="2"/>
      <c r="P57" s="2"/>
      <c r="Q57" s="2"/>
      <c r="R57" s="2"/>
      <c r="S57" s="2"/>
      <c r="T57" s="2"/>
      <c r="U57" s="408"/>
      <c r="V57" s="408"/>
      <c r="W57" s="408"/>
      <c r="X57" s="408"/>
      <c r="Y57" s="408"/>
      <c r="Z57" s="408"/>
      <c r="AA57" s="408"/>
      <c r="AB57" s="408"/>
      <c r="AC57" s="408"/>
      <c r="AD57" s="408"/>
      <c r="AE57" s="408"/>
      <c r="AF57" s="408"/>
      <c r="AG57" s="408"/>
      <c r="AH57" s="408"/>
      <c r="AI57" s="408"/>
      <c r="AJ57" s="408"/>
      <c r="AK57" s="408"/>
      <c r="AL57" s="408"/>
      <c r="AM57" s="408"/>
      <c r="AN57" s="408"/>
      <c r="AO57" s="408"/>
      <c r="AP57" s="408"/>
      <c r="AQ57" s="408"/>
      <c r="AR57" s="408"/>
      <c r="AS57" s="408"/>
      <c r="AT57" s="408"/>
      <c r="AU57" s="408"/>
      <c r="AV57" s="408"/>
      <c r="AW57" s="408"/>
      <c r="AX57" s="408"/>
      <c r="AY57" s="408"/>
      <c r="AZ57" s="408"/>
      <c r="BA57" s="408"/>
      <c r="BB57" s="408"/>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row>
    <row r="58" spans="1:90" ht="12.75" customHeight="1" x14ac:dyDescent="0.25">
      <c r="A58" s="2"/>
      <c r="B58" s="299" t="s">
        <v>1632</v>
      </c>
      <c r="C58" s="300"/>
      <c r="D58" s="300"/>
      <c r="E58" s="300"/>
      <c r="F58" s="300"/>
      <c r="G58" s="300"/>
      <c r="H58" s="300"/>
      <c r="I58" s="300"/>
      <c r="J58" s="300"/>
      <c r="K58" s="300"/>
      <c r="L58" s="300"/>
      <c r="M58" s="300"/>
      <c r="N58" s="300"/>
      <c r="O58" s="300"/>
      <c r="P58" s="300"/>
      <c r="Q58" s="300"/>
      <c r="R58" s="300"/>
      <c r="S58" s="300"/>
      <c r="T58" s="300"/>
      <c r="U58" s="300"/>
      <c r="V58" s="300"/>
      <c r="W58" s="300"/>
      <c r="X58" s="300"/>
      <c r="Y58" s="300"/>
      <c r="Z58" s="300"/>
      <c r="AA58" s="300"/>
      <c r="AB58" s="300"/>
      <c r="AC58" s="300"/>
      <c r="AD58" s="300"/>
      <c r="AE58" s="300"/>
      <c r="AF58" s="300"/>
      <c r="AG58" s="300"/>
      <c r="AH58" s="300"/>
      <c r="AI58" s="300"/>
      <c r="AJ58" s="300"/>
      <c r="AK58" s="300"/>
      <c r="AL58" s="300"/>
      <c r="AM58" s="300"/>
      <c r="AN58" s="300"/>
      <c r="AO58" s="300"/>
      <c r="AP58" s="300"/>
      <c r="AQ58" s="300"/>
      <c r="AR58" s="300"/>
      <c r="AS58" s="300"/>
      <c r="AT58" s="300"/>
      <c r="AU58" s="300"/>
      <c r="AV58" s="300"/>
      <c r="AW58" s="300"/>
      <c r="AX58" s="300"/>
      <c r="AY58" s="300"/>
      <c r="AZ58" s="300"/>
      <c r="BA58" s="300"/>
      <c r="BB58" s="300"/>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row>
    <row r="59" spans="1:90" ht="12.75" customHeight="1" x14ac:dyDescent="0.25">
      <c r="A59" s="2"/>
      <c r="B59" s="300" t="s">
        <v>1633</v>
      </c>
      <c r="C59" s="300"/>
      <c r="D59" s="300"/>
      <c r="E59" s="300"/>
      <c r="F59" s="300"/>
      <c r="G59" s="300"/>
      <c r="H59" s="300"/>
      <c r="I59" s="300"/>
      <c r="J59" s="300"/>
      <c r="K59" s="300"/>
      <c r="L59" s="300"/>
      <c r="M59" s="300"/>
      <c r="N59" s="300"/>
      <c r="O59" s="300"/>
      <c r="P59" s="300"/>
      <c r="Q59" s="300"/>
      <c r="R59" s="300"/>
      <c r="S59" s="300"/>
      <c r="T59" s="300"/>
      <c r="U59" s="300"/>
      <c r="V59" s="345"/>
      <c r="W59" s="345">
        <v>14</v>
      </c>
      <c r="X59" s="345">
        <v>50</v>
      </c>
      <c r="Y59" s="345">
        <f t="shared" ref="Y59:Y60" si="55">+AVERAGE(62,97)</f>
        <v>79.5</v>
      </c>
      <c r="Z59" s="345">
        <f t="shared" ref="Z59:Z60" si="56">+AVERAGE(120,120-27)</f>
        <v>106.5</v>
      </c>
      <c r="AA59" s="336">
        <f t="shared" ref="AA59:BB59" si="57">+AA63*AA64</f>
        <v>208.56250000000003</v>
      </c>
      <c r="AB59" s="336">
        <f t="shared" si="57"/>
        <v>450.125</v>
      </c>
      <c r="AC59" s="336">
        <f t="shared" si="57"/>
        <v>467.4375</v>
      </c>
      <c r="AD59" s="336">
        <f t="shared" si="57"/>
        <v>415.5</v>
      </c>
      <c r="AE59" s="336">
        <f t="shared" si="57"/>
        <v>467.4375</v>
      </c>
      <c r="AF59" s="336">
        <f t="shared" si="57"/>
        <v>450.125</v>
      </c>
      <c r="AG59" s="336">
        <f t="shared" si="57"/>
        <v>450.125</v>
      </c>
      <c r="AH59" s="336">
        <f t="shared" si="57"/>
        <v>450.125</v>
      </c>
      <c r="AI59" s="336">
        <f t="shared" si="57"/>
        <v>450.125</v>
      </c>
      <c r="AJ59" s="336">
        <f t="shared" si="57"/>
        <v>450.125</v>
      </c>
      <c r="AK59" s="336">
        <f t="shared" si="57"/>
        <v>450.125</v>
      </c>
      <c r="AL59" s="336">
        <f t="shared" si="57"/>
        <v>450.125</v>
      </c>
      <c r="AM59" s="336">
        <f t="shared" si="57"/>
        <v>458.78125</v>
      </c>
      <c r="AN59" s="336">
        <f t="shared" si="57"/>
        <v>458.78125</v>
      </c>
      <c r="AO59" s="336">
        <f t="shared" si="57"/>
        <v>458.78125</v>
      </c>
      <c r="AP59" s="336">
        <f t="shared" si="57"/>
        <v>458.78125</v>
      </c>
      <c r="AQ59" s="336">
        <f t="shared" si="57"/>
        <v>458.78125</v>
      </c>
      <c r="AR59" s="336">
        <f t="shared" si="57"/>
        <v>458.78125</v>
      </c>
      <c r="AS59" s="336">
        <f t="shared" si="57"/>
        <v>458.78125</v>
      </c>
      <c r="AT59" s="336">
        <f t="shared" si="57"/>
        <v>458.78125</v>
      </c>
      <c r="AU59" s="336">
        <f t="shared" si="57"/>
        <v>458.78125</v>
      </c>
      <c r="AV59" s="336">
        <f t="shared" si="57"/>
        <v>458.78125</v>
      </c>
      <c r="AW59" s="336">
        <f t="shared" si="57"/>
        <v>458.78125</v>
      </c>
      <c r="AX59" s="336">
        <f t="shared" si="57"/>
        <v>458.78125</v>
      </c>
      <c r="AY59" s="336">
        <f t="shared" si="57"/>
        <v>458.78125</v>
      </c>
      <c r="AZ59" s="336">
        <f t="shared" si="57"/>
        <v>458.78125</v>
      </c>
      <c r="BA59" s="336">
        <f t="shared" si="57"/>
        <v>458.78125</v>
      </c>
      <c r="BB59" s="336">
        <f t="shared" si="57"/>
        <v>458.78125</v>
      </c>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row>
    <row r="60" spans="1:90" ht="12.75" customHeight="1" x14ac:dyDescent="0.25">
      <c r="A60" s="2"/>
      <c r="B60" s="300" t="s">
        <v>1634</v>
      </c>
      <c r="C60" s="300"/>
      <c r="D60" s="300"/>
      <c r="E60" s="300"/>
      <c r="F60" s="300"/>
      <c r="G60" s="300"/>
      <c r="H60" s="300"/>
      <c r="I60" s="300"/>
      <c r="J60" s="300"/>
      <c r="K60" s="300"/>
      <c r="L60" s="300"/>
      <c r="M60" s="300"/>
      <c r="N60" s="300"/>
      <c r="O60" s="300"/>
      <c r="P60" s="300"/>
      <c r="Q60" s="300"/>
      <c r="R60" s="300"/>
      <c r="S60" s="300"/>
      <c r="T60" s="300"/>
      <c r="U60" s="300"/>
      <c r="V60" s="345"/>
      <c r="W60" s="345">
        <v>14</v>
      </c>
      <c r="X60" s="345">
        <v>50</v>
      </c>
      <c r="Y60" s="345">
        <f t="shared" si="55"/>
        <v>79.5</v>
      </c>
      <c r="Z60" s="345">
        <f t="shared" si="56"/>
        <v>106.5</v>
      </c>
      <c r="AA60" s="336">
        <f t="shared" ref="AA60:BB60" si="58">+AA59-AA61</f>
        <v>208.56250000000003</v>
      </c>
      <c r="AB60" s="336">
        <f t="shared" si="58"/>
        <v>450.125</v>
      </c>
      <c r="AC60" s="336">
        <f t="shared" si="58"/>
        <v>467.4375</v>
      </c>
      <c r="AD60" s="336">
        <f t="shared" si="58"/>
        <v>405.5752727272727</v>
      </c>
      <c r="AE60" s="336">
        <f t="shared" si="58"/>
        <v>396.54659090909092</v>
      </c>
      <c r="AF60" s="336">
        <f t="shared" si="58"/>
        <v>355.6037878787879</v>
      </c>
      <c r="AG60" s="336">
        <f t="shared" si="58"/>
        <v>320.15833333333336</v>
      </c>
      <c r="AH60" s="336">
        <f t="shared" si="58"/>
        <v>320.15833333333336</v>
      </c>
      <c r="AI60" s="336">
        <f t="shared" si="58"/>
        <v>320.15833333333336</v>
      </c>
      <c r="AJ60" s="336">
        <f t="shared" si="58"/>
        <v>320.15833333333336</v>
      </c>
      <c r="AK60" s="336">
        <f t="shared" si="58"/>
        <v>320.15833333333336</v>
      </c>
      <c r="AL60" s="336">
        <f t="shared" si="58"/>
        <v>320.15833333333336</v>
      </c>
      <c r="AM60" s="336">
        <f t="shared" si="58"/>
        <v>328.81458333333336</v>
      </c>
      <c r="AN60" s="336">
        <f t="shared" si="58"/>
        <v>328.81458333333336</v>
      </c>
      <c r="AO60" s="336">
        <f t="shared" si="58"/>
        <v>328.81458333333336</v>
      </c>
      <c r="AP60" s="336">
        <f t="shared" si="58"/>
        <v>328.81458333333336</v>
      </c>
      <c r="AQ60" s="336">
        <f t="shared" si="58"/>
        <v>328.81458333333336</v>
      </c>
      <c r="AR60" s="336">
        <f t="shared" si="58"/>
        <v>328.81458333333336</v>
      </c>
      <c r="AS60" s="336">
        <f t="shared" si="58"/>
        <v>328.81458333333336</v>
      </c>
      <c r="AT60" s="336">
        <f t="shared" si="58"/>
        <v>328.81458333333336</v>
      </c>
      <c r="AU60" s="336">
        <f t="shared" si="58"/>
        <v>328.81458333333336</v>
      </c>
      <c r="AV60" s="336">
        <f t="shared" si="58"/>
        <v>328.81458333333336</v>
      </c>
      <c r="AW60" s="336">
        <f t="shared" si="58"/>
        <v>328.81458333333336</v>
      </c>
      <c r="AX60" s="336">
        <f t="shared" si="58"/>
        <v>328.81458333333336</v>
      </c>
      <c r="AY60" s="336">
        <f t="shared" si="58"/>
        <v>328.81458333333336</v>
      </c>
      <c r="AZ60" s="336">
        <f t="shared" si="58"/>
        <v>328.81458333333336</v>
      </c>
      <c r="BA60" s="336">
        <f t="shared" si="58"/>
        <v>328.81458333333336</v>
      </c>
      <c r="BB60" s="336">
        <f t="shared" si="58"/>
        <v>328.81458333333336</v>
      </c>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row>
    <row r="61" spans="1:90" ht="12.75" customHeight="1" x14ac:dyDescent="0.25">
      <c r="A61" s="2"/>
      <c r="B61" s="299" t="s">
        <v>1635</v>
      </c>
      <c r="C61" s="299"/>
      <c r="D61" s="299"/>
      <c r="E61" s="299"/>
      <c r="F61" s="299"/>
      <c r="G61" s="299"/>
      <c r="H61" s="299"/>
      <c r="I61" s="299"/>
      <c r="J61" s="299"/>
      <c r="K61" s="299"/>
      <c r="L61" s="299"/>
      <c r="M61" s="299"/>
      <c r="N61" s="299"/>
      <c r="O61" s="299"/>
      <c r="P61" s="299"/>
      <c r="Q61" s="299"/>
      <c r="R61" s="299"/>
      <c r="S61" s="299"/>
      <c r="T61" s="299"/>
      <c r="U61" s="299"/>
      <c r="V61" s="345">
        <f t="shared" ref="V61:Z61" si="59">V59-V60</f>
        <v>0</v>
      </c>
      <c r="W61" s="345">
        <f t="shared" si="59"/>
        <v>0</v>
      </c>
      <c r="X61" s="345">
        <f t="shared" si="59"/>
        <v>0</v>
      </c>
      <c r="Y61" s="345">
        <f t="shared" si="59"/>
        <v>0</v>
      </c>
      <c r="Z61" s="345">
        <f t="shared" si="59"/>
        <v>0</v>
      </c>
      <c r="AA61" s="336">
        <v>0</v>
      </c>
      <c r="AB61" s="336">
        <v>0</v>
      </c>
      <c r="AC61" s="336">
        <v>0</v>
      </c>
      <c r="AD61" s="336">
        <f t="shared" ref="AD61:BB61" si="60">+AD79/AD67</f>
        <v>9.9247272727272708</v>
      </c>
      <c r="AE61" s="336">
        <f t="shared" si="60"/>
        <v>70.890909090909076</v>
      </c>
      <c r="AF61" s="336">
        <f t="shared" si="60"/>
        <v>94.521212121212102</v>
      </c>
      <c r="AG61" s="336">
        <f t="shared" si="60"/>
        <v>129.96666666666664</v>
      </c>
      <c r="AH61" s="336">
        <f t="shared" si="60"/>
        <v>129.96666666666664</v>
      </c>
      <c r="AI61" s="336">
        <f t="shared" si="60"/>
        <v>129.96666666666664</v>
      </c>
      <c r="AJ61" s="336">
        <f t="shared" si="60"/>
        <v>129.96666666666664</v>
      </c>
      <c r="AK61" s="336">
        <f t="shared" si="60"/>
        <v>129.96666666666664</v>
      </c>
      <c r="AL61" s="336">
        <f t="shared" si="60"/>
        <v>129.96666666666664</v>
      </c>
      <c r="AM61" s="336">
        <f t="shared" si="60"/>
        <v>129.96666666666664</v>
      </c>
      <c r="AN61" s="336">
        <f t="shared" si="60"/>
        <v>129.96666666666664</v>
      </c>
      <c r="AO61" s="336">
        <f t="shared" si="60"/>
        <v>129.96666666666664</v>
      </c>
      <c r="AP61" s="336">
        <f t="shared" si="60"/>
        <v>129.96666666666664</v>
      </c>
      <c r="AQ61" s="336">
        <f t="shared" si="60"/>
        <v>129.96666666666664</v>
      </c>
      <c r="AR61" s="336">
        <f t="shared" si="60"/>
        <v>129.96666666666664</v>
      </c>
      <c r="AS61" s="336">
        <f t="shared" si="60"/>
        <v>129.96666666666664</v>
      </c>
      <c r="AT61" s="336">
        <f t="shared" si="60"/>
        <v>129.96666666666664</v>
      </c>
      <c r="AU61" s="336">
        <f t="shared" si="60"/>
        <v>129.96666666666664</v>
      </c>
      <c r="AV61" s="336">
        <f t="shared" si="60"/>
        <v>129.96666666666664</v>
      </c>
      <c r="AW61" s="336">
        <f t="shared" si="60"/>
        <v>129.96666666666664</v>
      </c>
      <c r="AX61" s="336">
        <f t="shared" si="60"/>
        <v>129.96666666666664</v>
      </c>
      <c r="AY61" s="336">
        <f t="shared" si="60"/>
        <v>129.96666666666664</v>
      </c>
      <c r="AZ61" s="336">
        <f t="shared" si="60"/>
        <v>129.96666666666664</v>
      </c>
      <c r="BA61" s="336">
        <f t="shared" si="60"/>
        <v>129.96666666666664</v>
      </c>
      <c r="BB61" s="336">
        <f t="shared" si="60"/>
        <v>129.96666666666664</v>
      </c>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row>
    <row r="62" spans="1:90" ht="12.75" customHeight="1" x14ac:dyDescent="0.25">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row>
    <row r="63" spans="1:90" ht="12.75" customHeight="1" x14ac:dyDescent="0.25">
      <c r="A63" s="2"/>
      <c r="B63" s="2" t="s">
        <v>1636</v>
      </c>
      <c r="C63" s="2"/>
      <c r="D63" s="2"/>
      <c r="E63" s="2"/>
      <c r="F63" s="2"/>
      <c r="G63" s="2"/>
      <c r="H63" s="2"/>
      <c r="I63" s="2"/>
      <c r="J63" s="2"/>
      <c r="K63" s="2"/>
      <c r="L63" s="2"/>
      <c r="M63" s="2"/>
      <c r="N63" s="2"/>
      <c r="O63" s="2"/>
      <c r="P63" s="2"/>
      <c r="Q63" s="2"/>
      <c r="R63" s="2"/>
      <c r="S63" s="2"/>
      <c r="T63" s="2"/>
      <c r="U63" s="2"/>
      <c r="V63" s="2"/>
      <c r="W63" s="2"/>
      <c r="X63" s="2"/>
      <c r="Y63" s="2"/>
      <c r="Z63" s="44">
        <v>8</v>
      </c>
      <c r="AA63" s="44">
        <f>11+(14/3)</f>
        <v>15.666666666666668</v>
      </c>
      <c r="AB63" s="44">
        <v>26</v>
      </c>
      <c r="AC63" s="44">
        <f>+AB63+1</f>
        <v>27</v>
      </c>
      <c r="AD63" s="44">
        <f>+AC63-3</f>
        <v>24</v>
      </c>
      <c r="AE63" s="44">
        <f>+AD63+3</f>
        <v>27</v>
      </c>
      <c r="AF63" s="44">
        <f>+AE63-1</f>
        <v>26</v>
      </c>
      <c r="AG63" s="44">
        <f t="shared" ref="AG63:AL63" si="61">+AF63</f>
        <v>26</v>
      </c>
      <c r="AH63" s="44">
        <f t="shared" si="61"/>
        <v>26</v>
      </c>
      <c r="AI63" s="44">
        <f t="shared" si="61"/>
        <v>26</v>
      </c>
      <c r="AJ63" s="44">
        <f t="shared" si="61"/>
        <v>26</v>
      </c>
      <c r="AK63" s="44">
        <f t="shared" si="61"/>
        <v>26</v>
      </c>
      <c r="AL63" s="44">
        <f t="shared" si="61"/>
        <v>26</v>
      </c>
      <c r="AM63" s="44">
        <f>+AL63+0.5</f>
        <v>26.5</v>
      </c>
      <c r="AN63" s="44">
        <f t="shared" ref="AN63:BB63" si="62">+AM63</f>
        <v>26.5</v>
      </c>
      <c r="AO63" s="44">
        <f t="shared" si="62"/>
        <v>26.5</v>
      </c>
      <c r="AP63" s="44">
        <f t="shared" si="62"/>
        <v>26.5</v>
      </c>
      <c r="AQ63" s="44">
        <f t="shared" si="62"/>
        <v>26.5</v>
      </c>
      <c r="AR63" s="44">
        <f t="shared" si="62"/>
        <v>26.5</v>
      </c>
      <c r="AS63" s="44">
        <f t="shared" si="62"/>
        <v>26.5</v>
      </c>
      <c r="AT63" s="44">
        <f t="shared" si="62"/>
        <v>26.5</v>
      </c>
      <c r="AU63" s="44">
        <f t="shared" si="62"/>
        <v>26.5</v>
      </c>
      <c r="AV63" s="44">
        <f t="shared" si="62"/>
        <v>26.5</v>
      </c>
      <c r="AW63" s="44">
        <f t="shared" si="62"/>
        <v>26.5</v>
      </c>
      <c r="AX63" s="44">
        <f t="shared" si="62"/>
        <v>26.5</v>
      </c>
      <c r="AY63" s="44">
        <f t="shared" si="62"/>
        <v>26.5</v>
      </c>
      <c r="AZ63" s="44">
        <f t="shared" si="62"/>
        <v>26.5</v>
      </c>
      <c r="BA63" s="44">
        <f t="shared" si="62"/>
        <v>26.5</v>
      </c>
      <c r="BB63" s="44">
        <f t="shared" si="62"/>
        <v>26.5</v>
      </c>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row>
    <row r="64" spans="1:90" ht="12.75" customHeight="1" x14ac:dyDescent="0.25">
      <c r="A64" s="2"/>
      <c r="B64" s="29" t="s">
        <v>1637</v>
      </c>
      <c r="C64" s="2"/>
      <c r="D64" s="2"/>
      <c r="E64" s="2"/>
      <c r="F64" s="2"/>
      <c r="G64" s="2"/>
      <c r="H64" s="2"/>
      <c r="I64" s="2"/>
      <c r="J64" s="2"/>
      <c r="K64" s="2"/>
      <c r="L64" s="2"/>
      <c r="M64" s="2"/>
      <c r="N64" s="2"/>
      <c r="O64" s="2"/>
      <c r="P64" s="2"/>
      <c r="Q64" s="2"/>
      <c r="R64" s="2"/>
      <c r="S64" s="2"/>
      <c r="T64" s="2"/>
      <c r="U64" s="2"/>
      <c r="V64" s="2"/>
      <c r="W64" s="2"/>
      <c r="X64" s="2"/>
      <c r="Y64" s="2"/>
      <c r="Z64" s="44">
        <f>+Z60/Z63</f>
        <v>13.3125</v>
      </c>
      <c r="AA64" s="44">
        <f>+Z64</f>
        <v>13.3125</v>
      </c>
      <c r="AB64" s="44">
        <f>+AA64+4</f>
        <v>17.3125</v>
      </c>
      <c r="AC64" s="44">
        <f t="shared" ref="AC64:BB64" si="63">+AB64</f>
        <v>17.3125</v>
      </c>
      <c r="AD64" s="44">
        <f t="shared" si="63"/>
        <v>17.3125</v>
      </c>
      <c r="AE64" s="44">
        <f t="shared" si="63"/>
        <v>17.3125</v>
      </c>
      <c r="AF64" s="44">
        <f t="shared" si="63"/>
        <v>17.3125</v>
      </c>
      <c r="AG64" s="44">
        <f t="shared" si="63"/>
        <v>17.3125</v>
      </c>
      <c r="AH64" s="44">
        <f t="shared" si="63"/>
        <v>17.3125</v>
      </c>
      <c r="AI64" s="44">
        <f t="shared" si="63"/>
        <v>17.3125</v>
      </c>
      <c r="AJ64" s="44">
        <f t="shared" si="63"/>
        <v>17.3125</v>
      </c>
      <c r="AK64" s="44">
        <f t="shared" si="63"/>
        <v>17.3125</v>
      </c>
      <c r="AL64" s="44">
        <f t="shared" si="63"/>
        <v>17.3125</v>
      </c>
      <c r="AM64" s="44">
        <f t="shared" si="63"/>
        <v>17.3125</v>
      </c>
      <c r="AN64" s="44">
        <f t="shared" si="63"/>
        <v>17.3125</v>
      </c>
      <c r="AO64" s="44">
        <f t="shared" si="63"/>
        <v>17.3125</v>
      </c>
      <c r="AP64" s="44">
        <f t="shared" si="63"/>
        <v>17.3125</v>
      </c>
      <c r="AQ64" s="44">
        <f t="shared" si="63"/>
        <v>17.3125</v>
      </c>
      <c r="AR64" s="44">
        <f t="shared" si="63"/>
        <v>17.3125</v>
      </c>
      <c r="AS64" s="44">
        <f t="shared" si="63"/>
        <v>17.3125</v>
      </c>
      <c r="AT64" s="44">
        <f t="shared" si="63"/>
        <v>17.3125</v>
      </c>
      <c r="AU64" s="44">
        <f t="shared" si="63"/>
        <v>17.3125</v>
      </c>
      <c r="AV64" s="44">
        <f t="shared" si="63"/>
        <v>17.3125</v>
      </c>
      <c r="AW64" s="44">
        <f t="shared" si="63"/>
        <v>17.3125</v>
      </c>
      <c r="AX64" s="44">
        <f t="shared" si="63"/>
        <v>17.3125</v>
      </c>
      <c r="AY64" s="44">
        <f t="shared" si="63"/>
        <v>17.3125</v>
      </c>
      <c r="AZ64" s="44">
        <f t="shared" si="63"/>
        <v>17.3125</v>
      </c>
      <c r="BA64" s="44">
        <f t="shared" si="63"/>
        <v>17.3125</v>
      </c>
      <c r="BB64" s="44">
        <f t="shared" si="63"/>
        <v>17.3125</v>
      </c>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row>
    <row r="65" spans="1:90" ht="12.75" customHeight="1" x14ac:dyDescent="0.25">
      <c r="A65" s="2"/>
      <c r="B65" s="29" t="s">
        <v>1638</v>
      </c>
      <c r="C65" s="2"/>
      <c r="D65" s="2"/>
      <c r="E65" s="2"/>
      <c r="F65" s="2"/>
      <c r="G65" s="2"/>
      <c r="H65" s="2"/>
      <c r="I65" s="2"/>
      <c r="J65" s="2"/>
      <c r="K65" s="2"/>
      <c r="L65" s="2"/>
      <c r="M65" s="2"/>
      <c r="N65" s="2"/>
      <c r="O65" s="2"/>
      <c r="P65" s="2"/>
      <c r="Q65" s="2"/>
      <c r="R65" s="2"/>
      <c r="S65" s="2"/>
      <c r="T65" s="2"/>
      <c r="U65" s="2"/>
      <c r="V65" s="2"/>
      <c r="W65" s="2"/>
      <c r="X65" s="2"/>
      <c r="Y65" s="2"/>
      <c r="Z65" s="245">
        <f t="shared" ref="Z65:BB65" si="64">+Z9/Z63</f>
        <v>5.1437499999999998</v>
      </c>
      <c r="AA65" s="245">
        <f t="shared" si="64"/>
        <v>5.0575531914893617</v>
      </c>
      <c r="AB65" s="245">
        <f t="shared" si="64"/>
        <v>6.1272307692307688</v>
      </c>
      <c r="AC65" s="245">
        <f t="shared" si="64"/>
        <v>5.8921111111111104</v>
      </c>
      <c r="AD65" s="245">
        <f t="shared" si="64"/>
        <v>6.0158417415636221</v>
      </c>
      <c r="AE65" s="245">
        <f t="shared" si="64"/>
        <v>6.0590254401080115</v>
      </c>
      <c r="AF65" s="245">
        <f t="shared" si="64"/>
        <v>6.2821840822684374</v>
      </c>
      <c r="AG65" s="245">
        <f t="shared" si="64"/>
        <v>6.4767212624934336</v>
      </c>
      <c r="AH65" s="245">
        <f t="shared" si="64"/>
        <v>6.4767212624934336</v>
      </c>
      <c r="AI65" s="245">
        <f t="shared" si="64"/>
        <v>6.3873347662630868</v>
      </c>
      <c r="AJ65" s="245">
        <f t="shared" si="64"/>
        <v>6.4320280143782602</v>
      </c>
      <c r="AK65" s="245">
        <f t="shared" si="64"/>
        <v>6.4767212624934336</v>
      </c>
      <c r="AL65" s="245">
        <f t="shared" si="64"/>
        <v>6.4767212624934336</v>
      </c>
      <c r="AM65" s="245">
        <f t="shared" si="64"/>
        <v>6.3735220779360349</v>
      </c>
      <c r="AN65" s="245">
        <f t="shared" si="64"/>
        <v>6.4185576467963985</v>
      </c>
      <c r="AO65" s="245">
        <f t="shared" si="64"/>
        <v>6.4635932156567657</v>
      </c>
      <c r="AP65" s="245">
        <f t="shared" si="64"/>
        <v>6.4635932156567657</v>
      </c>
      <c r="AQ65" s="245">
        <f t="shared" si="64"/>
        <v>6.4185576467963985</v>
      </c>
      <c r="AR65" s="245">
        <f t="shared" si="64"/>
        <v>6.4185576467963985</v>
      </c>
      <c r="AS65" s="245">
        <f t="shared" si="64"/>
        <v>6.4635932156567657</v>
      </c>
      <c r="AT65" s="245">
        <f t="shared" si="64"/>
        <v>6.4635932156567657</v>
      </c>
      <c r="AU65" s="245">
        <f t="shared" si="64"/>
        <v>6.3735220779360349</v>
      </c>
      <c r="AV65" s="245">
        <f t="shared" si="64"/>
        <v>6.4185576467963985</v>
      </c>
      <c r="AW65" s="245">
        <f t="shared" si="64"/>
        <v>6.4635932156567657</v>
      </c>
      <c r="AX65" s="245">
        <f t="shared" si="64"/>
        <v>6.4635932156567657</v>
      </c>
      <c r="AY65" s="245">
        <f t="shared" si="64"/>
        <v>6.3735220779360349</v>
      </c>
      <c r="AZ65" s="245">
        <f t="shared" si="64"/>
        <v>6.4185576467963985</v>
      </c>
      <c r="BA65" s="245">
        <f t="shared" si="64"/>
        <v>6.4635932156567657</v>
      </c>
      <c r="BB65" s="245">
        <f t="shared" si="64"/>
        <v>6.4635932156567657</v>
      </c>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row>
    <row r="66" spans="1:90" ht="12.75" customHeight="1" x14ac:dyDescent="0.25">
      <c r="A66" s="2"/>
      <c r="B66" s="29"/>
      <c r="C66" s="2"/>
      <c r="D66" s="2"/>
      <c r="E66" s="2"/>
      <c r="F66" s="2"/>
      <c r="G66" s="2"/>
      <c r="H66" s="2"/>
      <c r="I66" s="2"/>
      <c r="J66" s="2"/>
      <c r="K66" s="2"/>
      <c r="L66" s="2"/>
      <c r="M66" s="2"/>
      <c r="N66" s="2"/>
      <c r="O66" s="2"/>
      <c r="P66" s="2"/>
      <c r="Q66" s="2"/>
      <c r="R66" s="2"/>
      <c r="S66" s="2"/>
      <c r="T66" s="2"/>
      <c r="U66" s="2"/>
      <c r="V66" s="2"/>
      <c r="W66" s="2"/>
      <c r="X66" s="2"/>
      <c r="Y66" s="2"/>
      <c r="Z66" s="245"/>
      <c r="AA66" s="245"/>
      <c r="AB66" s="245"/>
      <c r="AC66" s="245"/>
      <c r="AD66" s="245"/>
      <c r="AE66" s="245"/>
      <c r="AF66" s="245"/>
      <c r="AG66" s="245"/>
      <c r="AH66" s="245"/>
      <c r="AI66" s="245"/>
      <c r="AJ66" s="245"/>
      <c r="AK66" s="245"/>
      <c r="AL66" s="245"/>
      <c r="AM66" s="245"/>
      <c r="AN66" s="245"/>
      <c r="AO66" s="245"/>
      <c r="AP66" s="245"/>
      <c r="AQ66" s="245"/>
      <c r="AR66" s="245"/>
      <c r="AS66" s="245"/>
      <c r="AT66" s="245"/>
      <c r="AU66" s="245"/>
      <c r="AV66" s="245"/>
      <c r="AW66" s="245"/>
      <c r="AX66" s="245"/>
      <c r="AY66" s="245"/>
      <c r="AZ66" s="245"/>
      <c r="BA66" s="245"/>
      <c r="BB66" s="245"/>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row>
    <row r="67" spans="1:90" ht="12.75" customHeight="1" x14ac:dyDescent="0.25">
      <c r="A67" s="2"/>
      <c r="B67" s="29" t="s">
        <v>1639</v>
      </c>
      <c r="C67" s="2"/>
      <c r="D67" s="2"/>
      <c r="E67" s="2"/>
      <c r="F67" s="2"/>
      <c r="G67" s="2"/>
      <c r="H67" s="2"/>
      <c r="I67" s="2"/>
      <c r="J67" s="2"/>
      <c r="K67" s="2"/>
      <c r="L67" s="2"/>
      <c r="M67" s="2"/>
      <c r="N67" s="2"/>
      <c r="O67" s="2"/>
      <c r="P67" s="2"/>
      <c r="Q67" s="2"/>
      <c r="R67" s="2"/>
      <c r="S67" s="2"/>
      <c r="T67" s="2"/>
      <c r="U67" s="2"/>
      <c r="V67" s="2"/>
      <c r="W67" s="2"/>
      <c r="X67" s="2"/>
      <c r="Y67" s="2"/>
      <c r="Z67" s="245"/>
      <c r="AA67" s="245"/>
      <c r="AB67" s="245"/>
      <c r="AC67" s="245"/>
      <c r="AD67" s="409">
        <v>21.159271608104646</v>
      </c>
      <c r="AE67" s="44">
        <f t="shared" ref="AE67:BB67" si="65">+AD67</f>
        <v>21.159271608104646</v>
      </c>
      <c r="AF67" s="44">
        <f t="shared" si="65"/>
        <v>21.159271608104646</v>
      </c>
      <c r="AG67" s="44">
        <f t="shared" si="65"/>
        <v>21.159271608104646</v>
      </c>
      <c r="AH67" s="44">
        <f t="shared" si="65"/>
        <v>21.159271608104646</v>
      </c>
      <c r="AI67" s="44">
        <f t="shared" si="65"/>
        <v>21.159271608104646</v>
      </c>
      <c r="AJ67" s="44">
        <f t="shared" si="65"/>
        <v>21.159271608104646</v>
      </c>
      <c r="AK67" s="44">
        <f t="shared" si="65"/>
        <v>21.159271608104646</v>
      </c>
      <c r="AL67" s="44">
        <f t="shared" si="65"/>
        <v>21.159271608104646</v>
      </c>
      <c r="AM67" s="44">
        <f t="shared" si="65"/>
        <v>21.159271608104646</v>
      </c>
      <c r="AN67" s="44">
        <f t="shared" si="65"/>
        <v>21.159271608104646</v>
      </c>
      <c r="AO67" s="44">
        <f t="shared" si="65"/>
        <v>21.159271608104646</v>
      </c>
      <c r="AP67" s="44">
        <f t="shared" si="65"/>
        <v>21.159271608104646</v>
      </c>
      <c r="AQ67" s="44">
        <f t="shared" si="65"/>
        <v>21.159271608104646</v>
      </c>
      <c r="AR67" s="44">
        <f t="shared" si="65"/>
        <v>21.159271608104646</v>
      </c>
      <c r="AS67" s="44">
        <f t="shared" si="65"/>
        <v>21.159271608104646</v>
      </c>
      <c r="AT67" s="44">
        <f t="shared" si="65"/>
        <v>21.159271608104646</v>
      </c>
      <c r="AU67" s="44">
        <f t="shared" si="65"/>
        <v>21.159271608104646</v>
      </c>
      <c r="AV67" s="44">
        <f t="shared" si="65"/>
        <v>21.159271608104646</v>
      </c>
      <c r="AW67" s="44">
        <f t="shared" si="65"/>
        <v>21.159271608104646</v>
      </c>
      <c r="AX67" s="44">
        <f t="shared" si="65"/>
        <v>21.159271608104646</v>
      </c>
      <c r="AY67" s="44">
        <f t="shared" si="65"/>
        <v>21.159271608104646</v>
      </c>
      <c r="AZ67" s="44">
        <f t="shared" si="65"/>
        <v>21.159271608104646</v>
      </c>
      <c r="BA67" s="44">
        <f t="shared" si="65"/>
        <v>21.159271608104646</v>
      </c>
      <c r="BB67" s="44">
        <f t="shared" si="65"/>
        <v>21.159271608104646</v>
      </c>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row>
    <row r="68" spans="1:90" ht="12.75" customHeight="1" x14ac:dyDescent="0.25">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row>
    <row r="69" spans="1:90" ht="12.75" customHeight="1" x14ac:dyDescent="0.25">
      <c r="A69" s="2"/>
      <c r="B69" s="2" t="s">
        <v>1640</v>
      </c>
      <c r="C69" s="2"/>
      <c r="D69" s="2"/>
      <c r="E69" s="2"/>
      <c r="F69" s="2"/>
      <c r="G69" s="2"/>
      <c r="H69" s="2"/>
      <c r="I69" s="2"/>
      <c r="J69" s="2"/>
      <c r="K69" s="2"/>
      <c r="L69" s="2"/>
      <c r="M69" s="2"/>
      <c r="N69" s="2"/>
      <c r="O69" s="2"/>
      <c r="P69" s="2"/>
      <c r="Q69" s="2"/>
      <c r="R69" s="2"/>
      <c r="S69" s="2"/>
      <c r="T69" s="2"/>
      <c r="U69" s="2"/>
      <c r="V69" s="223">
        <v>0</v>
      </c>
      <c r="W69" s="223">
        <v>0</v>
      </c>
      <c r="X69" s="223">
        <v>0</v>
      </c>
      <c r="Y69" s="223">
        <v>0</v>
      </c>
      <c r="Z69" s="223">
        <v>0</v>
      </c>
      <c r="AA69" s="223">
        <v>0</v>
      </c>
      <c r="AB69" s="223">
        <v>3.3333333333333335</v>
      </c>
      <c r="AC69" s="223">
        <v>10</v>
      </c>
      <c r="AD69" s="223">
        <v>10.333333333333334</v>
      </c>
      <c r="AE69" s="223">
        <v>13</v>
      </c>
      <c r="AF69" s="223">
        <v>15</v>
      </c>
      <c r="AG69" s="223">
        <v>15</v>
      </c>
      <c r="AH69" s="223">
        <v>15</v>
      </c>
      <c r="AI69" s="223">
        <v>15</v>
      </c>
      <c r="AJ69" s="223">
        <v>15</v>
      </c>
      <c r="AK69" s="223">
        <v>15</v>
      </c>
      <c r="AL69" s="223">
        <v>15</v>
      </c>
      <c r="AM69" s="15">
        <f t="shared" ref="AM69:BB69" si="66">AL69</f>
        <v>15</v>
      </c>
      <c r="AN69" s="15">
        <f t="shared" si="66"/>
        <v>15</v>
      </c>
      <c r="AO69" s="15">
        <f t="shared" si="66"/>
        <v>15</v>
      </c>
      <c r="AP69" s="15">
        <f t="shared" si="66"/>
        <v>15</v>
      </c>
      <c r="AQ69" s="15">
        <f t="shared" si="66"/>
        <v>15</v>
      </c>
      <c r="AR69" s="15">
        <f t="shared" si="66"/>
        <v>15</v>
      </c>
      <c r="AS69" s="15">
        <f t="shared" si="66"/>
        <v>15</v>
      </c>
      <c r="AT69" s="15">
        <f t="shared" si="66"/>
        <v>15</v>
      </c>
      <c r="AU69" s="15">
        <f t="shared" si="66"/>
        <v>15</v>
      </c>
      <c r="AV69" s="15">
        <f t="shared" si="66"/>
        <v>15</v>
      </c>
      <c r="AW69" s="15">
        <f t="shared" si="66"/>
        <v>15</v>
      </c>
      <c r="AX69" s="15">
        <f t="shared" si="66"/>
        <v>15</v>
      </c>
      <c r="AY69" s="15">
        <f t="shared" si="66"/>
        <v>15</v>
      </c>
      <c r="AZ69" s="15">
        <f t="shared" si="66"/>
        <v>15</v>
      </c>
      <c r="BA69" s="15">
        <f t="shared" si="66"/>
        <v>15</v>
      </c>
      <c r="BB69" s="15">
        <f t="shared" si="66"/>
        <v>15</v>
      </c>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row>
    <row r="70" spans="1:90" ht="12.75" customHeight="1" x14ac:dyDescent="0.25">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row>
    <row r="71" spans="1:90" ht="12.75" customHeight="1" x14ac:dyDescent="0.25">
      <c r="A71" s="2"/>
      <c r="B71" s="2" t="s">
        <v>1641</v>
      </c>
      <c r="C71" s="2"/>
      <c r="D71" s="2"/>
      <c r="E71" s="2"/>
      <c r="F71" s="2"/>
      <c r="G71" s="2"/>
      <c r="H71" s="2"/>
      <c r="I71" s="2"/>
      <c r="J71" s="2"/>
      <c r="K71" s="2"/>
      <c r="L71" s="2"/>
      <c r="M71" s="2"/>
      <c r="N71" s="2"/>
      <c r="O71" s="2"/>
      <c r="P71" s="2"/>
      <c r="Q71" s="2"/>
      <c r="R71" s="2"/>
      <c r="S71" s="365"/>
      <c r="T71" s="365"/>
      <c r="U71" s="365"/>
      <c r="V71" s="223">
        <v>118</v>
      </c>
      <c r="W71" s="15">
        <f t="shared" ref="W71:BB71" si="67">V71</f>
        <v>118</v>
      </c>
      <c r="X71" s="15">
        <f t="shared" si="67"/>
        <v>118</v>
      </c>
      <c r="Y71" s="15">
        <f t="shared" si="67"/>
        <v>118</v>
      </c>
      <c r="Z71" s="15">
        <f t="shared" si="67"/>
        <v>118</v>
      </c>
      <c r="AA71" s="15">
        <f t="shared" si="67"/>
        <v>118</v>
      </c>
      <c r="AB71" s="15">
        <f t="shared" si="67"/>
        <v>118</v>
      </c>
      <c r="AC71" s="15">
        <f t="shared" si="67"/>
        <v>118</v>
      </c>
      <c r="AD71" s="15">
        <f t="shared" si="67"/>
        <v>118</v>
      </c>
      <c r="AE71" s="15">
        <f t="shared" si="67"/>
        <v>118</v>
      </c>
      <c r="AF71" s="15">
        <f t="shared" si="67"/>
        <v>118</v>
      </c>
      <c r="AG71" s="15">
        <f t="shared" si="67"/>
        <v>118</v>
      </c>
      <c r="AH71" s="15">
        <f t="shared" si="67"/>
        <v>118</v>
      </c>
      <c r="AI71" s="15">
        <f t="shared" si="67"/>
        <v>118</v>
      </c>
      <c r="AJ71" s="15">
        <f t="shared" si="67"/>
        <v>118</v>
      </c>
      <c r="AK71" s="15">
        <f t="shared" si="67"/>
        <v>118</v>
      </c>
      <c r="AL71" s="15">
        <f t="shared" si="67"/>
        <v>118</v>
      </c>
      <c r="AM71" s="15">
        <f t="shared" si="67"/>
        <v>118</v>
      </c>
      <c r="AN71" s="15">
        <f t="shared" si="67"/>
        <v>118</v>
      </c>
      <c r="AO71" s="15">
        <f t="shared" si="67"/>
        <v>118</v>
      </c>
      <c r="AP71" s="15">
        <f t="shared" si="67"/>
        <v>118</v>
      </c>
      <c r="AQ71" s="15">
        <f t="shared" si="67"/>
        <v>118</v>
      </c>
      <c r="AR71" s="15">
        <f t="shared" si="67"/>
        <v>118</v>
      </c>
      <c r="AS71" s="15">
        <f t="shared" si="67"/>
        <v>118</v>
      </c>
      <c r="AT71" s="15">
        <f t="shared" si="67"/>
        <v>118</v>
      </c>
      <c r="AU71" s="15">
        <f t="shared" si="67"/>
        <v>118</v>
      </c>
      <c r="AV71" s="15">
        <f t="shared" si="67"/>
        <v>118</v>
      </c>
      <c r="AW71" s="15">
        <f t="shared" si="67"/>
        <v>118</v>
      </c>
      <c r="AX71" s="15">
        <f t="shared" si="67"/>
        <v>118</v>
      </c>
      <c r="AY71" s="15">
        <f t="shared" si="67"/>
        <v>118</v>
      </c>
      <c r="AZ71" s="15">
        <f t="shared" si="67"/>
        <v>118</v>
      </c>
      <c r="BA71" s="15">
        <f t="shared" si="67"/>
        <v>118</v>
      </c>
      <c r="BB71" s="15">
        <f t="shared" si="67"/>
        <v>118</v>
      </c>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row>
    <row r="72" spans="1:90" ht="12.75" customHeight="1" x14ac:dyDescent="0.25">
      <c r="A72" s="2"/>
      <c r="B72" s="2" t="s">
        <v>1642</v>
      </c>
      <c r="C72" s="2"/>
      <c r="D72" s="2"/>
      <c r="E72" s="2"/>
      <c r="F72" s="2"/>
      <c r="G72" s="2"/>
      <c r="H72" s="2"/>
      <c r="I72" s="2"/>
      <c r="J72" s="2"/>
      <c r="K72" s="2"/>
      <c r="L72" s="2"/>
      <c r="M72" s="2"/>
      <c r="N72" s="2"/>
      <c r="O72" s="2"/>
      <c r="P72" s="2"/>
      <c r="Q72" s="2"/>
      <c r="R72" s="2"/>
      <c r="S72" s="2"/>
      <c r="T72" s="2"/>
      <c r="U72" s="2"/>
      <c r="V72" s="15">
        <f t="shared" ref="V72:BB72" si="68">V76*V71*V60/1000</f>
        <v>0</v>
      </c>
      <c r="W72" s="15">
        <f t="shared" si="68"/>
        <v>148.68</v>
      </c>
      <c r="X72" s="15">
        <f t="shared" si="68"/>
        <v>536.9</v>
      </c>
      <c r="Y72" s="15">
        <f t="shared" si="68"/>
        <v>863.05200000000002</v>
      </c>
      <c r="Z72" s="15">
        <f t="shared" si="68"/>
        <v>1156.164</v>
      </c>
      <c r="AA72" s="15">
        <f t="shared" si="68"/>
        <v>2239.5441250000003</v>
      </c>
      <c r="AB72" s="15">
        <f t="shared" si="68"/>
        <v>4833.4422500000001</v>
      </c>
      <c r="AC72" s="15">
        <f t="shared" si="68"/>
        <v>5074.5015000000003</v>
      </c>
      <c r="AD72" s="15">
        <f t="shared" si="68"/>
        <v>4402.9251607272727</v>
      </c>
      <c r="AE72" s="15">
        <f t="shared" si="68"/>
        <v>4211.3247954545459</v>
      </c>
      <c r="AF72" s="15">
        <f t="shared" si="68"/>
        <v>3818.4734742424248</v>
      </c>
      <c r="AG72" s="15">
        <f t="shared" si="68"/>
        <v>3475.6388666666671</v>
      </c>
      <c r="AH72" s="15">
        <f t="shared" si="68"/>
        <v>3475.6388666666671</v>
      </c>
      <c r="AI72" s="15">
        <f t="shared" si="68"/>
        <v>3400.0815000000007</v>
      </c>
      <c r="AJ72" s="15">
        <f t="shared" si="68"/>
        <v>3437.8601833333337</v>
      </c>
      <c r="AK72" s="15">
        <f t="shared" si="68"/>
        <v>3475.6388666666671</v>
      </c>
      <c r="AL72" s="15">
        <f t="shared" si="68"/>
        <v>3475.6388666666671</v>
      </c>
      <c r="AM72" s="15">
        <f t="shared" si="68"/>
        <v>3492.0108750000004</v>
      </c>
      <c r="AN72" s="15">
        <f t="shared" si="68"/>
        <v>3530.8109958333334</v>
      </c>
      <c r="AO72" s="15">
        <f t="shared" si="68"/>
        <v>3569.6111166666674</v>
      </c>
      <c r="AP72" s="15">
        <f t="shared" si="68"/>
        <v>3569.6111166666674</v>
      </c>
      <c r="AQ72" s="15">
        <f t="shared" si="68"/>
        <v>3530.8109958333334</v>
      </c>
      <c r="AR72" s="15">
        <f t="shared" si="68"/>
        <v>3530.8109958333334</v>
      </c>
      <c r="AS72" s="15">
        <f t="shared" si="68"/>
        <v>3569.6111166666674</v>
      </c>
      <c r="AT72" s="15">
        <f t="shared" si="68"/>
        <v>3569.6111166666674</v>
      </c>
      <c r="AU72" s="15">
        <f t="shared" si="68"/>
        <v>3492.0108750000004</v>
      </c>
      <c r="AV72" s="15">
        <f t="shared" si="68"/>
        <v>3530.8109958333334</v>
      </c>
      <c r="AW72" s="15">
        <f t="shared" si="68"/>
        <v>3569.6111166666674</v>
      </c>
      <c r="AX72" s="15">
        <f t="shared" si="68"/>
        <v>3569.6111166666674</v>
      </c>
      <c r="AY72" s="15">
        <f t="shared" si="68"/>
        <v>3492.0108750000004</v>
      </c>
      <c r="AZ72" s="15">
        <f t="shared" si="68"/>
        <v>3530.8109958333334</v>
      </c>
      <c r="BA72" s="15">
        <f t="shared" si="68"/>
        <v>3569.6111166666674</v>
      </c>
      <c r="BB72" s="15">
        <f t="shared" si="68"/>
        <v>3569.6111166666674</v>
      </c>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row>
    <row r="73" spans="1:90" ht="12.75" customHeight="1" x14ac:dyDescent="0.25">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row>
    <row r="74" spans="1:90" ht="12.75" customHeight="1" x14ac:dyDescent="0.25">
      <c r="A74" s="2"/>
      <c r="B74" s="114" t="s">
        <v>1643</v>
      </c>
      <c r="C74" s="410">
        <v>43101</v>
      </c>
      <c r="D74" s="410">
        <f t="shared" ref="D74:BB74" si="69">C75+1</f>
        <v>43191</v>
      </c>
      <c r="E74" s="410">
        <f t="shared" si="69"/>
        <v>43282</v>
      </c>
      <c r="F74" s="410">
        <f t="shared" si="69"/>
        <v>43374</v>
      </c>
      <c r="G74" s="410">
        <f t="shared" si="69"/>
        <v>43466</v>
      </c>
      <c r="H74" s="410">
        <f t="shared" si="69"/>
        <v>43556</v>
      </c>
      <c r="I74" s="410">
        <f t="shared" si="69"/>
        <v>43647</v>
      </c>
      <c r="J74" s="410">
        <f t="shared" si="69"/>
        <v>43739</v>
      </c>
      <c r="K74" s="410">
        <f t="shared" si="69"/>
        <v>43831</v>
      </c>
      <c r="L74" s="410">
        <f t="shared" si="69"/>
        <v>43922</v>
      </c>
      <c r="M74" s="410">
        <f t="shared" si="69"/>
        <v>44013</v>
      </c>
      <c r="N74" s="410">
        <f t="shared" si="69"/>
        <v>44105</v>
      </c>
      <c r="O74" s="410">
        <f t="shared" si="69"/>
        <v>44197</v>
      </c>
      <c r="P74" s="410">
        <f t="shared" si="69"/>
        <v>44287</v>
      </c>
      <c r="Q74" s="410">
        <f t="shared" si="69"/>
        <v>44378</v>
      </c>
      <c r="R74" s="410">
        <f t="shared" si="69"/>
        <v>44470</v>
      </c>
      <c r="S74" s="410">
        <f t="shared" si="69"/>
        <v>44562</v>
      </c>
      <c r="T74" s="410">
        <f t="shared" si="69"/>
        <v>44652</v>
      </c>
      <c r="U74" s="410">
        <f t="shared" si="69"/>
        <v>44743</v>
      </c>
      <c r="V74" s="410">
        <f t="shared" si="69"/>
        <v>44835</v>
      </c>
      <c r="W74" s="410">
        <f t="shared" si="69"/>
        <v>44927</v>
      </c>
      <c r="X74" s="410">
        <f t="shared" si="69"/>
        <v>45017</v>
      </c>
      <c r="Y74" s="410">
        <f t="shared" si="69"/>
        <v>45108</v>
      </c>
      <c r="Z74" s="410">
        <f t="shared" si="69"/>
        <v>45200</v>
      </c>
      <c r="AA74" s="410">
        <f t="shared" si="69"/>
        <v>45292</v>
      </c>
      <c r="AB74" s="410">
        <f t="shared" si="69"/>
        <v>45383</v>
      </c>
      <c r="AC74" s="410">
        <f t="shared" si="69"/>
        <v>45474</v>
      </c>
      <c r="AD74" s="410">
        <f t="shared" si="69"/>
        <v>45566</v>
      </c>
      <c r="AE74" s="410">
        <f t="shared" si="69"/>
        <v>45658</v>
      </c>
      <c r="AF74" s="410">
        <f t="shared" si="69"/>
        <v>45748</v>
      </c>
      <c r="AG74" s="410">
        <f t="shared" si="69"/>
        <v>45839</v>
      </c>
      <c r="AH74" s="410">
        <f t="shared" si="69"/>
        <v>45931</v>
      </c>
      <c r="AI74" s="410">
        <f t="shared" si="69"/>
        <v>46023</v>
      </c>
      <c r="AJ74" s="410">
        <f t="shared" si="69"/>
        <v>46113</v>
      </c>
      <c r="AK74" s="410">
        <f t="shared" si="69"/>
        <v>46204</v>
      </c>
      <c r="AL74" s="410">
        <f t="shared" si="69"/>
        <v>46296</v>
      </c>
      <c r="AM74" s="410">
        <f t="shared" si="69"/>
        <v>46388</v>
      </c>
      <c r="AN74" s="410">
        <f t="shared" si="69"/>
        <v>46478</v>
      </c>
      <c r="AO74" s="410">
        <f t="shared" si="69"/>
        <v>46569</v>
      </c>
      <c r="AP74" s="410">
        <f t="shared" si="69"/>
        <v>46661</v>
      </c>
      <c r="AQ74" s="410">
        <f t="shared" si="69"/>
        <v>46753</v>
      </c>
      <c r="AR74" s="410">
        <f t="shared" si="69"/>
        <v>46844</v>
      </c>
      <c r="AS74" s="410">
        <f t="shared" si="69"/>
        <v>46935</v>
      </c>
      <c r="AT74" s="410">
        <f t="shared" si="69"/>
        <v>47027</v>
      </c>
      <c r="AU74" s="410">
        <f t="shared" si="69"/>
        <v>47119</v>
      </c>
      <c r="AV74" s="410">
        <f t="shared" si="69"/>
        <v>47209</v>
      </c>
      <c r="AW74" s="410">
        <f t="shared" si="69"/>
        <v>47300</v>
      </c>
      <c r="AX74" s="410">
        <f t="shared" si="69"/>
        <v>47392</v>
      </c>
      <c r="AY74" s="410">
        <f t="shared" si="69"/>
        <v>47484</v>
      </c>
      <c r="AZ74" s="410">
        <f t="shared" si="69"/>
        <v>47574</v>
      </c>
      <c r="BA74" s="410">
        <f t="shared" si="69"/>
        <v>47665</v>
      </c>
      <c r="BB74" s="410">
        <f t="shared" si="69"/>
        <v>47757</v>
      </c>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row>
    <row r="75" spans="1:90" ht="12.75" customHeight="1" x14ac:dyDescent="0.25">
      <c r="A75" s="2"/>
      <c r="B75" s="114" t="s">
        <v>1644</v>
      </c>
      <c r="C75" s="410">
        <f t="shared" ref="C75:BB75" si="70">EOMONTH(C74,2)</f>
        <v>43190</v>
      </c>
      <c r="D75" s="410">
        <f t="shared" si="70"/>
        <v>43281</v>
      </c>
      <c r="E75" s="410">
        <f t="shared" si="70"/>
        <v>43373</v>
      </c>
      <c r="F75" s="410">
        <f t="shared" si="70"/>
        <v>43465</v>
      </c>
      <c r="G75" s="410">
        <f t="shared" si="70"/>
        <v>43555</v>
      </c>
      <c r="H75" s="410">
        <f t="shared" si="70"/>
        <v>43646</v>
      </c>
      <c r="I75" s="410">
        <f t="shared" si="70"/>
        <v>43738</v>
      </c>
      <c r="J75" s="410">
        <f t="shared" si="70"/>
        <v>43830</v>
      </c>
      <c r="K75" s="410">
        <f t="shared" si="70"/>
        <v>43921</v>
      </c>
      <c r="L75" s="410">
        <f t="shared" si="70"/>
        <v>44012</v>
      </c>
      <c r="M75" s="410">
        <f t="shared" si="70"/>
        <v>44104</v>
      </c>
      <c r="N75" s="410">
        <f t="shared" si="70"/>
        <v>44196</v>
      </c>
      <c r="O75" s="410">
        <f t="shared" si="70"/>
        <v>44286</v>
      </c>
      <c r="P75" s="410">
        <f t="shared" si="70"/>
        <v>44377</v>
      </c>
      <c r="Q75" s="410">
        <f t="shared" si="70"/>
        <v>44469</v>
      </c>
      <c r="R75" s="410">
        <f t="shared" si="70"/>
        <v>44561</v>
      </c>
      <c r="S75" s="410">
        <f t="shared" si="70"/>
        <v>44651</v>
      </c>
      <c r="T75" s="410">
        <f t="shared" si="70"/>
        <v>44742</v>
      </c>
      <c r="U75" s="410">
        <f t="shared" si="70"/>
        <v>44834</v>
      </c>
      <c r="V75" s="410">
        <f t="shared" si="70"/>
        <v>44926</v>
      </c>
      <c r="W75" s="410">
        <f t="shared" si="70"/>
        <v>45016</v>
      </c>
      <c r="X75" s="410">
        <f t="shared" si="70"/>
        <v>45107</v>
      </c>
      <c r="Y75" s="410">
        <f t="shared" si="70"/>
        <v>45199</v>
      </c>
      <c r="Z75" s="410">
        <f t="shared" si="70"/>
        <v>45291</v>
      </c>
      <c r="AA75" s="410">
        <f t="shared" si="70"/>
        <v>45382</v>
      </c>
      <c r="AB75" s="410">
        <f t="shared" si="70"/>
        <v>45473</v>
      </c>
      <c r="AC75" s="410">
        <f t="shared" si="70"/>
        <v>45565</v>
      </c>
      <c r="AD75" s="410">
        <f t="shared" si="70"/>
        <v>45657</v>
      </c>
      <c r="AE75" s="410">
        <f t="shared" si="70"/>
        <v>45747</v>
      </c>
      <c r="AF75" s="410">
        <f t="shared" si="70"/>
        <v>45838</v>
      </c>
      <c r="AG75" s="410">
        <f t="shared" si="70"/>
        <v>45930</v>
      </c>
      <c r="AH75" s="410">
        <f t="shared" si="70"/>
        <v>46022</v>
      </c>
      <c r="AI75" s="410">
        <f t="shared" si="70"/>
        <v>46112</v>
      </c>
      <c r="AJ75" s="410">
        <f t="shared" si="70"/>
        <v>46203</v>
      </c>
      <c r="AK75" s="410">
        <f t="shared" si="70"/>
        <v>46295</v>
      </c>
      <c r="AL75" s="410">
        <f t="shared" si="70"/>
        <v>46387</v>
      </c>
      <c r="AM75" s="410">
        <f t="shared" si="70"/>
        <v>46477</v>
      </c>
      <c r="AN75" s="410">
        <f t="shared" si="70"/>
        <v>46568</v>
      </c>
      <c r="AO75" s="410">
        <f t="shared" si="70"/>
        <v>46660</v>
      </c>
      <c r="AP75" s="410">
        <f t="shared" si="70"/>
        <v>46752</v>
      </c>
      <c r="AQ75" s="410">
        <f t="shared" si="70"/>
        <v>46843</v>
      </c>
      <c r="AR75" s="410">
        <f t="shared" si="70"/>
        <v>46934</v>
      </c>
      <c r="AS75" s="410">
        <f t="shared" si="70"/>
        <v>47026</v>
      </c>
      <c r="AT75" s="410">
        <f t="shared" si="70"/>
        <v>47118</v>
      </c>
      <c r="AU75" s="410">
        <f t="shared" si="70"/>
        <v>47208</v>
      </c>
      <c r="AV75" s="410">
        <f t="shared" si="70"/>
        <v>47299</v>
      </c>
      <c r="AW75" s="410">
        <f t="shared" si="70"/>
        <v>47391</v>
      </c>
      <c r="AX75" s="410">
        <f t="shared" si="70"/>
        <v>47483</v>
      </c>
      <c r="AY75" s="410">
        <f t="shared" si="70"/>
        <v>47573</v>
      </c>
      <c r="AZ75" s="410">
        <f t="shared" si="70"/>
        <v>47664</v>
      </c>
      <c r="BA75" s="410">
        <f t="shared" si="70"/>
        <v>47756</v>
      </c>
      <c r="BB75" s="410">
        <f t="shared" si="70"/>
        <v>47848</v>
      </c>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row>
    <row r="76" spans="1:90" ht="12.75" customHeight="1" x14ac:dyDescent="0.25">
      <c r="A76" s="2"/>
      <c r="B76" s="114" t="s">
        <v>1645</v>
      </c>
      <c r="C76" s="411">
        <f t="shared" ref="C76:BB76" si="71">C75-C74+1</f>
        <v>90</v>
      </c>
      <c r="D76" s="411">
        <f t="shared" si="71"/>
        <v>91</v>
      </c>
      <c r="E76" s="411">
        <f t="shared" si="71"/>
        <v>92</v>
      </c>
      <c r="F76" s="411">
        <f t="shared" si="71"/>
        <v>92</v>
      </c>
      <c r="G76" s="411">
        <f t="shared" si="71"/>
        <v>90</v>
      </c>
      <c r="H76" s="411">
        <f t="shared" si="71"/>
        <v>91</v>
      </c>
      <c r="I76" s="411">
        <f t="shared" si="71"/>
        <v>92</v>
      </c>
      <c r="J76" s="411">
        <f t="shared" si="71"/>
        <v>92</v>
      </c>
      <c r="K76" s="411">
        <f t="shared" si="71"/>
        <v>91</v>
      </c>
      <c r="L76" s="411">
        <f t="shared" si="71"/>
        <v>91</v>
      </c>
      <c r="M76" s="411">
        <f t="shared" si="71"/>
        <v>92</v>
      </c>
      <c r="N76" s="411">
        <f t="shared" si="71"/>
        <v>92</v>
      </c>
      <c r="O76" s="411">
        <f t="shared" si="71"/>
        <v>90</v>
      </c>
      <c r="P76" s="411">
        <f t="shared" si="71"/>
        <v>91</v>
      </c>
      <c r="Q76" s="411">
        <f t="shared" si="71"/>
        <v>92</v>
      </c>
      <c r="R76" s="411">
        <f t="shared" si="71"/>
        <v>92</v>
      </c>
      <c r="S76" s="411">
        <f t="shared" si="71"/>
        <v>90</v>
      </c>
      <c r="T76" s="411">
        <f t="shared" si="71"/>
        <v>91</v>
      </c>
      <c r="U76" s="411">
        <f t="shared" si="71"/>
        <v>92</v>
      </c>
      <c r="V76" s="411">
        <f t="shared" si="71"/>
        <v>92</v>
      </c>
      <c r="W76" s="411">
        <f t="shared" si="71"/>
        <v>90</v>
      </c>
      <c r="X76" s="411">
        <f t="shared" si="71"/>
        <v>91</v>
      </c>
      <c r="Y76" s="411">
        <f t="shared" si="71"/>
        <v>92</v>
      </c>
      <c r="Z76" s="411">
        <f t="shared" si="71"/>
        <v>92</v>
      </c>
      <c r="AA76" s="411">
        <f t="shared" si="71"/>
        <v>91</v>
      </c>
      <c r="AB76" s="411">
        <f t="shared" si="71"/>
        <v>91</v>
      </c>
      <c r="AC76" s="411">
        <f t="shared" si="71"/>
        <v>92</v>
      </c>
      <c r="AD76" s="411">
        <f t="shared" si="71"/>
        <v>92</v>
      </c>
      <c r="AE76" s="411">
        <f t="shared" si="71"/>
        <v>90</v>
      </c>
      <c r="AF76" s="411">
        <f t="shared" si="71"/>
        <v>91</v>
      </c>
      <c r="AG76" s="411">
        <f t="shared" si="71"/>
        <v>92</v>
      </c>
      <c r="AH76" s="411">
        <f t="shared" si="71"/>
        <v>92</v>
      </c>
      <c r="AI76" s="411">
        <f t="shared" si="71"/>
        <v>90</v>
      </c>
      <c r="AJ76" s="411">
        <f t="shared" si="71"/>
        <v>91</v>
      </c>
      <c r="AK76" s="411">
        <f t="shared" si="71"/>
        <v>92</v>
      </c>
      <c r="AL76" s="411">
        <f t="shared" si="71"/>
        <v>92</v>
      </c>
      <c r="AM76" s="411">
        <f t="shared" si="71"/>
        <v>90</v>
      </c>
      <c r="AN76" s="411">
        <f t="shared" si="71"/>
        <v>91</v>
      </c>
      <c r="AO76" s="411">
        <f t="shared" si="71"/>
        <v>92</v>
      </c>
      <c r="AP76" s="411">
        <f t="shared" si="71"/>
        <v>92</v>
      </c>
      <c r="AQ76" s="411">
        <f t="shared" si="71"/>
        <v>91</v>
      </c>
      <c r="AR76" s="411">
        <f t="shared" si="71"/>
        <v>91</v>
      </c>
      <c r="AS76" s="411">
        <f t="shared" si="71"/>
        <v>92</v>
      </c>
      <c r="AT76" s="411">
        <f t="shared" si="71"/>
        <v>92</v>
      </c>
      <c r="AU76" s="411">
        <f t="shared" si="71"/>
        <v>90</v>
      </c>
      <c r="AV76" s="411">
        <f t="shared" si="71"/>
        <v>91</v>
      </c>
      <c r="AW76" s="411">
        <f t="shared" si="71"/>
        <v>92</v>
      </c>
      <c r="AX76" s="411">
        <f t="shared" si="71"/>
        <v>92</v>
      </c>
      <c r="AY76" s="411">
        <f t="shared" si="71"/>
        <v>90</v>
      </c>
      <c r="AZ76" s="411">
        <f t="shared" si="71"/>
        <v>91</v>
      </c>
      <c r="BA76" s="411">
        <f t="shared" si="71"/>
        <v>92</v>
      </c>
      <c r="BB76" s="411">
        <f t="shared" si="71"/>
        <v>92</v>
      </c>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row>
    <row r="77" spans="1:90" ht="12.75"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row>
    <row r="78" spans="1:90" ht="12.75" customHeight="1" x14ac:dyDescent="0.25">
      <c r="A78" s="2"/>
      <c r="B78" s="13" t="s">
        <v>1646</v>
      </c>
      <c r="C78" s="288"/>
      <c r="D78" s="288"/>
      <c r="E78" s="288"/>
      <c r="F78" s="288"/>
      <c r="G78" s="288"/>
      <c r="H78" s="288"/>
      <c r="I78" s="288"/>
      <c r="J78" s="288"/>
      <c r="K78" s="288"/>
      <c r="L78" s="288"/>
      <c r="M78" s="288"/>
      <c r="N78" s="288"/>
      <c r="O78" s="288"/>
      <c r="P78" s="288"/>
      <c r="Q78" s="288"/>
      <c r="R78" s="288"/>
      <c r="S78" s="288"/>
      <c r="T78" s="288"/>
      <c r="U78" s="288"/>
      <c r="V78" s="288"/>
      <c r="W78" s="288"/>
      <c r="X78" s="288"/>
      <c r="Y78" s="288"/>
      <c r="Z78" s="288"/>
      <c r="AA78" s="288"/>
      <c r="AB78" s="288"/>
      <c r="AC78" s="288"/>
      <c r="AD78" s="288"/>
      <c r="AE78" s="288"/>
      <c r="AF78" s="288"/>
      <c r="AG78" s="288"/>
      <c r="AH78" s="288"/>
      <c r="AI78" s="288"/>
      <c r="AJ78" s="288"/>
      <c r="AK78" s="288"/>
      <c r="AL78" s="288"/>
      <c r="AM78" s="288"/>
      <c r="AN78" s="288"/>
      <c r="AO78" s="288"/>
      <c r="AP78" s="288"/>
      <c r="AQ78" s="288"/>
      <c r="AR78" s="288"/>
      <c r="AS78" s="288"/>
      <c r="AT78" s="288"/>
      <c r="AU78" s="288"/>
      <c r="AV78" s="288"/>
      <c r="AW78" s="288"/>
      <c r="AX78" s="288"/>
      <c r="AY78" s="288"/>
      <c r="AZ78" s="288"/>
      <c r="BA78" s="288"/>
      <c r="BB78" s="288"/>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row>
    <row r="79" spans="1:90" ht="12.75" customHeight="1" x14ac:dyDescent="0.25">
      <c r="A79" s="2"/>
      <c r="B79" s="288" t="s">
        <v>1647</v>
      </c>
      <c r="C79" s="288"/>
      <c r="D79" s="288"/>
      <c r="E79" s="288"/>
      <c r="F79" s="288"/>
      <c r="G79" s="288"/>
      <c r="H79" s="288"/>
      <c r="I79" s="288"/>
      <c r="J79" s="288"/>
      <c r="K79" s="288"/>
      <c r="L79" s="288"/>
      <c r="M79" s="288"/>
      <c r="N79" s="288"/>
      <c r="O79" s="288"/>
      <c r="P79" s="288"/>
      <c r="Q79" s="288"/>
      <c r="R79" s="288"/>
      <c r="S79" s="288"/>
      <c r="T79" s="288"/>
      <c r="U79" s="288"/>
      <c r="V79" s="288"/>
      <c r="W79" s="288"/>
      <c r="X79" s="288"/>
      <c r="Y79" s="288"/>
      <c r="Z79" s="288"/>
      <c r="AA79" s="288"/>
      <c r="AB79" s="412"/>
      <c r="AC79" s="412"/>
      <c r="AD79" s="412">
        <v>210</v>
      </c>
      <c r="AE79" s="412">
        <v>1500</v>
      </c>
      <c r="AF79" s="412">
        <v>2000</v>
      </c>
      <c r="AG79" s="412">
        <v>2750</v>
      </c>
      <c r="AH79" s="413">
        <f t="shared" ref="AH79:BB79" si="72">+AG79</f>
        <v>2750</v>
      </c>
      <c r="AI79" s="413">
        <f t="shared" si="72"/>
        <v>2750</v>
      </c>
      <c r="AJ79" s="413">
        <f t="shared" si="72"/>
        <v>2750</v>
      </c>
      <c r="AK79" s="413">
        <f t="shared" si="72"/>
        <v>2750</v>
      </c>
      <c r="AL79" s="413">
        <f t="shared" si="72"/>
        <v>2750</v>
      </c>
      <c r="AM79" s="413">
        <f t="shared" si="72"/>
        <v>2750</v>
      </c>
      <c r="AN79" s="413">
        <f t="shared" si="72"/>
        <v>2750</v>
      </c>
      <c r="AO79" s="413">
        <f t="shared" si="72"/>
        <v>2750</v>
      </c>
      <c r="AP79" s="413">
        <f t="shared" si="72"/>
        <v>2750</v>
      </c>
      <c r="AQ79" s="413">
        <f t="shared" si="72"/>
        <v>2750</v>
      </c>
      <c r="AR79" s="413">
        <f t="shared" si="72"/>
        <v>2750</v>
      </c>
      <c r="AS79" s="413">
        <f t="shared" si="72"/>
        <v>2750</v>
      </c>
      <c r="AT79" s="413">
        <f t="shared" si="72"/>
        <v>2750</v>
      </c>
      <c r="AU79" s="413">
        <f t="shared" si="72"/>
        <v>2750</v>
      </c>
      <c r="AV79" s="413">
        <f t="shared" si="72"/>
        <v>2750</v>
      </c>
      <c r="AW79" s="413">
        <f t="shared" si="72"/>
        <v>2750</v>
      </c>
      <c r="AX79" s="413">
        <f t="shared" si="72"/>
        <v>2750</v>
      </c>
      <c r="AY79" s="413">
        <f t="shared" si="72"/>
        <v>2750</v>
      </c>
      <c r="AZ79" s="413">
        <f t="shared" si="72"/>
        <v>2750</v>
      </c>
      <c r="BA79" s="413">
        <f t="shared" si="72"/>
        <v>2750</v>
      </c>
      <c r="BB79" s="413">
        <f t="shared" si="72"/>
        <v>2750</v>
      </c>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row>
    <row r="80" spans="1:90" ht="12.75" customHeight="1" x14ac:dyDescent="0.25">
      <c r="A80" s="2"/>
      <c r="B80" s="288" t="s">
        <v>1648</v>
      </c>
      <c r="C80" s="288"/>
      <c r="D80" s="288"/>
      <c r="E80" s="288"/>
      <c r="F80" s="288"/>
      <c r="G80" s="288"/>
      <c r="H80" s="288"/>
      <c r="I80" s="288"/>
      <c r="J80" s="288"/>
      <c r="K80" s="288"/>
      <c r="L80" s="288"/>
      <c r="M80" s="288"/>
      <c r="N80" s="288"/>
      <c r="O80" s="288"/>
      <c r="P80" s="288"/>
      <c r="Q80" s="288"/>
      <c r="R80" s="288"/>
      <c r="S80" s="288"/>
      <c r="T80" s="288"/>
      <c r="U80" s="288"/>
      <c r="V80" s="288"/>
      <c r="W80" s="288"/>
      <c r="X80" s="288"/>
      <c r="Y80" s="288"/>
      <c r="Z80" s="288"/>
      <c r="AA80" s="288"/>
      <c r="AB80" s="413"/>
      <c r="AC80" s="413"/>
      <c r="AD80" s="413">
        <f t="shared" ref="AD80:BB80" si="73">AD$79*AD83</f>
        <v>84</v>
      </c>
      <c r="AE80" s="413">
        <f t="shared" si="73"/>
        <v>600</v>
      </c>
      <c r="AF80" s="413">
        <f t="shared" si="73"/>
        <v>800</v>
      </c>
      <c r="AG80" s="413">
        <f t="shared" si="73"/>
        <v>1100</v>
      </c>
      <c r="AH80" s="413">
        <f t="shared" si="73"/>
        <v>1100</v>
      </c>
      <c r="AI80" s="413">
        <f t="shared" si="73"/>
        <v>1100</v>
      </c>
      <c r="AJ80" s="413">
        <f t="shared" si="73"/>
        <v>1100</v>
      </c>
      <c r="AK80" s="413">
        <f t="shared" si="73"/>
        <v>1100</v>
      </c>
      <c r="AL80" s="413">
        <f t="shared" si="73"/>
        <v>1100</v>
      </c>
      <c r="AM80" s="413">
        <f t="shared" si="73"/>
        <v>1100</v>
      </c>
      <c r="AN80" s="413">
        <f t="shared" si="73"/>
        <v>1100</v>
      </c>
      <c r="AO80" s="413">
        <f t="shared" si="73"/>
        <v>1100</v>
      </c>
      <c r="AP80" s="413">
        <f t="shared" si="73"/>
        <v>1100</v>
      </c>
      <c r="AQ80" s="413">
        <f t="shared" si="73"/>
        <v>1100</v>
      </c>
      <c r="AR80" s="413">
        <f t="shared" si="73"/>
        <v>1100</v>
      </c>
      <c r="AS80" s="413">
        <f t="shared" si="73"/>
        <v>1100</v>
      </c>
      <c r="AT80" s="413">
        <f t="shared" si="73"/>
        <v>1100</v>
      </c>
      <c r="AU80" s="413">
        <f t="shared" si="73"/>
        <v>1100</v>
      </c>
      <c r="AV80" s="413">
        <f t="shared" si="73"/>
        <v>1100</v>
      </c>
      <c r="AW80" s="413">
        <f t="shared" si="73"/>
        <v>1100</v>
      </c>
      <c r="AX80" s="413">
        <f t="shared" si="73"/>
        <v>1100</v>
      </c>
      <c r="AY80" s="413">
        <f t="shared" si="73"/>
        <v>1100</v>
      </c>
      <c r="AZ80" s="413">
        <f t="shared" si="73"/>
        <v>1100</v>
      </c>
      <c r="BA80" s="413">
        <f t="shared" si="73"/>
        <v>1100</v>
      </c>
      <c r="BB80" s="413">
        <f t="shared" si="73"/>
        <v>1100</v>
      </c>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row>
    <row r="81" spans="1:90" ht="12.75" customHeight="1" x14ac:dyDescent="0.25">
      <c r="A81" s="2"/>
      <c r="B81" s="288" t="s">
        <v>1649</v>
      </c>
      <c r="C81" s="288"/>
      <c r="D81" s="288"/>
      <c r="E81" s="288"/>
      <c r="F81" s="288"/>
      <c r="G81" s="288"/>
      <c r="H81" s="288"/>
      <c r="I81" s="288"/>
      <c r="J81" s="288"/>
      <c r="K81" s="288"/>
      <c r="L81" s="288"/>
      <c r="M81" s="288"/>
      <c r="N81" s="288"/>
      <c r="O81" s="288"/>
      <c r="P81" s="288"/>
      <c r="Q81" s="288"/>
      <c r="R81" s="288"/>
      <c r="S81" s="288"/>
      <c r="T81" s="288"/>
      <c r="U81" s="288"/>
      <c r="V81" s="288"/>
      <c r="W81" s="288"/>
      <c r="X81" s="288"/>
      <c r="Y81" s="288"/>
      <c r="Z81" s="288"/>
      <c r="AA81" s="288"/>
      <c r="AB81" s="413"/>
      <c r="AC81" s="413"/>
      <c r="AD81" s="413">
        <f t="shared" ref="AD81:BB81" si="74">AD$79*AD84</f>
        <v>126</v>
      </c>
      <c r="AE81" s="413">
        <f t="shared" si="74"/>
        <v>900</v>
      </c>
      <c r="AF81" s="413">
        <f t="shared" si="74"/>
        <v>1200</v>
      </c>
      <c r="AG81" s="413">
        <f t="shared" si="74"/>
        <v>1650</v>
      </c>
      <c r="AH81" s="413">
        <f t="shared" si="74"/>
        <v>1650</v>
      </c>
      <c r="AI81" s="413">
        <f t="shared" si="74"/>
        <v>1650</v>
      </c>
      <c r="AJ81" s="413">
        <f t="shared" si="74"/>
        <v>1650</v>
      </c>
      <c r="AK81" s="413">
        <f t="shared" si="74"/>
        <v>1650</v>
      </c>
      <c r="AL81" s="413">
        <f t="shared" si="74"/>
        <v>1650</v>
      </c>
      <c r="AM81" s="413">
        <f t="shared" si="74"/>
        <v>1650</v>
      </c>
      <c r="AN81" s="413">
        <f t="shared" si="74"/>
        <v>1650</v>
      </c>
      <c r="AO81" s="413">
        <f t="shared" si="74"/>
        <v>1650</v>
      </c>
      <c r="AP81" s="413">
        <f t="shared" si="74"/>
        <v>1650</v>
      </c>
      <c r="AQ81" s="413">
        <f t="shared" si="74"/>
        <v>1650</v>
      </c>
      <c r="AR81" s="413">
        <f t="shared" si="74"/>
        <v>1650</v>
      </c>
      <c r="AS81" s="413">
        <f t="shared" si="74"/>
        <v>1650</v>
      </c>
      <c r="AT81" s="413">
        <f t="shared" si="74"/>
        <v>1650</v>
      </c>
      <c r="AU81" s="413">
        <f t="shared" si="74"/>
        <v>1650</v>
      </c>
      <c r="AV81" s="413">
        <f t="shared" si="74"/>
        <v>1650</v>
      </c>
      <c r="AW81" s="413">
        <f t="shared" si="74"/>
        <v>1650</v>
      </c>
      <c r="AX81" s="413">
        <f t="shared" si="74"/>
        <v>1650</v>
      </c>
      <c r="AY81" s="413">
        <f t="shared" si="74"/>
        <v>1650</v>
      </c>
      <c r="AZ81" s="413">
        <f t="shared" si="74"/>
        <v>1650</v>
      </c>
      <c r="BA81" s="413">
        <f t="shared" si="74"/>
        <v>1650</v>
      </c>
      <c r="BB81" s="413">
        <f t="shared" si="74"/>
        <v>1650</v>
      </c>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row>
    <row r="82" spans="1:90" ht="12.75" customHeight="1" x14ac:dyDescent="0.25">
      <c r="A82" s="2"/>
      <c r="B82" s="288"/>
      <c r="C82" s="288"/>
      <c r="D82" s="288"/>
      <c r="E82" s="288"/>
      <c r="F82" s="288"/>
      <c r="G82" s="288"/>
      <c r="H82" s="288"/>
      <c r="I82" s="288"/>
      <c r="J82" s="288"/>
      <c r="K82" s="288"/>
      <c r="L82" s="288"/>
      <c r="M82" s="288"/>
      <c r="N82" s="288"/>
      <c r="O82" s="288"/>
      <c r="P82" s="288"/>
      <c r="Q82" s="288"/>
      <c r="R82" s="288"/>
      <c r="S82" s="288"/>
      <c r="T82" s="288"/>
      <c r="U82" s="288"/>
      <c r="V82" s="288"/>
      <c r="W82" s="288"/>
      <c r="X82" s="288"/>
      <c r="Y82" s="288"/>
      <c r="Z82" s="288"/>
      <c r="AA82" s="288"/>
      <c r="AB82" s="288"/>
      <c r="AC82" s="288"/>
      <c r="AD82" s="288"/>
      <c r="AE82" s="288"/>
      <c r="AF82" s="288"/>
      <c r="AG82" s="288"/>
      <c r="AH82" s="288"/>
      <c r="AI82" s="288"/>
      <c r="AJ82" s="288"/>
      <c r="AK82" s="288"/>
      <c r="AL82" s="288"/>
      <c r="AM82" s="288"/>
      <c r="AN82" s="288"/>
      <c r="AO82" s="288"/>
      <c r="AP82" s="288"/>
      <c r="AQ82" s="288"/>
      <c r="AR82" s="288"/>
      <c r="AS82" s="288"/>
      <c r="AT82" s="288"/>
      <c r="AU82" s="288"/>
      <c r="AV82" s="288"/>
      <c r="AW82" s="288"/>
      <c r="AX82" s="288"/>
      <c r="AY82" s="288"/>
      <c r="AZ82" s="288"/>
      <c r="BA82" s="288"/>
      <c r="BB82" s="288"/>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row>
    <row r="83" spans="1:90" ht="12.75" customHeight="1" x14ac:dyDescent="0.25">
      <c r="A83" s="2"/>
      <c r="B83" s="288" t="s">
        <v>1650</v>
      </c>
      <c r="C83" s="288"/>
      <c r="D83" s="288"/>
      <c r="E83" s="288"/>
      <c r="F83" s="288"/>
      <c r="G83" s="288"/>
      <c r="H83" s="288"/>
      <c r="I83" s="288"/>
      <c r="J83" s="288"/>
      <c r="K83" s="288"/>
      <c r="L83" s="288"/>
      <c r="M83" s="288"/>
      <c r="N83" s="288"/>
      <c r="O83" s="288"/>
      <c r="P83" s="288"/>
      <c r="Q83" s="288"/>
      <c r="R83" s="288"/>
      <c r="S83" s="288"/>
      <c r="T83" s="288"/>
      <c r="U83" s="288"/>
      <c r="V83" s="288"/>
      <c r="W83" s="288"/>
      <c r="X83" s="288"/>
      <c r="Y83" s="288"/>
      <c r="Z83" s="288"/>
      <c r="AA83" s="288"/>
      <c r="AB83" s="414"/>
      <c r="AC83" s="415"/>
      <c r="AD83" s="414">
        <v>0.4</v>
      </c>
      <c r="AE83" s="415">
        <f t="shared" ref="AE83:BB83" si="75">AD83</f>
        <v>0.4</v>
      </c>
      <c r="AF83" s="415">
        <f t="shared" si="75"/>
        <v>0.4</v>
      </c>
      <c r="AG83" s="415">
        <f t="shared" si="75"/>
        <v>0.4</v>
      </c>
      <c r="AH83" s="415">
        <f t="shared" si="75"/>
        <v>0.4</v>
      </c>
      <c r="AI83" s="415">
        <f t="shared" si="75"/>
        <v>0.4</v>
      </c>
      <c r="AJ83" s="415">
        <f t="shared" si="75"/>
        <v>0.4</v>
      </c>
      <c r="AK83" s="415">
        <f t="shared" si="75"/>
        <v>0.4</v>
      </c>
      <c r="AL83" s="415">
        <f t="shared" si="75"/>
        <v>0.4</v>
      </c>
      <c r="AM83" s="415">
        <f t="shared" si="75"/>
        <v>0.4</v>
      </c>
      <c r="AN83" s="415">
        <f t="shared" si="75"/>
        <v>0.4</v>
      </c>
      <c r="AO83" s="415">
        <f t="shared" si="75"/>
        <v>0.4</v>
      </c>
      <c r="AP83" s="415">
        <f t="shared" si="75"/>
        <v>0.4</v>
      </c>
      <c r="AQ83" s="415">
        <f t="shared" si="75"/>
        <v>0.4</v>
      </c>
      <c r="AR83" s="415">
        <f t="shared" si="75"/>
        <v>0.4</v>
      </c>
      <c r="AS83" s="415">
        <f t="shared" si="75"/>
        <v>0.4</v>
      </c>
      <c r="AT83" s="415">
        <f t="shared" si="75"/>
        <v>0.4</v>
      </c>
      <c r="AU83" s="415">
        <f t="shared" si="75"/>
        <v>0.4</v>
      </c>
      <c r="AV83" s="415">
        <f t="shared" si="75"/>
        <v>0.4</v>
      </c>
      <c r="AW83" s="415">
        <f t="shared" si="75"/>
        <v>0.4</v>
      </c>
      <c r="AX83" s="415">
        <f t="shared" si="75"/>
        <v>0.4</v>
      </c>
      <c r="AY83" s="415">
        <f t="shared" si="75"/>
        <v>0.4</v>
      </c>
      <c r="AZ83" s="415">
        <f t="shared" si="75"/>
        <v>0.4</v>
      </c>
      <c r="BA83" s="415">
        <f t="shared" si="75"/>
        <v>0.4</v>
      </c>
      <c r="BB83" s="415">
        <f t="shared" si="75"/>
        <v>0.4</v>
      </c>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row>
    <row r="84" spans="1:90" ht="12.75" customHeight="1" x14ac:dyDescent="0.25">
      <c r="A84" s="2"/>
      <c r="B84" s="288" t="s">
        <v>1651</v>
      </c>
      <c r="C84" s="288"/>
      <c r="D84" s="288"/>
      <c r="E84" s="288"/>
      <c r="F84" s="288"/>
      <c r="G84" s="288"/>
      <c r="H84" s="288"/>
      <c r="I84" s="288"/>
      <c r="J84" s="288"/>
      <c r="K84" s="288"/>
      <c r="L84" s="288"/>
      <c r="M84" s="288"/>
      <c r="N84" s="288"/>
      <c r="O84" s="288"/>
      <c r="P84" s="288"/>
      <c r="Q84" s="288"/>
      <c r="R84" s="288"/>
      <c r="S84" s="288"/>
      <c r="T84" s="288"/>
      <c r="U84" s="288"/>
      <c r="V84" s="288"/>
      <c r="W84" s="288"/>
      <c r="X84" s="288"/>
      <c r="Y84" s="288"/>
      <c r="Z84" s="288"/>
      <c r="AA84" s="288"/>
      <c r="AB84" s="415"/>
      <c r="AC84" s="415"/>
      <c r="AD84" s="415">
        <f>1-AD83</f>
        <v>0.6</v>
      </c>
      <c r="AE84" s="415">
        <f t="shared" ref="AE84:BB84" si="76">AD84</f>
        <v>0.6</v>
      </c>
      <c r="AF84" s="415">
        <f t="shared" si="76"/>
        <v>0.6</v>
      </c>
      <c r="AG84" s="415">
        <f t="shared" si="76"/>
        <v>0.6</v>
      </c>
      <c r="AH84" s="415">
        <f t="shared" si="76"/>
        <v>0.6</v>
      </c>
      <c r="AI84" s="415">
        <f t="shared" si="76"/>
        <v>0.6</v>
      </c>
      <c r="AJ84" s="415">
        <f t="shared" si="76"/>
        <v>0.6</v>
      </c>
      <c r="AK84" s="415">
        <f t="shared" si="76"/>
        <v>0.6</v>
      </c>
      <c r="AL84" s="415">
        <f t="shared" si="76"/>
        <v>0.6</v>
      </c>
      <c r="AM84" s="415">
        <f t="shared" si="76"/>
        <v>0.6</v>
      </c>
      <c r="AN84" s="415">
        <f t="shared" si="76"/>
        <v>0.6</v>
      </c>
      <c r="AO84" s="415">
        <f t="shared" si="76"/>
        <v>0.6</v>
      </c>
      <c r="AP84" s="415">
        <f t="shared" si="76"/>
        <v>0.6</v>
      </c>
      <c r="AQ84" s="415">
        <f t="shared" si="76"/>
        <v>0.6</v>
      </c>
      <c r="AR84" s="415">
        <f t="shared" si="76"/>
        <v>0.6</v>
      </c>
      <c r="AS84" s="415">
        <f t="shared" si="76"/>
        <v>0.6</v>
      </c>
      <c r="AT84" s="415">
        <f t="shared" si="76"/>
        <v>0.6</v>
      </c>
      <c r="AU84" s="415">
        <f t="shared" si="76"/>
        <v>0.6</v>
      </c>
      <c r="AV84" s="415">
        <f t="shared" si="76"/>
        <v>0.6</v>
      </c>
      <c r="AW84" s="415">
        <f t="shared" si="76"/>
        <v>0.6</v>
      </c>
      <c r="AX84" s="415">
        <f t="shared" si="76"/>
        <v>0.6</v>
      </c>
      <c r="AY84" s="415">
        <f t="shared" si="76"/>
        <v>0.6</v>
      </c>
      <c r="AZ84" s="415">
        <f t="shared" si="76"/>
        <v>0.6</v>
      </c>
      <c r="BA84" s="415">
        <f t="shared" si="76"/>
        <v>0.6</v>
      </c>
      <c r="BB84" s="415">
        <f t="shared" si="76"/>
        <v>0.6</v>
      </c>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row>
    <row r="85" spans="1:90" ht="12.75" customHeight="1" x14ac:dyDescent="0.25">
      <c r="A85" s="2"/>
      <c r="B85" s="288"/>
      <c r="C85" s="288"/>
      <c r="D85" s="288"/>
      <c r="E85" s="288"/>
      <c r="F85" s="288"/>
      <c r="G85" s="288"/>
      <c r="H85" s="288"/>
      <c r="I85" s="288"/>
      <c r="J85" s="288"/>
      <c r="K85" s="288"/>
      <c r="L85" s="288"/>
      <c r="M85" s="288"/>
      <c r="N85" s="288"/>
      <c r="O85" s="288"/>
      <c r="P85" s="288"/>
      <c r="Q85" s="288"/>
      <c r="R85" s="288"/>
      <c r="S85" s="288"/>
      <c r="T85" s="288"/>
      <c r="U85" s="288"/>
      <c r="V85" s="288"/>
      <c r="W85" s="288"/>
      <c r="X85" s="288"/>
      <c r="Y85" s="288"/>
      <c r="Z85" s="288"/>
      <c r="AA85" s="288"/>
      <c r="AB85" s="288"/>
      <c r="AC85" s="288"/>
      <c r="AD85" s="288"/>
      <c r="AE85" s="288"/>
      <c r="AF85" s="288"/>
      <c r="AG85" s="288"/>
      <c r="AH85" s="288"/>
      <c r="AI85" s="288"/>
      <c r="AJ85" s="288"/>
      <c r="AK85" s="288"/>
      <c r="AL85" s="288"/>
      <c r="AM85" s="288"/>
      <c r="AN85" s="288"/>
      <c r="AO85" s="288"/>
      <c r="AP85" s="288"/>
      <c r="AQ85" s="288"/>
      <c r="AR85" s="288"/>
      <c r="AS85" s="288"/>
      <c r="AT85" s="288"/>
      <c r="AU85" s="288"/>
      <c r="AV85" s="288"/>
      <c r="AW85" s="288"/>
      <c r="AX85" s="288"/>
      <c r="AY85" s="288"/>
      <c r="AZ85" s="288"/>
      <c r="BA85" s="288"/>
      <c r="BB85" s="288"/>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row>
    <row r="86" spans="1:90" ht="12.75" customHeight="1" x14ac:dyDescent="0.25">
      <c r="A86" s="2"/>
      <c r="B86" s="288" t="s">
        <v>1652</v>
      </c>
      <c r="C86" s="288"/>
      <c r="D86" s="288"/>
      <c r="E86" s="288"/>
      <c r="F86" s="288"/>
      <c r="G86" s="288"/>
      <c r="H86" s="288"/>
      <c r="I86" s="288"/>
      <c r="J86" s="288"/>
      <c r="K86" s="288"/>
      <c r="L86" s="288"/>
      <c r="M86" s="288"/>
      <c r="N86" s="288"/>
      <c r="O86" s="288"/>
      <c r="P86" s="288"/>
      <c r="Q86" s="288"/>
      <c r="R86" s="288"/>
      <c r="S86" s="288"/>
      <c r="T86" s="288"/>
      <c r="U86" s="288"/>
      <c r="V86" s="288"/>
      <c r="W86" s="288"/>
      <c r="X86" s="288"/>
      <c r="Y86" s="288"/>
      <c r="Z86" s="288"/>
      <c r="AA86" s="288"/>
      <c r="AB86" s="416"/>
      <c r="AC86" s="417"/>
      <c r="AD86" s="416">
        <v>22</v>
      </c>
      <c r="AE86" s="417">
        <f t="shared" ref="AE86:BB86" si="77">AD86</f>
        <v>22</v>
      </c>
      <c r="AF86" s="417">
        <f t="shared" si="77"/>
        <v>22</v>
      </c>
      <c r="AG86" s="417">
        <f t="shared" si="77"/>
        <v>22</v>
      </c>
      <c r="AH86" s="417">
        <f t="shared" si="77"/>
        <v>22</v>
      </c>
      <c r="AI86" s="417">
        <f t="shared" si="77"/>
        <v>22</v>
      </c>
      <c r="AJ86" s="417">
        <f t="shared" si="77"/>
        <v>22</v>
      </c>
      <c r="AK86" s="417">
        <f t="shared" si="77"/>
        <v>22</v>
      </c>
      <c r="AL86" s="417">
        <f t="shared" si="77"/>
        <v>22</v>
      </c>
      <c r="AM86" s="417">
        <f t="shared" si="77"/>
        <v>22</v>
      </c>
      <c r="AN86" s="417">
        <f t="shared" si="77"/>
        <v>22</v>
      </c>
      <c r="AO86" s="417">
        <f t="shared" si="77"/>
        <v>22</v>
      </c>
      <c r="AP86" s="417">
        <f t="shared" si="77"/>
        <v>22</v>
      </c>
      <c r="AQ86" s="417">
        <f t="shared" si="77"/>
        <v>22</v>
      </c>
      <c r="AR86" s="417">
        <f t="shared" si="77"/>
        <v>22</v>
      </c>
      <c r="AS86" s="417">
        <f t="shared" si="77"/>
        <v>22</v>
      </c>
      <c r="AT86" s="417">
        <f t="shared" si="77"/>
        <v>22</v>
      </c>
      <c r="AU86" s="417">
        <f t="shared" si="77"/>
        <v>22</v>
      </c>
      <c r="AV86" s="417">
        <f t="shared" si="77"/>
        <v>22</v>
      </c>
      <c r="AW86" s="417">
        <f t="shared" si="77"/>
        <v>22</v>
      </c>
      <c r="AX86" s="417">
        <f t="shared" si="77"/>
        <v>22</v>
      </c>
      <c r="AY86" s="417">
        <f t="shared" si="77"/>
        <v>22</v>
      </c>
      <c r="AZ86" s="417">
        <f t="shared" si="77"/>
        <v>22</v>
      </c>
      <c r="BA86" s="417">
        <f t="shared" si="77"/>
        <v>22</v>
      </c>
      <c r="BB86" s="417">
        <f t="shared" si="77"/>
        <v>22</v>
      </c>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row>
    <row r="87" spans="1:90" ht="12.75" customHeight="1" x14ac:dyDescent="0.25">
      <c r="A87" s="2"/>
      <c r="B87" s="418" t="s">
        <v>1653</v>
      </c>
      <c r="C87" s="418"/>
      <c r="D87" s="418"/>
      <c r="E87" s="418"/>
      <c r="F87" s="418"/>
      <c r="G87" s="418"/>
      <c r="H87" s="418"/>
      <c r="I87" s="418"/>
      <c r="J87" s="418"/>
      <c r="K87" s="418"/>
      <c r="L87" s="418"/>
      <c r="M87" s="418"/>
      <c r="N87" s="418"/>
      <c r="O87" s="418"/>
      <c r="P87" s="418"/>
      <c r="Q87" s="418"/>
      <c r="R87" s="418"/>
      <c r="S87" s="418"/>
      <c r="T87" s="418"/>
      <c r="U87" s="418"/>
      <c r="V87" s="418"/>
      <c r="W87" s="418"/>
      <c r="X87" s="418"/>
      <c r="Y87" s="418"/>
      <c r="Z87" s="418"/>
      <c r="AA87" s="418"/>
      <c r="AB87" s="419"/>
      <c r="AC87" s="419"/>
      <c r="AD87" s="420">
        <v>20</v>
      </c>
      <c r="AE87" s="419">
        <f t="shared" ref="AE87:BB87" si="78">AD87</f>
        <v>20</v>
      </c>
      <c r="AF87" s="419">
        <f t="shared" si="78"/>
        <v>20</v>
      </c>
      <c r="AG87" s="419">
        <f t="shared" si="78"/>
        <v>20</v>
      </c>
      <c r="AH87" s="419">
        <f t="shared" si="78"/>
        <v>20</v>
      </c>
      <c r="AI87" s="419">
        <f t="shared" si="78"/>
        <v>20</v>
      </c>
      <c r="AJ87" s="419">
        <f t="shared" si="78"/>
        <v>20</v>
      </c>
      <c r="AK87" s="419">
        <f t="shared" si="78"/>
        <v>20</v>
      </c>
      <c r="AL87" s="419">
        <f t="shared" si="78"/>
        <v>20</v>
      </c>
      <c r="AM87" s="419">
        <f t="shared" si="78"/>
        <v>20</v>
      </c>
      <c r="AN87" s="419">
        <f t="shared" si="78"/>
        <v>20</v>
      </c>
      <c r="AO87" s="419">
        <f t="shared" si="78"/>
        <v>20</v>
      </c>
      <c r="AP87" s="419">
        <f t="shared" si="78"/>
        <v>20</v>
      </c>
      <c r="AQ87" s="419">
        <f t="shared" si="78"/>
        <v>20</v>
      </c>
      <c r="AR87" s="419">
        <f t="shared" si="78"/>
        <v>20</v>
      </c>
      <c r="AS87" s="419">
        <f t="shared" si="78"/>
        <v>20</v>
      </c>
      <c r="AT87" s="419">
        <f t="shared" si="78"/>
        <v>20</v>
      </c>
      <c r="AU87" s="419">
        <f t="shared" si="78"/>
        <v>20</v>
      </c>
      <c r="AV87" s="419">
        <f t="shared" si="78"/>
        <v>20</v>
      </c>
      <c r="AW87" s="419">
        <f t="shared" si="78"/>
        <v>20</v>
      </c>
      <c r="AX87" s="419">
        <f t="shared" si="78"/>
        <v>20</v>
      </c>
      <c r="AY87" s="419">
        <f t="shared" si="78"/>
        <v>20</v>
      </c>
      <c r="AZ87" s="419">
        <f t="shared" si="78"/>
        <v>20</v>
      </c>
      <c r="BA87" s="419">
        <f t="shared" si="78"/>
        <v>20</v>
      </c>
      <c r="BB87" s="419">
        <f t="shared" si="78"/>
        <v>20</v>
      </c>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row>
    <row r="88" spans="1:90" ht="12.75" customHeight="1" x14ac:dyDescent="0.25">
      <c r="A88" s="2"/>
      <c r="B88" s="13" t="s">
        <v>1654</v>
      </c>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6"/>
      <c r="AC88" s="16"/>
      <c r="AD88" s="16">
        <f t="shared" ref="AD88:BB88" si="79">(AD86*AD80+AD87*AD81)/AD79</f>
        <v>20.8</v>
      </c>
      <c r="AE88" s="16">
        <f t="shared" si="79"/>
        <v>20.8</v>
      </c>
      <c r="AF88" s="16">
        <f t="shared" si="79"/>
        <v>20.8</v>
      </c>
      <c r="AG88" s="16">
        <f t="shared" si="79"/>
        <v>20.8</v>
      </c>
      <c r="AH88" s="16">
        <f t="shared" si="79"/>
        <v>20.8</v>
      </c>
      <c r="AI88" s="16">
        <f t="shared" si="79"/>
        <v>20.8</v>
      </c>
      <c r="AJ88" s="16">
        <f t="shared" si="79"/>
        <v>20.8</v>
      </c>
      <c r="AK88" s="16">
        <f t="shared" si="79"/>
        <v>20.8</v>
      </c>
      <c r="AL88" s="16">
        <f t="shared" si="79"/>
        <v>20.8</v>
      </c>
      <c r="AM88" s="16">
        <f t="shared" si="79"/>
        <v>20.8</v>
      </c>
      <c r="AN88" s="16">
        <f t="shared" si="79"/>
        <v>20.8</v>
      </c>
      <c r="AO88" s="16">
        <f t="shared" si="79"/>
        <v>20.8</v>
      </c>
      <c r="AP88" s="16">
        <f t="shared" si="79"/>
        <v>20.8</v>
      </c>
      <c r="AQ88" s="16">
        <f t="shared" si="79"/>
        <v>20.8</v>
      </c>
      <c r="AR88" s="16">
        <f t="shared" si="79"/>
        <v>20.8</v>
      </c>
      <c r="AS88" s="16">
        <f t="shared" si="79"/>
        <v>20.8</v>
      </c>
      <c r="AT88" s="16">
        <f t="shared" si="79"/>
        <v>20.8</v>
      </c>
      <c r="AU88" s="16">
        <f t="shared" si="79"/>
        <v>20.8</v>
      </c>
      <c r="AV88" s="16">
        <f t="shared" si="79"/>
        <v>20.8</v>
      </c>
      <c r="AW88" s="16">
        <f t="shared" si="79"/>
        <v>20.8</v>
      </c>
      <c r="AX88" s="16">
        <f t="shared" si="79"/>
        <v>20.8</v>
      </c>
      <c r="AY88" s="16">
        <f t="shared" si="79"/>
        <v>20.8</v>
      </c>
      <c r="AZ88" s="16">
        <f t="shared" si="79"/>
        <v>20.8</v>
      </c>
      <c r="BA88" s="16">
        <f t="shared" si="79"/>
        <v>20.8</v>
      </c>
      <c r="BB88" s="16">
        <f t="shared" si="79"/>
        <v>20.8</v>
      </c>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row>
    <row r="89" spans="1:90" ht="12.75" customHeight="1" x14ac:dyDescent="0.25">
      <c r="A89" s="2"/>
      <c r="B89" s="288"/>
      <c r="C89" s="288"/>
      <c r="D89" s="288"/>
      <c r="E89" s="288"/>
      <c r="F89" s="288"/>
      <c r="G89" s="288"/>
      <c r="H89" s="288"/>
      <c r="I89" s="288"/>
      <c r="J89" s="288"/>
      <c r="K89" s="288"/>
      <c r="L89" s="288"/>
      <c r="M89" s="288"/>
      <c r="N89" s="288"/>
      <c r="O89" s="288"/>
      <c r="P89" s="288"/>
      <c r="Q89" s="288"/>
      <c r="R89" s="288"/>
      <c r="S89" s="288"/>
      <c r="T89" s="288"/>
      <c r="U89" s="288"/>
      <c r="V89" s="288"/>
      <c r="W89" s="288"/>
      <c r="X89" s="288"/>
      <c r="Y89" s="288"/>
      <c r="Z89" s="288"/>
      <c r="AA89" s="288"/>
      <c r="AB89" s="288"/>
      <c r="AC89" s="288"/>
      <c r="AD89" s="288"/>
      <c r="AE89" s="288"/>
      <c r="AF89" s="288"/>
      <c r="AG89" s="288"/>
      <c r="AH89" s="288"/>
      <c r="AI89" s="288"/>
      <c r="AJ89" s="288"/>
      <c r="AK89" s="288"/>
      <c r="AL89" s="288"/>
      <c r="AM89" s="288"/>
      <c r="AN89" s="288"/>
      <c r="AO89" s="288"/>
      <c r="AP89" s="288"/>
      <c r="AQ89" s="288"/>
      <c r="AR89" s="288"/>
      <c r="AS89" s="288"/>
      <c r="AT89" s="288"/>
      <c r="AU89" s="288"/>
      <c r="AV89" s="288"/>
      <c r="AW89" s="288"/>
      <c r="AX89" s="288"/>
      <c r="AY89" s="288"/>
      <c r="AZ89" s="288"/>
      <c r="BA89" s="288"/>
      <c r="BB89" s="288"/>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row>
    <row r="90" spans="1:90" ht="12.75" customHeight="1" x14ac:dyDescent="0.25">
      <c r="A90" s="2"/>
      <c r="B90" s="13" t="s">
        <v>1655</v>
      </c>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291"/>
      <c r="AC90" s="291"/>
      <c r="AD90" s="291">
        <f t="shared" ref="AD90:BB90" si="80">(AD86*AD80+AD87*AD81)/1000</f>
        <v>4.3680000000000003</v>
      </c>
      <c r="AE90" s="291">
        <f t="shared" si="80"/>
        <v>31.2</v>
      </c>
      <c r="AF90" s="291">
        <f t="shared" si="80"/>
        <v>41.6</v>
      </c>
      <c r="AG90" s="291">
        <f t="shared" si="80"/>
        <v>57.2</v>
      </c>
      <c r="AH90" s="291">
        <f t="shared" si="80"/>
        <v>57.2</v>
      </c>
      <c r="AI90" s="291">
        <f t="shared" si="80"/>
        <v>57.2</v>
      </c>
      <c r="AJ90" s="291">
        <f t="shared" si="80"/>
        <v>57.2</v>
      </c>
      <c r="AK90" s="291">
        <f t="shared" si="80"/>
        <v>57.2</v>
      </c>
      <c r="AL90" s="291">
        <f t="shared" si="80"/>
        <v>57.2</v>
      </c>
      <c r="AM90" s="291">
        <f t="shared" si="80"/>
        <v>57.2</v>
      </c>
      <c r="AN90" s="291">
        <f t="shared" si="80"/>
        <v>57.2</v>
      </c>
      <c r="AO90" s="291">
        <f t="shared" si="80"/>
        <v>57.2</v>
      </c>
      <c r="AP90" s="291">
        <f t="shared" si="80"/>
        <v>57.2</v>
      </c>
      <c r="AQ90" s="291">
        <f t="shared" si="80"/>
        <v>57.2</v>
      </c>
      <c r="AR90" s="291">
        <f t="shared" si="80"/>
        <v>57.2</v>
      </c>
      <c r="AS90" s="291">
        <f t="shared" si="80"/>
        <v>57.2</v>
      </c>
      <c r="AT90" s="291">
        <f t="shared" si="80"/>
        <v>57.2</v>
      </c>
      <c r="AU90" s="291">
        <f t="shared" si="80"/>
        <v>57.2</v>
      </c>
      <c r="AV90" s="291">
        <f t="shared" si="80"/>
        <v>57.2</v>
      </c>
      <c r="AW90" s="291">
        <f t="shared" si="80"/>
        <v>57.2</v>
      </c>
      <c r="AX90" s="291">
        <f t="shared" si="80"/>
        <v>57.2</v>
      </c>
      <c r="AY90" s="291">
        <f t="shared" si="80"/>
        <v>57.2</v>
      </c>
      <c r="AZ90" s="291">
        <f t="shared" si="80"/>
        <v>57.2</v>
      </c>
      <c r="BA90" s="291">
        <f t="shared" si="80"/>
        <v>57.2</v>
      </c>
      <c r="BB90" s="291">
        <f t="shared" si="80"/>
        <v>57.2</v>
      </c>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row>
    <row r="91" spans="1:90" ht="12.7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row>
    <row r="92" spans="1:90" ht="12.75" customHeight="1" x14ac:dyDescent="0.25">
      <c r="A92" s="2"/>
      <c r="B92" s="13" t="s">
        <v>1656</v>
      </c>
      <c r="C92" s="288"/>
      <c r="D92" s="288"/>
      <c r="E92" s="288"/>
      <c r="F92" s="288"/>
      <c r="G92" s="288"/>
      <c r="H92" s="288"/>
      <c r="I92" s="288"/>
      <c r="J92" s="288"/>
      <c r="K92" s="288"/>
      <c r="L92" s="288"/>
      <c r="M92" s="288"/>
      <c r="N92" s="288"/>
      <c r="O92" s="288"/>
      <c r="P92" s="288"/>
      <c r="Q92" s="288"/>
      <c r="R92" s="288"/>
      <c r="S92" s="288"/>
      <c r="T92" s="288"/>
      <c r="U92" s="288"/>
      <c r="V92" s="288"/>
      <c r="W92" s="288"/>
      <c r="X92" s="288"/>
      <c r="Y92" s="288"/>
      <c r="Z92" s="288"/>
      <c r="AA92" s="288"/>
      <c r="AB92" s="288"/>
      <c r="AC92" s="288"/>
      <c r="AD92" s="288"/>
      <c r="AE92" s="288"/>
      <c r="AF92" s="288"/>
      <c r="AG92" s="288"/>
      <c r="AH92" s="288"/>
      <c r="AI92" s="288"/>
      <c r="AJ92" s="288"/>
      <c r="AK92" s="288"/>
      <c r="AL92" s="288"/>
      <c r="AM92" s="288"/>
      <c r="AN92" s="288"/>
      <c r="AO92" s="288"/>
      <c r="AP92" s="288"/>
      <c r="AQ92" s="288"/>
      <c r="AR92" s="288"/>
      <c r="AS92" s="288"/>
      <c r="AT92" s="288"/>
      <c r="AU92" s="288"/>
      <c r="AV92" s="288"/>
      <c r="AW92" s="288"/>
      <c r="AX92" s="288"/>
      <c r="AY92" s="288"/>
      <c r="AZ92" s="288"/>
      <c r="BA92" s="288"/>
      <c r="BB92" s="288"/>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row>
    <row r="93" spans="1:90" ht="12.75" customHeight="1" x14ac:dyDescent="0.25">
      <c r="A93" s="2"/>
      <c r="B93" s="288" t="s">
        <v>1657</v>
      </c>
      <c r="C93" s="288"/>
      <c r="D93" s="288"/>
      <c r="E93" s="288"/>
      <c r="F93" s="288"/>
      <c r="G93" s="288"/>
      <c r="H93" s="288"/>
      <c r="I93" s="288"/>
      <c r="J93" s="288"/>
      <c r="K93" s="288"/>
      <c r="L93" s="288"/>
      <c r="M93" s="288"/>
      <c r="N93" s="288"/>
      <c r="O93" s="288"/>
      <c r="P93" s="288"/>
      <c r="Q93" s="288"/>
      <c r="R93" s="288"/>
      <c r="S93" s="288"/>
      <c r="T93" s="288"/>
      <c r="U93" s="288"/>
      <c r="V93" s="288"/>
      <c r="W93" s="288"/>
      <c r="X93" s="288"/>
      <c r="Y93" s="288"/>
      <c r="Z93" s="288"/>
      <c r="AA93" s="288"/>
      <c r="AB93" s="412"/>
      <c r="AC93" s="412"/>
      <c r="AD93" s="412">
        <v>10</v>
      </c>
      <c r="AE93" s="412">
        <v>10</v>
      </c>
      <c r="AF93" s="412">
        <v>15</v>
      </c>
      <c r="AG93" s="412">
        <v>15</v>
      </c>
      <c r="AH93" s="412">
        <v>15</v>
      </c>
      <c r="AI93" s="412">
        <v>15</v>
      </c>
      <c r="AJ93" s="412">
        <v>15</v>
      </c>
      <c r="AK93" s="412">
        <v>15</v>
      </c>
      <c r="AL93" s="412">
        <v>15</v>
      </c>
      <c r="AM93" s="413">
        <f t="shared" ref="AM93:BB93" si="81">AL93</f>
        <v>15</v>
      </c>
      <c r="AN93" s="413">
        <f t="shared" si="81"/>
        <v>15</v>
      </c>
      <c r="AO93" s="413">
        <f t="shared" si="81"/>
        <v>15</v>
      </c>
      <c r="AP93" s="413">
        <f t="shared" si="81"/>
        <v>15</v>
      </c>
      <c r="AQ93" s="413">
        <f t="shared" si="81"/>
        <v>15</v>
      </c>
      <c r="AR93" s="413">
        <f t="shared" si="81"/>
        <v>15</v>
      </c>
      <c r="AS93" s="413">
        <f t="shared" si="81"/>
        <v>15</v>
      </c>
      <c r="AT93" s="413">
        <f t="shared" si="81"/>
        <v>15</v>
      </c>
      <c r="AU93" s="413">
        <f t="shared" si="81"/>
        <v>15</v>
      </c>
      <c r="AV93" s="413">
        <f t="shared" si="81"/>
        <v>15</v>
      </c>
      <c r="AW93" s="413">
        <f t="shared" si="81"/>
        <v>15</v>
      </c>
      <c r="AX93" s="413">
        <f t="shared" si="81"/>
        <v>15</v>
      </c>
      <c r="AY93" s="413">
        <f t="shared" si="81"/>
        <v>15</v>
      </c>
      <c r="AZ93" s="413">
        <f t="shared" si="81"/>
        <v>15</v>
      </c>
      <c r="BA93" s="413">
        <f t="shared" si="81"/>
        <v>15</v>
      </c>
      <c r="BB93" s="413">
        <f t="shared" si="81"/>
        <v>15</v>
      </c>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row>
    <row r="94" spans="1:90" ht="12.75" customHeight="1" x14ac:dyDescent="0.25">
      <c r="A94" s="2"/>
      <c r="B94" s="288" t="s">
        <v>1658</v>
      </c>
      <c r="C94" s="288"/>
      <c r="D94" s="288"/>
      <c r="E94" s="288"/>
      <c r="F94" s="288"/>
      <c r="G94" s="288"/>
      <c r="H94" s="288"/>
      <c r="I94" s="288"/>
      <c r="J94" s="288"/>
      <c r="K94" s="288"/>
      <c r="L94" s="288"/>
      <c r="M94" s="288"/>
      <c r="N94" s="288"/>
      <c r="O94" s="288"/>
      <c r="P94" s="288"/>
      <c r="Q94" s="288"/>
      <c r="R94" s="288"/>
      <c r="S94" s="288"/>
      <c r="T94" s="288"/>
      <c r="U94" s="288"/>
      <c r="V94" s="288"/>
      <c r="W94" s="288"/>
      <c r="X94" s="288"/>
      <c r="Y94" s="288"/>
      <c r="Z94" s="288"/>
      <c r="AA94" s="288"/>
      <c r="AB94" s="412"/>
      <c r="AC94" s="413"/>
      <c r="AD94" s="412">
        <v>30</v>
      </c>
      <c r="AE94" s="413">
        <f t="shared" ref="AE94:BB94" si="82">AD94</f>
        <v>30</v>
      </c>
      <c r="AF94" s="413">
        <f t="shared" si="82"/>
        <v>30</v>
      </c>
      <c r="AG94" s="413">
        <f t="shared" si="82"/>
        <v>30</v>
      </c>
      <c r="AH94" s="413">
        <f t="shared" si="82"/>
        <v>30</v>
      </c>
      <c r="AI94" s="413">
        <f t="shared" si="82"/>
        <v>30</v>
      </c>
      <c r="AJ94" s="413">
        <f t="shared" si="82"/>
        <v>30</v>
      </c>
      <c r="AK94" s="413">
        <f t="shared" si="82"/>
        <v>30</v>
      </c>
      <c r="AL94" s="413">
        <f t="shared" si="82"/>
        <v>30</v>
      </c>
      <c r="AM94" s="413">
        <f t="shared" si="82"/>
        <v>30</v>
      </c>
      <c r="AN94" s="413">
        <f t="shared" si="82"/>
        <v>30</v>
      </c>
      <c r="AO94" s="413">
        <f t="shared" si="82"/>
        <v>30</v>
      </c>
      <c r="AP94" s="413">
        <f t="shared" si="82"/>
        <v>30</v>
      </c>
      <c r="AQ94" s="413">
        <f t="shared" si="82"/>
        <v>30</v>
      </c>
      <c r="AR94" s="413">
        <f t="shared" si="82"/>
        <v>30</v>
      </c>
      <c r="AS94" s="413">
        <f t="shared" si="82"/>
        <v>30</v>
      </c>
      <c r="AT94" s="413">
        <f t="shared" si="82"/>
        <v>30</v>
      </c>
      <c r="AU94" s="413">
        <f t="shared" si="82"/>
        <v>30</v>
      </c>
      <c r="AV94" s="413">
        <f t="shared" si="82"/>
        <v>30</v>
      </c>
      <c r="AW94" s="413">
        <f t="shared" si="82"/>
        <v>30</v>
      </c>
      <c r="AX94" s="413">
        <f t="shared" si="82"/>
        <v>30</v>
      </c>
      <c r="AY94" s="413">
        <f t="shared" si="82"/>
        <v>30</v>
      </c>
      <c r="AZ94" s="413">
        <f t="shared" si="82"/>
        <v>30</v>
      </c>
      <c r="BA94" s="413">
        <f t="shared" si="82"/>
        <v>30</v>
      </c>
      <c r="BB94" s="413">
        <f t="shared" si="82"/>
        <v>30</v>
      </c>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row>
    <row r="95" spans="1:90" ht="12.75" customHeight="1" x14ac:dyDescent="0.25">
      <c r="A95" s="2"/>
      <c r="B95" s="288" t="s">
        <v>1659</v>
      </c>
      <c r="C95" s="288"/>
      <c r="D95" s="288"/>
      <c r="E95" s="288"/>
      <c r="F95" s="288"/>
      <c r="G95" s="288"/>
      <c r="H95" s="288"/>
      <c r="I95" s="288"/>
      <c r="J95" s="288"/>
      <c r="K95" s="288"/>
      <c r="L95" s="288"/>
      <c r="M95" s="288"/>
      <c r="N95" s="288"/>
      <c r="O95" s="288"/>
      <c r="P95" s="288"/>
      <c r="Q95" s="288"/>
      <c r="R95" s="288"/>
      <c r="S95" s="288"/>
      <c r="T95" s="288"/>
      <c r="U95" s="288"/>
      <c r="V95" s="288"/>
      <c r="W95" s="288"/>
      <c r="X95" s="288"/>
      <c r="Y95" s="288"/>
      <c r="Z95" s="288"/>
      <c r="AA95" s="288"/>
      <c r="AB95" s="413"/>
      <c r="AC95" s="413"/>
      <c r="AD95" s="413">
        <f t="shared" ref="AD95:BB95" si="83">AD94*AD93*3</f>
        <v>900</v>
      </c>
      <c r="AE95" s="413">
        <f t="shared" si="83"/>
        <v>900</v>
      </c>
      <c r="AF95" s="413">
        <f t="shared" si="83"/>
        <v>1350</v>
      </c>
      <c r="AG95" s="413">
        <f t="shared" si="83"/>
        <v>1350</v>
      </c>
      <c r="AH95" s="413">
        <f t="shared" si="83"/>
        <v>1350</v>
      </c>
      <c r="AI95" s="413">
        <f t="shared" si="83"/>
        <v>1350</v>
      </c>
      <c r="AJ95" s="413">
        <f t="shared" si="83"/>
        <v>1350</v>
      </c>
      <c r="AK95" s="413">
        <f t="shared" si="83"/>
        <v>1350</v>
      </c>
      <c r="AL95" s="413">
        <f t="shared" si="83"/>
        <v>1350</v>
      </c>
      <c r="AM95" s="413">
        <f t="shared" si="83"/>
        <v>1350</v>
      </c>
      <c r="AN95" s="413">
        <f t="shared" si="83"/>
        <v>1350</v>
      </c>
      <c r="AO95" s="413">
        <f t="shared" si="83"/>
        <v>1350</v>
      </c>
      <c r="AP95" s="413">
        <f t="shared" si="83"/>
        <v>1350</v>
      </c>
      <c r="AQ95" s="413">
        <f t="shared" si="83"/>
        <v>1350</v>
      </c>
      <c r="AR95" s="413">
        <f t="shared" si="83"/>
        <v>1350</v>
      </c>
      <c r="AS95" s="413">
        <f t="shared" si="83"/>
        <v>1350</v>
      </c>
      <c r="AT95" s="413">
        <f t="shared" si="83"/>
        <v>1350</v>
      </c>
      <c r="AU95" s="413">
        <f t="shared" si="83"/>
        <v>1350</v>
      </c>
      <c r="AV95" s="413">
        <f t="shared" si="83"/>
        <v>1350</v>
      </c>
      <c r="AW95" s="413">
        <f t="shared" si="83"/>
        <v>1350</v>
      </c>
      <c r="AX95" s="413">
        <f t="shared" si="83"/>
        <v>1350</v>
      </c>
      <c r="AY95" s="413">
        <f t="shared" si="83"/>
        <v>1350</v>
      </c>
      <c r="AZ95" s="413">
        <f t="shared" si="83"/>
        <v>1350</v>
      </c>
      <c r="BA95" s="413">
        <f t="shared" si="83"/>
        <v>1350</v>
      </c>
      <c r="BB95" s="413">
        <f t="shared" si="83"/>
        <v>1350</v>
      </c>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row>
    <row r="96" spans="1:90" ht="12.75" customHeight="1" x14ac:dyDescent="0.25">
      <c r="A96" s="2"/>
      <c r="B96" s="421" t="s">
        <v>1660</v>
      </c>
      <c r="C96" s="288"/>
      <c r="D96" s="288"/>
      <c r="E96" s="288"/>
      <c r="F96" s="288"/>
      <c r="G96" s="288"/>
      <c r="H96" s="288"/>
      <c r="I96" s="288"/>
      <c r="J96" s="288"/>
      <c r="K96" s="288"/>
      <c r="L96" s="288"/>
      <c r="M96" s="288"/>
      <c r="N96" s="288"/>
      <c r="O96" s="288"/>
      <c r="P96" s="288"/>
      <c r="Q96" s="288"/>
      <c r="R96" s="288"/>
      <c r="S96" s="288"/>
      <c r="T96" s="288"/>
      <c r="U96" s="288"/>
      <c r="V96" s="288"/>
      <c r="W96" s="288"/>
      <c r="X96" s="288"/>
      <c r="Y96" s="288"/>
      <c r="Z96" s="288"/>
      <c r="AA96" s="288"/>
      <c r="AB96" s="422"/>
      <c r="AC96" s="422"/>
      <c r="AD96" s="422">
        <f t="shared" ref="AD96:BB96" si="84">AD79-AD95</f>
        <v>-690</v>
      </c>
      <c r="AE96" s="422">
        <f t="shared" si="84"/>
        <v>600</v>
      </c>
      <c r="AF96" s="422">
        <f t="shared" si="84"/>
        <v>650</v>
      </c>
      <c r="AG96" s="422">
        <f t="shared" si="84"/>
        <v>1400</v>
      </c>
      <c r="AH96" s="422">
        <f t="shared" si="84"/>
        <v>1400</v>
      </c>
      <c r="AI96" s="422">
        <f t="shared" si="84"/>
        <v>1400</v>
      </c>
      <c r="AJ96" s="422">
        <f t="shared" si="84"/>
        <v>1400</v>
      </c>
      <c r="AK96" s="422">
        <f t="shared" si="84"/>
        <v>1400</v>
      </c>
      <c r="AL96" s="422">
        <f t="shared" si="84"/>
        <v>1400</v>
      </c>
      <c r="AM96" s="422">
        <f t="shared" si="84"/>
        <v>1400</v>
      </c>
      <c r="AN96" s="422">
        <f t="shared" si="84"/>
        <v>1400</v>
      </c>
      <c r="AO96" s="422">
        <f t="shared" si="84"/>
        <v>1400</v>
      </c>
      <c r="AP96" s="422">
        <f t="shared" si="84"/>
        <v>1400</v>
      </c>
      <c r="AQ96" s="422">
        <f t="shared" si="84"/>
        <v>1400</v>
      </c>
      <c r="AR96" s="422">
        <f t="shared" si="84"/>
        <v>1400</v>
      </c>
      <c r="AS96" s="422">
        <f t="shared" si="84"/>
        <v>1400</v>
      </c>
      <c r="AT96" s="422">
        <f t="shared" si="84"/>
        <v>1400</v>
      </c>
      <c r="AU96" s="422">
        <f t="shared" si="84"/>
        <v>1400</v>
      </c>
      <c r="AV96" s="422">
        <f t="shared" si="84"/>
        <v>1400</v>
      </c>
      <c r="AW96" s="422">
        <f t="shared" si="84"/>
        <v>1400</v>
      </c>
      <c r="AX96" s="422">
        <f t="shared" si="84"/>
        <v>1400</v>
      </c>
      <c r="AY96" s="422">
        <f t="shared" si="84"/>
        <v>1400</v>
      </c>
      <c r="AZ96" s="422">
        <f t="shared" si="84"/>
        <v>1400</v>
      </c>
      <c r="BA96" s="422">
        <f t="shared" si="84"/>
        <v>1400</v>
      </c>
      <c r="BB96" s="422">
        <f t="shared" si="84"/>
        <v>1400</v>
      </c>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row>
    <row r="97" spans="1:90" ht="12.75" customHeight="1" x14ac:dyDescent="0.25">
      <c r="A97" s="2"/>
      <c r="B97" s="421" t="s">
        <v>1661</v>
      </c>
      <c r="C97" s="288"/>
      <c r="D97" s="288"/>
      <c r="E97" s="288"/>
      <c r="F97" s="288"/>
      <c r="G97" s="288"/>
      <c r="H97" s="288"/>
      <c r="I97" s="288"/>
      <c r="J97" s="288"/>
      <c r="K97" s="288"/>
      <c r="L97" s="288"/>
      <c r="M97" s="288"/>
      <c r="N97" s="288"/>
      <c r="O97" s="288"/>
      <c r="P97" s="288"/>
      <c r="Q97" s="288"/>
      <c r="R97" s="288"/>
      <c r="S97" s="288"/>
      <c r="T97" s="288"/>
      <c r="U97" s="288"/>
      <c r="V97" s="288"/>
      <c r="W97" s="288"/>
      <c r="X97" s="288"/>
      <c r="Y97" s="288"/>
      <c r="Z97" s="288"/>
      <c r="AA97" s="288"/>
      <c r="AB97" s="423"/>
      <c r="AC97" s="424"/>
      <c r="AD97" s="423">
        <v>0.25</v>
      </c>
      <c r="AE97" s="424">
        <f t="shared" ref="AE97:BB97" si="85">AD97</f>
        <v>0.25</v>
      </c>
      <c r="AF97" s="424">
        <f t="shared" si="85"/>
        <v>0.25</v>
      </c>
      <c r="AG97" s="424">
        <f t="shared" si="85"/>
        <v>0.25</v>
      </c>
      <c r="AH97" s="424">
        <f t="shared" si="85"/>
        <v>0.25</v>
      </c>
      <c r="AI97" s="424">
        <f t="shared" si="85"/>
        <v>0.25</v>
      </c>
      <c r="AJ97" s="424">
        <f t="shared" si="85"/>
        <v>0.25</v>
      </c>
      <c r="AK97" s="424">
        <f t="shared" si="85"/>
        <v>0.25</v>
      </c>
      <c r="AL97" s="424">
        <f t="shared" si="85"/>
        <v>0.25</v>
      </c>
      <c r="AM97" s="424">
        <f t="shared" si="85"/>
        <v>0.25</v>
      </c>
      <c r="AN97" s="424">
        <f t="shared" si="85"/>
        <v>0.25</v>
      </c>
      <c r="AO97" s="424">
        <f t="shared" si="85"/>
        <v>0.25</v>
      </c>
      <c r="AP97" s="424">
        <f t="shared" si="85"/>
        <v>0.25</v>
      </c>
      <c r="AQ97" s="424">
        <f t="shared" si="85"/>
        <v>0.25</v>
      </c>
      <c r="AR97" s="424">
        <f t="shared" si="85"/>
        <v>0.25</v>
      </c>
      <c r="AS97" s="424">
        <f t="shared" si="85"/>
        <v>0.25</v>
      </c>
      <c r="AT97" s="424">
        <f t="shared" si="85"/>
        <v>0.25</v>
      </c>
      <c r="AU97" s="424">
        <f t="shared" si="85"/>
        <v>0.25</v>
      </c>
      <c r="AV97" s="424">
        <f t="shared" si="85"/>
        <v>0.25</v>
      </c>
      <c r="AW97" s="424">
        <f t="shared" si="85"/>
        <v>0.25</v>
      </c>
      <c r="AX97" s="424">
        <f t="shared" si="85"/>
        <v>0.25</v>
      </c>
      <c r="AY97" s="424">
        <f t="shared" si="85"/>
        <v>0.25</v>
      </c>
      <c r="AZ97" s="424">
        <f t="shared" si="85"/>
        <v>0.25</v>
      </c>
      <c r="BA97" s="424">
        <f t="shared" si="85"/>
        <v>0.25</v>
      </c>
      <c r="BB97" s="424">
        <f t="shared" si="85"/>
        <v>0.25</v>
      </c>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row>
    <row r="98" spans="1:90" ht="12.75" customHeight="1" x14ac:dyDescent="0.25">
      <c r="A98" s="2"/>
      <c r="B98" s="421" t="s">
        <v>1662</v>
      </c>
      <c r="C98" s="288"/>
      <c r="D98" s="288"/>
      <c r="E98" s="288"/>
      <c r="F98" s="288"/>
      <c r="G98" s="288"/>
      <c r="H98" s="288"/>
      <c r="I98" s="288"/>
      <c r="J98" s="288"/>
      <c r="K98" s="288"/>
      <c r="L98" s="288"/>
      <c r="M98" s="288"/>
      <c r="N98" s="288"/>
      <c r="O98" s="288"/>
      <c r="P98" s="288"/>
      <c r="Q98" s="288"/>
      <c r="R98" s="288"/>
      <c r="S98" s="288"/>
      <c r="T98" s="288"/>
      <c r="U98" s="288"/>
      <c r="V98" s="288"/>
      <c r="W98" s="288"/>
      <c r="X98" s="288"/>
      <c r="Y98" s="288"/>
      <c r="Z98" s="288"/>
      <c r="AA98" s="288"/>
      <c r="AB98" s="423"/>
      <c r="AC98" s="424"/>
      <c r="AD98" s="423">
        <v>0.01</v>
      </c>
      <c r="AE98" s="424">
        <f t="shared" ref="AE98:BB98" si="86">AD98</f>
        <v>0.01</v>
      </c>
      <c r="AF98" s="424">
        <f t="shared" si="86"/>
        <v>0.01</v>
      </c>
      <c r="AG98" s="424">
        <f t="shared" si="86"/>
        <v>0.01</v>
      </c>
      <c r="AH98" s="424">
        <f t="shared" si="86"/>
        <v>0.01</v>
      </c>
      <c r="AI98" s="424">
        <f t="shared" si="86"/>
        <v>0.01</v>
      </c>
      <c r="AJ98" s="424">
        <f t="shared" si="86"/>
        <v>0.01</v>
      </c>
      <c r="AK98" s="424">
        <f t="shared" si="86"/>
        <v>0.01</v>
      </c>
      <c r="AL98" s="424">
        <f t="shared" si="86"/>
        <v>0.01</v>
      </c>
      <c r="AM98" s="424">
        <f t="shared" si="86"/>
        <v>0.01</v>
      </c>
      <c r="AN98" s="424">
        <f t="shared" si="86"/>
        <v>0.01</v>
      </c>
      <c r="AO98" s="424">
        <f t="shared" si="86"/>
        <v>0.01</v>
      </c>
      <c r="AP98" s="424">
        <f t="shared" si="86"/>
        <v>0.01</v>
      </c>
      <c r="AQ98" s="424">
        <f t="shared" si="86"/>
        <v>0.01</v>
      </c>
      <c r="AR98" s="424">
        <f t="shared" si="86"/>
        <v>0.01</v>
      </c>
      <c r="AS98" s="424">
        <f t="shared" si="86"/>
        <v>0.01</v>
      </c>
      <c r="AT98" s="424">
        <f t="shared" si="86"/>
        <v>0.01</v>
      </c>
      <c r="AU98" s="424">
        <f t="shared" si="86"/>
        <v>0.01</v>
      </c>
      <c r="AV98" s="424">
        <f t="shared" si="86"/>
        <v>0.01</v>
      </c>
      <c r="AW98" s="424">
        <f t="shared" si="86"/>
        <v>0.01</v>
      </c>
      <c r="AX98" s="424">
        <f t="shared" si="86"/>
        <v>0.01</v>
      </c>
      <c r="AY98" s="424">
        <f t="shared" si="86"/>
        <v>0.01</v>
      </c>
      <c r="AZ98" s="424">
        <f t="shared" si="86"/>
        <v>0.01</v>
      </c>
      <c r="BA98" s="424">
        <f t="shared" si="86"/>
        <v>0.01</v>
      </c>
      <c r="BB98" s="424">
        <f t="shared" si="86"/>
        <v>0.01</v>
      </c>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row>
    <row r="99" spans="1:90" ht="12.75" customHeight="1" x14ac:dyDescent="0.25">
      <c r="A99" s="2"/>
      <c r="B99" s="288"/>
      <c r="C99" s="288"/>
      <c r="D99" s="288"/>
      <c r="E99" s="288"/>
      <c r="F99" s="288"/>
      <c r="G99" s="288"/>
      <c r="H99" s="288"/>
      <c r="I99" s="288"/>
      <c r="J99" s="288"/>
      <c r="K99" s="288"/>
      <c r="L99" s="288"/>
      <c r="M99" s="288"/>
      <c r="N99" s="288"/>
      <c r="O99" s="288"/>
      <c r="P99" s="288"/>
      <c r="Q99" s="288"/>
      <c r="R99" s="288"/>
      <c r="S99" s="288"/>
      <c r="T99" s="288"/>
      <c r="U99" s="288"/>
      <c r="V99" s="288"/>
      <c r="W99" s="288"/>
      <c r="X99" s="288"/>
      <c r="Y99" s="288"/>
      <c r="Z99" s="288"/>
      <c r="AA99" s="288"/>
      <c r="AB99" s="288"/>
      <c r="AC99" s="288"/>
      <c r="AD99" s="288"/>
      <c r="AE99" s="288"/>
      <c r="AF99" s="288"/>
      <c r="AG99" s="288"/>
      <c r="AH99" s="288"/>
      <c r="AI99" s="288"/>
      <c r="AJ99" s="288"/>
      <c r="AK99" s="288"/>
      <c r="AL99" s="288"/>
      <c r="AM99" s="288"/>
      <c r="AN99" s="288"/>
      <c r="AO99" s="288"/>
      <c r="AP99" s="288"/>
      <c r="AQ99" s="288"/>
      <c r="AR99" s="288"/>
      <c r="AS99" s="288"/>
      <c r="AT99" s="288"/>
      <c r="AU99" s="288"/>
      <c r="AV99" s="288"/>
      <c r="AW99" s="288"/>
      <c r="AX99" s="288"/>
      <c r="AY99" s="288"/>
      <c r="AZ99" s="288"/>
      <c r="BA99" s="288"/>
      <c r="BB99" s="288"/>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row>
    <row r="100" spans="1:90" ht="12.75" customHeight="1" x14ac:dyDescent="0.25">
      <c r="A100" s="2"/>
      <c r="B100" s="288" t="s">
        <v>1663</v>
      </c>
      <c r="C100" s="288"/>
      <c r="D100" s="288"/>
      <c r="E100" s="288"/>
      <c r="F100" s="288"/>
      <c r="G100" s="288"/>
      <c r="H100" s="288"/>
      <c r="I100" s="288"/>
      <c r="J100" s="288"/>
      <c r="K100" s="288"/>
      <c r="L100" s="288"/>
      <c r="M100" s="288"/>
      <c r="N100" s="288"/>
      <c r="O100" s="288"/>
      <c r="P100" s="288"/>
      <c r="Q100" s="288"/>
      <c r="R100" s="288"/>
      <c r="S100" s="288"/>
      <c r="T100" s="288"/>
      <c r="U100" s="288"/>
      <c r="V100" s="288"/>
      <c r="W100" s="288"/>
      <c r="X100" s="288"/>
      <c r="Y100" s="288"/>
      <c r="Z100" s="288"/>
      <c r="AA100" s="288"/>
      <c r="AB100" s="425"/>
      <c r="AC100" s="425"/>
      <c r="AD100" s="425">
        <f t="shared" ref="AD100:BB100" si="87">95.1/AD94</f>
        <v>3.17</v>
      </c>
      <c r="AE100" s="425">
        <f t="shared" si="87"/>
        <v>3.17</v>
      </c>
      <c r="AF100" s="425">
        <f t="shared" si="87"/>
        <v>3.17</v>
      </c>
      <c r="AG100" s="425">
        <f t="shared" si="87"/>
        <v>3.17</v>
      </c>
      <c r="AH100" s="425">
        <f t="shared" si="87"/>
        <v>3.17</v>
      </c>
      <c r="AI100" s="425">
        <f t="shared" si="87"/>
        <v>3.17</v>
      </c>
      <c r="AJ100" s="425">
        <f t="shared" si="87"/>
        <v>3.17</v>
      </c>
      <c r="AK100" s="425">
        <f t="shared" si="87"/>
        <v>3.17</v>
      </c>
      <c r="AL100" s="425">
        <f t="shared" si="87"/>
        <v>3.17</v>
      </c>
      <c r="AM100" s="425">
        <f t="shared" si="87"/>
        <v>3.17</v>
      </c>
      <c r="AN100" s="425">
        <f t="shared" si="87"/>
        <v>3.17</v>
      </c>
      <c r="AO100" s="425">
        <f t="shared" si="87"/>
        <v>3.17</v>
      </c>
      <c r="AP100" s="425">
        <f t="shared" si="87"/>
        <v>3.17</v>
      </c>
      <c r="AQ100" s="425">
        <f t="shared" si="87"/>
        <v>3.17</v>
      </c>
      <c r="AR100" s="425">
        <f t="shared" si="87"/>
        <v>3.17</v>
      </c>
      <c r="AS100" s="425">
        <f t="shared" si="87"/>
        <v>3.17</v>
      </c>
      <c r="AT100" s="425">
        <f t="shared" si="87"/>
        <v>3.17</v>
      </c>
      <c r="AU100" s="425">
        <f t="shared" si="87"/>
        <v>3.17</v>
      </c>
      <c r="AV100" s="425">
        <f t="shared" si="87"/>
        <v>3.17</v>
      </c>
      <c r="AW100" s="425">
        <f t="shared" si="87"/>
        <v>3.17</v>
      </c>
      <c r="AX100" s="425">
        <f t="shared" si="87"/>
        <v>3.17</v>
      </c>
      <c r="AY100" s="425">
        <f t="shared" si="87"/>
        <v>3.17</v>
      </c>
      <c r="AZ100" s="425">
        <f t="shared" si="87"/>
        <v>3.17</v>
      </c>
      <c r="BA100" s="425">
        <f t="shared" si="87"/>
        <v>3.17</v>
      </c>
      <c r="BB100" s="425">
        <f t="shared" si="87"/>
        <v>3.17</v>
      </c>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row>
    <row r="101" spans="1:90" ht="12.75" customHeight="1" x14ac:dyDescent="0.25">
      <c r="A101" s="2"/>
      <c r="B101" s="288" t="s">
        <v>1664</v>
      </c>
      <c r="C101" s="288"/>
      <c r="D101" s="288"/>
      <c r="E101" s="288"/>
      <c r="F101" s="288"/>
      <c r="G101" s="288"/>
      <c r="H101" s="288"/>
      <c r="I101" s="288"/>
      <c r="J101" s="288"/>
      <c r="K101" s="288"/>
      <c r="L101" s="288"/>
      <c r="M101" s="288"/>
      <c r="N101" s="288"/>
      <c r="O101" s="288"/>
      <c r="P101" s="288"/>
      <c r="Q101" s="288"/>
      <c r="R101" s="288"/>
      <c r="S101" s="288"/>
      <c r="T101" s="288"/>
      <c r="U101" s="288"/>
      <c r="V101" s="288"/>
      <c r="W101" s="288"/>
      <c r="X101" s="288"/>
      <c r="Y101" s="288"/>
      <c r="Z101" s="288"/>
      <c r="AA101" s="288"/>
      <c r="AB101" s="425"/>
      <c r="AC101" s="425"/>
      <c r="AD101" s="425">
        <f t="shared" ref="AD101:BB101" si="88">AD100*AD95</f>
        <v>2853</v>
      </c>
      <c r="AE101" s="425">
        <f t="shared" si="88"/>
        <v>2853</v>
      </c>
      <c r="AF101" s="425">
        <f t="shared" si="88"/>
        <v>4279.5</v>
      </c>
      <c r="AG101" s="425">
        <f t="shared" si="88"/>
        <v>4279.5</v>
      </c>
      <c r="AH101" s="425">
        <f t="shared" si="88"/>
        <v>4279.5</v>
      </c>
      <c r="AI101" s="425">
        <f t="shared" si="88"/>
        <v>4279.5</v>
      </c>
      <c r="AJ101" s="425">
        <f t="shared" si="88"/>
        <v>4279.5</v>
      </c>
      <c r="AK101" s="425">
        <f t="shared" si="88"/>
        <v>4279.5</v>
      </c>
      <c r="AL101" s="425">
        <f t="shared" si="88"/>
        <v>4279.5</v>
      </c>
      <c r="AM101" s="425">
        <f t="shared" si="88"/>
        <v>4279.5</v>
      </c>
      <c r="AN101" s="425">
        <f t="shared" si="88"/>
        <v>4279.5</v>
      </c>
      <c r="AO101" s="425">
        <f t="shared" si="88"/>
        <v>4279.5</v>
      </c>
      <c r="AP101" s="425">
        <f t="shared" si="88"/>
        <v>4279.5</v>
      </c>
      <c r="AQ101" s="425">
        <f t="shared" si="88"/>
        <v>4279.5</v>
      </c>
      <c r="AR101" s="425">
        <f t="shared" si="88"/>
        <v>4279.5</v>
      </c>
      <c r="AS101" s="425">
        <f t="shared" si="88"/>
        <v>4279.5</v>
      </c>
      <c r="AT101" s="425">
        <f t="shared" si="88"/>
        <v>4279.5</v>
      </c>
      <c r="AU101" s="425">
        <f t="shared" si="88"/>
        <v>4279.5</v>
      </c>
      <c r="AV101" s="425">
        <f t="shared" si="88"/>
        <v>4279.5</v>
      </c>
      <c r="AW101" s="425">
        <f t="shared" si="88"/>
        <v>4279.5</v>
      </c>
      <c r="AX101" s="425">
        <f t="shared" si="88"/>
        <v>4279.5</v>
      </c>
      <c r="AY101" s="425">
        <f t="shared" si="88"/>
        <v>4279.5</v>
      </c>
      <c r="AZ101" s="425">
        <f t="shared" si="88"/>
        <v>4279.5</v>
      </c>
      <c r="BA101" s="425">
        <f t="shared" si="88"/>
        <v>4279.5</v>
      </c>
      <c r="BB101" s="425">
        <f t="shared" si="88"/>
        <v>4279.5</v>
      </c>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row>
    <row r="102" spans="1:90" ht="12.75" customHeight="1" x14ac:dyDescent="0.25">
      <c r="A102" s="2"/>
      <c r="B102" s="418" t="s">
        <v>1665</v>
      </c>
      <c r="C102" s="418"/>
      <c r="D102" s="418"/>
      <c r="E102" s="418"/>
      <c r="F102" s="418"/>
      <c r="G102" s="418"/>
      <c r="H102" s="418"/>
      <c r="I102" s="418"/>
      <c r="J102" s="418"/>
      <c r="K102" s="418"/>
      <c r="L102" s="418"/>
      <c r="M102" s="418"/>
      <c r="N102" s="418"/>
      <c r="O102" s="418"/>
      <c r="P102" s="418"/>
      <c r="Q102" s="418"/>
      <c r="R102" s="418"/>
      <c r="S102" s="418"/>
      <c r="T102" s="418"/>
      <c r="U102" s="418"/>
      <c r="V102" s="418"/>
      <c r="W102" s="418"/>
      <c r="X102" s="418"/>
      <c r="Y102" s="418"/>
      <c r="Z102" s="418"/>
      <c r="AA102" s="418"/>
      <c r="AB102" s="426"/>
      <c r="AC102" s="426"/>
      <c r="AD102" s="426">
        <f t="shared" ref="AD102:BB102" si="89">(50/AD94)*AD96*AD97*AD98</f>
        <v>-2.875</v>
      </c>
      <c r="AE102" s="426">
        <f t="shared" si="89"/>
        <v>2.5</v>
      </c>
      <c r="AF102" s="426">
        <f t="shared" si="89"/>
        <v>2.7083333333333339</v>
      </c>
      <c r="AG102" s="426">
        <f t="shared" si="89"/>
        <v>5.8333333333333339</v>
      </c>
      <c r="AH102" s="426">
        <f t="shared" si="89"/>
        <v>5.8333333333333339</v>
      </c>
      <c r="AI102" s="426">
        <f t="shared" si="89"/>
        <v>5.8333333333333339</v>
      </c>
      <c r="AJ102" s="426">
        <f t="shared" si="89"/>
        <v>5.8333333333333339</v>
      </c>
      <c r="AK102" s="426">
        <f t="shared" si="89"/>
        <v>5.8333333333333339</v>
      </c>
      <c r="AL102" s="426">
        <f t="shared" si="89"/>
        <v>5.8333333333333339</v>
      </c>
      <c r="AM102" s="426">
        <f t="shared" si="89"/>
        <v>5.8333333333333339</v>
      </c>
      <c r="AN102" s="426">
        <f t="shared" si="89"/>
        <v>5.8333333333333339</v>
      </c>
      <c r="AO102" s="426">
        <f t="shared" si="89"/>
        <v>5.8333333333333339</v>
      </c>
      <c r="AP102" s="426">
        <f t="shared" si="89"/>
        <v>5.8333333333333339</v>
      </c>
      <c r="AQ102" s="426">
        <f t="shared" si="89"/>
        <v>5.8333333333333339</v>
      </c>
      <c r="AR102" s="426">
        <f t="shared" si="89"/>
        <v>5.8333333333333339</v>
      </c>
      <c r="AS102" s="426">
        <f t="shared" si="89"/>
        <v>5.8333333333333339</v>
      </c>
      <c r="AT102" s="426">
        <f t="shared" si="89"/>
        <v>5.8333333333333339</v>
      </c>
      <c r="AU102" s="426">
        <f t="shared" si="89"/>
        <v>5.8333333333333339</v>
      </c>
      <c r="AV102" s="426">
        <f t="shared" si="89"/>
        <v>5.8333333333333339</v>
      </c>
      <c r="AW102" s="426">
        <f t="shared" si="89"/>
        <v>5.8333333333333339</v>
      </c>
      <c r="AX102" s="426">
        <f t="shared" si="89"/>
        <v>5.8333333333333339</v>
      </c>
      <c r="AY102" s="426">
        <f t="shared" si="89"/>
        <v>5.8333333333333339</v>
      </c>
      <c r="AZ102" s="426">
        <f t="shared" si="89"/>
        <v>5.8333333333333339</v>
      </c>
      <c r="BA102" s="426">
        <f t="shared" si="89"/>
        <v>5.8333333333333339</v>
      </c>
      <c r="BB102" s="426">
        <f t="shared" si="89"/>
        <v>5.8333333333333339</v>
      </c>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row>
    <row r="103" spans="1:90" ht="12.75" customHeight="1" x14ac:dyDescent="0.25">
      <c r="A103" s="2"/>
      <c r="B103" s="13" t="s">
        <v>1666</v>
      </c>
      <c r="C103" s="288"/>
      <c r="D103" s="288"/>
      <c r="E103" s="288"/>
      <c r="F103" s="288"/>
      <c r="G103" s="288"/>
      <c r="H103" s="288"/>
      <c r="I103" s="288"/>
      <c r="J103" s="288"/>
      <c r="K103" s="288"/>
      <c r="L103" s="288"/>
      <c r="M103" s="288"/>
      <c r="N103" s="288"/>
      <c r="O103" s="288"/>
      <c r="P103" s="288"/>
      <c r="Q103" s="288"/>
      <c r="R103" s="288"/>
      <c r="S103" s="288"/>
      <c r="T103" s="288"/>
      <c r="U103" s="288"/>
      <c r="V103" s="288"/>
      <c r="W103" s="288"/>
      <c r="X103" s="288"/>
      <c r="Y103" s="288"/>
      <c r="Z103" s="288"/>
      <c r="AA103" s="288"/>
      <c r="AB103" s="16"/>
      <c r="AC103" s="16"/>
      <c r="AD103" s="16">
        <f t="shared" ref="AD103:BB103" si="90">SUM(AD100:AD102)/1000</f>
        <v>2.8532950000000001</v>
      </c>
      <c r="AE103" s="16">
        <f t="shared" si="90"/>
        <v>2.85867</v>
      </c>
      <c r="AF103" s="16">
        <f t="shared" si="90"/>
        <v>4.2853783333333331</v>
      </c>
      <c r="AG103" s="16">
        <f t="shared" si="90"/>
        <v>4.2885033333333329</v>
      </c>
      <c r="AH103" s="16">
        <f t="shared" si="90"/>
        <v>4.2885033333333329</v>
      </c>
      <c r="AI103" s="16">
        <f t="shared" si="90"/>
        <v>4.2885033333333329</v>
      </c>
      <c r="AJ103" s="16">
        <f t="shared" si="90"/>
        <v>4.2885033333333329</v>
      </c>
      <c r="AK103" s="16">
        <f t="shared" si="90"/>
        <v>4.2885033333333329</v>
      </c>
      <c r="AL103" s="16">
        <f t="shared" si="90"/>
        <v>4.2885033333333329</v>
      </c>
      <c r="AM103" s="16">
        <f t="shared" si="90"/>
        <v>4.2885033333333329</v>
      </c>
      <c r="AN103" s="16">
        <f t="shared" si="90"/>
        <v>4.2885033333333329</v>
      </c>
      <c r="AO103" s="16">
        <f t="shared" si="90"/>
        <v>4.2885033333333329</v>
      </c>
      <c r="AP103" s="16">
        <f t="shared" si="90"/>
        <v>4.2885033333333329</v>
      </c>
      <c r="AQ103" s="16">
        <f t="shared" si="90"/>
        <v>4.2885033333333329</v>
      </c>
      <c r="AR103" s="16">
        <f t="shared" si="90"/>
        <v>4.2885033333333329</v>
      </c>
      <c r="AS103" s="16">
        <f t="shared" si="90"/>
        <v>4.2885033333333329</v>
      </c>
      <c r="AT103" s="16">
        <f t="shared" si="90"/>
        <v>4.2885033333333329</v>
      </c>
      <c r="AU103" s="16">
        <f t="shared" si="90"/>
        <v>4.2885033333333329</v>
      </c>
      <c r="AV103" s="16">
        <f t="shared" si="90"/>
        <v>4.2885033333333329</v>
      </c>
      <c r="AW103" s="16">
        <f t="shared" si="90"/>
        <v>4.2885033333333329</v>
      </c>
      <c r="AX103" s="16">
        <f t="shared" si="90"/>
        <v>4.2885033333333329</v>
      </c>
      <c r="AY103" s="16">
        <f t="shared" si="90"/>
        <v>4.2885033333333329</v>
      </c>
      <c r="AZ103" s="16">
        <f t="shared" si="90"/>
        <v>4.2885033333333329</v>
      </c>
      <c r="BA103" s="16">
        <f t="shared" si="90"/>
        <v>4.2885033333333329</v>
      </c>
      <c r="BB103" s="16">
        <f t="shared" si="90"/>
        <v>4.2885033333333329</v>
      </c>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row>
    <row r="104" spans="1:90" ht="12.75" customHeight="1" x14ac:dyDescent="0.25">
      <c r="A104" s="2"/>
      <c r="B104" s="421" t="s">
        <v>1667</v>
      </c>
      <c r="C104" s="288"/>
      <c r="D104" s="288"/>
      <c r="E104" s="288"/>
      <c r="F104" s="288"/>
      <c r="G104" s="288"/>
      <c r="H104" s="288"/>
      <c r="I104" s="288"/>
      <c r="J104" s="288"/>
      <c r="K104" s="288"/>
      <c r="L104" s="288"/>
      <c r="M104" s="288"/>
      <c r="N104" s="288"/>
      <c r="O104" s="288"/>
      <c r="P104" s="288"/>
      <c r="Q104" s="288"/>
      <c r="R104" s="288"/>
      <c r="S104" s="288"/>
      <c r="T104" s="288"/>
      <c r="U104" s="288"/>
      <c r="V104" s="288"/>
      <c r="W104" s="288"/>
      <c r="X104" s="288"/>
      <c r="Y104" s="288"/>
      <c r="Z104" s="288"/>
      <c r="AA104" s="288"/>
      <c r="AB104" s="427"/>
      <c r="AC104" s="427"/>
      <c r="AD104" s="427">
        <f t="shared" ref="AD104:BB104" si="91">AD103/AD79</f>
        <v>1.3587119047619048E-2</v>
      </c>
      <c r="AE104" s="427">
        <f t="shared" si="91"/>
        <v>1.9057799999999999E-3</v>
      </c>
      <c r="AF104" s="427">
        <f t="shared" si="91"/>
        <v>2.1426891666666667E-3</v>
      </c>
      <c r="AG104" s="427">
        <f t="shared" si="91"/>
        <v>1.5594557575757575E-3</v>
      </c>
      <c r="AH104" s="427">
        <f t="shared" si="91"/>
        <v>1.5594557575757575E-3</v>
      </c>
      <c r="AI104" s="427">
        <f t="shared" si="91"/>
        <v>1.5594557575757575E-3</v>
      </c>
      <c r="AJ104" s="427">
        <f t="shared" si="91"/>
        <v>1.5594557575757575E-3</v>
      </c>
      <c r="AK104" s="427">
        <f t="shared" si="91"/>
        <v>1.5594557575757575E-3</v>
      </c>
      <c r="AL104" s="427">
        <f t="shared" si="91"/>
        <v>1.5594557575757575E-3</v>
      </c>
      <c r="AM104" s="427">
        <f t="shared" si="91"/>
        <v>1.5594557575757575E-3</v>
      </c>
      <c r="AN104" s="427">
        <f t="shared" si="91"/>
        <v>1.5594557575757575E-3</v>
      </c>
      <c r="AO104" s="427">
        <f t="shared" si="91"/>
        <v>1.5594557575757575E-3</v>
      </c>
      <c r="AP104" s="427">
        <f t="shared" si="91"/>
        <v>1.5594557575757575E-3</v>
      </c>
      <c r="AQ104" s="427">
        <f t="shared" si="91"/>
        <v>1.5594557575757575E-3</v>
      </c>
      <c r="AR104" s="427">
        <f t="shared" si="91"/>
        <v>1.5594557575757575E-3</v>
      </c>
      <c r="AS104" s="427">
        <f t="shared" si="91"/>
        <v>1.5594557575757575E-3</v>
      </c>
      <c r="AT104" s="427">
        <f t="shared" si="91"/>
        <v>1.5594557575757575E-3</v>
      </c>
      <c r="AU104" s="427">
        <f t="shared" si="91"/>
        <v>1.5594557575757575E-3</v>
      </c>
      <c r="AV104" s="427">
        <f t="shared" si="91"/>
        <v>1.5594557575757575E-3</v>
      </c>
      <c r="AW104" s="427">
        <f t="shared" si="91"/>
        <v>1.5594557575757575E-3</v>
      </c>
      <c r="AX104" s="427">
        <f t="shared" si="91"/>
        <v>1.5594557575757575E-3</v>
      </c>
      <c r="AY104" s="427">
        <f t="shared" si="91"/>
        <v>1.5594557575757575E-3</v>
      </c>
      <c r="AZ104" s="427">
        <f t="shared" si="91"/>
        <v>1.5594557575757575E-3</v>
      </c>
      <c r="BA104" s="427">
        <f t="shared" si="91"/>
        <v>1.5594557575757575E-3</v>
      </c>
      <c r="BB104" s="427">
        <f t="shared" si="91"/>
        <v>1.5594557575757575E-3</v>
      </c>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row>
    <row r="105" spans="1:90" ht="12.7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row>
    <row r="106" spans="1:90" ht="12.7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00"/>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row>
    <row r="107" spans="1:90" ht="12.75" customHeight="1" x14ac:dyDescent="0.25">
      <c r="A107" s="2"/>
      <c r="B107" s="428" t="s">
        <v>1668</v>
      </c>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row>
    <row r="108" spans="1:90" ht="12.75" customHeight="1" x14ac:dyDescent="0.25">
      <c r="A108" s="2"/>
      <c r="B108" s="355" t="s">
        <v>1669</v>
      </c>
      <c r="C108" s="2"/>
      <c r="D108" s="2"/>
      <c r="E108" s="2"/>
      <c r="F108" s="2"/>
      <c r="G108" s="2"/>
      <c r="H108" s="2"/>
      <c r="I108" s="2"/>
      <c r="J108" s="2"/>
      <c r="K108" s="2"/>
      <c r="L108" s="2"/>
      <c r="M108" s="2"/>
      <c r="N108" s="2"/>
      <c r="O108" s="2"/>
      <c r="P108" s="2"/>
      <c r="Q108" s="2"/>
      <c r="R108" s="2"/>
      <c r="S108" s="66">
        <f t="shared" ref="S108:BB108" si="92">S119</f>
        <v>0</v>
      </c>
      <c r="T108" s="66">
        <f t="shared" si="92"/>
        <v>0</v>
      </c>
      <c r="U108" s="66">
        <f t="shared" si="92"/>
        <v>0</v>
      </c>
      <c r="V108" s="66">
        <f t="shared" si="92"/>
        <v>0</v>
      </c>
      <c r="W108" s="66">
        <f t="shared" si="92"/>
        <v>0</v>
      </c>
      <c r="X108" s="66">
        <f t="shared" si="92"/>
        <v>0</v>
      </c>
      <c r="Y108" s="66">
        <f t="shared" si="92"/>
        <v>0</v>
      </c>
      <c r="Z108" s="66">
        <f t="shared" si="92"/>
        <v>0</v>
      </c>
      <c r="AA108" s="66">
        <f t="shared" si="92"/>
        <v>0</v>
      </c>
      <c r="AB108" s="66">
        <f t="shared" si="92"/>
        <v>0</v>
      </c>
      <c r="AC108" s="66">
        <f t="shared" si="92"/>
        <v>0</v>
      </c>
      <c r="AD108" s="66">
        <f t="shared" si="92"/>
        <v>13.695614195526696</v>
      </c>
      <c r="AE108" s="66">
        <f t="shared" si="92"/>
        <v>7.1826287878787891</v>
      </c>
      <c r="AF108" s="66">
        <f t="shared" si="92"/>
        <v>6.8654712121212134</v>
      </c>
      <c r="AG108" s="66">
        <f t="shared" si="92"/>
        <v>6.653907575757577</v>
      </c>
      <c r="AH108" s="66">
        <f t="shared" si="92"/>
        <v>6.6738257575757576</v>
      </c>
      <c r="AI108" s="66">
        <f t="shared" si="92"/>
        <v>6.6738257575757576</v>
      </c>
      <c r="AJ108" s="66">
        <f t="shared" si="92"/>
        <v>6.6738257575757576</v>
      </c>
      <c r="AK108" s="66">
        <f t="shared" si="92"/>
        <v>6.6738257575757576</v>
      </c>
      <c r="AL108" s="66">
        <f t="shared" si="92"/>
        <v>6.6738257575757576</v>
      </c>
      <c r="AM108" s="66">
        <f t="shared" si="92"/>
        <v>6.6738257575757576</v>
      </c>
      <c r="AN108" s="66">
        <f t="shared" si="92"/>
        <v>6.6738257575757576</v>
      </c>
      <c r="AO108" s="66">
        <f t="shared" si="92"/>
        <v>6.6738257575757576</v>
      </c>
      <c r="AP108" s="66">
        <f t="shared" si="92"/>
        <v>6.6738257575757576</v>
      </c>
      <c r="AQ108" s="66">
        <f t="shared" si="92"/>
        <v>6.6738257575757576</v>
      </c>
      <c r="AR108" s="66">
        <f t="shared" si="92"/>
        <v>6.6738257575757576</v>
      </c>
      <c r="AS108" s="66">
        <f t="shared" si="92"/>
        <v>6.6738257575757576</v>
      </c>
      <c r="AT108" s="66">
        <f t="shared" si="92"/>
        <v>6.6738257575757576</v>
      </c>
      <c r="AU108" s="66">
        <f t="shared" si="92"/>
        <v>6.6738257575757576</v>
      </c>
      <c r="AV108" s="66">
        <f t="shared" si="92"/>
        <v>6.6738257575757576</v>
      </c>
      <c r="AW108" s="66">
        <f t="shared" si="92"/>
        <v>6.6738257575757576</v>
      </c>
      <c r="AX108" s="66">
        <f t="shared" si="92"/>
        <v>6.6738257575757576</v>
      </c>
      <c r="AY108" s="66">
        <f t="shared" si="92"/>
        <v>6.6738257575757576</v>
      </c>
      <c r="AZ108" s="66">
        <f t="shared" si="92"/>
        <v>6.6738257575757576</v>
      </c>
      <c r="BA108" s="66">
        <f t="shared" si="92"/>
        <v>6.6738257575757576</v>
      </c>
      <c r="BB108" s="66">
        <f t="shared" si="92"/>
        <v>6.6738257575757576</v>
      </c>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row>
    <row r="109" spans="1:90" ht="12.75" customHeight="1" x14ac:dyDescent="0.25">
      <c r="A109" s="2"/>
      <c r="B109" s="2" t="s">
        <v>1670</v>
      </c>
      <c r="C109" s="2"/>
      <c r="D109" s="2"/>
      <c r="E109" s="2"/>
      <c r="F109" s="2"/>
      <c r="G109" s="2"/>
      <c r="H109" s="2"/>
      <c r="I109" s="2"/>
      <c r="J109" s="2"/>
      <c r="K109" s="2"/>
      <c r="L109" s="2"/>
      <c r="M109" s="2"/>
      <c r="N109" s="2"/>
      <c r="O109" s="2"/>
      <c r="P109" s="2"/>
      <c r="Q109" s="2"/>
      <c r="R109" s="2"/>
      <c r="S109" s="405">
        <v>19.21</v>
      </c>
      <c r="T109" s="66">
        <f t="shared" ref="T109:Y109" si="93">S109</f>
        <v>19.21</v>
      </c>
      <c r="U109" s="66">
        <f t="shared" si="93"/>
        <v>19.21</v>
      </c>
      <c r="V109" s="66">
        <f t="shared" si="93"/>
        <v>19.21</v>
      </c>
      <c r="W109" s="66">
        <f t="shared" si="93"/>
        <v>19.21</v>
      </c>
      <c r="X109" s="66">
        <f t="shared" si="93"/>
        <v>19.21</v>
      </c>
      <c r="Y109" s="66">
        <f t="shared" si="93"/>
        <v>19.21</v>
      </c>
      <c r="Z109" s="66">
        <f t="shared" ref="Z109:AD109" si="94">+Y109</f>
        <v>19.21</v>
      </c>
      <c r="AA109" s="405">
        <f t="shared" si="94"/>
        <v>19.21</v>
      </c>
      <c r="AB109" s="66">
        <f t="shared" si="94"/>
        <v>19.21</v>
      </c>
      <c r="AC109" s="66">
        <f t="shared" si="94"/>
        <v>19.21</v>
      </c>
      <c r="AD109" s="66">
        <f t="shared" si="94"/>
        <v>19.21</v>
      </c>
      <c r="AE109" s="66">
        <f>+AD109*0.99</f>
        <v>19.017900000000001</v>
      </c>
      <c r="AF109" s="66">
        <f t="shared" ref="AF109:BB109" si="95">+AE109</f>
        <v>19.017900000000001</v>
      </c>
      <c r="AG109" s="66">
        <f t="shared" si="95"/>
        <v>19.017900000000001</v>
      </c>
      <c r="AH109" s="66">
        <f t="shared" si="95"/>
        <v>19.017900000000001</v>
      </c>
      <c r="AI109" s="66">
        <f t="shared" si="95"/>
        <v>19.017900000000001</v>
      </c>
      <c r="AJ109" s="66">
        <f t="shared" si="95"/>
        <v>19.017900000000001</v>
      </c>
      <c r="AK109" s="66">
        <f t="shared" si="95"/>
        <v>19.017900000000001</v>
      </c>
      <c r="AL109" s="66">
        <f t="shared" si="95"/>
        <v>19.017900000000001</v>
      </c>
      <c r="AM109" s="66">
        <f t="shared" si="95"/>
        <v>19.017900000000001</v>
      </c>
      <c r="AN109" s="66">
        <f t="shared" si="95"/>
        <v>19.017900000000001</v>
      </c>
      <c r="AO109" s="66">
        <f t="shared" si="95"/>
        <v>19.017900000000001</v>
      </c>
      <c r="AP109" s="66">
        <f t="shared" si="95"/>
        <v>19.017900000000001</v>
      </c>
      <c r="AQ109" s="66">
        <f t="shared" si="95"/>
        <v>19.017900000000001</v>
      </c>
      <c r="AR109" s="66">
        <f t="shared" si="95"/>
        <v>19.017900000000001</v>
      </c>
      <c r="AS109" s="66">
        <f t="shared" si="95"/>
        <v>19.017900000000001</v>
      </c>
      <c r="AT109" s="66">
        <f t="shared" si="95"/>
        <v>19.017900000000001</v>
      </c>
      <c r="AU109" s="66">
        <f t="shared" si="95"/>
        <v>19.017900000000001</v>
      </c>
      <c r="AV109" s="66">
        <f t="shared" si="95"/>
        <v>19.017900000000001</v>
      </c>
      <c r="AW109" s="66">
        <f t="shared" si="95"/>
        <v>19.017900000000001</v>
      </c>
      <c r="AX109" s="66">
        <f t="shared" si="95"/>
        <v>19.017900000000001</v>
      </c>
      <c r="AY109" s="66">
        <f t="shared" si="95"/>
        <v>19.017900000000001</v>
      </c>
      <c r="AZ109" s="66">
        <f t="shared" si="95"/>
        <v>19.017900000000001</v>
      </c>
      <c r="BA109" s="66">
        <f t="shared" si="95"/>
        <v>19.017900000000001</v>
      </c>
      <c r="BB109" s="66">
        <f t="shared" si="95"/>
        <v>19.017900000000001</v>
      </c>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row>
    <row r="110" spans="1:90" ht="12.75" customHeight="1" x14ac:dyDescent="0.25">
      <c r="A110" s="2"/>
      <c r="B110" s="355" t="s">
        <v>1671</v>
      </c>
      <c r="C110" s="2"/>
      <c r="D110" s="2"/>
      <c r="E110" s="2"/>
      <c r="F110" s="2"/>
      <c r="G110" s="2"/>
      <c r="H110" s="2"/>
      <c r="I110" s="2"/>
      <c r="J110" s="2"/>
      <c r="K110" s="2"/>
      <c r="L110" s="2"/>
      <c r="M110" s="2"/>
      <c r="N110" s="2"/>
      <c r="O110" s="2"/>
      <c r="P110" s="2"/>
      <c r="Q110" s="2"/>
      <c r="R110" s="2"/>
      <c r="S110" s="405">
        <v>36</v>
      </c>
      <c r="T110" s="66">
        <f>S110</f>
        <v>36</v>
      </c>
      <c r="U110" s="407">
        <f t="shared" ref="U110:V110" si="96">((U12*1000)-(U45*U108)-(U46*U109))/U47</f>
        <v>54.797922482074647</v>
      </c>
      <c r="V110" s="407">
        <f t="shared" si="96"/>
        <v>37.804288129720533</v>
      </c>
      <c r="W110" s="405">
        <v>36.11</v>
      </c>
      <c r="X110" s="407">
        <f t="shared" ref="X110:AC110" si="97">((X12*1000)-(X45*X108)-(X46*X109))/X47</f>
        <v>53.965377499999995</v>
      </c>
      <c r="Y110" s="407">
        <f t="shared" si="97"/>
        <v>52.551927699999993</v>
      </c>
      <c r="Z110" s="407">
        <f t="shared" si="97"/>
        <v>35.225223900000003</v>
      </c>
      <c r="AA110" s="407">
        <f t="shared" si="97"/>
        <v>60.445893396874979</v>
      </c>
      <c r="AB110" s="407">
        <f t="shared" si="97"/>
        <v>34.726731609011999</v>
      </c>
      <c r="AC110" s="407">
        <f t="shared" si="97"/>
        <v>34.588387881055894</v>
      </c>
      <c r="AD110" s="66">
        <f t="shared" ref="AD110:AE110" si="98">+AC110</f>
        <v>34.588387881055894</v>
      </c>
      <c r="AE110" s="66">
        <f t="shared" si="98"/>
        <v>34.588387881055894</v>
      </c>
      <c r="AF110" s="66">
        <f t="shared" ref="AF110:BB110" si="99">AE110</f>
        <v>34.588387881055894</v>
      </c>
      <c r="AG110" s="66">
        <f t="shared" si="99"/>
        <v>34.588387881055894</v>
      </c>
      <c r="AH110" s="66">
        <f t="shared" si="99"/>
        <v>34.588387881055894</v>
      </c>
      <c r="AI110" s="66">
        <f t="shared" si="99"/>
        <v>34.588387881055894</v>
      </c>
      <c r="AJ110" s="66">
        <f t="shared" si="99"/>
        <v>34.588387881055894</v>
      </c>
      <c r="AK110" s="66">
        <f t="shared" si="99"/>
        <v>34.588387881055894</v>
      </c>
      <c r="AL110" s="66">
        <f t="shared" si="99"/>
        <v>34.588387881055894</v>
      </c>
      <c r="AM110" s="66">
        <f t="shared" si="99"/>
        <v>34.588387881055894</v>
      </c>
      <c r="AN110" s="66">
        <f t="shared" si="99"/>
        <v>34.588387881055894</v>
      </c>
      <c r="AO110" s="66">
        <f t="shared" si="99"/>
        <v>34.588387881055894</v>
      </c>
      <c r="AP110" s="66">
        <f t="shared" si="99"/>
        <v>34.588387881055894</v>
      </c>
      <c r="AQ110" s="66">
        <f t="shared" si="99"/>
        <v>34.588387881055894</v>
      </c>
      <c r="AR110" s="66">
        <f t="shared" si="99"/>
        <v>34.588387881055894</v>
      </c>
      <c r="AS110" s="66">
        <f t="shared" si="99"/>
        <v>34.588387881055894</v>
      </c>
      <c r="AT110" s="66">
        <f t="shared" si="99"/>
        <v>34.588387881055894</v>
      </c>
      <c r="AU110" s="66">
        <f t="shared" si="99"/>
        <v>34.588387881055894</v>
      </c>
      <c r="AV110" s="66">
        <f t="shared" si="99"/>
        <v>34.588387881055894</v>
      </c>
      <c r="AW110" s="66">
        <f t="shared" si="99"/>
        <v>34.588387881055894</v>
      </c>
      <c r="AX110" s="66">
        <f t="shared" si="99"/>
        <v>34.588387881055894</v>
      </c>
      <c r="AY110" s="66">
        <f t="shared" si="99"/>
        <v>34.588387881055894</v>
      </c>
      <c r="AZ110" s="66">
        <f t="shared" si="99"/>
        <v>34.588387881055894</v>
      </c>
      <c r="BA110" s="66">
        <f t="shared" si="99"/>
        <v>34.588387881055894</v>
      </c>
      <c r="BB110" s="66">
        <f t="shared" si="99"/>
        <v>34.588387881055894</v>
      </c>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row>
    <row r="111" spans="1:90" ht="12.7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row>
    <row r="112" spans="1:90" ht="12.75" customHeight="1" x14ac:dyDescent="0.25">
      <c r="A112" s="2"/>
      <c r="B112" s="299" t="s">
        <v>1672</v>
      </c>
      <c r="C112" s="300"/>
      <c r="D112" s="300"/>
      <c r="E112" s="300"/>
      <c r="F112" s="300"/>
      <c r="G112" s="300"/>
      <c r="H112" s="300"/>
      <c r="I112" s="300"/>
      <c r="J112" s="300"/>
      <c r="K112" s="300"/>
      <c r="L112" s="300"/>
      <c r="M112" s="300"/>
      <c r="N112" s="300"/>
      <c r="O112" s="300"/>
      <c r="P112" s="300"/>
      <c r="Q112" s="300"/>
      <c r="R112" s="300"/>
      <c r="S112" s="300"/>
      <c r="T112" s="300"/>
      <c r="U112" s="300"/>
      <c r="V112" s="300"/>
      <c r="W112" s="300"/>
      <c r="X112" s="300"/>
      <c r="Y112" s="300"/>
      <c r="Z112" s="300"/>
      <c r="AA112" s="300"/>
      <c r="AB112" s="300"/>
      <c r="AC112" s="300"/>
      <c r="AD112" s="300"/>
      <c r="AE112" s="300"/>
      <c r="AF112" s="300"/>
      <c r="AG112" s="300"/>
      <c r="AH112" s="300"/>
      <c r="AI112" s="300"/>
      <c r="AJ112" s="300"/>
      <c r="AK112" s="300"/>
      <c r="AL112" s="300"/>
      <c r="AM112" s="300"/>
      <c r="AN112" s="300"/>
      <c r="AO112" s="300"/>
      <c r="AP112" s="300"/>
      <c r="AQ112" s="300"/>
      <c r="AR112" s="300"/>
      <c r="AS112" s="300"/>
      <c r="AT112" s="300"/>
      <c r="AU112" s="300"/>
      <c r="AV112" s="300"/>
      <c r="AW112" s="300"/>
      <c r="AX112" s="300"/>
      <c r="AY112" s="300"/>
      <c r="AZ112" s="300"/>
      <c r="BA112" s="300"/>
      <c r="BB112" s="300"/>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row>
    <row r="113" spans="1:90" ht="12.75" customHeight="1" x14ac:dyDescent="0.25">
      <c r="A113" s="2"/>
      <c r="B113" s="300" t="s">
        <v>1673</v>
      </c>
      <c r="C113" s="300"/>
      <c r="D113" s="300"/>
      <c r="E113" s="300"/>
      <c r="F113" s="300"/>
      <c r="G113" s="300"/>
      <c r="H113" s="300"/>
      <c r="I113" s="300"/>
      <c r="J113" s="300"/>
      <c r="K113" s="300"/>
      <c r="L113" s="300"/>
      <c r="M113" s="300"/>
      <c r="N113" s="300"/>
      <c r="O113" s="300"/>
      <c r="P113" s="300"/>
      <c r="Q113" s="300"/>
      <c r="R113" s="300"/>
      <c r="S113" s="300"/>
      <c r="T113" s="300"/>
      <c r="U113" s="300"/>
      <c r="V113" s="300"/>
      <c r="W113" s="300"/>
      <c r="X113" s="300"/>
      <c r="Y113" s="300"/>
      <c r="Z113" s="300"/>
      <c r="AA113" s="300"/>
      <c r="AB113" s="300"/>
      <c r="AC113" s="300"/>
      <c r="AD113" s="429">
        <f>10/4/3</f>
        <v>0.83333333333333337</v>
      </c>
      <c r="AE113" s="429">
        <f>10/4</f>
        <v>2.5</v>
      </c>
      <c r="AF113" s="307">
        <f t="shared" ref="AF113:BB113" si="100">AE113</f>
        <v>2.5</v>
      </c>
      <c r="AG113" s="307">
        <f t="shared" si="100"/>
        <v>2.5</v>
      </c>
      <c r="AH113" s="307">
        <f t="shared" si="100"/>
        <v>2.5</v>
      </c>
      <c r="AI113" s="307">
        <f t="shared" si="100"/>
        <v>2.5</v>
      </c>
      <c r="AJ113" s="307">
        <f t="shared" si="100"/>
        <v>2.5</v>
      </c>
      <c r="AK113" s="307">
        <f t="shared" si="100"/>
        <v>2.5</v>
      </c>
      <c r="AL113" s="307">
        <f t="shared" si="100"/>
        <v>2.5</v>
      </c>
      <c r="AM113" s="307">
        <f t="shared" si="100"/>
        <v>2.5</v>
      </c>
      <c r="AN113" s="307">
        <f t="shared" si="100"/>
        <v>2.5</v>
      </c>
      <c r="AO113" s="307">
        <f t="shared" si="100"/>
        <v>2.5</v>
      </c>
      <c r="AP113" s="307">
        <f t="shared" si="100"/>
        <v>2.5</v>
      </c>
      <c r="AQ113" s="307">
        <f t="shared" si="100"/>
        <v>2.5</v>
      </c>
      <c r="AR113" s="307">
        <f t="shared" si="100"/>
        <v>2.5</v>
      </c>
      <c r="AS113" s="307">
        <f t="shared" si="100"/>
        <v>2.5</v>
      </c>
      <c r="AT113" s="307">
        <f t="shared" si="100"/>
        <v>2.5</v>
      </c>
      <c r="AU113" s="307">
        <f t="shared" si="100"/>
        <v>2.5</v>
      </c>
      <c r="AV113" s="307">
        <f t="shared" si="100"/>
        <v>2.5</v>
      </c>
      <c r="AW113" s="307">
        <f t="shared" si="100"/>
        <v>2.5</v>
      </c>
      <c r="AX113" s="307">
        <f t="shared" si="100"/>
        <v>2.5</v>
      </c>
      <c r="AY113" s="307">
        <f t="shared" si="100"/>
        <v>2.5</v>
      </c>
      <c r="AZ113" s="307">
        <f t="shared" si="100"/>
        <v>2.5</v>
      </c>
      <c r="BA113" s="307">
        <f t="shared" si="100"/>
        <v>2.5</v>
      </c>
      <c r="BB113" s="307">
        <f t="shared" si="100"/>
        <v>2.5</v>
      </c>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row>
    <row r="114" spans="1:90" ht="12.75" customHeight="1" x14ac:dyDescent="0.25">
      <c r="A114" s="2"/>
      <c r="B114" s="328" t="s">
        <v>1674</v>
      </c>
      <c r="C114" s="328"/>
      <c r="D114" s="328"/>
      <c r="E114" s="328"/>
      <c r="F114" s="328"/>
      <c r="G114" s="328"/>
      <c r="H114" s="328"/>
      <c r="I114" s="328"/>
      <c r="J114" s="328"/>
      <c r="K114" s="328"/>
      <c r="L114" s="328"/>
      <c r="M114" s="328"/>
      <c r="N114" s="328"/>
      <c r="O114" s="328"/>
      <c r="P114" s="328"/>
      <c r="Q114" s="328"/>
      <c r="R114" s="328"/>
      <c r="S114" s="328"/>
      <c r="T114" s="328"/>
      <c r="U114" s="328"/>
      <c r="V114" s="328"/>
      <c r="W114" s="328"/>
      <c r="X114" s="328"/>
      <c r="Y114" s="328"/>
      <c r="Z114" s="328"/>
      <c r="AA114" s="328"/>
      <c r="AB114" s="328"/>
      <c r="AC114" s="328"/>
      <c r="AD114" s="430">
        <v>0.68</v>
      </c>
      <c r="AE114" s="431">
        <f t="shared" ref="AE114:BB114" si="101">AD114</f>
        <v>0.68</v>
      </c>
      <c r="AF114" s="431">
        <f t="shared" si="101"/>
        <v>0.68</v>
      </c>
      <c r="AG114" s="431">
        <f t="shared" si="101"/>
        <v>0.68</v>
      </c>
      <c r="AH114" s="431">
        <f t="shared" si="101"/>
        <v>0.68</v>
      </c>
      <c r="AI114" s="431">
        <f t="shared" si="101"/>
        <v>0.68</v>
      </c>
      <c r="AJ114" s="431">
        <f t="shared" si="101"/>
        <v>0.68</v>
      </c>
      <c r="AK114" s="431">
        <f t="shared" si="101"/>
        <v>0.68</v>
      </c>
      <c r="AL114" s="431">
        <f t="shared" si="101"/>
        <v>0.68</v>
      </c>
      <c r="AM114" s="431">
        <f t="shared" si="101"/>
        <v>0.68</v>
      </c>
      <c r="AN114" s="431">
        <f t="shared" si="101"/>
        <v>0.68</v>
      </c>
      <c r="AO114" s="431">
        <f t="shared" si="101"/>
        <v>0.68</v>
      </c>
      <c r="AP114" s="431">
        <f t="shared" si="101"/>
        <v>0.68</v>
      </c>
      <c r="AQ114" s="431">
        <f t="shared" si="101"/>
        <v>0.68</v>
      </c>
      <c r="AR114" s="431">
        <f t="shared" si="101"/>
        <v>0.68</v>
      </c>
      <c r="AS114" s="431">
        <f t="shared" si="101"/>
        <v>0.68</v>
      </c>
      <c r="AT114" s="431">
        <f t="shared" si="101"/>
        <v>0.68</v>
      </c>
      <c r="AU114" s="431">
        <f t="shared" si="101"/>
        <v>0.68</v>
      </c>
      <c r="AV114" s="431">
        <f t="shared" si="101"/>
        <v>0.68</v>
      </c>
      <c r="AW114" s="431">
        <f t="shared" si="101"/>
        <v>0.68</v>
      </c>
      <c r="AX114" s="431">
        <f t="shared" si="101"/>
        <v>0.68</v>
      </c>
      <c r="AY114" s="431">
        <f t="shared" si="101"/>
        <v>0.68</v>
      </c>
      <c r="AZ114" s="431">
        <f t="shared" si="101"/>
        <v>0.68</v>
      </c>
      <c r="BA114" s="431">
        <f t="shared" si="101"/>
        <v>0.68</v>
      </c>
      <c r="BB114" s="431">
        <f t="shared" si="101"/>
        <v>0.68</v>
      </c>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row>
    <row r="115" spans="1:90" ht="12.75" customHeight="1" x14ac:dyDescent="0.25">
      <c r="A115" s="2"/>
      <c r="B115" s="299" t="s">
        <v>1675</v>
      </c>
      <c r="C115" s="300"/>
      <c r="D115" s="300"/>
      <c r="E115" s="300"/>
      <c r="F115" s="300"/>
      <c r="G115" s="300"/>
      <c r="H115" s="300"/>
      <c r="I115" s="300"/>
      <c r="J115" s="300"/>
      <c r="K115" s="300"/>
      <c r="L115" s="300"/>
      <c r="M115" s="300"/>
      <c r="N115" s="300"/>
      <c r="O115" s="300"/>
      <c r="P115" s="300"/>
      <c r="Q115" s="300"/>
      <c r="R115" s="300"/>
      <c r="S115" s="300"/>
      <c r="T115" s="300"/>
      <c r="U115" s="300"/>
      <c r="V115" s="300"/>
      <c r="W115" s="300"/>
      <c r="X115" s="300"/>
      <c r="Y115" s="300"/>
      <c r="Z115" s="300"/>
      <c r="AA115" s="300"/>
      <c r="AB115" s="300"/>
      <c r="AC115" s="300"/>
      <c r="AD115" s="354">
        <f t="shared" ref="AD115:BB115" si="102">AD113*1000+AD114*AD79</f>
        <v>976.13333333333344</v>
      </c>
      <c r="AE115" s="354">
        <f t="shared" si="102"/>
        <v>3520</v>
      </c>
      <c r="AF115" s="354">
        <f t="shared" si="102"/>
        <v>3860</v>
      </c>
      <c r="AG115" s="354">
        <f t="shared" si="102"/>
        <v>4370</v>
      </c>
      <c r="AH115" s="354">
        <f t="shared" si="102"/>
        <v>4370</v>
      </c>
      <c r="AI115" s="354">
        <f t="shared" si="102"/>
        <v>4370</v>
      </c>
      <c r="AJ115" s="354">
        <f t="shared" si="102"/>
        <v>4370</v>
      </c>
      <c r="AK115" s="354">
        <f t="shared" si="102"/>
        <v>4370</v>
      </c>
      <c r="AL115" s="354">
        <f t="shared" si="102"/>
        <v>4370</v>
      </c>
      <c r="AM115" s="354">
        <f t="shared" si="102"/>
        <v>4370</v>
      </c>
      <c r="AN115" s="354">
        <f t="shared" si="102"/>
        <v>4370</v>
      </c>
      <c r="AO115" s="354">
        <f t="shared" si="102"/>
        <v>4370</v>
      </c>
      <c r="AP115" s="354">
        <f t="shared" si="102"/>
        <v>4370</v>
      </c>
      <c r="AQ115" s="354">
        <f t="shared" si="102"/>
        <v>4370</v>
      </c>
      <c r="AR115" s="354">
        <f t="shared" si="102"/>
        <v>4370</v>
      </c>
      <c r="AS115" s="354">
        <f t="shared" si="102"/>
        <v>4370</v>
      </c>
      <c r="AT115" s="354">
        <f t="shared" si="102"/>
        <v>4370</v>
      </c>
      <c r="AU115" s="354">
        <f t="shared" si="102"/>
        <v>4370</v>
      </c>
      <c r="AV115" s="354">
        <f t="shared" si="102"/>
        <v>4370</v>
      </c>
      <c r="AW115" s="354">
        <f t="shared" si="102"/>
        <v>4370</v>
      </c>
      <c r="AX115" s="354">
        <f t="shared" si="102"/>
        <v>4370</v>
      </c>
      <c r="AY115" s="354">
        <f t="shared" si="102"/>
        <v>4370</v>
      </c>
      <c r="AZ115" s="354">
        <f t="shared" si="102"/>
        <v>4370</v>
      </c>
      <c r="BA115" s="354">
        <f t="shared" si="102"/>
        <v>4370</v>
      </c>
      <c r="BB115" s="354">
        <f t="shared" si="102"/>
        <v>4370</v>
      </c>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row>
    <row r="116" spans="1:90" ht="12.75" customHeight="1" x14ac:dyDescent="0.25">
      <c r="A116" s="2"/>
      <c r="B116" s="300" t="s">
        <v>1676</v>
      </c>
      <c r="C116" s="300"/>
      <c r="D116" s="300"/>
      <c r="E116" s="300"/>
      <c r="F116" s="300"/>
      <c r="G116" s="300"/>
      <c r="H116" s="300"/>
      <c r="I116" s="300"/>
      <c r="J116" s="300"/>
      <c r="K116" s="300"/>
      <c r="L116" s="300"/>
      <c r="M116" s="300"/>
      <c r="N116" s="300"/>
      <c r="O116" s="300"/>
      <c r="P116" s="300"/>
      <c r="Q116" s="300"/>
      <c r="R116" s="300"/>
      <c r="S116" s="300"/>
      <c r="T116" s="300"/>
      <c r="U116" s="300"/>
      <c r="V116" s="300"/>
      <c r="W116" s="300"/>
      <c r="X116" s="300"/>
      <c r="Y116" s="300"/>
      <c r="Z116" s="300"/>
      <c r="AA116" s="300"/>
      <c r="AB116" s="300"/>
      <c r="AC116" s="300"/>
      <c r="AD116" s="307">
        <f t="shared" ref="AD116:BB116" si="103">AD115/AD79</f>
        <v>4.648253968253969</v>
      </c>
      <c r="AE116" s="307">
        <f t="shared" si="103"/>
        <v>2.3466666666666667</v>
      </c>
      <c r="AF116" s="307">
        <f t="shared" si="103"/>
        <v>1.93</v>
      </c>
      <c r="AG116" s="307">
        <f t="shared" si="103"/>
        <v>1.5890909090909091</v>
      </c>
      <c r="AH116" s="307">
        <f t="shared" si="103"/>
        <v>1.5890909090909091</v>
      </c>
      <c r="AI116" s="307">
        <f t="shared" si="103"/>
        <v>1.5890909090909091</v>
      </c>
      <c r="AJ116" s="307">
        <f t="shared" si="103"/>
        <v>1.5890909090909091</v>
      </c>
      <c r="AK116" s="307">
        <f t="shared" si="103"/>
        <v>1.5890909090909091</v>
      </c>
      <c r="AL116" s="307">
        <f t="shared" si="103"/>
        <v>1.5890909090909091</v>
      </c>
      <c r="AM116" s="307">
        <f t="shared" si="103"/>
        <v>1.5890909090909091</v>
      </c>
      <c r="AN116" s="307">
        <f t="shared" si="103"/>
        <v>1.5890909090909091</v>
      </c>
      <c r="AO116" s="307">
        <f t="shared" si="103"/>
        <v>1.5890909090909091</v>
      </c>
      <c r="AP116" s="307">
        <f t="shared" si="103"/>
        <v>1.5890909090909091</v>
      </c>
      <c r="AQ116" s="307">
        <f t="shared" si="103"/>
        <v>1.5890909090909091</v>
      </c>
      <c r="AR116" s="307">
        <f t="shared" si="103"/>
        <v>1.5890909090909091</v>
      </c>
      <c r="AS116" s="307">
        <f t="shared" si="103"/>
        <v>1.5890909090909091</v>
      </c>
      <c r="AT116" s="307">
        <f t="shared" si="103"/>
        <v>1.5890909090909091</v>
      </c>
      <c r="AU116" s="307">
        <f t="shared" si="103"/>
        <v>1.5890909090909091</v>
      </c>
      <c r="AV116" s="307">
        <f t="shared" si="103"/>
        <v>1.5890909090909091</v>
      </c>
      <c r="AW116" s="307">
        <f t="shared" si="103"/>
        <v>1.5890909090909091</v>
      </c>
      <c r="AX116" s="307">
        <f t="shared" si="103"/>
        <v>1.5890909090909091</v>
      </c>
      <c r="AY116" s="307">
        <f t="shared" si="103"/>
        <v>1.5890909090909091</v>
      </c>
      <c r="AZ116" s="307">
        <f t="shared" si="103"/>
        <v>1.5890909090909091</v>
      </c>
      <c r="BA116" s="307">
        <f t="shared" si="103"/>
        <v>1.5890909090909091</v>
      </c>
      <c r="BB116" s="307">
        <f t="shared" si="103"/>
        <v>1.5890909090909091</v>
      </c>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row>
    <row r="117" spans="1:90" ht="12.75" customHeight="1" x14ac:dyDescent="0.25">
      <c r="A117" s="2"/>
      <c r="B117" s="300" t="s">
        <v>1677</v>
      </c>
      <c r="C117" s="300"/>
      <c r="D117" s="300"/>
      <c r="E117" s="300"/>
      <c r="F117" s="300"/>
      <c r="G117" s="300"/>
      <c r="H117" s="300"/>
      <c r="I117" s="300"/>
      <c r="J117" s="300"/>
      <c r="K117" s="300"/>
      <c r="L117" s="300"/>
      <c r="M117" s="300"/>
      <c r="N117" s="300"/>
      <c r="O117" s="300"/>
      <c r="P117" s="300"/>
      <c r="Q117" s="300"/>
      <c r="R117" s="300"/>
      <c r="S117" s="300"/>
      <c r="T117" s="300"/>
      <c r="U117" s="300"/>
      <c r="V117" s="300"/>
      <c r="W117" s="300"/>
      <c r="X117" s="300"/>
      <c r="Y117" s="300"/>
      <c r="Z117" s="300"/>
      <c r="AA117" s="300"/>
      <c r="AB117" s="300"/>
      <c r="AC117" s="300"/>
      <c r="AD117" s="429">
        <v>8.557360227272726</v>
      </c>
      <c r="AE117" s="429">
        <v>4.3459621212121222</v>
      </c>
      <c r="AF117" s="429">
        <v>4.3454712121212138</v>
      </c>
      <c r="AG117" s="429">
        <v>4.3448166666666683</v>
      </c>
      <c r="AH117" s="429">
        <v>4.3447348484848485</v>
      </c>
      <c r="AI117" s="429">
        <v>4.3447348484848485</v>
      </c>
      <c r="AJ117" s="429">
        <v>4.3447348484848485</v>
      </c>
      <c r="AK117" s="429">
        <v>4.3447348484848485</v>
      </c>
      <c r="AL117" s="429">
        <v>4.3447348484848485</v>
      </c>
      <c r="AM117" s="429">
        <v>4.3447348484848485</v>
      </c>
      <c r="AN117" s="429">
        <v>4.3447348484848485</v>
      </c>
      <c r="AO117" s="429">
        <v>4.3447348484848485</v>
      </c>
      <c r="AP117" s="429">
        <v>4.3447348484848485</v>
      </c>
      <c r="AQ117" s="429">
        <v>4.3447348484848485</v>
      </c>
      <c r="AR117" s="429">
        <v>4.3447348484848485</v>
      </c>
      <c r="AS117" s="429">
        <v>4.3447348484848485</v>
      </c>
      <c r="AT117" s="429">
        <v>4.3447348484848485</v>
      </c>
      <c r="AU117" s="429">
        <v>4.3447348484848485</v>
      </c>
      <c r="AV117" s="429">
        <v>4.3447348484848485</v>
      </c>
      <c r="AW117" s="429">
        <v>4.3447348484848485</v>
      </c>
      <c r="AX117" s="429">
        <v>4.3447348484848485</v>
      </c>
      <c r="AY117" s="429">
        <v>4.3447348484848485</v>
      </c>
      <c r="AZ117" s="429">
        <v>4.3447348484848485</v>
      </c>
      <c r="BA117" s="429">
        <v>4.3447348484848485</v>
      </c>
      <c r="BB117" s="429">
        <v>4.3447348484848485</v>
      </c>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row>
    <row r="118" spans="1:90" ht="12.75" customHeight="1" x14ac:dyDescent="0.25">
      <c r="A118" s="2"/>
      <c r="B118" s="328" t="s">
        <v>1678</v>
      </c>
      <c r="C118" s="328"/>
      <c r="D118" s="328"/>
      <c r="E118" s="328"/>
      <c r="F118" s="328"/>
      <c r="G118" s="328"/>
      <c r="H118" s="328"/>
      <c r="I118" s="328"/>
      <c r="J118" s="328"/>
      <c r="K118" s="328"/>
      <c r="L118" s="328"/>
      <c r="M118" s="328"/>
      <c r="N118" s="328"/>
      <c r="O118" s="328"/>
      <c r="P118" s="328"/>
      <c r="Q118" s="328"/>
      <c r="R118" s="328"/>
      <c r="S118" s="328"/>
      <c r="T118" s="328"/>
      <c r="U118" s="328"/>
      <c r="V118" s="328"/>
      <c r="W118" s="328"/>
      <c r="X118" s="328"/>
      <c r="Y118" s="328"/>
      <c r="Z118" s="328"/>
      <c r="AA118" s="328"/>
      <c r="AB118" s="328"/>
      <c r="AC118" s="328"/>
      <c r="AD118" s="430">
        <v>0.49</v>
      </c>
      <c r="AE118" s="430">
        <v>0.49</v>
      </c>
      <c r="AF118" s="430">
        <v>0.59</v>
      </c>
      <c r="AG118" s="430">
        <v>0.72</v>
      </c>
      <c r="AH118" s="430">
        <v>0.74</v>
      </c>
      <c r="AI118" s="431">
        <f t="shared" ref="AI118:BB118" si="104">AH118</f>
        <v>0.74</v>
      </c>
      <c r="AJ118" s="431">
        <f t="shared" si="104"/>
        <v>0.74</v>
      </c>
      <c r="AK118" s="431">
        <f t="shared" si="104"/>
        <v>0.74</v>
      </c>
      <c r="AL118" s="431">
        <f t="shared" si="104"/>
        <v>0.74</v>
      </c>
      <c r="AM118" s="431">
        <f t="shared" si="104"/>
        <v>0.74</v>
      </c>
      <c r="AN118" s="431">
        <f t="shared" si="104"/>
        <v>0.74</v>
      </c>
      <c r="AO118" s="431">
        <f t="shared" si="104"/>
        <v>0.74</v>
      </c>
      <c r="AP118" s="431">
        <f t="shared" si="104"/>
        <v>0.74</v>
      </c>
      <c r="AQ118" s="431">
        <f t="shared" si="104"/>
        <v>0.74</v>
      </c>
      <c r="AR118" s="431">
        <f t="shared" si="104"/>
        <v>0.74</v>
      </c>
      <c r="AS118" s="431">
        <f t="shared" si="104"/>
        <v>0.74</v>
      </c>
      <c r="AT118" s="431">
        <f t="shared" si="104"/>
        <v>0.74</v>
      </c>
      <c r="AU118" s="431">
        <f t="shared" si="104"/>
        <v>0.74</v>
      </c>
      <c r="AV118" s="431">
        <f t="shared" si="104"/>
        <v>0.74</v>
      </c>
      <c r="AW118" s="431">
        <f t="shared" si="104"/>
        <v>0.74</v>
      </c>
      <c r="AX118" s="431">
        <f t="shared" si="104"/>
        <v>0.74</v>
      </c>
      <c r="AY118" s="431">
        <f t="shared" si="104"/>
        <v>0.74</v>
      </c>
      <c r="AZ118" s="431">
        <f t="shared" si="104"/>
        <v>0.74</v>
      </c>
      <c r="BA118" s="431">
        <f t="shared" si="104"/>
        <v>0.74</v>
      </c>
      <c r="BB118" s="431">
        <f t="shared" si="104"/>
        <v>0.74</v>
      </c>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row>
    <row r="119" spans="1:90" ht="12.75" customHeight="1" x14ac:dyDescent="0.25">
      <c r="A119" s="2"/>
      <c r="B119" s="299" t="s">
        <v>1679</v>
      </c>
      <c r="C119" s="300"/>
      <c r="D119" s="300"/>
      <c r="E119" s="300"/>
      <c r="F119" s="300"/>
      <c r="G119" s="300"/>
      <c r="H119" s="300"/>
      <c r="I119" s="300"/>
      <c r="J119" s="300"/>
      <c r="K119" s="300"/>
      <c r="L119" s="300"/>
      <c r="M119" s="300"/>
      <c r="N119" s="300"/>
      <c r="O119" s="300"/>
      <c r="P119" s="300"/>
      <c r="Q119" s="300"/>
      <c r="R119" s="300"/>
      <c r="S119" s="300"/>
      <c r="T119" s="300"/>
      <c r="U119" s="300"/>
      <c r="V119" s="300"/>
      <c r="W119" s="300"/>
      <c r="X119" s="300"/>
      <c r="Y119" s="300"/>
      <c r="Z119" s="300"/>
      <c r="AA119" s="300"/>
      <c r="AB119" s="300"/>
      <c r="AC119" s="300"/>
      <c r="AD119" s="432">
        <f t="shared" ref="AD119:BB119" si="105">SUM(AD116:AD118)</f>
        <v>13.695614195526696</v>
      </c>
      <c r="AE119" s="432">
        <f t="shared" si="105"/>
        <v>7.1826287878787891</v>
      </c>
      <c r="AF119" s="432">
        <f t="shared" si="105"/>
        <v>6.8654712121212134</v>
      </c>
      <c r="AG119" s="432">
        <f t="shared" si="105"/>
        <v>6.653907575757577</v>
      </c>
      <c r="AH119" s="432">
        <f t="shared" si="105"/>
        <v>6.6738257575757576</v>
      </c>
      <c r="AI119" s="432">
        <f t="shared" si="105"/>
        <v>6.6738257575757576</v>
      </c>
      <c r="AJ119" s="432">
        <f t="shared" si="105"/>
        <v>6.6738257575757576</v>
      </c>
      <c r="AK119" s="432">
        <f t="shared" si="105"/>
        <v>6.6738257575757576</v>
      </c>
      <c r="AL119" s="432">
        <f t="shared" si="105"/>
        <v>6.6738257575757576</v>
      </c>
      <c r="AM119" s="432">
        <f t="shared" si="105"/>
        <v>6.6738257575757576</v>
      </c>
      <c r="AN119" s="432">
        <f t="shared" si="105"/>
        <v>6.6738257575757576</v>
      </c>
      <c r="AO119" s="432">
        <f t="shared" si="105"/>
        <v>6.6738257575757576</v>
      </c>
      <c r="AP119" s="432">
        <f t="shared" si="105"/>
        <v>6.6738257575757576</v>
      </c>
      <c r="AQ119" s="432">
        <f t="shared" si="105"/>
        <v>6.6738257575757576</v>
      </c>
      <c r="AR119" s="432">
        <f t="shared" si="105"/>
        <v>6.6738257575757576</v>
      </c>
      <c r="AS119" s="432">
        <f t="shared" si="105"/>
        <v>6.6738257575757576</v>
      </c>
      <c r="AT119" s="432">
        <f t="shared" si="105"/>
        <v>6.6738257575757576</v>
      </c>
      <c r="AU119" s="432">
        <f t="shared" si="105"/>
        <v>6.6738257575757576</v>
      </c>
      <c r="AV119" s="432">
        <f t="shared" si="105"/>
        <v>6.6738257575757576</v>
      </c>
      <c r="AW119" s="432">
        <f t="shared" si="105"/>
        <v>6.6738257575757576</v>
      </c>
      <c r="AX119" s="432">
        <f t="shared" si="105"/>
        <v>6.6738257575757576</v>
      </c>
      <c r="AY119" s="432">
        <f t="shared" si="105"/>
        <v>6.6738257575757576</v>
      </c>
      <c r="AZ119" s="432">
        <f t="shared" si="105"/>
        <v>6.6738257575757576</v>
      </c>
      <c r="BA119" s="432">
        <f t="shared" si="105"/>
        <v>6.6738257575757576</v>
      </c>
      <c r="BB119" s="432">
        <f t="shared" si="105"/>
        <v>6.6738257575757576</v>
      </c>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row>
    <row r="120" spans="1:90" ht="12.7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row>
    <row r="121" spans="1:90" ht="12.7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66"/>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row>
    <row r="122" spans="1:90" ht="12.7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3"/>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row>
    <row r="123" spans="1:90" ht="12.7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row>
    <row r="124" spans="1:90" ht="12.7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row>
    <row r="125" spans="1:90" ht="12.7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row>
    <row r="126" spans="1:90" ht="12.7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row>
    <row r="127" spans="1:90" ht="12.7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row>
    <row r="128" spans="1:90" ht="12.7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row>
    <row r="129" spans="1:90" ht="12.7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row>
    <row r="130" spans="1:90" ht="12.7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row>
    <row r="131" spans="1:90" ht="12.7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row>
    <row r="132" spans="1:90" ht="12.7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row>
    <row r="133" spans="1:90" ht="12.7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row>
    <row r="134" spans="1:90" ht="12.7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row>
    <row r="135" spans="1:90" ht="12.7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row>
    <row r="136" spans="1:90" ht="12.7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row>
    <row r="137" spans="1:90" ht="12.7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row>
    <row r="138" spans="1:90" ht="12.7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row>
    <row r="139" spans="1:90" ht="12.7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row>
    <row r="140" spans="1:90" ht="12.7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row>
    <row r="141" spans="1:90" ht="12.7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row>
    <row r="142" spans="1:90" ht="12.7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row>
    <row r="143" spans="1:90" ht="12.7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row>
    <row r="144" spans="1:90" ht="12.7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row>
    <row r="145" spans="1:90" ht="12.7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row>
    <row r="146" spans="1:90" ht="12.7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row>
    <row r="147" spans="1:90" ht="12.7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row>
    <row r="148" spans="1:90" ht="12.7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row>
    <row r="149" spans="1:90" ht="12.7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row>
    <row r="150" spans="1:90" ht="12.7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row>
    <row r="151" spans="1:90" ht="12.7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row>
    <row r="152" spans="1:90" ht="12.7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row>
    <row r="153" spans="1:90" ht="12.7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row>
    <row r="154" spans="1:90" ht="12.7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row>
    <row r="155" spans="1:90" ht="12.7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row>
    <row r="156" spans="1:90" ht="12.7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row>
    <row r="157" spans="1:90" ht="12.7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row>
    <row r="158" spans="1:90" ht="12.7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row>
    <row r="159" spans="1:90" ht="12.7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row>
    <row r="160" spans="1:90" ht="12.7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row>
    <row r="161" spans="1:90" ht="12.7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row>
    <row r="162" spans="1:90" ht="12.7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row>
    <row r="163" spans="1:90" ht="12.7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row>
    <row r="164" spans="1:90" ht="12.7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row>
    <row r="165" spans="1:90" ht="12.7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row>
    <row r="166" spans="1:90" ht="12.7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row>
    <row r="167" spans="1:90" ht="12.7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row>
    <row r="168" spans="1:90" ht="12.7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row>
    <row r="169" spans="1:90" ht="12.7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row>
    <row r="170" spans="1:90" ht="12.7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row>
    <row r="171" spans="1:90" ht="12.7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row>
    <row r="172" spans="1:90" ht="12.7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row>
    <row r="173" spans="1:90" ht="12.7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row>
    <row r="174" spans="1:90" ht="12.7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row>
    <row r="175" spans="1:90" ht="12.7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row>
    <row r="176" spans="1:90" ht="12.7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row>
    <row r="177" spans="1:90" ht="12.7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row>
    <row r="178" spans="1:90" ht="12.7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row>
    <row r="179" spans="1:90" ht="12.7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row>
    <row r="180" spans="1:90" ht="12.7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row>
    <row r="181" spans="1:90" ht="12.7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row>
    <row r="182" spans="1:90" ht="12.7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row>
    <row r="183" spans="1:90" ht="12.7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row>
    <row r="184" spans="1:90" ht="12.7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row>
    <row r="185" spans="1:90" ht="12.7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row>
    <row r="186" spans="1:90" ht="12.7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row>
    <row r="187" spans="1:90" ht="12.7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row>
    <row r="188" spans="1:90" ht="12.7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row>
    <row r="189" spans="1:90" ht="12.7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row>
    <row r="190" spans="1:90" ht="12.7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row>
    <row r="191" spans="1:90" ht="12.7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row>
    <row r="192" spans="1:90" ht="12.7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row>
    <row r="193" spans="1:90" ht="12.7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row>
    <row r="194" spans="1:90" ht="12.7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row>
    <row r="195" spans="1:90" ht="12.7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row>
    <row r="196" spans="1:90" ht="12.7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row>
    <row r="197" spans="1:90" ht="12.7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row>
    <row r="198" spans="1:90" ht="12.7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row>
    <row r="199" spans="1:90" ht="12.7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row>
    <row r="200" spans="1:90" ht="12.7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row>
    <row r="201" spans="1:90" ht="12.7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row>
    <row r="202" spans="1:90" ht="12.7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row>
    <row r="203" spans="1:90" ht="12.7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row>
    <row r="204" spans="1:90" ht="12.7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row>
    <row r="205" spans="1:90" ht="12.7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row>
    <row r="206" spans="1:90" ht="12.7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row>
    <row r="207" spans="1:90" ht="12.7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row>
    <row r="208" spans="1:90" ht="12.7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row>
    <row r="209" spans="1:90" ht="12.7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row>
    <row r="210" spans="1:90" ht="12.7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row>
    <row r="211" spans="1:90" ht="12.7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row>
    <row r="212" spans="1:90" ht="12.7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row>
    <row r="213" spans="1:90" ht="12.7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row>
    <row r="214" spans="1:90" ht="12.7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row>
    <row r="215" spans="1:90" ht="12.7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row>
    <row r="216" spans="1:90" ht="12.7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row>
    <row r="217" spans="1:90" ht="12.7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row>
    <row r="218" spans="1:90" ht="12.7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row>
    <row r="219" spans="1:90" ht="12.7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row>
    <row r="220" spans="1:90" ht="12.7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row>
    <row r="221" spans="1:90" ht="12.7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row>
    <row r="222" spans="1:90" ht="12.7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row>
    <row r="223" spans="1:90" ht="12.7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row>
    <row r="224" spans="1:90" ht="12.7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row>
    <row r="225" spans="1:90" ht="12.7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row>
    <row r="226" spans="1:90" ht="12.7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row>
    <row r="227" spans="1:90" ht="12.7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row>
    <row r="228" spans="1:90" ht="12.7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row>
    <row r="229" spans="1:90" ht="12.7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row>
    <row r="230" spans="1:90" ht="12.7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row>
    <row r="231" spans="1:90" ht="12.7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row>
    <row r="232" spans="1:90" ht="12.7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row>
    <row r="233" spans="1:90" ht="12.7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row>
    <row r="234" spans="1:90" ht="12.7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row>
    <row r="235" spans="1:90" ht="12.7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row>
    <row r="236" spans="1:90" ht="12.7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row>
    <row r="237" spans="1:90" ht="12.7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row>
    <row r="238" spans="1:90" ht="12.7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row>
    <row r="239" spans="1:90" ht="12.7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row>
    <row r="240" spans="1:90" ht="12.7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row>
    <row r="241" spans="1:90" ht="12.7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row>
    <row r="242" spans="1:90" ht="12.7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row>
    <row r="243" spans="1:90" ht="12.7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row>
    <row r="244" spans="1:90" ht="12.7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row>
    <row r="245" spans="1:90" ht="12.7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row>
    <row r="246" spans="1:90" ht="12.7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row>
    <row r="247" spans="1:90" ht="12.7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row>
    <row r="248" spans="1:90" ht="12.7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row>
    <row r="249" spans="1:90" ht="12.7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row>
    <row r="250" spans="1:90" ht="12.7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row>
    <row r="251" spans="1:90" ht="12.7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row>
    <row r="252" spans="1:90" ht="12.7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row>
    <row r="253" spans="1:90" ht="12.7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row>
    <row r="254" spans="1:90" ht="12.7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row>
    <row r="255" spans="1:90" ht="12.7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row>
    <row r="256" spans="1:90" ht="12.7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row>
    <row r="257" spans="1:90" ht="12.7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row>
    <row r="258" spans="1:90" ht="12.7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row>
    <row r="259" spans="1:90" ht="12.7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row>
    <row r="260" spans="1:90" ht="12.7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row>
    <row r="261" spans="1:90" ht="12.7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row>
    <row r="262" spans="1:90" ht="12.7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row>
    <row r="263" spans="1:90" ht="12.7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row>
    <row r="264" spans="1:90" ht="12.7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row>
    <row r="265" spans="1:90" ht="12.7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row>
    <row r="266" spans="1:90" ht="12.7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row>
    <row r="267" spans="1:90" ht="12.7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row>
    <row r="268" spans="1:90" ht="12.7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row>
    <row r="269" spans="1:90" ht="12.7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row>
    <row r="270" spans="1:90" ht="12.7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row>
    <row r="271" spans="1:90" ht="12.7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row>
    <row r="272" spans="1:90" ht="12.7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row>
    <row r="273" spans="1:90" ht="12.7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row>
    <row r="274" spans="1:90" ht="12.7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row>
    <row r="275" spans="1:90" ht="12.7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row>
    <row r="276" spans="1:90" ht="12.7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row>
    <row r="277" spans="1:90" ht="12.7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row>
    <row r="278" spans="1:90" ht="12.7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row>
    <row r="279" spans="1:90" ht="12.7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row>
    <row r="280" spans="1:90" ht="12.7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row>
    <row r="281" spans="1:90" ht="12.7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row>
    <row r="282" spans="1:90" ht="12.7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row>
    <row r="283" spans="1:90" ht="12.7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row>
    <row r="284" spans="1:90" ht="12.7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row>
    <row r="285" spans="1:90" ht="12.7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row>
    <row r="286" spans="1:90" ht="12.7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row>
    <row r="287" spans="1:90" ht="12.7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row>
    <row r="288" spans="1:90" ht="12.7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row>
    <row r="289" spans="1:90" ht="12.7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row>
    <row r="290" spans="1:90" ht="12.7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row>
    <row r="291" spans="1:90" ht="12.7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row>
    <row r="292" spans="1:90" ht="12.7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row>
    <row r="293" spans="1:90" ht="12.7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row>
    <row r="294" spans="1:90" ht="12.7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row>
    <row r="295" spans="1:90" ht="12.7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row>
    <row r="296" spans="1:90" ht="12.7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row>
    <row r="297" spans="1:90" ht="12.7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row>
    <row r="298" spans="1:90" ht="12.7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row>
    <row r="299" spans="1:90" ht="12.7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row>
    <row r="300" spans="1:90" ht="12.7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row>
    <row r="301" spans="1:90" ht="12.7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row>
    <row r="302" spans="1:90" ht="12.7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row>
    <row r="303" spans="1:90" ht="12.7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row>
    <row r="304" spans="1:90" ht="12.7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row>
    <row r="305" spans="1:90" ht="12.7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row>
    <row r="306" spans="1:90" ht="12.7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row>
    <row r="307" spans="1:90" ht="12.7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row>
    <row r="308" spans="1:90" ht="12.7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row>
    <row r="309" spans="1:90" ht="12.7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row>
    <row r="310" spans="1:90" ht="12.7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row>
    <row r="311" spans="1:90" ht="12.7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row>
    <row r="312" spans="1:90" ht="12.7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row>
    <row r="313" spans="1:90" ht="12.7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row>
    <row r="314" spans="1:90" ht="12.7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row>
    <row r="315" spans="1:90" ht="12.7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row>
    <row r="316" spans="1:90" ht="12.7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row>
    <row r="317" spans="1:90" ht="12.7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row>
    <row r="318" spans="1:90" ht="12.7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row>
    <row r="319" spans="1:90" ht="12.7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c r="CJ319" s="2"/>
      <c r="CK319" s="2"/>
      <c r="CL319" s="2"/>
    </row>
    <row r="320" spans="1:90" ht="12.7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c r="CJ320" s="2"/>
      <c r="CK320" s="2"/>
      <c r="CL320" s="2"/>
    </row>
    <row r="321" spans="1:90" ht="12.7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c r="CJ321" s="2"/>
      <c r="CK321" s="2"/>
      <c r="CL321" s="2"/>
    </row>
    <row r="322" spans="1:90" ht="12.7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c r="CJ322" s="2"/>
      <c r="CK322" s="2"/>
      <c r="CL322" s="2"/>
    </row>
    <row r="323" spans="1:90" ht="12.7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c r="CJ323" s="2"/>
      <c r="CK323" s="2"/>
      <c r="CL323" s="2"/>
    </row>
    <row r="324" spans="1:90" ht="12.7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c r="CJ324" s="2"/>
      <c r="CK324" s="2"/>
      <c r="CL324" s="2"/>
    </row>
    <row r="325" spans="1:90" ht="12.7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c r="CJ325" s="2"/>
      <c r="CK325" s="2"/>
      <c r="CL325" s="2"/>
    </row>
    <row r="326" spans="1:90" ht="12.7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c r="CJ326" s="2"/>
      <c r="CK326" s="2"/>
      <c r="CL326" s="2"/>
    </row>
    <row r="327" spans="1:90" ht="12.7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c r="CJ327" s="2"/>
      <c r="CK327" s="2"/>
      <c r="CL327" s="2"/>
    </row>
    <row r="328" spans="1:90" ht="12.7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c r="CE328" s="2"/>
      <c r="CF328" s="2"/>
      <c r="CG328" s="2"/>
      <c r="CH328" s="2"/>
      <c r="CI328" s="2"/>
      <c r="CJ328" s="2"/>
      <c r="CK328" s="2"/>
      <c r="CL328" s="2"/>
    </row>
    <row r="329" spans="1:90" ht="12.7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c r="CE329" s="2"/>
      <c r="CF329" s="2"/>
      <c r="CG329" s="2"/>
      <c r="CH329" s="2"/>
      <c r="CI329" s="2"/>
      <c r="CJ329" s="2"/>
      <c r="CK329" s="2"/>
      <c r="CL329" s="2"/>
    </row>
    <row r="330" spans="1:90" ht="12.7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c r="CJ330" s="2"/>
      <c r="CK330" s="2"/>
      <c r="CL330" s="2"/>
    </row>
    <row r="331" spans="1:90" ht="12.7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c r="CJ331" s="2"/>
      <c r="CK331" s="2"/>
      <c r="CL331" s="2"/>
    </row>
    <row r="332" spans="1:90" ht="12.7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c r="CJ332" s="2"/>
      <c r="CK332" s="2"/>
      <c r="CL332" s="2"/>
    </row>
    <row r="333" spans="1:90" ht="12.7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c r="CJ333" s="2"/>
      <c r="CK333" s="2"/>
      <c r="CL333" s="2"/>
    </row>
    <row r="334" spans="1:90" ht="12.7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c r="CE334" s="2"/>
      <c r="CF334" s="2"/>
      <c r="CG334" s="2"/>
      <c r="CH334" s="2"/>
      <c r="CI334" s="2"/>
      <c r="CJ334" s="2"/>
      <c r="CK334" s="2"/>
      <c r="CL334" s="2"/>
    </row>
    <row r="335" spans="1:90" ht="12.7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c r="CJ335" s="2"/>
      <c r="CK335" s="2"/>
      <c r="CL335" s="2"/>
    </row>
    <row r="336" spans="1:90" ht="12.7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c r="CJ336" s="2"/>
      <c r="CK336" s="2"/>
      <c r="CL336" s="2"/>
    </row>
    <row r="337" spans="1:90" ht="12.7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c r="CJ337" s="2"/>
      <c r="CK337" s="2"/>
      <c r="CL337" s="2"/>
    </row>
    <row r="338" spans="1:90" ht="12.7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c r="CD338" s="2"/>
      <c r="CE338" s="2"/>
      <c r="CF338" s="2"/>
      <c r="CG338" s="2"/>
      <c r="CH338" s="2"/>
      <c r="CI338" s="2"/>
      <c r="CJ338" s="2"/>
      <c r="CK338" s="2"/>
      <c r="CL338" s="2"/>
    </row>
    <row r="339" spans="1:90" ht="12.7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c r="CE339" s="2"/>
      <c r="CF339" s="2"/>
      <c r="CG339" s="2"/>
      <c r="CH339" s="2"/>
      <c r="CI339" s="2"/>
      <c r="CJ339" s="2"/>
      <c r="CK339" s="2"/>
      <c r="CL339" s="2"/>
    </row>
    <row r="340" spans="1:90" ht="12.7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2"/>
      <c r="CD340" s="2"/>
      <c r="CE340" s="2"/>
      <c r="CF340" s="2"/>
      <c r="CG340" s="2"/>
      <c r="CH340" s="2"/>
      <c r="CI340" s="2"/>
      <c r="CJ340" s="2"/>
      <c r="CK340" s="2"/>
      <c r="CL340" s="2"/>
    </row>
    <row r="341" spans="1:90" ht="12.7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c r="CD341" s="2"/>
      <c r="CE341" s="2"/>
      <c r="CF341" s="2"/>
      <c r="CG341" s="2"/>
      <c r="CH341" s="2"/>
      <c r="CI341" s="2"/>
      <c r="CJ341" s="2"/>
      <c r="CK341" s="2"/>
      <c r="CL341" s="2"/>
    </row>
    <row r="342" spans="1:90" ht="12.7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c r="CG342" s="2"/>
      <c r="CH342" s="2"/>
      <c r="CI342" s="2"/>
      <c r="CJ342" s="2"/>
      <c r="CK342" s="2"/>
      <c r="CL342" s="2"/>
    </row>
    <row r="343" spans="1:90" ht="12.7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c r="CD343" s="2"/>
      <c r="CE343" s="2"/>
      <c r="CF343" s="2"/>
      <c r="CG343" s="2"/>
      <c r="CH343" s="2"/>
      <c r="CI343" s="2"/>
      <c r="CJ343" s="2"/>
      <c r="CK343" s="2"/>
      <c r="CL343" s="2"/>
    </row>
    <row r="344" spans="1:90" ht="12.7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c r="CJ344" s="2"/>
      <c r="CK344" s="2"/>
      <c r="CL344" s="2"/>
    </row>
    <row r="345" spans="1:90" ht="12.7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c r="CE345" s="2"/>
      <c r="CF345" s="2"/>
      <c r="CG345" s="2"/>
      <c r="CH345" s="2"/>
      <c r="CI345" s="2"/>
      <c r="CJ345" s="2"/>
      <c r="CK345" s="2"/>
      <c r="CL345" s="2"/>
    </row>
    <row r="346" spans="1:90" ht="12.7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c r="CE346" s="2"/>
      <c r="CF346" s="2"/>
      <c r="CG346" s="2"/>
      <c r="CH346" s="2"/>
      <c r="CI346" s="2"/>
      <c r="CJ346" s="2"/>
      <c r="CK346" s="2"/>
      <c r="CL346" s="2"/>
    </row>
    <row r="347" spans="1:90" ht="12.7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c r="CD347" s="2"/>
      <c r="CE347" s="2"/>
      <c r="CF347" s="2"/>
      <c r="CG347" s="2"/>
      <c r="CH347" s="2"/>
      <c r="CI347" s="2"/>
      <c r="CJ347" s="2"/>
      <c r="CK347" s="2"/>
      <c r="CL347" s="2"/>
    </row>
    <row r="348" spans="1:90" ht="12.7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2"/>
      <c r="CD348" s="2"/>
      <c r="CE348" s="2"/>
      <c r="CF348" s="2"/>
      <c r="CG348" s="2"/>
      <c r="CH348" s="2"/>
      <c r="CI348" s="2"/>
      <c r="CJ348" s="2"/>
      <c r="CK348" s="2"/>
      <c r="CL348" s="2"/>
    </row>
    <row r="349" spans="1:90" ht="12.7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c r="CD349" s="2"/>
      <c r="CE349" s="2"/>
      <c r="CF349" s="2"/>
      <c r="CG349" s="2"/>
      <c r="CH349" s="2"/>
      <c r="CI349" s="2"/>
      <c r="CJ349" s="2"/>
      <c r="CK349" s="2"/>
      <c r="CL349" s="2"/>
    </row>
    <row r="350" spans="1:90" ht="12.7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2"/>
      <c r="CD350" s="2"/>
      <c r="CE350" s="2"/>
      <c r="CF350" s="2"/>
      <c r="CG350" s="2"/>
      <c r="CH350" s="2"/>
      <c r="CI350" s="2"/>
      <c r="CJ350" s="2"/>
      <c r="CK350" s="2"/>
      <c r="CL350" s="2"/>
    </row>
    <row r="351" spans="1:90" ht="12.7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c r="CD351" s="2"/>
      <c r="CE351" s="2"/>
      <c r="CF351" s="2"/>
      <c r="CG351" s="2"/>
      <c r="CH351" s="2"/>
      <c r="CI351" s="2"/>
      <c r="CJ351" s="2"/>
      <c r="CK351" s="2"/>
      <c r="CL351" s="2"/>
    </row>
    <row r="352" spans="1:90" ht="12.7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c r="CD352" s="2"/>
      <c r="CE352" s="2"/>
      <c r="CF352" s="2"/>
      <c r="CG352" s="2"/>
      <c r="CH352" s="2"/>
      <c r="CI352" s="2"/>
      <c r="CJ352" s="2"/>
      <c r="CK352" s="2"/>
      <c r="CL352" s="2"/>
    </row>
    <row r="353" spans="1:90" ht="12.7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c r="CB353" s="2"/>
      <c r="CC353" s="2"/>
      <c r="CD353" s="2"/>
      <c r="CE353" s="2"/>
      <c r="CF353" s="2"/>
      <c r="CG353" s="2"/>
      <c r="CH353" s="2"/>
      <c r="CI353" s="2"/>
      <c r="CJ353" s="2"/>
      <c r="CK353" s="2"/>
      <c r="CL353" s="2"/>
    </row>
    <row r="354" spans="1:90" ht="12.7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c r="CE354" s="2"/>
      <c r="CF354" s="2"/>
      <c r="CG354" s="2"/>
      <c r="CH354" s="2"/>
      <c r="CI354" s="2"/>
      <c r="CJ354" s="2"/>
      <c r="CK354" s="2"/>
      <c r="CL354" s="2"/>
    </row>
    <row r="355" spans="1:90" ht="12.7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c r="CC355" s="2"/>
      <c r="CD355" s="2"/>
      <c r="CE355" s="2"/>
      <c r="CF355" s="2"/>
      <c r="CG355" s="2"/>
      <c r="CH355" s="2"/>
      <c r="CI355" s="2"/>
      <c r="CJ355" s="2"/>
      <c r="CK355" s="2"/>
      <c r="CL355" s="2"/>
    </row>
    <row r="356" spans="1:90" ht="12.7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2"/>
      <c r="CD356" s="2"/>
      <c r="CE356" s="2"/>
      <c r="CF356" s="2"/>
      <c r="CG356" s="2"/>
      <c r="CH356" s="2"/>
      <c r="CI356" s="2"/>
      <c r="CJ356" s="2"/>
      <c r="CK356" s="2"/>
      <c r="CL356" s="2"/>
    </row>
    <row r="357" spans="1:90" ht="12.7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2"/>
      <c r="CD357" s="2"/>
      <c r="CE357" s="2"/>
      <c r="CF357" s="2"/>
      <c r="CG357" s="2"/>
      <c r="CH357" s="2"/>
      <c r="CI357" s="2"/>
      <c r="CJ357" s="2"/>
      <c r="CK357" s="2"/>
      <c r="CL357" s="2"/>
    </row>
    <row r="358" spans="1:90" ht="12.7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c r="CB358" s="2"/>
      <c r="CC358" s="2"/>
      <c r="CD358" s="2"/>
      <c r="CE358" s="2"/>
      <c r="CF358" s="2"/>
      <c r="CG358" s="2"/>
      <c r="CH358" s="2"/>
      <c r="CI358" s="2"/>
      <c r="CJ358" s="2"/>
      <c r="CK358" s="2"/>
      <c r="CL358" s="2"/>
    </row>
    <row r="359" spans="1:90" ht="12.7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c r="CB359" s="2"/>
      <c r="CC359" s="2"/>
      <c r="CD359" s="2"/>
      <c r="CE359" s="2"/>
      <c r="CF359" s="2"/>
      <c r="CG359" s="2"/>
      <c r="CH359" s="2"/>
      <c r="CI359" s="2"/>
      <c r="CJ359" s="2"/>
      <c r="CK359" s="2"/>
      <c r="CL359" s="2"/>
    </row>
    <row r="360" spans="1:90" ht="12.7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c r="CC360" s="2"/>
      <c r="CD360" s="2"/>
      <c r="CE360" s="2"/>
      <c r="CF360" s="2"/>
      <c r="CG360" s="2"/>
      <c r="CH360" s="2"/>
      <c r="CI360" s="2"/>
      <c r="CJ360" s="2"/>
      <c r="CK360" s="2"/>
      <c r="CL360" s="2"/>
    </row>
    <row r="361" spans="1:90" ht="12.7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c r="CB361" s="2"/>
      <c r="CC361" s="2"/>
      <c r="CD361" s="2"/>
      <c r="CE361" s="2"/>
      <c r="CF361" s="2"/>
      <c r="CG361" s="2"/>
      <c r="CH361" s="2"/>
      <c r="CI361" s="2"/>
      <c r="CJ361" s="2"/>
      <c r="CK361" s="2"/>
      <c r="CL361" s="2"/>
    </row>
    <row r="362" spans="1:90" ht="12.7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c r="CB362" s="2"/>
      <c r="CC362" s="2"/>
      <c r="CD362" s="2"/>
      <c r="CE362" s="2"/>
      <c r="CF362" s="2"/>
      <c r="CG362" s="2"/>
      <c r="CH362" s="2"/>
      <c r="CI362" s="2"/>
      <c r="CJ362" s="2"/>
      <c r="CK362" s="2"/>
      <c r="CL362" s="2"/>
    </row>
    <row r="363" spans="1:90" ht="12.7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c r="CB363" s="2"/>
      <c r="CC363" s="2"/>
      <c r="CD363" s="2"/>
      <c r="CE363" s="2"/>
      <c r="CF363" s="2"/>
      <c r="CG363" s="2"/>
      <c r="CH363" s="2"/>
      <c r="CI363" s="2"/>
      <c r="CJ363" s="2"/>
      <c r="CK363" s="2"/>
      <c r="CL363" s="2"/>
    </row>
    <row r="364" spans="1:90" ht="12.7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c r="CB364" s="2"/>
      <c r="CC364" s="2"/>
      <c r="CD364" s="2"/>
      <c r="CE364" s="2"/>
      <c r="CF364" s="2"/>
      <c r="CG364" s="2"/>
      <c r="CH364" s="2"/>
      <c r="CI364" s="2"/>
      <c r="CJ364" s="2"/>
      <c r="CK364" s="2"/>
      <c r="CL364" s="2"/>
    </row>
    <row r="365" spans="1:90" ht="12.7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c r="CB365" s="2"/>
      <c r="CC365" s="2"/>
      <c r="CD365" s="2"/>
      <c r="CE365" s="2"/>
      <c r="CF365" s="2"/>
      <c r="CG365" s="2"/>
      <c r="CH365" s="2"/>
      <c r="CI365" s="2"/>
      <c r="CJ365" s="2"/>
      <c r="CK365" s="2"/>
      <c r="CL365" s="2"/>
    </row>
    <row r="366" spans="1:90" ht="12.7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c r="CB366" s="2"/>
      <c r="CC366" s="2"/>
      <c r="CD366" s="2"/>
      <c r="CE366" s="2"/>
      <c r="CF366" s="2"/>
      <c r="CG366" s="2"/>
      <c r="CH366" s="2"/>
      <c r="CI366" s="2"/>
      <c r="CJ366" s="2"/>
      <c r="CK366" s="2"/>
      <c r="CL366" s="2"/>
    </row>
    <row r="367" spans="1:90" ht="12.7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c r="CB367" s="2"/>
      <c r="CC367" s="2"/>
      <c r="CD367" s="2"/>
      <c r="CE367" s="2"/>
      <c r="CF367" s="2"/>
      <c r="CG367" s="2"/>
      <c r="CH367" s="2"/>
      <c r="CI367" s="2"/>
      <c r="CJ367" s="2"/>
      <c r="CK367" s="2"/>
      <c r="CL367" s="2"/>
    </row>
    <row r="368" spans="1:90" ht="12.7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c r="CB368" s="2"/>
      <c r="CC368" s="2"/>
      <c r="CD368" s="2"/>
      <c r="CE368" s="2"/>
      <c r="CF368" s="2"/>
      <c r="CG368" s="2"/>
      <c r="CH368" s="2"/>
      <c r="CI368" s="2"/>
      <c r="CJ368" s="2"/>
      <c r="CK368" s="2"/>
      <c r="CL368" s="2"/>
    </row>
    <row r="369" spans="1:90" ht="12.7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c r="CA369" s="2"/>
      <c r="CB369" s="2"/>
      <c r="CC369" s="2"/>
      <c r="CD369" s="2"/>
      <c r="CE369" s="2"/>
      <c r="CF369" s="2"/>
      <c r="CG369" s="2"/>
      <c r="CH369" s="2"/>
      <c r="CI369" s="2"/>
      <c r="CJ369" s="2"/>
      <c r="CK369" s="2"/>
      <c r="CL369" s="2"/>
    </row>
    <row r="370" spans="1:90" ht="12.7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c r="CA370" s="2"/>
      <c r="CB370" s="2"/>
      <c r="CC370" s="2"/>
      <c r="CD370" s="2"/>
      <c r="CE370" s="2"/>
      <c r="CF370" s="2"/>
      <c r="CG370" s="2"/>
      <c r="CH370" s="2"/>
      <c r="CI370" s="2"/>
      <c r="CJ370" s="2"/>
      <c r="CK370" s="2"/>
      <c r="CL370" s="2"/>
    </row>
    <row r="371" spans="1:90" ht="12.7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c r="CA371" s="2"/>
      <c r="CB371" s="2"/>
      <c r="CC371" s="2"/>
      <c r="CD371" s="2"/>
      <c r="CE371" s="2"/>
      <c r="CF371" s="2"/>
      <c r="CG371" s="2"/>
      <c r="CH371" s="2"/>
      <c r="CI371" s="2"/>
      <c r="CJ371" s="2"/>
      <c r="CK371" s="2"/>
      <c r="CL371" s="2"/>
    </row>
    <row r="372" spans="1:90" ht="12.7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c r="CB372" s="2"/>
      <c r="CC372" s="2"/>
      <c r="CD372" s="2"/>
      <c r="CE372" s="2"/>
      <c r="CF372" s="2"/>
      <c r="CG372" s="2"/>
      <c r="CH372" s="2"/>
      <c r="CI372" s="2"/>
      <c r="CJ372" s="2"/>
      <c r="CK372" s="2"/>
      <c r="CL372" s="2"/>
    </row>
    <row r="373" spans="1:90" ht="12.7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c r="BZ373" s="2"/>
      <c r="CA373" s="2"/>
      <c r="CB373" s="2"/>
      <c r="CC373" s="2"/>
      <c r="CD373" s="2"/>
      <c r="CE373" s="2"/>
      <c r="CF373" s="2"/>
      <c r="CG373" s="2"/>
      <c r="CH373" s="2"/>
      <c r="CI373" s="2"/>
      <c r="CJ373" s="2"/>
      <c r="CK373" s="2"/>
      <c r="CL373" s="2"/>
    </row>
    <row r="374" spans="1:90" ht="12.7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c r="CA374" s="2"/>
      <c r="CB374" s="2"/>
      <c r="CC374" s="2"/>
      <c r="CD374" s="2"/>
      <c r="CE374" s="2"/>
      <c r="CF374" s="2"/>
      <c r="CG374" s="2"/>
      <c r="CH374" s="2"/>
      <c r="CI374" s="2"/>
      <c r="CJ374" s="2"/>
      <c r="CK374" s="2"/>
      <c r="CL374" s="2"/>
    </row>
    <row r="375" spans="1:90" ht="12.7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c r="CA375" s="2"/>
      <c r="CB375" s="2"/>
      <c r="CC375" s="2"/>
      <c r="CD375" s="2"/>
      <c r="CE375" s="2"/>
      <c r="CF375" s="2"/>
      <c r="CG375" s="2"/>
      <c r="CH375" s="2"/>
      <c r="CI375" s="2"/>
      <c r="CJ375" s="2"/>
      <c r="CK375" s="2"/>
      <c r="CL375" s="2"/>
    </row>
    <row r="376" spans="1:90" ht="12.7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c r="CA376" s="2"/>
      <c r="CB376" s="2"/>
      <c r="CC376" s="2"/>
      <c r="CD376" s="2"/>
      <c r="CE376" s="2"/>
      <c r="CF376" s="2"/>
      <c r="CG376" s="2"/>
      <c r="CH376" s="2"/>
      <c r="CI376" s="2"/>
      <c r="CJ376" s="2"/>
      <c r="CK376" s="2"/>
      <c r="CL376" s="2"/>
    </row>
    <row r="377" spans="1:90" ht="12.7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c r="CA377" s="2"/>
      <c r="CB377" s="2"/>
      <c r="CC377" s="2"/>
      <c r="CD377" s="2"/>
      <c r="CE377" s="2"/>
      <c r="CF377" s="2"/>
      <c r="CG377" s="2"/>
      <c r="CH377" s="2"/>
      <c r="CI377" s="2"/>
      <c r="CJ377" s="2"/>
      <c r="CK377" s="2"/>
      <c r="CL377" s="2"/>
    </row>
    <row r="378" spans="1:90" ht="12.7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c r="CA378" s="2"/>
      <c r="CB378" s="2"/>
      <c r="CC378" s="2"/>
      <c r="CD378" s="2"/>
      <c r="CE378" s="2"/>
      <c r="CF378" s="2"/>
      <c r="CG378" s="2"/>
      <c r="CH378" s="2"/>
      <c r="CI378" s="2"/>
      <c r="CJ378" s="2"/>
      <c r="CK378" s="2"/>
      <c r="CL378" s="2"/>
    </row>
    <row r="379" spans="1:90" ht="12.7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c r="CA379" s="2"/>
      <c r="CB379" s="2"/>
      <c r="CC379" s="2"/>
      <c r="CD379" s="2"/>
      <c r="CE379" s="2"/>
      <c r="CF379" s="2"/>
      <c r="CG379" s="2"/>
      <c r="CH379" s="2"/>
      <c r="CI379" s="2"/>
      <c r="CJ379" s="2"/>
      <c r="CK379" s="2"/>
      <c r="CL379" s="2"/>
    </row>
    <row r="380" spans="1:90" ht="12.7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c r="CA380" s="2"/>
      <c r="CB380" s="2"/>
      <c r="CC380" s="2"/>
      <c r="CD380" s="2"/>
      <c r="CE380" s="2"/>
      <c r="CF380" s="2"/>
      <c r="CG380" s="2"/>
      <c r="CH380" s="2"/>
      <c r="CI380" s="2"/>
      <c r="CJ380" s="2"/>
      <c r="CK380" s="2"/>
      <c r="CL380" s="2"/>
    </row>
    <row r="381" spans="1:90" ht="12.7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c r="CA381" s="2"/>
      <c r="CB381" s="2"/>
      <c r="CC381" s="2"/>
      <c r="CD381" s="2"/>
      <c r="CE381" s="2"/>
      <c r="CF381" s="2"/>
      <c r="CG381" s="2"/>
      <c r="CH381" s="2"/>
      <c r="CI381" s="2"/>
      <c r="CJ381" s="2"/>
      <c r="CK381" s="2"/>
      <c r="CL381" s="2"/>
    </row>
    <row r="382" spans="1:90" ht="12.7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c r="CB382" s="2"/>
      <c r="CC382" s="2"/>
      <c r="CD382" s="2"/>
      <c r="CE382" s="2"/>
      <c r="CF382" s="2"/>
      <c r="CG382" s="2"/>
      <c r="CH382" s="2"/>
      <c r="CI382" s="2"/>
      <c r="CJ382" s="2"/>
      <c r="CK382" s="2"/>
      <c r="CL382" s="2"/>
    </row>
    <row r="383" spans="1:90" ht="12.7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c r="CB383" s="2"/>
      <c r="CC383" s="2"/>
      <c r="CD383" s="2"/>
      <c r="CE383" s="2"/>
      <c r="CF383" s="2"/>
      <c r="CG383" s="2"/>
      <c r="CH383" s="2"/>
      <c r="CI383" s="2"/>
      <c r="CJ383" s="2"/>
      <c r="CK383" s="2"/>
      <c r="CL383" s="2"/>
    </row>
    <row r="384" spans="1:90" ht="12.7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c r="CB384" s="2"/>
      <c r="CC384" s="2"/>
      <c r="CD384" s="2"/>
      <c r="CE384" s="2"/>
      <c r="CF384" s="2"/>
      <c r="CG384" s="2"/>
      <c r="CH384" s="2"/>
      <c r="CI384" s="2"/>
      <c r="CJ384" s="2"/>
      <c r="CK384" s="2"/>
      <c r="CL384" s="2"/>
    </row>
    <row r="385" spans="1:90" ht="12.7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c r="CA385" s="2"/>
      <c r="CB385" s="2"/>
      <c r="CC385" s="2"/>
      <c r="CD385" s="2"/>
      <c r="CE385" s="2"/>
      <c r="CF385" s="2"/>
      <c r="CG385" s="2"/>
      <c r="CH385" s="2"/>
      <c r="CI385" s="2"/>
      <c r="CJ385" s="2"/>
      <c r="CK385" s="2"/>
      <c r="CL385" s="2"/>
    </row>
    <row r="386" spans="1:90" ht="12.7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c r="CB386" s="2"/>
      <c r="CC386" s="2"/>
      <c r="CD386" s="2"/>
      <c r="CE386" s="2"/>
      <c r="CF386" s="2"/>
      <c r="CG386" s="2"/>
      <c r="CH386" s="2"/>
      <c r="CI386" s="2"/>
      <c r="CJ386" s="2"/>
      <c r="CK386" s="2"/>
      <c r="CL386" s="2"/>
    </row>
    <row r="387" spans="1:90" ht="12.7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c r="CB387" s="2"/>
      <c r="CC387" s="2"/>
      <c r="CD387" s="2"/>
      <c r="CE387" s="2"/>
      <c r="CF387" s="2"/>
      <c r="CG387" s="2"/>
      <c r="CH387" s="2"/>
      <c r="CI387" s="2"/>
      <c r="CJ387" s="2"/>
      <c r="CK387" s="2"/>
      <c r="CL387" s="2"/>
    </row>
    <row r="388" spans="1:90" ht="12.7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c r="CA388" s="2"/>
      <c r="CB388" s="2"/>
      <c r="CC388" s="2"/>
      <c r="CD388" s="2"/>
      <c r="CE388" s="2"/>
      <c r="CF388" s="2"/>
      <c r="CG388" s="2"/>
      <c r="CH388" s="2"/>
      <c r="CI388" s="2"/>
      <c r="CJ388" s="2"/>
      <c r="CK388" s="2"/>
      <c r="CL388" s="2"/>
    </row>
    <row r="389" spans="1:90" ht="12.7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c r="CA389" s="2"/>
      <c r="CB389" s="2"/>
      <c r="CC389" s="2"/>
      <c r="CD389" s="2"/>
      <c r="CE389" s="2"/>
      <c r="CF389" s="2"/>
      <c r="CG389" s="2"/>
      <c r="CH389" s="2"/>
      <c r="CI389" s="2"/>
      <c r="CJ389" s="2"/>
      <c r="CK389" s="2"/>
      <c r="CL389" s="2"/>
    </row>
    <row r="390" spans="1:90" ht="12.7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c r="CA390" s="2"/>
      <c r="CB390" s="2"/>
      <c r="CC390" s="2"/>
      <c r="CD390" s="2"/>
      <c r="CE390" s="2"/>
      <c r="CF390" s="2"/>
      <c r="CG390" s="2"/>
      <c r="CH390" s="2"/>
      <c r="CI390" s="2"/>
      <c r="CJ390" s="2"/>
      <c r="CK390" s="2"/>
      <c r="CL390" s="2"/>
    </row>
    <row r="391" spans="1:90" ht="12.7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c r="CA391" s="2"/>
      <c r="CB391" s="2"/>
      <c r="CC391" s="2"/>
      <c r="CD391" s="2"/>
      <c r="CE391" s="2"/>
      <c r="CF391" s="2"/>
      <c r="CG391" s="2"/>
      <c r="CH391" s="2"/>
      <c r="CI391" s="2"/>
      <c r="CJ391" s="2"/>
      <c r="CK391" s="2"/>
      <c r="CL391" s="2"/>
    </row>
    <row r="392" spans="1:90" ht="12.7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c r="CB392" s="2"/>
      <c r="CC392" s="2"/>
      <c r="CD392" s="2"/>
      <c r="CE392" s="2"/>
      <c r="CF392" s="2"/>
      <c r="CG392" s="2"/>
      <c r="CH392" s="2"/>
      <c r="CI392" s="2"/>
      <c r="CJ392" s="2"/>
      <c r="CK392" s="2"/>
      <c r="CL392" s="2"/>
    </row>
    <row r="393" spans="1:90" ht="12.7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c r="BZ393" s="2"/>
      <c r="CA393" s="2"/>
      <c r="CB393" s="2"/>
      <c r="CC393" s="2"/>
      <c r="CD393" s="2"/>
      <c r="CE393" s="2"/>
      <c r="CF393" s="2"/>
      <c r="CG393" s="2"/>
      <c r="CH393" s="2"/>
      <c r="CI393" s="2"/>
      <c r="CJ393" s="2"/>
      <c r="CK393" s="2"/>
      <c r="CL393" s="2"/>
    </row>
    <row r="394" spans="1:90" ht="12.7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c r="BZ394" s="2"/>
      <c r="CA394" s="2"/>
      <c r="CB394" s="2"/>
      <c r="CC394" s="2"/>
      <c r="CD394" s="2"/>
      <c r="CE394" s="2"/>
      <c r="CF394" s="2"/>
      <c r="CG394" s="2"/>
      <c r="CH394" s="2"/>
      <c r="CI394" s="2"/>
      <c r="CJ394" s="2"/>
      <c r="CK394" s="2"/>
      <c r="CL394" s="2"/>
    </row>
    <row r="395" spans="1:90" ht="12.7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c r="BZ395" s="2"/>
      <c r="CA395" s="2"/>
      <c r="CB395" s="2"/>
      <c r="CC395" s="2"/>
      <c r="CD395" s="2"/>
      <c r="CE395" s="2"/>
      <c r="CF395" s="2"/>
      <c r="CG395" s="2"/>
      <c r="CH395" s="2"/>
      <c r="CI395" s="2"/>
      <c r="CJ395" s="2"/>
      <c r="CK395" s="2"/>
      <c r="CL395" s="2"/>
    </row>
    <row r="396" spans="1:90" ht="12.7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c r="CA396" s="2"/>
      <c r="CB396" s="2"/>
      <c r="CC396" s="2"/>
      <c r="CD396" s="2"/>
      <c r="CE396" s="2"/>
      <c r="CF396" s="2"/>
      <c r="CG396" s="2"/>
      <c r="CH396" s="2"/>
      <c r="CI396" s="2"/>
      <c r="CJ396" s="2"/>
      <c r="CK396" s="2"/>
      <c r="CL396" s="2"/>
    </row>
    <row r="397" spans="1:90" ht="12.7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c r="BZ397" s="2"/>
      <c r="CA397" s="2"/>
      <c r="CB397" s="2"/>
      <c r="CC397" s="2"/>
      <c r="CD397" s="2"/>
      <c r="CE397" s="2"/>
      <c r="CF397" s="2"/>
      <c r="CG397" s="2"/>
      <c r="CH397" s="2"/>
      <c r="CI397" s="2"/>
      <c r="CJ397" s="2"/>
      <c r="CK397" s="2"/>
      <c r="CL397" s="2"/>
    </row>
    <row r="398" spans="1:90" ht="12.7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c r="BZ398" s="2"/>
      <c r="CA398" s="2"/>
      <c r="CB398" s="2"/>
      <c r="CC398" s="2"/>
      <c r="CD398" s="2"/>
      <c r="CE398" s="2"/>
      <c r="CF398" s="2"/>
      <c r="CG398" s="2"/>
      <c r="CH398" s="2"/>
      <c r="CI398" s="2"/>
      <c r="CJ398" s="2"/>
      <c r="CK398" s="2"/>
      <c r="CL398" s="2"/>
    </row>
    <row r="399" spans="1:90" ht="12.7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c r="BZ399" s="2"/>
      <c r="CA399" s="2"/>
      <c r="CB399" s="2"/>
      <c r="CC399" s="2"/>
      <c r="CD399" s="2"/>
      <c r="CE399" s="2"/>
      <c r="CF399" s="2"/>
      <c r="CG399" s="2"/>
      <c r="CH399" s="2"/>
      <c r="CI399" s="2"/>
      <c r="CJ399" s="2"/>
      <c r="CK399" s="2"/>
      <c r="CL399" s="2"/>
    </row>
    <row r="400" spans="1:90" ht="12.7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c r="BZ400" s="2"/>
      <c r="CA400" s="2"/>
      <c r="CB400" s="2"/>
      <c r="CC400" s="2"/>
      <c r="CD400" s="2"/>
      <c r="CE400" s="2"/>
      <c r="CF400" s="2"/>
      <c r="CG400" s="2"/>
      <c r="CH400" s="2"/>
      <c r="CI400" s="2"/>
      <c r="CJ400" s="2"/>
      <c r="CK400" s="2"/>
      <c r="CL400" s="2"/>
    </row>
    <row r="401" spans="1:90" ht="12.7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c r="BZ401" s="2"/>
      <c r="CA401" s="2"/>
      <c r="CB401" s="2"/>
      <c r="CC401" s="2"/>
      <c r="CD401" s="2"/>
      <c r="CE401" s="2"/>
      <c r="CF401" s="2"/>
      <c r="CG401" s="2"/>
      <c r="CH401" s="2"/>
      <c r="CI401" s="2"/>
      <c r="CJ401" s="2"/>
      <c r="CK401" s="2"/>
      <c r="CL401" s="2"/>
    </row>
    <row r="402" spans="1:90" ht="12.7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c r="CA402" s="2"/>
      <c r="CB402" s="2"/>
      <c r="CC402" s="2"/>
      <c r="CD402" s="2"/>
      <c r="CE402" s="2"/>
      <c r="CF402" s="2"/>
      <c r="CG402" s="2"/>
      <c r="CH402" s="2"/>
      <c r="CI402" s="2"/>
      <c r="CJ402" s="2"/>
      <c r="CK402" s="2"/>
      <c r="CL402" s="2"/>
    </row>
    <row r="403" spans="1:90" ht="12.7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c r="BZ403" s="2"/>
      <c r="CA403" s="2"/>
      <c r="CB403" s="2"/>
      <c r="CC403" s="2"/>
      <c r="CD403" s="2"/>
      <c r="CE403" s="2"/>
      <c r="CF403" s="2"/>
      <c r="CG403" s="2"/>
      <c r="CH403" s="2"/>
      <c r="CI403" s="2"/>
      <c r="CJ403" s="2"/>
      <c r="CK403" s="2"/>
      <c r="CL403" s="2"/>
    </row>
    <row r="404" spans="1:90" ht="12.7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c r="CA404" s="2"/>
      <c r="CB404" s="2"/>
      <c r="CC404" s="2"/>
      <c r="CD404" s="2"/>
      <c r="CE404" s="2"/>
      <c r="CF404" s="2"/>
      <c r="CG404" s="2"/>
      <c r="CH404" s="2"/>
      <c r="CI404" s="2"/>
      <c r="CJ404" s="2"/>
      <c r="CK404" s="2"/>
      <c r="CL404" s="2"/>
    </row>
    <row r="405" spans="1:90" ht="12.7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c r="BZ405" s="2"/>
      <c r="CA405" s="2"/>
      <c r="CB405" s="2"/>
      <c r="CC405" s="2"/>
      <c r="CD405" s="2"/>
      <c r="CE405" s="2"/>
      <c r="CF405" s="2"/>
      <c r="CG405" s="2"/>
      <c r="CH405" s="2"/>
      <c r="CI405" s="2"/>
      <c r="CJ405" s="2"/>
      <c r="CK405" s="2"/>
      <c r="CL405" s="2"/>
    </row>
    <row r="406" spans="1:90" ht="12.7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c r="BZ406" s="2"/>
      <c r="CA406" s="2"/>
      <c r="CB406" s="2"/>
      <c r="CC406" s="2"/>
      <c r="CD406" s="2"/>
      <c r="CE406" s="2"/>
      <c r="CF406" s="2"/>
      <c r="CG406" s="2"/>
      <c r="CH406" s="2"/>
      <c r="CI406" s="2"/>
      <c r="CJ406" s="2"/>
      <c r="CK406" s="2"/>
      <c r="CL406" s="2"/>
    </row>
    <row r="407" spans="1:90" ht="12.7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c r="BZ407" s="2"/>
      <c r="CA407" s="2"/>
      <c r="CB407" s="2"/>
      <c r="CC407" s="2"/>
      <c r="CD407" s="2"/>
      <c r="CE407" s="2"/>
      <c r="CF407" s="2"/>
      <c r="CG407" s="2"/>
      <c r="CH407" s="2"/>
      <c r="CI407" s="2"/>
      <c r="CJ407" s="2"/>
      <c r="CK407" s="2"/>
      <c r="CL407" s="2"/>
    </row>
    <row r="408" spans="1:90" ht="12.7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c r="BZ408" s="2"/>
      <c r="CA408" s="2"/>
      <c r="CB408" s="2"/>
      <c r="CC408" s="2"/>
      <c r="CD408" s="2"/>
      <c r="CE408" s="2"/>
      <c r="CF408" s="2"/>
      <c r="CG408" s="2"/>
      <c r="CH408" s="2"/>
      <c r="CI408" s="2"/>
      <c r="CJ408" s="2"/>
      <c r="CK408" s="2"/>
      <c r="CL408" s="2"/>
    </row>
    <row r="409" spans="1:90" ht="12.7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c r="BZ409" s="2"/>
      <c r="CA409" s="2"/>
      <c r="CB409" s="2"/>
      <c r="CC409" s="2"/>
      <c r="CD409" s="2"/>
      <c r="CE409" s="2"/>
      <c r="CF409" s="2"/>
      <c r="CG409" s="2"/>
      <c r="CH409" s="2"/>
      <c r="CI409" s="2"/>
      <c r="CJ409" s="2"/>
      <c r="CK409" s="2"/>
      <c r="CL409" s="2"/>
    </row>
    <row r="410" spans="1:90" ht="12.7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c r="CA410" s="2"/>
      <c r="CB410" s="2"/>
      <c r="CC410" s="2"/>
      <c r="CD410" s="2"/>
      <c r="CE410" s="2"/>
      <c r="CF410" s="2"/>
      <c r="CG410" s="2"/>
      <c r="CH410" s="2"/>
      <c r="CI410" s="2"/>
      <c r="CJ410" s="2"/>
      <c r="CK410" s="2"/>
      <c r="CL410" s="2"/>
    </row>
    <row r="411" spans="1:90" ht="12.7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c r="BZ411" s="2"/>
      <c r="CA411" s="2"/>
      <c r="CB411" s="2"/>
      <c r="CC411" s="2"/>
      <c r="CD411" s="2"/>
      <c r="CE411" s="2"/>
      <c r="CF411" s="2"/>
      <c r="CG411" s="2"/>
      <c r="CH411" s="2"/>
      <c r="CI411" s="2"/>
      <c r="CJ411" s="2"/>
      <c r="CK411" s="2"/>
      <c r="CL411" s="2"/>
    </row>
    <row r="412" spans="1:90" ht="12.7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c r="CB412" s="2"/>
      <c r="CC412" s="2"/>
      <c r="CD412" s="2"/>
      <c r="CE412" s="2"/>
      <c r="CF412" s="2"/>
      <c r="CG412" s="2"/>
      <c r="CH412" s="2"/>
      <c r="CI412" s="2"/>
      <c r="CJ412" s="2"/>
      <c r="CK412" s="2"/>
      <c r="CL412" s="2"/>
    </row>
    <row r="413" spans="1:90" ht="12.7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c r="BZ413" s="2"/>
      <c r="CA413" s="2"/>
      <c r="CB413" s="2"/>
      <c r="CC413" s="2"/>
      <c r="CD413" s="2"/>
      <c r="CE413" s="2"/>
      <c r="CF413" s="2"/>
      <c r="CG413" s="2"/>
      <c r="CH413" s="2"/>
      <c r="CI413" s="2"/>
      <c r="CJ413" s="2"/>
      <c r="CK413" s="2"/>
      <c r="CL413" s="2"/>
    </row>
    <row r="414" spans="1:90" ht="12.7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c r="CA414" s="2"/>
      <c r="CB414" s="2"/>
      <c r="CC414" s="2"/>
      <c r="CD414" s="2"/>
      <c r="CE414" s="2"/>
      <c r="CF414" s="2"/>
      <c r="CG414" s="2"/>
      <c r="CH414" s="2"/>
      <c r="CI414" s="2"/>
      <c r="CJ414" s="2"/>
      <c r="CK414" s="2"/>
      <c r="CL414" s="2"/>
    </row>
    <row r="415" spans="1:90" ht="12.7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c r="BZ415" s="2"/>
      <c r="CA415" s="2"/>
      <c r="CB415" s="2"/>
      <c r="CC415" s="2"/>
      <c r="CD415" s="2"/>
      <c r="CE415" s="2"/>
      <c r="CF415" s="2"/>
      <c r="CG415" s="2"/>
      <c r="CH415" s="2"/>
      <c r="CI415" s="2"/>
      <c r="CJ415" s="2"/>
      <c r="CK415" s="2"/>
      <c r="CL415" s="2"/>
    </row>
    <row r="416" spans="1:90" ht="12.7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c r="BZ416" s="2"/>
      <c r="CA416" s="2"/>
      <c r="CB416" s="2"/>
      <c r="CC416" s="2"/>
      <c r="CD416" s="2"/>
      <c r="CE416" s="2"/>
      <c r="CF416" s="2"/>
      <c r="CG416" s="2"/>
      <c r="CH416" s="2"/>
      <c r="CI416" s="2"/>
      <c r="CJ416" s="2"/>
      <c r="CK416" s="2"/>
      <c r="CL416" s="2"/>
    </row>
    <row r="417" spans="1:90" ht="12.7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c r="CA417" s="2"/>
      <c r="CB417" s="2"/>
      <c r="CC417" s="2"/>
      <c r="CD417" s="2"/>
      <c r="CE417" s="2"/>
      <c r="CF417" s="2"/>
      <c r="CG417" s="2"/>
      <c r="CH417" s="2"/>
      <c r="CI417" s="2"/>
      <c r="CJ417" s="2"/>
      <c r="CK417" s="2"/>
      <c r="CL417" s="2"/>
    </row>
    <row r="418" spans="1:90" ht="12.7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c r="CA418" s="2"/>
      <c r="CB418" s="2"/>
      <c r="CC418" s="2"/>
      <c r="CD418" s="2"/>
      <c r="CE418" s="2"/>
      <c r="CF418" s="2"/>
      <c r="CG418" s="2"/>
      <c r="CH418" s="2"/>
      <c r="CI418" s="2"/>
      <c r="CJ418" s="2"/>
      <c r="CK418" s="2"/>
      <c r="CL418" s="2"/>
    </row>
    <row r="419" spans="1:90" ht="12.7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c r="CA419" s="2"/>
      <c r="CB419" s="2"/>
      <c r="CC419" s="2"/>
      <c r="CD419" s="2"/>
      <c r="CE419" s="2"/>
      <c r="CF419" s="2"/>
      <c r="CG419" s="2"/>
      <c r="CH419" s="2"/>
      <c r="CI419" s="2"/>
      <c r="CJ419" s="2"/>
      <c r="CK419" s="2"/>
      <c r="CL419" s="2"/>
    </row>
    <row r="420" spans="1:90" ht="12.7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c r="BZ420" s="2"/>
      <c r="CA420" s="2"/>
      <c r="CB420" s="2"/>
      <c r="CC420" s="2"/>
      <c r="CD420" s="2"/>
      <c r="CE420" s="2"/>
      <c r="CF420" s="2"/>
      <c r="CG420" s="2"/>
      <c r="CH420" s="2"/>
      <c r="CI420" s="2"/>
      <c r="CJ420" s="2"/>
      <c r="CK420" s="2"/>
      <c r="CL420" s="2"/>
    </row>
    <row r="421" spans="1:90" ht="12.7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c r="BZ421" s="2"/>
      <c r="CA421" s="2"/>
      <c r="CB421" s="2"/>
      <c r="CC421" s="2"/>
      <c r="CD421" s="2"/>
      <c r="CE421" s="2"/>
      <c r="CF421" s="2"/>
      <c r="CG421" s="2"/>
      <c r="CH421" s="2"/>
      <c r="CI421" s="2"/>
      <c r="CJ421" s="2"/>
      <c r="CK421" s="2"/>
      <c r="CL421" s="2"/>
    </row>
    <row r="422" spans="1:90" ht="12.7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c r="CA422" s="2"/>
      <c r="CB422" s="2"/>
      <c r="CC422" s="2"/>
      <c r="CD422" s="2"/>
      <c r="CE422" s="2"/>
      <c r="CF422" s="2"/>
      <c r="CG422" s="2"/>
      <c r="CH422" s="2"/>
      <c r="CI422" s="2"/>
      <c r="CJ422" s="2"/>
      <c r="CK422" s="2"/>
      <c r="CL422" s="2"/>
    </row>
    <row r="423" spans="1:90" ht="12.7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c r="CA423" s="2"/>
      <c r="CB423" s="2"/>
      <c r="CC423" s="2"/>
      <c r="CD423" s="2"/>
      <c r="CE423" s="2"/>
      <c r="CF423" s="2"/>
      <c r="CG423" s="2"/>
      <c r="CH423" s="2"/>
      <c r="CI423" s="2"/>
      <c r="CJ423" s="2"/>
      <c r="CK423" s="2"/>
      <c r="CL423" s="2"/>
    </row>
    <row r="424" spans="1:90" ht="12.7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c r="BZ424" s="2"/>
      <c r="CA424" s="2"/>
      <c r="CB424" s="2"/>
      <c r="CC424" s="2"/>
      <c r="CD424" s="2"/>
      <c r="CE424" s="2"/>
      <c r="CF424" s="2"/>
      <c r="CG424" s="2"/>
      <c r="CH424" s="2"/>
      <c r="CI424" s="2"/>
      <c r="CJ424" s="2"/>
      <c r="CK424" s="2"/>
      <c r="CL424" s="2"/>
    </row>
    <row r="425" spans="1:90" ht="12.7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c r="BX425" s="2"/>
      <c r="BY425" s="2"/>
      <c r="BZ425" s="2"/>
      <c r="CA425" s="2"/>
      <c r="CB425" s="2"/>
      <c r="CC425" s="2"/>
      <c r="CD425" s="2"/>
      <c r="CE425" s="2"/>
      <c r="CF425" s="2"/>
      <c r="CG425" s="2"/>
      <c r="CH425" s="2"/>
      <c r="CI425" s="2"/>
      <c r="CJ425" s="2"/>
      <c r="CK425" s="2"/>
      <c r="CL425" s="2"/>
    </row>
    <row r="426" spans="1:90" ht="12.7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c r="CA426" s="2"/>
      <c r="CB426" s="2"/>
      <c r="CC426" s="2"/>
      <c r="CD426" s="2"/>
      <c r="CE426" s="2"/>
      <c r="CF426" s="2"/>
      <c r="CG426" s="2"/>
      <c r="CH426" s="2"/>
      <c r="CI426" s="2"/>
      <c r="CJ426" s="2"/>
      <c r="CK426" s="2"/>
      <c r="CL426" s="2"/>
    </row>
    <row r="427" spans="1:90" ht="12.7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c r="BZ427" s="2"/>
      <c r="CA427" s="2"/>
      <c r="CB427" s="2"/>
      <c r="CC427" s="2"/>
      <c r="CD427" s="2"/>
      <c r="CE427" s="2"/>
      <c r="CF427" s="2"/>
      <c r="CG427" s="2"/>
      <c r="CH427" s="2"/>
      <c r="CI427" s="2"/>
      <c r="CJ427" s="2"/>
      <c r="CK427" s="2"/>
      <c r="CL427" s="2"/>
    </row>
    <row r="428" spans="1:90" ht="12.7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c r="CA428" s="2"/>
      <c r="CB428" s="2"/>
      <c r="CC428" s="2"/>
      <c r="CD428" s="2"/>
      <c r="CE428" s="2"/>
      <c r="CF428" s="2"/>
      <c r="CG428" s="2"/>
      <c r="CH428" s="2"/>
      <c r="CI428" s="2"/>
      <c r="CJ428" s="2"/>
      <c r="CK428" s="2"/>
      <c r="CL428" s="2"/>
    </row>
    <row r="429" spans="1:90" ht="12.7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c r="BZ429" s="2"/>
      <c r="CA429" s="2"/>
      <c r="CB429" s="2"/>
      <c r="CC429" s="2"/>
      <c r="CD429" s="2"/>
      <c r="CE429" s="2"/>
      <c r="CF429" s="2"/>
      <c r="CG429" s="2"/>
      <c r="CH429" s="2"/>
      <c r="CI429" s="2"/>
      <c r="CJ429" s="2"/>
      <c r="CK429" s="2"/>
      <c r="CL429" s="2"/>
    </row>
    <row r="430" spans="1:90" ht="12.7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c r="BZ430" s="2"/>
      <c r="CA430" s="2"/>
      <c r="CB430" s="2"/>
      <c r="CC430" s="2"/>
      <c r="CD430" s="2"/>
      <c r="CE430" s="2"/>
      <c r="CF430" s="2"/>
      <c r="CG430" s="2"/>
      <c r="CH430" s="2"/>
      <c r="CI430" s="2"/>
      <c r="CJ430" s="2"/>
      <c r="CK430" s="2"/>
      <c r="CL430" s="2"/>
    </row>
    <row r="431" spans="1:90" ht="12.7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c r="BZ431" s="2"/>
      <c r="CA431" s="2"/>
      <c r="CB431" s="2"/>
      <c r="CC431" s="2"/>
      <c r="CD431" s="2"/>
      <c r="CE431" s="2"/>
      <c r="CF431" s="2"/>
      <c r="CG431" s="2"/>
      <c r="CH431" s="2"/>
      <c r="CI431" s="2"/>
      <c r="CJ431" s="2"/>
      <c r="CK431" s="2"/>
      <c r="CL431" s="2"/>
    </row>
    <row r="432" spans="1:90" ht="12.7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c r="CA432" s="2"/>
      <c r="CB432" s="2"/>
      <c r="CC432" s="2"/>
      <c r="CD432" s="2"/>
      <c r="CE432" s="2"/>
      <c r="CF432" s="2"/>
      <c r="CG432" s="2"/>
      <c r="CH432" s="2"/>
      <c r="CI432" s="2"/>
      <c r="CJ432" s="2"/>
      <c r="CK432" s="2"/>
      <c r="CL432" s="2"/>
    </row>
    <row r="433" spans="1:90" ht="12.7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c r="BZ433" s="2"/>
      <c r="CA433" s="2"/>
      <c r="CB433" s="2"/>
      <c r="CC433" s="2"/>
      <c r="CD433" s="2"/>
      <c r="CE433" s="2"/>
      <c r="CF433" s="2"/>
      <c r="CG433" s="2"/>
      <c r="CH433" s="2"/>
      <c r="CI433" s="2"/>
      <c r="CJ433" s="2"/>
      <c r="CK433" s="2"/>
      <c r="CL433" s="2"/>
    </row>
    <row r="434" spans="1:90" ht="12.7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c r="CA434" s="2"/>
      <c r="CB434" s="2"/>
      <c r="CC434" s="2"/>
      <c r="CD434" s="2"/>
      <c r="CE434" s="2"/>
      <c r="CF434" s="2"/>
      <c r="CG434" s="2"/>
      <c r="CH434" s="2"/>
      <c r="CI434" s="2"/>
      <c r="CJ434" s="2"/>
      <c r="CK434" s="2"/>
      <c r="CL434" s="2"/>
    </row>
    <row r="435" spans="1:90" ht="12.7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c r="BZ435" s="2"/>
      <c r="CA435" s="2"/>
      <c r="CB435" s="2"/>
      <c r="CC435" s="2"/>
      <c r="CD435" s="2"/>
      <c r="CE435" s="2"/>
      <c r="CF435" s="2"/>
      <c r="CG435" s="2"/>
      <c r="CH435" s="2"/>
      <c r="CI435" s="2"/>
      <c r="CJ435" s="2"/>
      <c r="CK435" s="2"/>
      <c r="CL435" s="2"/>
    </row>
    <row r="436" spans="1:90" ht="12.7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c r="CA436" s="2"/>
      <c r="CB436" s="2"/>
      <c r="CC436" s="2"/>
      <c r="CD436" s="2"/>
      <c r="CE436" s="2"/>
      <c r="CF436" s="2"/>
      <c r="CG436" s="2"/>
      <c r="CH436" s="2"/>
      <c r="CI436" s="2"/>
      <c r="CJ436" s="2"/>
      <c r="CK436" s="2"/>
      <c r="CL436" s="2"/>
    </row>
    <row r="437" spans="1:90" ht="12.7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c r="CA437" s="2"/>
      <c r="CB437" s="2"/>
      <c r="CC437" s="2"/>
      <c r="CD437" s="2"/>
      <c r="CE437" s="2"/>
      <c r="CF437" s="2"/>
      <c r="CG437" s="2"/>
      <c r="CH437" s="2"/>
      <c r="CI437" s="2"/>
      <c r="CJ437" s="2"/>
      <c r="CK437" s="2"/>
      <c r="CL437" s="2"/>
    </row>
    <row r="438" spans="1:90" ht="12.7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c r="CA438" s="2"/>
      <c r="CB438" s="2"/>
      <c r="CC438" s="2"/>
      <c r="CD438" s="2"/>
      <c r="CE438" s="2"/>
      <c r="CF438" s="2"/>
      <c r="CG438" s="2"/>
      <c r="CH438" s="2"/>
      <c r="CI438" s="2"/>
      <c r="CJ438" s="2"/>
      <c r="CK438" s="2"/>
      <c r="CL438" s="2"/>
    </row>
    <row r="439" spans="1:90" ht="12.7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c r="BZ439" s="2"/>
      <c r="CA439" s="2"/>
      <c r="CB439" s="2"/>
      <c r="CC439" s="2"/>
      <c r="CD439" s="2"/>
      <c r="CE439" s="2"/>
      <c r="CF439" s="2"/>
      <c r="CG439" s="2"/>
      <c r="CH439" s="2"/>
      <c r="CI439" s="2"/>
      <c r="CJ439" s="2"/>
      <c r="CK439" s="2"/>
      <c r="CL439" s="2"/>
    </row>
    <row r="440" spans="1:90" ht="12.7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c r="CA440" s="2"/>
      <c r="CB440" s="2"/>
      <c r="CC440" s="2"/>
      <c r="CD440" s="2"/>
      <c r="CE440" s="2"/>
      <c r="CF440" s="2"/>
      <c r="CG440" s="2"/>
      <c r="CH440" s="2"/>
      <c r="CI440" s="2"/>
      <c r="CJ440" s="2"/>
      <c r="CK440" s="2"/>
      <c r="CL440" s="2"/>
    </row>
    <row r="441" spans="1:90" ht="12.7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c r="CA441" s="2"/>
      <c r="CB441" s="2"/>
      <c r="CC441" s="2"/>
      <c r="CD441" s="2"/>
      <c r="CE441" s="2"/>
      <c r="CF441" s="2"/>
      <c r="CG441" s="2"/>
      <c r="CH441" s="2"/>
      <c r="CI441" s="2"/>
      <c r="CJ441" s="2"/>
      <c r="CK441" s="2"/>
      <c r="CL441" s="2"/>
    </row>
    <row r="442" spans="1:90" ht="12.7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c r="CB442" s="2"/>
      <c r="CC442" s="2"/>
      <c r="CD442" s="2"/>
      <c r="CE442" s="2"/>
      <c r="CF442" s="2"/>
      <c r="CG442" s="2"/>
      <c r="CH442" s="2"/>
      <c r="CI442" s="2"/>
      <c r="CJ442" s="2"/>
      <c r="CK442" s="2"/>
      <c r="CL442" s="2"/>
    </row>
    <row r="443" spans="1:90" ht="12.7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c r="BZ443" s="2"/>
      <c r="CA443" s="2"/>
      <c r="CB443" s="2"/>
      <c r="CC443" s="2"/>
      <c r="CD443" s="2"/>
      <c r="CE443" s="2"/>
      <c r="CF443" s="2"/>
      <c r="CG443" s="2"/>
      <c r="CH443" s="2"/>
      <c r="CI443" s="2"/>
      <c r="CJ443" s="2"/>
      <c r="CK443" s="2"/>
      <c r="CL443" s="2"/>
    </row>
    <row r="444" spans="1:90" ht="12.7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c r="BZ444" s="2"/>
      <c r="CA444" s="2"/>
      <c r="CB444" s="2"/>
      <c r="CC444" s="2"/>
      <c r="CD444" s="2"/>
      <c r="CE444" s="2"/>
      <c r="CF444" s="2"/>
      <c r="CG444" s="2"/>
      <c r="CH444" s="2"/>
      <c r="CI444" s="2"/>
      <c r="CJ444" s="2"/>
      <c r="CK444" s="2"/>
      <c r="CL444" s="2"/>
    </row>
    <row r="445" spans="1:90" ht="12.7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c r="CA445" s="2"/>
      <c r="CB445" s="2"/>
      <c r="CC445" s="2"/>
      <c r="CD445" s="2"/>
      <c r="CE445" s="2"/>
      <c r="CF445" s="2"/>
      <c r="CG445" s="2"/>
      <c r="CH445" s="2"/>
      <c r="CI445" s="2"/>
      <c r="CJ445" s="2"/>
      <c r="CK445" s="2"/>
      <c r="CL445" s="2"/>
    </row>
    <row r="446" spans="1:90" ht="12.7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c r="CA446" s="2"/>
      <c r="CB446" s="2"/>
      <c r="CC446" s="2"/>
      <c r="CD446" s="2"/>
      <c r="CE446" s="2"/>
      <c r="CF446" s="2"/>
      <c r="CG446" s="2"/>
      <c r="CH446" s="2"/>
      <c r="CI446" s="2"/>
      <c r="CJ446" s="2"/>
      <c r="CK446" s="2"/>
      <c r="CL446" s="2"/>
    </row>
    <row r="447" spans="1:90" ht="12.7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c r="BZ447" s="2"/>
      <c r="CA447" s="2"/>
      <c r="CB447" s="2"/>
      <c r="CC447" s="2"/>
      <c r="CD447" s="2"/>
      <c r="CE447" s="2"/>
      <c r="CF447" s="2"/>
      <c r="CG447" s="2"/>
      <c r="CH447" s="2"/>
      <c r="CI447" s="2"/>
      <c r="CJ447" s="2"/>
      <c r="CK447" s="2"/>
      <c r="CL447" s="2"/>
    </row>
    <row r="448" spans="1:90" ht="12.7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c r="BZ448" s="2"/>
      <c r="CA448" s="2"/>
      <c r="CB448" s="2"/>
      <c r="CC448" s="2"/>
      <c r="CD448" s="2"/>
      <c r="CE448" s="2"/>
      <c r="CF448" s="2"/>
      <c r="CG448" s="2"/>
      <c r="CH448" s="2"/>
      <c r="CI448" s="2"/>
      <c r="CJ448" s="2"/>
      <c r="CK448" s="2"/>
      <c r="CL448" s="2"/>
    </row>
    <row r="449" spans="1:90" ht="12.7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c r="BZ449" s="2"/>
      <c r="CA449" s="2"/>
      <c r="CB449" s="2"/>
      <c r="CC449" s="2"/>
      <c r="CD449" s="2"/>
      <c r="CE449" s="2"/>
      <c r="CF449" s="2"/>
      <c r="CG449" s="2"/>
      <c r="CH449" s="2"/>
      <c r="CI449" s="2"/>
      <c r="CJ449" s="2"/>
      <c r="CK449" s="2"/>
      <c r="CL449" s="2"/>
    </row>
    <row r="450" spans="1:90" ht="12.7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c r="CA450" s="2"/>
      <c r="CB450" s="2"/>
      <c r="CC450" s="2"/>
      <c r="CD450" s="2"/>
      <c r="CE450" s="2"/>
      <c r="CF450" s="2"/>
      <c r="CG450" s="2"/>
      <c r="CH450" s="2"/>
      <c r="CI450" s="2"/>
      <c r="CJ450" s="2"/>
      <c r="CK450" s="2"/>
      <c r="CL450" s="2"/>
    </row>
    <row r="451" spans="1:90" ht="12.7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c r="BZ451" s="2"/>
      <c r="CA451" s="2"/>
      <c r="CB451" s="2"/>
      <c r="CC451" s="2"/>
      <c r="CD451" s="2"/>
      <c r="CE451" s="2"/>
      <c r="CF451" s="2"/>
      <c r="CG451" s="2"/>
      <c r="CH451" s="2"/>
      <c r="CI451" s="2"/>
      <c r="CJ451" s="2"/>
      <c r="CK451" s="2"/>
      <c r="CL451" s="2"/>
    </row>
    <row r="452" spans="1:90" ht="12.7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c r="CB452" s="2"/>
      <c r="CC452" s="2"/>
      <c r="CD452" s="2"/>
      <c r="CE452" s="2"/>
      <c r="CF452" s="2"/>
      <c r="CG452" s="2"/>
      <c r="CH452" s="2"/>
      <c r="CI452" s="2"/>
      <c r="CJ452" s="2"/>
      <c r="CK452" s="2"/>
      <c r="CL452" s="2"/>
    </row>
    <row r="453" spans="1:90" ht="12.7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c r="CA453" s="2"/>
      <c r="CB453" s="2"/>
      <c r="CC453" s="2"/>
      <c r="CD453" s="2"/>
      <c r="CE453" s="2"/>
      <c r="CF453" s="2"/>
      <c r="CG453" s="2"/>
      <c r="CH453" s="2"/>
      <c r="CI453" s="2"/>
      <c r="CJ453" s="2"/>
      <c r="CK453" s="2"/>
      <c r="CL453" s="2"/>
    </row>
    <row r="454" spans="1:90" ht="12.7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c r="CA454" s="2"/>
      <c r="CB454" s="2"/>
      <c r="CC454" s="2"/>
      <c r="CD454" s="2"/>
      <c r="CE454" s="2"/>
      <c r="CF454" s="2"/>
      <c r="CG454" s="2"/>
      <c r="CH454" s="2"/>
      <c r="CI454" s="2"/>
      <c r="CJ454" s="2"/>
      <c r="CK454" s="2"/>
      <c r="CL454" s="2"/>
    </row>
    <row r="455" spans="1:90" ht="12.7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c r="CA455" s="2"/>
      <c r="CB455" s="2"/>
      <c r="CC455" s="2"/>
      <c r="CD455" s="2"/>
      <c r="CE455" s="2"/>
      <c r="CF455" s="2"/>
      <c r="CG455" s="2"/>
      <c r="CH455" s="2"/>
      <c r="CI455" s="2"/>
      <c r="CJ455" s="2"/>
      <c r="CK455" s="2"/>
      <c r="CL455" s="2"/>
    </row>
    <row r="456" spans="1:90" ht="12.7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c r="CA456" s="2"/>
      <c r="CB456" s="2"/>
      <c r="CC456" s="2"/>
      <c r="CD456" s="2"/>
      <c r="CE456" s="2"/>
      <c r="CF456" s="2"/>
      <c r="CG456" s="2"/>
      <c r="CH456" s="2"/>
      <c r="CI456" s="2"/>
      <c r="CJ456" s="2"/>
      <c r="CK456" s="2"/>
      <c r="CL456" s="2"/>
    </row>
    <row r="457" spans="1:90" ht="12.7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c r="CA457" s="2"/>
      <c r="CB457" s="2"/>
      <c r="CC457" s="2"/>
      <c r="CD457" s="2"/>
      <c r="CE457" s="2"/>
      <c r="CF457" s="2"/>
      <c r="CG457" s="2"/>
      <c r="CH457" s="2"/>
      <c r="CI457" s="2"/>
      <c r="CJ457" s="2"/>
      <c r="CK457" s="2"/>
      <c r="CL457" s="2"/>
    </row>
    <row r="458" spans="1:90" ht="12.7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c r="CA458" s="2"/>
      <c r="CB458" s="2"/>
      <c r="CC458" s="2"/>
      <c r="CD458" s="2"/>
      <c r="CE458" s="2"/>
      <c r="CF458" s="2"/>
      <c r="CG458" s="2"/>
      <c r="CH458" s="2"/>
      <c r="CI458" s="2"/>
      <c r="CJ458" s="2"/>
      <c r="CK458" s="2"/>
      <c r="CL458" s="2"/>
    </row>
    <row r="459" spans="1:90" ht="12.7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c r="CA459" s="2"/>
      <c r="CB459" s="2"/>
      <c r="CC459" s="2"/>
      <c r="CD459" s="2"/>
      <c r="CE459" s="2"/>
      <c r="CF459" s="2"/>
      <c r="CG459" s="2"/>
      <c r="CH459" s="2"/>
      <c r="CI459" s="2"/>
      <c r="CJ459" s="2"/>
      <c r="CK459" s="2"/>
      <c r="CL459" s="2"/>
    </row>
    <row r="460" spans="1:90" ht="12.7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c r="CA460" s="2"/>
      <c r="CB460" s="2"/>
      <c r="CC460" s="2"/>
      <c r="CD460" s="2"/>
      <c r="CE460" s="2"/>
      <c r="CF460" s="2"/>
      <c r="CG460" s="2"/>
      <c r="CH460" s="2"/>
      <c r="CI460" s="2"/>
      <c r="CJ460" s="2"/>
      <c r="CK460" s="2"/>
      <c r="CL460" s="2"/>
    </row>
    <row r="461" spans="1:90" ht="12.7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c r="CA461" s="2"/>
      <c r="CB461" s="2"/>
      <c r="CC461" s="2"/>
      <c r="CD461" s="2"/>
      <c r="CE461" s="2"/>
      <c r="CF461" s="2"/>
      <c r="CG461" s="2"/>
      <c r="CH461" s="2"/>
      <c r="CI461" s="2"/>
      <c r="CJ461" s="2"/>
      <c r="CK461" s="2"/>
      <c r="CL461" s="2"/>
    </row>
    <row r="462" spans="1:90" ht="12.7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c r="CB462" s="2"/>
      <c r="CC462" s="2"/>
      <c r="CD462" s="2"/>
      <c r="CE462" s="2"/>
      <c r="CF462" s="2"/>
      <c r="CG462" s="2"/>
      <c r="CH462" s="2"/>
      <c r="CI462" s="2"/>
      <c r="CJ462" s="2"/>
      <c r="CK462" s="2"/>
      <c r="CL462" s="2"/>
    </row>
    <row r="463" spans="1:90" ht="12.7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c r="CA463" s="2"/>
      <c r="CB463" s="2"/>
      <c r="CC463" s="2"/>
      <c r="CD463" s="2"/>
      <c r="CE463" s="2"/>
      <c r="CF463" s="2"/>
      <c r="CG463" s="2"/>
      <c r="CH463" s="2"/>
      <c r="CI463" s="2"/>
      <c r="CJ463" s="2"/>
      <c r="CK463" s="2"/>
      <c r="CL463" s="2"/>
    </row>
    <row r="464" spans="1:90" ht="12.7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c r="CA464" s="2"/>
      <c r="CB464" s="2"/>
      <c r="CC464" s="2"/>
      <c r="CD464" s="2"/>
      <c r="CE464" s="2"/>
      <c r="CF464" s="2"/>
      <c r="CG464" s="2"/>
      <c r="CH464" s="2"/>
      <c r="CI464" s="2"/>
      <c r="CJ464" s="2"/>
      <c r="CK464" s="2"/>
      <c r="CL464" s="2"/>
    </row>
    <row r="465" spans="1:90" ht="12.7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c r="CA465" s="2"/>
      <c r="CB465" s="2"/>
      <c r="CC465" s="2"/>
      <c r="CD465" s="2"/>
      <c r="CE465" s="2"/>
      <c r="CF465" s="2"/>
      <c r="CG465" s="2"/>
      <c r="CH465" s="2"/>
      <c r="CI465" s="2"/>
      <c r="CJ465" s="2"/>
      <c r="CK465" s="2"/>
      <c r="CL465" s="2"/>
    </row>
    <row r="466" spans="1:90" ht="12.7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c r="CA466" s="2"/>
      <c r="CB466" s="2"/>
      <c r="CC466" s="2"/>
      <c r="CD466" s="2"/>
      <c r="CE466" s="2"/>
      <c r="CF466" s="2"/>
      <c r="CG466" s="2"/>
      <c r="CH466" s="2"/>
      <c r="CI466" s="2"/>
      <c r="CJ466" s="2"/>
      <c r="CK466" s="2"/>
      <c r="CL466" s="2"/>
    </row>
    <row r="467" spans="1:90" ht="12.7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c r="CA467" s="2"/>
      <c r="CB467" s="2"/>
      <c r="CC467" s="2"/>
      <c r="CD467" s="2"/>
      <c r="CE467" s="2"/>
      <c r="CF467" s="2"/>
      <c r="CG467" s="2"/>
      <c r="CH467" s="2"/>
      <c r="CI467" s="2"/>
      <c r="CJ467" s="2"/>
      <c r="CK467" s="2"/>
      <c r="CL467" s="2"/>
    </row>
    <row r="468" spans="1:90" ht="12.7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c r="CA468" s="2"/>
      <c r="CB468" s="2"/>
      <c r="CC468" s="2"/>
      <c r="CD468" s="2"/>
      <c r="CE468" s="2"/>
      <c r="CF468" s="2"/>
      <c r="CG468" s="2"/>
      <c r="CH468" s="2"/>
      <c r="CI468" s="2"/>
      <c r="CJ468" s="2"/>
      <c r="CK468" s="2"/>
      <c r="CL468" s="2"/>
    </row>
    <row r="469" spans="1:90" ht="12.7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c r="CA469" s="2"/>
      <c r="CB469" s="2"/>
      <c r="CC469" s="2"/>
      <c r="CD469" s="2"/>
      <c r="CE469" s="2"/>
      <c r="CF469" s="2"/>
      <c r="CG469" s="2"/>
      <c r="CH469" s="2"/>
      <c r="CI469" s="2"/>
      <c r="CJ469" s="2"/>
      <c r="CK469" s="2"/>
      <c r="CL469" s="2"/>
    </row>
    <row r="470" spans="1:90" ht="12.7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c r="CA470" s="2"/>
      <c r="CB470" s="2"/>
      <c r="CC470" s="2"/>
      <c r="CD470" s="2"/>
      <c r="CE470" s="2"/>
      <c r="CF470" s="2"/>
      <c r="CG470" s="2"/>
      <c r="CH470" s="2"/>
      <c r="CI470" s="2"/>
      <c r="CJ470" s="2"/>
      <c r="CK470" s="2"/>
      <c r="CL470" s="2"/>
    </row>
    <row r="471" spans="1:90" ht="12.7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c r="CA471" s="2"/>
      <c r="CB471" s="2"/>
      <c r="CC471" s="2"/>
      <c r="CD471" s="2"/>
      <c r="CE471" s="2"/>
      <c r="CF471" s="2"/>
      <c r="CG471" s="2"/>
      <c r="CH471" s="2"/>
      <c r="CI471" s="2"/>
      <c r="CJ471" s="2"/>
      <c r="CK471" s="2"/>
      <c r="CL471" s="2"/>
    </row>
    <row r="472" spans="1:90" ht="12.7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c r="CA472" s="2"/>
      <c r="CB472" s="2"/>
      <c r="CC472" s="2"/>
      <c r="CD472" s="2"/>
      <c r="CE472" s="2"/>
      <c r="CF472" s="2"/>
      <c r="CG472" s="2"/>
      <c r="CH472" s="2"/>
      <c r="CI472" s="2"/>
      <c r="CJ472" s="2"/>
      <c r="CK472" s="2"/>
      <c r="CL472" s="2"/>
    </row>
    <row r="473" spans="1:90" ht="12.7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c r="BZ473" s="2"/>
      <c r="CA473" s="2"/>
      <c r="CB473" s="2"/>
      <c r="CC473" s="2"/>
      <c r="CD473" s="2"/>
      <c r="CE473" s="2"/>
      <c r="CF473" s="2"/>
      <c r="CG473" s="2"/>
      <c r="CH473" s="2"/>
      <c r="CI473" s="2"/>
      <c r="CJ473" s="2"/>
      <c r="CK473" s="2"/>
      <c r="CL473" s="2"/>
    </row>
    <row r="474" spans="1:90" ht="12.7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c r="BZ474" s="2"/>
      <c r="CA474" s="2"/>
      <c r="CB474" s="2"/>
      <c r="CC474" s="2"/>
      <c r="CD474" s="2"/>
      <c r="CE474" s="2"/>
      <c r="CF474" s="2"/>
      <c r="CG474" s="2"/>
      <c r="CH474" s="2"/>
      <c r="CI474" s="2"/>
      <c r="CJ474" s="2"/>
      <c r="CK474" s="2"/>
      <c r="CL474" s="2"/>
    </row>
    <row r="475" spans="1:90" ht="12.7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c r="BX475" s="2"/>
      <c r="BY475" s="2"/>
      <c r="BZ475" s="2"/>
      <c r="CA475" s="2"/>
      <c r="CB475" s="2"/>
      <c r="CC475" s="2"/>
      <c r="CD475" s="2"/>
      <c r="CE475" s="2"/>
      <c r="CF475" s="2"/>
      <c r="CG475" s="2"/>
      <c r="CH475" s="2"/>
      <c r="CI475" s="2"/>
      <c r="CJ475" s="2"/>
      <c r="CK475" s="2"/>
      <c r="CL475" s="2"/>
    </row>
    <row r="476" spans="1:90" ht="12.7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c r="CA476" s="2"/>
      <c r="CB476" s="2"/>
      <c r="CC476" s="2"/>
      <c r="CD476" s="2"/>
      <c r="CE476" s="2"/>
      <c r="CF476" s="2"/>
      <c r="CG476" s="2"/>
      <c r="CH476" s="2"/>
      <c r="CI476" s="2"/>
      <c r="CJ476" s="2"/>
      <c r="CK476" s="2"/>
      <c r="CL476" s="2"/>
    </row>
    <row r="477" spans="1:90" ht="12.7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c r="BZ477" s="2"/>
      <c r="CA477" s="2"/>
      <c r="CB477" s="2"/>
      <c r="CC477" s="2"/>
      <c r="CD477" s="2"/>
      <c r="CE477" s="2"/>
      <c r="CF477" s="2"/>
      <c r="CG477" s="2"/>
      <c r="CH477" s="2"/>
      <c r="CI477" s="2"/>
      <c r="CJ477" s="2"/>
      <c r="CK477" s="2"/>
      <c r="CL477" s="2"/>
    </row>
    <row r="478" spans="1:90" ht="12.7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c r="BZ478" s="2"/>
      <c r="CA478" s="2"/>
      <c r="CB478" s="2"/>
      <c r="CC478" s="2"/>
      <c r="CD478" s="2"/>
      <c r="CE478" s="2"/>
      <c r="CF478" s="2"/>
      <c r="CG478" s="2"/>
      <c r="CH478" s="2"/>
      <c r="CI478" s="2"/>
      <c r="CJ478" s="2"/>
      <c r="CK478" s="2"/>
      <c r="CL478" s="2"/>
    </row>
    <row r="479" spans="1:90" ht="12.7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c r="BZ479" s="2"/>
      <c r="CA479" s="2"/>
      <c r="CB479" s="2"/>
      <c r="CC479" s="2"/>
      <c r="CD479" s="2"/>
      <c r="CE479" s="2"/>
      <c r="CF479" s="2"/>
      <c r="CG479" s="2"/>
      <c r="CH479" s="2"/>
      <c r="CI479" s="2"/>
      <c r="CJ479" s="2"/>
      <c r="CK479" s="2"/>
      <c r="CL479" s="2"/>
    </row>
    <row r="480" spans="1:90" ht="12.7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c r="CA480" s="2"/>
      <c r="CB480" s="2"/>
      <c r="CC480" s="2"/>
      <c r="CD480" s="2"/>
      <c r="CE480" s="2"/>
      <c r="CF480" s="2"/>
      <c r="CG480" s="2"/>
      <c r="CH480" s="2"/>
      <c r="CI480" s="2"/>
      <c r="CJ480" s="2"/>
      <c r="CK480" s="2"/>
      <c r="CL480" s="2"/>
    </row>
    <row r="481" spans="1:90" ht="12.7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2"/>
      <c r="BZ481" s="2"/>
      <c r="CA481" s="2"/>
      <c r="CB481" s="2"/>
      <c r="CC481" s="2"/>
      <c r="CD481" s="2"/>
      <c r="CE481" s="2"/>
      <c r="CF481" s="2"/>
      <c r="CG481" s="2"/>
      <c r="CH481" s="2"/>
      <c r="CI481" s="2"/>
      <c r="CJ481" s="2"/>
      <c r="CK481" s="2"/>
      <c r="CL481" s="2"/>
    </row>
    <row r="482" spans="1:90" ht="12.7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c r="CB482" s="2"/>
      <c r="CC482" s="2"/>
      <c r="CD482" s="2"/>
      <c r="CE482" s="2"/>
      <c r="CF482" s="2"/>
      <c r="CG482" s="2"/>
      <c r="CH482" s="2"/>
      <c r="CI482" s="2"/>
      <c r="CJ482" s="2"/>
      <c r="CK482" s="2"/>
      <c r="CL482" s="2"/>
    </row>
    <row r="483" spans="1:90" ht="12.7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c r="CA483" s="2"/>
      <c r="CB483" s="2"/>
      <c r="CC483" s="2"/>
      <c r="CD483" s="2"/>
      <c r="CE483" s="2"/>
      <c r="CF483" s="2"/>
      <c r="CG483" s="2"/>
      <c r="CH483" s="2"/>
      <c r="CI483" s="2"/>
      <c r="CJ483" s="2"/>
      <c r="CK483" s="2"/>
      <c r="CL483" s="2"/>
    </row>
    <row r="484" spans="1:90" ht="12.7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c r="CA484" s="2"/>
      <c r="CB484" s="2"/>
      <c r="CC484" s="2"/>
      <c r="CD484" s="2"/>
      <c r="CE484" s="2"/>
      <c r="CF484" s="2"/>
      <c r="CG484" s="2"/>
      <c r="CH484" s="2"/>
      <c r="CI484" s="2"/>
      <c r="CJ484" s="2"/>
      <c r="CK484" s="2"/>
      <c r="CL484" s="2"/>
    </row>
    <row r="485" spans="1:90" ht="12.7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c r="CA485" s="2"/>
      <c r="CB485" s="2"/>
      <c r="CC485" s="2"/>
      <c r="CD485" s="2"/>
      <c r="CE485" s="2"/>
      <c r="CF485" s="2"/>
      <c r="CG485" s="2"/>
      <c r="CH485" s="2"/>
      <c r="CI485" s="2"/>
      <c r="CJ485" s="2"/>
      <c r="CK485" s="2"/>
      <c r="CL485" s="2"/>
    </row>
    <row r="486" spans="1:90" ht="12.7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c r="CA486" s="2"/>
      <c r="CB486" s="2"/>
      <c r="CC486" s="2"/>
      <c r="CD486" s="2"/>
      <c r="CE486" s="2"/>
      <c r="CF486" s="2"/>
      <c r="CG486" s="2"/>
      <c r="CH486" s="2"/>
      <c r="CI486" s="2"/>
      <c r="CJ486" s="2"/>
      <c r="CK486" s="2"/>
      <c r="CL486" s="2"/>
    </row>
    <row r="487" spans="1:90" ht="12.7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c r="CA487" s="2"/>
      <c r="CB487" s="2"/>
      <c r="CC487" s="2"/>
      <c r="CD487" s="2"/>
      <c r="CE487" s="2"/>
      <c r="CF487" s="2"/>
      <c r="CG487" s="2"/>
      <c r="CH487" s="2"/>
      <c r="CI487" s="2"/>
      <c r="CJ487" s="2"/>
      <c r="CK487" s="2"/>
      <c r="CL487" s="2"/>
    </row>
    <row r="488" spans="1:90" ht="12.7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c r="CA488" s="2"/>
      <c r="CB488" s="2"/>
      <c r="CC488" s="2"/>
      <c r="CD488" s="2"/>
      <c r="CE488" s="2"/>
      <c r="CF488" s="2"/>
      <c r="CG488" s="2"/>
      <c r="CH488" s="2"/>
      <c r="CI488" s="2"/>
      <c r="CJ488" s="2"/>
      <c r="CK488" s="2"/>
      <c r="CL488" s="2"/>
    </row>
    <row r="489" spans="1:90" ht="12.7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c r="CA489" s="2"/>
      <c r="CB489" s="2"/>
      <c r="CC489" s="2"/>
      <c r="CD489" s="2"/>
      <c r="CE489" s="2"/>
      <c r="CF489" s="2"/>
      <c r="CG489" s="2"/>
      <c r="CH489" s="2"/>
      <c r="CI489" s="2"/>
      <c r="CJ489" s="2"/>
      <c r="CK489" s="2"/>
      <c r="CL489" s="2"/>
    </row>
    <row r="490" spans="1:90" ht="12.7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c r="CA490" s="2"/>
      <c r="CB490" s="2"/>
      <c r="CC490" s="2"/>
      <c r="CD490" s="2"/>
      <c r="CE490" s="2"/>
      <c r="CF490" s="2"/>
      <c r="CG490" s="2"/>
      <c r="CH490" s="2"/>
      <c r="CI490" s="2"/>
      <c r="CJ490" s="2"/>
      <c r="CK490" s="2"/>
      <c r="CL490" s="2"/>
    </row>
    <row r="491" spans="1:90" ht="12.7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c r="CA491" s="2"/>
      <c r="CB491" s="2"/>
      <c r="CC491" s="2"/>
      <c r="CD491" s="2"/>
      <c r="CE491" s="2"/>
      <c r="CF491" s="2"/>
      <c r="CG491" s="2"/>
      <c r="CH491" s="2"/>
      <c r="CI491" s="2"/>
      <c r="CJ491" s="2"/>
      <c r="CK491" s="2"/>
      <c r="CL491" s="2"/>
    </row>
    <row r="492" spans="1:90" ht="12.7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c r="CB492" s="2"/>
      <c r="CC492" s="2"/>
      <c r="CD492" s="2"/>
      <c r="CE492" s="2"/>
      <c r="CF492" s="2"/>
      <c r="CG492" s="2"/>
      <c r="CH492" s="2"/>
      <c r="CI492" s="2"/>
      <c r="CJ492" s="2"/>
      <c r="CK492" s="2"/>
      <c r="CL492" s="2"/>
    </row>
    <row r="493" spans="1:90" ht="12.7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c r="CA493" s="2"/>
      <c r="CB493" s="2"/>
      <c r="CC493" s="2"/>
      <c r="CD493" s="2"/>
      <c r="CE493" s="2"/>
      <c r="CF493" s="2"/>
      <c r="CG493" s="2"/>
      <c r="CH493" s="2"/>
      <c r="CI493" s="2"/>
      <c r="CJ493" s="2"/>
      <c r="CK493" s="2"/>
      <c r="CL493" s="2"/>
    </row>
    <row r="494" spans="1:90" ht="12.7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c r="CA494" s="2"/>
      <c r="CB494" s="2"/>
      <c r="CC494" s="2"/>
      <c r="CD494" s="2"/>
      <c r="CE494" s="2"/>
      <c r="CF494" s="2"/>
      <c r="CG494" s="2"/>
      <c r="CH494" s="2"/>
      <c r="CI494" s="2"/>
      <c r="CJ494" s="2"/>
      <c r="CK494" s="2"/>
      <c r="CL494" s="2"/>
    </row>
    <row r="495" spans="1:90" ht="12.7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c r="CA495" s="2"/>
      <c r="CB495" s="2"/>
      <c r="CC495" s="2"/>
      <c r="CD495" s="2"/>
      <c r="CE495" s="2"/>
      <c r="CF495" s="2"/>
      <c r="CG495" s="2"/>
      <c r="CH495" s="2"/>
      <c r="CI495" s="2"/>
      <c r="CJ495" s="2"/>
      <c r="CK495" s="2"/>
      <c r="CL495" s="2"/>
    </row>
    <row r="496" spans="1:90" ht="12.7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c r="BZ496" s="2"/>
      <c r="CA496" s="2"/>
      <c r="CB496" s="2"/>
      <c r="CC496" s="2"/>
      <c r="CD496" s="2"/>
      <c r="CE496" s="2"/>
      <c r="CF496" s="2"/>
      <c r="CG496" s="2"/>
      <c r="CH496" s="2"/>
      <c r="CI496" s="2"/>
      <c r="CJ496" s="2"/>
      <c r="CK496" s="2"/>
      <c r="CL496" s="2"/>
    </row>
    <row r="497" spans="1:90" ht="12.7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c r="BX497" s="2"/>
      <c r="BY497" s="2"/>
      <c r="BZ497" s="2"/>
      <c r="CA497" s="2"/>
      <c r="CB497" s="2"/>
      <c r="CC497" s="2"/>
      <c r="CD497" s="2"/>
      <c r="CE497" s="2"/>
      <c r="CF497" s="2"/>
      <c r="CG497" s="2"/>
      <c r="CH497" s="2"/>
      <c r="CI497" s="2"/>
      <c r="CJ497" s="2"/>
      <c r="CK497" s="2"/>
      <c r="CL497" s="2"/>
    </row>
    <row r="498" spans="1:90" ht="12.7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c r="BZ498" s="2"/>
      <c r="CA498" s="2"/>
      <c r="CB498" s="2"/>
      <c r="CC498" s="2"/>
      <c r="CD498" s="2"/>
      <c r="CE498" s="2"/>
      <c r="CF498" s="2"/>
      <c r="CG498" s="2"/>
      <c r="CH498" s="2"/>
      <c r="CI498" s="2"/>
      <c r="CJ498" s="2"/>
      <c r="CK498" s="2"/>
      <c r="CL498" s="2"/>
    </row>
    <row r="499" spans="1:90" ht="12.7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c r="CA499" s="2"/>
      <c r="CB499" s="2"/>
      <c r="CC499" s="2"/>
      <c r="CD499" s="2"/>
      <c r="CE499" s="2"/>
      <c r="CF499" s="2"/>
      <c r="CG499" s="2"/>
      <c r="CH499" s="2"/>
      <c r="CI499" s="2"/>
      <c r="CJ499" s="2"/>
      <c r="CK499" s="2"/>
      <c r="CL499" s="2"/>
    </row>
    <row r="500" spans="1:90" ht="12.7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c r="CA500" s="2"/>
      <c r="CB500" s="2"/>
      <c r="CC500" s="2"/>
      <c r="CD500" s="2"/>
      <c r="CE500" s="2"/>
      <c r="CF500" s="2"/>
      <c r="CG500" s="2"/>
      <c r="CH500" s="2"/>
      <c r="CI500" s="2"/>
      <c r="CJ500" s="2"/>
      <c r="CK500" s="2"/>
      <c r="CL500" s="2"/>
    </row>
    <row r="501" spans="1:90" ht="12.7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c r="BZ501" s="2"/>
      <c r="CA501" s="2"/>
      <c r="CB501" s="2"/>
      <c r="CC501" s="2"/>
      <c r="CD501" s="2"/>
      <c r="CE501" s="2"/>
      <c r="CF501" s="2"/>
      <c r="CG501" s="2"/>
      <c r="CH501" s="2"/>
      <c r="CI501" s="2"/>
      <c r="CJ501" s="2"/>
      <c r="CK501" s="2"/>
      <c r="CL501" s="2"/>
    </row>
    <row r="502" spans="1:90" ht="12.7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c r="CB502" s="2"/>
      <c r="CC502" s="2"/>
      <c r="CD502" s="2"/>
      <c r="CE502" s="2"/>
      <c r="CF502" s="2"/>
      <c r="CG502" s="2"/>
      <c r="CH502" s="2"/>
      <c r="CI502" s="2"/>
      <c r="CJ502" s="2"/>
      <c r="CK502" s="2"/>
      <c r="CL502" s="2"/>
    </row>
    <row r="503" spans="1:90" ht="12.7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c r="CA503" s="2"/>
      <c r="CB503" s="2"/>
      <c r="CC503" s="2"/>
      <c r="CD503" s="2"/>
      <c r="CE503" s="2"/>
      <c r="CF503" s="2"/>
      <c r="CG503" s="2"/>
      <c r="CH503" s="2"/>
      <c r="CI503" s="2"/>
      <c r="CJ503" s="2"/>
      <c r="CK503" s="2"/>
      <c r="CL503" s="2"/>
    </row>
    <row r="504" spans="1:90" ht="12.7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c r="CA504" s="2"/>
      <c r="CB504" s="2"/>
      <c r="CC504" s="2"/>
      <c r="CD504" s="2"/>
      <c r="CE504" s="2"/>
      <c r="CF504" s="2"/>
      <c r="CG504" s="2"/>
      <c r="CH504" s="2"/>
      <c r="CI504" s="2"/>
      <c r="CJ504" s="2"/>
      <c r="CK504" s="2"/>
      <c r="CL504" s="2"/>
    </row>
    <row r="505" spans="1:90" ht="12.7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c r="CA505" s="2"/>
      <c r="CB505" s="2"/>
      <c r="CC505" s="2"/>
      <c r="CD505" s="2"/>
      <c r="CE505" s="2"/>
      <c r="CF505" s="2"/>
      <c r="CG505" s="2"/>
      <c r="CH505" s="2"/>
      <c r="CI505" s="2"/>
      <c r="CJ505" s="2"/>
      <c r="CK505" s="2"/>
      <c r="CL505" s="2"/>
    </row>
    <row r="506" spans="1:90" ht="12.7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c r="CA506" s="2"/>
      <c r="CB506" s="2"/>
      <c r="CC506" s="2"/>
      <c r="CD506" s="2"/>
      <c r="CE506" s="2"/>
      <c r="CF506" s="2"/>
      <c r="CG506" s="2"/>
      <c r="CH506" s="2"/>
      <c r="CI506" s="2"/>
      <c r="CJ506" s="2"/>
      <c r="CK506" s="2"/>
      <c r="CL506" s="2"/>
    </row>
    <row r="507" spans="1:90" ht="12.7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c r="BX507" s="2"/>
      <c r="BY507" s="2"/>
      <c r="BZ507" s="2"/>
      <c r="CA507" s="2"/>
      <c r="CB507" s="2"/>
      <c r="CC507" s="2"/>
      <c r="CD507" s="2"/>
      <c r="CE507" s="2"/>
      <c r="CF507" s="2"/>
      <c r="CG507" s="2"/>
      <c r="CH507" s="2"/>
      <c r="CI507" s="2"/>
      <c r="CJ507" s="2"/>
      <c r="CK507" s="2"/>
      <c r="CL507" s="2"/>
    </row>
    <row r="508" spans="1:90" ht="12.7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c r="CA508" s="2"/>
      <c r="CB508" s="2"/>
      <c r="CC508" s="2"/>
      <c r="CD508" s="2"/>
      <c r="CE508" s="2"/>
      <c r="CF508" s="2"/>
      <c r="CG508" s="2"/>
      <c r="CH508" s="2"/>
      <c r="CI508" s="2"/>
      <c r="CJ508" s="2"/>
      <c r="CK508" s="2"/>
      <c r="CL508" s="2"/>
    </row>
    <row r="509" spans="1:90" ht="12.7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2"/>
      <c r="BZ509" s="2"/>
      <c r="CA509" s="2"/>
      <c r="CB509" s="2"/>
      <c r="CC509" s="2"/>
      <c r="CD509" s="2"/>
      <c r="CE509" s="2"/>
      <c r="CF509" s="2"/>
      <c r="CG509" s="2"/>
      <c r="CH509" s="2"/>
      <c r="CI509" s="2"/>
      <c r="CJ509" s="2"/>
      <c r="CK509" s="2"/>
      <c r="CL509" s="2"/>
    </row>
    <row r="510" spans="1:90" ht="12.7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c r="BX510" s="2"/>
      <c r="BY510" s="2"/>
      <c r="BZ510" s="2"/>
      <c r="CA510" s="2"/>
      <c r="CB510" s="2"/>
      <c r="CC510" s="2"/>
      <c r="CD510" s="2"/>
      <c r="CE510" s="2"/>
      <c r="CF510" s="2"/>
      <c r="CG510" s="2"/>
      <c r="CH510" s="2"/>
      <c r="CI510" s="2"/>
      <c r="CJ510" s="2"/>
      <c r="CK510" s="2"/>
      <c r="CL510" s="2"/>
    </row>
    <row r="511" spans="1:90" ht="12.7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2"/>
      <c r="BZ511" s="2"/>
      <c r="CA511" s="2"/>
      <c r="CB511" s="2"/>
      <c r="CC511" s="2"/>
      <c r="CD511" s="2"/>
      <c r="CE511" s="2"/>
      <c r="CF511" s="2"/>
      <c r="CG511" s="2"/>
      <c r="CH511" s="2"/>
      <c r="CI511" s="2"/>
      <c r="CJ511" s="2"/>
      <c r="CK511" s="2"/>
      <c r="CL511" s="2"/>
    </row>
    <row r="512" spans="1:90" ht="12.7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c r="CA512" s="2"/>
      <c r="CB512" s="2"/>
      <c r="CC512" s="2"/>
      <c r="CD512" s="2"/>
      <c r="CE512" s="2"/>
      <c r="CF512" s="2"/>
      <c r="CG512" s="2"/>
      <c r="CH512" s="2"/>
      <c r="CI512" s="2"/>
      <c r="CJ512" s="2"/>
      <c r="CK512" s="2"/>
      <c r="CL512" s="2"/>
    </row>
    <row r="513" spans="1:90" ht="12.7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c r="BZ513" s="2"/>
      <c r="CA513" s="2"/>
      <c r="CB513" s="2"/>
      <c r="CC513" s="2"/>
      <c r="CD513" s="2"/>
      <c r="CE513" s="2"/>
      <c r="CF513" s="2"/>
      <c r="CG513" s="2"/>
      <c r="CH513" s="2"/>
      <c r="CI513" s="2"/>
      <c r="CJ513" s="2"/>
      <c r="CK513" s="2"/>
      <c r="CL513" s="2"/>
    </row>
    <row r="514" spans="1:90" ht="12.7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c r="CA514" s="2"/>
      <c r="CB514" s="2"/>
      <c r="CC514" s="2"/>
      <c r="CD514" s="2"/>
      <c r="CE514" s="2"/>
      <c r="CF514" s="2"/>
      <c r="CG514" s="2"/>
      <c r="CH514" s="2"/>
      <c r="CI514" s="2"/>
      <c r="CJ514" s="2"/>
      <c r="CK514" s="2"/>
      <c r="CL514" s="2"/>
    </row>
    <row r="515" spans="1:90" ht="12.7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c r="BZ515" s="2"/>
      <c r="CA515" s="2"/>
      <c r="CB515" s="2"/>
      <c r="CC515" s="2"/>
      <c r="CD515" s="2"/>
      <c r="CE515" s="2"/>
      <c r="CF515" s="2"/>
      <c r="CG515" s="2"/>
      <c r="CH515" s="2"/>
      <c r="CI515" s="2"/>
      <c r="CJ515" s="2"/>
      <c r="CK515" s="2"/>
      <c r="CL515" s="2"/>
    </row>
    <row r="516" spans="1:90" ht="12.7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c r="CA516" s="2"/>
      <c r="CB516" s="2"/>
      <c r="CC516" s="2"/>
      <c r="CD516" s="2"/>
      <c r="CE516" s="2"/>
      <c r="CF516" s="2"/>
      <c r="CG516" s="2"/>
      <c r="CH516" s="2"/>
      <c r="CI516" s="2"/>
      <c r="CJ516" s="2"/>
      <c r="CK516" s="2"/>
      <c r="CL516" s="2"/>
    </row>
    <row r="517" spans="1:90" ht="12.7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c r="CA517" s="2"/>
      <c r="CB517" s="2"/>
      <c r="CC517" s="2"/>
      <c r="CD517" s="2"/>
      <c r="CE517" s="2"/>
      <c r="CF517" s="2"/>
      <c r="CG517" s="2"/>
      <c r="CH517" s="2"/>
      <c r="CI517" s="2"/>
      <c r="CJ517" s="2"/>
      <c r="CK517" s="2"/>
      <c r="CL517" s="2"/>
    </row>
    <row r="518" spans="1:90" ht="12.7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c r="BZ518" s="2"/>
      <c r="CA518" s="2"/>
      <c r="CB518" s="2"/>
      <c r="CC518" s="2"/>
      <c r="CD518" s="2"/>
      <c r="CE518" s="2"/>
      <c r="CF518" s="2"/>
      <c r="CG518" s="2"/>
      <c r="CH518" s="2"/>
      <c r="CI518" s="2"/>
      <c r="CJ518" s="2"/>
      <c r="CK518" s="2"/>
      <c r="CL518" s="2"/>
    </row>
    <row r="519" spans="1:90" ht="12.7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c r="BZ519" s="2"/>
      <c r="CA519" s="2"/>
      <c r="CB519" s="2"/>
      <c r="CC519" s="2"/>
      <c r="CD519" s="2"/>
      <c r="CE519" s="2"/>
      <c r="CF519" s="2"/>
      <c r="CG519" s="2"/>
      <c r="CH519" s="2"/>
      <c r="CI519" s="2"/>
      <c r="CJ519" s="2"/>
      <c r="CK519" s="2"/>
      <c r="CL519" s="2"/>
    </row>
    <row r="520" spans="1:90" ht="12.7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c r="BW520" s="2"/>
      <c r="BX520" s="2"/>
      <c r="BY520" s="2"/>
      <c r="BZ520" s="2"/>
      <c r="CA520" s="2"/>
      <c r="CB520" s="2"/>
      <c r="CC520" s="2"/>
      <c r="CD520" s="2"/>
      <c r="CE520" s="2"/>
      <c r="CF520" s="2"/>
      <c r="CG520" s="2"/>
      <c r="CH520" s="2"/>
      <c r="CI520" s="2"/>
      <c r="CJ520" s="2"/>
      <c r="CK520" s="2"/>
      <c r="CL520" s="2"/>
    </row>
    <row r="521" spans="1:90" ht="12.7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c r="BX521" s="2"/>
      <c r="BY521" s="2"/>
      <c r="BZ521" s="2"/>
      <c r="CA521" s="2"/>
      <c r="CB521" s="2"/>
      <c r="CC521" s="2"/>
      <c r="CD521" s="2"/>
      <c r="CE521" s="2"/>
      <c r="CF521" s="2"/>
      <c r="CG521" s="2"/>
      <c r="CH521" s="2"/>
      <c r="CI521" s="2"/>
      <c r="CJ521" s="2"/>
      <c r="CK521" s="2"/>
      <c r="CL521" s="2"/>
    </row>
    <row r="522" spans="1:90" ht="12.7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c r="CA522" s="2"/>
      <c r="CB522" s="2"/>
      <c r="CC522" s="2"/>
      <c r="CD522" s="2"/>
      <c r="CE522" s="2"/>
      <c r="CF522" s="2"/>
      <c r="CG522" s="2"/>
      <c r="CH522" s="2"/>
      <c r="CI522" s="2"/>
      <c r="CJ522" s="2"/>
      <c r="CK522" s="2"/>
      <c r="CL522" s="2"/>
    </row>
    <row r="523" spans="1:90" ht="12.7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c r="BZ523" s="2"/>
      <c r="CA523" s="2"/>
      <c r="CB523" s="2"/>
      <c r="CC523" s="2"/>
      <c r="CD523" s="2"/>
      <c r="CE523" s="2"/>
      <c r="CF523" s="2"/>
      <c r="CG523" s="2"/>
      <c r="CH523" s="2"/>
      <c r="CI523" s="2"/>
      <c r="CJ523" s="2"/>
      <c r="CK523" s="2"/>
      <c r="CL523" s="2"/>
    </row>
    <row r="524" spans="1:90" ht="12.7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c r="CA524" s="2"/>
      <c r="CB524" s="2"/>
      <c r="CC524" s="2"/>
      <c r="CD524" s="2"/>
      <c r="CE524" s="2"/>
      <c r="CF524" s="2"/>
      <c r="CG524" s="2"/>
      <c r="CH524" s="2"/>
      <c r="CI524" s="2"/>
      <c r="CJ524" s="2"/>
      <c r="CK524" s="2"/>
      <c r="CL524" s="2"/>
    </row>
    <row r="525" spans="1:90" ht="12.7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c r="BZ525" s="2"/>
      <c r="CA525" s="2"/>
      <c r="CB525" s="2"/>
      <c r="CC525" s="2"/>
      <c r="CD525" s="2"/>
      <c r="CE525" s="2"/>
      <c r="CF525" s="2"/>
      <c r="CG525" s="2"/>
      <c r="CH525" s="2"/>
      <c r="CI525" s="2"/>
      <c r="CJ525" s="2"/>
      <c r="CK525" s="2"/>
      <c r="CL525" s="2"/>
    </row>
    <row r="526" spans="1:90" ht="12.7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2"/>
      <c r="BZ526" s="2"/>
      <c r="CA526" s="2"/>
      <c r="CB526" s="2"/>
      <c r="CC526" s="2"/>
      <c r="CD526" s="2"/>
      <c r="CE526" s="2"/>
      <c r="CF526" s="2"/>
      <c r="CG526" s="2"/>
      <c r="CH526" s="2"/>
      <c r="CI526" s="2"/>
      <c r="CJ526" s="2"/>
      <c r="CK526" s="2"/>
      <c r="CL526" s="2"/>
    </row>
    <row r="527" spans="1:90" ht="12.7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c r="BW527" s="2"/>
      <c r="BX527" s="2"/>
      <c r="BY527" s="2"/>
      <c r="BZ527" s="2"/>
      <c r="CA527" s="2"/>
      <c r="CB527" s="2"/>
      <c r="CC527" s="2"/>
      <c r="CD527" s="2"/>
      <c r="CE527" s="2"/>
      <c r="CF527" s="2"/>
      <c r="CG527" s="2"/>
      <c r="CH527" s="2"/>
      <c r="CI527" s="2"/>
      <c r="CJ527" s="2"/>
      <c r="CK527" s="2"/>
      <c r="CL527" s="2"/>
    </row>
    <row r="528" spans="1:90" ht="12.7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c r="BZ528" s="2"/>
      <c r="CA528" s="2"/>
      <c r="CB528" s="2"/>
      <c r="CC528" s="2"/>
      <c r="CD528" s="2"/>
      <c r="CE528" s="2"/>
      <c r="CF528" s="2"/>
      <c r="CG528" s="2"/>
      <c r="CH528" s="2"/>
      <c r="CI528" s="2"/>
      <c r="CJ528" s="2"/>
      <c r="CK528" s="2"/>
      <c r="CL528" s="2"/>
    </row>
    <row r="529" spans="1:90" ht="12.7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c r="BW529" s="2"/>
      <c r="BX529" s="2"/>
      <c r="BY529" s="2"/>
      <c r="BZ529" s="2"/>
      <c r="CA529" s="2"/>
      <c r="CB529" s="2"/>
      <c r="CC529" s="2"/>
      <c r="CD529" s="2"/>
      <c r="CE529" s="2"/>
      <c r="CF529" s="2"/>
      <c r="CG529" s="2"/>
      <c r="CH529" s="2"/>
      <c r="CI529" s="2"/>
      <c r="CJ529" s="2"/>
      <c r="CK529" s="2"/>
      <c r="CL529" s="2"/>
    </row>
    <row r="530" spans="1:90" ht="12.7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c r="CA530" s="2"/>
      <c r="CB530" s="2"/>
      <c r="CC530" s="2"/>
      <c r="CD530" s="2"/>
      <c r="CE530" s="2"/>
      <c r="CF530" s="2"/>
      <c r="CG530" s="2"/>
      <c r="CH530" s="2"/>
      <c r="CI530" s="2"/>
      <c r="CJ530" s="2"/>
      <c r="CK530" s="2"/>
      <c r="CL530" s="2"/>
    </row>
    <row r="531" spans="1:90" ht="12.7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c r="BZ531" s="2"/>
      <c r="CA531" s="2"/>
      <c r="CB531" s="2"/>
      <c r="CC531" s="2"/>
      <c r="CD531" s="2"/>
      <c r="CE531" s="2"/>
      <c r="CF531" s="2"/>
      <c r="CG531" s="2"/>
      <c r="CH531" s="2"/>
      <c r="CI531" s="2"/>
      <c r="CJ531" s="2"/>
      <c r="CK531" s="2"/>
      <c r="CL531" s="2"/>
    </row>
    <row r="532" spans="1:90" ht="12.7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c r="CA532" s="2"/>
      <c r="CB532" s="2"/>
      <c r="CC532" s="2"/>
      <c r="CD532" s="2"/>
      <c r="CE532" s="2"/>
      <c r="CF532" s="2"/>
      <c r="CG532" s="2"/>
      <c r="CH532" s="2"/>
      <c r="CI532" s="2"/>
      <c r="CJ532" s="2"/>
      <c r="CK532" s="2"/>
      <c r="CL532" s="2"/>
    </row>
    <row r="533" spans="1:90" ht="12.7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c r="BX533" s="2"/>
      <c r="BY533" s="2"/>
      <c r="BZ533" s="2"/>
      <c r="CA533" s="2"/>
      <c r="CB533" s="2"/>
      <c r="CC533" s="2"/>
      <c r="CD533" s="2"/>
      <c r="CE533" s="2"/>
      <c r="CF533" s="2"/>
      <c r="CG533" s="2"/>
      <c r="CH533" s="2"/>
      <c r="CI533" s="2"/>
      <c r="CJ533" s="2"/>
      <c r="CK533" s="2"/>
      <c r="CL533" s="2"/>
    </row>
    <row r="534" spans="1:90" ht="12.7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c r="BZ534" s="2"/>
      <c r="CA534" s="2"/>
      <c r="CB534" s="2"/>
      <c r="CC534" s="2"/>
      <c r="CD534" s="2"/>
      <c r="CE534" s="2"/>
      <c r="CF534" s="2"/>
      <c r="CG534" s="2"/>
      <c r="CH534" s="2"/>
      <c r="CI534" s="2"/>
      <c r="CJ534" s="2"/>
      <c r="CK534" s="2"/>
      <c r="CL534" s="2"/>
    </row>
    <row r="535" spans="1:90" ht="12.7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c r="BZ535" s="2"/>
      <c r="CA535" s="2"/>
      <c r="CB535" s="2"/>
      <c r="CC535" s="2"/>
      <c r="CD535" s="2"/>
      <c r="CE535" s="2"/>
      <c r="CF535" s="2"/>
      <c r="CG535" s="2"/>
      <c r="CH535" s="2"/>
      <c r="CI535" s="2"/>
      <c r="CJ535" s="2"/>
      <c r="CK535" s="2"/>
      <c r="CL535" s="2"/>
    </row>
    <row r="536" spans="1:90" ht="12.7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c r="CA536" s="2"/>
      <c r="CB536" s="2"/>
      <c r="CC536" s="2"/>
      <c r="CD536" s="2"/>
      <c r="CE536" s="2"/>
      <c r="CF536" s="2"/>
      <c r="CG536" s="2"/>
      <c r="CH536" s="2"/>
      <c r="CI536" s="2"/>
      <c r="CJ536" s="2"/>
      <c r="CK536" s="2"/>
      <c r="CL536" s="2"/>
    </row>
    <row r="537" spans="1:90" ht="12.7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2"/>
      <c r="BZ537" s="2"/>
      <c r="CA537" s="2"/>
      <c r="CB537" s="2"/>
      <c r="CC537" s="2"/>
      <c r="CD537" s="2"/>
      <c r="CE537" s="2"/>
      <c r="CF537" s="2"/>
      <c r="CG537" s="2"/>
      <c r="CH537" s="2"/>
      <c r="CI537" s="2"/>
      <c r="CJ537" s="2"/>
      <c r="CK537" s="2"/>
      <c r="CL537" s="2"/>
    </row>
    <row r="538" spans="1:90" ht="12.7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c r="BZ538" s="2"/>
      <c r="CA538" s="2"/>
      <c r="CB538" s="2"/>
      <c r="CC538" s="2"/>
      <c r="CD538" s="2"/>
      <c r="CE538" s="2"/>
      <c r="CF538" s="2"/>
      <c r="CG538" s="2"/>
      <c r="CH538" s="2"/>
      <c r="CI538" s="2"/>
      <c r="CJ538" s="2"/>
      <c r="CK538" s="2"/>
      <c r="CL538" s="2"/>
    </row>
    <row r="539" spans="1:90" ht="12.7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c r="BZ539" s="2"/>
      <c r="CA539" s="2"/>
      <c r="CB539" s="2"/>
      <c r="CC539" s="2"/>
      <c r="CD539" s="2"/>
      <c r="CE539" s="2"/>
      <c r="CF539" s="2"/>
      <c r="CG539" s="2"/>
      <c r="CH539" s="2"/>
      <c r="CI539" s="2"/>
      <c r="CJ539" s="2"/>
      <c r="CK539" s="2"/>
      <c r="CL539" s="2"/>
    </row>
    <row r="540" spans="1:90" ht="12.7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c r="BZ540" s="2"/>
      <c r="CA540" s="2"/>
      <c r="CB540" s="2"/>
      <c r="CC540" s="2"/>
      <c r="CD540" s="2"/>
      <c r="CE540" s="2"/>
      <c r="CF540" s="2"/>
      <c r="CG540" s="2"/>
      <c r="CH540" s="2"/>
      <c r="CI540" s="2"/>
      <c r="CJ540" s="2"/>
      <c r="CK540" s="2"/>
      <c r="CL540" s="2"/>
    </row>
    <row r="541" spans="1:90" ht="12.7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c r="CA541" s="2"/>
      <c r="CB541" s="2"/>
      <c r="CC541" s="2"/>
      <c r="CD541" s="2"/>
      <c r="CE541" s="2"/>
      <c r="CF541" s="2"/>
      <c r="CG541" s="2"/>
      <c r="CH541" s="2"/>
      <c r="CI541" s="2"/>
      <c r="CJ541" s="2"/>
      <c r="CK541" s="2"/>
      <c r="CL541" s="2"/>
    </row>
    <row r="542" spans="1:90" ht="12.7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c r="BZ542" s="2"/>
      <c r="CA542" s="2"/>
      <c r="CB542" s="2"/>
      <c r="CC542" s="2"/>
      <c r="CD542" s="2"/>
      <c r="CE542" s="2"/>
      <c r="CF542" s="2"/>
      <c r="CG542" s="2"/>
      <c r="CH542" s="2"/>
      <c r="CI542" s="2"/>
      <c r="CJ542" s="2"/>
      <c r="CK542" s="2"/>
      <c r="CL542" s="2"/>
    </row>
    <row r="543" spans="1:90" ht="12.7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c r="BW543" s="2"/>
      <c r="BX543" s="2"/>
      <c r="BY543" s="2"/>
      <c r="BZ543" s="2"/>
      <c r="CA543" s="2"/>
      <c r="CB543" s="2"/>
      <c r="CC543" s="2"/>
      <c r="CD543" s="2"/>
      <c r="CE543" s="2"/>
      <c r="CF543" s="2"/>
      <c r="CG543" s="2"/>
      <c r="CH543" s="2"/>
      <c r="CI543" s="2"/>
      <c r="CJ543" s="2"/>
      <c r="CK543" s="2"/>
      <c r="CL543" s="2"/>
    </row>
    <row r="544" spans="1:90" ht="12.7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c r="BZ544" s="2"/>
      <c r="CA544" s="2"/>
      <c r="CB544" s="2"/>
      <c r="CC544" s="2"/>
      <c r="CD544" s="2"/>
      <c r="CE544" s="2"/>
      <c r="CF544" s="2"/>
      <c r="CG544" s="2"/>
      <c r="CH544" s="2"/>
      <c r="CI544" s="2"/>
      <c r="CJ544" s="2"/>
      <c r="CK544" s="2"/>
      <c r="CL544" s="2"/>
    </row>
    <row r="545" spans="1:90" ht="12.7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c r="BX545" s="2"/>
      <c r="BY545" s="2"/>
      <c r="BZ545" s="2"/>
      <c r="CA545" s="2"/>
      <c r="CB545" s="2"/>
      <c r="CC545" s="2"/>
      <c r="CD545" s="2"/>
      <c r="CE545" s="2"/>
      <c r="CF545" s="2"/>
      <c r="CG545" s="2"/>
      <c r="CH545" s="2"/>
      <c r="CI545" s="2"/>
      <c r="CJ545" s="2"/>
      <c r="CK545" s="2"/>
      <c r="CL545" s="2"/>
    </row>
    <row r="546" spans="1:90" ht="12.7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c r="CA546" s="2"/>
      <c r="CB546" s="2"/>
      <c r="CC546" s="2"/>
      <c r="CD546" s="2"/>
      <c r="CE546" s="2"/>
      <c r="CF546" s="2"/>
      <c r="CG546" s="2"/>
      <c r="CH546" s="2"/>
      <c r="CI546" s="2"/>
      <c r="CJ546" s="2"/>
      <c r="CK546" s="2"/>
      <c r="CL546" s="2"/>
    </row>
    <row r="547" spans="1:90" ht="12.7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c r="CA547" s="2"/>
      <c r="CB547" s="2"/>
      <c r="CC547" s="2"/>
      <c r="CD547" s="2"/>
      <c r="CE547" s="2"/>
      <c r="CF547" s="2"/>
      <c r="CG547" s="2"/>
      <c r="CH547" s="2"/>
      <c r="CI547" s="2"/>
      <c r="CJ547" s="2"/>
      <c r="CK547" s="2"/>
      <c r="CL547" s="2"/>
    </row>
    <row r="548" spans="1:90" ht="12.7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c r="CA548" s="2"/>
      <c r="CB548" s="2"/>
      <c r="CC548" s="2"/>
      <c r="CD548" s="2"/>
      <c r="CE548" s="2"/>
      <c r="CF548" s="2"/>
      <c r="CG548" s="2"/>
      <c r="CH548" s="2"/>
      <c r="CI548" s="2"/>
      <c r="CJ548" s="2"/>
      <c r="CK548" s="2"/>
      <c r="CL548" s="2"/>
    </row>
    <row r="549" spans="1:90" ht="12.7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c r="BX549" s="2"/>
      <c r="BY549" s="2"/>
      <c r="BZ549" s="2"/>
      <c r="CA549" s="2"/>
      <c r="CB549" s="2"/>
      <c r="CC549" s="2"/>
      <c r="CD549" s="2"/>
      <c r="CE549" s="2"/>
      <c r="CF549" s="2"/>
      <c r="CG549" s="2"/>
      <c r="CH549" s="2"/>
      <c r="CI549" s="2"/>
      <c r="CJ549" s="2"/>
      <c r="CK549" s="2"/>
      <c r="CL549" s="2"/>
    </row>
    <row r="550" spans="1:90" ht="12.7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c r="CA550" s="2"/>
      <c r="CB550" s="2"/>
      <c r="CC550" s="2"/>
      <c r="CD550" s="2"/>
      <c r="CE550" s="2"/>
      <c r="CF550" s="2"/>
      <c r="CG550" s="2"/>
      <c r="CH550" s="2"/>
      <c r="CI550" s="2"/>
      <c r="CJ550" s="2"/>
      <c r="CK550" s="2"/>
      <c r="CL550" s="2"/>
    </row>
    <row r="551" spans="1:90" ht="12.7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c r="BZ551" s="2"/>
      <c r="CA551" s="2"/>
      <c r="CB551" s="2"/>
      <c r="CC551" s="2"/>
      <c r="CD551" s="2"/>
      <c r="CE551" s="2"/>
      <c r="CF551" s="2"/>
      <c r="CG551" s="2"/>
      <c r="CH551" s="2"/>
      <c r="CI551" s="2"/>
      <c r="CJ551" s="2"/>
      <c r="CK551" s="2"/>
      <c r="CL551" s="2"/>
    </row>
    <row r="552" spans="1:90" ht="12.7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c r="BX552" s="2"/>
      <c r="BY552" s="2"/>
      <c r="BZ552" s="2"/>
      <c r="CA552" s="2"/>
      <c r="CB552" s="2"/>
      <c r="CC552" s="2"/>
      <c r="CD552" s="2"/>
      <c r="CE552" s="2"/>
      <c r="CF552" s="2"/>
      <c r="CG552" s="2"/>
      <c r="CH552" s="2"/>
      <c r="CI552" s="2"/>
      <c r="CJ552" s="2"/>
      <c r="CK552" s="2"/>
      <c r="CL552" s="2"/>
    </row>
    <row r="553" spans="1:90" ht="12.7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c r="BW553" s="2"/>
      <c r="BX553" s="2"/>
      <c r="BY553" s="2"/>
      <c r="BZ553" s="2"/>
      <c r="CA553" s="2"/>
      <c r="CB553" s="2"/>
      <c r="CC553" s="2"/>
      <c r="CD553" s="2"/>
      <c r="CE553" s="2"/>
      <c r="CF553" s="2"/>
      <c r="CG553" s="2"/>
      <c r="CH553" s="2"/>
      <c r="CI553" s="2"/>
      <c r="CJ553" s="2"/>
      <c r="CK553" s="2"/>
      <c r="CL553" s="2"/>
    </row>
    <row r="554" spans="1:90" ht="12.7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c r="BX554" s="2"/>
      <c r="BY554" s="2"/>
      <c r="BZ554" s="2"/>
      <c r="CA554" s="2"/>
      <c r="CB554" s="2"/>
      <c r="CC554" s="2"/>
      <c r="CD554" s="2"/>
      <c r="CE554" s="2"/>
      <c r="CF554" s="2"/>
      <c r="CG554" s="2"/>
      <c r="CH554" s="2"/>
      <c r="CI554" s="2"/>
      <c r="CJ554" s="2"/>
      <c r="CK554" s="2"/>
      <c r="CL554" s="2"/>
    </row>
    <row r="555" spans="1:90" ht="12.7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2"/>
      <c r="BX555" s="2"/>
      <c r="BY555" s="2"/>
      <c r="BZ555" s="2"/>
      <c r="CA555" s="2"/>
      <c r="CB555" s="2"/>
      <c r="CC555" s="2"/>
      <c r="CD555" s="2"/>
      <c r="CE555" s="2"/>
      <c r="CF555" s="2"/>
      <c r="CG555" s="2"/>
      <c r="CH555" s="2"/>
      <c r="CI555" s="2"/>
      <c r="CJ555" s="2"/>
      <c r="CK555" s="2"/>
      <c r="CL555" s="2"/>
    </row>
    <row r="556" spans="1:90" ht="12.7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c r="CA556" s="2"/>
      <c r="CB556" s="2"/>
      <c r="CC556" s="2"/>
      <c r="CD556" s="2"/>
      <c r="CE556" s="2"/>
      <c r="CF556" s="2"/>
      <c r="CG556" s="2"/>
      <c r="CH556" s="2"/>
      <c r="CI556" s="2"/>
      <c r="CJ556" s="2"/>
      <c r="CK556" s="2"/>
      <c r="CL556" s="2"/>
    </row>
    <row r="557" spans="1:90" ht="12.7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2"/>
      <c r="BX557" s="2"/>
      <c r="BY557" s="2"/>
      <c r="BZ557" s="2"/>
      <c r="CA557" s="2"/>
      <c r="CB557" s="2"/>
      <c r="CC557" s="2"/>
      <c r="CD557" s="2"/>
      <c r="CE557" s="2"/>
      <c r="CF557" s="2"/>
      <c r="CG557" s="2"/>
      <c r="CH557" s="2"/>
      <c r="CI557" s="2"/>
      <c r="CJ557" s="2"/>
      <c r="CK557" s="2"/>
      <c r="CL557" s="2"/>
    </row>
    <row r="558" spans="1:90" ht="12.7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c r="BZ558" s="2"/>
      <c r="CA558" s="2"/>
      <c r="CB558" s="2"/>
      <c r="CC558" s="2"/>
      <c r="CD558" s="2"/>
      <c r="CE558" s="2"/>
      <c r="CF558" s="2"/>
      <c r="CG558" s="2"/>
      <c r="CH558" s="2"/>
      <c r="CI558" s="2"/>
      <c r="CJ558" s="2"/>
      <c r="CK558" s="2"/>
      <c r="CL558" s="2"/>
    </row>
    <row r="559" spans="1:90" ht="12.7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c r="CA559" s="2"/>
      <c r="CB559" s="2"/>
      <c r="CC559" s="2"/>
      <c r="CD559" s="2"/>
      <c r="CE559" s="2"/>
      <c r="CF559" s="2"/>
      <c r="CG559" s="2"/>
      <c r="CH559" s="2"/>
      <c r="CI559" s="2"/>
      <c r="CJ559" s="2"/>
      <c r="CK559" s="2"/>
      <c r="CL559" s="2"/>
    </row>
    <row r="560" spans="1:90" ht="12.7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c r="BZ560" s="2"/>
      <c r="CA560" s="2"/>
      <c r="CB560" s="2"/>
      <c r="CC560" s="2"/>
      <c r="CD560" s="2"/>
      <c r="CE560" s="2"/>
      <c r="CF560" s="2"/>
      <c r="CG560" s="2"/>
      <c r="CH560" s="2"/>
      <c r="CI560" s="2"/>
      <c r="CJ560" s="2"/>
      <c r="CK560" s="2"/>
      <c r="CL560" s="2"/>
    </row>
    <row r="561" spans="1:90" ht="12.7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2"/>
      <c r="BZ561" s="2"/>
      <c r="CA561" s="2"/>
      <c r="CB561" s="2"/>
      <c r="CC561" s="2"/>
      <c r="CD561" s="2"/>
      <c r="CE561" s="2"/>
      <c r="CF561" s="2"/>
      <c r="CG561" s="2"/>
      <c r="CH561" s="2"/>
      <c r="CI561" s="2"/>
      <c r="CJ561" s="2"/>
      <c r="CK561" s="2"/>
      <c r="CL561" s="2"/>
    </row>
    <row r="562" spans="1:90" ht="12.7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2"/>
      <c r="BX562" s="2"/>
      <c r="BY562" s="2"/>
      <c r="BZ562" s="2"/>
      <c r="CA562" s="2"/>
      <c r="CB562" s="2"/>
      <c r="CC562" s="2"/>
      <c r="CD562" s="2"/>
      <c r="CE562" s="2"/>
      <c r="CF562" s="2"/>
      <c r="CG562" s="2"/>
      <c r="CH562" s="2"/>
      <c r="CI562" s="2"/>
      <c r="CJ562" s="2"/>
      <c r="CK562" s="2"/>
      <c r="CL562" s="2"/>
    </row>
    <row r="563" spans="1:90" ht="12.7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2"/>
      <c r="BX563" s="2"/>
      <c r="BY563" s="2"/>
      <c r="BZ563" s="2"/>
      <c r="CA563" s="2"/>
      <c r="CB563" s="2"/>
      <c r="CC563" s="2"/>
      <c r="CD563" s="2"/>
      <c r="CE563" s="2"/>
      <c r="CF563" s="2"/>
      <c r="CG563" s="2"/>
      <c r="CH563" s="2"/>
      <c r="CI563" s="2"/>
      <c r="CJ563" s="2"/>
      <c r="CK563" s="2"/>
      <c r="CL563" s="2"/>
    </row>
    <row r="564" spans="1:90" ht="12.7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c r="BY564" s="2"/>
      <c r="BZ564" s="2"/>
      <c r="CA564" s="2"/>
      <c r="CB564" s="2"/>
      <c r="CC564" s="2"/>
      <c r="CD564" s="2"/>
      <c r="CE564" s="2"/>
      <c r="CF564" s="2"/>
      <c r="CG564" s="2"/>
      <c r="CH564" s="2"/>
      <c r="CI564" s="2"/>
      <c r="CJ564" s="2"/>
      <c r="CK564" s="2"/>
      <c r="CL564" s="2"/>
    </row>
    <row r="565" spans="1:90" ht="12.7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c r="BW565" s="2"/>
      <c r="BX565" s="2"/>
      <c r="BY565" s="2"/>
      <c r="BZ565" s="2"/>
      <c r="CA565" s="2"/>
      <c r="CB565" s="2"/>
      <c r="CC565" s="2"/>
      <c r="CD565" s="2"/>
      <c r="CE565" s="2"/>
      <c r="CF565" s="2"/>
      <c r="CG565" s="2"/>
      <c r="CH565" s="2"/>
      <c r="CI565" s="2"/>
      <c r="CJ565" s="2"/>
      <c r="CK565" s="2"/>
      <c r="CL565" s="2"/>
    </row>
    <row r="566" spans="1:90" ht="12.7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c r="BZ566" s="2"/>
      <c r="CA566" s="2"/>
      <c r="CB566" s="2"/>
      <c r="CC566" s="2"/>
      <c r="CD566" s="2"/>
      <c r="CE566" s="2"/>
      <c r="CF566" s="2"/>
      <c r="CG566" s="2"/>
      <c r="CH566" s="2"/>
      <c r="CI566" s="2"/>
      <c r="CJ566" s="2"/>
      <c r="CK566" s="2"/>
      <c r="CL566" s="2"/>
    </row>
    <row r="567" spans="1:90" ht="12.7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c r="BX567" s="2"/>
      <c r="BY567" s="2"/>
      <c r="BZ567" s="2"/>
      <c r="CA567" s="2"/>
      <c r="CB567" s="2"/>
      <c r="CC567" s="2"/>
      <c r="CD567" s="2"/>
      <c r="CE567" s="2"/>
      <c r="CF567" s="2"/>
      <c r="CG567" s="2"/>
      <c r="CH567" s="2"/>
      <c r="CI567" s="2"/>
      <c r="CJ567" s="2"/>
      <c r="CK567" s="2"/>
      <c r="CL567" s="2"/>
    </row>
    <row r="568" spans="1:90" ht="12.7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c r="BZ568" s="2"/>
      <c r="CA568" s="2"/>
      <c r="CB568" s="2"/>
      <c r="CC568" s="2"/>
      <c r="CD568" s="2"/>
      <c r="CE568" s="2"/>
      <c r="CF568" s="2"/>
      <c r="CG568" s="2"/>
      <c r="CH568" s="2"/>
      <c r="CI568" s="2"/>
      <c r="CJ568" s="2"/>
      <c r="CK568" s="2"/>
      <c r="CL568" s="2"/>
    </row>
    <row r="569" spans="1:90" ht="12.7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c r="BW569" s="2"/>
      <c r="BX569" s="2"/>
      <c r="BY569" s="2"/>
      <c r="BZ569" s="2"/>
      <c r="CA569" s="2"/>
      <c r="CB569" s="2"/>
      <c r="CC569" s="2"/>
      <c r="CD569" s="2"/>
      <c r="CE569" s="2"/>
      <c r="CF569" s="2"/>
      <c r="CG569" s="2"/>
      <c r="CH569" s="2"/>
      <c r="CI569" s="2"/>
      <c r="CJ569" s="2"/>
      <c r="CK569" s="2"/>
      <c r="CL569" s="2"/>
    </row>
    <row r="570" spans="1:90" ht="12.7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c r="BX570" s="2"/>
      <c r="BY570" s="2"/>
      <c r="BZ570" s="2"/>
      <c r="CA570" s="2"/>
      <c r="CB570" s="2"/>
      <c r="CC570" s="2"/>
      <c r="CD570" s="2"/>
      <c r="CE570" s="2"/>
      <c r="CF570" s="2"/>
      <c r="CG570" s="2"/>
      <c r="CH570" s="2"/>
      <c r="CI570" s="2"/>
      <c r="CJ570" s="2"/>
      <c r="CK570" s="2"/>
      <c r="CL570" s="2"/>
    </row>
    <row r="571" spans="1:90" ht="12.7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BW571" s="2"/>
      <c r="BX571" s="2"/>
      <c r="BY571" s="2"/>
      <c r="BZ571" s="2"/>
      <c r="CA571" s="2"/>
      <c r="CB571" s="2"/>
      <c r="CC571" s="2"/>
      <c r="CD571" s="2"/>
      <c r="CE571" s="2"/>
      <c r="CF571" s="2"/>
      <c r="CG571" s="2"/>
      <c r="CH571" s="2"/>
      <c r="CI571" s="2"/>
      <c r="CJ571" s="2"/>
      <c r="CK571" s="2"/>
      <c r="CL571" s="2"/>
    </row>
    <row r="572" spans="1:90" ht="12.7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2"/>
      <c r="BX572" s="2"/>
      <c r="BY572" s="2"/>
      <c r="BZ572" s="2"/>
      <c r="CA572" s="2"/>
      <c r="CB572" s="2"/>
      <c r="CC572" s="2"/>
      <c r="CD572" s="2"/>
      <c r="CE572" s="2"/>
      <c r="CF572" s="2"/>
      <c r="CG572" s="2"/>
      <c r="CH572" s="2"/>
      <c r="CI572" s="2"/>
      <c r="CJ572" s="2"/>
      <c r="CK572" s="2"/>
      <c r="CL572" s="2"/>
    </row>
    <row r="573" spans="1:90" ht="12.7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2"/>
      <c r="BZ573" s="2"/>
      <c r="CA573" s="2"/>
      <c r="CB573" s="2"/>
      <c r="CC573" s="2"/>
      <c r="CD573" s="2"/>
      <c r="CE573" s="2"/>
      <c r="CF573" s="2"/>
      <c r="CG573" s="2"/>
      <c r="CH573" s="2"/>
      <c r="CI573" s="2"/>
      <c r="CJ573" s="2"/>
      <c r="CK573" s="2"/>
      <c r="CL573" s="2"/>
    </row>
    <row r="574" spans="1:90" ht="12.7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c r="CA574" s="2"/>
      <c r="CB574" s="2"/>
      <c r="CC574" s="2"/>
      <c r="CD574" s="2"/>
      <c r="CE574" s="2"/>
      <c r="CF574" s="2"/>
      <c r="CG574" s="2"/>
      <c r="CH574" s="2"/>
      <c r="CI574" s="2"/>
      <c r="CJ574" s="2"/>
      <c r="CK574" s="2"/>
      <c r="CL574" s="2"/>
    </row>
    <row r="575" spans="1:90" ht="12.7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c r="BW575" s="2"/>
      <c r="BX575" s="2"/>
      <c r="BY575" s="2"/>
      <c r="BZ575" s="2"/>
      <c r="CA575" s="2"/>
      <c r="CB575" s="2"/>
      <c r="CC575" s="2"/>
      <c r="CD575" s="2"/>
      <c r="CE575" s="2"/>
      <c r="CF575" s="2"/>
      <c r="CG575" s="2"/>
      <c r="CH575" s="2"/>
      <c r="CI575" s="2"/>
      <c r="CJ575" s="2"/>
      <c r="CK575" s="2"/>
      <c r="CL575" s="2"/>
    </row>
    <row r="576" spans="1:90" ht="12.7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c r="BX576" s="2"/>
      <c r="BY576" s="2"/>
      <c r="BZ576" s="2"/>
      <c r="CA576" s="2"/>
      <c r="CB576" s="2"/>
      <c r="CC576" s="2"/>
      <c r="CD576" s="2"/>
      <c r="CE576" s="2"/>
      <c r="CF576" s="2"/>
      <c r="CG576" s="2"/>
      <c r="CH576" s="2"/>
      <c r="CI576" s="2"/>
      <c r="CJ576" s="2"/>
      <c r="CK576" s="2"/>
      <c r="CL576" s="2"/>
    </row>
    <row r="577" spans="1:90" ht="12.7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BW577" s="2"/>
      <c r="BX577" s="2"/>
      <c r="BY577" s="2"/>
      <c r="BZ577" s="2"/>
      <c r="CA577" s="2"/>
      <c r="CB577" s="2"/>
      <c r="CC577" s="2"/>
      <c r="CD577" s="2"/>
      <c r="CE577" s="2"/>
      <c r="CF577" s="2"/>
      <c r="CG577" s="2"/>
      <c r="CH577" s="2"/>
      <c r="CI577" s="2"/>
      <c r="CJ577" s="2"/>
      <c r="CK577" s="2"/>
      <c r="CL577" s="2"/>
    </row>
    <row r="578" spans="1:90" ht="12.7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c r="BZ578" s="2"/>
      <c r="CA578" s="2"/>
      <c r="CB578" s="2"/>
      <c r="CC578" s="2"/>
      <c r="CD578" s="2"/>
      <c r="CE578" s="2"/>
      <c r="CF578" s="2"/>
      <c r="CG578" s="2"/>
      <c r="CH578" s="2"/>
      <c r="CI578" s="2"/>
      <c r="CJ578" s="2"/>
      <c r="CK578" s="2"/>
      <c r="CL578" s="2"/>
    </row>
    <row r="579" spans="1:90" ht="12.7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c r="BW579" s="2"/>
      <c r="BX579" s="2"/>
      <c r="BY579" s="2"/>
      <c r="BZ579" s="2"/>
      <c r="CA579" s="2"/>
      <c r="CB579" s="2"/>
      <c r="CC579" s="2"/>
      <c r="CD579" s="2"/>
      <c r="CE579" s="2"/>
      <c r="CF579" s="2"/>
      <c r="CG579" s="2"/>
      <c r="CH579" s="2"/>
      <c r="CI579" s="2"/>
      <c r="CJ579" s="2"/>
      <c r="CK579" s="2"/>
      <c r="CL579" s="2"/>
    </row>
    <row r="580" spans="1:90" ht="12.7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c r="BW580" s="2"/>
      <c r="BX580" s="2"/>
      <c r="BY580" s="2"/>
      <c r="BZ580" s="2"/>
      <c r="CA580" s="2"/>
      <c r="CB580" s="2"/>
      <c r="CC580" s="2"/>
      <c r="CD580" s="2"/>
      <c r="CE580" s="2"/>
      <c r="CF580" s="2"/>
      <c r="CG580" s="2"/>
      <c r="CH580" s="2"/>
      <c r="CI580" s="2"/>
      <c r="CJ580" s="2"/>
      <c r="CK580" s="2"/>
      <c r="CL580" s="2"/>
    </row>
    <row r="581" spans="1:90" ht="12.7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c r="BW581" s="2"/>
      <c r="BX581" s="2"/>
      <c r="BY581" s="2"/>
      <c r="BZ581" s="2"/>
      <c r="CA581" s="2"/>
      <c r="CB581" s="2"/>
      <c r="CC581" s="2"/>
      <c r="CD581" s="2"/>
      <c r="CE581" s="2"/>
      <c r="CF581" s="2"/>
      <c r="CG581" s="2"/>
      <c r="CH581" s="2"/>
      <c r="CI581" s="2"/>
      <c r="CJ581" s="2"/>
      <c r="CK581" s="2"/>
      <c r="CL581" s="2"/>
    </row>
    <row r="582" spans="1:90" ht="12.7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2"/>
      <c r="BX582" s="2"/>
      <c r="BY582" s="2"/>
      <c r="BZ582" s="2"/>
      <c r="CA582" s="2"/>
      <c r="CB582" s="2"/>
      <c r="CC582" s="2"/>
      <c r="CD582" s="2"/>
      <c r="CE582" s="2"/>
      <c r="CF582" s="2"/>
      <c r="CG582" s="2"/>
      <c r="CH582" s="2"/>
      <c r="CI582" s="2"/>
      <c r="CJ582" s="2"/>
      <c r="CK582" s="2"/>
      <c r="CL582" s="2"/>
    </row>
    <row r="583" spans="1:90" ht="12.7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c r="BV583" s="2"/>
      <c r="BW583" s="2"/>
      <c r="BX583" s="2"/>
      <c r="BY583" s="2"/>
      <c r="BZ583" s="2"/>
      <c r="CA583" s="2"/>
      <c r="CB583" s="2"/>
      <c r="CC583" s="2"/>
      <c r="CD583" s="2"/>
      <c r="CE583" s="2"/>
      <c r="CF583" s="2"/>
      <c r="CG583" s="2"/>
      <c r="CH583" s="2"/>
      <c r="CI583" s="2"/>
      <c r="CJ583" s="2"/>
      <c r="CK583" s="2"/>
      <c r="CL583" s="2"/>
    </row>
    <row r="584" spans="1:90" ht="12.7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2"/>
      <c r="BX584" s="2"/>
      <c r="BY584" s="2"/>
      <c r="BZ584" s="2"/>
      <c r="CA584" s="2"/>
      <c r="CB584" s="2"/>
      <c r="CC584" s="2"/>
      <c r="CD584" s="2"/>
      <c r="CE584" s="2"/>
      <c r="CF584" s="2"/>
      <c r="CG584" s="2"/>
      <c r="CH584" s="2"/>
      <c r="CI584" s="2"/>
      <c r="CJ584" s="2"/>
      <c r="CK584" s="2"/>
      <c r="CL584" s="2"/>
    </row>
    <row r="585" spans="1:90" ht="12.7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2"/>
      <c r="BX585" s="2"/>
      <c r="BY585" s="2"/>
      <c r="BZ585" s="2"/>
      <c r="CA585" s="2"/>
      <c r="CB585" s="2"/>
      <c r="CC585" s="2"/>
      <c r="CD585" s="2"/>
      <c r="CE585" s="2"/>
      <c r="CF585" s="2"/>
      <c r="CG585" s="2"/>
      <c r="CH585" s="2"/>
      <c r="CI585" s="2"/>
      <c r="CJ585" s="2"/>
      <c r="CK585" s="2"/>
      <c r="CL585" s="2"/>
    </row>
    <row r="586" spans="1:90" ht="12.7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c r="BX586" s="2"/>
      <c r="BY586" s="2"/>
      <c r="BZ586" s="2"/>
      <c r="CA586" s="2"/>
      <c r="CB586" s="2"/>
      <c r="CC586" s="2"/>
      <c r="CD586" s="2"/>
      <c r="CE586" s="2"/>
      <c r="CF586" s="2"/>
      <c r="CG586" s="2"/>
      <c r="CH586" s="2"/>
      <c r="CI586" s="2"/>
      <c r="CJ586" s="2"/>
      <c r="CK586" s="2"/>
      <c r="CL586" s="2"/>
    </row>
    <row r="587" spans="1:90" ht="12.7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2"/>
      <c r="BX587" s="2"/>
      <c r="BY587" s="2"/>
      <c r="BZ587" s="2"/>
      <c r="CA587" s="2"/>
      <c r="CB587" s="2"/>
      <c r="CC587" s="2"/>
      <c r="CD587" s="2"/>
      <c r="CE587" s="2"/>
      <c r="CF587" s="2"/>
      <c r="CG587" s="2"/>
      <c r="CH587" s="2"/>
      <c r="CI587" s="2"/>
      <c r="CJ587" s="2"/>
      <c r="CK587" s="2"/>
      <c r="CL587" s="2"/>
    </row>
    <row r="588" spans="1:90" ht="12.7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2"/>
      <c r="BX588" s="2"/>
      <c r="BY588" s="2"/>
      <c r="BZ588" s="2"/>
      <c r="CA588" s="2"/>
      <c r="CB588" s="2"/>
      <c r="CC588" s="2"/>
      <c r="CD588" s="2"/>
      <c r="CE588" s="2"/>
      <c r="CF588" s="2"/>
      <c r="CG588" s="2"/>
      <c r="CH588" s="2"/>
      <c r="CI588" s="2"/>
      <c r="CJ588" s="2"/>
      <c r="CK588" s="2"/>
      <c r="CL588" s="2"/>
    </row>
    <row r="589" spans="1:90" ht="12.7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c r="BW589" s="2"/>
      <c r="BX589" s="2"/>
      <c r="BY589" s="2"/>
      <c r="BZ589" s="2"/>
      <c r="CA589" s="2"/>
      <c r="CB589" s="2"/>
      <c r="CC589" s="2"/>
      <c r="CD589" s="2"/>
      <c r="CE589" s="2"/>
      <c r="CF589" s="2"/>
      <c r="CG589" s="2"/>
      <c r="CH589" s="2"/>
      <c r="CI589" s="2"/>
      <c r="CJ589" s="2"/>
      <c r="CK589" s="2"/>
      <c r="CL589" s="2"/>
    </row>
    <row r="590" spans="1:90" ht="12.7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2"/>
      <c r="BX590" s="2"/>
      <c r="BY590" s="2"/>
      <c r="BZ590" s="2"/>
      <c r="CA590" s="2"/>
      <c r="CB590" s="2"/>
      <c r="CC590" s="2"/>
      <c r="CD590" s="2"/>
      <c r="CE590" s="2"/>
      <c r="CF590" s="2"/>
      <c r="CG590" s="2"/>
      <c r="CH590" s="2"/>
      <c r="CI590" s="2"/>
      <c r="CJ590" s="2"/>
      <c r="CK590" s="2"/>
      <c r="CL590" s="2"/>
    </row>
    <row r="591" spans="1:90" ht="12.7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c r="BW591" s="2"/>
      <c r="BX591" s="2"/>
      <c r="BY591" s="2"/>
      <c r="BZ591" s="2"/>
      <c r="CA591" s="2"/>
      <c r="CB591" s="2"/>
      <c r="CC591" s="2"/>
      <c r="CD591" s="2"/>
      <c r="CE591" s="2"/>
      <c r="CF591" s="2"/>
      <c r="CG591" s="2"/>
      <c r="CH591" s="2"/>
      <c r="CI591" s="2"/>
      <c r="CJ591" s="2"/>
      <c r="CK591" s="2"/>
      <c r="CL591" s="2"/>
    </row>
    <row r="592" spans="1:90" ht="12.7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2"/>
      <c r="BX592" s="2"/>
      <c r="BY592" s="2"/>
      <c r="BZ592" s="2"/>
      <c r="CA592" s="2"/>
      <c r="CB592" s="2"/>
      <c r="CC592" s="2"/>
      <c r="CD592" s="2"/>
      <c r="CE592" s="2"/>
      <c r="CF592" s="2"/>
      <c r="CG592" s="2"/>
      <c r="CH592" s="2"/>
      <c r="CI592" s="2"/>
      <c r="CJ592" s="2"/>
      <c r="CK592" s="2"/>
      <c r="CL592" s="2"/>
    </row>
    <row r="593" spans="1:90" ht="12.7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c r="BW593" s="2"/>
      <c r="BX593" s="2"/>
      <c r="BY593" s="2"/>
      <c r="BZ593" s="2"/>
      <c r="CA593" s="2"/>
      <c r="CB593" s="2"/>
      <c r="CC593" s="2"/>
      <c r="CD593" s="2"/>
      <c r="CE593" s="2"/>
      <c r="CF593" s="2"/>
      <c r="CG593" s="2"/>
      <c r="CH593" s="2"/>
      <c r="CI593" s="2"/>
      <c r="CJ593" s="2"/>
      <c r="CK593" s="2"/>
      <c r="CL593" s="2"/>
    </row>
    <row r="594" spans="1:90" ht="12.7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c r="BW594" s="2"/>
      <c r="BX594" s="2"/>
      <c r="BY594" s="2"/>
      <c r="BZ594" s="2"/>
      <c r="CA594" s="2"/>
      <c r="CB594" s="2"/>
      <c r="CC594" s="2"/>
      <c r="CD594" s="2"/>
      <c r="CE594" s="2"/>
      <c r="CF594" s="2"/>
      <c r="CG594" s="2"/>
      <c r="CH594" s="2"/>
      <c r="CI594" s="2"/>
      <c r="CJ594" s="2"/>
      <c r="CK594" s="2"/>
      <c r="CL594" s="2"/>
    </row>
    <row r="595" spans="1:90" ht="12.7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c r="BW595" s="2"/>
      <c r="BX595" s="2"/>
      <c r="BY595" s="2"/>
      <c r="BZ595" s="2"/>
      <c r="CA595" s="2"/>
      <c r="CB595" s="2"/>
      <c r="CC595" s="2"/>
      <c r="CD595" s="2"/>
      <c r="CE595" s="2"/>
      <c r="CF595" s="2"/>
      <c r="CG595" s="2"/>
      <c r="CH595" s="2"/>
      <c r="CI595" s="2"/>
      <c r="CJ595" s="2"/>
      <c r="CK595" s="2"/>
      <c r="CL595" s="2"/>
    </row>
    <row r="596" spans="1:90" ht="12.7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2"/>
      <c r="BX596" s="2"/>
      <c r="BY596" s="2"/>
      <c r="BZ596" s="2"/>
      <c r="CA596" s="2"/>
      <c r="CB596" s="2"/>
      <c r="CC596" s="2"/>
      <c r="CD596" s="2"/>
      <c r="CE596" s="2"/>
      <c r="CF596" s="2"/>
      <c r="CG596" s="2"/>
      <c r="CH596" s="2"/>
      <c r="CI596" s="2"/>
      <c r="CJ596" s="2"/>
      <c r="CK596" s="2"/>
      <c r="CL596" s="2"/>
    </row>
    <row r="597" spans="1:90" ht="12.7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c r="BW597" s="2"/>
      <c r="BX597" s="2"/>
      <c r="BY597" s="2"/>
      <c r="BZ597" s="2"/>
      <c r="CA597" s="2"/>
      <c r="CB597" s="2"/>
      <c r="CC597" s="2"/>
      <c r="CD597" s="2"/>
      <c r="CE597" s="2"/>
      <c r="CF597" s="2"/>
      <c r="CG597" s="2"/>
      <c r="CH597" s="2"/>
      <c r="CI597" s="2"/>
      <c r="CJ597" s="2"/>
      <c r="CK597" s="2"/>
      <c r="CL597" s="2"/>
    </row>
    <row r="598" spans="1:90" ht="12.7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c r="BW598" s="2"/>
      <c r="BX598" s="2"/>
      <c r="BY598" s="2"/>
      <c r="BZ598" s="2"/>
      <c r="CA598" s="2"/>
      <c r="CB598" s="2"/>
      <c r="CC598" s="2"/>
      <c r="CD598" s="2"/>
      <c r="CE598" s="2"/>
      <c r="CF598" s="2"/>
      <c r="CG598" s="2"/>
      <c r="CH598" s="2"/>
      <c r="CI598" s="2"/>
      <c r="CJ598" s="2"/>
      <c r="CK598" s="2"/>
      <c r="CL598" s="2"/>
    </row>
    <row r="599" spans="1:90" ht="12.7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c r="BW599" s="2"/>
      <c r="BX599" s="2"/>
      <c r="BY599" s="2"/>
      <c r="BZ599" s="2"/>
      <c r="CA599" s="2"/>
      <c r="CB599" s="2"/>
      <c r="CC599" s="2"/>
      <c r="CD599" s="2"/>
      <c r="CE599" s="2"/>
      <c r="CF599" s="2"/>
      <c r="CG599" s="2"/>
      <c r="CH599" s="2"/>
      <c r="CI599" s="2"/>
      <c r="CJ599" s="2"/>
      <c r="CK599" s="2"/>
      <c r="CL599" s="2"/>
    </row>
    <row r="600" spans="1:90" ht="12.7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c r="BW600" s="2"/>
      <c r="BX600" s="2"/>
      <c r="BY600" s="2"/>
      <c r="BZ600" s="2"/>
      <c r="CA600" s="2"/>
      <c r="CB600" s="2"/>
      <c r="CC600" s="2"/>
      <c r="CD600" s="2"/>
      <c r="CE600" s="2"/>
      <c r="CF600" s="2"/>
      <c r="CG600" s="2"/>
      <c r="CH600" s="2"/>
      <c r="CI600" s="2"/>
      <c r="CJ600" s="2"/>
      <c r="CK600" s="2"/>
      <c r="CL600" s="2"/>
    </row>
    <row r="601" spans="1:90" ht="12.7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BW601" s="2"/>
      <c r="BX601" s="2"/>
      <c r="BY601" s="2"/>
      <c r="BZ601" s="2"/>
      <c r="CA601" s="2"/>
      <c r="CB601" s="2"/>
      <c r="CC601" s="2"/>
      <c r="CD601" s="2"/>
      <c r="CE601" s="2"/>
      <c r="CF601" s="2"/>
      <c r="CG601" s="2"/>
      <c r="CH601" s="2"/>
      <c r="CI601" s="2"/>
      <c r="CJ601" s="2"/>
      <c r="CK601" s="2"/>
      <c r="CL601" s="2"/>
    </row>
    <row r="602" spans="1:90" ht="12.7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c r="BW602" s="2"/>
      <c r="BX602" s="2"/>
      <c r="BY602" s="2"/>
      <c r="BZ602" s="2"/>
      <c r="CA602" s="2"/>
      <c r="CB602" s="2"/>
      <c r="CC602" s="2"/>
      <c r="CD602" s="2"/>
      <c r="CE602" s="2"/>
      <c r="CF602" s="2"/>
      <c r="CG602" s="2"/>
      <c r="CH602" s="2"/>
      <c r="CI602" s="2"/>
      <c r="CJ602" s="2"/>
      <c r="CK602" s="2"/>
      <c r="CL602" s="2"/>
    </row>
    <row r="603" spans="1:90" ht="12.7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c r="BW603" s="2"/>
      <c r="BX603" s="2"/>
      <c r="BY603" s="2"/>
      <c r="BZ603" s="2"/>
      <c r="CA603" s="2"/>
      <c r="CB603" s="2"/>
      <c r="CC603" s="2"/>
      <c r="CD603" s="2"/>
      <c r="CE603" s="2"/>
      <c r="CF603" s="2"/>
      <c r="CG603" s="2"/>
      <c r="CH603" s="2"/>
      <c r="CI603" s="2"/>
      <c r="CJ603" s="2"/>
      <c r="CK603" s="2"/>
      <c r="CL603" s="2"/>
    </row>
    <row r="604" spans="1:90" ht="12.7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2"/>
      <c r="BX604" s="2"/>
      <c r="BY604" s="2"/>
      <c r="BZ604" s="2"/>
      <c r="CA604" s="2"/>
      <c r="CB604" s="2"/>
      <c r="CC604" s="2"/>
      <c r="CD604" s="2"/>
      <c r="CE604" s="2"/>
      <c r="CF604" s="2"/>
      <c r="CG604" s="2"/>
      <c r="CH604" s="2"/>
      <c r="CI604" s="2"/>
      <c r="CJ604" s="2"/>
      <c r="CK604" s="2"/>
      <c r="CL604" s="2"/>
    </row>
    <row r="605" spans="1:90" ht="12.7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BW605" s="2"/>
      <c r="BX605" s="2"/>
      <c r="BY605" s="2"/>
      <c r="BZ605" s="2"/>
      <c r="CA605" s="2"/>
      <c r="CB605" s="2"/>
      <c r="CC605" s="2"/>
      <c r="CD605" s="2"/>
      <c r="CE605" s="2"/>
      <c r="CF605" s="2"/>
      <c r="CG605" s="2"/>
      <c r="CH605" s="2"/>
      <c r="CI605" s="2"/>
      <c r="CJ605" s="2"/>
      <c r="CK605" s="2"/>
      <c r="CL605" s="2"/>
    </row>
    <row r="606" spans="1:90" ht="12.7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2"/>
      <c r="BX606" s="2"/>
      <c r="BY606" s="2"/>
      <c r="BZ606" s="2"/>
      <c r="CA606" s="2"/>
      <c r="CB606" s="2"/>
      <c r="CC606" s="2"/>
      <c r="CD606" s="2"/>
      <c r="CE606" s="2"/>
      <c r="CF606" s="2"/>
      <c r="CG606" s="2"/>
      <c r="CH606" s="2"/>
      <c r="CI606" s="2"/>
      <c r="CJ606" s="2"/>
      <c r="CK606" s="2"/>
      <c r="CL606" s="2"/>
    </row>
    <row r="607" spans="1:90" ht="12.7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BW607" s="2"/>
      <c r="BX607" s="2"/>
      <c r="BY607" s="2"/>
      <c r="BZ607" s="2"/>
      <c r="CA607" s="2"/>
      <c r="CB607" s="2"/>
      <c r="CC607" s="2"/>
      <c r="CD607" s="2"/>
      <c r="CE607" s="2"/>
      <c r="CF607" s="2"/>
      <c r="CG607" s="2"/>
      <c r="CH607" s="2"/>
      <c r="CI607" s="2"/>
      <c r="CJ607" s="2"/>
      <c r="CK607" s="2"/>
      <c r="CL607" s="2"/>
    </row>
    <row r="608" spans="1:90" ht="12.7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2"/>
      <c r="BX608" s="2"/>
      <c r="BY608" s="2"/>
      <c r="BZ608" s="2"/>
      <c r="CA608" s="2"/>
      <c r="CB608" s="2"/>
      <c r="CC608" s="2"/>
      <c r="CD608" s="2"/>
      <c r="CE608" s="2"/>
      <c r="CF608" s="2"/>
      <c r="CG608" s="2"/>
      <c r="CH608" s="2"/>
      <c r="CI608" s="2"/>
      <c r="CJ608" s="2"/>
      <c r="CK608" s="2"/>
      <c r="CL608" s="2"/>
    </row>
    <row r="609" spans="1:90" ht="12.7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c r="BW609" s="2"/>
      <c r="BX609" s="2"/>
      <c r="BY609" s="2"/>
      <c r="BZ609" s="2"/>
      <c r="CA609" s="2"/>
      <c r="CB609" s="2"/>
      <c r="CC609" s="2"/>
      <c r="CD609" s="2"/>
      <c r="CE609" s="2"/>
      <c r="CF609" s="2"/>
      <c r="CG609" s="2"/>
      <c r="CH609" s="2"/>
      <c r="CI609" s="2"/>
      <c r="CJ609" s="2"/>
      <c r="CK609" s="2"/>
      <c r="CL609" s="2"/>
    </row>
    <row r="610" spans="1:90" ht="12.7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c r="BW610" s="2"/>
      <c r="BX610" s="2"/>
      <c r="BY610" s="2"/>
      <c r="BZ610" s="2"/>
      <c r="CA610" s="2"/>
      <c r="CB610" s="2"/>
      <c r="CC610" s="2"/>
      <c r="CD610" s="2"/>
      <c r="CE610" s="2"/>
      <c r="CF610" s="2"/>
      <c r="CG610" s="2"/>
      <c r="CH610" s="2"/>
      <c r="CI610" s="2"/>
      <c r="CJ610" s="2"/>
      <c r="CK610" s="2"/>
      <c r="CL610" s="2"/>
    </row>
    <row r="611" spans="1:90" ht="12.7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c r="BW611" s="2"/>
      <c r="BX611" s="2"/>
      <c r="BY611" s="2"/>
      <c r="BZ611" s="2"/>
      <c r="CA611" s="2"/>
      <c r="CB611" s="2"/>
      <c r="CC611" s="2"/>
      <c r="CD611" s="2"/>
      <c r="CE611" s="2"/>
      <c r="CF611" s="2"/>
      <c r="CG611" s="2"/>
      <c r="CH611" s="2"/>
      <c r="CI611" s="2"/>
      <c r="CJ611" s="2"/>
      <c r="CK611" s="2"/>
      <c r="CL611" s="2"/>
    </row>
    <row r="612" spans="1:90" ht="12.7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c r="BW612" s="2"/>
      <c r="BX612" s="2"/>
      <c r="BY612" s="2"/>
      <c r="BZ612" s="2"/>
      <c r="CA612" s="2"/>
      <c r="CB612" s="2"/>
      <c r="CC612" s="2"/>
      <c r="CD612" s="2"/>
      <c r="CE612" s="2"/>
      <c r="CF612" s="2"/>
      <c r="CG612" s="2"/>
      <c r="CH612" s="2"/>
      <c r="CI612" s="2"/>
      <c r="CJ612" s="2"/>
      <c r="CK612" s="2"/>
      <c r="CL612" s="2"/>
    </row>
    <row r="613" spans="1:90" ht="12.7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c r="BW613" s="2"/>
      <c r="BX613" s="2"/>
      <c r="BY613" s="2"/>
      <c r="BZ613" s="2"/>
      <c r="CA613" s="2"/>
      <c r="CB613" s="2"/>
      <c r="CC613" s="2"/>
      <c r="CD613" s="2"/>
      <c r="CE613" s="2"/>
      <c r="CF613" s="2"/>
      <c r="CG613" s="2"/>
      <c r="CH613" s="2"/>
      <c r="CI613" s="2"/>
      <c r="CJ613" s="2"/>
      <c r="CK613" s="2"/>
      <c r="CL613" s="2"/>
    </row>
    <row r="614" spans="1:90" ht="12.7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c r="BW614" s="2"/>
      <c r="BX614" s="2"/>
      <c r="BY614" s="2"/>
      <c r="BZ614" s="2"/>
      <c r="CA614" s="2"/>
      <c r="CB614" s="2"/>
      <c r="CC614" s="2"/>
      <c r="CD614" s="2"/>
      <c r="CE614" s="2"/>
      <c r="CF614" s="2"/>
      <c r="CG614" s="2"/>
      <c r="CH614" s="2"/>
      <c r="CI614" s="2"/>
      <c r="CJ614" s="2"/>
      <c r="CK614" s="2"/>
      <c r="CL614" s="2"/>
    </row>
    <row r="615" spans="1:90" ht="12.7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c r="BW615" s="2"/>
      <c r="BX615" s="2"/>
      <c r="BY615" s="2"/>
      <c r="BZ615" s="2"/>
      <c r="CA615" s="2"/>
      <c r="CB615" s="2"/>
      <c r="CC615" s="2"/>
      <c r="CD615" s="2"/>
      <c r="CE615" s="2"/>
      <c r="CF615" s="2"/>
      <c r="CG615" s="2"/>
      <c r="CH615" s="2"/>
      <c r="CI615" s="2"/>
      <c r="CJ615" s="2"/>
      <c r="CK615" s="2"/>
      <c r="CL615" s="2"/>
    </row>
    <row r="616" spans="1:90" ht="12.7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c r="BW616" s="2"/>
      <c r="BX616" s="2"/>
      <c r="BY616" s="2"/>
      <c r="BZ616" s="2"/>
      <c r="CA616" s="2"/>
      <c r="CB616" s="2"/>
      <c r="CC616" s="2"/>
      <c r="CD616" s="2"/>
      <c r="CE616" s="2"/>
      <c r="CF616" s="2"/>
      <c r="CG616" s="2"/>
      <c r="CH616" s="2"/>
      <c r="CI616" s="2"/>
      <c r="CJ616" s="2"/>
      <c r="CK616" s="2"/>
      <c r="CL616" s="2"/>
    </row>
    <row r="617" spans="1:90" ht="12.7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c r="BW617" s="2"/>
      <c r="BX617" s="2"/>
      <c r="BY617" s="2"/>
      <c r="BZ617" s="2"/>
      <c r="CA617" s="2"/>
      <c r="CB617" s="2"/>
      <c r="CC617" s="2"/>
      <c r="CD617" s="2"/>
      <c r="CE617" s="2"/>
      <c r="CF617" s="2"/>
      <c r="CG617" s="2"/>
      <c r="CH617" s="2"/>
      <c r="CI617" s="2"/>
      <c r="CJ617" s="2"/>
      <c r="CK617" s="2"/>
      <c r="CL617" s="2"/>
    </row>
    <row r="618" spans="1:90" ht="12.7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c r="BW618" s="2"/>
      <c r="BX618" s="2"/>
      <c r="BY618" s="2"/>
      <c r="BZ618" s="2"/>
      <c r="CA618" s="2"/>
      <c r="CB618" s="2"/>
      <c r="CC618" s="2"/>
      <c r="CD618" s="2"/>
      <c r="CE618" s="2"/>
      <c r="CF618" s="2"/>
      <c r="CG618" s="2"/>
      <c r="CH618" s="2"/>
      <c r="CI618" s="2"/>
      <c r="CJ618" s="2"/>
      <c r="CK618" s="2"/>
      <c r="CL618" s="2"/>
    </row>
    <row r="619" spans="1:90" ht="12.7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c r="BW619" s="2"/>
      <c r="BX619" s="2"/>
      <c r="BY619" s="2"/>
      <c r="BZ619" s="2"/>
      <c r="CA619" s="2"/>
      <c r="CB619" s="2"/>
      <c r="CC619" s="2"/>
      <c r="CD619" s="2"/>
      <c r="CE619" s="2"/>
      <c r="CF619" s="2"/>
      <c r="CG619" s="2"/>
      <c r="CH619" s="2"/>
      <c r="CI619" s="2"/>
      <c r="CJ619" s="2"/>
      <c r="CK619" s="2"/>
      <c r="CL619" s="2"/>
    </row>
    <row r="620" spans="1:90" ht="12.7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c r="BW620" s="2"/>
      <c r="BX620" s="2"/>
      <c r="BY620" s="2"/>
      <c r="BZ620" s="2"/>
      <c r="CA620" s="2"/>
      <c r="CB620" s="2"/>
      <c r="CC620" s="2"/>
      <c r="CD620" s="2"/>
      <c r="CE620" s="2"/>
      <c r="CF620" s="2"/>
      <c r="CG620" s="2"/>
      <c r="CH620" s="2"/>
      <c r="CI620" s="2"/>
      <c r="CJ620" s="2"/>
      <c r="CK620" s="2"/>
      <c r="CL620" s="2"/>
    </row>
    <row r="621" spans="1:90" ht="12.7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c r="BW621" s="2"/>
      <c r="BX621" s="2"/>
      <c r="BY621" s="2"/>
      <c r="BZ621" s="2"/>
      <c r="CA621" s="2"/>
      <c r="CB621" s="2"/>
      <c r="CC621" s="2"/>
      <c r="CD621" s="2"/>
      <c r="CE621" s="2"/>
      <c r="CF621" s="2"/>
      <c r="CG621" s="2"/>
      <c r="CH621" s="2"/>
      <c r="CI621" s="2"/>
      <c r="CJ621" s="2"/>
      <c r="CK621" s="2"/>
      <c r="CL621" s="2"/>
    </row>
    <row r="622" spans="1:90" ht="12.7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c r="BW622" s="2"/>
      <c r="BX622" s="2"/>
      <c r="BY622" s="2"/>
      <c r="BZ622" s="2"/>
      <c r="CA622" s="2"/>
      <c r="CB622" s="2"/>
      <c r="CC622" s="2"/>
      <c r="CD622" s="2"/>
      <c r="CE622" s="2"/>
      <c r="CF622" s="2"/>
      <c r="CG622" s="2"/>
      <c r="CH622" s="2"/>
      <c r="CI622" s="2"/>
      <c r="CJ622" s="2"/>
      <c r="CK622" s="2"/>
      <c r="CL622" s="2"/>
    </row>
    <row r="623" spans="1:90" ht="12.7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c r="BW623" s="2"/>
      <c r="BX623" s="2"/>
      <c r="BY623" s="2"/>
      <c r="BZ623" s="2"/>
      <c r="CA623" s="2"/>
      <c r="CB623" s="2"/>
      <c r="CC623" s="2"/>
      <c r="CD623" s="2"/>
      <c r="CE623" s="2"/>
      <c r="CF623" s="2"/>
      <c r="CG623" s="2"/>
      <c r="CH623" s="2"/>
      <c r="CI623" s="2"/>
      <c r="CJ623" s="2"/>
      <c r="CK623" s="2"/>
      <c r="CL623" s="2"/>
    </row>
    <row r="624" spans="1:90" ht="12.7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c r="BW624" s="2"/>
      <c r="BX624" s="2"/>
      <c r="BY624" s="2"/>
      <c r="BZ624" s="2"/>
      <c r="CA624" s="2"/>
      <c r="CB624" s="2"/>
      <c r="CC624" s="2"/>
      <c r="CD624" s="2"/>
      <c r="CE624" s="2"/>
      <c r="CF624" s="2"/>
      <c r="CG624" s="2"/>
      <c r="CH624" s="2"/>
      <c r="CI624" s="2"/>
      <c r="CJ624" s="2"/>
      <c r="CK624" s="2"/>
      <c r="CL624" s="2"/>
    </row>
    <row r="625" spans="1:90" ht="12.7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c r="BW625" s="2"/>
      <c r="BX625" s="2"/>
      <c r="BY625" s="2"/>
      <c r="BZ625" s="2"/>
      <c r="CA625" s="2"/>
      <c r="CB625" s="2"/>
      <c r="CC625" s="2"/>
      <c r="CD625" s="2"/>
      <c r="CE625" s="2"/>
      <c r="CF625" s="2"/>
      <c r="CG625" s="2"/>
      <c r="CH625" s="2"/>
      <c r="CI625" s="2"/>
      <c r="CJ625" s="2"/>
      <c r="CK625" s="2"/>
      <c r="CL625" s="2"/>
    </row>
    <row r="626" spans="1:90" ht="12.7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c r="BW626" s="2"/>
      <c r="BX626" s="2"/>
      <c r="BY626" s="2"/>
      <c r="BZ626" s="2"/>
      <c r="CA626" s="2"/>
      <c r="CB626" s="2"/>
      <c r="CC626" s="2"/>
      <c r="CD626" s="2"/>
      <c r="CE626" s="2"/>
      <c r="CF626" s="2"/>
      <c r="CG626" s="2"/>
      <c r="CH626" s="2"/>
      <c r="CI626" s="2"/>
      <c r="CJ626" s="2"/>
      <c r="CK626" s="2"/>
      <c r="CL626" s="2"/>
    </row>
    <row r="627" spans="1:90" ht="12.7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c r="BW627" s="2"/>
      <c r="BX627" s="2"/>
      <c r="BY627" s="2"/>
      <c r="BZ627" s="2"/>
      <c r="CA627" s="2"/>
      <c r="CB627" s="2"/>
      <c r="CC627" s="2"/>
      <c r="CD627" s="2"/>
      <c r="CE627" s="2"/>
      <c r="CF627" s="2"/>
      <c r="CG627" s="2"/>
      <c r="CH627" s="2"/>
      <c r="CI627" s="2"/>
      <c r="CJ627" s="2"/>
      <c r="CK627" s="2"/>
      <c r="CL627" s="2"/>
    </row>
    <row r="628" spans="1:90" ht="12.7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c r="BW628" s="2"/>
      <c r="BX628" s="2"/>
      <c r="BY628" s="2"/>
      <c r="BZ628" s="2"/>
      <c r="CA628" s="2"/>
      <c r="CB628" s="2"/>
      <c r="CC628" s="2"/>
      <c r="CD628" s="2"/>
      <c r="CE628" s="2"/>
      <c r="CF628" s="2"/>
      <c r="CG628" s="2"/>
      <c r="CH628" s="2"/>
      <c r="CI628" s="2"/>
      <c r="CJ628" s="2"/>
      <c r="CK628" s="2"/>
      <c r="CL628" s="2"/>
    </row>
    <row r="629" spans="1:90" ht="12.7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c r="BW629" s="2"/>
      <c r="BX629" s="2"/>
      <c r="BY629" s="2"/>
      <c r="BZ629" s="2"/>
      <c r="CA629" s="2"/>
      <c r="CB629" s="2"/>
      <c r="CC629" s="2"/>
      <c r="CD629" s="2"/>
      <c r="CE629" s="2"/>
      <c r="CF629" s="2"/>
      <c r="CG629" s="2"/>
      <c r="CH629" s="2"/>
      <c r="CI629" s="2"/>
      <c r="CJ629" s="2"/>
      <c r="CK629" s="2"/>
      <c r="CL629" s="2"/>
    </row>
    <row r="630" spans="1:90" ht="12.7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c r="BW630" s="2"/>
      <c r="BX630" s="2"/>
      <c r="BY630" s="2"/>
      <c r="BZ630" s="2"/>
      <c r="CA630" s="2"/>
      <c r="CB630" s="2"/>
      <c r="CC630" s="2"/>
      <c r="CD630" s="2"/>
      <c r="CE630" s="2"/>
      <c r="CF630" s="2"/>
      <c r="CG630" s="2"/>
      <c r="CH630" s="2"/>
      <c r="CI630" s="2"/>
      <c r="CJ630" s="2"/>
      <c r="CK630" s="2"/>
      <c r="CL630" s="2"/>
    </row>
    <row r="631" spans="1:90" ht="12.7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c r="BW631" s="2"/>
      <c r="BX631" s="2"/>
      <c r="BY631" s="2"/>
      <c r="BZ631" s="2"/>
      <c r="CA631" s="2"/>
      <c r="CB631" s="2"/>
      <c r="CC631" s="2"/>
      <c r="CD631" s="2"/>
      <c r="CE631" s="2"/>
      <c r="CF631" s="2"/>
      <c r="CG631" s="2"/>
      <c r="CH631" s="2"/>
      <c r="CI631" s="2"/>
      <c r="CJ631" s="2"/>
      <c r="CK631" s="2"/>
      <c r="CL631" s="2"/>
    </row>
    <row r="632" spans="1:90" ht="12.7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BW632" s="2"/>
      <c r="BX632" s="2"/>
      <c r="BY632" s="2"/>
      <c r="BZ632" s="2"/>
      <c r="CA632" s="2"/>
      <c r="CB632" s="2"/>
      <c r="CC632" s="2"/>
      <c r="CD632" s="2"/>
      <c r="CE632" s="2"/>
      <c r="CF632" s="2"/>
      <c r="CG632" s="2"/>
      <c r="CH632" s="2"/>
      <c r="CI632" s="2"/>
      <c r="CJ632" s="2"/>
      <c r="CK632" s="2"/>
      <c r="CL632" s="2"/>
    </row>
    <row r="633" spans="1:90" ht="12.7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2"/>
      <c r="BX633" s="2"/>
      <c r="BY633" s="2"/>
      <c r="BZ633" s="2"/>
      <c r="CA633" s="2"/>
      <c r="CB633" s="2"/>
      <c r="CC633" s="2"/>
      <c r="CD633" s="2"/>
      <c r="CE633" s="2"/>
      <c r="CF633" s="2"/>
      <c r="CG633" s="2"/>
      <c r="CH633" s="2"/>
      <c r="CI633" s="2"/>
      <c r="CJ633" s="2"/>
      <c r="CK633" s="2"/>
      <c r="CL633" s="2"/>
    </row>
    <row r="634" spans="1:90" ht="12.7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c r="BW634" s="2"/>
      <c r="BX634" s="2"/>
      <c r="BY634" s="2"/>
      <c r="BZ634" s="2"/>
      <c r="CA634" s="2"/>
      <c r="CB634" s="2"/>
      <c r="CC634" s="2"/>
      <c r="CD634" s="2"/>
      <c r="CE634" s="2"/>
      <c r="CF634" s="2"/>
      <c r="CG634" s="2"/>
      <c r="CH634" s="2"/>
      <c r="CI634" s="2"/>
      <c r="CJ634" s="2"/>
      <c r="CK634" s="2"/>
      <c r="CL634" s="2"/>
    </row>
    <row r="635" spans="1:90" ht="12.7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c r="BW635" s="2"/>
      <c r="BX635" s="2"/>
      <c r="BY635" s="2"/>
      <c r="BZ635" s="2"/>
      <c r="CA635" s="2"/>
      <c r="CB635" s="2"/>
      <c r="CC635" s="2"/>
      <c r="CD635" s="2"/>
      <c r="CE635" s="2"/>
      <c r="CF635" s="2"/>
      <c r="CG635" s="2"/>
      <c r="CH635" s="2"/>
      <c r="CI635" s="2"/>
      <c r="CJ635" s="2"/>
      <c r="CK635" s="2"/>
      <c r="CL635" s="2"/>
    </row>
    <row r="636" spans="1:90" ht="12.7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2"/>
      <c r="BX636" s="2"/>
      <c r="BY636" s="2"/>
      <c r="BZ636" s="2"/>
      <c r="CA636" s="2"/>
      <c r="CB636" s="2"/>
      <c r="CC636" s="2"/>
      <c r="CD636" s="2"/>
      <c r="CE636" s="2"/>
      <c r="CF636" s="2"/>
      <c r="CG636" s="2"/>
      <c r="CH636" s="2"/>
      <c r="CI636" s="2"/>
      <c r="CJ636" s="2"/>
      <c r="CK636" s="2"/>
      <c r="CL636" s="2"/>
    </row>
    <row r="637" spans="1:90" ht="12.7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c r="BV637" s="2"/>
      <c r="BW637" s="2"/>
      <c r="BX637" s="2"/>
      <c r="BY637" s="2"/>
      <c r="BZ637" s="2"/>
      <c r="CA637" s="2"/>
      <c r="CB637" s="2"/>
      <c r="CC637" s="2"/>
      <c r="CD637" s="2"/>
      <c r="CE637" s="2"/>
      <c r="CF637" s="2"/>
      <c r="CG637" s="2"/>
      <c r="CH637" s="2"/>
      <c r="CI637" s="2"/>
      <c r="CJ637" s="2"/>
      <c r="CK637" s="2"/>
      <c r="CL637" s="2"/>
    </row>
    <row r="638" spans="1:90" ht="12.7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c r="BW638" s="2"/>
      <c r="BX638" s="2"/>
      <c r="BY638" s="2"/>
      <c r="BZ638" s="2"/>
      <c r="CA638" s="2"/>
      <c r="CB638" s="2"/>
      <c r="CC638" s="2"/>
      <c r="CD638" s="2"/>
      <c r="CE638" s="2"/>
      <c r="CF638" s="2"/>
      <c r="CG638" s="2"/>
      <c r="CH638" s="2"/>
      <c r="CI638" s="2"/>
      <c r="CJ638" s="2"/>
      <c r="CK638" s="2"/>
      <c r="CL638" s="2"/>
    </row>
    <row r="639" spans="1:90" ht="12.7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c r="BV639" s="2"/>
      <c r="BW639" s="2"/>
      <c r="BX639" s="2"/>
      <c r="BY639" s="2"/>
      <c r="BZ639" s="2"/>
      <c r="CA639" s="2"/>
      <c r="CB639" s="2"/>
      <c r="CC639" s="2"/>
      <c r="CD639" s="2"/>
      <c r="CE639" s="2"/>
      <c r="CF639" s="2"/>
      <c r="CG639" s="2"/>
      <c r="CH639" s="2"/>
      <c r="CI639" s="2"/>
      <c r="CJ639" s="2"/>
      <c r="CK639" s="2"/>
      <c r="CL639" s="2"/>
    </row>
    <row r="640" spans="1:90" ht="12.7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c r="BW640" s="2"/>
      <c r="BX640" s="2"/>
      <c r="BY640" s="2"/>
      <c r="BZ640" s="2"/>
      <c r="CA640" s="2"/>
      <c r="CB640" s="2"/>
      <c r="CC640" s="2"/>
      <c r="CD640" s="2"/>
      <c r="CE640" s="2"/>
      <c r="CF640" s="2"/>
      <c r="CG640" s="2"/>
      <c r="CH640" s="2"/>
      <c r="CI640" s="2"/>
      <c r="CJ640" s="2"/>
      <c r="CK640" s="2"/>
      <c r="CL640" s="2"/>
    </row>
    <row r="641" spans="1:90" ht="12.7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c r="BW641" s="2"/>
      <c r="BX641" s="2"/>
      <c r="BY641" s="2"/>
      <c r="BZ641" s="2"/>
      <c r="CA641" s="2"/>
      <c r="CB641" s="2"/>
      <c r="CC641" s="2"/>
      <c r="CD641" s="2"/>
      <c r="CE641" s="2"/>
      <c r="CF641" s="2"/>
      <c r="CG641" s="2"/>
      <c r="CH641" s="2"/>
      <c r="CI641" s="2"/>
      <c r="CJ641" s="2"/>
      <c r="CK641" s="2"/>
      <c r="CL641" s="2"/>
    </row>
    <row r="642" spans="1:90" ht="12.7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c r="BW642" s="2"/>
      <c r="BX642" s="2"/>
      <c r="BY642" s="2"/>
      <c r="BZ642" s="2"/>
      <c r="CA642" s="2"/>
      <c r="CB642" s="2"/>
      <c r="CC642" s="2"/>
      <c r="CD642" s="2"/>
      <c r="CE642" s="2"/>
      <c r="CF642" s="2"/>
      <c r="CG642" s="2"/>
      <c r="CH642" s="2"/>
      <c r="CI642" s="2"/>
      <c r="CJ642" s="2"/>
      <c r="CK642" s="2"/>
      <c r="CL642" s="2"/>
    </row>
    <row r="643" spans="1:90" ht="12.7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c r="BW643" s="2"/>
      <c r="BX643" s="2"/>
      <c r="BY643" s="2"/>
      <c r="BZ643" s="2"/>
      <c r="CA643" s="2"/>
      <c r="CB643" s="2"/>
      <c r="CC643" s="2"/>
      <c r="CD643" s="2"/>
      <c r="CE643" s="2"/>
      <c r="CF643" s="2"/>
      <c r="CG643" s="2"/>
      <c r="CH643" s="2"/>
      <c r="CI643" s="2"/>
      <c r="CJ643" s="2"/>
      <c r="CK643" s="2"/>
      <c r="CL643" s="2"/>
    </row>
    <row r="644" spans="1:90" ht="12.7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c r="BW644" s="2"/>
      <c r="BX644" s="2"/>
      <c r="BY644" s="2"/>
      <c r="BZ644" s="2"/>
      <c r="CA644" s="2"/>
      <c r="CB644" s="2"/>
      <c r="CC644" s="2"/>
      <c r="CD644" s="2"/>
      <c r="CE644" s="2"/>
      <c r="CF644" s="2"/>
      <c r="CG644" s="2"/>
      <c r="CH644" s="2"/>
      <c r="CI644" s="2"/>
      <c r="CJ644" s="2"/>
      <c r="CK644" s="2"/>
      <c r="CL644" s="2"/>
    </row>
    <row r="645" spans="1:90" ht="12.7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c r="BW645" s="2"/>
      <c r="BX645" s="2"/>
      <c r="BY645" s="2"/>
      <c r="BZ645" s="2"/>
      <c r="CA645" s="2"/>
      <c r="CB645" s="2"/>
      <c r="CC645" s="2"/>
      <c r="CD645" s="2"/>
      <c r="CE645" s="2"/>
      <c r="CF645" s="2"/>
      <c r="CG645" s="2"/>
      <c r="CH645" s="2"/>
      <c r="CI645" s="2"/>
      <c r="CJ645" s="2"/>
      <c r="CK645" s="2"/>
      <c r="CL645" s="2"/>
    </row>
    <row r="646" spans="1:90" ht="12.7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c r="BW646" s="2"/>
      <c r="BX646" s="2"/>
      <c r="BY646" s="2"/>
      <c r="BZ646" s="2"/>
      <c r="CA646" s="2"/>
      <c r="CB646" s="2"/>
      <c r="CC646" s="2"/>
      <c r="CD646" s="2"/>
      <c r="CE646" s="2"/>
      <c r="CF646" s="2"/>
      <c r="CG646" s="2"/>
      <c r="CH646" s="2"/>
      <c r="CI646" s="2"/>
      <c r="CJ646" s="2"/>
      <c r="CK646" s="2"/>
      <c r="CL646" s="2"/>
    </row>
    <row r="647" spans="1:90" ht="12.7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c r="BW647" s="2"/>
      <c r="BX647" s="2"/>
      <c r="BY647" s="2"/>
      <c r="BZ647" s="2"/>
      <c r="CA647" s="2"/>
      <c r="CB647" s="2"/>
      <c r="CC647" s="2"/>
      <c r="CD647" s="2"/>
      <c r="CE647" s="2"/>
      <c r="CF647" s="2"/>
      <c r="CG647" s="2"/>
      <c r="CH647" s="2"/>
      <c r="CI647" s="2"/>
      <c r="CJ647" s="2"/>
      <c r="CK647" s="2"/>
      <c r="CL647" s="2"/>
    </row>
    <row r="648" spans="1:90" ht="12.7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c r="BW648" s="2"/>
      <c r="BX648" s="2"/>
      <c r="BY648" s="2"/>
      <c r="BZ648" s="2"/>
      <c r="CA648" s="2"/>
      <c r="CB648" s="2"/>
      <c r="CC648" s="2"/>
      <c r="CD648" s="2"/>
      <c r="CE648" s="2"/>
      <c r="CF648" s="2"/>
      <c r="CG648" s="2"/>
      <c r="CH648" s="2"/>
      <c r="CI648" s="2"/>
      <c r="CJ648" s="2"/>
      <c r="CK648" s="2"/>
      <c r="CL648" s="2"/>
    </row>
    <row r="649" spans="1:90" ht="12.7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c r="BV649" s="2"/>
      <c r="BW649" s="2"/>
      <c r="BX649" s="2"/>
      <c r="BY649" s="2"/>
      <c r="BZ649" s="2"/>
      <c r="CA649" s="2"/>
      <c r="CB649" s="2"/>
      <c r="CC649" s="2"/>
      <c r="CD649" s="2"/>
      <c r="CE649" s="2"/>
      <c r="CF649" s="2"/>
      <c r="CG649" s="2"/>
      <c r="CH649" s="2"/>
      <c r="CI649" s="2"/>
      <c r="CJ649" s="2"/>
      <c r="CK649" s="2"/>
      <c r="CL649" s="2"/>
    </row>
    <row r="650" spans="1:90" ht="12.7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c r="BW650" s="2"/>
      <c r="BX650" s="2"/>
      <c r="BY650" s="2"/>
      <c r="BZ650" s="2"/>
      <c r="CA650" s="2"/>
      <c r="CB650" s="2"/>
      <c r="CC650" s="2"/>
      <c r="CD650" s="2"/>
      <c r="CE650" s="2"/>
      <c r="CF650" s="2"/>
      <c r="CG650" s="2"/>
      <c r="CH650" s="2"/>
      <c r="CI650" s="2"/>
      <c r="CJ650" s="2"/>
      <c r="CK650" s="2"/>
      <c r="CL650" s="2"/>
    </row>
    <row r="651" spans="1:90" ht="12.7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c r="BW651" s="2"/>
      <c r="BX651" s="2"/>
      <c r="BY651" s="2"/>
      <c r="BZ651" s="2"/>
      <c r="CA651" s="2"/>
      <c r="CB651" s="2"/>
      <c r="CC651" s="2"/>
      <c r="CD651" s="2"/>
      <c r="CE651" s="2"/>
      <c r="CF651" s="2"/>
      <c r="CG651" s="2"/>
      <c r="CH651" s="2"/>
      <c r="CI651" s="2"/>
      <c r="CJ651" s="2"/>
      <c r="CK651" s="2"/>
      <c r="CL651" s="2"/>
    </row>
    <row r="652" spans="1:90" ht="12.7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c r="BW652" s="2"/>
      <c r="BX652" s="2"/>
      <c r="BY652" s="2"/>
      <c r="BZ652" s="2"/>
      <c r="CA652" s="2"/>
      <c r="CB652" s="2"/>
      <c r="CC652" s="2"/>
      <c r="CD652" s="2"/>
      <c r="CE652" s="2"/>
      <c r="CF652" s="2"/>
      <c r="CG652" s="2"/>
      <c r="CH652" s="2"/>
      <c r="CI652" s="2"/>
      <c r="CJ652" s="2"/>
      <c r="CK652" s="2"/>
      <c r="CL652" s="2"/>
    </row>
    <row r="653" spans="1:90" ht="12.7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2"/>
      <c r="BT653" s="2"/>
      <c r="BU653" s="2"/>
      <c r="BV653" s="2"/>
      <c r="BW653" s="2"/>
      <c r="BX653" s="2"/>
      <c r="BY653" s="2"/>
      <c r="BZ653" s="2"/>
      <c r="CA653" s="2"/>
      <c r="CB653" s="2"/>
      <c r="CC653" s="2"/>
      <c r="CD653" s="2"/>
      <c r="CE653" s="2"/>
      <c r="CF653" s="2"/>
      <c r="CG653" s="2"/>
      <c r="CH653" s="2"/>
      <c r="CI653" s="2"/>
      <c r="CJ653" s="2"/>
      <c r="CK653" s="2"/>
      <c r="CL653" s="2"/>
    </row>
    <row r="654" spans="1:90" ht="12.7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c r="BW654" s="2"/>
      <c r="BX654" s="2"/>
      <c r="BY654" s="2"/>
      <c r="BZ654" s="2"/>
      <c r="CA654" s="2"/>
      <c r="CB654" s="2"/>
      <c r="CC654" s="2"/>
      <c r="CD654" s="2"/>
      <c r="CE654" s="2"/>
      <c r="CF654" s="2"/>
      <c r="CG654" s="2"/>
      <c r="CH654" s="2"/>
      <c r="CI654" s="2"/>
      <c r="CJ654" s="2"/>
      <c r="CK654" s="2"/>
      <c r="CL654" s="2"/>
    </row>
    <row r="655" spans="1:90" ht="12.7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c r="BV655" s="2"/>
      <c r="BW655" s="2"/>
      <c r="BX655" s="2"/>
      <c r="BY655" s="2"/>
      <c r="BZ655" s="2"/>
      <c r="CA655" s="2"/>
      <c r="CB655" s="2"/>
      <c r="CC655" s="2"/>
      <c r="CD655" s="2"/>
      <c r="CE655" s="2"/>
      <c r="CF655" s="2"/>
      <c r="CG655" s="2"/>
      <c r="CH655" s="2"/>
      <c r="CI655" s="2"/>
      <c r="CJ655" s="2"/>
      <c r="CK655" s="2"/>
      <c r="CL655" s="2"/>
    </row>
    <row r="656" spans="1:90" ht="12.7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c r="BW656" s="2"/>
      <c r="BX656" s="2"/>
      <c r="BY656" s="2"/>
      <c r="BZ656" s="2"/>
      <c r="CA656" s="2"/>
      <c r="CB656" s="2"/>
      <c r="CC656" s="2"/>
      <c r="CD656" s="2"/>
      <c r="CE656" s="2"/>
      <c r="CF656" s="2"/>
      <c r="CG656" s="2"/>
      <c r="CH656" s="2"/>
      <c r="CI656" s="2"/>
      <c r="CJ656" s="2"/>
      <c r="CK656" s="2"/>
      <c r="CL656" s="2"/>
    </row>
    <row r="657" spans="1:90" ht="12.7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c r="BV657" s="2"/>
      <c r="BW657" s="2"/>
      <c r="BX657" s="2"/>
      <c r="BY657" s="2"/>
      <c r="BZ657" s="2"/>
      <c r="CA657" s="2"/>
      <c r="CB657" s="2"/>
      <c r="CC657" s="2"/>
      <c r="CD657" s="2"/>
      <c r="CE657" s="2"/>
      <c r="CF657" s="2"/>
      <c r="CG657" s="2"/>
      <c r="CH657" s="2"/>
      <c r="CI657" s="2"/>
      <c r="CJ657" s="2"/>
      <c r="CK657" s="2"/>
      <c r="CL657" s="2"/>
    </row>
    <row r="658" spans="1:90" ht="12.7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c r="BW658" s="2"/>
      <c r="BX658" s="2"/>
      <c r="BY658" s="2"/>
      <c r="BZ658" s="2"/>
      <c r="CA658" s="2"/>
      <c r="CB658" s="2"/>
      <c r="CC658" s="2"/>
      <c r="CD658" s="2"/>
      <c r="CE658" s="2"/>
      <c r="CF658" s="2"/>
      <c r="CG658" s="2"/>
      <c r="CH658" s="2"/>
      <c r="CI658" s="2"/>
      <c r="CJ658" s="2"/>
      <c r="CK658" s="2"/>
      <c r="CL658" s="2"/>
    </row>
    <row r="659" spans="1:90" ht="12.7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c r="BW659" s="2"/>
      <c r="BX659" s="2"/>
      <c r="BY659" s="2"/>
      <c r="BZ659" s="2"/>
      <c r="CA659" s="2"/>
      <c r="CB659" s="2"/>
      <c r="CC659" s="2"/>
      <c r="CD659" s="2"/>
      <c r="CE659" s="2"/>
      <c r="CF659" s="2"/>
      <c r="CG659" s="2"/>
      <c r="CH659" s="2"/>
      <c r="CI659" s="2"/>
      <c r="CJ659" s="2"/>
      <c r="CK659" s="2"/>
      <c r="CL659" s="2"/>
    </row>
    <row r="660" spans="1:90" ht="12.7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c r="BV660" s="2"/>
      <c r="BW660" s="2"/>
      <c r="BX660" s="2"/>
      <c r="BY660" s="2"/>
      <c r="BZ660" s="2"/>
      <c r="CA660" s="2"/>
      <c r="CB660" s="2"/>
      <c r="CC660" s="2"/>
      <c r="CD660" s="2"/>
      <c r="CE660" s="2"/>
      <c r="CF660" s="2"/>
      <c r="CG660" s="2"/>
      <c r="CH660" s="2"/>
      <c r="CI660" s="2"/>
      <c r="CJ660" s="2"/>
      <c r="CK660" s="2"/>
      <c r="CL660" s="2"/>
    </row>
    <row r="661" spans="1:90" ht="12.7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c r="BW661" s="2"/>
      <c r="BX661" s="2"/>
      <c r="BY661" s="2"/>
      <c r="BZ661" s="2"/>
      <c r="CA661" s="2"/>
      <c r="CB661" s="2"/>
      <c r="CC661" s="2"/>
      <c r="CD661" s="2"/>
      <c r="CE661" s="2"/>
      <c r="CF661" s="2"/>
      <c r="CG661" s="2"/>
      <c r="CH661" s="2"/>
      <c r="CI661" s="2"/>
      <c r="CJ661" s="2"/>
      <c r="CK661" s="2"/>
      <c r="CL661" s="2"/>
    </row>
    <row r="662" spans="1:90" ht="12.7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c r="BW662" s="2"/>
      <c r="BX662" s="2"/>
      <c r="BY662" s="2"/>
      <c r="BZ662" s="2"/>
      <c r="CA662" s="2"/>
      <c r="CB662" s="2"/>
      <c r="CC662" s="2"/>
      <c r="CD662" s="2"/>
      <c r="CE662" s="2"/>
      <c r="CF662" s="2"/>
      <c r="CG662" s="2"/>
      <c r="CH662" s="2"/>
      <c r="CI662" s="2"/>
      <c r="CJ662" s="2"/>
      <c r="CK662" s="2"/>
      <c r="CL662" s="2"/>
    </row>
    <row r="663" spans="1:90" ht="12.7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c r="BW663" s="2"/>
      <c r="BX663" s="2"/>
      <c r="BY663" s="2"/>
      <c r="BZ663" s="2"/>
      <c r="CA663" s="2"/>
      <c r="CB663" s="2"/>
      <c r="CC663" s="2"/>
      <c r="CD663" s="2"/>
      <c r="CE663" s="2"/>
      <c r="CF663" s="2"/>
      <c r="CG663" s="2"/>
      <c r="CH663" s="2"/>
      <c r="CI663" s="2"/>
      <c r="CJ663" s="2"/>
      <c r="CK663" s="2"/>
      <c r="CL663" s="2"/>
    </row>
    <row r="664" spans="1:90" ht="12.7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c r="BW664" s="2"/>
      <c r="BX664" s="2"/>
      <c r="BY664" s="2"/>
      <c r="BZ664" s="2"/>
      <c r="CA664" s="2"/>
      <c r="CB664" s="2"/>
      <c r="CC664" s="2"/>
      <c r="CD664" s="2"/>
      <c r="CE664" s="2"/>
      <c r="CF664" s="2"/>
      <c r="CG664" s="2"/>
      <c r="CH664" s="2"/>
      <c r="CI664" s="2"/>
      <c r="CJ664" s="2"/>
      <c r="CK664" s="2"/>
      <c r="CL664" s="2"/>
    </row>
    <row r="665" spans="1:90" ht="12.7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c r="BW665" s="2"/>
      <c r="BX665" s="2"/>
      <c r="BY665" s="2"/>
      <c r="BZ665" s="2"/>
      <c r="CA665" s="2"/>
      <c r="CB665" s="2"/>
      <c r="CC665" s="2"/>
      <c r="CD665" s="2"/>
      <c r="CE665" s="2"/>
      <c r="CF665" s="2"/>
      <c r="CG665" s="2"/>
      <c r="CH665" s="2"/>
      <c r="CI665" s="2"/>
      <c r="CJ665" s="2"/>
      <c r="CK665" s="2"/>
      <c r="CL665" s="2"/>
    </row>
    <row r="666" spans="1:90" ht="12.7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c r="BW666" s="2"/>
      <c r="BX666" s="2"/>
      <c r="BY666" s="2"/>
      <c r="BZ666" s="2"/>
      <c r="CA666" s="2"/>
      <c r="CB666" s="2"/>
      <c r="CC666" s="2"/>
      <c r="CD666" s="2"/>
      <c r="CE666" s="2"/>
      <c r="CF666" s="2"/>
      <c r="CG666" s="2"/>
      <c r="CH666" s="2"/>
      <c r="CI666" s="2"/>
      <c r="CJ666" s="2"/>
      <c r="CK666" s="2"/>
      <c r="CL666" s="2"/>
    </row>
    <row r="667" spans="1:90" ht="12.7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c r="BW667" s="2"/>
      <c r="BX667" s="2"/>
      <c r="BY667" s="2"/>
      <c r="BZ667" s="2"/>
      <c r="CA667" s="2"/>
      <c r="CB667" s="2"/>
      <c r="CC667" s="2"/>
      <c r="CD667" s="2"/>
      <c r="CE667" s="2"/>
      <c r="CF667" s="2"/>
      <c r="CG667" s="2"/>
      <c r="CH667" s="2"/>
      <c r="CI667" s="2"/>
      <c r="CJ667" s="2"/>
      <c r="CK667" s="2"/>
      <c r="CL667" s="2"/>
    </row>
    <row r="668" spans="1:90" ht="12.7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c r="BW668" s="2"/>
      <c r="BX668" s="2"/>
      <c r="BY668" s="2"/>
      <c r="BZ668" s="2"/>
      <c r="CA668" s="2"/>
      <c r="CB668" s="2"/>
      <c r="CC668" s="2"/>
      <c r="CD668" s="2"/>
      <c r="CE668" s="2"/>
      <c r="CF668" s="2"/>
      <c r="CG668" s="2"/>
      <c r="CH668" s="2"/>
      <c r="CI668" s="2"/>
      <c r="CJ668" s="2"/>
      <c r="CK668" s="2"/>
      <c r="CL668" s="2"/>
    </row>
    <row r="669" spans="1:90" ht="12.7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c r="BV669" s="2"/>
      <c r="BW669" s="2"/>
      <c r="BX669" s="2"/>
      <c r="BY669" s="2"/>
      <c r="BZ669" s="2"/>
      <c r="CA669" s="2"/>
      <c r="CB669" s="2"/>
      <c r="CC669" s="2"/>
      <c r="CD669" s="2"/>
      <c r="CE669" s="2"/>
      <c r="CF669" s="2"/>
      <c r="CG669" s="2"/>
      <c r="CH669" s="2"/>
      <c r="CI669" s="2"/>
      <c r="CJ669" s="2"/>
      <c r="CK669" s="2"/>
      <c r="CL669" s="2"/>
    </row>
    <row r="670" spans="1:90" ht="12.7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c r="BW670" s="2"/>
      <c r="BX670" s="2"/>
      <c r="BY670" s="2"/>
      <c r="BZ670" s="2"/>
      <c r="CA670" s="2"/>
      <c r="CB670" s="2"/>
      <c r="CC670" s="2"/>
      <c r="CD670" s="2"/>
      <c r="CE670" s="2"/>
      <c r="CF670" s="2"/>
      <c r="CG670" s="2"/>
      <c r="CH670" s="2"/>
      <c r="CI670" s="2"/>
      <c r="CJ670" s="2"/>
      <c r="CK670" s="2"/>
      <c r="CL670" s="2"/>
    </row>
    <row r="671" spans="1:90" ht="12.7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c r="BV671" s="2"/>
      <c r="BW671" s="2"/>
      <c r="BX671" s="2"/>
      <c r="BY671" s="2"/>
      <c r="BZ671" s="2"/>
      <c r="CA671" s="2"/>
      <c r="CB671" s="2"/>
      <c r="CC671" s="2"/>
      <c r="CD671" s="2"/>
      <c r="CE671" s="2"/>
      <c r="CF671" s="2"/>
      <c r="CG671" s="2"/>
      <c r="CH671" s="2"/>
      <c r="CI671" s="2"/>
      <c r="CJ671" s="2"/>
      <c r="CK671" s="2"/>
      <c r="CL671" s="2"/>
    </row>
    <row r="672" spans="1:90" ht="12.7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c r="BW672" s="2"/>
      <c r="BX672" s="2"/>
      <c r="BY672" s="2"/>
      <c r="BZ672" s="2"/>
      <c r="CA672" s="2"/>
      <c r="CB672" s="2"/>
      <c r="CC672" s="2"/>
      <c r="CD672" s="2"/>
      <c r="CE672" s="2"/>
      <c r="CF672" s="2"/>
      <c r="CG672" s="2"/>
      <c r="CH672" s="2"/>
      <c r="CI672" s="2"/>
      <c r="CJ672" s="2"/>
      <c r="CK672" s="2"/>
      <c r="CL672" s="2"/>
    </row>
    <row r="673" spans="1:90" ht="12.7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c r="BV673" s="2"/>
      <c r="BW673" s="2"/>
      <c r="BX673" s="2"/>
      <c r="BY673" s="2"/>
      <c r="BZ673" s="2"/>
      <c r="CA673" s="2"/>
      <c r="CB673" s="2"/>
      <c r="CC673" s="2"/>
      <c r="CD673" s="2"/>
      <c r="CE673" s="2"/>
      <c r="CF673" s="2"/>
      <c r="CG673" s="2"/>
      <c r="CH673" s="2"/>
      <c r="CI673" s="2"/>
      <c r="CJ673" s="2"/>
      <c r="CK673" s="2"/>
      <c r="CL673" s="2"/>
    </row>
    <row r="674" spans="1:90" ht="12.7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c r="BW674" s="2"/>
      <c r="BX674" s="2"/>
      <c r="BY674" s="2"/>
      <c r="BZ674" s="2"/>
      <c r="CA674" s="2"/>
      <c r="CB674" s="2"/>
      <c r="CC674" s="2"/>
      <c r="CD674" s="2"/>
      <c r="CE674" s="2"/>
      <c r="CF674" s="2"/>
      <c r="CG674" s="2"/>
      <c r="CH674" s="2"/>
      <c r="CI674" s="2"/>
      <c r="CJ674" s="2"/>
      <c r="CK674" s="2"/>
      <c r="CL674" s="2"/>
    </row>
    <row r="675" spans="1:90" ht="12.7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c r="BV675" s="2"/>
      <c r="BW675" s="2"/>
      <c r="BX675" s="2"/>
      <c r="BY675" s="2"/>
      <c r="BZ675" s="2"/>
      <c r="CA675" s="2"/>
      <c r="CB675" s="2"/>
      <c r="CC675" s="2"/>
      <c r="CD675" s="2"/>
      <c r="CE675" s="2"/>
      <c r="CF675" s="2"/>
      <c r="CG675" s="2"/>
      <c r="CH675" s="2"/>
      <c r="CI675" s="2"/>
      <c r="CJ675" s="2"/>
      <c r="CK675" s="2"/>
      <c r="CL675" s="2"/>
    </row>
    <row r="676" spans="1:90" ht="12.7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2"/>
      <c r="BT676" s="2"/>
      <c r="BU676" s="2"/>
      <c r="BV676" s="2"/>
      <c r="BW676" s="2"/>
      <c r="BX676" s="2"/>
      <c r="BY676" s="2"/>
      <c r="BZ676" s="2"/>
      <c r="CA676" s="2"/>
      <c r="CB676" s="2"/>
      <c r="CC676" s="2"/>
      <c r="CD676" s="2"/>
      <c r="CE676" s="2"/>
      <c r="CF676" s="2"/>
      <c r="CG676" s="2"/>
      <c r="CH676" s="2"/>
      <c r="CI676" s="2"/>
      <c r="CJ676" s="2"/>
      <c r="CK676" s="2"/>
      <c r="CL676" s="2"/>
    </row>
    <row r="677" spans="1:90" ht="12.7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c r="BS677" s="2"/>
      <c r="BT677" s="2"/>
      <c r="BU677" s="2"/>
      <c r="BV677" s="2"/>
      <c r="BW677" s="2"/>
      <c r="BX677" s="2"/>
      <c r="BY677" s="2"/>
      <c r="BZ677" s="2"/>
      <c r="CA677" s="2"/>
      <c r="CB677" s="2"/>
      <c r="CC677" s="2"/>
      <c r="CD677" s="2"/>
      <c r="CE677" s="2"/>
      <c r="CF677" s="2"/>
      <c r="CG677" s="2"/>
      <c r="CH677" s="2"/>
      <c r="CI677" s="2"/>
      <c r="CJ677" s="2"/>
      <c r="CK677" s="2"/>
      <c r="CL677" s="2"/>
    </row>
    <row r="678" spans="1:90" ht="12.7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c r="BV678" s="2"/>
      <c r="BW678" s="2"/>
      <c r="BX678" s="2"/>
      <c r="BY678" s="2"/>
      <c r="BZ678" s="2"/>
      <c r="CA678" s="2"/>
      <c r="CB678" s="2"/>
      <c r="CC678" s="2"/>
      <c r="CD678" s="2"/>
      <c r="CE678" s="2"/>
      <c r="CF678" s="2"/>
      <c r="CG678" s="2"/>
      <c r="CH678" s="2"/>
      <c r="CI678" s="2"/>
      <c r="CJ678" s="2"/>
      <c r="CK678" s="2"/>
      <c r="CL678" s="2"/>
    </row>
    <row r="679" spans="1:90" ht="12.7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c r="BV679" s="2"/>
      <c r="BW679" s="2"/>
      <c r="BX679" s="2"/>
      <c r="BY679" s="2"/>
      <c r="BZ679" s="2"/>
      <c r="CA679" s="2"/>
      <c r="CB679" s="2"/>
      <c r="CC679" s="2"/>
      <c r="CD679" s="2"/>
      <c r="CE679" s="2"/>
      <c r="CF679" s="2"/>
      <c r="CG679" s="2"/>
      <c r="CH679" s="2"/>
      <c r="CI679" s="2"/>
      <c r="CJ679" s="2"/>
      <c r="CK679" s="2"/>
      <c r="CL679" s="2"/>
    </row>
    <row r="680" spans="1:90" ht="12.7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c r="BV680" s="2"/>
      <c r="BW680" s="2"/>
      <c r="BX680" s="2"/>
      <c r="BY680" s="2"/>
      <c r="BZ680" s="2"/>
      <c r="CA680" s="2"/>
      <c r="CB680" s="2"/>
      <c r="CC680" s="2"/>
      <c r="CD680" s="2"/>
      <c r="CE680" s="2"/>
      <c r="CF680" s="2"/>
      <c r="CG680" s="2"/>
      <c r="CH680" s="2"/>
      <c r="CI680" s="2"/>
      <c r="CJ680" s="2"/>
      <c r="CK680" s="2"/>
      <c r="CL680" s="2"/>
    </row>
    <row r="681" spans="1:90" ht="12.7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c r="BV681" s="2"/>
      <c r="BW681" s="2"/>
      <c r="BX681" s="2"/>
      <c r="BY681" s="2"/>
      <c r="BZ681" s="2"/>
      <c r="CA681" s="2"/>
      <c r="CB681" s="2"/>
      <c r="CC681" s="2"/>
      <c r="CD681" s="2"/>
      <c r="CE681" s="2"/>
      <c r="CF681" s="2"/>
      <c r="CG681" s="2"/>
      <c r="CH681" s="2"/>
      <c r="CI681" s="2"/>
      <c r="CJ681" s="2"/>
      <c r="CK681" s="2"/>
      <c r="CL681" s="2"/>
    </row>
    <row r="682" spans="1:90" ht="12.7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c r="BW682" s="2"/>
      <c r="BX682" s="2"/>
      <c r="BY682" s="2"/>
      <c r="BZ682" s="2"/>
      <c r="CA682" s="2"/>
      <c r="CB682" s="2"/>
      <c r="CC682" s="2"/>
      <c r="CD682" s="2"/>
      <c r="CE682" s="2"/>
      <c r="CF682" s="2"/>
      <c r="CG682" s="2"/>
      <c r="CH682" s="2"/>
      <c r="CI682" s="2"/>
      <c r="CJ682" s="2"/>
      <c r="CK682" s="2"/>
      <c r="CL682" s="2"/>
    </row>
    <row r="683" spans="1:90" ht="12.7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c r="BS683" s="2"/>
      <c r="BT683" s="2"/>
      <c r="BU683" s="2"/>
      <c r="BV683" s="2"/>
      <c r="BW683" s="2"/>
      <c r="BX683" s="2"/>
      <c r="BY683" s="2"/>
      <c r="BZ683" s="2"/>
      <c r="CA683" s="2"/>
      <c r="CB683" s="2"/>
      <c r="CC683" s="2"/>
      <c r="CD683" s="2"/>
      <c r="CE683" s="2"/>
      <c r="CF683" s="2"/>
      <c r="CG683" s="2"/>
      <c r="CH683" s="2"/>
      <c r="CI683" s="2"/>
      <c r="CJ683" s="2"/>
      <c r="CK683" s="2"/>
      <c r="CL683" s="2"/>
    </row>
    <row r="684" spans="1:90" ht="12.7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c r="BV684" s="2"/>
      <c r="BW684" s="2"/>
      <c r="BX684" s="2"/>
      <c r="BY684" s="2"/>
      <c r="BZ684" s="2"/>
      <c r="CA684" s="2"/>
      <c r="CB684" s="2"/>
      <c r="CC684" s="2"/>
      <c r="CD684" s="2"/>
      <c r="CE684" s="2"/>
      <c r="CF684" s="2"/>
      <c r="CG684" s="2"/>
      <c r="CH684" s="2"/>
      <c r="CI684" s="2"/>
      <c r="CJ684" s="2"/>
      <c r="CK684" s="2"/>
      <c r="CL684" s="2"/>
    </row>
    <row r="685" spans="1:90" ht="12.7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c r="BS685" s="2"/>
      <c r="BT685" s="2"/>
      <c r="BU685" s="2"/>
      <c r="BV685" s="2"/>
      <c r="BW685" s="2"/>
      <c r="BX685" s="2"/>
      <c r="BY685" s="2"/>
      <c r="BZ685" s="2"/>
      <c r="CA685" s="2"/>
      <c r="CB685" s="2"/>
      <c r="CC685" s="2"/>
      <c r="CD685" s="2"/>
      <c r="CE685" s="2"/>
      <c r="CF685" s="2"/>
      <c r="CG685" s="2"/>
      <c r="CH685" s="2"/>
      <c r="CI685" s="2"/>
      <c r="CJ685" s="2"/>
      <c r="CK685" s="2"/>
      <c r="CL685" s="2"/>
    </row>
    <row r="686" spans="1:90" ht="12.7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c r="BV686" s="2"/>
      <c r="BW686" s="2"/>
      <c r="BX686" s="2"/>
      <c r="BY686" s="2"/>
      <c r="BZ686" s="2"/>
      <c r="CA686" s="2"/>
      <c r="CB686" s="2"/>
      <c r="CC686" s="2"/>
      <c r="CD686" s="2"/>
      <c r="CE686" s="2"/>
      <c r="CF686" s="2"/>
      <c r="CG686" s="2"/>
      <c r="CH686" s="2"/>
      <c r="CI686" s="2"/>
      <c r="CJ686" s="2"/>
      <c r="CK686" s="2"/>
      <c r="CL686" s="2"/>
    </row>
    <row r="687" spans="1:90" ht="12.7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c r="BW687" s="2"/>
      <c r="BX687" s="2"/>
      <c r="BY687" s="2"/>
      <c r="BZ687" s="2"/>
      <c r="CA687" s="2"/>
      <c r="CB687" s="2"/>
      <c r="CC687" s="2"/>
      <c r="CD687" s="2"/>
      <c r="CE687" s="2"/>
      <c r="CF687" s="2"/>
      <c r="CG687" s="2"/>
      <c r="CH687" s="2"/>
      <c r="CI687" s="2"/>
      <c r="CJ687" s="2"/>
      <c r="CK687" s="2"/>
      <c r="CL687" s="2"/>
    </row>
    <row r="688" spans="1:90" ht="12.7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c r="BW688" s="2"/>
      <c r="BX688" s="2"/>
      <c r="BY688" s="2"/>
      <c r="BZ688" s="2"/>
      <c r="CA688" s="2"/>
      <c r="CB688" s="2"/>
      <c r="CC688" s="2"/>
      <c r="CD688" s="2"/>
      <c r="CE688" s="2"/>
      <c r="CF688" s="2"/>
      <c r="CG688" s="2"/>
      <c r="CH688" s="2"/>
      <c r="CI688" s="2"/>
      <c r="CJ688" s="2"/>
      <c r="CK688" s="2"/>
      <c r="CL688" s="2"/>
    </row>
    <row r="689" spans="1:90" ht="12.7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c r="BV689" s="2"/>
      <c r="BW689" s="2"/>
      <c r="BX689" s="2"/>
      <c r="BY689" s="2"/>
      <c r="BZ689" s="2"/>
      <c r="CA689" s="2"/>
      <c r="CB689" s="2"/>
      <c r="CC689" s="2"/>
      <c r="CD689" s="2"/>
      <c r="CE689" s="2"/>
      <c r="CF689" s="2"/>
      <c r="CG689" s="2"/>
      <c r="CH689" s="2"/>
      <c r="CI689" s="2"/>
      <c r="CJ689" s="2"/>
      <c r="CK689" s="2"/>
      <c r="CL689" s="2"/>
    </row>
    <row r="690" spans="1:90" ht="12.7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c r="BW690" s="2"/>
      <c r="BX690" s="2"/>
      <c r="BY690" s="2"/>
      <c r="BZ690" s="2"/>
      <c r="CA690" s="2"/>
      <c r="CB690" s="2"/>
      <c r="CC690" s="2"/>
      <c r="CD690" s="2"/>
      <c r="CE690" s="2"/>
      <c r="CF690" s="2"/>
      <c r="CG690" s="2"/>
      <c r="CH690" s="2"/>
      <c r="CI690" s="2"/>
      <c r="CJ690" s="2"/>
      <c r="CK690" s="2"/>
      <c r="CL690" s="2"/>
    </row>
    <row r="691" spans="1:90" ht="12.7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c r="BS691" s="2"/>
      <c r="BT691" s="2"/>
      <c r="BU691" s="2"/>
      <c r="BV691" s="2"/>
      <c r="BW691" s="2"/>
      <c r="BX691" s="2"/>
      <c r="BY691" s="2"/>
      <c r="BZ691" s="2"/>
      <c r="CA691" s="2"/>
      <c r="CB691" s="2"/>
      <c r="CC691" s="2"/>
      <c r="CD691" s="2"/>
      <c r="CE691" s="2"/>
      <c r="CF691" s="2"/>
      <c r="CG691" s="2"/>
      <c r="CH691" s="2"/>
      <c r="CI691" s="2"/>
      <c r="CJ691" s="2"/>
      <c r="CK691" s="2"/>
      <c r="CL691" s="2"/>
    </row>
    <row r="692" spans="1:90" ht="12.7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c r="BW692" s="2"/>
      <c r="BX692" s="2"/>
      <c r="BY692" s="2"/>
      <c r="BZ692" s="2"/>
      <c r="CA692" s="2"/>
      <c r="CB692" s="2"/>
      <c r="CC692" s="2"/>
      <c r="CD692" s="2"/>
      <c r="CE692" s="2"/>
      <c r="CF692" s="2"/>
      <c r="CG692" s="2"/>
      <c r="CH692" s="2"/>
      <c r="CI692" s="2"/>
      <c r="CJ692" s="2"/>
      <c r="CK692" s="2"/>
      <c r="CL692" s="2"/>
    </row>
    <row r="693" spans="1:90" ht="12.7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2"/>
      <c r="BT693" s="2"/>
      <c r="BU693" s="2"/>
      <c r="BV693" s="2"/>
      <c r="BW693" s="2"/>
      <c r="BX693" s="2"/>
      <c r="BY693" s="2"/>
      <c r="BZ693" s="2"/>
      <c r="CA693" s="2"/>
      <c r="CB693" s="2"/>
      <c r="CC693" s="2"/>
      <c r="CD693" s="2"/>
      <c r="CE693" s="2"/>
      <c r="CF693" s="2"/>
      <c r="CG693" s="2"/>
      <c r="CH693" s="2"/>
      <c r="CI693" s="2"/>
      <c r="CJ693" s="2"/>
      <c r="CK693" s="2"/>
      <c r="CL693" s="2"/>
    </row>
    <row r="694" spans="1:90" ht="12.7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c r="BV694" s="2"/>
      <c r="BW694" s="2"/>
      <c r="BX694" s="2"/>
      <c r="BY694" s="2"/>
      <c r="BZ694" s="2"/>
      <c r="CA694" s="2"/>
      <c r="CB694" s="2"/>
      <c r="CC694" s="2"/>
      <c r="CD694" s="2"/>
      <c r="CE694" s="2"/>
      <c r="CF694" s="2"/>
      <c r="CG694" s="2"/>
      <c r="CH694" s="2"/>
      <c r="CI694" s="2"/>
      <c r="CJ694" s="2"/>
      <c r="CK694" s="2"/>
      <c r="CL694" s="2"/>
    </row>
    <row r="695" spans="1:90" ht="12.7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2"/>
      <c r="BT695" s="2"/>
      <c r="BU695" s="2"/>
      <c r="BV695" s="2"/>
      <c r="BW695" s="2"/>
      <c r="BX695" s="2"/>
      <c r="BY695" s="2"/>
      <c r="BZ695" s="2"/>
      <c r="CA695" s="2"/>
      <c r="CB695" s="2"/>
      <c r="CC695" s="2"/>
      <c r="CD695" s="2"/>
      <c r="CE695" s="2"/>
      <c r="CF695" s="2"/>
      <c r="CG695" s="2"/>
      <c r="CH695" s="2"/>
      <c r="CI695" s="2"/>
      <c r="CJ695" s="2"/>
      <c r="CK695" s="2"/>
      <c r="CL695" s="2"/>
    </row>
    <row r="696" spans="1:90" ht="12.7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c r="BS696" s="2"/>
      <c r="BT696" s="2"/>
      <c r="BU696" s="2"/>
      <c r="BV696" s="2"/>
      <c r="BW696" s="2"/>
      <c r="BX696" s="2"/>
      <c r="BY696" s="2"/>
      <c r="BZ696" s="2"/>
      <c r="CA696" s="2"/>
      <c r="CB696" s="2"/>
      <c r="CC696" s="2"/>
      <c r="CD696" s="2"/>
      <c r="CE696" s="2"/>
      <c r="CF696" s="2"/>
      <c r="CG696" s="2"/>
      <c r="CH696" s="2"/>
      <c r="CI696" s="2"/>
      <c r="CJ696" s="2"/>
      <c r="CK696" s="2"/>
      <c r="CL696" s="2"/>
    </row>
    <row r="697" spans="1:90" ht="12.7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c r="BS697" s="2"/>
      <c r="BT697" s="2"/>
      <c r="BU697" s="2"/>
      <c r="BV697" s="2"/>
      <c r="BW697" s="2"/>
      <c r="BX697" s="2"/>
      <c r="BY697" s="2"/>
      <c r="BZ697" s="2"/>
      <c r="CA697" s="2"/>
      <c r="CB697" s="2"/>
      <c r="CC697" s="2"/>
      <c r="CD697" s="2"/>
      <c r="CE697" s="2"/>
      <c r="CF697" s="2"/>
      <c r="CG697" s="2"/>
      <c r="CH697" s="2"/>
      <c r="CI697" s="2"/>
      <c r="CJ697" s="2"/>
      <c r="CK697" s="2"/>
      <c r="CL697" s="2"/>
    </row>
    <row r="698" spans="1:90" ht="12.7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c r="BV698" s="2"/>
      <c r="BW698" s="2"/>
      <c r="BX698" s="2"/>
      <c r="BY698" s="2"/>
      <c r="BZ698" s="2"/>
      <c r="CA698" s="2"/>
      <c r="CB698" s="2"/>
      <c r="CC698" s="2"/>
      <c r="CD698" s="2"/>
      <c r="CE698" s="2"/>
      <c r="CF698" s="2"/>
      <c r="CG698" s="2"/>
      <c r="CH698" s="2"/>
      <c r="CI698" s="2"/>
      <c r="CJ698" s="2"/>
      <c r="CK698" s="2"/>
      <c r="CL698" s="2"/>
    </row>
    <row r="699" spans="1:90" ht="12.7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c r="BR699" s="2"/>
      <c r="BS699" s="2"/>
      <c r="BT699" s="2"/>
      <c r="BU699" s="2"/>
      <c r="BV699" s="2"/>
      <c r="BW699" s="2"/>
      <c r="BX699" s="2"/>
      <c r="BY699" s="2"/>
      <c r="BZ699" s="2"/>
      <c r="CA699" s="2"/>
      <c r="CB699" s="2"/>
      <c r="CC699" s="2"/>
      <c r="CD699" s="2"/>
      <c r="CE699" s="2"/>
      <c r="CF699" s="2"/>
      <c r="CG699" s="2"/>
      <c r="CH699" s="2"/>
      <c r="CI699" s="2"/>
      <c r="CJ699" s="2"/>
      <c r="CK699" s="2"/>
      <c r="CL699" s="2"/>
    </row>
    <row r="700" spans="1:90" ht="12.7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c r="BS700" s="2"/>
      <c r="BT700" s="2"/>
      <c r="BU700" s="2"/>
      <c r="BV700" s="2"/>
      <c r="BW700" s="2"/>
      <c r="BX700" s="2"/>
      <c r="BY700" s="2"/>
      <c r="BZ700" s="2"/>
      <c r="CA700" s="2"/>
      <c r="CB700" s="2"/>
      <c r="CC700" s="2"/>
      <c r="CD700" s="2"/>
      <c r="CE700" s="2"/>
      <c r="CF700" s="2"/>
      <c r="CG700" s="2"/>
      <c r="CH700" s="2"/>
      <c r="CI700" s="2"/>
      <c r="CJ700" s="2"/>
      <c r="CK700" s="2"/>
      <c r="CL700" s="2"/>
    </row>
    <row r="701" spans="1:90" ht="12.7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c r="BS701" s="2"/>
      <c r="BT701" s="2"/>
      <c r="BU701" s="2"/>
      <c r="BV701" s="2"/>
      <c r="BW701" s="2"/>
      <c r="BX701" s="2"/>
      <c r="BY701" s="2"/>
      <c r="BZ701" s="2"/>
      <c r="CA701" s="2"/>
      <c r="CB701" s="2"/>
      <c r="CC701" s="2"/>
      <c r="CD701" s="2"/>
      <c r="CE701" s="2"/>
      <c r="CF701" s="2"/>
      <c r="CG701" s="2"/>
      <c r="CH701" s="2"/>
      <c r="CI701" s="2"/>
      <c r="CJ701" s="2"/>
      <c r="CK701" s="2"/>
      <c r="CL701" s="2"/>
    </row>
    <row r="702" spans="1:90" ht="12.7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2"/>
      <c r="BT702" s="2"/>
      <c r="BU702" s="2"/>
      <c r="BV702" s="2"/>
      <c r="BW702" s="2"/>
      <c r="BX702" s="2"/>
      <c r="BY702" s="2"/>
      <c r="BZ702" s="2"/>
      <c r="CA702" s="2"/>
      <c r="CB702" s="2"/>
      <c r="CC702" s="2"/>
      <c r="CD702" s="2"/>
      <c r="CE702" s="2"/>
      <c r="CF702" s="2"/>
      <c r="CG702" s="2"/>
      <c r="CH702" s="2"/>
      <c r="CI702" s="2"/>
      <c r="CJ702" s="2"/>
      <c r="CK702" s="2"/>
      <c r="CL702" s="2"/>
    </row>
    <row r="703" spans="1:90" ht="12.7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c r="BS703" s="2"/>
      <c r="BT703" s="2"/>
      <c r="BU703" s="2"/>
      <c r="BV703" s="2"/>
      <c r="BW703" s="2"/>
      <c r="BX703" s="2"/>
      <c r="BY703" s="2"/>
      <c r="BZ703" s="2"/>
      <c r="CA703" s="2"/>
      <c r="CB703" s="2"/>
      <c r="CC703" s="2"/>
      <c r="CD703" s="2"/>
      <c r="CE703" s="2"/>
      <c r="CF703" s="2"/>
      <c r="CG703" s="2"/>
      <c r="CH703" s="2"/>
      <c r="CI703" s="2"/>
      <c r="CJ703" s="2"/>
      <c r="CK703" s="2"/>
      <c r="CL703" s="2"/>
    </row>
    <row r="704" spans="1:90" ht="12.7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c r="BV704" s="2"/>
      <c r="BW704" s="2"/>
      <c r="BX704" s="2"/>
      <c r="BY704" s="2"/>
      <c r="BZ704" s="2"/>
      <c r="CA704" s="2"/>
      <c r="CB704" s="2"/>
      <c r="CC704" s="2"/>
      <c r="CD704" s="2"/>
      <c r="CE704" s="2"/>
      <c r="CF704" s="2"/>
      <c r="CG704" s="2"/>
      <c r="CH704" s="2"/>
      <c r="CI704" s="2"/>
      <c r="CJ704" s="2"/>
      <c r="CK704" s="2"/>
      <c r="CL704" s="2"/>
    </row>
    <row r="705" spans="1:90" ht="12.7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c r="BS705" s="2"/>
      <c r="BT705" s="2"/>
      <c r="BU705" s="2"/>
      <c r="BV705" s="2"/>
      <c r="BW705" s="2"/>
      <c r="BX705" s="2"/>
      <c r="BY705" s="2"/>
      <c r="BZ705" s="2"/>
      <c r="CA705" s="2"/>
      <c r="CB705" s="2"/>
      <c r="CC705" s="2"/>
      <c r="CD705" s="2"/>
      <c r="CE705" s="2"/>
      <c r="CF705" s="2"/>
      <c r="CG705" s="2"/>
      <c r="CH705" s="2"/>
      <c r="CI705" s="2"/>
      <c r="CJ705" s="2"/>
      <c r="CK705" s="2"/>
      <c r="CL705" s="2"/>
    </row>
    <row r="706" spans="1:90" ht="12.7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c r="BW706" s="2"/>
      <c r="BX706" s="2"/>
      <c r="BY706" s="2"/>
      <c r="BZ706" s="2"/>
      <c r="CA706" s="2"/>
      <c r="CB706" s="2"/>
      <c r="CC706" s="2"/>
      <c r="CD706" s="2"/>
      <c r="CE706" s="2"/>
      <c r="CF706" s="2"/>
      <c r="CG706" s="2"/>
      <c r="CH706" s="2"/>
      <c r="CI706" s="2"/>
      <c r="CJ706" s="2"/>
      <c r="CK706" s="2"/>
      <c r="CL706" s="2"/>
    </row>
    <row r="707" spans="1:90" ht="12.7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c r="BS707" s="2"/>
      <c r="BT707" s="2"/>
      <c r="BU707" s="2"/>
      <c r="BV707" s="2"/>
      <c r="BW707" s="2"/>
      <c r="BX707" s="2"/>
      <c r="BY707" s="2"/>
      <c r="BZ707" s="2"/>
      <c r="CA707" s="2"/>
      <c r="CB707" s="2"/>
      <c r="CC707" s="2"/>
      <c r="CD707" s="2"/>
      <c r="CE707" s="2"/>
      <c r="CF707" s="2"/>
      <c r="CG707" s="2"/>
      <c r="CH707" s="2"/>
      <c r="CI707" s="2"/>
      <c r="CJ707" s="2"/>
      <c r="CK707" s="2"/>
      <c r="CL707" s="2"/>
    </row>
    <row r="708" spans="1:90" ht="12.7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c r="BS708" s="2"/>
      <c r="BT708" s="2"/>
      <c r="BU708" s="2"/>
      <c r="BV708" s="2"/>
      <c r="BW708" s="2"/>
      <c r="BX708" s="2"/>
      <c r="BY708" s="2"/>
      <c r="BZ708" s="2"/>
      <c r="CA708" s="2"/>
      <c r="CB708" s="2"/>
      <c r="CC708" s="2"/>
      <c r="CD708" s="2"/>
      <c r="CE708" s="2"/>
      <c r="CF708" s="2"/>
      <c r="CG708" s="2"/>
      <c r="CH708" s="2"/>
      <c r="CI708" s="2"/>
      <c r="CJ708" s="2"/>
      <c r="CK708" s="2"/>
      <c r="CL708" s="2"/>
    </row>
    <row r="709" spans="1:90" ht="12.7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c r="BS709" s="2"/>
      <c r="BT709" s="2"/>
      <c r="BU709" s="2"/>
      <c r="BV709" s="2"/>
      <c r="BW709" s="2"/>
      <c r="BX709" s="2"/>
      <c r="BY709" s="2"/>
      <c r="BZ709" s="2"/>
      <c r="CA709" s="2"/>
      <c r="CB709" s="2"/>
      <c r="CC709" s="2"/>
      <c r="CD709" s="2"/>
      <c r="CE709" s="2"/>
      <c r="CF709" s="2"/>
      <c r="CG709" s="2"/>
      <c r="CH709" s="2"/>
      <c r="CI709" s="2"/>
      <c r="CJ709" s="2"/>
      <c r="CK709" s="2"/>
      <c r="CL709" s="2"/>
    </row>
    <row r="710" spans="1:90" ht="12.7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c r="BS710" s="2"/>
      <c r="BT710" s="2"/>
      <c r="BU710" s="2"/>
      <c r="BV710" s="2"/>
      <c r="BW710" s="2"/>
      <c r="BX710" s="2"/>
      <c r="BY710" s="2"/>
      <c r="BZ710" s="2"/>
      <c r="CA710" s="2"/>
      <c r="CB710" s="2"/>
      <c r="CC710" s="2"/>
      <c r="CD710" s="2"/>
      <c r="CE710" s="2"/>
      <c r="CF710" s="2"/>
      <c r="CG710" s="2"/>
      <c r="CH710" s="2"/>
      <c r="CI710" s="2"/>
      <c r="CJ710" s="2"/>
      <c r="CK710" s="2"/>
      <c r="CL710" s="2"/>
    </row>
    <row r="711" spans="1:90" ht="12.7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c r="BS711" s="2"/>
      <c r="BT711" s="2"/>
      <c r="BU711" s="2"/>
      <c r="BV711" s="2"/>
      <c r="BW711" s="2"/>
      <c r="BX711" s="2"/>
      <c r="BY711" s="2"/>
      <c r="BZ711" s="2"/>
      <c r="CA711" s="2"/>
      <c r="CB711" s="2"/>
      <c r="CC711" s="2"/>
      <c r="CD711" s="2"/>
      <c r="CE711" s="2"/>
      <c r="CF711" s="2"/>
      <c r="CG711" s="2"/>
      <c r="CH711" s="2"/>
      <c r="CI711" s="2"/>
      <c r="CJ711" s="2"/>
      <c r="CK711" s="2"/>
      <c r="CL711" s="2"/>
    </row>
    <row r="712" spans="1:90" ht="12.7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c r="BS712" s="2"/>
      <c r="BT712" s="2"/>
      <c r="BU712" s="2"/>
      <c r="BV712" s="2"/>
      <c r="BW712" s="2"/>
      <c r="BX712" s="2"/>
      <c r="BY712" s="2"/>
      <c r="BZ712" s="2"/>
      <c r="CA712" s="2"/>
      <c r="CB712" s="2"/>
      <c r="CC712" s="2"/>
      <c r="CD712" s="2"/>
      <c r="CE712" s="2"/>
      <c r="CF712" s="2"/>
      <c r="CG712" s="2"/>
      <c r="CH712" s="2"/>
      <c r="CI712" s="2"/>
      <c r="CJ712" s="2"/>
      <c r="CK712" s="2"/>
      <c r="CL712" s="2"/>
    </row>
    <row r="713" spans="1:90" ht="12.7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c r="BS713" s="2"/>
      <c r="BT713" s="2"/>
      <c r="BU713" s="2"/>
      <c r="BV713" s="2"/>
      <c r="BW713" s="2"/>
      <c r="BX713" s="2"/>
      <c r="BY713" s="2"/>
      <c r="BZ713" s="2"/>
      <c r="CA713" s="2"/>
      <c r="CB713" s="2"/>
      <c r="CC713" s="2"/>
      <c r="CD713" s="2"/>
      <c r="CE713" s="2"/>
      <c r="CF713" s="2"/>
      <c r="CG713" s="2"/>
      <c r="CH713" s="2"/>
      <c r="CI713" s="2"/>
      <c r="CJ713" s="2"/>
      <c r="CK713" s="2"/>
      <c r="CL713" s="2"/>
    </row>
    <row r="714" spans="1:90" ht="12.7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c r="BS714" s="2"/>
      <c r="BT714" s="2"/>
      <c r="BU714" s="2"/>
      <c r="BV714" s="2"/>
      <c r="BW714" s="2"/>
      <c r="BX714" s="2"/>
      <c r="BY714" s="2"/>
      <c r="BZ714" s="2"/>
      <c r="CA714" s="2"/>
      <c r="CB714" s="2"/>
      <c r="CC714" s="2"/>
      <c r="CD714" s="2"/>
      <c r="CE714" s="2"/>
      <c r="CF714" s="2"/>
      <c r="CG714" s="2"/>
      <c r="CH714" s="2"/>
      <c r="CI714" s="2"/>
      <c r="CJ714" s="2"/>
      <c r="CK714" s="2"/>
      <c r="CL714" s="2"/>
    </row>
    <row r="715" spans="1:90" ht="12.7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c r="BS715" s="2"/>
      <c r="BT715" s="2"/>
      <c r="BU715" s="2"/>
      <c r="BV715" s="2"/>
      <c r="BW715" s="2"/>
      <c r="BX715" s="2"/>
      <c r="BY715" s="2"/>
      <c r="BZ715" s="2"/>
      <c r="CA715" s="2"/>
      <c r="CB715" s="2"/>
      <c r="CC715" s="2"/>
      <c r="CD715" s="2"/>
      <c r="CE715" s="2"/>
      <c r="CF715" s="2"/>
      <c r="CG715" s="2"/>
      <c r="CH715" s="2"/>
      <c r="CI715" s="2"/>
      <c r="CJ715" s="2"/>
      <c r="CK715" s="2"/>
      <c r="CL715" s="2"/>
    </row>
    <row r="716" spans="1:90" ht="12.7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c r="BT716" s="2"/>
      <c r="BU716" s="2"/>
      <c r="BV716" s="2"/>
      <c r="BW716" s="2"/>
      <c r="BX716" s="2"/>
      <c r="BY716" s="2"/>
      <c r="BZ716" s="2"/>
      <c r="CA716" s="2"/>
      <c r="CB716" s="2"/>
      <c r="CC716" s="2"/>
      <c r="CD716" s="2"/>
      <c r="CE716" s="2"/>
      <c r="CF716" s="2"/>
      <c r="CG716" s="2"/>
      <c r="CH716" s="2"/>
      <c r="CI716" s="2"/>
      <c r="CJ716" s="2"/>
      <c r="CK716" s="2"/>
      <c r="CL716" s="2"/>
    </row>
    <row r="717" spans="1:90" ht="12.7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c r="BS717" s="2"/>
      <c r="BT717" s="2"/>
      <c r="BU717" s="2"/>
      <c r="BV717" s="2"/>
      <c r="BW717" s="2"/>
      <c r="BX717" s="2"/>
      <c r="BY717" s="2"/>
      <c r="BZ717" s="2"/>
      <c r="CA717" s="2"/>
      <c r="CB717" s="2"/>
      <c r="CC717" s="2"/>
      <c r="CD717" s="2"/>
      <c r="CE717" s="2"/>
      <c r="CF717" s="2"/>
      <c r="CG717" s="2"/>
      <c r="CH717" s="2"/>
      <c r="CI717" s="2"/>
      <c r="CJ717" s="2"/>
      <c r="CK717" s="2"/>
      <c r="CL717" s="2"/>
    </row>
    <row r="718" spans="1:90" ht="12.7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c r="BV718" s="2"/>
      <c r="BW718" s="2"/>
      <c r="BX718" s="2"/>
      <c r="BY718" s="2"/>
      <c r="BZ718" s="2"/>
      <c r="CA718" s="2"/>
      <c r="CB718" s="2"/>
      <c r="CC718" s="2"/>
      <c r="CD718" s="2"/>
      <c r="CE718" s="2"/>
      <c r="CF718" s="2"/>
      <c r="CG718" s="2"/>
      <c r="CH718" s="2"/>
      <c r="CI718" s="2"/>
      <c r="CJ718" s="2"/>
      <c r="CK718" s="2"/>
      <c r="CL718" s="2"/>
    </row>
    <row r="719" spans="1:90" ht="12.7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2"/>
      <c r="BT719" s="2"/>
      <c r="BU719" s="2"/>
      <c r="BV719" s="2"/>
      <c r="BW719" s="2"/>
      <c r="BX719" s="2"/>
      <c r="BY719" s="2"/>
      <c r="BZ719" s="2"/>
      <c r="CA719" s="2"/>
      <c r="CB719" s="2"/>
      <c r="CC719" s="2"/>
      <c r="CD719" s="2"/>
      <c r="CE719" s="2"/>
      <c r="CF719" s="2"/>
      <c r="CG719" s="2"/>
      <c r="CH719" s="2"/>
      <c r="CI719" s="2"/>
      <c r="CJ719" s="2"/>
      <c r="CK719" s="2"/>
      <c r="CL719" s="2"/>
    </row>
    <row r="720" spans="1:90" ht="12.7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c r="BS720" s="2"/>
      <c r="BT720" s="2"/>
      <c r="BU720" s="2"/>
      <c r="BV720" s="2"/>
      <c r="BW720" s="2"/>
      <c r="BX720" s="2"/>
      <c r="BY720" s="2"/>
      <c r="BZ720" s="2"/>
      <c r="CA720" s="2"/>
      <c r="CB720" s="2"/>
      <c r="CC720" s="2"/>
      <c r="CD720" s="2"/>
      <c r="CE720" s="2"/>
      <c r="CF720" s="2"/>
      <c r="CG720" s="2"/>
      <c r="CH720" s="2"/>
      <c r="CI720" s="2"/>
      <c r="CJ720" s="2"/>
      <c r="CK720" s="2"/>
      <c r="CL720" s="2"/>
    </row>
    <row r="721" spans="1:90" ht="12.7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c r="BS721" s="2"/>
      <c r="BT721" s="2"/>
      <c r="BU721" s="2"/>
      <c r="BV721" s="2"/>
      <c r="BW721" s="2"/>
      <c r="BX721" s="2"/>
      <c r="BY721" s="2"/>
      <c r="BZ721" s="2"/>
      <c r="CA721" s="2"/>
      <c r="CB721" s="2"/>
      <c r="CC721" s="2"/>
      <c r="CD721" s="2"/>
      <c r="CE721" s="2"/>
      <c r="CF721" s="2"/>
      <c r="CG721" s="2"/>
      <c r="CH721" s="2"/>
      <c r="CI721" s="2"/>
      <c r="CJ721" s="2"/>
      <c r="CK721" s="2"/>
      <c r="CL721" s="2"/>
    </row>
    <row r="722" spans="1:90" ht="12.7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2"/>
      <c r="BT722" s="2"/>
      <c r="BU722" s="2"/>
      <c r="BV722" s="2"/>
      <c r="BW722" s="2"/>
      <c r="BX722" s="2"/>
      <c r="BY722" s="2"/>
      <c r="BZ722" s="2"/>
      <c r="CA722" s="2"/>
      <c r="CB722" s="2"/>
      <c r="CC722" s="2"/>
      <c r="CD722" s="2"/>
      <c r="CE722" s="2"/>
      <c r="CF722" s="2"/>
      <c r="CG722" s="2"/>
      <c r="CH722" s="2"/>
      <c r="CI722" s="2"/>
      <c r="CJ722" s="2"/>
      <c r="CK722" s="2"/>
      <c r="CL722" s="2"/>
    </row>
    <row r="723" spans="1:90" ht="12.7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c r="BS723" s="2"/>
      <c r="BT723" s="2"/>
      <c r="BU723" s="2"/>
      <c r="BV723" s="2"/>
      <c r="BW723" s="2"/>
      <c r="BX723" s="2"/>
      <c r="BY723" s="2"/>
      <c r="BZ723" s="2"/>
      <c r="CA723" s="2"/>
      <c r="CB723" s="2"/>
      <c r="CC723" s="2"/>
      <c r="CD723" s="2"/>
      <c r="CE723" s="2"/>
      <c r="CF723" s="2"/>
      <c r="CG723" s="2"/>
      <c r="CH723" s="2"/>
      <c r="CI723" s="2"/>
      <c r="CJ723" s="2"/>
      <c r="CK723" s="2"/>
      <c r="CL723" s="2"/>
    </row>
    <row r="724" spans="1:90" ht="12.7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c r="BV724" s="2"/>
      <c r="BW724" s="2"/>
      <c r="BX724" s="2"/>
      <c r="BY724" s="2"/>
      <c r="BZ724" s="2"/>
      <c r="CA724" s="2"/>
      <c r="CB724" s="2"/>
      <c r="CC724" s="2"/>
      <c r="CD724" s="2"/>
      <c r="CE724" s="2"/>
      <c r="CF724" s="2"/>
      <c r="CG724" s="2"/>
      <c r="CH724" s="2"/>
      <c r="CI724" s="2"/>
      <c r="CJ724" s="2"/>
      <c r="CK724" s="2"/>
      <c r="CL724" s="2"/>
    </row>
    <row r="725" spans="1:90" ht="12.7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c r="BS725" s="2"/>
      <c r="BT725" s="2"/>
      <c r="BU725" s="2"/>
      <c r="BV725" s="2"/>
      <c r="BW725" s="2"/>
      <c r="BX725" s="2"/>
      <c r="BY725" s="2"/>
      <c r="BZ725" s="2"/>
      <c r="CA725" s="2"/>
      <c r="CB725" s="2"/>
      <c r="CC725" s="2"/>
      <c r="CD725" s="2"/>
      <c r="CE725" s="2"/>
      <c r="CF725" s="2"/>
      <c r="CG725" s="2"/>
      <c r="CH725" s="2"/>
      <c r="CI725" s="2"/>
      <c r="CJ725" s="2"/>
      <c r="CK725" s="2"/>
      <c r="CL725" s="2"/>
    </row>
    <row r="726" spans="1:90" ht="12.7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c r="BW726" s="2"/>
      <c r="BX726" s="2"/>
      <c r="BY726" s="2"/>
      <c r="BZ726" s="2"/>
      <c r="CA726" s="2"/>
      <c r="CB726" s="2"/>
      <c r="CC726" s="2"/>
      <c r="CD726" s="2"/>
      <c r="CE726" s="2"/>
      <c r="CF726" s="2"/>
      <c r="CG726" s="2"/>
      <c r="CH726" s="2"/>
      <c r="CI726" s="2"/>
      <c r="CJ726" s="2"/>
      <c r="CK726" s="2"/>
      <c r="CL726" s="2"/>
    </row>
    <row r="727" spans="1:90" ht="12.7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c r="BS727" s="2"/>
      <c r="BT727" s="2"/>
      <c r="BU727" s="2"/>
      <c r="BV727" s="2"/>
      <c r="BW727" s="2"/>
      <c r="BX727" s="2"/>
      <c r="BY727" s="2"/>
      <c r="BZ727" s="2"/>
      <c r="CA727" s="2"/>
      <c r="CB727" s="2"/>
      <c r="CC727" s="2"/>
      <c r="CD727" s="2"/>
      <c r="CE727" s="2"/>
      <c r="CF727" s="2"/>
      <c r="CG727" s="2"/>
      <c r="CH727" s="2"/>
      <c r="CI727" s="2"/>
      <c r="CJ727" s="2"/>
      <c r="CK727" s="2"/>
      <c r="CL727" s="2"/>
    </row>
    <row r="728" spans="1:90" ht="12.7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c r="BS728" s="2"/>
      <c r="BT728" s="2"/>
      <c r="BU728" s="2"/>
      <c r="BV728" s="2"/>
      <c r="BW728" s="2"/>
      <c r="BX728" s="2"/>
      <c r="BY728" s="2"/>
      <c r="BZ728" s="2"/>
      <c r="CA728" s="2"/>
      <c r="CB728" s="2"/>
      <c r="CC728" s="2"/>
      <c r="CD728" s="2"/>
      <c r="CE728" s="2"/>
      <c r="CF728" s="2"/>
      <c r="CG728" s="2"/>
      <c r="CH728" s="2"/>
      <c r="CI728" s="2"/>
      <c r="CJ728" s="2"/>
      <c r="CK728" s="2"/>
      <c r="CL728" s="2"/>
    </row>
    <row r="729" spans="1:90" ht="12.7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c r="BS729" s="2"/>
      <c r="BT729" s="2"/>
      <c r="BU729" s="2"/>
      <c r="BV729" s="2"/>
      <c r="BW729" s="2"/>
      <c r="BX729" s="2"/>
      <c r="BY729" s="2"/>
      <c r="BZ729" s="2"/>
      <c r="CA729" s="2"/>
      <c r="CB729" s="2"/>
      <c r="CC729" s="2"/>
      <c r="CD729" s="2"/>
      <c r="CE729" s="2"/>
      <c r="CF729" s="2"/>
      <c r="CG729" s="2"/>
      <c r="CH729" s="2"/>
      <c r="CI729" s="2"/>
      <c r="CJ729" s="2"/>
      <c r="CK729" s="2"/>
      <c r="CL729" s="2"/>
    </row>
    <row r="730" spans="1:90" ht="12.7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2"/>
      <c r="BT730" s="2"/>
      <c r="BU730" s="2"/>
      <c r="BV730" s="2"/>
      <c r="BW730" s="2"/>
      <c r="BX730" s="2"/>
      <c r="BY730" s="2"/>
      <c r="BZ730" s="2"/>
      <c r="CA730" s="2"/>
      <c r="CB730" s="2"/>
      <c r="CC730" s="2"/>
      <c r="CD730" s="2"/>
      <c r="CE730" s="2"/>
      <c r="CF730" s="2"/>
      <c r="CG730" s="2"/>
      <c r="CH730" s="2"/>
      <c r="CI730" s="2"/>
      <c r="CJ730" s="2"/>
      <c r="CK730" s="2"/>
      <c r="CL730" s="2"/>
    </row>
    <row r="731" spans="1:90" ht="12.7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c r="BS731" s="2"/>
      <c r="BT731" s="2"/>
      <c r="BU731" s="2"/>
      <c r="BV731" s="2"/>
      <c r="BW731" s="2"/>
      <c r="BX731" s="2"/>
      <c r="BY731" s="2"/>
      <c r="BZ731" s="2"/>
      <c r="CA731" s="2"/>
      <c r="CB731" s="2"/>
      <c r="CC731" s="2"/>
      <c r="CD731" s="2"/>
      <c r="CE731" s="2"/>
      <c r="CF731" s="2"/>
      <c r="CG731" s="2"/>
      <c r="CH731" s="2"/>
      <c r="CI731" s="2"/>
      <c r="CJ731" s="2"/>
      <c r="CK731" s="2"/>
      <c r="CL731" s="2"/>
    </row>
    <row r="732" spans="1:90" ht="12.7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c r="BS732" s="2"/>
      <c r="BT732" s="2"/>
      <c r="BU732" s="2"/>
      <c r="BV732" s="2"/>
      <c r="BW732" s="2"/>
      <c r="BX732" s="2"/>
      <c r="BY732" s="2"/>
      <c r="BZ732" s="2"/>
      <c r="CA732" s="2"/>
      <c r="CB732" s="2"/>
      <c r="CC732" s="2"/>
      <c r="CD732" s="2"/>
      <c r="CE732" s="2"/>
      <c r="CF732" s="2"/>
      <c r="CG732" s="2"/>
      <c r="CH732" s="2"/>
      <c r="CI732" s="2"/>
      <c r="CJ732" s="2"/>
      <c r="CK732" s="2"/>
      <c r="CL732" s="2"/>
    </row>
    <row r="733" spans="1:90" ht="12.7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c r="BS733" s="2"/>
      <c r="BT733" s="2"/>
      <c r="BU733" s="2"/>
      <c r="BV733" s="2"/>
      <c r="BW733" s="2"/>
      <c r="BX733" s="2"/>
      <c r="BY733" s="2"/>
      <c r="BZ733" s="2"/>
      <c r="CA733" s="2"/>
      <c r="CB733" s="2"/>
      <c r="CC733" s="2"/>
      <c r="CD733" s="2"/>
      <c r="CE733" s="2"/>
      <c r="CF733" s="2"/>
      <c r="CG733" s="2"/>
      <c r="CH733" s="2"/>
      <c r="CI733" s="2"/>
      <c r="CJ733" s="2"/>
      <c r="CK733" s="2"/>
      <c r="CL733" s="2"/>
    </row>
    <row r="734" spans="1:90" ht="12.7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2"/>
      <c r="BT734" s="2"/>
      <c r="BU734" s="2"/>
      <c r="BV734" s="2"/>
      <c r="BW734" s="2"/>
      <c r="BX734" s="2"/>
      <c r="BY734" s="2"/>
      <c r="BZ734" s="2"/>
      <c r="CA734" s="2"/>
      <c r="CB734" s="2"/>
      <c r="CC734" s="2"/>
      <c r="CD734" s="2"/>
      <c r="CE734" s="2"/>
      <c r="CF734" s="2"/>
      <c r="CG734" s="2"/>
      <c r="CH734" s="2"/>
      <c r="CI734" s="2"/>
      <c r="CJ734" s="2"/>
      <c r="CK734" s="2"/>
      <c r="CL734" s="2"/>
    </row>
    <row r="735" spans="1:90" ht="12.7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c r="BS735" s="2"/>
      <c r="BT735" s="2"/>
      <c r="BU735" s="2"/>
      <c r="BV735" s="2"/>
      <c r="BW735" s="2"/>
      <c r="BX735" s="2"/>
      <c r="BY735" s="2"/>
      <c r="BZ735" s="2"/>
      <c r="CA735" s="2"/>
      <c r="CB735" s="2"/>
      <c r="CC735" s="2"/>
      <c r="CD735" s="2"/>
      <c r="CE735" s="2"/>
      <c r="CF735" s="2"/>
      <c r="CG735" s="2"/>
      <c r="CH735" s="2"/>
      <c r="CI735" s="2"/>
      <c r="CJ735" s="2"/>
      <c r="CK735" s="2"/>
      <c r="CL735" s="2"/>
    </row>
    <row r="736" spans="1:90" ht="12.7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c r="BV736" s="2"/>
      <c r="BW736" s="2"/>
      <c r="BX736" s="2"/>
      <c r="BY736" s="2"/>
      <c r="BZ736" s="2"/>
      <c r="CA736" s="2"/>
      <c r="CB736" s="2"/>
      <c r="CC736" s="2"/>
      <c r="CD736" s="2"/>
      <c r="CE736" s="2"/>
      <c r="CF736" s="2"/>
      <c r="CG736" s="2"/>
      <c r="CH736" s="2"/>
      <c r="CI736" s="2"/>
      <c r="CJ736" s="2"/>
      <c r="CK736" s="2"/>
      <c r="CL736" s="2"/>
    </row>
    <row r="737" spans="1:90" ht="12.7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c r="BS737" s="2"/>
      <c r="BT737" s="2"/>
      <c r="BU737" s="2"/>
      <c r="BV737" s="2"/>
      <c r="BW737" s="2"/>
      <c r="BX737" s="2"/>
      <c r="BY737" s="2"/>
      <c r="BZ737" s="2"/>
      <c r="CA737" s="2"/>
      <c r="CB737" s="2"/>
      <c r="CC737" s="2"/>
      <c r="CD737" s="2"/>
      <c r="CE737" s="2"/>
      <c r="CF737" s="2"/>
      <c r="CG737" s="2"/>
      <c r="CH737" s="2"/>
      <c r="CI737" s="2"/>
      <c r="CJ737" s="2"/>
      <c r="CK737" s="2"/>
      <c r="CL737" s="2"/>
    </row>
    <row r="738" spans="1:90" ht="12.7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c r="BS738" s="2"/>
      <c r="BT738" s="2"/>
      <c r="BU738" s="2"/>
      <c r="BV738" s="2"/>
      <c r="BW738" s="2"/>
      <c r="BX738" s="2"/>
      <c r="BY738" s="2"/>
      <c r="BZ738" s="2"/>
      <c r="CA738" s="2"/>
      <c r="CB738" s="2"/>
      <c r="CC738" s="2"/>
      <c r="CD738" s="2"/>
      <c r="CE738" s="2"/>
      <c r="CF738" s="2"/>
      <c r="CG738" s="2"/>
      <c r="CH738" s="2"/>
      <c r="CI738" s="2"/>
      <c r="CJ738" s="2"/>
      <c r="CK738" s="2"/>
      <c r="CL738" s="2"/>
    </row>
    <row r="739" spans="1:90" ht="12.7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c r="BS739" s="2"/>
      <c r="BT739" s="2"/>
      <c r="BU739" s="2"/>
      <c r="BV739" s="2"/>
      <c r="BW739" s="2"/>
      <c r="BX739" s="2"/>
      <c r="BY739" s="2"/>
      <c r="BZ739" s="2"/>
      <c r="CA739" s="2"/>
      <c r="CB739" s="2"/>
      <c r="CC739" s="2"/>
      <c r="CD739" s="2"/>
      <c r="CE739" s="2"/>
      <c r="CF739" s="2"/>
      <c r="CG739" s="2"/>
      <c r="CH739" s="2"/>
      <c r="CI739" s="2"/>
      <c r="CJ739" s="2"/>
      <c r="CK739" s="2"/>
      <c r="CL739" s="2"/>
    </row>
    <row r="740" spans="1:90" ht="12.7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2"/>
      <c r="BT740" s="2"/>
      <c r="BU740" s="2"/>
      <c r="BV740" s="2"/>
      <c r="BW740" s="2"/>
      <c r="BX740" s="2"/>
      <c r="BY740" s="2"/>
      <c r="BZ740" s="2"/>
      <c r="CA740" s="2"/>
      <c r="CB740" s="2"/>
      <c r="CC740" s="2"/>
      <c r="CD740" s="2"/>
      <c r="CE740" s="2"/>
      <c r="CF740" s="2"/>
      <c r="CG740" s="2"/>
      <c r="CH740" s="2"/>
      <c r="CI740" s="2"/>
      <c r="CJ740" s="2"/>
      <c r="CK740" s="2"/>
      <c r="CL740" s="2"/>
    </row>
    <row r="741" spans="1:90" ht="12.7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c r="BV741" s="2"/>
      <c r="BW741" s="2"/>
      <c r="BX741" s="2"/>
      <c r="BY741" s="2"/>
      <c r="BZ741" s="2"/>
      <c r="CA741" s="2"/>
      <c r="CB741" s="2"/>
      <c r="CC741" s="2"/>
      <c r="CD741" s="2"/>
      <c r="CE741" s="2"/>
      <c r="CF741" s="2"/>
      <c r="CG741" s="2"/>
      <c r="CH741" s="2"/>
      <c r="CI741" s="2"/>
      <c r="CJ741" s="2"/>
      <c r="CK741" s="2"/>
      <c r="CL741" s="2"/>
    </row>
    <row r="742" spans="1:90" ht="12.7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c r="BS742" s="2"/>
      <c r="BT742" s="2"/>
      <c r="BU742" s="2"/>
      <c r="BV742" s="2"/>
      <c r="BW742" s="2"/>
      <c r="BX742" s="2"/>
      <c r="BY742" s="2"/>
      <c r="BZ742" s="2"/>
      <c r="CA742" s="2"/>
      <c r="CB742" s="2"/>
      <c r="CC742" s="2"/>
      <c r="CD742" s="2"/>
      <c r="CE742" s="2"/>
      <c r="CF742" s="2"/>
      <c r="CG742" s="2"/>
      <c r="CH742" s="2"/>
      <c r="CI742" s="2"/>
      <c r="CJ742" s="2"/>
      <c r="CK742" s="2"/>
      <c r="CL742" s="2"/>
    </row>
    <row r="743" spans="1:90" ht="12.7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c r="BS743" s="2"/>
      <c r="BT743" s="2"/>
      <c r="BU743" s="2"/>
      <c r="BV743" s="2"/>
      <c r="BW743" s="2"/>
      <c r="BX743" s="2"/>
      <c r="BY743" s="2"/>
      <c r="BZ743" s="2"/>
      <c r="CA743" s="2"/>
      <c r="CB743" s="2"/>
      <c r="CC743" s="2"/>
      <c r="CD743" s="2"/>
      <c r="CE743" s="2"/>
      <c r="CF743" s="2"/>
      <c r="CG743" s="2"/>
      <c r="CH743" s="2"/>
      <c r="CI743" s="2"/>
      <c r="CJ743" s="2"/>
      <c r="CK743" s="2"/>
      <c r="CL743" s="2"/>
    </row>
    <row r="744" spans="1:90" ht="12.7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c r="BV744" s="2"/>
      <c r="BW744" s="2"/>
      <c r="BX744" s="2"/>
      <c r="BY744" s="2"/>
      <c r="BZ744" s="2"/>
      <c r="CA744" s="2"/>
      <c r="CB744" s="2"/>
      <c r="CC744" s="2"/>
      <c r="CD744" s="2"/>
      <c r="CE744" s="2"/>
      <c r="CF744" s="2"/>
      <c r="CG744" s="2"/>
      <c r="CH744" s="2"/>
      <c r="CI744" s="2"/>
      <c r="CJ744" s="2"/>
      <c r="CK744" s="2"/>
      <c r="CL744" s="2"/>
    </row>
    <row r="745" spans="1:90" ht="12.7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c r="BS745" s="2"/>
      <c r="BT745" s="2"/>
      <c r="BU745" s="2"/>
      <c r="BV745" s="2"/>
      <c r="BW745" s="2"/>
      <c r="BX745" s="2"/>
      <c r="BY745" s="2"/>
      <c r="BZ745" s="2"/>
      <c r="CA745" s="2"/>
      <c r="CB745" s="2"/>
      <c r="CC745" s="2"/>
      <c r="CD745" s="2"/>
      <c r="CE745" s="2"/>
      <c r="CF745" s="2"/>
      <c r="CG745" s="2"/>
      <c r="CH745" s="2"/>
      <c r="CI745" s="2"/>
      <c r="CJ745" s="2"/>
      <c r="CK745" s="2"/>
      <c r="CL745" s="2"/>
    </row>
    <row r="746" spans="1:90" ht="12.7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c r="BS746" s="2"/>
      <c r="BT746" s="2"/>
      <c r="BU746" s="2"/>
      <c r="BV746" s="2"/>
      <c r="BW746" s="2"/>
      <c r="BX746" s="2"/>
      <c r="BY746" s="2"/>
      <c r="BZ746" s="2"/>
      <c r="CA746" s="2"/>
      <c r="CB746" s="2"/>
      <c r="CC746" s="2"/>
      <c r="CD746" s="2"/>
      <c r="CE746" s="2"/>
      <c r="CF746" s="2"/>
      <c r="CG746" s="2"/>
      <c r="CH746" s="2"/>
      <c r="CI746" s="2"/>
      <c r="CJ746" s="2"/>
      <c r="CK746" s="2"/>
      <c r="CL746" s="2"/>
    </row>
    <row r="747" spans="1:90" ht="12.7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c r="BS747" s="2"/>
      <c r="BT747" s="2"/>
      <c r="BU747" s="2"/>
      <c r="BV747" s="2"/>
      <c r="BW747" s="2"/>
      <c r="BX747" s="2"/>
      <c r="BY747" s="2"/>
      <c r="BZ747" s="2"/>
      <c r="CA747" s="2"/>
      <c r="CB747" s="2"/>
      <c r="CC747" s="2"/>
      <c r="CD747" s="2"/>
      <c r="CE747" s="2"/>
      <c r="CF747" s="2"/>
      <c r="CG747" s="2"/>
      <c r="CH747" s="2"/>
      <c r="CI747" s="2"/>
      <c r="CJ747" s="2"/>
      <c r="CK747" s="2"/>
      <c r="CL747" s="2"/>
    </row>
    <row r="748" spans="1:90" ht="12.7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c r="BV748" s="2"/>
      <c r="BW748" s="2"/>
      <c r="BX748" s="2"/>
      <c r="BY748" s="2"/>
      <c r="BZ748" s="2"/>
      <c r="CA748" s="2"/>
      <c r="CB748" s="2"/>
      <c r="CC748" s="2"/>
      <c r="CD748" s="2"/>
      <c r="CE748" s="2"/>
      <c r="CF748" s="2"/>
      <c r="CG748" s="2"/>
      <c r="CH748" s="2"/>
      <c r="CI748" s="2"/>
      <c r="CJ748" s="2"/>
      <c r="CK748" s="2"/>
      <c r="CL748" s="2"/>
    </row>
    <row r="749" spans="1:90" ht="12.7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c r="BS749" s="2"/>
      <c r="BT749" s="2"/>
      <c r="BU749" s="2"/>
      <c r="BV749" s="2"/>
      <c r="BW749" s="2"/>
      <c r="BX749" s="2"/>
      <c r="BY749" s="2"/>
      <c r="BZ749" s="2"/>
      <c r="CA749" s="2"/>
      <c r="CB749" s="2"/>
      <c r="CC749" s="2"/>
      <c r="CD749" s="2"/>
      <c r="CE749" s="2"/>
      <c r="CF749" s="2"/>
      <c r="CG749" s="2"/>
      <c r="CH749" s="2"/>
      <c r="CI749" s="2"/>
      <c r="CJ749" s="2"/>
      <c r="CK749" s="2"/>
      <c r="CL749" s="2"/>
    </row>
    <row r="750" spans="1:90" ht="12.7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c r="BS750" s="2"/>
      <c r="BT750" s="2"/>
      <c r="BU750" s="2"/>
      <c r="BV750" s="2"/>
      <c r="BW750" s="2"/>
      <c r="BX750" s="2"/>
      <c r="BY750" s="2"/>
      <c r="BZ750" s="2"/>
      <c r="CA750" s="2"/>
      <c r="CB750" s="2"/>
      <c r="CC750" s="2"/>
      <c r="CD750" s="2"/>
      <c r="CE750" s="2"/>
      <c r="CF750" s="2"/>
      <c r="CG750" s="2"/>
      <c r="CH750" s="2"/>
      <c r="CI750" s="2"/>
      <c r="CJ750" s="2"/>
      <c r="CK750" s="2"/>
      <c r="CL750" s="2"/>
    </row>
    <row r="751" spans="1:90" ht="12.7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c r="BS751" s="2"/>
      <c r="BT751" s="2"/>
      <c r="BU751" s="2"/>
      <c r="BV751" s="2"/>
      <c r="BW751" s="2"/>
      <c r="BX751" s="2"/>
      <c r="BY751" s="2"/>
      <c r="BZ751" s="2"/>
      <c r="CA751" s="2"/>
      <c r="CB751" s="2"/>
      <c r="CC751" s="2"/>
      <c r="CD751" s="2"/>
      <c r="CE751" s="2"/>
      <c r="CF751" s="2"/>
      <c r="CG751" s="2"/>
      <c r="CH751" s="2"/>
      <c r="CI751" s="2"/>
      <c r="CJ751" s="2"/>
      <c r="CK751" s="2"/>
      <c r="CL751" s="2"/>
    </row>
    <row r="752" spans="1:90" ht="12.7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c r="BS752" s="2"/>
      <c r="BT752" s="2"/>
      <c r="BU752" s="2"/>
      <c r="BV752" s="2"/>
      <c r="BW752" s="2"/>
      <c r="BX752" s="2"/>
      <c r="BY752" s="2"/>
      <c r="BZ752" s="2"/>
      <c r="CA752" s="2"/>
      <c r="CB752" s="2"/>
      <c r="CC752" s="2"/>
      <c r="CD752" s="2"/>
      <c r="CE752" s="2"/>
      <c r="CF752" s="2"/>
      <c r="CG752" s="2"/>
      <c r="CH752" s="2"/>
      <c r="CI752" s="2"/>
      <c r="CJ752" s="2"/>
      <c r="CK752" s="2"/>
      <c r="CL752" s="2"/>
    </row>
    <row r="753" spans="1:90" ht="12.7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c r="BS753" s="2"/>
      <c r="BT753" s="2"/>
      <c r="BU753" s="2"/>
      <c r="BV753" s="2"/>
      <c r="BW753" s="2"/>
      <c r="BX753" s="2"/>
      <c r="BY753" s="2"/>
      <c r="BZ753" s="2"/>
      <c r="CA753" s="2"/>
      <c r="CB753" s="2"/>
      <c r="CC753" s="2"/>
      <c r="CD753" s="2"/>
      <c r="CE753" s="2"/>
      <c r="CF753" s="2"/>
      <c r="CG753" s="2"/>
      <c r="CH753" s="2"/>
      <c r="CI753" s="2"/>
      <c r="CJ753" s="2"/>
      <c r="CK753" s="2"/>
      <c r="CL753" s="2"/>
    </row>
    <row r="754" spans="1:90" ht="12.7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c r="BV754" s="2"/>
      <c r="BW754" s="2"/>
      <c r="BX754" s="2"/>
      <c r="BY754" s="2"/>
      <c r="BZ754" s="2"/>
      <c r="CA754" s="2"/>
      <c r="CB754" s="2"/>
      <c r="CC754" s="2"/>
      <c r="CD754" s="2"/>
      <c r="CE754" s="2"/>
      <c r="CF754" s="2"/>
      <c r="CG754" s="2"/>
      <c r="CH754" s="2"/>
      <c r="CI754" s="2"/>
      <c r="CJ754" s="2"/>
      <c r="CK754" s="2"/>
      <c r="CL754" s="2"/>
    </row>
    <row r="755" spans="1:90" ht="12.7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c r="BS755" s="2"/>
      <c r="BT755" s="2"/>
      <c r="BU755" s="2"/>
      <c r="BV755" s="2"/>
      <c r="BW755" s="2"/>
      <c r="BX755" s="2"/>
      <c r="BY755" s="2"/>
      <c r="BZ755" s="2"/>
      <c r="CA755" s="2"/>
      <c r="CB755" s="2"/>
      <c r="CC755" s="2"/>
      <c r="CD755" s="2"/>
      <c r="CE755" s="2"/>
      <c r="CF755" s="2"/>
      <c r="CG755" s="2"/>
      <c r="CH755" s="2"/>
      <c r="CI755" s="2"/>
      <c r="CJ755" s="2"/>
      <c r="CK755" s="2"/>
      <c r="CL755" s="2"/>
    </row>
    <row r="756" spans="1:90" ht="12.7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c r="BV756" s="2"/>
      <c r="BW756" s="2"/>
      <c r="BX756" s="2"/>
      <c r="BY756" s="2"/>
      <c r="BZ756" s="2"/>
      <c r="CA756" s="2"/>
      <c r="CB756" s="2"/>
      <c r="CC756" s="2"/>
      <c r="CD756" s="2"/>
      <c r="CE756" s="2"/>
      <c r="CF756" s="2"/>
      <c r="CG756" s="2"/>
      <c r="CH756" s="2"/>
      <c r="CI756" s="2"/>
      <c r="CJ756" s="2"/>
      <c r="CK756" s="2"/>
      <c r="CL756" s="2"/>
    </row>
    <row r="757" spans="1:90" ht="12.7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c r="BS757" s="2"/>
      <c r="BT757" s="2"/>
      <c r="BU757" s="2"/>
      <c r="BV757" s="2"/>
      <c r="BW757" s="2"/>
      <c r="BX757" s="2"/>
      <c r="BY757" s="2"/>
      <c r="BZ757" s="2"/>
      <c r="CA757" s="2"/>
      <c r="CB757" s="2"/>
      <c r="CC757" s="2"/>
      <c r="CD757" s="2"/>
      <c r="CE757" s="2"/>
      <c r="CF757" s="2"/>
      <c r="CG757" s="2"/>
      <c r="CH757" s="2"/>
      <c r="CI757" s="2"/>
      <c r="CJ757" s="2"/>
      <c r="CK757" s="2"/>
      <c r="CL757" s="2"/>
    </row>
    <row r="758" spans="1:90" ht="12.7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c r="BS758" s="2"/>
      <c r="BT758" s="2"/>
      <c r="BU758" s="2"/>
      <c r="BV758" s="2"/>
      <c r="BW758" s="2"/>
      <c r="BX758" s="2"/>
      <c r="BY758" s="2"/>
      <c r="BZ758" s="2"/>
      <c r="CA758" s="2"/>
      <c r="CB758" s="2"/>
      <c r="CC758" s="2"/>
      <c r="CD758" s="2"/>
      <c r="CE758" s="2"/>
      <c r="CF758" s="2"/>
      <c r="CG758" s="2"/>
      <c r="CH758" s="2"/>
      <c r="CI758" s="2"/>
      <c r="CJ758" s="2"/>
      <c r="CK758" s="2"/>
      <c r="CL758" s="2"/>
    </row>
    <row r="759" spans="1:90" ht="12.7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c r="BS759" s="2"/>
      <c r="BT759" s="2"/>
      <c r="BU759" s="2"/>
      <c r="BV759" s="2"/>
      <c r="BW759" s="2"/>
      <c r="BX759" s="2"/>
      <c r="BY759" s="2"/>
      <c r="BZ759" s="2"/>
      <c r="CA759" s="2"/>
      <c r="CB759" s="2"/>
      <c r="CC759" s="2"/>
      <c r="CD759" s="2"/>
      <c r="CE759" s="2"/>
      <c r="CF759" s="2"/>
      <c r="CG759" s="2"/>
      <c r="CH759" s="2"/>
      <c r="CI759" s="2"/>
      <c r="CJ759" s="2"/>
      <c r="CK759" s="2"/>
      <c r="CL759" s="2"/>
    </row>
    <row r="760" spans="1:90" ht="12.7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c r="BS760" s="2"/>
      <c r="BT760" s="2"/>
      <c r="BU760" s="2"/>
      <c r="BV760" s="2"/>
      <c r="BW760" s="2"/>
      <c r="BX760" s="2"/>
      <c r="BY760" s="2"/>
      <c r="BZ760" s="2"/>
      <c r="CA760" s="2"/>
      <c r="CB760" s="2"/>
      <c r="CC760" s="2"/>
      <c r="CD760" s="2"/>
      <c r="CE760" s="2"/>
      <c r="CF760" s="2"/>
      <c r="CG760" s="2"/>
      <c r="CH760" s="2"/>
      <c r="CI760" s="2"/>
      <c r="CJ760" s="2"/>
      <c r="CK760" s="2"/>
      <c r="CL760" s="2"/>
    </row>
    <row r="761" spans="1:90" ht="12.7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2"/>
      <c r="BT761" s="2"/>
      <c r="BU761" s="2"/>
      <c r="BV761" s="2"/>
      <c r="BW761" s="2"/>
      <c r="BX761" s="2"/>
      <c r="BY761" s="2"/>
      <c r="BZ761" s="2"/>
      <c r="CA761" s="2"/>
      <c r="CB761" s="2"/>
      <c r="CC761" s="2"/>
      <c r="CD761" s="2"/>
      <c r="CE761" s="2"/>
      <c r="CF761" s="2"/>
      <c r="CG761" s="2"/>
      <c r="CH761" s="2"/>
      <c r="CI761" s="2"/>
      <c r="CJ761" s="2"/>
      <c r="CK761" s="2"/>
      <c r="CL761" s="2"/>
    </row>
    <row r="762" spans="1:90" ht="12.7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2"/>
      <c r="BT762" s="2"/>
      <c r="BU762" s="2"/>
      <c r="BV762" s="2"/>
      <c r="BW762" s="2"/>
      <c r="BX762" s="2"/>
      <c r="BY762" s="2"/>
      <c r="BZ762" s="2"/>
      <c r="CA762" s="2"/>
      <c r="CB762" s="2"/>
      <c r="CC762" s="2"/>
      <c r="CD762" s="2"/>
      <c r="CE762" s="2"/>
      <c r="CF762" s="2"/>
      <c r="CG762" s="2"/>
      <c r="CH762" s="2"/>
      <c r="CI762" s="2"/>
      <c r="CJ762" s="2"/>
      <c r="CK762" s="2"/>
      <c r="CL762" s="2"/>
    </row>
    <row r="763" spans="1:90" ht="12.7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c r="BT763" s="2"/>
      <c r="BU763" s="2"/>
      <c r="BV763" s="2"/>
      <c r="BW763" s="2"/>
      <c r="BX763" s="2"/>
      <c r="BY763" s="2"/>
      <c r="BZ763" s="2"/>
      <c r="CA763" s="2"/>
      <c r="CB763" s="2"/>
      <c r="CC763" s="2"/>
      <c r="CD763" s="2"/>
      <c r="CE763" s="2"/>
      <c r="CF763" s="2"/>
      <c r="CG763" s="2"/>
      <c r="CH763" s="2"/>
      <c r="CI763" s="2"/>
      <c r="CJ763" s="2"/>
      <c r="CK763" s="2"/>
      <c r="CL763" s="2"/>
    </row>
    <row r="764" spans="1:90" ht="12.7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2"/>
      <c r="BT764" s="2"/>
      <c r="BU764" s="2"/>
      <c r="BV764" s="2"/>
      <c r="BW764" s="2"/>
      <c r="BX764" s="2"/>
      <c r="BY764" s="2"/>
      <c r="BZ764" s="2"/>
      <c r="CA764" s="2"/>
      <c r="CB764" s="2"/>
      <c r="CC764" s="2"/>
      <c r="CD764" s="2"/>
      <c r="CE764" s="2"/>
      <c r="CF764" s="2"/>
      <c r="CG764" s="2"/>
      <c r="CH764" s="2"/>
      <c r="CI764" s="2"/>
      <c r="CJ764" s="2"/>
      <c r="CK764" s="2"/>
      <c r="CL764" s="2"/>
    </row>
    <row r="765" spans="1:90" ht="12.7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c r="BR765" s="2"/>
      <c r="BS765" s="2"/>
      <c r="BT765" s="2"/>
      <c r="BU765" s="2"/>
      <c r="BV765" s="2"/>
      <c r="BW765" s="2"/>
      <c r="BX765" s="2"/>
      <c r="BY765" s="2"/>
      <c r="BZ765" s="2"/>
      <c r="CA765" s="2"/>
      <c r="CB765" s="2"/>
      <c r="CC765" s="2"/>
      <c r="CD765" s="2"/>
      <c r="CE765" s="2"/>
      <c r="CF765" s="2"/>
      <c r="CG765" s="2"/>
      <c r="CH765" s="2"/>
      <c r="CI765" s="2"/>
      <c r="CJ765" s="2"/>
      <c r="CK765" s="2"/>
      <c r="CL765" s="2"/>
    </row>
    <row r="766" spans="1:90" ht="12.7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c r="BS766" s="2"/>
      <c r="BT766" s="2"/>
      <c r="BU766" s="2"/>
      <c r="BV766" s="2"/>
      <c r="BW766" s="2"/>
      <c r="BX766" s="2"/>
      <c r="BY766" s="2"/>
      <c r="BZ766" s="2"/>
      <c r="CA766" s="2"/>
      <c r="CB766" s="2"/>
      <c r="CC766" s="2"/>
      <c r="CD766" s="2"/>
      <c r="CE766" s="2"/>
      <c r="CF766" s="2"/>
      <c r="CG766" s="2"/>
      <c r="CH766" s="2"/>
      <c r="CI766" s="2"/>
      <c r="CJ766" s="2"/>
      <c r="CK766" s="2"/>
      <c r="CL766" s="2"/>
    </row>
    <row r="767" spans="1:90" ht="12.7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c r="BS767" s="2"/>
      <c r="BT767" s="2"/>
      <c r="BU767" s="2"/>
      <c r="BV767" s="2"/>
      <c r="BW767" s="2"/>
      <c r="BX767" s="2"/>
      <c r="BY767" s="2"/>
      <c r="BZ767" s="2"/>
      <c r="CA767" s="2"/>
      <c r="CB767" s="2"/>
      <c r="CC767" s="2"/>
      <c r="CD767" s="2"/>
      <c r="CE767" s="2"/>
      <c r="CF767" s="2"/>
      <c r="CG767" s="2"/>
      <c r="CH767" s="2"/>
      <c r="CI767" s="2"/>
      <c r="CJ767" s="2"/>
      <c r="CK767" s="2"/>
      <c r="CL767" s="2"/>
    </row>
    <row r="768" spans="1:90" ht="12.7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2"/>
      <c r="BT768" s="2"/>
      <c r="BU768" s="2"/>
      <c r="BV768" s="2"/>
      <c r="BW768" s="2"/>
      <c r="BX768" s="2"/>
      <c r="BY768" s="2"/>
      <c r="BZ768" s="2"/>
      <c r="CA768" s="2"/>
      <c r="CB768" s="2"/>
      <c r="CC768" s="2"/>
      <c r="CD768" s="2"/>
      <c r="CE768" s="2"/>
      <c r="CF768" s="2"/>
      <c r="CG768" s="2"/>
      <c r="CH768" s="2"/>
      <c r="CI768" s="2"/>
      <c r="CJ768" s="2"/>
      <c r="CK768" s="2"/>
      <c r="CL768" s="2"/>
    </row>
    <row r="769" spans="1:90" ht="12.7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c r="BS769" s="2"/>
      <c r="BT769" s="2"/>
      <c r="BU769" s="2"/>
      <c r="BV769" s="2"/>
      <c r="BW769" s="2"/>
      <c r="BX769" s="2"/>
      <c r="BY769" s="2"/>
      <c r="BZ769" s="2"/>
      <c r="CA769" s="2"/>
      <c r="CB769" s="2"/>
      <c r="CC769" s="2"/>
      <c r="CD769" s="2"/>
      <c r="CE769" s="2"/>
      <c r="CF769" s="2"/>
      <c r="CG769" s="2"/>
      <c r="CH769" s="2"/>
      <c r="CI769" s="2"/>
      <c r="CJ769" s="2"/>
      <c r="CK769" s="2"/>
      <c r="CL769" s="2"/>
    </row>
    <row r="770" spans="1:90" ht="12.7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2"/>
      <c r="BT770" s="2"/>
      <c r="BU770" s="2"/>
      <c r="BV770" s="2"/>
      <c r="BW770" s="2"/>
      <c r="BX770" s="2"/>
      <c r="BY770" s="2"/>
      <c r="BZ770" s="2"/>
      <c r="CA770" s="2"/>
      <c r="CB770" s="2"/>
      <c r="CC770" s="2"/>
      <c r="CD770" s="2"/>
      <c r="CE770" s="2"/>
      <c r="CF770" s="2"/>
      <c r="CG770" s="2"/>
      <c r="CH770" s="2"/>
      <c r="CI770" s="2"/>
      <c r="CJ770" s="2"/>
      <c r="CK770" s="2"/>
      <c r="CL770" s="2"/>
    </row>
    <row r="771" spans="1:90" ht="12.7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c r="BR771" s="2"/>
      <c r="BS771" s="2"/>
      <c r="BT771" s="2"/>
      <c r="BU771" s="2"/>
      <c r="BV771" s="2"/>
      <c r="BW771" s="2"/>
      <c r="BX771" s="2"/>
      <c r="BY771" s="2"/>
      <c r="BZ771" s="2"/>
      <c r="CA771" s="2"/>
      <c r="CB771" s="2"/>
      <c r="CC771" s="2"/>
      <c r="CD771" s="2"/>
      <c r="CE771" s="2"/>
      <c r="CF771" s="2"/>
      <c r="CG771" s="2"/>
      <c r="CH771" s="2"/>
      <c r="CI771" s="2"/>
      <c r="CJ771" s="2"/>
      <c r="CK771" s="2"/>
      <c r="CL771" s="2"/>
    </row>
    <row r="772" spans="1:90" ht="12.7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c r="BS772" s="2"/>
      <c r="BT772" s="2"/>
      <c r="BU772" s="2"/>
      <c r="BV772" s="2"/>
      <c r="BW772" s="2"/>
      <c r="BX772" s="2"/>
      <c r="BY772" s="2"/>
      <c r="BZ772" s="2"/>
      <c r="CA772" s="2"/>
      <c r="CB772" s="2"/>
      <c r="CC772" s="2"/>
      <c r="CD772" s="2"/>
      <c r="CE772" s="2"/>
      <c r="CF772" s="2"/>
      <c r="CG772" s="2"/>
      <c r="CH772" s="2"/>
      <c r="CI772" s="2"/>
      <c r="CJ772" s="2"/>
      <c r="CK772" s="2"/>
      <c r="CL772" s="2"/>
    </row>
    <row r="773" spans="1:90" ht="12.7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c r="BR773" s="2"/>
      <c r="BS773" s="2"/>
      <c r="BT773" s="2"/>
      <c r="BU773" s="2"/>
      <c r="BV773" s="2"/>
      <c r="BW773" s="2"/>
      <c r="BX773" s="2"/>
      <c r="BY773" s="2"/>
      <c r="BZ773" s="2"/>
      <c r="CA773" s="2"/>
      <c r="CB773" s="2"/>
      <c r="CC773" s="2"/>
      <c r="CD773" s="2"/>
      <c r="CE773" s="2"/>
      <c r="CF773" s="2"/>
      <c r="CG773" s="2"/>
      <c r="CH773" s="2"/>
      <c r="CI773" s="2"/>
      <c r="CJ773" s="2"/>
      <c r="CK773" s="2"/>
      <c r="CL773" s="2"/>
    </row>
    <row r="774" spans="1:90" ht="12.7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c r="BS774" s="2"/>
      <c r="BT774" s="2"/>
      <c r="BU774" s="2"/>
      <c r="BV774" s="2"/>
      <c r="BW774" s="2"/>
      <c r="BX774" s="2"/>
      <c r="BY774" s="2"/>
      <c r="BZ774" s="2"/>
      <c r="CA774" s="2"/>
      <c r="CB774" s="2"/>
      <c r="CC774" s="2"/>
      <c r="CD774" s="2"/>
      <c r="CE774" s="2"/>
      <c r="CF774" s="2"/>
      <c r="CG774" s="2"/>
      <c r="CH774" s="2"/>
      <c r="CI774" s="2"/>
      <c r="CJ774" s="2"/>
      <c r="CK774" s="2"/>
      <c r="CL774" s="2"/>
    </row>
    <row r="775" spans="1:90" ht="12.7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c r="BS775" s="2"/>
      <c r="BT775" s="2"/>
      <c r="BU775" s="2"/>
      <c r="BV775" s="2"/>
      <c r="BW775" s="2"/>
      <c r="BX775" s="2"/>
      <c r="BY775" s="2"/>
      <c r="BZ775" s="2"/>
      <c r="CA775" s="2"/>
      <c r="CB775" s="2"/>
      <c r="CC775" s="2"/>
      <c r="CD775" s="2"/>
      <c r="CE775" s="2"/>
      <c r="CF775" s="2"/>
      <c r="CG775" s="2"/>
      <c r="CH775" s="2"/>
      <c r="CI775" s="2"/>
      <c r="CJ775" s="2"/>
      <c r="CK775" s="2"/>
      <c r="CL775" s="2"/>
    </row>
    <row r="776" spans="1:90" ht="12.7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2"/>
      <c r="BT776" s="2"/>
      <c r="BU776" s="2"/>
      <c r="BV776" s="2"/>
      <c r="BW776" s="2"/>
      <c r="BX776" s="2"/>
      <c r="BY776" s="2"/>
      <c r="BZ776" s="2"/>
      <c r="CA776" s="2"/>
      <c r="CB776" s="2"/>
      <c r="CC776" s="2"/>
      <c r="CD776" s="2"/>
      <c r="CE776" s="2"/>
      <c r="CF776" s="2"/>
      <c r="CG776" s="2"/>
      <c r="CH776" s="2"/>
      <c r="CI776" s="2"/>
      <c r="CJ776" s="2"/>
      <c r="CK776" s="2"/>
      <c r="CL776" s="2"/>
    </row>
    <row r="777" spans="1:90" ht="12.7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c r="BS777" s="2"/>
      <c r="BT777" s="2"/>
      <c r="BU777" s="2"/>
      <c r="BV777" s="2"/>
      <c r="BW777" s="2"/>
      <c r="BX777" s="2"/>
      <c r="BY777" s="2"/>
      <c r="BZ777" s="2"/>
      <c r="CA777" s="2"/>
      <c r="CB777" s="2"/>
      <c r="CC777" s="2"/>
      <c r="CD777" s="2"/>
      <c r="CE777" s="2"/>
      <c r="CF777" s="2"/>
      <c r="CG777" s="2"/>
      <c r="CH777" s="2"/>
      <c r="CI777" s="2"/>
      <c r="CJ777" s="2"/>
      <c r="CK777" s="2"/>
      <c r="CL777" s="2"/>
    </row>
    <row r="778" spans="1:90" ht="12.7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c r="BS778" s="2"/>
      <c r="BT778" s="2"/>
      <c r="BU778" s="2"/>
      <c r="BV778" s="2"/>
      <c r="BW778" s="2"/>
      <c r="BX778" s="2"/>
      <c r="BY778" s="2"/>
      <c r="BZ778" s="2"/>
      <c r="CA778" s="2"/>
      <c r="CB778" s="2"/>
      <c r="CC778" s="2"/>
      <c r="CD778" s="2"/>
      <c r="CE778" s="2"/>
      <c r="CF778" s="2"/>
      <c r="CG778" s="2"/>
      <c r="CH778" s="2"/>
      <c r="CI778" s="2"/>
      <c r="CJ778" s="2"/>
      <c r="CK778" s="2"/>
      <c r="CL778" s="2"/>
    </row>
    <row r="779" spans="1:90" ht="12.7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c r="BR779" s="2"/>
      <c r="BS779" s="2"/>
      <c r="BT779" s="2"/>
      <c r="BU779" s="2"/>
      <c r="BV779" s="2"/>
      <c r="BW779" s="2"/>
      <c r="BX779" s="2"/>
      <c r="BY779" s="2"/>
      <c r="BZ779" s="2"/>
      <c r="CA779" s="2"/>
      <c r="CB779" s="2"/>
      <c r="CC779" s="2"/>
      <c r="CD779" s="2"/>
      <c r="CE779" s="2"/>
      <c r="CF779" s="2"/>
      <c r="CG779" s="2"/>
      <c r="CH779" s="2"/>
      <c r="CI779" s="2"/>
      <c r="CJ779" s="2"/>
      <c r="CK779" s="2"/>
      <c r="CL779" s="2"/>
    </row>
    <row r="780" spans="1:90" ht="12.7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2"/>
      <c r="BT780" s="2"/>
      <c r="BU780" s="2"/>
      <c r="BV780" s="2"/>
      <c r="BW780" s="2"/>
      <c r="BX780" s="2"/>
      <c r="BY780" s="2"/>
      <c r="BZ780" s="2"/>
      <c r="CA780" s="2"/>
      <c r="CB780" s="2"/>
      <c r="CC780" s="2"/>
      <c r="CD780" s="2"/>
      <c r="CE780" s="2"/>
      <c r="CF780" s="2"/>
      <c r="CG780" s="2"/>
      <c r="CH780" s="2"/>
      <c r="CI780" s="2"/>
      <c r="CJ780" s="2"/>
      <c r="CK780" s="2"/>
      <c r="CL780" s="2"/>
    </row>
    <row r="781" spans="1:90" ht="12.7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c r="BS781" s="2"/>
      <c r="BT781" s="2"/>
      <c r="BU781" s="2"/>
      <c r="BV781" s="2"/>
      <c r="BW781" s="2"/>
      <c r="BX781" s="2"/>
      <c r="BY781" s="2"/>
      <c r="BZ781" s="2"/>
      <c r="CA781" s="2"/>
      <c r="CB781" s="2"/>
      <c r="CC781" s="2"/>
      <c r="CD781" s="2"/>
      <c r="CE781" s="2"/>
      <c r="CF781" s="2"/>
      <c r="CG781" s="2"/>
      <c r="CH781" s="2"/>
      <c r="CI781" s="2"/>
      <c r="CJ781" s="2"/>
      <c r="CK781" s="2"/>
      <c r="CL781" s="2"/>
    </row>
    <row r="782" spans="1:90" ht="12.7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c r="BS782" s="2"/>
      <c r="BT782" s="2"/>
      <c r="BU782" s="2"/>
      <c r="BV782" s="2"/>
      <c r="BW782" s="2"/>
      <c r="BX782" s="2"/>
      <c r="BY782" s="2"/>
      <c r="BZ782" s="2"/>
      <c r="CA782" s="2"/>
      <c r="CB782" s="2"/>
      <c r="CC782" s="2"/>
      <c r="CD782" s="2"/>
      <c r="CE782" s="2"/>
      <c r="CF782" s="2"/>
      <c r="CG782" s="2"/>
      <c r="CH782" s="2"/>
      <c r="CI782" s="2"/>
      <c r="CJ782" s="2"/>
      <c r="CK782" s="2"/>
      <c r="CL782" s="2"/>
    </row>
    <row r="783" spans="1:90" ht="12.7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c r="BR783" s="2"/>
      <c r="BS783" s="2"/>
      <c r="BT783" s="2"/>
      <c r="BU783" s="2"/>
      <c r="BV783" s="2"/>
      <c r="BW783" s="2"/>
      <c r="BX783" s="2"/>
      <c r="BY783" s="2"/>
      <c r="BZ783" s="2"/>
      <c r="CA783" s="2"/>
      <c r="CB783" s="2"/>
      <c r="CC783" s="2"/>
      <c r="CD783" s="2"/>
      <c r="CE783" s="2"/>
      <c r="CF783" s="2"/>
      <c r="CG783" s="2"/>
      <c r="CH783" s="2"/>
      <c r="CI783" s="2"/>
      <c r="CJ783" s="2"/>
      <c r="CK783" s="2"/>
      <c r="CL783" s="2"/>
    </row>
    <row r="784" spans="1:90" ht="12.7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c r="BS784" s="2"/>
      <c r="BT784" s="2"/>
      <c r="BU784" s="2"/>
      <c r="BV784" s="2"/>
      <c r="BW784" s="2"/>
      <c r="BX784" s="2"/>
      <c r="BY784" s="2"/>
      <c r="BZ784" s="2"/>
      <c r="CA784" s="2"/>
      <c r="CB784" s="2"/>
      <c r="CC784" s="2"/>
      <c r="CD784" s="2"/>
      <c r="CE784" s="2"/>
      <c r="CF784" s="2"/>
      <c r="CG784" s="2"/>
      <c r="CH784" s="2"/>
      <c r="CI784" s="2"/>
      <c r="CJ784" s="2"/>
      <c r="CK784" s="2"/>
      <c r="CL784" s="2"/>
    </row>
    <row r="785" spans="1:90" ht="12.7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c r="BS785" s="2"/>
      <c r="BT785" s="2"/>
      <c r="BU785" s="2"/>
      <c r="BV785" s="2"/>
      <c r="BW785" s="2"/>
      <c r="BX785" s="2"/>
      <c r="BY785" s="2"/>
      <c r="BZ785" s="2"/>
      <c r="CA785" s="2"/>
      <c r="CB785" s="2"/>
      <c r="CC785" s="2"/>
      <c r="CD785" s="2"/>
      <c r="CE785" s="2"/>
      <c r="CF785" s="2"/>
      <c r="CG785" s="2"/>
      <c r="CH785" s="2"/>
      <c r="CI785" s="2"/>
      <c r="CJ785" s="2"/>
      <c r="CK785" s="2"/>
      <c r="CL785" s="2"/>
    </row>
    <row r="786" spans="1:90" ht="12.7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c r="BV786" s="2"/>
      <c r="BW786" s="2"/>
      <c r="BX786" s="2"/>
      <c r="BY786" s="2"/>
      <c r="BZ786" s="2"/>
      <c r="CA786" s="2"/>
      <c r="CB786" s="2"/>
      <c r="CC786" s="2"/>
      <c r="CD786" s="2"/>
      <c r="CE786" s="2"/>
      <c r="CF786" s="2"/>
      <c r="CG786" s="2"/>
      <c r="CH786" s="2"/>
      <c r="CI786" s="2"/>
      <c r="CJ786" s="2"/>
      <c r="CK786" s="2"/>
      <c r="CL786" s="2"/>
    </row>
    <row r="787" spans="1:90" ht="12.7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c r="BR787" s="2"/>
      <c r="BS787" s="2"/>
      <c r="BT787" s="2"/>
      <c r="BU787" s="2"/>
      <c r="BV787" s="2"/>
      <c r="BW787" s="2"/>
      <c r="BX787" s="2"/>
      <c r="BY787" s="2"/>
      <c r="BZ787" s="2"/>
      <c r="CA787" s="2"/>
      <c r="CB787" s="2"/>
      <c r="CC787" s="2"/>
      <c r="CD787" s="2"/>
      <c r="CE787" s="2"/>
      <c r="CF787" s="2"/>
      <c r="CG787" s="2"/>
      <c r="CH787" s="2"/>
      <c r="CI787" s="2"/>
      <c r="CJ787" s="2"/>
      <c r="CK787" s="2"/>
      <c r="CL787" s="2"/>
    </row>
    <row r="788" spans="1:90" ht="12.7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c r="BS788" s="2"/>
      <c r="BT788" s="2"/>
      <c r="BU788" s="2"/>
      <c r="BV788" s="2"/>
      <c r="BW788" s="2"/>
      <c r="BX788" s="2"/>
      <c r="BY788" s="2"/>
      <c r="BZ788" s="2"/>
      <c r="CA788" s="2"/>
      <c r="CB788" s="2"/>
      <c r="CC788" s="2"/>
      <c r="CD788" s="2"/>
      <c r="CE788" s="2"/>
      <c r="CF788" s="2"/>
      <c r="CG788" s="2"/>
      <c r="CH788" s="2"/>
      <c r="CI788" s="2"/>
      <c r="CJ788" s="2"/>
      <c r="CK788" s="2"/>
      <c r="CL788" s="2"/>
    </row>
    <row r="789" spans="1:90" ht="12.7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c r="BS789" s="2"/>
      <c r="BT789" s="2"/>
      <c r="BU789" s="2"/>
      <c r="BV789" s="2"/>
      <c r="BW789" s="2"/>
      <c r="BX789" s="2"/>
      <c r="BY789" s="2"/>
      <c r="BZ789" s="2"/>
      <c r="CA789" s="2"/>
      <c r="CB789" s="2"/>
      <c r="CC789" s="2"/>
      <c r="CD789" s="2"/>
      <c r="CE789" s="2"/>
      <c r="CF789" s="2"/>
      <c r="CG789" s="2"/>
      <c r="CH789" s="2"/>
      <c r="CI789" s="2"/>
      <c r="CJ789" s="2"/>
      <c r="CK789" s="2"/>
      <c r="CL789" s="2"/>
    </row>
    <row r="790" spans="1:90" ht="12.7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c r="BS790" s="2"/>
      <c r="BT790" s="2"/>
      <c r="BU790" s="2"/>
      <c r="BV790" s="2"/>
      <c r="BW790" s="2"/>
      <c r="BX790" s="2"/>
      <c r="BY790" s="2"/>
      <c r="BZ790" s="2"/>
      <c r="CA790" s="2"/>
      <c r="CB790" s="2"/>
      <c r="CC790" s="2"/>
      <c r="CD790" s="2"/>
      <c r="CE790" s="2"/>
      <c r="CF790" s="2"/>
      <c r="CG790" s="2"/>
      <c r="CH790" s="2"/>
      <c r="CI790" s="2"/>
      <c r="CJ790" s="2"/>
      <c r="CK790" s="2"/>
      <c r="CL790" s="2"/>
    </row>
    <row r="791" spans="1:90" ht="12.7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c r="BS791" s="2"/>
      <c r="BT791" s="2"/>
      <c r="BU791" s="2"/>
      <c r="BV791" s="2"/>
      <c r="BW791" s="2"/>
      <c r="BX791" s="2"/>
      <c r="BY791" s="2"/>
      <c r="BZ791" s="2"/>
      <c r="CA791" s="2"/>
      <c r="CB791" s="2"/>
      <c r="CC791" s="2"/>
      <c r="CD791" s="2"/>
      <c r="CE791" s="2"/>
      <c r="CF791" s="2"/>
      <c r="CG791" s="2"/>
      <c r="CH791" s="2"/>
      <c r="CI791" s="2"/>
      <c r="CJ791" s="2"/>
      <c r="CK791" s="2"/>
      <c r="CL791" s="2"/>
    </row>
    <row r="792" spans="1:90" ht="12.7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c r="BS792" s="2"/>
      <c r="BT792" s="2"/>
      <c r="BU792" s="2"/>
      <c r="BV792" s="2"/>
      <c r="BW792" s="2"/>
      <c r="BX792" s="2"/>
      <c r="BY792" s="2"/>
      <c r="BZ792" s="2"/>
      <c r="CA792" s="2"/>
      <c r="CB792" s="2"/>
      <c r="CC792" s="2"/>
      <c r="CD792" s="2"/>
      <c r="CE792" s="2"/>
      <c r="CF792" s="2"/>
      <c r="CG792" s="2"/>
      <c r="CH792" s="2"/>
      <c r="CI792" s="2"/>
      <c r="CJ792" s="2"/>
      <c r="CK792" s="2"/>
      <c r="CL792" s="2"/>
    </row>
    <row r="793" spans="1:90" ht="12.7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c r="BS793" s="2"/>
      <c r="BT793" s="2"/>
      <c r="BU793" s="2"/>
      <c r="BV793" s="2"/>
      <c r="BW793" s="2"/>
      <c r="BX793" s="2"/>
      <c r="BY793" s="2"/>
      <c r="BZ793" s="2"/>
      <c r="CA793" s="2"/>
      <c r="CB793" s="2"/>
      <c r="CC793" s="2"/>
      <c r="CD793" s="2"/>
      <c r="CE793" s="2"/>
      <c r="CF793" s="2"/>
      <c r="CG793" s="2"/>
      <c r="CH793" s="2"/>
      <c r="CI793" s="2"/>
      <c r="CJ793" s="2"/>
      <c r="CK793" s="2"/>
      <c r="CL793" s="2"/>
    </row>
    <row r="794" spans="1:90" ht="12.7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c r="BS794" s="2"/>
      <c r="BT794" s="2"/>
      <c r="BU794" s="2"/>
      <c r="BV794" s="2"/>
      <c r="BW794" s="2"/>
      <c r="BX794" s="2"/>
      <c r="BY794" s="2"/>
      <c r="BZ794" s="2"/>
      <c r="CA794" s="2"/>
      <c r="CB794" s="2"/>
      <c r="CC794" s="2"/>
      <c r="CD794" s="2"/>
      <c r="CE794" s="2"/>
      <c r="CF794" s="2"/>
      <c r="CG794" s="2"/>
      <c r="CH794" s="2"/>
      <c r="CI794" s="2"/>
      <c r="CJ794" s="2"/>
      <c r="CK794" s="2"/>
      <c r="CL794" s="2"/>
    </row>
    <row r="795" spans="1:90" ht="12.7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c r="BS795" s="2"/>
      <c r="BT795" s="2"/>
      <c r="BU795" s="2"/>
      <c r="BV795" s="2"/>
      <c r="BW795" s="2"/>
      <c r="BX795" s="2"/>
      <c r="BY795" s="2"/>
      <c r="BZ795" s="2"/>
      <c r="CA795" s="2"/>
      <c r="CB795" s="2"/>
      <c r="CC795" s="2"/>
      <c r="CD795" s="2"/>
      <c r="CE795" s="2"/>
      <c r="CF795" s="2"/>
      <c r="CG795" s="2"/>
      <c r="CH795" s="2"/>
      <c r="CI795" s="2"/>
      <c r="CJ795" s="2"/>
      <c r="CK795" s="2"/>
      <c r="CL795" s="2"/>
    </row>
    <row r="796" spans="1:90" ht="12.7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c r="BV796" s="2"/>
      <c r="BW796" s="2"/>
      <c r="BX796" s="2"/>
      <c r="BY796" s="2"/>
      <c r="BZ796" s="2"/>
      <c r="CA796" s="2"/>
      <c r="CB796" s="2"/>
      <c r="CC796" s="2"/>
      <c r="CD796" s="2"/>
      <c r="CE796" s="2"/>
      <c r="CF796" s="2"/>
      <c r="CG796" s="2"/>
      <c r="CH796" s="2"/>
      <c r="CI796" s="2"/>
      <c r="CJ796" s="2"/>
      <c r="CK796" s="2"/>
      <c r="CL796" s="2"/>
    </row>
    <row r="797" spans="1:90" ht="12.7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c r="BS797" s="2"/>
      <c r="BT797" s="2"/>
      <c r="BU797" s="2"/>
      <c r="BV797" s="2"/>
      <c r="BW797" s="2"/>
      <c r="BX797" s="2"/>
      <c r="BY797" s="2"/>
      <c r="BZ797" s="2"/>
      <c r="CA797" s="2"/>
      <c r="CB797" s="2"/>
      <c r="CC797" s="2"/>
      <c r="CD797" s="2"/>
      <c r="CE797" s="2"/>
      <c r="CF797" s="2"/>
      <c r="CG797" s="2"/>
      <c r="CH797" s="2"/>
      <c r="CI797" s="2"/>
      <c r="CJ797" s="2"/>
      <c r="CK797" s="2"/>
      <c r="CL797" s="2"/>
    </row>
    <row r="798" spans="1:90" ht="12.7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c r="BR798" s="2"/>
      <c r="BS798" s="2"/>
      <c r="BT798" s="2"/>
      <c r="BU798" s="2"/>
      <c r="BV798" s="2"/>
      <c r="BW798" s="2"/>
      <c r="BX798" s="2"/>
      <c r="BY798" s="2"/>
      <c r="BZ798" s="2"/>
      <c r="CA798" s="2"/>
      <c r="CB798" s="2"/>
      <c r="CC798" s="2"/>
      <c r="CD798" s="2"/>
      <c r="CE798" s="2"/>
      <c r="CF798" s="2"/>
      <c r="CG798" s="2"/>
      <c r="CH798" s="2"/>
      <c r="CI798" s="2"/>
      <c r="CJ798" s="2"/>
      <c r="CK798" s="2"/>
      <c r="CL798" s="2"/>
    </row>
    <row r="799" spans="1:90" ht="12.7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c r="BS799" s="2"/>
      <c r="BT799" s="2"/>
      <c r="BU799" s="2"/>
      <c r="BV799" s="2"/>
      <c r="BW799" s="2"/>
      <c r="BX799" s="2"/>
      <c r="BY799" s="2"/>
      <c r="BZ799" s="2"/>
      <c r="CA799" s="2"/>
      <c r="CB799" s="2"/>
      <c r="CC799" s="2"/>
      <c r="CD799" s="2"/>
      <c r="CE799" s="2"/>
      <c r="CF799" s="2"/>
      <c r="CG799" s="2"/>
      <c r="CH799" s="2"/>
      <c r="CI799" s="2"/>
      <c r="CJ799" s="2"/>
      <c r="CK799" s="2"/>
      <c r="CL799" s="2"/>
    </row>
    <row r="800" spans="1:90" ht="12.7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2"/>
      <c r="BT800" s="2"/>
      <c r="BU800" s="2"/>
      <c r="BV800" s="2"/>
      <c r="BW800" s="2"/>
      <c r="BX800" s="2"/>
      <c r="BY800" s="2"/>
      <c r="BZ800" s="2"/>
      <c r="CA800" s="2"/>
      <c r="CB800" s="2"/>
      <c r="CC800" s="2"/>
      <c r="CD800" s="2"/>
      <c r="CE800" s="2"/>
      <c r="CF800" s="2"/>
      <c r="CG800" s="2"/>
      <c r="CH800" s="2"/>
      <c r="CI800" s="2"/>
      <c r="CJ800" s="2"/>
      <c r="CK800" s="2"/>
      <c r="CL800" s="2"/>
    </row>
    <row r="801" spans="1:90" ht="12.7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2"/>
      <c r="BT801" s="2"/>
      <c r="BU801" s="2"/>
      <c r="BV801" s="2"/>
      <c r="BW801" s="2"/>
      <c r="BX801" s="2"/>
      <c r="BY801" s="2"/>
      <c r="BZ801" s="2"/>
      <c r="CA801" s="2"/>
      <c r="CB801" s="2"/>
      <c r="CC801" s="2"/>
      <c r="CD801" s="2"/>
      <c r="CE801" s="2"/>
      <c r="CF801" s="2"/>
      <c r="CG801" s="2"/>
      <c r="CH801" s="2"/>
      <c r="CI801" s="2"/>
      <c r="CJ801" s="2"/>
      <c r="CK801" s="2"/>
      <c r="CL801" s="2"/>
    </row>
    <row r="802" spans="1:90" ht="12.7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c r="BS802" s="2"/>
      <c r="BT802" s="2"/>
      <c r="BU802" s="2"/>
      <c r="BV802" s="2"/>
      <c r="BW802" s="2"/>
      <c r="BX802" s="2"/>
      <c r="BY802" s="2"/>
      <c r="BZ802" s="2"/>
      <c r="CA802" s="2"/>
      <c r="CB802" s="2"/>
      <c r="CC802" s="2"/>
      <c r="CD802" s="2"/>
      <c r="CE802" s="2"/>
      <c r="CF802" s="2"/>
      <c r="CG802" s="2"/>
      <c r="CH802" s="2"/>
      <c r="CI802" s="2"/>
      <c r="CJ802" s="2"/>
      <c r="CK802" s="2"/>
      <c r="CL802" s="2"/>
    </row>
    <row r="803" spans="1:90" ht="12.7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c r="BS803" s="2"/>
      <c r="BT803" s="2"/>
      <c r="BU803" s="2"/>
      <c r="BV803" s="2"/>
      <c r="BW803" s="2"/>
      <c r="BX803" s="2"/>
      <c r="BY803" s="2"/>
      <c r="BZ803" s="2"/>
      <c r="CA803" s="2"/>
      <c r="CB803" s="2"/>
      <c r="CC803" s="2"/>
      <c r="CD803" s="2"/>
      <c r="CE803" s="2"/>
      <c r="CF803" s="2"/>
      <c r="CG803" s="2"/>
      <c r="CH803" s="2"/>
      <c r="CI803" s="2"/>
      <c r="CJ803" s="2"/>
      <c r="CK803" s="2"/>
      <c r="CL803" s="2"/>
    </row>
    <row r="804" spans="1:90" ht="12.7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c r="BV804" s="2"/>
      <c r="BW804" s="2"/>
      <c r="BX804" s="2"/>
      <c r="BY804" s="2"/>
      <c r="BZ804" s="2"/>
      <c r="CA804" s="2"/>
      <c r="CB804" s="2"/>
      <c r="CC804" s="2"/>
      <c r="CD804" s="2"/>
      <c r="CE804" s="2"/>
      <c r="CF804" s="2"/>
      <c r="CG804" s="2"/>
      <c r="CH804" s="2"/>
      <c r="CI804" s="2"/>
      <c r="CJ804" s="2"/>
      <c r="CK804" s="2"/>
      <c r="CL804" s="2"/>
    </row>
    <row r="805" spans="1:90" ht="12.7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2"/>
      <c r="BT805" s="2"/>
      <c r="BU805" s="2"/>
      <c r="BV805" s="2"/>
      <c r="BW805" s="2"/>
      <c r="BX805" s="2"/>
      <c r="BY805" s="2"/>
      <c r="BZ805" s="2"/>
      <c r="CA805" s="2"/>
      <c r="CB805" s="2"/>
      <c r="CC805" s="2"/>
      <c r="CD805" s="2"/>
      <c r="CE805" s="2"/>
      <c r="CF805" s="2"/>
      <c r="CG805" s="2"/>
      <c r="CH805" s="2"/>
      <c r="CI805" s="2"/>
      <c r="CJ805" s="2"/>
      <c r="CK805" s="2"/>
      <c r="CL805" s="2"/>
    </row>
    <row r="806" spans="1:90" ht="12.7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c r="BV806" s="2"/>
      <c r="BW806" s="2"/>
      <c r="BX806" s="2"/>
      <c r="BY806" s="2"/>
      <c r="BZ806" s="2"/>
      <c r="CA806" s="2"/>
      <c r="CB806" s="2"/>
      <c r="CC806" s="2"/>
      <c r="CD806" s="2"/>
      <c r="CE806" s="2"/>
      <c r="CF806" s="2"/>
      <c r="CG806" s="2"/>
      <c r="CH806" s="2"/>
      <c r="CI806" s="2"/>
      <c r="CJ806" s="2"/>
      <c r="CK806" s="2"/>
      <c r="CL806" s="2"/>
    </row>
    <row r="807" spans="1:90" ht="12.7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c r="BV807" s="2"/>
      <c r="BW807" s="2"/>
      <c r="BX807" s="2"/>
      <c r="BY807" s="2"/>
      <c r="BZ807" s="2"/>
      <c r="CA807" s="2"/>
      <c r="CB807" s="2"/>
      <c r="CC807" s="2"/>
      <c r="CD807" s="2"/>
      <c r="CE807" s="2"/>
      <c r="CF807" s="2"/>
      <c r="CG807" s="2"/>
      <c r="CH807" s="2"/>
      <c r="CI807" s="2"/>
      <c r="CJ807" s="2"/>
      <c r="CK807" s="2"/>
      <c r="CL807" s="2"/>
    </row>
    <row r="808" spans="1:90" ht="12.7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2"/>
      <c r="BT808" s="2"/>
      <c r="BU808" s="2"/>
      <c r="BV808" s="2"/>
      <c r="BW808" s="2"/>
      <c r="BX808" s="2"/>
      <c r="BY808" s="2"/>
      <c r="BZ808" s="2"/>
      <c r="CA808" s="2"/>
      <c r="CB808" s="2"/>
      <c r="CC808" s="2"/>
      <c r="CD808" s="2"/>
      <c r="CE808" s="2"/>
      <c r="CF808" s="2"/>
      <c r="CG808" s="2"/>
      <c r="CH808" s="2"/>
      <c r="CI808" s="2"/>
      <c r="CJ808" s="2"/>
      <c r="CK808" s="2"/>
      <c r="CL808" s="2"/>
    </row>
    <row r="809" spans="1:90" ht="12.7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c r="BS809" s="2"/>
      <c r="BT809" s="2"/>
      <c r="BU809" s="2"/>
      <c r="BV809" s="2"/>
      <c r="BW809" s="2"/>
      <c r="BX809" s="2"/>
      <c r="BY809" s="2"/>
      <c r="BZ809" s="2"/>
      <c r="CA809" s="2"/>
      <c r="CB809" s="2"/>
      <c r="CC809" s="2"/>
      <c r="CD809" s="2"/>
      <c r="CE809" s="2"/>
      <c r="CF809" s="2"/>
      <c r="CG809" s="2"/>
      <c r="CH809" s="2"/>
      <c r="CI809" s="2"/>
      <c r="CJ809" s="2"/>
      <c r="CK809" s="2"/>
      <c r="CL809" s="2"/>
    </row>
    <row r="810" spans="1:90" ht="12.7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2"/>
      <c r="BT810" s="2"/>
      <c r="BU810" s="2"/>
      <c r="BV810" s="2"/>
      <c r="BW810" s="2"/>
      <c r="BX810" s="2"/>
      <c r="BY810" s="2"/>
      <c r="BZ810" s="2"/>
      <c r="CA810" s="2"/>
      <c r="CB810" s="2"/>
      <c r="CC810" s="2"/>
      <c r="CD810" s="2"/>
      <c r="CE810" s="2"/>
      <c r="CF810" s="2"/>
      <c r="CG810" s="2"/>
      <c r="CH810" s="2"/>
      <c r="CI810" s="2"/>
      <c r="CJ810" s="2"/>
      <c r="CK810" s="2"/>
      <c r="CL810" s="2"/>
    </row>
    <row r="811" spans="1:90" ht="12.7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c r="BS811" s="2"/>
      <c r="BT811" s="2"/>
      <c r="BU811" s="2"/>
      <c r="BV811" s="2"/>
      <c r="BW811" s="2"/>
      <c r="BX811" s="2"/>
      <c r="BY811" s="2"/>
      <c r="BZ811" s="2"/>
      <c r="CA811" s="2"/>
      <c r="CB811" s="2"/>
      <c r="CC811" s="2"/>
      <c r="CD811" s="2"/>
      <c r="CE811" s="2"/>
      <c r="CF811" s="2"/>
      <c r="CG811" s="2"/>
      <c r="CH811" s="2"/>
      <c r="CI811" s="2"/>
      <c r="CJ811" s="2"/>
      <c r="CK811" s="2"/>
      <c r="CL811" s="2"/>
    </row>
    <row r="812" spans="1:90" ht="12.7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c r="BT812" s="2"/>
      <c r="BU812" s="2"/>
      <c r="BV812" s="2"/>
      <c r="BW812" s="2"/>
      <c r="BX812" s="2"/>
      <c r="BY812" s="2"/>
      <c r="BZ812" s="2"/>
      <c r="CA812" s="2"/>
      <c r="CB812" s="2"/>
      <c r="CC812" s="2"/>
      <c r="CD812" s="2"/>
      <c r="CE812" s="2"/>
      <c r="CF812" s="2"/>
      <c r="CG812" s="2"/>
      <c r="CH812" s="2"/>
      <c r="CI812" s="2"/>
      <c r="CJ812" s="2"/>
      <c r="CK812" s="2"/>
      <c r="CL812" s="2"/>
    </row>
    <row r="813" spans="1:90" ht="12.7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c r="BT813" s="2"/>
      <c r="BU813" s="2"/>
      <c r="BV813" s="2"/>
      <c r="BW813" s="2"/>
      <c r="BX813" s="2"/>
      <c r="BY813" s="2"/>
      <c r="BZ813" s="2"/>
      <c r="CA813" s="2"/>
      <c r="CB813" s="2"/>
      <c r="CC813" s="2"/>
      <c r="CD813" s="2"/>
      <c r="CE813" s="2"/>
      <c r="CF813" s="2"/>
      <c r="CG813" s="2"/>
      <c r="CH813" s="2"/>
      <c r="CI813" s="2"/>
      <c r="CJ813" s="2"/>
      <c r="CK813" s="2"/>
      <c r="CL813" s="2"/>
    </row>
    <row r="814" spans="1:90" ht="12.7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c r="BU814" s="2"/>
      <c r="BV814" s="2"/>
      <c r="BW814" s="2"/>
      <c r="BX814" s="2"/>
      <c r="BY814" s="2"/>
      <c r="BZ814" s="2"/>
      <c r="CA814" s="2"/>
      <c r="CB814" s="2"/>
      <c r="CC814" s="2"/>
      <c r="CD814" s="2"/>
      <c r="CE814" s="2"/>
      <c r="CF814" s="2"/>
      <c r="CG814" s="2"/>
      <c r="CH814" s="2"/>
      <c r="CI814" s="2"/>
      <c r="CJ814" s="2"/>
      <c r="CK814" s="2"/>
      <c r="CL814" s="2"/>
    </row>
    <row r="815" spans="1:90" ht="12.7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c r="BU815" s="2"/>
      <c r="BV815" s="2"/>
      <c r="BW815" s="2"/>
      <c r="BX815" s="2"/>
      <c r="BY815" s="2"/>
      <c r="BZ815" s="2"/>
      <c r="CA815" s="2"/>
      <c r="CB815" s="2"/>
      <c r="CC815" s="2"/>
      <c r="CD815" s="2"/>
      <c r="CE815" s="2"/>
      <c r="CF815" s="2"/>
      <c r="CG815" s="2"/>
      <c r="CH815" s="2"/>
      <c r="CI815" s="2"/>
      <c r="CJ815" s="2"/>
      <c r="CK815" s="2"/>
      <c r="CL815" s="2"/>
    </row>
    <row r="816" spans="1:90" ht="12.7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c r="BU816" s="2"/>
      <c r="BV816" s="2"/>
      <c r="BW816" s="2"/>
      <c r="BX816" s="2"/>
      <c r="BY816" s="2"/>
      <c r="BZ816" s="2"/>
      <c r="CA816" s="2"/>
      <c r="CB816" s="2"/>
      <c r="CC816" s="2"/>
      <c r="CD816" s="2"/>
      <c r="CE816" s="2"/>
      <c r="CF816" s="2"/>
      <c r="CG816" s="2"/>
      <c r="CH816" s="2"/>
      <c r="CI816" s="2"/>
      <c r="CJ816" s="2"/>
      <c r="CK816" s="2"/>
      <c r="CL816" s="2"/>
    </row>
    <row r="817" spans="1:90" ht="12.7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c r="BV817" s="2"/>
      <c r="BW817" s="2"/>
      <c r="BX817" s="2"/>
      <c r="BY817" s="2"/>
      <c r="BZ817" s="2"/>
      <c r="CA817" s="2"/>
      <c r="CB817" s="2"/>
      <c r="CC817" s="2"/>
      <c r="CD817" s="2"/>
      <c r="CE817" s="2"/>
      <c r="CF817" s="2"/>
      <c r="CG817" s="2"/>
      <c r="CH817" s="2"/>
      <c r="CI817" s="2"/>
      <c r="CJ817" s="2"/>
      <c r="CK817" s="2"/>
      <c r="CL817" s="2"/>
    </row>
    <row r="818" spans="1:90" ht="12.7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c r="BU818" s="2"/>
      <c r="BV818" s="2"/>
      <c r="BW818" s="2"/>
      <c r="BX818" s="2"/>
      <c r="BY818" s="2"/>
      <c r="BZ818" s="2"/>
      <c r="CA818" s="2"/>
      <c r="CB818" s="2"/>
      <c r="CC818" s="2"/>
      <c r="CD818" s="2"/>
      <c r="CE818" s="2"/>
      <c r="CF818" s="2"/>
      <c r="CG818" s="2"/>
      <c r="CH818" s="2"/>
      <c r="CI818" s="2"/>
      <c r="CJ818" s="2"/>
      <c r="CK818" s="2"/>
      <c r="CL818" s="2"/>
    </row>
    <row r="819" spans="1:90" ht="12.7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c r="BS819" s="2"/>
      <c r="BT819" s="2"/>
      <c r="BU819" s="2"/>
      <c r="BV819" s="2"/>
      <c r="BW819" s="2"/>
      <c r="BX819" s="2"/>
      <c r="BY819" s="2"/>
      <c r="BZ819" s="2"/>
      <c r="CA819" s="2"/>
      <c r="CB819" s="2"/>
      <c r="CC819" s="2"/>
      <c r="CD819" s="2"/>
      <c r="CE819" s="2"/>
      <c r="CF819" s="2"/>
      <c r="CG819" s="2"/>
      <c r="CH819" s="2"/>
      <c r="CI819" s="2"/>
      <c r="CJ819" s="2"/>
      <c r="CK819" s="2"/>
      <c r="CL819" s="2"/>
    </row>
    <row r="820" spans="1:90" ht="12.7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c r="BV820" s="2"/>
      <c r="BW820" s="2"/>
      <c r="BX820" s="2"/>
      <c r="BY820" s="2"/>
      <c r="BZ820" s="2"/>
      <c r="CA820" s="2"/>
      <c r="CB820" s="2"/>
      <c r="CC820" s="2"/>
      <c r="CD820" s="2"/>
      <c r="CE820" s="2"/>
      <c r="CF820" s="2"/>
      <c r="CG820" s="2"/>
      <c r="CH820" s="2"/>
      <c r="CI820" s="2"/>
      <c r="CJ820" s="2"/>
      <c r="CK820" s="2"/>
      <c r="CL820" s="2"/>
    </row>
    <row r="821" spans="1:90" ht="12.7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2"/>
      <c r="BT821" s="2"/>
      <c r="BU821" s="2"/>
      <c r="BV821" s="2"/>
      <c r="BW821" s="2"/>
      <c r="BX821" s="2"/>
      <c r="BY821" s="2"/>
      <c r="BZ821" s="2"/>
      <c r="CA821" s="2"/>
      <c r="CB821" s="2"/>
      <c r="CC821" s="2"/>
      <c r="CD821" s="2"/>
      <c r="CE821" s="2"/>
      <c r="CF821" s="2"/>
      <c r="CG821" s="2"/>
      <c r="CH821" s="2"/>
      <c r="CI821" s="2"/>
      <c r="CJ821" s="2"/>
      <c r="CK821" s="2"/>
      <c r="CL821" s="2"/>
    </row>
    <row r="822" spans="1:90" ht="12.7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c r="BS822" s="2"/>
      <c r="BT822" s="2"/>
      <c r="BU822" s="2"/>
      <c r="BV822" s="2"/>
      <c r="BW822" s="2"/>
      <c r="BX822" s="2"/>
      <c r="BY822" s="2"/>
      <c r="BZ822" s="2"/>
      <c r="CA822" s="2"/>
      <c r="CB822" s="2"/>
      <c r="CC822" s="2"/>
      <c r="CD822" s="2"/>
      <c r="CE822" s="2"/>
      <c r="CF822" s="2"/>
      <c r="CG822" s="2"/>
      <c r="CH822" s="2"/>
      <c r="CI822" s="2"/>
      <c r="CJ822" s="2"/>
      <c r="CK822" s="2"/>
      <c r="CL822" s="2"/>
    </row>
    <row r="823" spans="1:90" ht="12.7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c r="BS823" s="2"/>
      <c r="BT823" s="2"/>
      <c r="BU823" s="2"/>
      <c r="BV823" s="2"/>
      <c r="BW823" s="2"/>
      <c r="BX823" s="2"/>
      <c r="BY823" s="2"/>
      <c r="BZ823" s="2"/>
      <c r="CA823" s="2"/>
      <c r="CB823" s="2"/>
      <c r="CC823" s="2"/>
      <c r="CD823" s="2"/>
      <c r="CE823" s="2"/>
      <c r="CF823" s="2"/>
      <c r="CG823" s="2"/>
      <c r="CH823" s="2"/>
      <c r="CI823" s="2"/>
      <c r="CJ823" s="2"/>
      <c r="CK823" s="2"/>
      <c r="CL823" s="2"/>
    </row>
    <row r="824" spans="1:90" ht="12.7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c r="BS824" s="2"/>
      <c r="BT824" s="2"/>
      <c r="BU824" s="2"/>
      <c r="BV824" s="2"/>
      <c r="BW824" s="2"/>
      <c r="BX824" s="2"/>
      <c r="BY824" s="2"/>
      <c r="BZ824" s="2"/>
      <c r="CA824" s="2"/>
      <c r="CB824" s="2"/>
      <c r="CC824" s="2"/>
      <c r="CD824" s="2"/>
      <c r="CE824" s="2"/>
      <c r="CF824" s="2"/>
      <c r="CG824" s="2"/>
      <c r="CH824" s="2"/>
      <c r="CI824" s="2"/>
      <c r="CJ824" s="2"/>
      <c r="CK824" s="2"/>
      <c r="CL824" s="2"/>
    </row>
    <row r="825" spans="1:90" ht="12.7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c r="BS825" s="2"/>
      <c r="BT825" s="2"/>
      <c r="BU825" s="2"/>
      <c r="BV825" s="2"/>
      <c r="BW825" s="2"/>
      <c r="BX825" s="2"/>
      <c r="BY825" s="2"/>
      <c r="BZ825" s="2"/>
      <c r="CA825" s="2"/>
      <c r="CB825" s="2"/>
      <c r="CC825" s="2"/>
      <c r="CD825" s="2"/>
      <c r="CE825" s="2"/>
      <c r="CF825" s="2"/>
      <c r="CG825" s="2"/>
      <c r="CH825" s="2"/>
      <c r="CI825" s="2"/>
      <c r="CJ825" s="2"/>
      <c r="CK825" s="2"/>
      <c r="CL825" s="2"/>
    </row>
    <row r="826" spans="1:90" ht="12.7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c r="BS826" s="2"/>
      <c r="BT826" s="2"/>
      <c r="BU826" s="2"/>
      <c r="BV826" s="2"/>
      <c r="BW826" s="2"/>
      <c r="BX826" s="2"/>
      <c r="BY826" s="2"/>
      <c r="BZ826" s="2"/>
      <c r="CA826" s="2"/>
      <c r="CB826" s="2"/>
      <c r="CC826" s="2"/>
      <c r="CD826" s="2"/>
      <c r="CE826" s="2"/>
      <c r="CF826" s="2"/>
      <c r="CG826" s="2"/>
      <c r="CH826" s="2"/>
      <c r="CI826" s="2"/>
      <c r="CJ826" s="2"/>
      <c r="CK826" s="2"/>
      <c r="CL826" s="2"/>
    </row>
    <row r="827" spans="1:90" ht="12.7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c r="BS827" s="2"/>
      <c r="BT827" s="2"/>
      <c r="BU827" s="2"/>
      <c r="BV827" s="2"/>
      <c r="BW827" s="2"/>
      <c r="BX827" s="2"/>
      <c r="BY827" s="2"/>
      <c r="BZ827" s="2"/>
      <c r="CA827" s="2"/>
      <c r="CB827" s="2"/>
      <c r="CC827" s="2"/>
      <c r="CD827" s="2"/>
      <c r="CE827" s="2"/>
      <c r="CF827" s="2"/>
      <c r="CG827" s="2"/>
      <c r="CH827" s="2"/>
      <c r="CI827" s="2"/>
      <c r="CJ827" s="2"/>
      <c r="CK827" s="2"/>
      <c r="CL827" s="2"/>
    </row>
    <row r="828" spans="1:90" ht="12.7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2"/>
      <c r="BT828" s="2"/>
      <c r="BU828" s="2"/>
      <c r="BV828" s="2"/>
      <c r="BW828" s="2"/>
      <c r="BX828" s="2"/>
      <c r="BY828" s="2"/>
      <c r="BZ828" s="2"/>
      <c r="CA828" s="2"/>
      <c r="CB828" s="2"/>
      <c r="CC828" s="2"/>
      <c r="CD828" s="2"/>
      <c r="CE828" s="2"/>
      <c r="CF828" s="2"/>
      <c r="CG828" s="2"/>
      <c r="CH828" s="2"/>
      <c r="CI828" s="2"/>
      <c r="CJ828" s="2"/>
      <c r="CK828" s="2"/>
      <c r="CL828" s="2"/>
    </row>
    <row r="829" spans="1:90" ht="12.7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c r="BS829" s="2"/>
      <c r="BT829" s="2"/>
      <c r="BU829" s="2"/>
      <c r="BV829" s="2"/>
      <c r="BW829" s="2"/>
      <c r="BX829" s="2"/>
      <c r="BY829" s="2"/>
      <c r="BZ829" s="2"/>
      <c r="CA829" s="2"/>
      <c r="CB829" s="2"/>
      <c r="CC829" s="2"/>
      <c r="CD829" s="2"/>
      <c r="CE829" s="2"/>
      <c r="CF829" s="2"/>
      <c r="CG829" s="2"/>
      <c r="CH829" s="2"/>
      <c r="CI829" s="2"/>
      <c r="CJ829" s="2"/>
      <c r="CK829" s="2"/>
      <c r="CL829" s="2"/>
    </row>
    <row r="830" spans="1:90" ht="12.7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c r="BS830" s="2"/>
      <c r="BT830" s="2"/>
      <c r="BU830" s="2"/>
      <c r="BV830" s="2"/>
      <c r="BW830" s="2"/>
      <c r="BX830" s="2"/>
      <c r="BY830" s="2"/>
      <c r="BZ830" s="2"/>
      <c r="CA830" s="2"/>
      <c r="CB830" s="2"/>
      <c r="CC830" s="2"/>
      <c r="CD830" s="2"/>
      <c r="CE830" s="2"/>
      <c r="CF830" s="2"/>
      <c r="CG830" s="2"/>
      <c r="CH830" s="2"/>
      <c r="CI830" s="2"/>
      <c r="CJ830" s="2"/>
      <c r="CK830" s="2"/>
      <c r="CL830" s="2"/>
    </row>
    <row r="831" spans="1:90" ht="12.7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c r="BR831" s="2"/>
      <c r="BS831" s="2"/>
      <c r="BT831" s="2"/>
      <c r="BU831" s="2"/>
      <c r="BV831" s="2"/>
      <c r="BW831" s="2"/>
      <c r="BX831" s="2"/>
      <c r="BY831" s="2"/>
      <c r="BZ831" s="2"/>
      <c r="CA831" s="2"/>
      <c r="CB831" s="2"/>
      <c r="CC831" s="2"/>
      <c r="CD831" s="2"/>
      <c r="CE831" s="2"/>
      <c r="CF831" s="2"/>
      <c r="CG831" s="2"/>
      <c r="CH831" s="2"/>
      <c r="CI831" s="2"/>
      <c r="CJ831" s="2"/>
      <c r="CK831" s="2"/>
      <c r="CL831" s="2"/>
    </row>
    <row r="832" spans="1:90" ht="12.7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c r="BS832" s="2"/>
      <c r="BT832" s="2"/>
      <c r="BU832" s="2"/>
      <c r="BV832" s="2"/>
      <c r="BW832" s="2"/>
      <c r="BX832" s="2"/>
      <c r="BY832" s="2"/>
      <c r="BZ832" s="2"/>
      <c r="CA832" s="2"/>
      <c r="CB832" s="2"/>
      <c r="CC832" s="2"/>
      <c r="CD832" s="2"/>
      <c r="CE832" s="2"/>
      <c r="CF832" s="2"/>
      <c r="CG832" s="2"/>
      <c r="CH832" s="2"/>
      <c r="CI832" s="2"/>
      <c r="CJ832" s="2"/>
      <c r="CK832" s="2"/>
      <c r="CL832" s="2"/>
    </row>
    <row r="833" spans="1:90" ht="12.7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c r="BR833" s="2"/>
      <c r="BS833" s="2"/>
      <c r="BT833" s="2"/>
      <c r="BU833" s="2"/>
      <c r="BV833" s="2"/>
      <c r="BW833" s="2"/>
      <c r="BX833" s="2"/>
      <c r="BY833" s="2"/>
      <c r="BZ833" s="2"/>
      <c r="CA833" s="2"/>
      <c r="CB833" s="2"/>
      <c r="CC833" s="2"/>
      <c r="CD833" s="2"/>
      <c r="CE833" s="2"/>
      <c r="CF833" s="2"/>
      <c r="CG833" s="2"/>
      <c r="CH833" s="2"/>
      <c r="CI833" s="2"/>
      <c r="CJ833" s="2"/>
      <c r="CK833" s="2"/>
      <c r="CL833" s="2"/>
    </row>
    <row r="834" spans="1:90" ht="12.7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c r="BS834" s="2"/>
      <c r="BT834" s="2"/>
      <c r="BU834" s="2"/>
      <c r="BV834" s="2"/>
      <c r="BW834" s="2"/>
      <c r="BX834" s="2"/>
      <c r="BY834" s="2"/>
      <c r="BZ834" s="2"/>
      <c r="CA834" s="2"/>
      <c r="CB834" s="2"/>
      <c r="CC834" s="2"/>
      <c r="CD834" s="2"/>
      <c r="CE834" s="2"/>
      <c r="CF834" s="2"/>
      <c r="CG834" s="2"/>
      <c r="CH834" s="2"/>
      <c r="CI834" s="2"/>
      <c r="CJ834" s="2"/>
      <c r="CK834" s="2"/>
      <c r="CL834" s="2"/>
    </row>
    <row r="835" spans="1:90" ht="12.7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c r="BS835" s="2"/>
      <c r="BT835" s="2"/>
      <c r="BU835" s="2"/>
      <c r="BV835" s="2"/>
      <c r="BW835" s="2"/>
      <c r="BX835" s="2"/>
      <c r="BY835" s="2"/>
      <c r="BZ835" s="2"/>
      <c r="CA835" s="2"/>
      <c r="CB835" s="2"/>
      <c r="CC835" s="2"/>
      <c r="CD835" s="2"/>
      <c r="CE835" s="2"/>
      <c r="CF835" s="2"/>
      <c r="CG835" s="2"/>
      <c r="CH835" s="2"/>
      <c r="CI835" s="2"/>
      <c r="CJ835" s="2"/>
      <c r="CK835" s="2"/>
      <c r="CL835" s="2"/>
    </row>
    <row r="836" spans="1:90" ht="12.7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c r="BS836" s="2"/>
      <c r="BT836" s="2"/>
      <c r="BU836" s="2"/>
      <c r="BV836" s="2"/>
      <c r="BW836" s="2"/>
      <c r="BX836" s="2"/>
      <c r="BY836" s="2"/>
      <c r="BZ836" s="2"/>
      <c r="CA836" s="2"/>
      <c r="CB836" s="2"/>
      <c r="CC836" s="2"/>
      <c r="CD836" s="2"/>
      <c r="CE836" s="2"/>
      <c r="CF836" s="2"/>
      <c r="CG836" s="2"/>
      <c r="CH836" s="2"/>
      <c r="CI836" s="2"/>
      <c r="CJ836" s="2"/>
      <c r="CK836" s="2"/>
      <c r="CL836" s="2"/>
    </row>
    <row r="837" spans="1:90" ht="12.7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c r="BR837" s="2"/>
      <c r="BS837" s="2"/>
      <c r="BT837" s="2"/>
      <c r="BU837" s="2"/>
      <c r="BV837" s="2"/>
      <c r="BW837" s="2"/>
      <c r="BX837" s="2"/>
      <c r="BY837" s="2"/>
      <c r="BZ837" s="2"/>
      <c r="CA837" s="2"/>
      <c r="CB837" s="2"/>
      <c r="CC837" s="2"/>
      <c r="CD837" s="2"/>
      <c r="CE837" s="2"/>
      <c r="CF837" s="2"/>
      <c r="CG837" s="2"/>
      <c r="CH837" s="2"/>
      <c r="CI837" s="2"/>
      <c r="CJ837" s="2"/>
      <c r="CK837" s="2"/>
      <c r="CL837" s="2"/>
    </row>
    <row r="838" spans="1:90" ht="12.7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c r="BS838" s="2"/>
      <c r="BT838" s="2"/>
      <c r="BU838" s="2"/>
      <c r="BV838" s="2"/>
      <c r="BW838" s="2"/>
      <c r="BX838" s="2"/>
      <c r="BY838" s="2"/>
      <c r="BZ838" s="2"/>
      <c r="CA838" s="2"/>
      <c r="CB838" s="2"/>
      <c r="CC838" s="2"/>
      <c r="CD838" s="2"/>
      <c r="CE838" s="2"/>
      <c r="CF838" s="2"/>
      <c r="CG838" s="2"/>
      <c r="CH838" s="2"/>
      <c r="CI838" s="2"/>
      <c r="CJ838" s="2"/>
      <c r="CK838" s="2"/>
      <c r="CL838" s="2"/>
    </row>
    <row r="839" spans="1:90" ht="12.7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c r="BR839" s="2"/>
      <c r="BS839" s="2"/>
      <c r="BT839" s="2"/>
      <c r="BU839" s="2"/>
      <c r="BV839" s="2"/>
      <c r="BW839" s="2"/>
      <c r="BX839" s="2"/>
      <c r="BY839" s="2"/>
      <c r="BZ839" s="2"/>
      <c r="CA839" s="2"/>
      <c r="CB839" s="2"/>
      <c r="CC839" s="2"/>
      <c r="CD839" s="2"/>
      <c r="CE839" s="2"/>
      <c r="CF839" s="2"/>
      <c r="CG839" s="2"/>
      <c r="CH839" s="2"/>
      <c r="CI839" s="2"/>
      <c r="CJ839" s="2"/>
      <c r="CK839" s="2"/>
      <c r="CL839" s="2"/>
    </row>
    <row r="840" spans="1:90" ht="12.7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c r="BR840" s="2"/>
      <c r="BS840" s="2"/>
      <c r="BT840" s="2"/>
      <c r="BU840" s="2"/>
      <c r="BV840" s="2"/>
      <c r="BW840" s="2"/>
      <c r="BX840" s="2"/>
      <c r="BY840" s="2"/>
      <c r="BZ840" s="2"/>
      <c r="CA840" s="2"/>
      <c r="CB840" s="2"/>
      <c r="CC840" s="2"/>
      <c r="CD840" s="2"/>
      <c r="CE840" s="2"/>
      <c r="CF840" s="2"/>
      <c r="CG840" s="2"/>
      <c r="CH840" s="2"/>
      <c r="CI840" s="2"/>
      <c r="CJ840" s="2"/>
      <c r="CK840" s="2"/>
      <c r="CL840" s="2"/>
    </row>
    <row r="841" spans="1:90" ht="12.7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c r="BR841" s="2"/>
      <c r="BS841" s="2"/>
      <c r="BT841" s="2"/>
      <c r="BU841" s="2"/>
      <c r="BV841" s="2"/>
      <c r="BW841" s="2"/>
      <c r="BX841" s="2"/>
      <c r="BY841" s="2"/>
      <c r="BZ841" s="2"/>
      <c r="CA841" s="2"/>
      <c r="CB841" s="2"/>
      <c r="CC841" s="2"/>
      <c r="CD841" s="2"/>
      <c r="CE841" s="2"/>
      <c r="CF841" s="2"/>
      <c r="CG841" s="2"/>
      <c r="CH841" s="2"/>
      <c r="CI841" s="2"/>
      <c r="CJ841" s="2"/>
      <c r="CK841" s="2"/>
      <c r="CL841" s="2"/>
    </row>
    <row r="842" spans="1:90" ht="12.7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c r="BS842" s="2"/>
      <c r="BT842" s="2"/>
      <c r="BU842" s="2"/>
      <c r="BV842" s="2"/>
      <c r="BW842" s="2"/>
      <c r="BX842" s="2"/>
      <c r="BY842" s="2"/>
      <c r="BZ842" s="2"/>
      <c r="CA842" s="2"/>
      <c r="CB842" s="2"/>
      <c r="CC842" s="2"/>
      <c r="CD842" s="2"/>
      <c r="CE842" s="2"/>
      <c r="CF842" s="2"/>
      <c r="CG842" s="2"/>
      <c r="CH842" s="2"/>
      <c r="CI842" s="2"/>
      <c r="CJ842" s="2"/>
      <c r="CK842" s="2"/>
      <c r="CL842" s="2"/>
    </row>
    <row r="843" spans="1:90" ht="12.7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c r="BR843" s="2"/>
      <c r="BS843" s="2"/>
      <c r="BT843" s="2"/>
      <c r="BU843" s="2"/>
      <c r="BV843" s="2"/>
      <c r="BW843" s="2"/>
      <c r="BX843" s="2"/>
      <c r="BY843" s="2"/>
      <c r="BZ843" s="2"/>
      <c r="CA843" s="2"/>
      <c r="CB843" s="2"/>
      <c r="CC843" s="2"/>
      <c r="CD843" s="2"/>
      <c r="CE843" s="2"/>
      <c r="CF843" s="2"/>
      <c r="CG843" s="2"/>
      <c r="CH843" s="2"/>
      <c r="CI843" s="2"/>
      <c r="CJ843" s="2"/>
      <c r="CK843" s="2"/>
      <c r="CL843" s="2"/>
    </row>
    <row r="844" spans="1:90" ht="12.7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c r="BS844" s="2"/>
      <c r="BT844" s="2"/>
      <c r="BU844" s="2"/>
      <c r="BV844" s="2"/>
      <c r="BW844" s="2"/>
      <c r="BX844" s="2"/>
      <c r="BY844" s="2"/>
      <c r="BZ844" s="2"/>
      <c r="CA844" s="2"/>
      <c r="CB844" s="2"/>
      <c r="CC844" s="2"/>
      <c r="CD844" s="2"/>
      <c r="CE844" s="2"/>
      <c r="CF844" s="2"/>
      <c r="CG844" s="2"/>
      <c r="CH844" s="2"/>
      <c r="CI844" s="2"/>
      <c r="CJ844" s="2"/>
      <c r="CK844" s="2"/>
      <c r="CL844" s="2"/>
    </row>
    <row r="845" spans="1:90" ht="12.7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c r="BS845" s="2"/>
      <c r="BT845" s="2"/>
      <c r="BU845" s="2"/>
      <c r="BV845" s="2"/>
      <c r="BW845" s="2"/>
      <c r="BX845" s="2"/>
      <c r="BY845" s="2"/>
      <c r="BZ845" s="2"/>
      <c r="CA845" s="2"/>
      <c r="CB845" s="2"/>
      <c r="CC845" s="2"/>
      <c r="CD845" s="2"/>
      <c r="CE845" s="2"/>
      <c r="CF845" s="2"/>
      <c r="CG845" s="2"/>
      <c r="CH845" s="2"/>
      <c r="CI845" s="2"/>
      <c r="CJ845" s="2"/>
      <c r="CK845" s="2"/>
      <c r="CL845" s="2"/>
    </row>
    <row r="846" spans="1:90" ht="12.7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c r="BS846" s="2"/>
      <c r="BT846" s="2"/>
      <c r="BU846" s="2"/>
      <c r="BV846" s="2"/>
      <c r="BW846" s="2"/>
      <c r="BX846" s="2"/>
      <c r="BY846" s="2"/>
      <c r="BZ846" s="2"/>
      <c r="CA846" s="2"/>
      <c r="CB846" s="2"/>
      <c r="CC846" s="2"/>
      <c r="CD846" s="2"/>
      <c r="CE846" s="2"/>
      <c r="CF846" s="2"/>
      <c r="CG846" s="2"/>
      <c r="CH846" s="2"/>
      <c r="CI846" s="2"/>
      <c r="CJ846" s="2"/>
      <c r="CK846" s="2"/>
      <c r="CL846" s="2"/>
    </row>
    <row r="847" spans="1:90" ht="12.7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c r="BR847" s="2"/>
      <c r="BS847" s="2"/>
      <c r="BT847" s="2"/>
      <c r="BU847" s="2"/>
      <c r="BV847" s="2"/>
      <c r="BW847" s="2"/>
      <c r="BX847" s="2"/>
      <c r="BY847" s="2"/>
      <c r="BZ847" s="2"/>
      <c r="CA847" s="2"/>
      <c r="CB847" s="2"/>
      <c r="CC847" s="2"/>
      <c r="CD847" s="2"/>
      <c r="CE847" s="2"/>
      <c r="CF847" s="2"/>
      <c r="CG847" s="2"/>
      <c r="CH847" s="2"/>
      <c r="CI847" s="2"/>
      <c r="CJ847" s="2"/>
      <c r="CK847" s="2"/>
      <c r="CL847" s="2"/>
    </row>
    <row r="848" spans="1:90" ht="12.7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c r="BS848" s="2"/>
      <c r="BT848" s="2"/>
      <c r="BU848" s="2"/>
      <c r="BV848" s="2"/>
      <c r="BW848" s="2"/>
      <c r="BX848" s="2"/>
      <c r="BY848" s="2"/>
      <c r="BZ848" s="2"/>
      <c r="CA848" s="2"/>
      <c r="CB848" s="2"/>
      <c r="CC848" s="2"/>
      <c r="CD848" s="2"/>
      <c r="CE848" s="2"/>
      <c r="CF848" s="2"/>
      <c r="CG848" s="2"/>
      <c r="CH848" s="2"/>
      <c r="CI848" s="2"/>
      <c r="CJ848" s="2"/>
      <c r="CK848" s="2"/>
      <c r="CL848" s="2"/>
    </row>
    <row r="849" spans="1:90" ht="12.7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c r="BR849" s="2"/>
      <c r="BS849" s="2"/>
      <c r="BT849" s="2"/>
      <c r="BU849" s="2"/>
      <c r="BV849" s="2"/>
      <c r="BW849" s="2"/>
      <c r="BX849" s="2"/>
      <c r="BY849" s="2"/>
      <c r="BZ849" s="2"/>
      <c r="CA849" s="2"/>
      <c r="CB849" s="2"/>
      <c r="CC849" s="2"/>
      <c r="CD849" s="2"/>
      <c r="CE849" s="2"/>
      <c r="CF849" s="2"/>
      <c r="CG849" s="2"/>
      <c r="CH849" s="2"/>
      <c r="CI849" s="2"/>
      <c r="CJ849" s="2"/>
      <c r="CK849" s="2"/>
      <c r="CL849" s="2"/>
    </row>
    <row r="850" spans="1:90" ht="12.7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c r="BS850" s="2"/>
      <c r="BT850" s="2"/>
      <c r="BU850" s="2"/>
      <c r="BV850" s="2"/>
      <c r="BW850" s="2"/>
      <c r="BX850" s="2"/>
      <c r="BY850" s="2"/>
      <c r="BZ850" s="2"/>
      <c r="CA850" s="2"/>
      <c r="CB850" s="2"/>
      <c r="CC850" s="2"/>
      <c r="CD850" s="2"/>
      <c r="CE850" s="2"/>
      <c r="CF850" s="2"/>
      <c r="CG850" s="2"/>
      <c r="CH850" s="2"/>
      <c r="CI850" s="2"/>
      <c r="CJ850" s="2"/>
      <c r="CK850" s="2"/>
      <c r="CL850" s="2"/>
    </row>
    <row r="851" spans="1:90" ht="12.7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c r="BS851" s="2"/>
      <c r="BT851" s="2"/>
      <c r="BU851" s="2"/>
      <c r="BV851" s="2"/>
      <c r="BW851" s="2"/>
      <c r="BX851" s="2"/>
      <c r="BY851" s="2"/>
      <c r="BZ851" s="2"/>
      <c r="CA851" s="2"/>
      <c r="CB851" s="2"/>
      <c r="CC851" s="2"/>
      <c r="CD851" s="2"/>
      <c r="CE851" s="2"/>
      <c r="CF851" s="2"/>
      <c r="CG851" s="2"/>
      <c r="CH851" s="2"/>
      <c r="CI851" s="2"/>
      <c r="CJ851" s="2"/>
      <c r="CK851" s="2"/>
      <c r="CL851" s="2"/>
    </row>
    <row r="852" spans="1:90" ht="12.7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c r="BS852" s="2"/>
      <c r="BT852" s="2"/>
      <c r="BU852" s="2"/>
      <c r="BV852" s="2"/>
      <c r="BW852" s="2"/>
      <c r="BX852" s="2"/>
      <c r="BY852" s="2"/>
      <c r="BZ852" s="2"/>
      <c r="CA852" s="2"/>
      <c r="CB852" s="2"/>
      <c r="CC852" s="2"/>
      <c r="CD852" s="2"/>
      <c r="CE852" s="2"/>
      <c r="CF852" s="2"/>
      <c r="CG852" s="2"/>
      <c r="CH852" s="2"/>
      <c r="CI852" s="2"/>
      <c r="CJ852" s="2"/>
      <c r="CK852" s="2"/>
      <c r="CL852" s="2"/>
    </row>
    <row r="853" spans="1:90" ht="12.7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c r="BS853" s="2"/>
      <c r="BT853" s="2"/>
      <c r="BU853" s="2"/>
      <c r="BV853" s="2"/>
      <c r="BW853" s="2"/>
      <c r="BX853" s="2"/>
      <c r="BY853" s="2"/>
      <c r="BZ853" s="2"/>
      <c r="CA853" s="2"/>
      <c r="CB853" s="2"/>
      <c r="CC853" s="2"/>
      <c r="CD853" s="2"/>
      <c r="CE853" s="2"/>
      <c r="CF853" s="2"/>
      <c r="CG853" s="2"/>
      <c r="CH853" s="2"/>
      <c r="CI853" s="2"/>
      <c r="CJ853" s="2"/>
      <c r="CK853" s="2"/>
      <c r="CL853" s="2"/>
    </row>
    <row r="854" spans="1:90" ht="12.7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c r="BS854" s="2"/>
      <c r="BT854" s="2"/>
      <c r="BU854" s="2"/>
      <c r="BV854" s="2"/>
      <c r="BW854" s="2"/>
      <c r="BX854" s="2"/>
      <c r="BY854" s="2"/>
      <c r="BZ854" s="2"/>
      <c r="CA854" s="2"/>
      <c r="CB854" s="2"/>
      <c r="CC854" s="2"/>
      <c r="CD854" s="2"/>
      <c r="CE854" s="2"/>
      <c r="CF854" s="2"/>
      <c r="CG854" s="2"/>
      <c r="CH854" s="2"/>
      <c r="CI854" s="2"/>
      <c r="CJ854" s="2"/>
      <c r="CK854" s="2"/>
      <c r="CL854" s="2"/>
    </row>
    <row r="855" spans="1:90" ht="12.7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c r="BS855" s="2"/>
      <c r="BT855" s="2"/>
      <c r="BU855" s="2"/>
      <c r="BV855" s="2"/>
      <c r="BW855" s="2"/>
      <c r="BX855" s="2"/>
      <c r="BY855" s="2"/>
      <c r="BZ855" s="2"/>
      <c r="CA855" s="2"/>
      <c r="CB855" s="2"/>
      <c r="CC855" s="2"/>
      <c r="CD855" s="2"/>
      <c r="CE855" s="2"/>
      <c r="CF855" s="2"/>
      <c r="CG855" s="2"/>
      <c r="CH855" s="2"/>
      <c r="CI855" s="2"/>
      <c r="CJ855" s="2"/>
      <c r="CK855" s="2"/>
      <c r="CL855" s="2"/>
    </row>
    <row r="856" spans="1:90" ht="12.7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c r="BS856" s="2"/>
      <c r="BT856" s="2"/>
      <c r="BU856" s="2"/>
      <c r="BV856" s="2"/>
      <c r="BW856" s="2"/>
      <c r="BX856" s="2"/>
      <c r="BY856" s="2"/>
      <c r="BZ856" s="2"/>
      <c r="CA856" s="2"/>
      <c r="CB856" s="2"/>
      <c r="CC856" s="2"/>
      <c r="CD856" s="2"/>
      <c r="CE856" s="2"/>
      <c r="CF856" s="2"/>
      <c r="CG856" s="2"/>
      <c r="CH856" s="2"/>
      <c r="CI856" s="2"/>
      <c r="CJ856" s="2"/>
      <c r="CK856" s="2"/>
      <c r="CL856" s="2"/>
    </row>
    <row r="857" spans="1:90" ht="12.7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c r="BR857" s="2"/>
      <c r="BS857" s="2"/>
      <c r="BT857" s="2"/>
      <c r="BU857" s="2"/>
      <c r="BV857" s="2"/>
      <c r="BW857" s="2"/>
      <c r="BX857" s="2"/>
      <c r="BY857" s="2"/>
      <c r="BZ857" s="2"/>
      <c r="CA857" s="2"/>
      <c r="CB857" s="2"/>
      <c r="CC857" s="2"/>
      <c r="CD857" s="2"/>
      <c r="CE857" s="2"/>
      <c r="CF857" s="2"/>
      <c r="CG857" s="2"/>
      <c r="CH857" s="2"/>
      <c r="CI857" s="2"/>
      <c r="CJ857" s="2"/>
      <c r="CK857" s="2"/>
      <c r="CL857" s="2"/>
    </row>
    <row r="858" spans="1:90" ht="12.7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c r="BS858" s="2"/>
      <c r="BT858" s="2"/>
      <c r="BU858" s="2"/>
      <c r="BV858" s="2"/>
      <c r="BW858" s="2"/>
      <c r="BX858" s="2"/>
      <c r="BY858" s="2"/>
      <c r="BZ858" s="2"/>
      <c r="CA858" s="2"/>
      <c r="CB858" s="2"/>
      <c r="CC858" s="2"/>
      <c r="CD858" s="2"/>
      <c r="CE858" s="2"/>
      <c r="CF858" s="2"/>
      <c r="CG858" s="2"/>
      <c r="CH858" s="2"/>
      <c r="CI858" s="2"/>
      <c r="CJ858" s="2"/>
      <c r="CK858" s="2"/>
      <c r="CL858" s="2"/>
    </row>
    <row r="859" spans="1:90" ht="12.7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c r="BS859" s="2"/>
      <c r="BT859" s="2"/>
      <c r="BU859" s="2"/>
      <c r="BV859" s="2"/>
      <c r="BW859" s="2"/>
      <c r="BX859" s="2"/>
      <c r="BY859" s="2"/>
      <c r="BZ859" s="2"/>
      <c r="CA859" s="2"/>
      <c r="CB859" s="2"/>
      <c r="CC859" s="2"/>
      <c r="CD859" s="2"/>
      <c r="CE859" s="2"/>
      <c r="CF859" s="2"/>
      <c r="CG859" s="2"/>
      <c r="CH859" s="2"/>
      <c r="CI859" s="2"/>
      <c r="CJ859" s="2"/>
      <c r="CK859" s="2"/>
      <c r="CL859" s="2"/>
    </row>
    <row r="860" spans="1:90" ht="12.7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c r="BS860" s="2"/>
      <c r="BT860" s="2"/>
      <c r="BU860" s="2"/>
      <c r="BV860" s="2"/>
      <c r="BW860" s="2"/>
      <c r="BX860" s="2"/>
      <c r="BY860" s="2"/>
      <c r="BZ860" s="2"/>
      <c r="CA860" s="2"/>
      <c r="CB860" s="2"/>
      <c r="CC860" s="2"/>
      <c r="CD860" s="2"/>
      <c r="CE860" s="2"/>
      <c r="CF860" s="2"/>
      <c r="CG860" s="2"/>
      <c r="CH860" s="2"/>
      <c r="CI860" s="2"/>
      <c r="CJ860" s="2"/>
      <c r="CK860" s="2"/>
      <c r="CL860" s="2"/>
    </row>
    <row r="861" spans="1:90" ht="12.7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c r="BR861" s="2"/>
      <c r="BS861" s="2"/>
      <c r="BT861" s="2"/>
      <c r="BU861" s="2"/>
      <c r="BV861" s="2"/>
      <c r="BW861" s="2"/>
      <c r="BX861" s="2"/>
      <c r="BY861" s="2"/>
      <c r="BZ861" s="2"/>
      <c r="CA861" s="2"/>
      <c r="CB861" s="2"/>
      <c r="CC861" s="2"/>
      <c r="CD861" s="2"/>
      <c r="CE861" s="2"/>
      <c r="CF861" s="2"/>
      <c r="CG861" s="2"/>
      <c r="CH861" s="2"/>
      <c r="CI861" s="2"/>
      <c r="CJ861" s="2"/>
      <c r="CK861" s="2"/>
      <c r="CL861" s="2"/>
    </row>
    <row r="862" spans="1:90" ht="12.7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c r="BS862" s="2"/>
      <c r="BT862" s="2"/>
      <c r="BU862" s="2"/>
      <c r="BV862" s="2"/>
      <c r="BW862" s="2"/>
      <c r="BX862" s="2"/>
      <c r="BY862" s="2"/>
      <c r="BZ862" s="2"/>
      <c r="CA862" s="2"/>
      <c r="CB862" s="2"/>
      <c r="CC862" s="2"/>
      <c r="CD862" s="2"/>
      <c r="CE862" s="2"/>
      <c r="CF862" s="2"/>
      <c r="CG862" s="2"/>
      <c r="CH862" s="2"/>
      <c r="CI862" s="2"/>
      <c r="CJ862" s="2"/>
      <c r="CK862" s="2"/>
      <c r="CL862" s="2"/>
    </row>
    <row r="863" spans="1:90" ht="12.7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c r="BR863" s="2"/>
      <c r="BS863" s="2"/>
      <c r="BT863" s="2"/>
      <c r="BU863" s="2"/>
      <c r="BV863" s="2"/>
      <c r="BW863" s="2"/>
      <c r="BX863" s="2"/>
      <c r="BY863" s="2"/>
      <c r="BZ863" s="2"/>
      <c r="CA863" s="2"/>
      <c r="CB863" s="2"/>
      <c r="CC863" s="2"/>
      <c r="CD863" s="2"/>
      <c r="CE863" s="2"/>
      <c r="CF863" s="2"/>
      <c r="CG863" s="2"/>
      <c r="CH863" s="2"/>
      <c r="CI863" s="2"/>
      <c r="CJ863" s="2"/>
      <c r="CK863" s="2"/>
      <c r="CL863" s="2"/>
    </row>
    <row r="864" spans="1:90" ht="12.7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c r="BS864" s="2"/>
      <c r="BT864" s="2"/>
      <c r="BU864" s="2"/>
      <c r="BV864" s="2"/>
      <c r="BW864" s="2"/>
      <c r="BX864" s="2"/>
      <c r="BY864" s="2"/>
      <c r="BZ864" s="2"/>
      <c r="CA864" s="2"/>
      <c r="CB864" s="2"/>
      <c r="CC864" s="2"/>
      <c r="CD864" s="2"/>
      <c r="CE864" s="2"/>
      <c r="CF864" s="2"/>
      <c r="CG864" s="2"/>
      <c r="CH864" s="2"/>
      <c r="CI864" s="2"/>
      <c r="CJ864" s="2"/>
      <c r="CK864" s="2"/>
      <c r="CL864" s="2"/>
    </row>
    <row r="865" spans="1:90" ht="12.7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c r="BR865" s="2"/>
      <c r="BS865" s="2"/>
      <c r="BT865" s="2"/>
      <c r="BU865" s="2"/>
      <c r="BV865" s="2"/>
      <c r="BW865" s="2"/>
      <c r="BX865" s="2"/>
      <c r="BY865" s="2"/>
      <c r="BZ865" s="2"/>
      <c r="CA865" s="2"/>
      <c r="CB865" s="2"/>
      <c r="CC865" s="2"/>
      <c r="CD865" s="2"/>
      <c r="CE865" s="2"/>
      <c r="CF865" s="2"/>
      <c r="CG865" s="2"/>
      <c r="CH865" s="2"/>
      <c r="CI865" s="2"/>
      <c r="CJ865" s="2"/>
      <c r="CK865" s="2"/>
      <c r="CL865" s="2"/>
    </row>
    <row r="866" spans="1:90" ht="12.7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c r="BS866" s="2"/>
      <c r="BT866" s="2"/>
      <c r="BU866" s="2"/>
      <c r="BV866" s="2"/>
      <c r="BW866" s="2"/>
      <c r="BX866" s="2"/>
      <c r="BY866" s="2"/>
      <c r="BZ866" s="2"/>
      <c r="CA866" s="2"/>
      <c r="CB866" s="2"/>
      <c r="CC866" s="2"/>
      <c r="CD866" s="2"/>
      <c r="CE866" s="2"/>
      <c r="CF866" s="2"/>
      <c r="CG866" s="2"/>
      <c r="CH866" s="2"/>
      <c r="CI866" s="2"/>
      <c r="CJ866" s="2"/>
      <c r="CK866" s="2"/>
      <c r="CL866" s="2"/>
    </row>
    <row r="867" spans="1:90" ht="12.7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c r="BS867" s="2"/>
      <c r="BT867" s="2"/>
      <c r="BU867" s="2"/>
      <c r="BV867" s="2"/>
      <c r="BW867" s="2"/>
      <c r="BX867" s="2"/>
      <c r="BY867" s="2"/>
      <c r="BZ867" s="2"/>
      <c r="CA867" s="2"/>
      <c r="CB867" s="2"/>
      <c r="CC867" s="2"/>
      <c r="CD867" s="2"/>
      <c r="CE867" s="2"/>
      <c r="CF867" s="2"/>
      <c r="CG867" s="2"/>
      <c r="CH867" s="2"/>
      <c r="CI867" s="2"/>
      <c r="CJ867" s="2"/>
      <c r="CK867" s="2"/>
      <c r="CL867" s="2"/>
    </row>
    <row r="868" spans="1:90" ht="12.7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c r="BS868" s="2"/>
      <c r="BT868" s="2"/>
      <c r="BU868" s="2"/>
      <c r="BV868" s="2"/>
      <c r="BW868" s="2"/>
      <c r="BX868" s="2"/>
      <c r="BY868" s="2"/>
      <c r="BZ868" s="2"/>
      <c r="CA868" s="2"/>
      <c r="CB868" s="2"/>
      <c r="CC868" s="2"/>
      <c r="CD868" s="2"/>
      <c r="CE868" s="2"/>
      <c r="CF868" s="2"/>
      <c r="CG868" s="2"/>
      <c r="CH868" s="2"/>
      <c r="CI868" s="2"/>
      <c r="CJ868" s="2"/>
      <c r="CK868" s="2"/>
      <c r="CL868" s="2"/>
    </row>
    <row r="869" spans="1:90" ht="12.7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c r="BR869" s="2"/>
      <c r="BS869" s="2"/>
      <c r="BT869" s="2"/>
      <c r="BU869" s="2"/>
      <c r="BV869" s="2"/>
      <c r="BW869" s="2"/>
      <c r="BX869" s="2"/>
      <c r="BY869" s="2"/>
      <c r="BZ869" s="2"/>
      <c r="CA869" s="2"/>
      <c r="CB869" s="2"/>
      <c r="CC869" s="2"/>
      <c r="CD869" s="2"/>
      <c r="CE869" s="2"/>
      <c r="CF869" s="2"/>
      <c r="CG869" s="2"/>
      <c r="CH869" s="2"/>
      <c r="CI869" s="2"/>
      <c r="CJ869" s="2"/>
      <c r="CK869" s="2"/>
      <c r="CL869" s="2"/>
    </row>
    <row r="870" spans="1:90" ht="12.7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2"/>
      <c r="BT870" s="2"/>
      <c r="BU870" s="2"/>
      <c r="BV870" s="2"/>
      <c r="BW870" s="2"/>
      <c r="BX870" s="2"/>
      <c r="BY870" s="2"/>
      <c r="BZ870" s="2"/>
      <c r="CA870" s="2"/>
      <c r="CB870" s="2"/>
      <c r="CC870" s="2"/>
      <c r="CD870" s="2"/>
      <c r="CE870" s="2"/>
      <c r="CF870" s="2"/>
      <c r="CG870" s="2"/>
      <c r="CH870" s="2"/>
      <c r="CI870" s="2"/>
      <c r="CJ870" s="2"/>
      <c r="CK870" s="2"/>
      <c r="CL870" s="2"/>
    </row>
    <row r="871" spans="1:90" ht="12.7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c r="BS871" s="2"/>
      <c r="BT871" s="2"/>
      <c r="BU871" s="2"/>
      <c r="BV871" s="2"/>
      <c r="BW871" s="2"/>
      <c r="BX871" s="2"/>
      <c r="BY871" s="2"/>
      <c r="BZ871" s="2"/>
      <c r="CA871" s="2"/>
      <c r="CB871" s="2"/>
      <c r="CC871" s="2"/>
      <c r="CD871" s="2"/>
      <c r="CE871" s="2"/>
      <c r="CF871" s="2"/>
      <c r="CG871" s="2"/>
      <c r="CH871" s="2"/>
      <c r="CI871" s="2"/>
      <c r="CJ871" s="2"/>
      <c r="CK871" s="2"/>
      <c r="CL871" s="2"/>
    </row>
    <row r="872" spans="1:90" ht="12.7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c r="BS872" s="2"/>
      <c r="BT872" s="2"/>
      <c r="BU872" s="2"/>
      <c r="BV872" s="2"/>
      <c r="BW872" s="2"/>
      <c r="BX872" s="2"/>
      <c r="BY872" s="2"/>
      <c r="BZ872" s="2"/>
      <c r="CA872" s="2"/>
      <c r="CB872" s="2"/>
      <c r="CC872" s="2"/>
      <c r="CD872" s="2"/>
      <c r="CE872" s="2"/>
      <c r="CF872" s="2"/>
      <c r="CG872" s="2"/>
      <c r="CH872" s="2"/>
      <c r="CI872" s="2"/>
      <c r="CJ872" s="2"/>
      <c r="CK872" s="2"/>
      <c r="CL872" s="2"/>
    </row>
    <row r="873" spans="1:90" ht="12.7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c r="BR873" s="2"/>
      <c r="BS873" s="2"/>
      <c r="BT873" s="2"/>
      <c r="BU873" s="2"/>
      <c r="BV873" s="2"/>
      <c r="BW873" s="2"/>
      <c r="BX873" s="2"/>
      <c r="BY873" s="2"/>
      <c r="BZ873" s="2"/>
      <c r="CA873" s="2"/>
      <c r="CB873" s="2"/>
      <c r="CC873" s="2"/>
      <c r="CD873" s="2"/>
      <c r="CE873" s="2"/>
      <c r="CF873" s="2"/>
      <c r="CG873" s="2"/>
      <c r="CH873" s="2"/>
      <c r="CI873" s="2"/>
      <c r="CJ873" s="2"/>
      <c r="CK873" s="2"/>
      <c r="CL873" s="2"/>
    </row>
    <row r="874" spans="1:90" ht="12.7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c r="BS874" s="2"/>
      <c r="BT874" s="2"/>
      <c r="BU874" s="2"/>
      <c r="BV874" s="2"/>
      <c r="BW874" s="2"/>
      <c r="BX874" s="2"/>
      <c r="BY874" s="2"/>
      <c r="BZ874" s="2"/>
      <c r="CA874" s="2"/>
      <c r="CB874" s="2"/>
      <c r="CC874" s="2"/>
      <c r="CD874" s="2"/>
      <c r="CE874" s="2"/>
      <c r="CF874" s="2"/>
      <c r="CG874" s="2"/>
      <c r="CH874" s="2"/>
      <c r="CI874" s="2"/>
      <c r="CJ874" s="2"/>
      <c r="CK874" s="2"/>
      <c r="CL874" s="2"/>
    </row>
    <row r="875" spans="1:90" ht="12.7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c r="BR875" s="2"/>
      <c r="BS875" s="2"/>
      <c r="BT875" s="2"/>
      <c r="BU875" s="2"/>
      <c r="BV875" s="2"/>
      <c r="BW875" s="2"/>
      <c r="BX875" s="2"/>
      <c r="BY875" s="2"/>
      <c r="BZ875" s="2"/>
      <c r="CA875" s="2"/>
      <c r="CB875" s="2"/>
      <c r="CC875" s="2"/>
      <c r="CD875" s="2"/>
      <c r="CE875" s="2"/>
      <c r="CF875" s="2"/>
      <c r="CG875" s="2"/>
      <c r="CH875" s="2"/>
      <c r="CI875" s="2"/>
      <c r="CJ875" s="2"/>
      <c r="CK875" s="2"/>
      <c r="CL875" s="2"/>
    </row>
    <row r="876" spans="1:90" ht="12.7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c r="BR876" s="2"/>
      <c r="BS876" s="2"/>
      <c r="BT876" s="2"/>
      <c r="BU876" s="2"/>
      <c r="BV876" s="2"/>
      <c r="BW876" s="2"/>
      <c r="BX876" s="2"/>
      <c r="BY876" s="2"/>
      <c r="BZ876" s="2"/>
      <c r="CA876" s="2"/>
      <c r="CB876" s="2"/>
      <c r="CC876" s="2"/>
      <c r="CD876" s="2"/>
      <c r="CE876" s="2"/>
      <c r="CF876" s="2"/>
      <c r="CG876" s="2"/>
      <c r="CH876" s="2"/>
      <c r="CI876" s="2"/>
      <c r="CJ876" s="2"/>
      <c r="CK876" s="2"/>
      <c r="CL876" s="2"/>
    </row>
    <row r="877" spans="1:90" ht="12.7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c r="BR877" s="2"/>
      <c r="BS877" s="2"/>
      <c r="BT877" s="2"/>
      <c r="BU877" s="2"/>
      <c r="BV877" s="2"/>
      <c r="BW877" s="2"/>
      <c r="BX877" s="2"/>
      <c r="BY877" s="2"/>
      <c r="BZ877" s="2"/>
      <c r="CA877" s="2"/>
      <c r="CB877" s="2"/>
      <c r="CC877" s="2"/>
      <c r="CD877" s="2"/>
      <c r="CE877" s="2"/>
      <c r="CF877" s="2"/>
      <c r="CG877" s="2"/>
      <c r="CH877" s="2"/>
      <c r="CI877" s="2"/>
      <c r="CJ877" s="2"/>
      <c r="CK877" s="2"/>
      <c r="CL877" s="2"/>
    </row>
    <row r="878" spans="1:90" ht="12.7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c r="BR878" s="2"/>
      <c r="BS878" s="2"/>
      <c r="BT878" s="2"/>
      <c r="BU878" s="2"/>
      <c r="BV878" s="2"/>
      <c r="BW878" s="2"/>
      <c r="BX878" s="2"/>
      <c r="BY878" s="2"/>
      <c r="BZ878" s="2"/>
      <c r="CA878" s="2"/>
      <c r="CB878" s="2"/>
      <c r="CC878" s="2"/>
      <c r="CD878" s="2"/>
      <c r="CE878" s="2"/>
      <c r="CF878" s="2"/>
      <c r="CG878" s="2"/>
      <c r="CH878" s="2"/>
      <c r="CI878" s="2"/>
      <c r="CJ878" s="2"/>
      <c r="CK878" s="2"/>
      <c r="CL878" s="2"/>
    </row>
    <row r="879" spans="1:90" ht="12.7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c r="BR879" s="2"/>
      <c r="BS879" s="2"/>
      <c r="BT879" s="2"/>
      <c r="BU879" s="2"/>
      <c r="BV879" s="2"/>
      <c r="BW879" s="2"/>
      <c r="BX879" s="2"/>
      <c r="BY879" s="2"/>
      <c r="BZ879" s="2"/>
      <c r="CA879" s="2"/>
      <c r="CB879" s="2"/>
      <c r="CC879" s="2"/>
      <c r="CD879" s="2"/>
      <c r="CE879" s="2"/>
      <c r="CF879" s="2"/>
      <c r="CG879" s="2"/>
      <c r="CH879" s="2"/>
      <c r="CI879" s="2"/>
      <c r="CJ879" s="2"/>
      <c r="CK879" s="2"/>
      <c r="CL879" s="2"/>
    </row>
    <row r="880" spans="1:90" ht="12.7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c r="BR880" s="2"/>
      <c r="BS880" s="2"/>
      <c r="BT880" s="2"/>
      <c r="BU880" s="2"/>
      <c r="BV880" s="2"/>
      <c r="BW880" s="2"/>
      <c r="BX880" s="2"/>
      <c r="BY880" s="2"/>
      <c r="BZ880" s="2"/>
      <c r="CA880" s="2"/>
      <c r="CB880" s="2"/>
      <c r="CC880" s="2"/>
      <c r="CD880" s="2"/>
      <c r="CE880" s="2"/>
      <c r="CF880" s="2"/>
      <c r="CG880" s="2"/>
      <c r="CH880" s="2"/>
      <c r="CI880" s="2"/>
      <c r="CJ880" s="2"/>
      <c r="CK880" s="2"/>
      <c r="CL880" s="2"/>
    </row>
    <row r="881" spans="1:90" ht="12.7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c r="BR881" s="2"/>
      <c r="BS881" s="2"/>
      <c r="BT881" s="2"/>
      <c r="BU881" s="2"/>
      <c r="BV881" s="2"/>
      <c r="BW881" s="2"/>
      <c r="BX881" s="2"/>
      <c r="BY881" s="2"/>
      <c r="BZ881" s="2"/>
      <c r="CA881" s="2"/>
      <c r="CB881" s="2"/>
      <c r="CC881" s="2"/>
      <c r="CD881" s="2"/>
      <c r="CE881" s="2"/>
      <c r="CF881" s="2"/>
      <c r="CG881" s="2"/>
      <c r="CH881" s="2"/>
      <c r="CI881" s="2"/>
      <c r="CJ881" s="2"/>
      <c r="CK881" s="2"/>
      <c r="CL881" s="2"/>
    </row>
    <row r="882" spans="1:90" ht="12.7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c r="BR882" s="2"/>
      <c r="BS882" s="2"/>
      <c r="BT882" s="2"/>
      <c r="BU882" s="2"/>
      <c r="BV882" s="2"/>
      <c r="BW882" s="2"/>
      <c r="BX882" s="2"/>
      <c r="BY882" s="2"/>
      <c r="BZ882" s="2"/>
      <c r="CA882" s="2"/>
      <c r="CB882" s="2"/>
      <c r="CC882" s="2"/>
      <c r="CD882" s="2"/>
      <c r="CE882" s="2"/>
      <c r="CF882" s="2"/>
      <c r="CG882" s="2"/>
      <c r="CH882" s="2"/>
      <c r="CI882" s="2"/>
      <c r="CJ882" s="2"/>
      <c r="CK882" s="2"/>
      <c r="CL882" s="2"/>
    </row>
    <row r="883" spans="1:90" ht="12.7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c r="BR883" s="2"/>
      <c r="BS883" s="2"/>
      <c r="BT883" s="2"/>
      <c r="BU883" s="2"/>
      <c r="BV883" s="2"/>
      <c r="BW883" s="2"/>
      <c r="BX883" s="2"/>
      <c r="BY883" s="2"/>
      <c r="BZ883" s="2"/>
      <c r="CA883" s="2"/>
      <c r="CB883" s="2"/>
      <c r="CC883" s="2"/>
      <c r="CD883" s="2"/>
      <c r="CE883" s="2"/>
      <c r="CF883" s="2"/>
      <c r="CG883" s="2"/>
      <c r="CH883" s="2"/>
      <c r="CI883" s="2"/>
      <c r="CJ883" s="2"/>
      <c r="CK883" s="2"/>
      <c r="CL883" s="2"/>
    </row>
    <row r="884" spans="1:90" ht="12.7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c r="BR884" s="2"/>
      <c r="BS884" s="2"/>
      <c r="BT884" s="2"/>
      <c r="BU884" s="2"/>
      <c r="BV884" s="2"/>
      <c r="BW884" s="2"/>
      <c r="BX884" s="2"/>
      <c r="BY884" s="2"/>
      <c r="BZ884" s="2"/>
      <c r="CA884" s="2"/>
      <c r="CB884" s="2"/>
      <c r="CC884" s="2"/>
      <c r="CD884" s="2"/>
      <c r="CE884" s="2"/>
      <c r="CF884" s="2"/>
      <c r="CG884" s="2"/>
      <c r="CH884" s="2"/>
      <c r="CI884" s="2"/>
      <c r="CJ884" s="2"/>
      <c r="CK884" s="2"/>
      <c r="CL884" s="2"/>
    </row>
    <row r="885" spans="1:90" ht="12.7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c r="BR885" s="2"/>
      <c r="BS885" s="2"/>
      <c r="BT885" s="2"/>
      <c r="BU885" s="2"/>
      <c r="BV885" s="2"/>
      <c r="BW885" s="2"/>
      <c r="BX885" s="2"/>
      <c r="BY885" s="2"/>
      <c r="BZ885" s="2"/>
      <c r="CA885" s="2"/>
      <c r="CB885" s="2"/>
      <c r="CC885" s="2"/>
      <c r="CD885" s="2"/>
      <c r="CE885" s="2"/>
      <c r="CF885" s="2"/>
      <c r="CG885" s="2"/>
      <c r="CH885" s="2"/>
      <c r="CI885" s="2"/>
      <c r="CJ885" s="2"/>
      <c r="CK885" s="2"/>
      <c r="CL885" s="2"/>
    </row>
    <row r="886" spans="1:90" ht="12.7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c r="BR886" s="2"/>
      <c r="BS886" s="2"/>
      <c r="BT886" s="2"/>
      <c r="BU886" s="2"/>
      <c r="BV886" s="2"/>
      <c r="BW886" s="2"/>
      <c r="BX886" s="2"/>
      <c r="BY886" s="2"/>
      <c r="BZ886" s="2"/>
      <c r="CA886" s="2"/>
      <c r="CB886" s="2"/>
      <c r="CC886" s="2"/>
      <c r="CD886" s="2"/>
      <c r="CE886" s="2"/>
      <c r="CF886" s="2"/>
      <c r="CG886" s="2"/>
      <c r="CH886" s="2"/>
      <c r="CI886" s="2"/>
      <c r="CJ886" s="2"/>
      <c r="CK886" s="2"/>
      <c r="CL886" s="2"/>
    </row>
    <row r="887" spans="1:90" ht="12.7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c r="BR887" s="2"/>
      <c r="BS887" s="2"/>
      <c r="BT887" s="2"/>
      <c r="BU887" s="2"/>
      <c r="BV887" s="2"/>
      <c r="BW887" s="2"/>
      <c r="BX887" s="2"/>
      <c r="BY887" s="2"/>
      <c r="BZ887" s="2"/>
      <c r="CA887" s="2"/>
      <c r="CB887" s="2"/>
      <c r="CC887" s="2"/>
      <c r="CD887" s="2"/>
      <c r="CE887" s="2"/>
      <c r="CF887" s="2"/>
      <c r="CG887" s="2"/>
      <c r="CH887" s="2"/>
      <c r="CI887" s="2"/>
      <c r="CJ887" s="2"/>
      <c r="CK887" s="2"/>
      <c r="CL887" s="2"/>
    </row>
    <row r="888" spans="1:90" ht="12.7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c r="BR888" s="2"/>
      <c r="BS888" s="2"/>
      <c r="BT888" s="2"/>
      <c r="BU888" s="2"/>
      <c r="BV888" s="2"/>
      <c r="BW888" s="2"/>
      <c r="BX888" s="2"/>
      <c r="BY888" s="2"/>
      <c r="BZ888" s="2"/>
      <c r="CA888" s="2"/>
      <c r="CB888" s="2"/>
      <c r="CC888" s="2"/>
      <c r="CD888" s="2"/>
      <c r="CE888" s="2"/>
      <c r="CF888" s="2"/>
      <c r="CG888" s="2"/>
      <c r="CH888" s="2"/>
      <c r="CI888" s="2"/>
      <c r="CJ888" s="2"/>
      <c r="CK888" s="2"/>
      <c r="CL888" s="2"/>
    </row>
    <row r="889" spans="1:90" ht="12.7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c r="BR889" s="2"/>
      <c r="BS889" s="2"/>
      <c r="BT889" s="2"/>
      <c r="BU889" s="2"/>
      <c r="BV889" s="2"/>
      <c r="BW889" s="2"/>
      <c r="BX889" s="2"/>
      <c r="BY889" s="2"/>
      <c r="BZ889" s="2"/>
      <c r="CA889" s="2"/>
      <c r="CB889" s="2"/>
      <c r="CC889" s="2"/>
      <c r="CD889" s="2"/>
      <c r="CE889" s="2"/>
      <c r="CF889" s="2"/>
      <c r="CG889" s="2"/>
      <c r="CH889" s="2"/>
      <c r="CI889" s="2"/>
      <c r="CJ889" s="2"/>
      <c r="CK889" s="2"/>
      <c r="CL889" s="2"/>
    </row>
    <row r="890" spans="1:90" ht="12.7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c r="BR890" s="2"/>
      <c r="BS890" s="2"/>
      <c r="BT890" s="2"/>
      <c r="BU890" s="2"/>
      <c r="BV890" s="2"/>
      <c r="BW890" s="2"/>
      <c r="BX890" s="2"/>
      <c r="BY890" s="2"/>
      <c r="BZ890" s="2"/>
      <c r="CA890" s="2"/>
      <c r="CB890" s="2"/>
      <c r="CC890" s="2"/>
      <c r="CD890" s="2"/>
      <c r="CE890" s="2"/>
      <c r="CF890" s="2"/>
      <c r="CG890" s="2"/>
      <c r="CH890" s="2"/>
      <c r="CI890" s="2"/>
      <c r="CJ890" s="2"/>
      <c r="CK890" s="2"/>
      <c r="CL890" s="2"/>
    </row>
    <row r="891" spans="1:90" ht="12.7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c r="BR891" s="2"/>
      <c r="BS891" s="2"/>
      <c r="BT891" s="2"/>
      <c r="BU891" s="2"/>
      <c r="BV891" s="2"/>
      <c r="BW891" s="2"/>
      <c r="BX891" s="2"/>
      <c r="BY891" s="2"/>
      <c r="BZ891" s="2"/>
      <c r="CA891" s="2"/>
      <c r="CB891" s="2"/>
      <c r="CC891" s="2"/>
      <c r="CD891" s="2"/>
      <c r="CE891" s="2"/>
      <c r="CF891" s="2"/>
      <c r="CG891" s="2"/>
      <c r="CH891" s="2"/>
      <c r="CI891" s="2"/>
      <c r="CJ891" s="2"/>
      <c r="CK891" s="2"/>
      <c r="CL891" s="2"/>
    </row>
    <row r="892" spans="1:90" ht="12.7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c r="BR892" s="2"/>
      <c r="BS892" s="2"/>
      <c r="BT892" s="2"/>
      <c r="BU892" s="2"/>
      <c r="BV892" s="2"/>
      <c r="BW892" s="2"/>
      <c r="BX892" s="2"/>
      <c r="BY892" s="2"/>
      <c r="BZ892" s="2"/>
      <c r="CA892" s="2"/>
      <c r="CB892" s="2"/>
      <c r="CC892" s="2"/>
      <c r="CD892" s="2"/>
      <c r="CE892" s="2"/>
      <c r="CF892" s="2"/>
      <c r="CG892" s="2"/>
      <c r="CH892" s="2"/>
      <c r="CI892" s="2"/>
      <c r="CJ892" s="2"/>
      <c r="CK892" s="2"/>
      <c r="CL892" s="2"/>
    </row>
    <row r="893" spans="1:90" ht="12.7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c r="BR893" s="2"/>
      <c r="BS893" s="2"/>
      <c r="BT893" s="2"/>
      <c r="BU893" s="2"/>
      <c r="BV893" s="2"/>
      <c r="BW893" s="2"/>
      <c r="BX893" s="2"/>
      <c r="BY893" s="2"/>
      <c r="BZ893" s="2"/>
      <c r="CA893" s="2"/>
      <c r="CB893" s="2"/>
      <c r="CC893" s="2"/>
      <c r="CD893" s="2"/>
      <c r="CE893" s="2"/>
      <c r="CF893" s="2"/>
      <c r="CG893" s="2"/>
      <c r="CH893" s="2"/>
      <c r="CI893" s="2"/>
      <c r="CJ893" s="2"/>
      <c r="CK893" s="2"/>
      <c r="CL893" s="2"/>
    </row>
    <row r="894" spans="1:90" ht="12.7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c r="BR894" s="2"/>
      <c r="BS894" s="2"/>
      <c r="BT894" s="2"/>
      <c r="BU894" s="2"/>
      <c r="BV894" s="2"/>
      <c r="BW894" s="2"/>
      <c r="BX894" s="2"/>
      <c r="BY894" s="2"/>
      <c r="BZ894" s="2"/>
      <c r="CA894" s="2"/>
      <c r="CB894" s="2"/>
      <c r="CC894" s="2"/>
      <c r="CD894" s="2"/>
      <c r="CE894" s="2"/>
      <c r="CF894" s="2"/>
      <c r="CG894" s="2"/>
      <c r="CH894" s="2"/>
      <c r="CI894" s="2"/>
      <c r="CJ894" s="2"/>
      <c r="CK894" s="2"/>
      <c r="CL894" s="2"/>
    </row>
    <row r="895" spans="1:90" ht="12.7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c r="BR895" s="2"/>
      <c r="BS895" s="2"/>
      <c r="BT895" s="2"/>
      <c r="BU895" s="2"/>
      <c r="BV895" s="2"/>
      <c r="BW895" s="2"/>
      <c r="BX895" s="2"/>
      <c r="BY895" s="2"/>
      <c r="BZ895" s="2"/>
      <c r="CA895" s="2"/>
      <c r="CB895" s="2"/>
      <c r="CC895" s="2"/>
      <c r="CD895" s="2"/>
      <c r="CE895" s="2"/>
      <c r="CF895" s="2"/>
      <c r="CG895" s="2"/>
      <c r="CH895" s="2"/>
      <c r="CI895" s="2"/>
      <c r="CJ895" s="2"/>
      <c r="CK895" s="2"/>
      <c r="CL895" s="2"/>
    </row>
    <row r="896" spans="1:90" ht="12.7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c r="BR896" s="2"/>
      <c r="BS896" s="2"/>
      <c r="BT896" s="2"/>
      <c r="BU896" s="2"/>
      <c r="BV896" s="2"/>
      <c r="BW896" s="2"/>
      <c r="BX896" s="2"/>
      <c r="BY896" s="2"/>
      <c r="BZ896" s="2"/>
      <c r="CA896" s="2"/>
      <c r="CB896" s="2"/>
      <c r="CC896" s="2"/>
      <c r="CD896" s="2"/>
      <c r="CE896" s="2"/>
      <c r="CF896" s="2"/>
      <c r="CG896" s="2"/>
      <c r="CH896" s="2"/>
      <c r="CI896" s="2"/>
      <c r="CJ896" s="2"/>
      <c r="CK896" s="2"/>
      <c r="CL896" s="2"/>
    </row>
    <row r="897" spans="1:90" ht="12.7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c r="BR897" s="2"/>
      <c r="BS897" s="2"/>
      <c r="BT897" s="2"/>
      <c r="BU897" s="2"/>
      <c r="BV897" s="2"/>
      <c r="BW897" s="2"/>
      <c r="BX897" s="2"/>
      <c r="BY897" s="2"/>
      <c r="BZ897" s="2"/>
      <c r="CA897" s="2"/>
      <c r="CB897" s="2"/>
      <c r="CC897" s="2"/>
      <c r="CD897" s="2"/>
      <c r="CE897" s="2"/>
      <c r="CF897" s="2"/>
      <c r="CG897" s="2"/>
      <c r="CH897" s="2"/>
      <c r="CI897" s="2"/>
      <c r="CJ897" s="2"/>
      <c r="CK897" s="2"/>
      <c r="CL897" s="2"/>
    </row>
    <row r="898" spans="1:90" ht="12.7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c r="BS898" s="2"/>
      <c r="BT898" s="2"/>
      <c r="BU898" s="2"/>
      <c r="BV898" s="2"/>
      <c r="BW898" s="2"/>
      <c r="BX898" s="2"/>
      <c r="BY898" s="2"/>
      <c r="BZ898" s="2"/>
      <c r="CA898" s="2"/>
      <c r="CB898" s="2"/>
      <c r="CC898" s="2"/>
      <c r="CD898" s="2"/>
      <c r="CE898" s="2"/>
      <c r="CF898" s="2"/>
      <c r="CG898" s="2"/>
      <c r="CH898" s="2"/>
      <c r="CI898" s="2"/>
      <c r="CJ898" s="2"/>
      <c r="CK898" s="2"/>
      <c r="CL898" s="2"/>
    </row>
    <row r="899" spans="1:90" ht="12.7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c r="BR899" s="2"/>
      <c r="BS899" s="2"/>
      <c r="BT899" s="2"/>
      <c r="BU899" s="2"/>
      <c r="BV899" s="2"/>
      <c r="BW899" s="2"/>
      <c r="BX899" s="2"/>
      <c r="BY899" s="2"/>
      <c r="BZ899" s="2"/>
      <c r="CA899" s="2"/>
      <c r="CB899" s="2"/>
      <c r="CC899" s="2"/>
      <c r="CD899" s="2"/>
      <c r="CE899" s="2"/>
      <c r="CF899" s="2"/>
      <c r="CG899" s="2"/>
      <c r="CH899" s="2"/>
      <c r="CI899" s="2"/>
      <c r="CJ899" s="2"/>
      <c r="CK899" s="2"/>
      <c r="CL899" s="2"/>
    </row>
    <row r="900" spans="1:90" ht="12.7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c r="BS900" s="2"/>
      <c r="BT900" s="2"/>
      <c r="BU900" s="2"/>
      <c r="BV900" s="2"/>
      <c r="BW900" s="2"/>
      <c r="BX900" s="2"/>
      <c r="BY900" s="2"/>
      <c r="BZ900" s="2"/>
      <c r="CA900" s="2"/>
      <c r="CB900" s="2"/>
      <c r="CC900" s="2"/>
      <c r="CD900" s="2"/>
      <c r="CE900" s="2"/>
      <c r="CF900" s="2"/>
      <c r="CG900" s="2"/>
      <c r="CH900" s="2"/>
      <c r="CI900" s="2"/>
      <c r="CJ900" s="2"/>
      <c r="CK900" s="2"/>
      <c r="CL900" s="2"/>
    </row>
    <row r="901" spans="1:90" ht="12.7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c r="BS901" s="2"/>
      <c r="BT901" s="2"/>
      <c r="BU901" s="2"/>
      <c r="BV901" s="2"/>
      <c r="BW901" s="2"/>
      <c r="BX901" s="2"/>
      <c r="BY901" s="2"/>
      <c r="BZ901" s="2"/>
      <c r="CA901" s="2"/>
      <c r="CB901" s="2"/>
      <c r="CC901" s="2"/>
      <c r="CD901" s="2"/>
      <c r="CE901" s="2"/>
      <c r="CF901" s="2"/>
      <c r="CG901" s="2"/>
      <c r="CH901" s="2"/>
      <c r="CI901" s="2"/>
      <c r="CJ901" s="2"/>
      <c r="CK901" s="2"/>
      <c r="CL901" s="2"/>
    </row>
    <row r="902" spans="1:90" ht="12.7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c r="BS902" s="2"/>
      <c r="BT902" s="2"/>
      <c r="BU902" s="2"/>
      <c r="BV902" s="2"/>
      <c r="BW902" s="2"/>
      <c r="BX902" s="2"/>
      <c r="BY902" s="2"/>
      <c r="BZ902" s="2"/>
      <c r="CA902" s="2"/>
      <c r="CB902" s="2"/>
      <c r="CC902" s="2"/>
      <c r="CD902" s="2"/>
      <c r="CE902" s="2"/>
      <c r="CF902" s="2"/>
      <c r="CG902" s="2"/>
      <c r="CH902" s="2"/>
      <c r="CI902" s="2"/>
      <c r="CJ902" s="2"/>
      <c r="CK902" s="2"/>
      <c r="CL902" s="2"/>
    </row>
    <row r="903" spans="1:90" ht="12.7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c r="BR903" s="2"/>
      <c r="BS903" s="2"/>
      <c r="BT903" s="2"/>
      <c r="BU903" s="2"/>
      <c r="BV903" s="2"/>
      <c r="BW903" s="2"/>
      <c r="BX903" s="2"/>
      <c r="BY903" s="2"/>
      <c r="BZ903" s="2"/>
      <c r="CA903" s="2"/>
      <c r="CB903" s="2"/>
      <c r="CC903" s="2"/>
      <c r="CD903" s="2"/>
      <c r="CE903" s="2"/>
      <c r="CF903" s="2"/>
      <c r="CG903" s="2"/>
      <c r="CH903" s="2"/>
      <c r="CI903" s="2"/>
      <c r="CJ903" s="2"/>
      <c r="CK903" s="2"/>
      <c r="CL903" s="2"/>
    </row>
    <row r="904" spans="1:90" ht="12.7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c r="BS904" s="2"/>
      <c r="BT904" s="2"/>
      <c r="BU904" s="2"/>
      <c r="BV904" s="2"/>
      <c r="BW904" s="2"/>
      <c r="BX904" s="2"/>
      <c r="BY904" s="2"/>
      <c r="BZ904" s="2"/>
      <c r="CA904" s="2"/>
      <c r="CB904" s="2"/>
      <c r="CC904" s="2"/>
      <c r="CD904" s="2"/>
      <c r="CE904" s="2"/>
      <c r="CF904" s="2"/>
      <c r="CG904" s="2"/>
      <c r="CH904" s="2"/>
      <c r="CI904" s="2"/>
      <c r="CJ904" s="2"/>
      <c r="CK904" s="2"/>
      <c r="CL904" s="2"/>
    </row>
    <row r="905" spans="1:90" ht="12.7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c r="BR905" s="2"/>
      <c r="BS905" s="2"/>
      <c r="BT905" s="2"/>
      <c r="BU905" s="2"/>
      <c r="BV905" s="2"/>
      <c r="BW905" s="2"/>
      <c r="BX905" s="2"/>
      <c r="BY905" s="2"/>
      <c r="BZ905" s="2"/>
      <c r="CA905" s="2"/>
      <c r="CB905" s="2"/>
      <c r="CC905" s="2"/>
      <c r="CD905" s="2"/>
      <c r="CE905" s="2"/>
      <c r="CF905" s="2"/>
      <c r="CG905" s="2"/>
      <c r="CH905" s="2"/>
      <c r="CI905" s="2"/>
      <c r="CJ905" s="2"/>
      <c r="CK905" s="2"/>
      <c r="CL905" s="2"/>
    </row>
    <row r="906" spans="1:90" ht="12.7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c r="BR906" s="2"/>
      <c r="BS906" s="2"/>
      <c r="BT906" s="2"/>
      <c r="BU906" s="2"/>
      <c r="BV906" s="2"/>
      <c r="BW906" s="2"/>
      <c r="BX906" s="2"/>
      <c r="BY906" s="2"/>
      <c r="BZ906" s="2"/>
      <c r="CA906" s="2"/>
      <c r="CB906" s="2"/>
      <c r="CC906" s="2"/>
      <c r="CD906" s="2"/>
      <c r="CE906" s="2"/>
      <c r="CF906" s="2"/>
      <c r="CG906" s="2"/>
      <c r="CH906" s="2"/>
      <c r="CI906" s="2"/>
      <c r="CJ906" s="2"/>
      <c r="CK906" s="2"/>
      <c r="CL906" s="2"/>
    </row>
    <row r="907" spans="1:90" ht="12.7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c r="BS907" s="2"/>
      <c r="BT907" s="2"/>
      <c r="BU907" s="2"/>
      <c r="BV907" s="2"/>
      <c r="BW907" s="2"/>
      <c r="BX907" s="2"/>
      <c r="BY907" s="2"/>
      <c r="BZ907" s="2"/>
      <c r="CA907" s="2"/>
      <c r="CB907" s="2"/>
      <c r="CC907" s="2"/>
      <c r="CD907" s="2"/>
      <c r="CE907" s="2"/>
      <c r="CF907" s="2"/>
      <c r="CG907" s="2"/>
      <c r="CH907" s="2"/>
      <c r="CI907" s="2"/>
      <c r="CJ907" s="2"/>
      <c r="CK907" s="2"/>
      <c r="CL907" s="2"/>
    </row>
    <row r="908" spans="1:90" ht="12.7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c r="BS908" s="2"/>
      <c r="BT908" s="2"/>
      <c r="BU908" s="2"/>
      <c r="BV908" s="2"/>
      <c r="BW908" s="2"/>
      <c r="BX908" s="2"/>
      <c r="BY908" s="2"/>
      <c r="BZ908" s="2"/>
      <c r="CA908" s="2"/>
      <c r="CB908" s="2"/>
      <c r="CC908" s="2"/>
      <c r="CD908" s="2"/>
      <c r="CE908" s="2"/>
      <c r="CF908" s="2"/>
      <c r="CG908" s="2"/>
      <c r="CH908" s="2"/>
      <c r="CI908" s="2"/>
      <c r="CJ908" s="2"/>
      <c r="CK908" s="2"/>
      <c r="CL908" s="2"/>
    </row>
    <row r="909" spans="1:90" ht="12.7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c r="BR909" s="2"/>
      <c r="BS909" s="2"/>
      <c r="BT909" s="2"/>
      <c r="BU909" s="2"/>
      <c r="BV909" s="2"/>
      <c r="BW909" s="2"/>
      <c r="BX909" s="2"/>
      <c r="BY909" s="2"/>
      <c r="BZ909" s="2"/>
      <c r="CA909" s="2"/>
      <c r="CB909" s="2"/>
      <c r="CC909" s="2"/>
      <c r="CD909" s="2"/>
      <c r="CE909" s="2"/>
      <c r="CF909" s="2"/>
      <c r="CG909" s="2"/>
      <c r="CH909" s="2"/>
      <c r="CI909" s="2"/>
      <c r="CJ909" s="2"/>
      <c r="CK909" s="2"/>
      <c r="CL909" s="2"/>
    </row>
    <row r="910" spans="1:90" ht="12.7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c r="BR910" s="2"/>
      <c r="BS910" s="2"/>
      <c r="BT910" s="2"/>
      <c r="BU910" s="2"/>
      <c r="BV910" s="2"/>
      <c r="BW910" s="2"/>
      <c r="BX910" s="2"/>
      <c r="BY910" s="2"/>
      <c r="BZ910" s="2"/>
      <c r="CA910" s="2"/>
      <c r="CB910" s="2"/>
      <c r="CC910" s="2"/>
      <c r="CD910" s="2"/>
      <c r="CE910" s="2"/>
      <c r="CF910" s="2"/>
      <c r="CG910" s="2"/>
      <c r="CH910" s="2"/>
      <c r="CI910" s="2"/>
      <c r="CJ910" s="2"/>
      <c r="CK910" s="2"/>
      <c r="CL910" s="2"/>
    </row>
    <row r="911" spans="1:90" ht="12.7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c r="BR911" s="2"/>
      <c r="BS911" s="2"/>
      <c r="BT911" s="2"/>
      <c r="BU911" s="2"/>
      <c r="BV911" s="2"/>
      <c r="BW911" s="2"/>
      <c r="BX911" s="2"/>
      <c r="BY911" s="2"/>
      <c r="BZ911" s="2"/>
      <c r="CA911" s="2"/>
      <c r="CB911" s="2"/>
      <c r="CC911" s="2"/>
      <c r="CD911" s="2"/>
      <c r="CE911" s="2"/>
      <c r="CF911" s="2"/>
      <c r="CG911" s="2"/>
      <c r="CH911" s="2"/>
      <c r="CI911" s="2"/>
      <c r="CJ911" s="2"/>
      <c r="CK911" s="2"/>
      <c r="CL911" s="2"/>
    </row>
    <row r="912" spans="1:90" ht="12.7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2"/>
      <c r="BT912" s="2"/>
      <c r="BU912" s="2"/>
      <c r="BV912" s="2"/>
      <c r="BW912" s="2"/>
      <c r="BX912" s="2"/>
      <c r="BY912" s="2"/>
      <c r="BZ912" s="2"/>
      <c r="CA912" s="2"/>
      <c r="CB912" s="2"/>
      <c r="CC912" s="2"/>
      <c r="CD912" s="2"/>
      <c r="CE912" s="2"/>
      <c r="CF912" s="2"/>
      <c r="CG912" s="2"/>
      <c r="CH912" s="2"/>
      <c r="CI912" s="2"/>
      <c r="CJ912" s="2"/>
      <c r="CK912" s="2"/>
      <c r="CL912" s="2"/>
    </row>
    <row r="913" spans="1:90" ht="12.7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c r="BS913" s="2"/>
      <c r="BT913" s="2"/>
      <c r="BU913" s="2"/>
      <c r="BV913" s="2"/>
      <c r="BW913" s="2"/>
      <c r="BX913" s="2"/>
      <c r="BY913" s="2"/>
      <c r="BZ913" s="2"/>
      <c r="CA913" s="2"/>
      <c r="CB913" s="2"/>
      <c r="CC913" s="2"/>
      <c r="CD913" s="2"/>
      <c r="CE913" s="2"/>
      <c r="CF913" s="2"/>
      <c r="CG913" s="2"/>
      <c r="CH913" s="2"/>
      <c r="CI913" s="2"/>
      <c r="CJ913" s="2"/>
      <c r="CK913" s="2"/>
      <c r="CL913" s="2"/>
    </row>
    <row r="914" spans="1:90" ht="12.7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c r="BV914" s="2"/>
      <c r="BW914" s="2"/>
      <c r="BX914" s="2"/>
      <c r="BY914" s="2"/>
      <c r="BZ914" s="2"/>
      <c r="CA914" s="2"/>
      <c r="CB914" s="2"/>
      <c r="CC914" s="2"/>
      <c r="CD914" s="2"/>
      <c r="CE914" s="2"/>
      <c r="CF914" s="2"/>
      <c r="CG914" s="2"/>
      <c r="CH914" s="2"/>
      <c r="CI914" s="2"/>
      <c r="CJ914" s="2"/>
      <c r="CK914" s="2"/>
      <c r="CL914" s="2"/>
    </row>
    <row r="915" spans="1:90" ht="12.7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c r="BS915" s="2"/>
      <c r="BT915" s="2"/>
      <c r="BU915" s="2"/>
      <c r="BV915" s="2"/>
      <c r="BW915" s="2"/>
      <c r="BX915" s="2"/>
      <c r="BY915" s="2"/>
      <c r="BZ915" s="2"/>
      <c r="CA915" s="2"/>
      <c r="CB915" s="2"/>
      <c r="CC915" s="2"/>
      <c r="CD915" s="2"/>
      <c r="CE915" s="2"/>
      <c r="CF915" s="2"/>
      <c r="CG915" s="2"/>
      <c r="CH915" s="2"/>
      <c r="CI915" s="2"/>
      <c r="CJ915" s="2"/>
      <c r="CK915" s="2"/>
      <c r="CL915" s="2"/>
    </row>
    <row r="916" spans="1:90" ht="12.7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2"/>
      <c r="BT916" s="2"/>
      <c r="BU916" s="2"/>
      <c r="BV916" s="2"/>
      <c r="BW916" s="2"/>
      <c r="BX916" s="2"/>
      <c r="BY916" s="2"/>
      <c r="BZ916" s="2"/>
      <c r="CA916" s="2"/>
      <c r="CB916" s="2"/>
      <c r="CC916" s="2"/>
      <c r="CD916" s="2"/>
      <c r="CE916" s="2"/>
      <c r="CF916" s="2"/>
      <c r="CG916" s="2"/>
      <c r="CH916" s="2"/>
      <c r="CI916" s="2"/>
      <c r="CJ916" s="2"/>
      <c r="CK916" s="2"/>
      <c r="CL916" s="2"/>
    </row>
    <row r="917" spans="1:90" ht="12.7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c r="BS917" s="2"/>
      <c r="BT917" s="2"/>
      <c r="BU917" s="2"/>
      <c r="BV917" s="2"/>
      <c r="BW917" s="2"/>
      <c r="BX917" s="2"/>
      <c r="BY917" s="2"/>
      <c r="BZ917" s="2"/>
      <c r="CA917" s="2"/>
      <c r="CB917" s="2"/>
      <c r="CC917" s="2"/>
      <c r="CD917" s="2"/>
      <c r="CE917" s="2"/>
      <c r="CF917" s="2"/>
      <c r="CG917" s="2"/>
      <c r="CH917" s="2"/>
      <c r="CI917" s="2"/>
      <c r="CJ917" s="2"/>
      <c r="CK917" s="2"/>
      <c r="CL917" s="2"/>
    </row>
    <row r="918" spans="1:90" ht="12.7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c r="BS918" s="2"/>
      <c r="BT918" s="2"/>
      <c r="BU918" s="2"/>
      <c r="BV918" s="2"/>
      <c r="BW918" s="2"/>
      <c r="BX918" s="2"/>
      <c r="BY918" s="2"/>
      <c r="BZ918" s="2"/>
      <c r="CA918" s="2"/>
      <c r="CB918" s="2"/>
      <c r="CC918" s="2"/>
      <c r="CD918" s="2"/>
      <c r="CE918" s="2"/>
      <c r="CF918" s="2"/>
      <c r="CG918" s="2"/>
      <c r="CH918" s="2"/>
      <c r="CI918" s="2"/>
      <c r="CJ918" s="2"/>
      <c r="CK918" s="2"/>
      <c r="CL918" s="2"/>
    </row>
    <row r="919" spans="1:90" ht="12.7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c r="BS919" s="2"/>
      <c r="BT919" s="2"/>
      <c r="BU919" s="2"/>
      <c r="BV919" s="2"/>
      <c r="BW919" s="2"/>
      <c r="BX919" s="2"/>
      <c r="BY919" s="2"/>
      <c r="BZ919" s="2"/>
      <c r="CA919" s="2"/>
      <c r="CB919" s="2"/>
      <c r="CC919" s="2"/>
      <c r="CD919" s="2"/>
      <c r="CE919" s="2"/>
      <c r="CF919" s="2"/>
      <c r="CG919" s="2"/>
      <c r="CH919" s="2"/>
      <c r="CI919" s="2"/>
      <c r="CJ919" s="2"/>
      <c r="CK919" s="2"/>
      <c r="CL919" s="2"/>
    </row>
    <row r="920" spans="1:90" ht="12.7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c r="BS920" s="2"/>
      <c r="BT920" s="2"/>
      <c r="BU920" s="2"/>
      <c r="BV920" s="2"/>
      <c r="BW920" s="2"/>
      <c r="BX920" s="2"/>
      <c r="BY920" s="2"/>
      <c r="BZ920" s="2"/>
      <c r="CA920" s="2"/>
      <c r="CB920" s="2"/>
      <c r="CC920" s="2"/>
      <c r="CD920" s="2"/>
      <c r="CE920" s="2"/>
      <c r="CF920" s="2"/>
      <c r="CG920" s="2"/>
      <c r="CH920" s="2"/>
      <c r="CI920" s="2"/>
      <c r="CJ920" s="2"/>
      <c r="CK920" s="2"/>
      <c r="CL920" s="2"/>
    </row>
    <row r="921" spans="1:90" ht="12.7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c r="BS921" s="2"/>
      <c r="BT921" s="2"/>
      <c r="BU921" s="2"/>
      <c r="BV921" s="2"/>
      <c r="BW921" s="2"/>
      <c r="BX921" s="2"/>
      <c r="BY921" s="2"/>
      <c r="BZ921" s="2"/>
      <c r="CA921" s="2"/>
      <c r="CB921" s="2"/>
      <c r="CC921" s="2"/>
      <c r="CD921" s="2"/>
      <c r="CE921" s="2"/>
      <c r="CF921" s="2"/>
      <c r="CG921" s="2"/>
      <c r="CH921" s="2"/>
      <c r="CI921" s="2"/>
      <c r="CJ921" s="2"/>
      <c r="CK921" s="2"/>
      <c r="CL921" s="2"/>
    </row>
    <row r="922" spans="1:90" ht="12.7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c r="BS922" s="2"/>
      <c r="BT922" s="2"/>
      <c r="BU922" s="2"/>
      <c r="BV922" s="2"/>
      <c r="BW922" s="2"/>
      <c r="BX922" s="2"/>
      <c r="BY922" s="2"/>
      <c r="BZ922" s="2"/>
      <c r="CA922" s="2"/>
      <c r="CB922" s="2"/>
      <c r="CC922" s="2"/>
      <c r="CD922" s="2"/>
      <c r="CE922" s="2"/>
      <c r="CF922" s="2"/>
      <c r="CG922" s="2"/>
      <c r="CH922" s="2"/>
      <c r="CI922" s="2"/>
      <c r="CJ922" s="2"/>
      <c r="CK922" s="2"/>
      <c r="CL922" s="2"/>
    </row>
    <row r="923" spans="1:90" ht="12.7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c r="BR923" s="2"/>
      <c r="BS923" s="2"/>
      <c r="BT923" s="2"/>
      <c r="BU923" s="2"/>
      <c r="BV923" s="2"/>
      <c r="BW923" s="2"/>
      <c r="BX923" s="2"/>
      <c r="BY923" s="2"/>
      <c r="BZ923" s="2"/>
      <c r="CA923" s="2"/>
      <c r="CB923" s="2"/>
      <c r="CC923" s="2"/>
      <c r="CD923" s="2"/>
      <c r="CE923" s="2"/>
      <c r="CF923" s="2"/>
      <c r="CG923" s="2"/>
      <c r="CH923" s="2"/>
      <c r="CI923" s="2"/>
      <c r="CJ923" s="2"/>
      <c r="CK923" s="2"/>
      <c r="CL923" s="2"/>
    </row>
    <row r="924" spans="1:90" ht="12.7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c r="BS924" s="2"/>
      <c r="BT924" s="2"/>
      <c r="BU924" s="2"/>
      <c r="BV924" s="2"/>
      <c r="BW924" s="2"/>
      <c r="BX924" s="2"/>
      <c r="BY924" s="2"/>
      <c r="BZ924" s="2"/>
      <c r="CA924" s="2"/>
      <c r="CB924" s="2"/>
      <c r="CC924" s="2"/>
      <c r="CD924" s="2"/>
      <c r="CE924" s="2"/>
      <c r="CF924" s="2"/>
      <c r="CG924" s="2"/>
      <c r="CH924" s="2"/>
      <c r="CI924" s="2"/>
      <c r="CJ924" s="2"/>
      <c r="CK924" s="2"/>
      <c r="CL924" s="2"/>
    </row>
    <row r="925" spans="1:90" ht="12.7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c r="BR925" s="2"/>
      <c r="BS925" s="2"/>
      <c r="BT925" s="2"/>
      <c r="BU925" s="2"/>
      <c r="BV925" s="2"/>
      <c r="BW925" s="2"/>
      <c r="BX925" s="2"/>
      <c r="BY925" s="2"/>
      <c r="BZ925" s="2"/>
      <c r="CA925" s="2"/>
      <c r="CB925" s="2"/>
      <c r="CC925" s="2"/>
      <c r="CD925" s="2"/>
      <c r="CE925" s="2"/>
      <c r="CF925" s="2"/>
      <c r="CG925" s="2"/>
      <c r="CH925" s="2"/>
      <c r="CI925" s="2"/>
      <c r="CJ925" s="2"/>
      <c r="CK925" s="2"/>
      <c r="CL925" s="2"/>
    </row>
    <row r="926" spans="1:90" ht="12.7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c r="BS926" s="2"/>
      <c r="BT926" s="2"/>
      <c r="BU926" s="2"/>
      <c r="BV926" s="2"/>
      <c r="BW926" s="2"/>
      <c r="BX926" s="2"/>
      <c r="BY926" s="2"/>
      <c r="BZ926" s="2"/>
      <c r="CA926" s="2"/>
      <c r="CB926" s="2"/>
      <c r="CC926" s="2"/>
      <c r="CD926" s="2"/>
      <c r="CE926" s="2"/>
      <c r="CF926" s="2"/>
      <c r="CG926" s="2"/>
      <c r="CH926" s="2"/>
      <c r="CI926" s="2"/>
      <c r="CJ926" s="2"/>
      <c r="CK926" s="2"/>
      <c r="CL926" s="2"/>
    </row>
    <row r="927" spans="1:90" ht="12.7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c r="BR927" s="2"/>
      <c r="BS927" s="2"/>
      <c r="BT927" s="2"/>
      <c r="BU927" s="2"/>
      <c r="BV927" s="2"/>
      <c r="BW927" s="2"/>
      <c r="BX927" s="2"/>
      <c r="BY927" s="2"/>
      <c r="BZ927" s="2"/>
      <c r="CA927" s="2"/>
      <c r="CB927" s="2"/>
      <c r="CC927" s="2"/>
      <c r="CD927" s="2"/>
      <c r="CE927" s="2"/>
      <c r="CF927" s="2"/>
      <c r="CG927" s="2"/>
      <c r="CH927" s="2"/>
      <c r="CI927" s="2"/>
      <c r="CJ927" s="2"/>
      <c r="CK927" s="2"/>
      <c r="CL927" s="2"/>
    </row>
    <row r="928" spans="1:90" ht="12.7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c r="BR928" s="2"/>
      <c r="BS928" s="2"/>
      <c r="BT928" s="2"/>
      <c r="BU928" s="2"/>
      <c r="BV928" s="2"/>
      <c r="BW928" s="2"/>
      <c r="BX928" s="2"/>
      <c r="BY928" s="2"/>
      <c r="BZ928" s="2"/>
      <c r="CA928" s="2"/>
      <c r="CB928" s="2"/>
      <c r="CC928" s="2"/>
      <c r="CD928" s="2"/>
      <c r="CE928" s="2"/>
      <c r="CF928" s="2"/>
      <c r="CG928" s="2"/>
      <c r="CH928" s="2"/>
      <c r="CI928" s="2"/>
      <c r="CJ928" s="2"/>
      <c r="CK928" s="2"/>
      <c r="CL928" s="2"/>
    </row>
    <row r="929" spans="1:90" ht="12.7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c r="BP929" s="2"/>
      <c r="BQ929" s="2"/>
      <c r="BR929" s="2"/>
      <c r="BS929" s="2"/>
      <c r="BT929" s="2"/>
      <c r="BU929" s="2"/>
      <c r="BV929" s="2"/>
      <c r="BW929" s="2"/>
      <c r="BX929" s="2"/>
      <c r="BY929" s="2"/>
      <c r="BZ929" s="2"/>
      <c r="CA929" s="2"/>
      <c r="CB929" s="2"/>
      <c r="CC929" s="2"/>
      <c r="CD929" s="2"/>
      <c r="CE929" s="2"/>
      <c r="CF929" s="2"/>
      <c r="CG929" s="2"/>
      <c r="CH929" s="2"/>
      <c r="CI929" s="2"/>
      <c r="CJ929" s="2"/>
      <c r="CK929" s="2"/>
      <c r="CL929" s="2"/>
    </row>
    <row r="930" spans="1:90" ht="12.7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c r="BR930" s="2"/>
      <c r="BS930" s="2"/>
      <c r="BT930" s="2"/>
      <c r="BU930" s="2"/>
      <c r="BV930" s="2"/>
      <c r="BW930" s="2"/>
      <c r="BX930" s="2"/>
      <c r="BY930" s="2"/>
      <c r="BZ930" s="2"/>
      <c r="CA930" s="2"/>
      <c r="CB930" s="2"/>
      <c r="CC930" s="2"/>
      <c r="CD930" s="2"/>
      <c r="CE930" s="2"/>
      <c r="CF930" s="2"/>
      <c r="CG930" s="2"/>
      <c r="CH930" s="2"/>
      <c r="CI930" s="2"/>
      <c r="CJ930" s="2"/>
      <c r="CK930" s="2"/>
      <c r="CL930" s="2"/>
    </row>
    <row r="931" spans="1:90" ht="12.7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c r="BP931" s="2"/>
      <c r="BQ931" s="2"/>
      <c r="BR931" s="2"/>
      <c r="BS931" s="2"/>
      <c r="BT931" s="2"/>
      <c r="BU931" s="2"/>
      <c r="BV931" s="2"/>
      <c r="BW931" s="2"/>
      <c r="BX931" s="2"/>
      <c r="BY931" s="2"/>
      <c r="BZ931" s="2"/>
      <c r="CA931" s="2"/>
      <c r="CB931" s="2"/>
      <c r="CC931" s="2"/>
      <c r="CD931" s="2"/>
      <c r="CE931" s="2"/>
      <c r="CF931" s="2"/>
      <c r="CG931" s="2"/>
      <c r="CH931" s="2"/>
      <c r="CI931" s="2"/>
      <c r="CJ931" s="2"/>
      <c r="CK931" s="2"/>
      <c r="CL931" s="2"/>
    </row>
    <row r="932" spans="1:90" ht="12.7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
      <c r="BR932" s="2"/>
      <c r="BS932" s="2"/>
      <c r="BT932" s="2"/>
      <c r="BU932" s="2"/>
      <c r="BV932" s="2"/>
      <c r="BW932" s="2"/>
      <c r="BX932" s="2"/>
      <c r="BY932" s="2"/>
      <c r="BZ932" s="2"/>
      <c r="CA932" s="2"/>
      <c r="CB932" s="2"/>
      <c r="CC932" s="2"/>
      <c r="CD932" s="2"/>
      <c r="CE932" s="2"/>
      <c r="CF932" s="2"/>
      <c r="CG932" s="2"/>
      <c r="CH932" s="2"/>
      <c r="CI932" s="2"/>
      <c r="CJ932" s="2"/>
      <c r="CK932" s="2"/>
      <c r="CL932" s="2"/>
    </row>
    <row r="933" spans="1:90" ht="12.7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c r="BP933" s="2"/>
      <c r="BQ933" s="2"/>
      <c r="BR933" s="2"/>
      <c r="BS933" s="2"/>
      <c r="BT933" s="2"/>
      <c r="BU933" s="2"/>
      <c r="BV933" s="2"/>
      <c r="BW933" s="2"/>
      <c r="BX933" s="2"/>
      <c r="BY933" s="2"/>
      <c r="BZ933" s="2"/>
      <c r="CA933" s="2"/>
      <c r="CB933" s="2"/>
      <c r="CC933" s="2"/>
      <c r="CD933" s="2"/>
      <c r="CE933" s="2"/>
      <c r="CF933" s="2"/>
      <c r="CG933" s="2"/>
      <c r="CH933" s="2"/>
      <c r="CI933" s="2"/>
      <c r="CJ933" s="2"/>
      <c r="CK933" s="2"/>
      <c r="CL933" s="2"/>
    </row>
    <row r="934" spans="1:90" ht="12.7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c r="BR934" s="2"/>
      <c r="BS934" s="2"/>
      <c r="BT934" s="2"/>
      <c r="BU934" s="2"/>
      <c r="BV934" s="2"/>
      <c r="BW934" s="2"/>
      <c r="BX934" s="2"/>
      <c r="BY934" s="2"/>
      <c r="BZ934" s="2"/>
      <c r="CA934" s="2"/>
      <c r="CB934" s="2"/>
      <c r="CC934" s="2"/>
      <c r="CD934" s="2"/>
      <c r="CE934" s="2"/>
      <c r="CF934" s="2"/>
      <c r="CG934" s="2"/>
      <c r="CH934" s="2"/>
      <c r="CI934" s="2"/>
      <c r="CJ934" s="2"/>
      <c r="CK934" s="2"/>
      <c r="CL934" s="2"/>
    </row>
    <row r="935" spans="1:90" ht="12.7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c r="BP935" s="2"/>
      <c r="BQ935" s="2"/>
      <c r="BR935" s="2"/>
      <c r="BS935" s="2"/>
      <c r="BT935" s="2"/>
      <c r="BU935" s="2"/>
      <c r="BV935" s="2"/>
      <c r="BW935" s="2"/>
      <c r="BX935" s="2"/>
      <c r="BY935" s="2"/>
      <c r="BZ935" s="2"/>
      <c r="CA935" s="2"/>
      <c r="CB935" s="2"/>
      <c r="CC935" s="2"/>
      <c r="CD935" s="2"/>
      <c r="CE935" s="2"/>
      <c r="CF935" s="2"/>
      <c r="CG935" s="2"/>
      <c r="CH935" s="2"/>
      <c r="CI935" s="2"/>
      <c r="CJ935" s="2"/>
      <c r="CK935" s="2"/>
      <c r="CL935" s="2"/>
    </row>
    <row r="936" spans="1:90" ht="12.7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
      <c r="BR936" s="2"/>
      <c r="BS936" s="2"/>
      <c r="BT936" s="2"/>
      <c r="BU936" s="2"/>
      <c r="BV936" s="2"/>
      <c r="BW936" s="2"/>
      <c r="BX936" s="2"/>
      <c r="BY936" s="2"/>
      <c r="BZ936" s="2"/>
      <c r="CA936" s="2"/>
      <c r="CB936" s="2"/>
      <c r="CC936" s="2"/>
      <c r="CD936" s="2"/>
      <c r="CE936" s="2"/>
      <c r="CF936" s="2"/>
      <c r="CG936" s="2"/>
      <c r="CH936" s="2"/>
      <c r="CI936" s="2"/>
      <c r="CJ936" s="2"/>
      <c r="CK936" s="2"/>
      <c r="CL936" s="2"/>
    </row>
    <row r="937" spans="1:90" ht="12.7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c r="BP937" s="2"/>
      <c r="BQ937" s="2"/>
      <c r="BR937" s="2"/>
      <c r="BS937" s="2"/>
      <c r="BT937" s="2"/>
      <c r="BU937" s="2"/>
      <c r="BV937" s="2"/>
      <c r="BW937" s="2"/>
      <c r="BX937" s="2"/>
      <c r="BY937" s="2"/>
      <c r="BZ937" s="2"/>
      <c r="CA937" s="2"/>
      <c r="CB937" s="2"/>
      <c r="CC937" s="2"/>
      <c r="CD937" s="2"/>
      <c r="CE937" s="2"/>
      <c r="CF937" s="2"/>
      <c r="CG937" s="2"/>
      <c r="CH937" s="2"/>
      <c r="CI937" s="2"/>
      <c r="CJ937" s="2"/>
      <c r="CK937" s="2"/>
      <c r="CL937" s="2"/>
    </row>
    <row r="938" spans="1:90" ht="12.7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c r="BP938" s="2"/>
      <c r="BQ938" s="2"/>
      <c r="BR938" s="2"/>
      <c r="BS938" s="2"/>
      <c r="BT938" s="2"/>
      <c r="BU938" s="2"/>
      <c r="BV938" s="2"/>
      <c r="BW938" s="2"/>
      <c r="BX938" s="2"/>
      <c r="BY938" s="2"/>
      <c r="BZ938" s="2"/>
      <c r="CA938" s="2"/>
      <c r="CB938" s="2"/>
      <c r="CC938" s="2"/>
      <c r="CD938" s="2"/>
      <c r="CE938" s="2"/>
      <c r="CF938" s="2"/>
      <c r="CG938" s="2"/>
      <c r="CH938" s="2"/>
      <c r="CI938" s="2"/>
      <c r="CJ938" s="2"/>
      <c r="CK938" s="2"/>
      <c r="CL938" s="2"/>
    </row>
    <row r="939" spans="1:90" ht="12.7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c r="BP939" s="2"/>
      <c r="BQ939" s="2"/>
      <c r="BR939" s="2"/>
      <c r="BS939" s="2"/>
      <c r="BT939" s="2"/>
      <c r="BU939" s="2"/>
      <c r="BV939" s="2"/>
      <c r="BW939" s="2"/>
      <c r="BX939" s="2"/>
      <c r="BY939" s="2"/>
      <c r="BZ939" s="2"/>
      <c r="CA939" s="2"/>
      <c r="CB939" s="2"/>
      <c r="CC939" s="2"/>
      <c r="CD939" s="2"/>
      <c r="CE939" s="2"/>
      <c r="CF939" s="2"/>
      <c r="CG939" s="2"/>
      <c r="CH939" s="2"/>
      <c r="CI939" s="2"/>
      <c r="CJ939" s="2"/>
      <c r="CK939" s="2"/>
      <c r="CL939" s="2"/>
    </row>
    <row r="940" spans="1:90" ht="12.7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c r="BP940" s="2"/>
      <c r="BQ940" s="2"/>
      <c r="BR940" s="2"/>
      <c r="BS940" s="2"/>
      <c r="BT940" s="2"/>
      <c r="BU940" s="2"/>
      <c r="BV940" s="2"/>
      <c r="BW940" s="2"/>
      <c r="BX940" s="2"/>
      <c r="BY940" s="2"/>
      <c r="BZ940" s="2"/>
      <c r="CA940" s="2"/>
      <c r="CB940" s="2"/>
      <c r="CC940" s="2"/>
      <c r="CD940" s="2"/>
      <c r="CE940" s="2"/>
      <c r="CF940" s="2"/>
      <c r="CG940" s="2"/>
      <c r="CH940" s="2"/>
      <c r="CI940" s="2"/>
      <c r="CJ940" s="2"/>
      <c r="CK940" s="2"/>
      <c r="CL940" s="2"/>
    </row>
    <row r="941" spans="1:90" ht="12.7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c r="BP941" s="2"/>
      <c r="BQ941" s="2"/>
      <c r="BR941" s="2"/>
      <c r="BS941" s="2"/>
      <c r="BT941" s="2"/>
      <c r="BU941" s="2"/>
      <c r="BV941" s="2"/>
      <c r="BW941" s="2"/>
      <c r="BX941" s="2"/>
      <c r="BY941" s="2"/>
      <c r="BZ941" s="2"/>
      <c r="CA941" s="2"/>
      <c r="CB941" s="2"/>
      <c r="CC941" s="2"/>
      <c r="CD941" s="2"/>
      <c r="CE941" s="2"/>
      <c r="CF941" s="2"/>
      <c r="CG941" s="2"/>
      <c r="CH941" s="2"/>
      <c r="CI941" s="2"/>
      <c r="CJ941" s="2"/>
      <c r="CK941" s="2"/>
      <c r="CL941" s="2"/>
    </row>
    <row r="942" spans="1:90" ht="12.7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c r="BP942" s="2"/>
      <c r="BQ942" s="2"/>
      <c r="BR942" s="2"/>
      <c r="BS942" s="2"/>
      <c r="BT942" s="2"/>
      <c r="BU942" s="2"/>
      <c r="BV942" s="2"/>
      <c r="BW942" s="2"/>
      <c r="BX942" s="2"/>
      <c r="BY942" s="2"/>
      <c r="BZ942" s="2"/>
      <c r="CA942" s="2"/>
      <c r="CB942" s="2"/>
      <c r="CC942" s="2"/>
      <c r="CD942" s="2"/>
      <c r="CE942" s="2"/>
      <c r="CF942" s="2"/>
      <c r="CG942" s="2"/>
      <c r="CH942" s="2"/>
      <c r="CI942" s="2"/>
      <c r="CJ942" s="2"/>
      <c r="CK942" s="2"/>
      <c r="CL942" s="2"/>
    </row>
    <row r="943" spans="1:90" ht="12.7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c r="BP943" s="2"/>
      <c r="BQ943" s="2"/>
      <c r="BR943" s="2"/>
      <c r="BS943" s="2"/>
      <c r="BT943" s="2"/>
      <c r="BU943" s="2"/>
      <c r="BV943" s="2"/>
      <c r="BW943" s="2"/>
      <c r="BX943" s="2"/>
      <c r="BY943" s="2"/>
      <c r="BZ943" s="2"/>
      <c r="CA943" s="2"/>
      <c r="CB943" s="2"/>
      <c r="CC943" s="2"/>
      <c r="CD943" s="2"/>
      <c r="CE943" s="2"/>
      <c r="CF943" s="2"/>
      <c r="CG943" s="2"/>
      <c r="CH943" s="2"/>
      <c r="CI943" s="2"/>
      <c r="CJ943" s="2"/>
      <c r="CK943" s="2"/>
      <c r="CL943" s="2"/>
    </row>
    <row r="944" spans="1:90" ht="12.7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c r="BR944" s="2"/>
      <c r="BS944" s="2"/>
      <c r="BT944" s="2"/>
      <c r="BU944" s="2"/>
      <c r="BV944" s="2"/>
      <c r="BW944" s="2"/>
      <c r="BX944" s="2"/>
      <c r="BY944" s="2"/>
      <c r="BZ944" s="2"/>
      <c r="CA944" s="2"/>
      <c r="CB944" s="2"/>
      <c r="CC944" s="2"/>
      <c r="CD944" s="2"/>
      <c r="CE944" s="2"/>
      <c r="CF944" s="2"/>
      <c r="CG944" s="2"/>
      <c r="CH944" s="2"/>
      <c r="CI944" s="2"/>
      <c r="CJ944" s="2"/>
      <c r="CK944" s="2"/>
      <c r="CL944" s="2"/>
    </row>
    <row r="945" spans="1:90" ht="12.7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c r="BR945" s="2"/>
      <c r="BS945" s="2"/>
      <c r="BT945" s="2"/>
      <c r="BU945" s="2"/>
      <c r="BV945" s="2"/>
      <c r="BW945" s="2"/>
      <c r="BX945" s="2"/>
      <c r="BY945" s="2"/>
      <c r="BZ945" s="2"/>
      <c r="CA945" s="2"/>
      <c r="CB945" s="2"/>
      <c r="CC945" s="2"/>
      <c r="CD945" s="2"/>
      <c r="CE945" s="2"/>
      <c r="CF945" s="2"/>
      <c r="CG945" s="2"/>
      <c r="CH945" s="2"/>
      <c r="CI945" s="2"/>
      <c r="CJ945" s="2"/>
      <c r="CK945" s="2"/>
      <c r="CL945" s="2"/>
    </row>
    <row r="946" spans="1:90" ht="12.7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c r="BR946" s="2"/>
      <c r="BS946" s="2"/>
      <c r="BT946" s="2"/>
      <c r="BU946" s="2"/>
      <c r="BV946" s="2"/>
      <c r="BW946" s="2"/>
      <c r="BX946" s="2"/>
      <c r="BY946" s="2"/>
      <c r="BZ946" s="2"/>
      <c r="CA946" s="2"/>
      <c r="CB946" s="2"/>
      <c r="CC946" s="2"/>
      <c r="CD946" s="2"/>
      <c r="CE946" s="2"/>
      <c r="CF946" s="2"/>
      <c r="CG946" s="2"/>
      <c r="CH946" s="2"/>
      <c r="CI946" s="2"/>
      <c r="CJ946" s="2"/>
      <c r="CK946" s="2"/>
      <c r="CL946" s="2"/>
    </row>
    <row r="947" spans="1:90" ht="12.7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
      <c r="BR947" s="2"/>
      <c r="BS947" s="2"/>
      <c r="BT947" s="2"/>
      <c r="BU947" s="2"/>
      <c r="BV947" s="2"/>
      <c r="BW947" s="2"/>
      <c r="BX947" s="2"/>
      <c r="BY947" s="2"/>
      <c r="BZ947" s="2"/>
      <c r="CA947" s="2"/>
      <c r="CB947" s="2"/>
      <c r="CC947" s="2"/>
      <c r="CD947" s="2"/>
      <c r="CE947" s="2"/>
      <c r="CF947" s="2"/>
      <c r="CG947" s="2"/>
      <c r="CH947" s="2"/>
      <c r="CI947" s="2"/>
      <c r="CJ947" s="2"/>
      <c r="CK947" s="2"/>
      <c r="CL947" s="2"/>
    </row>
    <row r="948" spans="1:90" ht="12.7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c r="BR948" s="2"/>
      <c r="BS948" s="2"/>
      <c r="BT948" s="2"/>
      <c r="BU948" s="2"/>
      <c r="BV948" s="2"/>
      <c r="BW948" s="2"/>
      <c r="BX948" s="2"/>
      <c r="BY948" s="2"/>
      <c r="BZ948" s="2"/>
      <c r="CA948" s="2"/>
      <c r="CB948" s="2"/>
      <c r="CC948" s="2"/>
      <c r="CD948" s="2"/>
      <c r="CE948" s="2"/>
      <c r="CF948" s="2"/>
      <c r="CG948" s="2"/>
      <c r="CH948" s="2"/>
      <c r="CI948" s="2"/>
      <c r="CJ948" s="2"/>
      <c r="CK948" s="2"/>
      <c r="CL948" s="2"/>
    </row>
    <row r="949" spans="1:90" ht="12.7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c r="BR949" s="2"/>
      <c r="BS949" s="2"/>
      <c r="BT949" s="2"/>
      <c r="BU949" s="2"/>
      <c r="BV949" s="2"/>
      <c r="BW949" s="2"/>
      <c r="BX949" s="2"/>
      <c r="BY949" s="2"/>
      <c r="BZ949" s="2"/>
      <c r="CA949" s="2"/>
      <c r="CB949" s="2"/>
      <c r="CC949" s="2"/>
      <c r="CD949" s="2"/>
      <c r="CE949" s="2"/>
      <c r="CF949" s="2"/>
      <c r="CG949" s="2"/>
      <c r="CH949" s="2"/>
      <c r="CI949" s="2"/>
      <c r="CJ949" s="2"/>
      <c r="CK949" s="2"/>
      <c r="CL949" s="2"/>
    </row>
    <row r="950" spans="1:90" ht="12.7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c r="BS950" s="2"/>
      <c r="BT950" s="2"/>
      <c r="BU950" s="2"/>
      <c r="BV950" s="2"/>
      <c r="BW950" s="2"/>
      <c r="BX950" s="2"/>
      <c r="BY950" s="2"/>
      <c r="BZ950" s="2"/>
      <c r="CA950" s="2"/>
      <c r="CB950" s="2"/>
      <c r="CC950" s="2"/>
      <c r="CD950" s="2"/>
      <c r="CE950" s="2"/>
      <c r="CF950" s="2"/>
      <c r="CG950" s="2"/>
      <c r="CH950" s="2"/>
      <c r="CI950" s="2"/>
      <c r="CJ950" s="2"/>
      <c r="CK950" s="2"/>
      <c r="CL950" s="2"/>
    </row>
    <row r="951" spans="1:90" ht="12.7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c r="BR951" s="2"/>
      <c r="BS951" s="2"/>
      <c r="BT951" s="2"/>
      <c r="BU951" s="2"/>
      <c r="BV951" s="2"/>
      <c r="BW951" s="2"/>
      <c r="BX951" s="2"/>
      <c r="BY951" s="2"/>
      <c r="BZ951" s="2"/>
      <c r="CA951" s="2"/>
      <c r="CB951" s="2"/>
      <c r="CC951" s="2"/>
      <c r="CD951" s="2"/>
      <c r="CE951" s="2"/>
      <c r="CF951" s="2"/>
      <c r="CG951" s="2"/>
      <c r="CH951" s="2"/>
      <c r="CI951" s="2"/>
      <c r="CJ951" s="2"/>
      <c r="CK951" s="2"/>
      <c r="CL951" s="2"/>
    </row>
    <row r="952" spans="1:90" ht="12.7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c r="BR952" s="2"/>
      <c r="BS952" s="2"/>
      <c r="BT952" s="2"/>
      <c r="BU952" s="2"/>
      <c r="BV952" s="2"/>
      <c r="BW952" s="2"/>
      <c r="BX952" s="2"/>
      <c r="BY952" s="2"/>
      <c r="BZ952" s="2"/>
      <c r="CA952" s="2"/>
      <c r="CB952" s="2"/>
      <c r="CC952" s="2"/>
      <c r="CD952" s="2"/>
      <c r="CE952" s="2"/>
      <c r="CF952" s="2"/>
      <c r="CG952" s="2"/>
      <c r="CH952" s="2"/>
      <c r="CI952" s="2"/>
      <c r="CJ952" s="2"/>
      <c r="CK952" s="2"/>
      <c r="CL952" s="2"/>
    </row>
    <row r="953" spans="1:90" ht="12.7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c r="BR953" s="2"/>
      <c r="BS953" s="2"/>
      <c r="BT953" s="2"/>
      <c r="BU953" s="2"/>
      <c r="BV953" s="2"/>
      <c r="BW953" s="2"/>
      <c r="BX953" s="2"/>
      <c r="BY953" s="2"/>
      <c r="BZ953" s="2"/>
      <c r="CA953" s="2"/>
      <c r="CB953" s="2"/>
      <c r="CC953" s="2"/>
      <c r="CD953" s="2"/>
      <c r="CE953" s="2"/>
      <c r="CF953" s="2"/>
      <c r="CG953" s="2"/>
      <c r="CH953" s="2"/>
      <c r="CI953" s="2"/>
      <c r="CJ953" s="2"/>
      <c r="CK953" s="2"/>
      <c r="CL953" s="2"/>
    </row>
    <row r="954" spans="1:90" ht="12.7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c r="BS954" s="2"/>
      <c r="BT954" s="2"/>
      <c r="BU954" s="2"/>
      <c r="BV954" s="2"/>
      <c r="BW954" s="2"/>
      <c r="BX954" s="2"/>
      <c r="BY954" s="2"/>
      <c r="BZ954" s="2"/>
      <c r="CA954" s="2"/>
      <c r="CB954" s="2"/>
      <c r="CC954" s="2"/>
      <c r="CD954" s="2"/>
      <c r="CE954" s="2"/>
      <c r="CF954" s="2"/>
      <c r="CG954" s="2"/>
      <c r="CH954" s="2"/>
      <c r="CI954" s="2"/>
      <c r="CJ954" s="2"/>
      <c r="CK954" s="2"/>
      <c r="CL954" s="2"/>
    </row>
    <row r="955" spans="1:90" ht="12.7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c r="BR955" s="2"/>
      <c r="BS955" s="2"/>
      <c r="BT955" s="2"/>
      <c r="BU955" s="2"/>
      <c r="BV955" s="2"/>
      <c r="BW955" s="2"/>
      <c r="BX955" s="2"/>
      <c r="BY955" s="2"/>
      <c r="BZ955" s="2"/>
      <c r="CA955" s="2"/>
      <c r="CB955" s="2"/>
      <c r="CC955" s="2"/>
      <c r="CD955" s="2"/>
      <c r="CE955" s="2"/>
      <c r="CF955" s="2"/>
      <c r="CG955" s="2"/>
      <c r="CH955" s="2"/>
      <c r="CI955" s="2"/>
      <c r="CJ955" s="2"/>
      <c r="CK955" s="2"/>
      <c r="CL955" s="2"/>
    </row>
    <row r="956" spans="1:90" ht="12.7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c r="BS956" s="2"/>
      <c r="BT956" s="2"/>
      <c r="BU956" s="2"/>
      <c r="BV956" s="2"/>
      <c r="BW956" s="2"/>
      <c r="BX956" s="2"/>
      <c r="BY956" s="2"/>
      <c r="BZ956" s="2"/>
      <c r="CA956" s="2"/>
      <c r="CB956" s="2"/>
      <c r="CC956" s="2"/>
      <c r="CD956" s="2"/>
      <c r="CE956" s="2"/>
      <c r="CF956" s="2"/>
      <c r="CG956" s="2"/>
      <c r="CH956" s="2"/>
      <c r="CI956" s="2"/>
      <c r="CJ956" s="2"/>
      <c r="CK956" s="2"/>
      <c r="CL956" s="2"/>
    </row>
    <row r="957" spans="1:90" ht="12.7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c r="BR957" s="2"/>
      <c r="BS957" s="2"/>
      <c r="BT957" s="2"/>
      <c r="BU957" s="2"/>
      <c r="BV957" s="2"/>
      <c r="BW957" s="2"/>
      <c r="BX957" s="2"/>
      <c r="BY957" s="2"/>
      <c r="BZ957" s="2"/>
      <c r="CA957" s="2"/>
      <c r="CB957" s="2"/>
      <c r="CC957" s="2"/>
      <c r="CD957" s="2"/>
      <c r="CE957" s="2"/>
      <c r="CF957" s="2"/>
      <c r="CG957" s="2"/>
      <c r="CH957" s="2"/>
      <c r="CI957" s="2"/>
      <c r="CJ957" s="2"/>
      <c r="CK957" s="2"/>
      <c r="CL957" s="2"/>
    </row>
    <row r="958" spans="1:90" ht="12.7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c r="BS958" s="2"/>
      <c r="BT958" s="2"/>
      <c r="BU958" s="2"/>
      <c r="BV958" s="2"/>
      <c r="BW958" s="2"/>
      <c r="BX958" s="2"/>
      <c r="BY958" s="2"/>
      <c r="BZ958" s="2"/>
      <c r="CA958" s="2"/>
      <c r="CB958" s="2"/>
      <c r="CC958" s="2"/>
      <c r="CD958" s="2"/>
      <c r="CE958" s="2"/>
      <c r="CF958" s="2"/>
      <c r="CG958" s="2"/>
      <c r="CH958" s="2"/>
      <c r="CI958" s="2"/>
      <c r="CJ958" s="2"/>
      <c r="CK958" s="2"/>
      <c r="CL958" s="2"/>
    </row>
    <row r="959" spans="1:90" ht="12.7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c r="BR959" s="2"/>
      <c r="BS959" s="2"/>
      <c r="BT959" s="2"/>
      <c r="BU959" s="2"/>
      <c r="BV959" s="2"/>
      <c r="BW959" s="2"/>
      <c r="BX959" s="2"/>
      <c r="BY959" s="2"/>
      <c r="BZ959" s="2"/>
      <c r="CA959" s="2"/>
      <c r="CB959" s="2"/>
      <c r="CC959" s="2"/>
      <c r="CD959" s="2"/>
      <c r="CE959" s="2"/>
      <c r="CF959" s="2"/>
      <c r="CG959" s="2"/>
      <c r="CH959" s="2"/>
      <c r="CI959" s="2"/>
      <c r="CJ959" s="2"/>
      <c r="CK959" s="2"/>
      <c r="CL959" s="2"/>
    </row>
    <row r="960" spans="1:90" ht="12.7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c r="BR960" s="2"/>
      <c r="BS960" s="2"/>
      <c r="BT960" s="2"/>
      <c r="BU960" s="2"/>
      <c r="BV960" s="2"/>
      <c r="BW960" s="2"/>
      <c r="BX960" s="2"/>
      <c r="BY960" s="2"/>
      <c r="BZ960" s="2"/>
      <c r="CA960" s="2"/>
      <c r="CB960" s="2"/>
      <c r="CC960" s="2"/>
      <c r="CD960" s="2"/>
      <c r="CE960" s="2"/>
      <c r="CF960" s="2"/>
      <c r="CG960" s="2"/>
      <c r="CH960" s="2"/>
      <c r="CI960" s="2"/>
      <c r="CJ960" s="2"/>
      <c r="CK960" s="2"/>
      <c r="CL960" s="2"/>
    </row>
    <row r="961" spans="1:90" ht="12.7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c r="BR961" s="2"/>
      <c r="BS961" s="2"/>
      <c r="BT961" s="2"/>
      <c r="BU961" s="2"/>
      <c r="BV961" s="2"/>
      <c r="BW961" s="2"/>
      <c r="BX961" s="2"/>
      <c r="BY961" s="2"/>
      <c r="BZ961" s="2"/>
      <c r="CA961" s="2"/>
      <c r="CB961" s="2"/>
      <c r="CC961" s="2"/>
      <c r="CD961" s="2"/>
      <c r="CE961" s="2"/>
      <c r="CF961" s="2"/>
      <c r="CG961" s="2"/>
      <c r="CH961" s="2"/>
      <c r="CI961" s="2"/>
      <c r="CJ961" s="2"/>
      <c r="CK961" s="2"/>
      <c r="CL961" s="2"/>
    </row>
    <row r="962" spans="1:90" ht="12.7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c r="BR962" s="2"/>
      <c r="BS962" s="2"/>
      <c r="BT962" s="2"/>
      <c r="BU962" s="2"/>
      <c r="BV962" s="2"/>
      <c r="BW962" s="2"/>
      <c r="BX962" s="2"/>
      <c r="BY962" s="2"/>
      <c r="BZ962" s="2"/>
      <c r="CA962" s="2"/>
      <c r="CB962" s="2"/>
      <c r="CC962" s="2"/>
      <c r="CD962" s="2"/>
      <c r="CE962" s="2"/>
      <c r="CF962" s="2"/>
      <c r="CG962" s="2"/>
      <c r="CH962" s="2"/>
      <c r="CI962" s="2"/>
      <c r="CJ962" s="2"/>
      <c r="CK962" s="2"/>
      <c r="CL962" s="2"/>
    </row>
    <row r="963" spans="1:90" ht="12.7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c r="BR963" s="2"/>
      <c r="BS963" s="2"/>
      <c r="BT963" s="2"/>
      <c r="BU963" s="2"/>
      <c r="BV963" s="2"/>
      <c r="BW963" s="2"/>
      <c r="BX963" s="2"/>
      <c r="BY963" s="2"/>
      <c r="BZ963" s="2"/>
      <c r="CA963" s="2"/>
      <c r="CB963" s="2"/>
      <c r="CC963" s="2"/>
      <c r="CD963" s="2"/>
      <c r="CE963" s="2"/>
      <c r="CF963" s="2"/>
      <c r="CG963" s="2"/>
      <c r="CH963" s="2"/>
      <c r="CI963" s="2"/>
      <c r="CJ963" s="2"/>
      <c r="CK963" s="2"/>
      <c r="CL963" s="2"/>
    </row>
    <row r="964" spans="1:90" ht="12.7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c r="BS964" s="2"/>
      <c r="BT964" s="2"/>
      <c r="BU964" s="2"/>
      <c r="BV964" s="2"/>
      <c r="BW964" s="2"/>
      <c r="BX964" s="2"/>
      <c r="BY964" s="2"/>
      <c r="BZ964" s="2"/>
      <c r="CA964" s="2"/>
      <c r="CB964" s="2"/>
      <c r="CC964" s="2"/>
      <c r="CD964" s="2"/>
      <c r="CE964" s="2"/>
      <c r="CF964" s="2"/>
      <c r="CG964" s="2"/>
      <c r="CH964" s="2"/>
      <c r="CI964" s="2"/>
      <c r="CJ964" s="2"/>
      <c r="CK964" s="2"/>
      <c r="CL964" s="2"/>
    </row>
    <row r="965" spans="1:90" ht="12.7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c r="BR965" s="2"/>
      <c r="BS965" s="2"/>
      <c r="BT965" s="2"/>
      <c r="BU965" s="2"/>
      <c r="BV965" s="2"/>
      <c r="BW965" s="2"/>
      <c r="BX965" s="2"/>
      <c r="BY965" s="2"/>
      <c r="BZ965" s="2"/>
      <c r="CA965" s="2"/>
      <c r="CB965" s="2"/>
      <c r="CC965" s="2"/>
      <c r="CD965" s="2"/>
      <c r="CE965" s="2"/>
      <c r="CF965" s="2"/>
      <c r="CG965" s="2"/>
      <c r="CH965" s="2"/>
      <c r="CI965" s="2"/>
      <c r="CJ965" s="2"/>
      <c r="CK965" s="2"/>
      <c r="CL965" s="2"/>
    </row>
    <row r="966" spans="1:90" ht="12.7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c r="BS966" s="2"/>
      <c r="BT966" s="2"/>
      <c r="BU966" s="2"/>
      <c r="BV966" s="2"/>
      <c r="BW966" s="2"/>
      <c r="BX966" s="2"/>
      <c r="BY966" s="2"/>
      <c r="BZ966" s="2"/>
      <c r="CA966" s="2"/>
      <c r="CB966" s="2"/>
      <c r="CC966" s="2"/>
      <c r="CD966" s="2"/>
      <c r="CE966" s="2"/>
      <c r="CF966" s="2"/>
      <c r="CG966" s="2"/>
      <c r="CH966" s="2"/>
      <c r="CI966" s="2"/>
      <c r="CJ966" s="2"/>
      <c r="CK966" s="2"/>
      <c r="CL966" s="2"/>
    </row>
    <row r="967" spans="1:90" ht="12.7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c r="BR967" s="2"/>
      <c r="BS967" s="2"/>
      <c r="BT967" s="2"/>
      <c r="BU967" s="2"/>
      <c r="BV967" s="2"/>
      <c r="BW967" s="2"/>
      <c r="BX967" s="2"/>
      <c r="BY967" s="2"/>
      <c r="BZ967" s="2"/>
      <c r="CA967" s="2"/>
      <c r="CB967" s="2"/>
      <c r="CC967" s="2"/>
      <c r="CD967" s="2"/>
      <c r="CE967" s="2"/>
      <c r="CF967" s="2"/>
      <c r="CG967" s="2"/>
      <c r="CH967" s="2"/>
      <c r="CI967" s="2"/>
      <c r="CJ967" s="2"/>
      <c r="CK967" s="2"/>
      <c r="CL967" s="2"/>
    </row>
    <row r="968" spans="1:90" ht="12.7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c r="BS968" s="2"/>
      <c r="BT968" s="2"/>
      <c r="BU968" s="2"/>
      <c r="BV968" s="2"/>
      <c r="BW968" s="2"/>
      <c r="BX968" s="2"/>
      <c r="BY968" s="2"/>
      <c r="BZ968" s="2"/>
      <c r="CA968" s="2"/>
      <c r="CB968" s="2"/>
      <c r="CC968" s="2"/>
      <c r="CD968" s="2"/>
      <c r="CE968" s="2"/>
      <c r="CF968" s="2"/>
      <c r="CG968" s="2"/>
      <c r="CH968" s="2"/>
      <c r="CI968" s="2"/>
      <c r="CJ968" s="2"/>
      <c r="CK968" s="2"/>
      <c r="CL968" s="2"/>
    </row>
    <row r="969" spans="1:90" ht="12.7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c r="BR969" s="2"/>
      <c r="BS969" s="2"/>
      <c r="BT969" s="2"/>
      <c r="BU969" s="2"/>
      <c r="BV969" s="2"/>
      <c r="BW969" s="2"/>
      <c r="BX969" s="2"/>
      <c r="BY969" s="2"/>
      <c r="BZ969" s="2"/>
      <c r="CA969" s="2"/>
      <c r="CB969" s="2"/>
      <c r="CC969" s="2"/>
      <c r="CD969" s="2"/>
      <c r="CE969" s="2"/>
      <c r="CF969" s="2"/>
      <c r="CG969" s="2"/>
      <c r="CH969" s="2"/>
      <c r="CI969" s="2"/>
      <c r="CJ969" s="2"/>
      <c r="CK969" s="2"/>
      <c r="CL969" s="2"/>
    </row>
    <row r="970" spans="1:90" ht="12.7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c r="BS970" s="2"/>
      <c r="BT970" s="2"/>
      <c r="BU970" s="2"/>
      <c r="BV970" s="2"/>
      <c r="BW970" s="2"/>
      <c r="BX970" s="2"/>
      <c r="BY970" s="2"/>
      <c r="BZ970" s="2"/>
      <c r="CA970" s="2"/>
      <c r="CB970" s="2"/>
      <c r="CC970" s="2"/>
      <c r="CD970" s="2"/>
      <c r="CE970" s="2"/>
      <c r="CF970" s="2"/>
      <c r="CG970" s="2"/>
      <c r="CH970" s="2"/>
      <c r="CI970" s="2"/>
      <c r="CJ970" s="2"/>
      <c r="CK970" s="2"/>
      <c r="CL970" s="2"/>
    </row>
    <row r="971" spans="1:90" ht="12.7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c r="BR971" s="2"/>
      <c r="BS971" s="2"/>
      <c r="BT971" s="2"/>
      <c r="BU971" s="2"/>
      <c r="BV971" s="2"/>
      <c r="BW971" s="2"/>
      <c r="BX971" s="2"/>
      <c r="BY971" s="2"/>
      <c r="BZ971" s="2"/>
      <c r="CA971" s="2"/>
      <c r="CB971" s="2"/>
      <c r="CC971" s="2"/>
      <c r="CD971" s="2"/>
      <c r="CE971" s="2"/>
      <c r="CF971" s="2"/>
      <c r="CG971" s="2"/>
      <c r="CH971" s="2"/>
      <c r="CI971" s="2"/>
      <c r="CJ971" s="2"/>
      <c r="CK971" s="2"/>
      <c r="CL971" s="2"/>
    </row>
    <row r="972" spans="1:90" ht="12.7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c r="BS972" s="2"/>
      <c r="BT972" s="2"/>
      <c r="BU972" s="2"/>
      <c r="BV972" s="2"/>
      <c r="BW972" s="2"/>
      <c r="BX972" s="2"/>
      <c r="BY972" s="2"/>
      <c r="BZ972" s="2"/>
      <c r="CA972" s="2"/>
      <c r="CB972" s="2"/>
      <c r="CC972" s="2"/>
      <c r="CD972" s="2"/>
      <c r="CE972" s="2"/>
      <c r="CF972" s="2"/>
      <c r="CG972" s="2"/>
      <c r="CH972" s="2"/>
      <c r="CI972" s="2"/>
      <c r="CJ972" s="2"/>
      <c r="CK972" s="2"/>
      <c r="CL972" s="2"/>
    </row>
    <row r="973" spans="1:90" ht="12.7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c r="BR973" s="2"/>
      <c r="BS973" s="2"/>
      <c r="BT973" s="2"/>
      <c r="BU973" s="2"/>
      <c r="BV973" s="2"/>
      <c r="BW973" s="2"/>
      <c r="BX973" s="2"/>
      <c r="BY973" s="2"/>
      <c r="BZ973" s="2"/>
      <c r="CA973" s="2"/>
      <c r="CB973" s="2"/>
      <c r="CC973" s="2"/>
      <c r="CD973" s="2"/>
      <c r="CE973" s="2"/>
      <c r="CF973" s="2"/>
      <c r="CG973" s="2"/>
      <c r="CH973" s="2"/>
      <c r="CI973" s="2"/>
      <c r="CJ973" s="2"/>
      <c r="CK973" s="2"/>
      <c r="CL973" s="2"/>
    </row>
    <row r="974" spans="1:90" ht="12.7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c r="BR974" s="2"/>
      <c r="BS974" s="2"/>
      <c r="BT974" s="2"/>
      <c r="BU974" s="2"/>
      <c r="BV974" s="2"/>
      <c r="BW974" s="2"/>
      <c r="BX974" s="2"/>
      <c r="BY974" s="2"/>
      <c r="BZ974" s="2"/>
      <c r="CA974" s="2"/>
      <c r="CB974" s="2"/>
      <c r="CC974" s="2"/>
      <c r="CD974" s="2"/>
      <c r="CE974" s="2"/>
      <c r="CF974" s="2"/>
      <c r="CG974" s="2"/>
      <c r="CH974" s="2"/>
      <c r="CI974" s="2"/>
      <c r="CJ974" s="2"/>
      <c r="CK974" s="2"/>
      <c r="CL974" s="2"/>
    </row>
    <row r="975" spans="1:90" ht="12.7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c r="BR975" s="2"/>
      <c r="BS975" s="2"/>
      <c r="BT975" s="2"/>
      <c r="BU975" s="2"/>
      <c r="BV975" s="2"/>
      <c r="BW975" s="2"/>
      <c r="BX975" s="2"/>
      <c r="BY975" s="2"/>
      <c r="BZ975" s="2"/>
      <c r="CA975" s="2"/>
      <c r="CB975" s="2"/>
      <c r="CC975" s="2"/>
      <c r="CD975" s="2"/>
      <c r="CE975" s="2"/>
      <c r="CF975" s="2"/>
      <c r="CG975" s="2"/>
      <c r="CH975" s="2"/>
      <c r="CI975" s="2"/>
      <c r="CJ975" s="2"/>
      <c r="CK975" s="2"/>
      <c r="CL975" s="2"/>
    </row>
    <row r="976" spans="1:90" ht="12.7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c r="BR976" s="2"/>
      <c r="BS976" s="2"/>
      <c r="BT976" s="2"/>
      <c r="BU976" s="2"/>
      <c r="BV976" s="2"/>
      <c r="BW976" s="2"/>
      <c r="BX976" s="2"/>
      <c r="BY976" s="2"/>
      <c r="BZ976" s="2"/>
      <c r="CA976" s="2"/>
      <c r="CB976" s="2"/>
      <c r="CC976" s="2"/>
      <c r="CD976" s="2"/>
      <c r="CE976" s="2"/>
      <c r="CF976" s="2"/>
      <c r="CG976" s="2"/>
      <c r="CH976" s="2"/>
      <c r="CI976" s="2"/>
      <c r="CJ976" s="2"/>
      <c r="CK976" s="2"/>
      <c r="CL976" s="2"/>
    </row>
    <row r="977" spans="1:90" ht="12.7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c r="BR977" s="2"/>
      <c r="BS977" s="2"/>
      <c r="BT977" s="2"/>
      <c r="BU977" s="2"/>
      <c r="BV977" s="2"/>
      <c r="BW977" s="2"/>
      <c r="BX977" s="2"/>
      <c r="BY977" s="2"/>
      <c r="BZ977" s="2"/>
      <c r="CA977" s="2"/>
      <c r="CB977" s="2"/>
      <c r="CC977" s="2"/>
      <c r="CD977" s="2"/>
      <c r="CE977" s="2"/>
      <c r="CF977" s="2"/>
      <c r="CG977" s="2"/>
      <c r="CH977" s="2"/>
      <c r="CI977" s="2"/>
      <c r="CJ977" s="2"/>
      <c r="CK977" s="2"/>
      <c r="CL977" s="2"/>
    </row>
    <row r="978" spans="1:90" ht="12.7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c r="BR978" s="2"/>
      <c r="BS978" s="2"/>
      <c r="BT978" s="2"/>
      <c r="BU978" s="2"/>
      <c r="BV978" s="2"/>
      <c r="BW978" s="2"/>
      <c r="BX978" s="2"/>
      <c r="BY978" s="2"/>
      <c r="BZ978" s="2"/>
      <c r="CA978" s="2"/>
      <c r="CB978" s="2"/>
      <c r="CC978" s="2"/>
      <c r="CD978" s="2"/>
      <c r="CE978" s="2"/>
      <c r="CF978" s="2"/>
      <c r="CG978" s="2"/>
      <c r="CH978" s="2"/>
      <c r="CI978" s="2"/>
      <c r="CJ978" s="2"/>
      <c r="CK978" s="2"/>
      <c r="CL978" s="2"/>
    </row>
    <row r="979" spans="1:90" ht="12.7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c r="BP979" s="2"/>
      <c r="BQ979" s="2"/>
      <c r="BR979" s="2"/>
      <c r="BS979" s="2"/>
      <c r="BT979" s="2"/>
      <c r="BU979" s="2"/>
      <c r="BV979" s="2"/>
      <c r="BW979" s="2"/>
      <c r="BX979" s="2"/>
      <c r="BY979" s="2"/>
      <c r="BZ979" s="2"/>
      <c r="CA979" s="2"/>
      <c r="CB979" s="2"/>
      <c r="CC979" s="2"/>
      <c r="CD979" s="2"/>
      <c r="CE979" s="2"/>
      <c r="CF979" s="2"/>
      <c r="CG979" s="2"/>
      <c r="CH979" s="2"/>
      <c r="CI979" s="2"/>
      <c r="CJ979" s="2"/>
      <c r="CK979" s="2"/>
      <c r="CL979" s="2"/>
    </row>
    <row r="980" spans="1:90" ht="12.7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c r="BP980" s="2"/>
      <c r="BQ980" s="2"/>
      <c r="BR980" s="2"/>
      <c r="BS980" s="2"/>
      <c r="BT980" s="2"/>
      <c r="BU980" s="2"/>
      <c r="BV980" s="2"/>
      <c r="BW980" s="2"/>
      <c r="BX980" s="2"/>
      <c r="BY980" s="2"/>
      <c r="BZ980" s="2"/>
      <c r="CA980" s="2"/>
      <c r="CB980" s="2"/>
      <c r="CC980" s="2"/>
      <c r="CD980" s="2"/>
      <c r="CE980" s="2"/>
      <c r="CF980" s="2"/>
      <c r="CG980" s="2"/>
      <c r="CH980" s="2"/>
      <c r="CI980" s="2"/>
      <c r="CJ980" s="2"/>
      <c r="CK980" s="2"/>
      <c r="CL980" s="2"/>
    </row>
    <row r="981" spans="1:90" ht="12.7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c r="BO981" s="2"/>
      <c r="BP981" s="2"/>
      <c r="BQ981" s="2"/>
      <c r="BR981" s="2"/>
      <c r="BS981" s="2"/>
      <c r="BT981" s="2"/>
      <c r="BU981" s="2"/>
      <c r="BV981" s="2"/>
      <c r="BW981" s="2"/>
      <c r="BX981" s="2"/>
      <c r="BY981" s="2"/>
      <c r="BZ981" s="2"/>
      <c r="CA981" s="2"/>
      <c r="CB981" s="2"/>
      <c r="CC981" s="2"/>
      <c r="CD981" s="2"/>
      <c r="CE981" s="2"/>
      <c r="CF981" s="2"/>
      <c r="CG981" s="2"/>
      <c r="CH981" s="2"/>
      <c r="CI981" s="2"/>
      <c r="CJ981" s="2"/>
      <c r="CK981" s="2"/>
      <c r="CL981" s="2"/>
    </row>
    <row r="982" spans="1:90" ht="12.7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c r="BP982" s="2"/>
      <c r="BQ982" s="2"/>
      <c r="BR982" s="2"/>
      <c r="BS982" s="2"/>
      <c r="BT982" s="2"/>
      <c r="BU982" s="2"/>
      <c r="BV982" s="2"/>
      <c r="BW982" s="2"/>
      <c r="BX982" s="2"/>
      <c r="BY982" s="2"/>
      <c r="BZ982" s="2"/>
      <c r="CA982" s="2"/>
      <c r="CB982" s="2"/>
      <c r="CC982" s="2"/>
      <c r="CD982" s="2"/>
      <c r="CE982" s="2"/>
      <c r="CF982" s="2"/>
      <c r="CG982" s="2"/>
      <c r="CH982" s="2"/>
      <c r="CI982" s="2"/>
      <c r="CJ982" s="2"/>
      <c r="CK982" s="2"/>
      <c r="CL982" s="2"/>
    </row>
    <row r="983" spans="1:90" ht="12.7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c r="BO983" s="2"/>
      <c r="BP983" s="2"/>
      <c r="BQ983" s="2"/>
      <c r="BR983" s="2"/>
      <c r="BS983" s="2"/>
      <c r="BT983" s="2"/>
      <c r="BU983" s="2"/>
      <c r="BV983" s="2"/>
      <c r="BW983" s="2"/>
      <c r="BX983" s="2"/>
      <c r="BY983" s="2"/>
      <c r="BZ983" s="2"/>
      <c r="CA983" s="2"/>
      <c r="CB983" s="2"/>
      <c r="CC983" s="2"/>
      <c r="CD983" s="2"/>
      <c r="CE983" s="2"/>
      <c r="CF983" s="2"/>
      <c r="CG983" s="2"/>
      <c r="CH983" s="2"/>
      <c r="CI983" s="2"/>
      <c r="CJ983" s="2"/>
      <c r="CK983" s="2"/>
      <c r="CL983" s="2"/>
    </row>
    <row r="984" spans="1:90" ht="12.7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c r="BP984" s="2"/>
      <c r="BQ984" s="2"/>
      <c r="BR984" s="2"/>
      <c r="BS984" s="2"/>
      <c r="BT984" s="2"/>
      <c r="BU984" s="2"/>
      <c r="BV984" s="2"/>
      <c r="BW984" s="2"/>
      <c r="BX984" s="2"/>
      <c r="BY984" s="2"/>
      <c r="BZ984" s="2"/>
      <c r="CA984" s="2"/>
      <c r="CB984" s="2"/>
      <c r="CC984" s="2"/>
      <c r="CD984" s="2"/>
      <c r="CE984" s="2"/>
      <c r="CF984" s="2"/>
      <c r="CG984" s="2"/>
      <c r="CH984" s="2"/>
      <c r="CI984" s="2"/>
      <c r="CJ984" s="2"/>
      <c r="CK984" s="2"/>
      <c r="CL984" s="2"/>
    </row>
    <row r="985" spans="1:90" ht="12.7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c r="BO985" s="2"/>
      <c r="BP985" s="2"/>
      <c r="BQ985" s="2"/>
      <c r="BR985" s="2"/>
      <c r="BS985" s="2"/>
      <c r="BT985" s="2"/>
      <c r="BU985" s="2"/>
      <c r="BV985" s="2"/>
      <c r="BW985" s="2"/>
      <c r="BX985" s="2"/>
      <c r="BY985" s="2"/>
      <c r="BZ985" s="2"/>
      <c r="CA985" s="2"/>
      <c r="CB985" s="2"/>
      <c r="CC985" s="2"/>
      <c r="CD985" s="2"/>
      <c r="CE985" s="2"/>
      <c r="CF985" s="2"/>
      <c r="CG985" s="2"/>
      <c r="CH985" s="2"/>
      <c r="CI985" s="2"/>
      <c r="CJ985" s="2"/>
      <c r="CK985" s="2"/>
      <c r="CL985" s="2"/>
    </row>
    <row r="986" spans="1:90" ht="12.7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c r="BO986" s="2"/>
      <c r="BP986" s="2"/>
      <c r="BQ986" s="2"/>
      <c r="BR986" s="2"/>
      <c r="BS986" s="2"/>
      <c r="BT986" s="2"/>
      <c r="BU986" s="2"/>
      <c r="BV986" s="2"/>
      <c r="BW986" s="2"/>
      <c r="BX986" s="2"/>
      <c r="BY986" s="2"/>
      <c r="BZ986" s="2"/>
      <c r="CA986" s="2"/>
      <c r="CB986" s="2"/>
      <c r="CC986" s="2"/>
      <c r="CD986" s="2"/>
      <c r="CE986" s="2"/>
      <c r="CF986" s="2"/>
      <c r="CG986" s="2"/>
      <c r="CH986" s="2"/>
      <c r="CI986" s="2"/>
      <c r="CJ986" s="2"/>
      <c r="CK986" s="2"/>
      <c r="CL986" s="2"/>
    </row>
    <row r="987" spans="1:90" ht="12.7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c r="BN987" s="2"/>
      <c r="BO987" s="2"/>
      <c r="BP987" s="2"/>
      <c r="BQ987" s="2"/>
      <c r="BR987" s="2"/>
      <c r="BS987" s="2"/>
      <c r="BT987" s="2"/>
      <c r="BU987" s="2"/>
      <c r="BV987" s="2"/>
      <c r="BW987" s="2"/>
      <c r="BX987" s="2"/>
      <c r="BY987" s="2"/>
      <c r="BZ987" s="2"/>
      <c r="CA987" s="2"/>
      <c r="CB987" s="2"/>
      <c r="CC987" s="2"/>
      <c r="CD987" s="2"/>
      <c r="CE987" s="2"/>
      <c r="CF987" s="2"/>
      <c r="CG987" s="2"/>
      <c r="CH987" s="2"/>
      <c r="CI987" s="2"/>
      <c r="CJ987" s="2"/>
      <c r="CK987" s="2"/>
      <c r="CL987" s="2"/>
    </row>
    <row r="988" spans="1:90" ht="12.7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c r="BN988" s="2"/>
      <c r="BO988" s="2"/>
      <c r="BP988" s="2"/>
      <c r="BQ988" s="2"/>
      <c r="BR988" s="2"/>
      <c r="BS988" s="2"/>
      <c r="BT988" s="2"/>
      <c r="BU988" s="2"/>
      <c r="BV988" s="2"/>
      <c r="BW988" s="2"/>
      <c r="BX988" s="2"/>
      <c r="BY988" s="2"/>
      <c r="BZ988" s="2"/>
      <c r="CA988" s="2"/>
      <c r="CB988" s="2"/>
      <c r="CC988" s="2"/>
      <c r="CD988" s="2"/>
      <c r="CE988" s="2"/>
      <c r="CF988" s="2"/>
      <c r="CG988" s="2"/>
      <c r="CH988" s="2"/>
      <c r="CI988" s="2"/>
      <c r="CJ988" s="2"/>
      <c r="CK988" s="2"/>
      <c r="CL988" s="2"/>
    </row>
    <row r="989" spans="1:90" ht="12.7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c r="BN989" s="2"/>
      <c r="BO989" s="2"/>
      <c r="BP989" s="2"/>
      <c r="BQ989" s="2"/>
      <c r="BR989" s="2"/>
      <c r="BS989" s="2"/>
      <c r="BT989" s="2"/>
      <c r="BU989" s="2"/>
      <c r="BV989" s="2"/>
      <c r="BW989" s="2"/>
      <c r="BX989" s="2"/>
      <c r="BY989" s="2"/>
      <c r="BZ989" s="2"/>
      <c r="CA989" s="2"/>
      <c r="CB989" s="2"/>
      <c r="CC989" s="2"/>
      <c r="CD989" s="2"/>
      <c r="CE989" s="2"/>
      <c r="CF989" s="2"/>
      <c r="CG989" s="2"/>
      <c r="CH989" s="2"/>
      <c r="CI989" s="2"/>
      <c r="CJ989" s="2"/>
      <c r="CK989" s="2"/>
      <c r="CL989" s="2"/>
    </row>
    <row r="990" spans="1:90" ht="12.7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c r="BN990" s="2"/>
      <c r="BO990" s="2"/>
      <c r="BP990" s="2"/>
      <c r="BQ990" s="2"/>
      <c r="BR990" s="2"/>
      <c r="BS990" s="2"/>
      <c r="BT990" s="2"/>
      <c r="BU990" s="2"/>
      <c r="BV990" s="2"/>
      <c r="BW990" s="2"/>
      <c r="BX990" s="2"/>
      <c r="BY990" s="2"/>
      <c r="BZ990" s="2"/>
      <c r="CA990" s="2"/>
      <c r="CB990" s="2"/>
      <c r="CC990" s="2"/>
      <c r="CD990" s="2"/>
      <c r="CE990" s="2"/>
      <c r="CF990" s="2"/>
      <c r="CG990" s="2"/>
      <c r="CH990" s="2"/>
      <c r="CI990" s="2"/>
      <c r="CJ990" s="2"/>
      <c r="CK990" s="2"/>
      <c r="CL990" s="2"/>
    </row>
    <row r="991" spans="1:90" ht="12.7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c r="BN991" s="2"/>
      <c r="BO991" s="2"/>
      <c r="BP991" s="2"/>
      <c r="BQ991" s="2"/>
      <c r="BR991" s="2"/>
      <c r="BS991" s="2"/>
      <c r="BT991" s="2"/>
      <c r="BU991" s="2"/>
      <c r="BV991" s="2"/>
      <c r="BW991" s="2"/>
      <c r="BX991" s="2"/>
      <c r="BY991" s="2"/>
      <c r="BZ991" s="2"/>
      <c r="CA991" s="2"/>
      <c r="CB991" s="2"/>
      <c r="CC991" s="2"/>
      <c r="CD991" s="2"/>
      <c r="CE991" s="2"/>
      <c r="CF991" s="2"/>
      <c r="CG991" s="2"/>
      <c r="CH991" s="2"/>
      <c r="CI991" s="2"/>
      <c r="CJ991" s="2"/>
      <c r="CK991" s="2"/>
      <c r="CL991" s="2"/>
    </row>
    <row r="992" spans="1:90" ht="12.7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
      <c r="BN992" s="2"/>
      <c r="BO992" s="2"/>
      <c r="BP992" s="2"/>
      <c r="BQ992" s="2"/>
      <c r="BR992" s="2"/>
      <c r="BS992" s="2"/>
      <c r="BT992" s="2"/>
      <c r="BU992" s="2"/>
      <c r="BV992" s="2"/>
      <c r="BW992" s="2"/>
      <c r="BX992" s="2"/>
      <c r="BY992" s="2"/>
      <c r="BZ992" s="2"/>
      <c r="CA992" s="2"/>
      <c r="CB992" s="2"/>
      <c r="CC992" s="2"/>
      <c r="CD992" s="2"/>
      <c r="CE992" s="2"/>
      <c r="CF992" s="2"/>
      <c r="CG992" s="2"/>
      <c r="CH992" s="2"/>
      <c r="CI992" s="2"/>
      <c r="CJ992" s="2"/>
      <c r="CK992" s="2"/>
      <c r="CL992" s="2"/>
    </row>
    <row r="993" spans="1:90" ht="12.7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c r="BI993" s="2"/>
      <c r="BJ993" s="2"/>
      <c r="BK993" s="2"/>
      <c r="BL993" s="2"/>
      <c r="BM993" s="2"/>
      <c r="BN993" s="2"/>
      <c r="BO993" s="2"/>
      <c r="BP993" s="2"/>
      <c r="BQ993" s="2"/>
      <c r="BR993" s="2"/>
      <c r="BS993" s="2"/>
      <c r="BT993" s="2"/>
      <c r="BU993" s="2"/>
      <c r="BV993" s="2"/>
      <c r="BW993" s="2"/>
      <c r="BX993" s="2"/>
      <c r="BY993" s="2"/>
      <c r="BZ993" s="2"/>
      <c r="CA993" s="2"/>
      <c r="CB993" s="2"/>
      <c r="CC993" s="2"/>
      <c r="CD993" s="2"/>
      <c r="CE993" s="2"/>
      <c r="CF993" s="2"/>
      <c r="CG993" s="2"/>
      <c r="CH993" s="2"/>
      <c r="CI993" s="2"/>
      <c r="CJ993" s="2"/>
      <c r="CK993" s="2"/>
      <c r="CL993" s="2"/>
    </row>
    <row r="994" spans="1:90" ht="12.7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2"/>
      <c r="BM994" s="2"/>
      <c r="BN994" s="2"/>
      <c r="BO994" s="2"/>
      <c r="BP994" s="2"/>
      <c r="BQ994" s="2"/>
      <c r="BR994" s="2"/>
      <c r="BS994" s="2"/>
      <c r="BT994" s="2"/>
      <c r="BU994" s="2"/>
      <c r="BV994" s="2"/>
      <c r="BW994" s="2"/>
      <c r="BX994" s="2"/>
      <c r="BY994" s="2"/>
      <c r="BZ994" s="2"/>
      <c r="CA994" s="2"/>
      <c r="CB994" s="2"/>
      <c r="CC994" s="2"/>
      <c r="CD994" s="2"/>
      <c r="CE994" s="2"/>
      <c r="CF994" s="2"/>
      <c r="CG994" s="2"/>
      <c r="CH994" s="2"/>
      <c r="CI994" s="2"/>
      <c r="CJ994" s="2"/>
      <c r="CK994" s="2"/>
      <c r="CL994" s="2"/>
    </row>
    <row r="995" spans="1:90" ht="12.7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
      <c r="BG995" s="2"/>
      <c r="BH995" s="2"/>
      <c r="BI995" s="2"/>
      <c r="BJ995" s="2"/>
      <c r="BK995" s="2"/>
      <c r="BL995" s="2"/>
      <c r="BM995" s="2"/>
      <c r="BN995" s="2"/>
      <c r="BO995" s="2"/>
      <c r="BP995" s="2"/>
      <c r="BQ995" s="2"/>
      <c r="BR995" s="2"/>
      <c r="BS995" s="2"/>
      <c r="BT995" s="2"/>
      <c r="BU995" s="2"/>
      <c r="BV995" s="2"/>
      <c r="BW995" s="2"/>
      <c r="BX995" s="2"/>
      <c r="BY995" s="2"/>
      <c r="BZ995" s="2"/>
      <c r="CA995" s="2"/>
      <c r="CB995" s="2"/>
      <c r="CC995" s="2"/>
      <c r="CD995" s="2"/>
      <c r="CE995" s="2"/>
      <c r="CF995" s="2"/>
      <c r="CG995" s="2"/>
      <c r="CH995" s="2"/>
      <c r="CI995" s="2"/>
      <c r="CJ995" s="2"/>
      <c r="CK995" s="2"/>
      <c r="CL995" s="2"/>
    </row>
    <row r="996" spans="1:90" ht="12.7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2"/>
      <c r="BI996" s="2"/>
      <c r="BJ996" s="2"/>
      <c r="BK996" s="2"/>
      <c r="BL996" s="2"/>
      <c r="BM996" s="2"/>
      <c r="BN996" s="2"/>
      <c r="BO996" s="2"/>
      <c r="BP996" s="2"/>
      <c r="BQ996" s="2"/>
      <c r="BR996" s="2"/>
      <c r="BS996" s="2"/>
      <c r="BT996" s="2"/>
      <c r="BU996" s="2"/>
      <c r="BV996" s="2"/>
      <c r="BW996" s="2"/>
      <c r="BX996" s="2"/>
      <c r="BY996" s="2"/>
      <c r="BZ996" s="2"/>
      <c r="CA996" s="2"/>
      <c r="CB996" s="2"/>
      <c r="CC996" s="2"/>
      <c r="CD996" s="2"/>
      <c r="CE996" s="2"/>
      <c r="CF996" s="2"/>
      <c r="CG996" s="2"/>
      <c r="CH996" s="2"/>
      <c r="CI996" s="2"/>
      <c r="CJ996" s="2"/>
      <c r="CK996" s="2"/>
      <c r="CL996" s="2"/>
    </row>
    <row r="997" spans="1:90" ht="12.7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c r="BB997" s="2"/>
      <c r="BC997" s="2"/>
      <c r="BD997" s="2"/>
      <c r="BE997" s="2"/>
      <c r="BF997" s="2"/>
      <c r="BG997" s="2"/>
      <c r="BH997" s="2"/>
      <c r="BI997" s="2"/>
      <c r="BJ997" s="2"/>
      <c r="BK997" s="2"/>
      <c r="BL997" s="2"/>
      <c r="BM997" s="2"/>
      <c r="BN997" s="2"/>
      <c r="BO997" s="2"/>
      <c r="BP997" s="2"/>
      <c r="BQ997" s="2"/>
      <c r="BR997" s="2"/>
      <c r="BS997" s="2"/>
      <c r="BT997" s="2"/>
      <c r="BU997" s="2"/>
      <c r="BV997" s="2"/>
      <c r="BW997" s="2"/>
      <c r="BX997" s="2"/>
      <c r="BY997" s="2"/>
      <c r="BZ997" s="2"/>
      <c r="CA997" s="2"/>
      <c r="CB997" s="2"/>
      <c r="CC997" s="2"/>
      <c r="CD997" s="2"/>
      <c r="CE997" s="2"/>
      <c r="CF997" s="2"/>
      <c r="CG997" s="2"/>
      <c r="CH997" s="2"/>
      <c r="CI997" s="2"/>
      <c r="CJ997" s="2"/>
      <c r="CK997" s="2"/>
      <c r="CL997" s="2"/>
    </row>
    <row r="998" spans="1:90" ht="12.7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c r="BE998" s="2"/>
      <c r="BF998" s="2"/>
      <c r="BG998" s="2"/>
      <c r="BH998" s="2"/>
      <c r="BI998" s="2"/>
      <c r="BJ998" s="2"/>
      <c r="BK998" s="2"/>
      <c r="BL998" s="2"/>
      <c r="BM998" s="2"/>
      <c r="BN998" s="2"/>
      <c r="BO998" s="2"/>
      <c r="BP998" s="2"/>
      <c r="BQ998" s="2"/>
      <c r="BR998" s="2"/>
      <c r="BS998" s="2"/>
      <c r="BT998" s="2"/>
      <c r="BU998" s="2"/>
      <c r="BV998" s="2"/>
      <c r="BW998" s="2"/>
      <c r="BX998" s="2"/>
      <c r="BY998" s="2"/>
      <c r="BZ998" s="2"/>
      <c r="CA998" s="2"/>
      <c r="CB998" s="2"/>
      <c r="CC998" s="2"/>
      <c r="CD998" s="2"/>
      <c r="CE998" s="2"/>
      <c r="CF998" s="2"/>
      <c r="CG998" s="2"/>
      <c r="CH998" s="2"/>
      <c r="CI998" s="2"/>
      <c r="CJ998" s="2"/>
      <c r="CK998" s="2"/>
      <c r="CL998" s="2"/>
    </row>
    <row r="999" spans="1:90" ht="12.75"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c r="BA999" s="2"/>
      <c r="BB999" s="2"/>
      <c r="BC999" s="2"/>
      <c r="BD999" s="2"/>
      <c r="BE999" s="2"/>
      <c r="BF999" s="2"/>
      <c r="BG999" s="2"/>
      <c r="BH999" s="2"/>
      <c r="BI999" s="2"/>
      <c r="BJ999" s="2"/>
      <c r="BK999" s="2"/>
      <c r="BL999" s="2"/>
      <c r="BM999" s="2"/>
      <c r="BN999" s="2"/>
      <c r="BO999" s="2"/>
      <c r="BP999" s="2"/>
      <c r="BQ999" s="2"/>
      <c r="BR999" s="2"/>
      <c r="BS999" s="2"/>
      <c r="BT999" s="2"/>
      <c r="BU999" s="2"/>
      <c r="BV999" s="2"/>
      <c r="BW999" s="2"/>
      <c r="BX999" s="2"/>
      <c r="BY999" s="2"/>
      <c r="BZ999" s="2"/>
      <c r="CA999" s="2"/>
      <c r="CB999" s="2"/>
      <c r="CC999" s="2"/>
      <c r="CD999" s="2"/>
      <c r="CE999" s="2"/>
      <c r="CF999" s="2"/>
      <c r="CG999" s="2"/>
      <c r="CH999" s="2"/>
      <c r="CI999" s="2"/>
      <c r="CJ999" s="2"/>
      <c r="CK999" s="2"/>
      <c r="CL999" s="2"/>
    </row>
    <row r="1000" spans="1:90" ht="12.75" customHeight="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c r="AZ1000" s="2"/>
      <c r="BA1000" s="2"/>
      <c r="BB1000" s="2"/>
      <c r="BC1000" s="2"/>
      <c r="BD1000" s="2"/>
      <c r="BE1000" s="2"/>
      <c r="BF1000" s="2"/>
      <c r="BG1000" s="2"/>
      <c r="BH1000" s="2"/>
      <c r="BI1000" s="2"/>
      <c r="BJ1000" s="2"/>
      <c r="BK1000" s="2"/>
      <c r="BL1000" s="2"/>
      <c r="BM1000" s="2"/>
      <c r="BN1000" s="2"/>
      <c r="BO1000" s="2"/>
      <c r="BP1000" s="2"/>
      <c r="BQ1000" s="2"/>
      <c r="BR1000" s="2"/>
      <c r="BS1000" s="2"/>
      <c r="BT1000" s="2"/>
      <c r="BU1000" s="2"/>
      <c r="BV1000" s="2"/>
      <c r="BW1000" s="2"/>
      <c r="BX1000" s="2"/>
      <c r="BY1000" s="2"/>
      <c r="BZ1000" s="2"/>
      <c r="CA1000" s="2"/>
      <c r="CB1000" s="2"/>
      <c r="CC1000" s="2"/>
      <c r="CD1000" s="2"/>
      <c r="CE1000" s="2"/>
      <c r="CF1000" s="2"/>
      <c r="CG1000" s="2"/>
      <c r="CH1000" s="2"/>
      <c r="CI1000" s="2"/>
      <c r="CJ1000" s="2"/>
      <c r="CK1000" s="2"/>
      <c r="CL1000" s="2"/>
    </row>
  </sheetData>
  <mergeCells count="13">
    <mergeCell ref="AY6:BB6"/>
    <mergeCell ref="C6:F6"/>
    <mergeCell ref="G6:J6"/>
    <mergeCell ref="K6:N6"/>
    <mergeCell ref="O6:R6"/>
    <mergeCell ref="S6:V6"/>
    <mergeCell ref="W6:Z6"/>
    <mergeCell ref="AA6:AD6"/>
    <mergeCell ref="AE6:AH6"/>
    <mergeCell ref="AI6:AL6"/>
    <mergeCell ref="AM6:AP6"/>
    <mergeCell ref="AQ6:AT6"/>
    <mergeCell ref="AU6:AX6"/>
  </mergeCells>
  <pageMargins left="0.7" right="0.7" top="0.75" bottom="0.75" header="0" footer="0"/>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4149B-150A-4357-B52C-79DBE3A3E57E}">
  <dimension ref="B3:BI187"/>
  <sheetViews>
    <sheetView topLeftCell="BI1" workbookViewId="0">
      <selection activeCell="I4" sqref="I4:BI7"/>
    </sheetView>
  </sheetViews>
  <sheetFormatPr defaultRowHeight="15" x14ac:dyDescent="0.25"/>
  <cols>
    <col min="2" max="2" width="15.85546875" bestFit="1" customWidth="1"/>
  </cols>
  <sheetData>
    <row r="3" spans="2:61" ht="15.75" thickBot="1" x14ac:dyDescent="0.3">
      <c r="C3" s="478">
        <v>2024</v>
      </c>
      <c r="D3" s="478">
        <v>2024</v>
      </c>
      <c r="E3" s="478">
        <v>2024</v>
      </c>
      <c r="F3" s="478">
        <v>2024</v>
      </c>
    </row>
    <row r="4" spans="2:61" ht="15.75" thickBot="1" x14ac:dyDescent="0.3">
      <c r="B4" s="509"/>
      <c r="C4" s="518" t="s">
        <v>1687</v>
      </c>
      <c r="D4" s="518"/>
      <c r="E4" s="518"/>
      <c r="F4" s="518"/>
      <c r="I4" s="102"/>
      <c r="J4" s="517">
        <v>2018</v>
      </c>
      <c r="K4" s="515"/>
      <c r="L4" s="515"/>
      <c r="M4" s="516"/>
      <c r="N4" s="517">
        <v>2019</v>
      </c>
      <c r="O4" s="515"/>
      <c r="P4" s="515"/>
      <c r="Q4" s="516"/>
      <c r="R4" s="514">
        <v>2020</v>
      </c>
      <c r="S4" s="515"/>
      <c r="T4" s="515"/>
      <c r="U4" s="516"/>
      <c r="V4" s="514">
        <v>2021</v>
      </c>
      <c r="W4" s="515"/>
      <c r="X4" s="515"/>
      <c r="Y4" s="516"/>
      <c r="Z4" s="514">
        <v>2022</v>
      </c>
      <c r="AA4" s="515"/>
      <c r="AB4" s="515"/>
      <c r="AC4" s="516"/>
      <c r="AD4" s="514">
        <v>2023</v>
      </c>
      <c r="AE4" s="515"/>
      <c r="AF4" s="515"/>
      <c r="AG4" s="516"/>
      <c r="AH4" s="514">
        <v>2024</v>
      </c>
      <c r="AI4" s="515"/>
      <c r="AJ4" s="515"/>
      <c r="AK4" s="516"/>
      <c r="AL4" s="514">
        <v>2025</v>
      </c>
      <c r="AM4" s="515"/>
      <c r="AN4" s="515"/>
      <c r="AO4" s="516"/>
      <c r="AP4" s="514">
        <v>2026</v>
      </c>
      <c r="AQ4" s="515"/>
      <c r="AR4" s="515"/>
      <c r="AS4" s="516"/>
      <c r="AT4" s="514">
        <v>2027</v>
      </c>
      <c r="AU4" s="515"/>
      <c r="AV4" s="515"/>
      <c r="AW4" s="516"/>
      <c r="AX4" s="514">
        <v>2028</v>
      </c>
      <c r="AY4" s="515"/>
      <c r="AZ4" s="515"/>
      <c r="BA4" s="516"/>
      <c r="BB4" s="514">
        <v>2029</v>
      </c>
      <c r="BC4" s="515"/>
      <c r="BD4" s="515"/>
      <c r="BE4" s="516"/>
      <c r="BF4" s="514">
        <v>2030</v>
      </c>
      <c r="BG4" s="515"/>
      <c r="BH4" s="515"/>
      <c r="BI4" s="516"/>
    </row>
    <row r="5" spans="2:61" ht="15.75" thickBot="1" x14ac:dyDescent="0.3">
      <c r="B5" s="485"/>
      <c r="C5" s="435" t="s">
        <v>1688</v>
      </c>
      <c r="D5" s="435" t="s">
        <v>1689</v>
      </c>
      <c r="E5" s="435" t="s">
        <v>1690</v>
      </c>
      <c r="F5" s="435" t="s">
        <v>1691</v>
      </c>
      <c r="I5" s="300" t="s">
        <v>1465</v>
      </c>
      <c r="J5" s="300"/>
      <c r="K5" s="300"/>
      <c r="L5" s="303">
        <v>0.3</v>
      </c>
      <c r="M5" s="303">
        <v>0.6</v>
      </c>
      <c r="N5" s="303">
        <v>0.82410192999999965</v>
      </c>
      <c r="O5" s="303">
        <v>0.82308397000000011</v>
      </c>
      <c r="P5" s="303">
        <v>0.54993150000000002</v>
      </c>
      <c r="Q5" s="303">
        <v>0.58911499000000012</v>
      </c>
      <c r="R5" s="303">
        <v>0.73428048000000001</v>
      </c>
      <c r="S5" s="303">
        <v>0.36045399000000006</v>
      </c>
      <c r="T5" s="303">
        <v>0.73036831000000024</v>
      </c>
      <c r="U5" s="303">
        <v>0.68646174000000004</v>
      </c>
      <c r="V5" s="303">
        <v>0.71964695000000001</v>
      </c>
      <c r="W5" s="303">
        <v>0.9732899199999997</v>
      </c>
      <c r="X5" s="303">
        <v>0.98123708000000032</v>
      </c>
      <c r="Y5" s="303">
        <v>1.2658978399999998</v>
      </c>
      <c r="Z5" s="303">
        <v>1.0737202900000022</v>
      </c>
      <c r="AA5" s="303">
        <v>2.1104832699999965</v>
      </c>
      <c r="AB5" s="303">
        <v>2.0849879999999996</v>
      </c>
      <c r="AC5" s="303">
        <v>2.1341215600000001</v>
      </c>
      <c r="AD5" s="303">
        <v>2.6947680833333334</v>
      </c>
      <c r="AE5" s="303">
        <v>2.1997680833333333</v>
      </c>
      <c r="AF5" s="303">
        <v>2.0697680833333334</v>
      </c>
      <c r="AG5" s="303">
        <v>2</v>
      </c>
      <c r="AH5" s="303">
        <v>2</v>
      </c>
      <c r="AI5" s="303">
        <v>3.9</v>
      </c>
      <c r="AJ5" s="303">
        <v>5.25</v>
      </c>
      <c r="AK5" s="303">
        <v>5.25</v>
      </c>
      <c r="AL5" s="303">
        <v>0.5</v>
      </c>
      <c r="AM5" s="303">
        <v>0.5</v>
      </c>
      <c r="AN5" s="303">
        <v>0.5</v>
      </c>
      <c r="AO5" s="303">
        <v>0.5</v>
      </c>
      <c r="AP5" s="303">
        <v>0</v>
      </c>
      <c r="AQ5" s="303">
        <v>0</v>
      </c>
      <c r="AR5" s="303">
        <v>0</v>
      </c>
      <c r="AS5" s="303">
        <v>0</v>
      </c>
      <c r="AT5" s="303">
        <v>0</v>
      </c>
      <c r="AU5" s="303">
        <v>0</v>
      </c>
      <c r="AV5" s="303">
        <v>0</v>
      </c>
      <c r="AW5" s="303">
        <v>0</v>
      </c>
      <c r="AX5" s="303">
        <v>0</v>
      </c>
      <c r="AY5" s="303">
        <v>0</v>
      </c>
      <c r="AZ5" s="303">
        <v>0</v>
      </c>
      <c r="BA5" s="303">
        <v>0</v>
      </c>
      <c r="BB5" s="303">
        <v>0</v>
      </c>
      <c r="BC5" s="303">
        <v>0</v>
      </c>
      <c r="BD5" s="303">
        <v>0</v>
      </c>
      <c r="BE5" s="303">
        <v>0</v>
      </c>
      <c r="BF5" s="303">
        <v>0</v>
      </c>
      <c r="BG5" s="303">
        <v>0</v>
      </c>
      <c r="BH5" s="303">
        <v>0</v>
      </c>
      <c r="BI5" s="303">
        <v>0</v>
      </c>
    </row>
    <row r="6" spans="2:61" x14ac:dyDescent="0.25">
      <c r="B6" s="436"/>
      <c r="C6" s="436"/>
      <c r="D6" s="436"/>
      <c r="E6" s="436"/>
      <c r="F6" s="436"/>
      <c r="I6" s="324" t="s">
        <v>1478</v>
      </c>
      <c r="J6" s="300"/>
      <c r="K6" s="300"/>
      <c r="L6" s="300"/>
      <c r="M6" s="300"/>
      <c r="N6" s="325">
        <v>26.432533726867636</v>
      </c>
      <c r="O6" s="325">
        <v>24.641558478643461</v>
      </c>
      <c r="P6" s="325">
        <v>20.281577634042694</v>
      </c>
      <c r="Q6" s="325">
        <v>16.074981917247175</v>
      </c>
      <c r="R6" s="325">
        <v>15.367024157453232</v>
      </c>
      <c r="S6" s="325">
        <v>14.013567835787143</v>
      </c>
      <c r="T6" s="325">
        <v>12.007307866550423</v>
      </c>
      <c r="U6" s="325">
        <v>11.140609070100847</v>
      </c>
      <c r="V6" s="325">
        <v>12.592918046232086</v>
      </c>
      <c r="W6" s="325">
        <v>17.538278684771957</v>
      </c>
      <c r="X6" s="325">
        <v>18.830374676747191</v>
      </c>
      <c r="Y6" s="325">
        <v>18.036173298696212</v>
      </c>
      <c r="Z6" s="325">
        <v>25.03913857304488</v>
      </c>
      <c r="AA6" s="325">
        <v>40.097377801057</v>
      </c>
      <c r="AB6" s="325">
        <v>43.160479337189138</v>
      </c>
      <c r="AC6" s="325">
        <v>44.66</v>
      </c>
      <c r="AD6" s="325">
        <v>45.953732256050017</v>
      </c>
      <c r="AE6" s="325">
        <v>44.871223233838499</v>
      </c>
      <c r="AF6" s="325">
        <v>43.297304142653374</v>
      </c>
      <c r="AG6" s="325">
        <v>42.994835634124541</v>
      </c>
      <c r="AH6" s="325">
        <v>27</v>
      </c>
      <c r="AI6" s="325">
        <v>27</v>
      </c>
      <c r="AJ6" s="325">
        <v>24.84</v>
      </c>
      <c r="AK6" s="325">
        <v>23.597999999999999</v>
      </c>
      <c r="AL6" s="325">
        <v>23.5</v>
      </c>
      <c r="AM6" s="325">
        <v>23.5</v>
      </c>
      <c r="AN6" s="325">
        <v>23.5</v>
      </c>
      <c r="AO6" s="325">
        <v>23.5</v>
      </c>
      <c r="AP6" s="325">
        <v>0</v>
      </c>
      <c r="AQ6" s="325">
        <v>0</v>
      </c>
      <c r="AR6" s="325">
        <v>0</v>
      </c>
      <c r="AS6" s="325">
        <v>0</v>
      </c>
      <c r="AT6" s="325">
        <v>0</v>
      </c>
      <c r="AU6" s="325">
        <v>0</v>
      </c>
      <c r="AV6" s="325">
        <v>0</v>
      </c>
      <c r="AW6" s="325">
        <v>0</v>
      </c>
      <c r="AX6" s="325">
        <v>0</v>
      </c>
      <c r="AY6" s="325">
        <v>0</v>
      </c>
      <c r="AZ6" s="325">
        <v>0</v>
      </c>
      <c r="BA6" s="325">
        <v>0</v>
      </c>
      <c r="BB6" s="325">
        <v>0</v>
      </c>
      <c r="BC6" s="325">
        <v>0</v>
      </c>
      <c r="BD6" s="325">
        <v>0</v>
      </c>
      <c r="BE6" s="325">
        <v>0</v>
      </c>
      <c r="BF6" s="325">
        <v>0</v>
      </c>
      <c r="BG6" s="325">
        <v>0</v>
      </c>
      <c r="BH6" s="325">
        <v>0</v>
      </c>
      <c r="BI6" s="326">
        <v>0</v>
      </c>
    </row>
    <row r="7" spans="2:61" ht="27" thickBot="1" x14ac:dyDescent="0.3">
      <c r="B7" s="486" t="s">
        <v>1295</v>
      </c>
      <c r="C7" s="437" t="s">
        <v>1692</v>
      </c>
      <c r="D7" s="437" t="s">
        <v>1693</v>
      </c>
      <c r="E7" s="437" t="s">
        <v>1694</v>
      </c>
      <c r="F7" s="438" t="s">
        <v>1695</v>
      </c>
      <c r="I7" s="327" t="s">
        <v>1479</v>
      </c>
      <c r="J7" s="328"/>
      <c r="K7" s="328"/>
      <c r="L7" s="328"/>
      <c r="M7" s="328"/>
      <c r="N7" s="329">
        <v>23.240034939724801</v>
      </c>
      <c r="O7" s="329">
        <v>23.939060082805891</v>
      </c>
      <c r="P7" s="329">
        <v>17.246740647752365</v>
      </c>
      <c r="Q7" s="329">
        <v>13.657589714127079</v>
      </c>
      <c r="R7" s="329">
        <v>14.455089658641157</v>
      </c>
      <c r="S7" s="329">
        <v>11.95333468460287</v>
      </c>
      <c r="T7" s="329">
        <v>10.917250993548882</v>
      </c>
      <c r="U7" s="329">
        <v>11.290004512871974</v>
      </c>
      <c r="V7" s="329">
        <v>14.702331397530804</v>
      </c>
      <c r="W7" s="329">
        <v>18.588123171053212</v>
      </c>
      <c r="X7" s="329">
        <v>18.078157755013727</v>
      </c>
      <c r="Y7" s="329">
        <v>18.027758236778606</v>
      </c>
      <c r="Z7" s="329">
        <v>22.440968356768298</v>
      </c>
      <c r="AA7" s="329">
        <v>60.361496926614862</v>
      </c>
      <c r="AB7" s="329">
        <v>55.54</v>
      </c>
      <c r="AC7" s="329">
        <v>48.55</v>
      </c>
      <c r="AD7" s="329">
        <v>48.55</v>
      </c>
      <c r="AE7" s="330">
        <v>44.165787479773215</v>
      </c>
      <c r="AF7" s="330">
        <v>34.451550551225473</v>
      </c>
      <c r="AG7" s="330">
        <v>23.330547886251523</v>
      </c>
      <c r="AH7" s="330">
        <v>31.28</v>
      </c>
      <c r="AI7" s="330">
        <v>22.91</v>
      </c>
      <c r="AJ7" s="330">
        <v>19.916000000000015</v>
      </c>
      <c r="AK7" s="330">
        <v>16.596043169007508</v>
      </c>
      <c r="AL7" s="330">
        <v>21.405018964016342</v>
      </c>
      <c r="AM7" s="330">
        <v>23.97449259197861</v>
      </c>
      <c r="AN7" s="330">
        <v>24.180275445695344</v>
      </c>
      <c r="AO7" s="330">
        <v>24.383998688914676</v>
      </c>
      <c r="AP7" s="330">
        <v>24.552076514785032</v>
      </c>
      <c r="AQ7" s="330">
        <v>24.783088991932186</v>
      </c>
      <c r="AR7" s="330">
        <v>25.06110588936285</v>
      </c>
      <c r="AS7" s="330">
        <v>25.3228610471797</v>
      </c>
      <c r="AT7" s="330">
        <v>25.588409758008396</v>
      </c>
      <c r="AU7" s="330">
        <v>25.857807000878083</v>
      </c>
      <c r="AV7" s="330">
        <v>26.131108551615451</v>
      </c>
      <c r="AW7" s="330">
        <v>26.352918505837074</v>
      </c>
      <c r="AX7" s="330">
        <v>26.532423836905714</v>
      </c>
      <c r="AY7" s="330">
        <v>26.677360083347683</v>
      </c>
      <c r="AZ7" s="330">
        <v>26.794169455668545</v>
      </c>
      <c r="BA7" s="330">
        <v>26.88817167954149</v>
      </c>
      <c r="BB7" s="330">
        <v>26.963730590798907</v>
      </c>
      <c r="BC7" s="330">
        <v>27.024407369836524</v>
      </c>
      <c r="BD7" s="330">
        <v>27.073096327476485</v>
      </c>
      <c r="BE7" s="330">
        <v>27.112142202592416</v>
      </c>
      <c r="BF7" s="330">
        <v>27.143439663828875</v>
      </c>
      <c r="BG7" s="330">
        <v>27.174785828533615</v>
      </c>
      <c r="BH7" s="330">
        <v>27.206180772496424</v>
      </c>
      <c r="BI7" s="331">
        <v>27.237624571625023</v>
      </c>
    </row>
    <row r="8" spans="2:61" ht="26.25" x14ac:dyDescent="0.25">
      <c r="B8" s="487" t="s">
        <v>1297</v>
      </c>
      <c r="C8" s="439">
        <v>0.13</v>
      </c>
      <c r="D8" s="439">
        <v>0.13</v>
      </c>
      <c r="E8" s="439">
        <v>0.13</v>
      </c>
      <c r="F8" s="439">
        <v>-7.0000000000000007E-2</v>
      </c>
    </row>
    <row r="9" spans="2:61" x14ac:dyDescent="0.25">
      <c r="B9" s="436"/>
      <c r="C9" s="436"/>
      <c r="D9" s="436"/>
      <c r="E9" s="436"/>
      <c r="F9" s="436"/>
    </row>
    <row r="10" spans="2:61" x14ac:dyDescent="0.25">
      <c r="B10" s="488" t="s">
        <v>1456</v>
      </c>
      <c r="C10" s="440" t="s">
        <v>1696</v>
      </c>
      <c r="D10" s="440" t="s">
        <v>1697</v>
      </c>
      <c r="E10" s="440" t="s">
        <v>1697</v>
      </c>
      <c r="F10" s="440" t="s">
        <v>1697</v>
      </c>
    </row>
    <row r="11" spans="2:61" x14ac:dyDescent="0.25">
      <c r="B11" s="488" t="s">
        <v>1457</v>
      </c>
      <c r="C11" s="440" t="s">
        <v>1698</v>
      </c>
      <c r="D11" s="440" t="s">
        <v>1699</v>
      </c>
      <c r="E11" s="440" t="s">
        <v>1700</v>
      </c>
      <c r="F11" s="440" t="s">
        <v>1701</v>
      </c>
    </row>
    <row r="12" spans="2:61" ht="15.75" thickBot="1" x14ac:dyDescent="0.3">
      <c r="B12" s="489" t="s">
        <v>1458</v>
      </c>
      <c r="C12" s="441" t="s">
        <v>1702</v>
      </c>
      <c r="D12" s="441" t="s">
        <v>1703</v>
      </c>
      <c r="E12" s="441" t="s">
        <v>1704</v>
      </c>
      <c r="F12" s="442" t="s">
        <v>1705</v>
      </c>
    </row>
    <row r="13" spans="2:61" ht="15.75" thickTop="1" x14ac:dyDescent="0.25">
      <c r="B13" s="490" t="s">
        <v>1300</v>
      </c>
      <c r="C13" s="443" t="s">
        <v>1706</v>
      </c>
      <c r="D13" s="443" t="s">
        <v>1707</v>
      </c>
      <c r="E13" s="443" t="s">
        <v>1708</v>
      </c>
      <c r="F13" s="444" t="s">
        <v>1709</v>
      </c>
    </row>
    <row r="14" spans="2:61" x14ac:dyDescent="0.25">
      <c r="B14" s="487" t="s">
        <v>1459</v>
      </c>
      <c r="C14" s="439">
        <v>0.65</v>
      </c>
      <c r="D14" s="439">
        <v>0.47</v>
      </c>
      <c r="E14" s="439">
        <v>0.39</v>
      </c>
      <c r="F14" s="439">
        <v>0.38</v>
      </c>
    </row>
    <row r="15" spans="2:61" x14ac:dyDescent="0.25">
      <c r="B15" s="436"/>
      <c r="C15" s="440" t="s">
        <v>1710</v>
      </c>
      <c r="D15" s="440" t="s">
        <v>1711</v>
      </c>
      <c r="E15" s="440" t="s">
        <v>1712</v>
      </c>
      <c r="F15" s="440" t="s">
        <v>1713</v>
      </c>
    </row>
    <row r="16" spans="2:61" x14ac:dyDescent="0.25">
      <c r="B16" s="436"/>
      <c r="C16" s="436"/>
      <c r="D16" s="436"/>
      <c r="E16" s="436"/>
      <c r="F16" s="436"/>
    </row>
    <row r="17" spans="2:60" x14ac:dyDescent="0.25">
      <c r="B17" s="488" t="s">
        <v>1306</v>
      </c>
      <c r="C17" s="440" t="s">
        <v>1714</v>
      </c>
      <c r="D17" s="440" t="s">
        <v>1715</v>
      </c>
      <c r="E17" s="440" t="s">
        <v>1716</v>
      </c>
      <c r="F17" s="440" t="s">
        <v>1717</v>
      </c>
    </row>
    <row r="18" spans="2:60" ht="26.25" x14ac:dyDescent="0.25">
      <c r="B18" s="487" t="s">
        <v>1307</v>
      </c>
      <c r="C18" s="439">
        <v>0.26</v>
      </c>
      <c r="D18" s="439">
        <v>0.21</v>
      </c>
      <c r="E18" s="439">
        <v>0.18</v>
      </c>
      <c r="F18" s="439">
        <v>0.15</v>
      </c>
    </row>
    <row r="19" spans="2:60" x14ac:dyDescent="0.25">
      <c r="B19" s="436"/>
      <c r="C19" s="436"/>
      <c r="D19" s="436"/>
      <c r="E19" s="436"/>
      <c r="F19" s="436"/>
    </row>
    <row r="20" spans="2:60" ht="26.25" x14ac:dyDescent="0.25">
      <c r="B20" s="491" t="s">
        <v>9</v>
      </c>
      <c r="C20" s="445" t="s">
        <v>1718</v>
      </c>
      <c r="D20" s="445" t="s">
        <v>1719</v>
      </c>
      <c r="E20" s="445" t="s">
        <v>1720</v>
      </c>
      <c r="F20" s="445" t="s">
        <v>1721</v>
      </c>
    </row>
    <row r="21" spans="2:60" x14ac:dyDescent="0.25">
      <c r="B21" s="436"/>
      <c r="C21" s="436"/>
      <c r="D21" s="436"/>
      <c r="E21" s="436"/>
      <c r="F21" s="436"/>
    </row>
    <row r="22" spans="2:60" ht="26.25" x14ac:dyDescent="0.25">
      <c r="B22" s="486" t="s">
        <v>1460</v>
      </c>
      <c r="C22" s="446">
        <v>0.39600000000000002</v>
      </c>
      <c r="D22" s="446">
        <v>0.25700000000000001</v>
      </c>
      <c r="E22" s="446">
        <v>0.214</v>
      </c>
      <c r="F22" s="446">
        <v>0.23499999999999999</v>
      </c>
    </row>
    <row r="23" spans="2:60" ht="26.25" x14ac:dyDescent="0.25">
      <c r="B23" s="492" t="s">
        <v>1461</v>
      </c>
      <c r="C23" s="447">
        <v>-0.83099999999999996</v>
      </c>
      <c r="D23" s="447">
        <v>-0.80700000000000005</v>
      </c>
      <c r="E23" s="447">
        <v>-0.109</v>
      </c>
      <c r="F23" s="447">
        <v>-5.0999999999999997E-2</v>
      </c>
    </row>
    <row r="24" spans="2:60" x14ac:dyDescent="0.25">
      <c r="B24" s="436"/>
      <c r="C24" s="436"/>
      <c r="D24" s="436"/>
      <c r="E24" s="436"/>
      <c r="F24" s="436"/>
    </row>
    <row r="25" spans="2:60" x14ac:dyDescent="0.25">
      <c r="B25" s="488" t="s">
        <v>1349</v>
      </c>
      <c r="C25" s="440" t="s">
        <v>1722</v>
      </c>
      <c r="D25" s="440" t="s">
        <v>1723</v>
      </c>
      <c r="E25" s="440" t="s">
        <v>1724</v>
      </c>
      <c r="F25" s="440" t="s">
        <v>1725</v>
      </c>
    </row>
    <row r="26" spans="2:60" ht="26.25" x14ac:dyDescent="0.25">
      <c r="B26" s="488" t="s">
        <v>1350</v>
      </c>
      <c r="C26" s="440" t="s">
        <v>1726</v>
      </c>
      <c r="D26" s="440" t="s">
        <v>1727</v>
      </c>
      <c r="E26" s="440" t="s">
        <v>1728</v>
      </c>
      <c r="F26" s="440" t="s">
        <v>1729</v>
      </c>
    </row>
    <row r="27" spans="2:60" x14ac:dyDescent="0.25">
      <c r="B27" s="488" t="s">
        <v>1351</v>
      </c>
      <c r="C27" s="436"/>
      <c r="D27" s="436"/>
      <c r="E27" s="436"/>
      <c r="F27" s="436"/>
      <c r="I27" s="517">
        <v>2018</v>
      </c>
      <c r="J27" s="515"/>
      <c r="K27" s="515"/>
      <c r="L27" s="516"/>
      <c r="M27" s="517">
        <v>2019</v>
      </c>
      <c r="N27" s="515"/>
      <c r="O27" s="515"/>
      <c r="P27" s="516"/>
      <c r="Q27" s="514">
        <v>2020</v>
      </c>
      <c r="R27" s="515"/>
      <c r="S27" s="515"/>
      <c r="T27" s="516"/>
      <c r="U27" s="514">
        <v>2021</v>
      </c>
      <c r="V27" s="515"/>
      <c r="W27" s="515"/>
      <c r="X27" s="516"/>
      <c r="Y27" s="514">
        <v>2022</v>
      </c>
      <c r="Z27" s="515"/>
      <c r="AA27" s="515"/>
      <c r="AB27" s="516"/>
      <c r="AC27" s="514">
        <v>2023</v>
      </c>
      <c r="AD27" s="515"/>
      <c r="AE27" s="515"/>
      <c r="AF27" s="516"/>
      <c r="AG27" s="514">
        <v>2024</v>
      </c>
      <c r="AH27" s="515"/>
      <c r="AI27" s="515"/>
      <c r="AJ27" s="516"/>
      <c r="AK27" s="514">
        <v>2025</v>
      </c>
      <c r="AL27" s="515"/>
      <c r="AM27" s="515"/>
      <c r="AN27" s="516"/>
      <c r="AO27" s="514">
        <v>2026</v>
      </c>
      <c r="AP27" s="515"/>
      <c r="AQ27" s="515"/>
      <c r="AR27" s="516"/>
      <c r="AS27" s="514">
        <v>2027</v>
      </c>
      <c r="AT27" s="515"/>
      <c r="AU27" s="515"/>
      <c r="AV27" s="516"/>
      <c r="AW27" s="514">
        <v>2028</v>
      </c>
      <c r="AX27" s="515"/>
      <c r="AY27" s="515"/>
      <c r="AZ27" s="516"/>
      <c r="BA27" s="514">
        <v>2029</v>
      </c>
      <c r="BB27" s="515"/>
      <c r="BC27" s="515"/>
      <c r="BD27" s="516"/>
      <c r="BE27" s="514">
        <v>2030</v>
      </c>
      <c r="BF27" s="515"/>
      <c r="BG27" s="515"/>
      <c r="BH27" s="516"/>
    </row>
    <row r="28" spans="2:60" x14ac:dyDescent="0.25">
      <c r="B28" s="436"/>
      <c r="C28" s="436"/>
      <c r="D28" s="436"/>
      <c r="E28" s="436"/>
      <c r="F28" s="436"/>
      <c r="I28" s="300"/>
      <c r="J28" s="300"/>
      <c r="K28" s="300"/>
      <c r="L28" s="300"/>
      <c r="M28" s="325">
        <v>26.432533726867636</v>
      </c>
      <c r="N28" s="325">
        <v>24.641558478643461</v>
      </c>
      <c r="O28" s="325">
        <v>20.281577634042694</v>
      </c>
      <c r="P28" s="325">
        <v>16.074981917247175</v>
      </c>
      <c r="Q28" s="325">
        <v>15.367024157453232</v>
      </c>
      <c r="R28" s="325">
        <v>14.013567835787143</v>
      </c>
      <c r="S28" s="325">
        <v>12.007307866550423</v>
      </c>
      <c r="T28" s="325">
        <v>11.140609070100847</v>
      </c>
      <c r="U28" s="325">
        <v>12.592918046232086</v>
      </c>
      <c r="V28" s="325">
        <v>17.538278684771957</v>
      </c>
      <c r="W28" s="325">
        <v>18.830374676747191</v>
      </c>
      <c r="X28" s="325">
        <v>18.036173298696212</v>
      </c>
      <c r="Y28" s="325">
        <v>25.03913857304488</v>
      </c>
      <c r="Z28" s="325">
        <v>40.097377801057</v>
      </c>
      <c r="AA28" s="325">
        <v>43.160479337189138</v>
      </c>
      <c r="AB28" s="325">
        <v>44.66</v>
      </c>
      <c r="AC28" s="325">
        <v>45.953732256050017</v>
      </c>
      <c r="AD28" s="325">
        <v>44.871223233838499</v>
      </c>
      <c r="AE28" s="325">
        <v>43.297304142653374</v>
      </c>
      <c r="AF28" s="325">
        <v>42.994835634124541</v>
      </c>
      <c r="AG28" s="325">
        <v>27</v>
      </c>
      <c r="AH28" s="325">
        <v>27</v>
      </c>
      <c r="AI28" s="325">
        <v>24.84</v>
      </c>
      <c r="AJ28" s="325">
        <v>23.597999999999999</v>
      </c>
      <c r="AK28" s="325">
        <v>23.5</v>
      </c>
      <c r="AL28" s="325">
        <v>23.5</v>
      </c>
      <c r="AM28" s="325">
        <v>23.5</v>
      </c>
      <c r="AN28" s="325">
        <v>23.5</v>
      </c>
      <c r="AO28" s="325">
        <v>0</v>
      </c>
      <c r="AP28" s="325">
        <v>0</v>
      </c>
      <c r="AQ28" s="325">
        <v>0</v>
      </c>
      <c r="AR28" s="325">
        <v>0</v>
      </c>
      <c r="AS28" s="325">
        <v>0</v>
      </c>
      <c r="AT28" s="325">
        <v>0</v>
      </c>
      <c r="AU28" s="325">
        <v>0</v>
      </c>
      <c r="AV28" s="325">
        <v>0</v>
      </c>
      <c r="AW28" s="325">
        <v>0</v>
      </c>
      <c r="AX28" s="325">
        <v>0</v>
      </c>
      <c r="AY28" s="325">
        <v>0</v>
      </c>
      <c r="AZ28" s="325">
        <v>0</v>
      </c>
      <c r="BA28" s="325">
        <v>0</v>
      </c>
      <c r="BB28" s="325">
        <v>0</v>
      </c>
      <c r="BC28" s="325">
        <v>0</v>
      </c>
      <c r="BD28" s="325">
        <v>0</v>
      </c>
      <c r="BE28" s="325">
        <v>0</v>
      </c>
      <c r="BF28" s="325">
        <v>0</v>
      </c>
      <c r="BG28" s="325">
        <v>0</v>
      </c>
      <c r="BH28" s="326">
        <v>0</v>
      </c>
    </row>
    <row r="29" spans="2:60" ht="30" x14ac:dyDescent="0.25">
      <c r="B29" s="491" t="s">
        <v>21</v>
      </c>
      <c r="C29" s="444" t="s">
        <v>1730</v>
      </c>
      <c r="D29" s="444" t="s">
        <v>1731</v>
      </c>
      <c r="E29" s="444" t="s">
        <v>1732</v>
      </c>
      <c r="F29" s="444" t="s">
        <v>1733</v>
      </c>
      <c r="M29" s="510" t="s">
        <v>1776</v>
      </c>
      <c r="N29" s="510" t="s">
        <v>1777</v>
      </c>
    </row>
    <row r="30" spans="2:60" x14ac:dyDescent="0.25">
      <c r="B30" s="436"/>
      <c r="C30" s="436"/>
      <c r="D30" s="436"/>
      <c r="E30" s="436"/>
      <c r="F30" s="436"/>
      <c r="M30" s="511" t="s">
        <v>1800</v>
      </c>
      <c r="N30" s="511" t="s">
        <v>1778</v>
      </c>
    </row>
    <row r="31" spans="2:60" ht="26.25" x14ac:dyDescent="0.25">
      <c r="B31" s="491" t="s">
        <v>25</v>
      </c>
      <c r="C31" s="448">
        <v>0.43099999999999999</v>
      </c>
      <c r="D31" s="448">
        <v>0.34899999999999998</v>
      </c>
      <c r="E31" s="448">
        <v>0.30299999999999999</v>
      </c>
      <c r="F31" s="448">
        <v>0.33100000000000002</v>
      </c>
      <c r="M31" s="511" t="s">
        <v>1801</v>
      </c>
      <c r="N31" s="511" t="s">
        <v>1779</v>
      </c>
    </row>
    <row r="32" spans="2:60" ht="26.25" x14ac:dyDescent="0.25">
      <c r="B32" s="492" t="s">
        <v>1461</v>
      </c>
      <c r="C32" s="449">
        <v>-1.27</v>
      </c>
      <c r="D32" s="449">
        <v>-0.27500000000000002</v>
      </c>
      <c r="E32" s="449">
        <v>-4.8000000000000001E-2</v>
      </c>
      <c r="F32" s="449">
        <v>-6.3E-2</v>
      </c>
      <c r="M32" s="511" t="s">
        <v>1802</v>
      </c>
      <c r="N32" s="511" t="s">
        <v>1780</v>
      </c>
    </row>
    <row r="33" spans="2:14" x14ac:dyDescent="0.25">
      <c r="B33" s="436"/>
      <c r="C33" s="436"/>
      <c r="D33" s="436"/>
      <c r="E33" s="436"/>
      <c r="F33" s="436"/>
      <c r="M33" s="511" t="s">
        <v>1803</v>
      </c>
      <c r="N33" s="511" t="s">
        <v>1781</v>
      </c>
    </row>
    <row r="34" spans="2:14" ht="26.25" x14ac:dyDescent="0.25">
      <c r="B34" s="486" t="s">
        <v>1297</v>
      </c>
      <c r="C34" s="436"/>
      <c r="D34" s="436"/>
      <c r="E34" s="436"/>
      <c r="F34" s="436"/>
      <c r="M34" s="511" t="s">
        <v>1804</v>
      </c>
      <c r="N34" s="511" t="s">
        <v>1782</v>
      </c>
    </row>
    <row r="35" spans="2:14" x14ac:dyDescent="0.25">
      <c r="B35" s="488" t="s">
        <v>9</v>
      </c>
      <c r="C35" s="450">
        <v>-0.2</v>
      </c>
      <c r="D35" s="450">
        <v>-0.27</v>
      </c>
      <c r="E35" s="450">
        <v>-0.06</v>
      </c>
      <c r="F35" s="450">
        <v>0.02</v>
      </c>
      <c r="M35" s="511" t="s">
        <v>1805</v>
      </c>
      <c r="N35" s="511" t="s">
        <v>1783</v>
      </c>
    </row>
    <row r="36" spans="2:14" x14ac:dyDescent="0.25">
      <c r="B36" s="488" t="s">
        <v>21</v>
      </c>
      <c r="C36" s="450">
        <v>-0.26</v>
      </c>
      <c r="D36" s="450">
        <v>-0.08</v>
      </c>
      <c r="E36" s="450">
        <v>-0.02</v>
      </c>
      <c r="F36" s="450">
        <v>0.02</v>
      </c>
      <c r="M36" s="511" t="s">
        <v>1806</v>
      </c>
      <c r="N36" s="511" t="s">
        <v>1784</v>
      </c>
    </row>
    <row r="37" spans="2:14" x14ac:dyDescent="0.25">
      <c r="B37" s="436"/>
      <c r="C37" s="436"/>
      <c r="D37" s="436"/>
      <c r="E37" s="436"/>
      <c r="F37" s="436"/>
      <c r="M37" s="511" t="s">
        <v>1807</v>
      </c>
      <c r="N37" s="511" t="s">
        <v>1785</v>
      </c>
    </row>
    <row r="38" spans="2:14" x14ac:dyDescent="0.25">
      <c r="B38" s="493" t="s">
        <v>1344</v>
      </c>
      <c r="C38" s="451"/>
      <c r="D38" s="451"/>
      <c r="E38" s="451"/>
      <c r="F38" s="451"/>
      <c r="M38" s="511" t="s">
        <v>1808</v>
      </c>
      <c r="N38" s="511" t="s">
        <v>1786</v>
      </c>
    </row>
    <row r="39" spans="2:14" ht="26.25" x14ac:dyDescent="0.25">
      <c r="B39" s="494" t="s">
        <v>1462</v>
      </c>
      <c r="C39" s="452">
        <v>3.9</v>
      </c>
      <c r="D39" s="452">
        <v>4.9000000000000004</v>
      </c>
      <c r="E39" s="452">
        <v>6</v>
      </c>
      <c r="F39" s="453">
        <v>5.9</v>
      </c>
      <c r="M39" s="511" t="s">
        <v>1809</v>
      </c>
      <c r="N39" s="511" t="s">
        <v>1787</v>
      </c>
    </row>
    <row r="40" spans="2:14" x14ac:dyDescent="0.25">
      <c r="B40" s="495" t="s">
        <v>1769</v>
      </c>
      <c r="C40" s="454" t="s">
        <v>1734</v>
      </c>
      <c r="D40" s="454" t="s">
        <v>1735</v>
      </c>
      <c r="E40" s="454" t="s">
        <v>1736</v>
      </c>
      <c r="F40" s="453" t="s">
        <v>1737</v>
      </c>
      <c r="M40" s="511" t="s">
        <v>1810</v>
      </c>
      <c r="N40" s="511" t="s">
        <v>1788</v>
      </c>
    </row>
    <row r="41" spans="2:14" ht="26.25" x14ac:dyDescent="0.25">
      <c r="B41" s="495" t="s">
        <v>1464</v>
      </c>
      <c r="C41" s="453" t="s">
        <v>1738</v>
      </c>
      <c r="D41" s="453" t="s">
        <v>1739</v>
      </c>
      <c r="E41" s="453" t="s">
        <v>1740</v>
      </c>
      <c r="F41" s="453" t="s">
        <v>1741</v>
      </c>
      <c r="M41" s="511" t="s">
        <v>1811</v>
      </c>
      <c r="N41" s="511" t="s">
        <v>1789</v>
      </c>
    </row>
    <row r="42" spans="2:14" x14ac:dyDescent="0.25">
      <c r="B42" s="451"/>
      <c r="C42" s="451"/>
      <c r="D42" s="451"/>
      <c r="E42" s="451"/>
      <c r="F42" s="451"/>
      <c r="M42" s="511" t="s">
        <v>1812</v>
      </c>
      <c r="N42" s="511" t="s">
        <v>1790</v>
      </c>
    </row>
    <row r="43" spans="2:14" ht="26.25" x14ac:dyDescent="0.25">
      <c r="B43" s="494" t="s">
        <v>1465</v>
      </c>
      <c r="C43" s="452">
        <v>2</v>
      </c>
      <c r="D43" s="452">
        <v>3.9</v>
      </c>
      <c r="E43" s="452">
        <v>5.25</v>
      </c>
      <c r="F43" s="452">
        <v>5.25</v>
      </c>
      <c r="M43" s="511" t="s">
        <v>1813</v>
      </c>
      <c r="N43" s="511" t="s">
        <v>1791</v>
      </c>
    </row>
    <row r="44" spans="2:14" ht="26.25" x14ac:dyDescent="0.25">
      <c r="B44" s="494" t="s">
        <v>1466</v>
      </c>
      <c r="C44" s="453">
        <v>1.9</v>
      </c>
      <c r="D44" s="453">
        <v>1</v>
      </c>
      <c r="E44" s="453">
        <v>0.75</v>
      </c>
      <c r="F44" s="453">
        <v>0.65</v>
      </c>
      <c r="M44" s="511" t="s">
        <v>1814</v>
      </c>
      <c r="N44" s="511" t="s">
        <v>1792</v>
      </c>
    </row>
    <row r="45" spans="2:14" ht="39.75" thickBot="1" x14ac:dyDescent="0.3">
      <c r="B45" s="496" t="s">
        <v>1467</v>
      </c>
      <c r="C45" s="455">
        <v>0.24299999999999999</v>
      </c>
      <c r="D45" s="455">
        <v>0.30299999999999999</v>
      </c>
      <c r="E45" s="455">
        <v>0.55000000000000004</v>
      </c>
      <c r="F45" s="456">
        <v>0.55000000000000004</v>
      </c>
      <c r="M45" s="511" t="s">
        <v>1815</v>
      </c>
      <c r="N45" s="511" t="s">
        <v>1793</v>
      </c>
    </row>
    <row r="46" spans="2:14" ht="40.5" thickTop="1" thickBot="1" x14ac:dyDescent="0.3">
      <c r="B46" s="497" t="s">
        <v>1468</v>
      </c>
      <c r="C46" s="457">
        <v>0.24299999999999999</v>
      </c>
      <c r="D46" s="457">
        <v>0.30299999999999999</v>
      </c>
      <c r="E46" s="457">
        <v>0.35799999999999998</v>
      </c>
      <c r="F46" s="457">
        <v>0.35399999999999998</v>
      </c>
      <c r="M46" s="511" t="s">
        <v>1816</v>
      </c>
      <c r="N46" s="511" t="s">
        <v>1794</v>
      </c>
    </row>
    <row r="47" spans="2:14" ht="39.75" thickTop="1" x14ac:dyDescent="0.25">
      <c r="B47" s="498" t="s">
        <v>1469</v>
      </c>
      <c r="C47" s="451"/>
      <c r="D47" s="451"/>
      <c r="E47" s="453" t="s">
        <v>1742</v>
      </c>
      <c r="F47" s="453" t="s">
        <v>1743</v>
      </c>
      <c r="M47" s="511" t="s">
        <v>1817</v>
      </c>
      <c r="N47" s="511" t="s">
        <v>1718</v>
      </c>
    </row>
    <row r="48" spans="2:14" x14ac:dyDescent="0.25">
      <c r="B48" s="451"/>
      <c r="C48" s="451"/>
      <c r="D48" s="451"/>
      <c r="E48" s="451"/>
      <c r="F48" s="451"/>
      <c r="M48" s="511" t="s">
        <v>1818</v>
      </c>
      <c r="N48" s="511" t="s">
        <v>1795</v>
      </c>
    </row>
    <row r="49" spans="2:14" ht="26.25" x14ac:dyDescent="0.25">
      <c r="B49" s="495" t="s">
        <v>1470</v>
      </c>
      <c r="C49" s="458">
        <v>0.51300000000000001</v>
      </c>
      <c r="D49" s="458">
        <v>0.79600000000000004</v>
      </c>
      <c r="E49" s="458">
        <v>0.875</v>
      </c>
      <c r="F49" s="458">
        <v>0.89</v>
      </c>
      <c r="M49" s="511" t="s">
        <v>1819</v>
      </c>
      <c r="N49" s="511" t="s">
        <v>1796</v>
      </c>
    </row>
    <row r="50" spans="2:14" ht="26.25" x14ac:dyDescent="0.25">
      <c r="B50" s="495" t="s">
        <v>1471</v>
      </c>
      <c r="C50" s="458">
        <v>0.48699999999999999</v>
      </c>
      <c r="D50" s="458">
        <v>0.20399999999999999</v>
      </c>
      <c r="E50" s="458">
        <v>0.125</v>
      </c>
      <c r="F50" s="458">
        <v>0.11</v>
      </c>
      <c r="M50" s="511" t="s">
        <v>1820</v>
      </c>
      <c r="N50" s="511" t="s">
        <v>1744</v>
      </c>
    </row>
    <row r="51" spans="2:14" x14ac:dyDescent="0.25">
      <c r="B51" s="451"/>
      <c r="C51" s="451"/>
      <c r="D51" s="451"/>
      <c r="E51" s="451"/>
      <c r="F51" s="451"/>
      <c r="M51" s="511" t="s">
        <v>1821</v>
      </c>
      <c r="N51" s="511" t="s">
        <v>1744</v>
      </c>
    </row>
    <row r="52" spans="2:14" x14ac:dyDescent="0.25">
      <c r="B52" s="493" t="s">
        <v>1472</v>
      </c>
      <c r="C52" s="451"/>
      <c r="D52" s="451"/>
      <c r="E52" s="451"/>
      <c r="F52" s="451"/>
      <c r="M52" s="511" t="s">
        <v>1822</v>
      </c>
      <c r="N52" s="511" t="s">
        <v>1745</v>
      </c>
    </row>
    <row r="53" spans="2:14" x14ac:dyDescent="0.25">
      <c r="B53" s="494" t="s">
        <v>1473</v>
      </c>
      <c r="C53" s="459">
        <v>0.7</v>
      </c>
      <c r="D53" s="459">
        <v>0.7</v>
      </c>
      <c r="E53" s="459">
        <v>0.7</v>
      </c>
      <c r="F53" s="459">
        <v>0.7</v>
      </c>
      <c r="M53" s="511" t="s">
        <v>1823</v>
      </c>
      <c r="N53" s="511" t="s">
        <v>1797</v>
      </c>
    </row>
    <row r="54" spans="2:14" x14ac:dyDescent="0.25">
      <c r="B54" s="494" t="s">
        <v>1474</v>
      </c>
      <c r="C54" s="460">
        <v>0.3</v>
      </c>
      <c r="D54" s="460">
        <v>0.3</v>
      </c>
      <c r="E54" s="460">
        <v>0.3</v>
      </c>
      <c r="F54" s="460">
        <v>0.3</v>
      </c>
      <c r="M54" s="511" t="s">
        <v>1824</v>
      </c>
      <c r="N54" s="511" t="s">
        <v>1798</v>
      </c>
    </row>
    <row r="55" spans="2:14" x14ac:dyDescent="0.25">
      <c r="B55" s="451"/>
      <c r="C55" s="451"/>
      <c r="D55" s="451"/>
      <c r="E55" s="451"/>
      <c r="F55" s="451"/>
      <c r="M55" s="511" t="s">
        <v>1825</v>
      </c>
      <c r="N55" s="511" t="s">
        <v>1798</v>
      </c>
    </row>
    <row r="56" spans="2:14" x14ac:dyDescent="0.25">
      <c r="B56" s="494" t="s">
        <v>1475</v>
      </c>
      <c r="C56" s="453">
        <v>2.73</v>
      </c>
      <c r="D56" s="453">
        <v>3.43</v>
      </c>
      <c r="E56" s="453">
        <v>4.2</v>
      </c>
      <c r="F56" s="453">
        <v>4.13</v>
      </c>
      <c r="M56" s="511" t="s">
        <v>1826</v>
      </c>
      <c r="N56" s="511" t="s">
        <v>1798</v>
      </c>
    </row>
    <row r="57" spans="2:14" ht="26.25" x14ac:dyDescent="0.25">
      <c r="B57" s="494" t="s">
        <v>1476</v>
      </c>
      <c r="C57" s="453">
        <v>1.17</v>
      </c>
      <c r="D57" s="453">
        <v>1.47</v>
      </c>
      <c r="E57" s="453">
        <v>1.8</v>
      </c>
      <c r="F57" s="453">
        <v>1.77</v>
      </c>
      <c r="M57" s="511" t="s">
        <v>1827</v>
      </c>
      <c r="N57" s="511" t="s">
        <v>1798</v>
      </c>
    </row>
    <row r="58" spans="2:14" ht="15.75" thickBot="1" x14ac:dyDescent="0.3">
      <c r="B58" s="461"/>
      <c r="C58" s="461"/>
      <c r="D58" s="461"/>
      <c r="E58" s="461"/>
      <c r="F58" s="461"/>
      <c r="M58" s="511" t="s">
        <v>1828</v>
      </c>
      <c r="N58" s="511" t="s">
        <v>1799</v>
      </c>
    </row>
    <row r="59" spans="2:14" ht="15.75" thickTop="1" x14ac:dyDescent="0.25">
      <c r="B59" s="499" t="s">
        <v>1477</v>
      </c>
      <c r="C59" s="451"/>
      <c r="D59" s="451"/>
      <c r="E59" s="451"/>
      <c r="F59" s="451"/>
      <c r="M59" s="511" t="s">
        <v>1829</v>
      </c>
      <c r="N59" s="511" t="s">
        <v>1799</v>
      </c>
    </row>
    <row r="60" spans="2:14" ht="26.25" x14ac:dyDescent="0.25">
      <c r="B60" s="500" t="s">
        <v>1478</v>
      </c>
      <c r="C60" s="452" t="s">
        <v>1744</v>
      </c>
      <c r="D60" s="452" t="s">
        <v>1744</v>
      </c>
      <c r="E60" s="452" t="s">
        <v>1745</v>
      </c>
      <c r="F60" s="452" t="s">
        <v>1746</v>
      </c>
      <c r="M60" s="511" t="s">
        <v>1830</v>
      </c>
      <c r="N60" s="511" t="s">
        <v>1799</v>
      </c>
    </row>
    <row r="61" spans="2:14" ht="27" thickBot="1" x14ac:dyDescent="0.3">
      <c r="B61" s="501" t="s">
        <v>1479</v>
      </c>
      <c r="C61" s="462" t="s">
        <v>1747</v>
      </c>
      <c r="D61" s="462" t="s">
        <v>1748</v>
      </c>
      <c r="E61" s="462" t="s">
        <v>1749</v>
      </c>
      <c r="F61" s="462" t="s">
        <v>1750</v>
      </c>
      <c r="M61" s="511" t="s">
        <v>1831</v>
      </c>
      <c r="N61" s="511" t="s">
        <v>1799</v>
      </c>
    </row>
    <row r="62" spans="2:14" ht="15.75" thickTop="1" x14ac:dyDescent="0.25">
      <c r="B62" s="436"/>
      <c r="C62" s="436"/>
      <c r="D62" s="436"/>
      <c r="E62" s="436"/>
      <c r="F62" s="436"/>
      <c r="M62" s="511" t="s">
        <v>1832</v>
      </c>
      <c r="N62" s="511" t="s">
        <v>1799</v>
      </c>
    </row>
    <row r="63" spans="2:14" x14ac:dyDescent="0.25">
      <c r="B63" s="486" t="s">
        <v>1480</v>
      </c>
      <c r="C63" s="436"/>
      <c r="D63" s="436"/>
      <c r="E63" s="436"/>
      <c r="F63" s="436"/>
      <c r="M63" s="511" t="s">
        <v>1833</v>
      </c>
      <c r="N63" s="511" t="s">
        <v>1799</v>
      </c>
    </row>
    <row r="64" spans="2:14" ht="26.25" x14ac:dyDescent="0.25">
      <c r="B64" s="488" t="s">
        <v>1481</v>
      </c>
      <c r="C64" s="440" t="s">
        <v>1751</v>
      </c>
      <c r="D64" s="440" t="s">
        <v>1752</v>
      </c>
      <c r="E64" s="440" t="s">
        <v>1753</v>
      </c>
      <c r="F64" s="440" t="s">
        <v>1754</v>
      </c>
      <c r="M64" s="511" t="s">
        <v>1834</v>
      </c>
      <c r="N64" s="511" t="s">
        <v>1799</v>
      </c>
    </row>
    <row r="65" spans="2:14" ht="27" thickBot="1" x14ac:dyDescent="0.3">
      <c r="B65" s="489" t="s">
        <v>1482</v>
      </c>
      <c r="C65" s="442" t="s">
        <v>1755</v>
      </c>
      <c r="D65" s="442" t="s">
        <v>1748</v>
      </c>
      <c r="E65" s="442" t="s">
        <v>1756</v>
      </c>
      <c r="F65" s="442" t="s">
        <v>1757</v>
      </c>
      <c r="M65" s="511" t="s">
        <v>1835</v>
      </c>
      <c r="N65" s="511" t="s">
        <v>1799</v>
      </c>
    </row>
    <row r="66" spans="2:14" ht="27" thickTop="1" x14ac:dyDescent="0.25">
      <c r="B66" s="486" t="s">
        <v>1483</v>
      </c>
      <c r="C66" s="438" t="s">
        <v>1692</v>
      </c>
      <c r="D66" s="438" t="s">
        <v>1693</v>
      </c>
      <c r="E66" s="438" t="s">
        <v>1694</v>
      </c>
      <c r="F66" s="438" t="s">
        <v>1695</v>
      </c>
      <c r="M66" s="511" t="s">
        <v>1836</v>
      </c>
      <c r="N66" s="511" t="s">
        <v>1799</v>
      </c>
    </row>
    <row r="67" spans="2:14" x14ac:dyDescent="0.25">
      <c r="B67" s="436"/>
      <c r="C67" s="436"/>
      <c r="D67" s="436"/>
      <c r="E67" s="436"/>
      <c r="F67" s="436"/>
      <c r="M67" s="511" t="s">
        <v>1837</v>
      </c>
      <c r="N67" s="511" t="s">
        <v>1799</v>
      </c>
    </row>
    <row r="68" spans="2:14" x14ac:dyDescent="0.25">
      <c r="B68" s="436"/>
      <c r="C68" s="436"/>
      <c r="D68" s="436"/>
      <c r="E68" s="436"/>
      <c r="F68" s="436"/>
      <c r="M68" s="511" t="s">
        <v>1838</v>
      </c>
      <c r="N68" s="511" t="s">
        <v>1799</v>
      </c>
    </row>
    <row r="69" spans="2:14" x14ac:dyDescent="0.25">
      <c r="B69" s="486" t="s">
        <v>1484</v>
      </c>
      <c r="C69" s="436"/>
      <c r="D69" s="436"/>
      <c r="E69" s="436"/>
      <c r="F69" s="436"/>
      <c r="M69" s="511" t="s">
        <v>1839</v>
      </c>
      <c r="N69" s="511" t="s">
        <v>1799</v>
      </c>
    </row>
    <row r="70" spans="2:14" ht="26.25" x14ac:dyDescent="0.25">
      <c r="B70" s="488" t="s">
        <v>1485</v>
      </c>
      <c r="C70" s="463">
        <v>0.05</v>
      </c>
      <c r="D70" s="463">
        <v>0.05</v>
      </c>
      <c r="E70" s="463">
        <v>3.9E-2</v>
      </c>
      <c r="F70" s="463">
        <v>3.9E-2</v>
      </c>
      <c r="M70" s="511" t="s">
        <v>1840</v>
      </c>
      <c r="N70" s="511" t="s">
        <v>1799</v>
      </c>
    </row>
    <row r="71" spans="2:14" ht="26.25" x14ac:dyDescent="0.25">
      <c r="B71" s="488" t="s">
        <v>1486</v>
      </c>
      <c r="C71" s="464">
        <v>4.0599999999999997E-2</v>
      </c>
      <c r="D71" s="464">
        <v>4.0599999999999997E-2</v>
      </c>
      <c r="E71" s="464">
        <v>4.0599999999999997E-2</v>
      </c>
      <c r="F71" s="464">
        <v>4.0599999999999997E-2</v>
      </c>
      <c r="M71" s="511" t="s">
        <v>1841</v>
      </c>
      <c r="N71" s="511" t="s">
        <v>1799</v>
      </c>
    </row>
    <row r="72" spans="2:14" ht="27" thickBot="1" x14ac:dyDescent="0.3">
      <c r="B72" s="489" t="s">
        <v>1487</v>
      </c>
      <c r="C72" s="465">
        <v>1.2E-2</v>
      </c>
      <c r="D72" s="465">
        <v>8.9999999999999993E-3</v>
      </c>
      <c r="E72" s="465">
        <v>8.9999999999999993E-3</v>
      </c>
      <c r="F72" s="465">
        <v>8.9999999999999993E-3</v>
      </c>
      <c r="M72" s="511" t="s">
        <v>1842</v>
      </c>
      <c r="N72" s="511" t="s">
        <v>1799</v>
      </c>
    </row>
    <row r="73" spans="2:14" ht="15.75" thickTop="1" x14ac:dyDescent="0.25">
      <c r="B73" s="486" t="s">
        <v>1488</v>
      </c>
      <c r="C73" s="446">
        <v>0.1026</v>
      </c>
      <c r="D73" s="446">
        <v>9.9599999999999994E-2</v>
      </c>
      <c r="E73" s="446">
        <v>8.8599999999999998E-2</v>
      </c>
      <c r="F73" s="446">
        <v>8.8599999999999998E-2</v>
      </c>
      <c r="M73" s="511" t="s">
        <v>1843</v>
      </c>
      <c r="N73" s="511" t="s">
        <v>1799</v>
      </c>
    </row>
    <row r="74" spans="2:14" x14ac:dyDescent="0.25">
      <c r="B74" s="436"/>
      <c r="C74" s="436"/>
      <c r="D74" s="436"/>
      <c r="E74" s="436"/>
      <c r="F74" s="436"/>
      <c r="M74" s="511" t="s">
        <v>1844</v>
      </c>
      <c r="N74" s="511" t="s">
        <v>1799</v>
      </c>
    </row>
    <row r="75" spans="2:14" ht="26.25" x14ac:dyDescent="0.25">
      <c r="B75" s="486" t="s">
        <v>1489</v>
      </c>
      <c r="C75" s="436"/>
      <c r="D75" s="436"/>
      <c r="E75" s="436"/>
      <c r="F75" s="436"/>
      <c r="M75" s="511" t="s">
        <v>1845</v>
      </c>
      <c r="N75" s="511" t="s">
        <v>1799</v>
      </c>
    </row>
    <row r="76" spans="2:14" ht="26.25" x14ac:dyDescent="0.25">
      <c r="B76" s="488" t="s">
        <v>1485</v>
      </c>
      <c r="C76" s="440" t="s">
        <v>1758</v>
      </c>
      <c r="D76" s="440" t="s">
        <v>1701</v>
      </c>
      <c r="E76" s="440" t="s">
        <v>1698</v>
      </c>
      <c r="F76" s="440" t="s">
        <v>1759</v>
      </c>
      <c r="M76" s="511" t="s">
        <v>1846</v>
      </c>
      <c r="N76" s="511" t="s">
        <v>1799</v>
      </c>
    </row>
    <row r="77" spans="2:14" ht="26.25" x14ac:dyDescent="0.25">
      <c r="B77" s="488" t="s">
        <v>1486</v>
      </c>
      <c r="C77" s="440" t="s">
        <v>1760</v>
      </c>
      <c r="D77" s="440" t="s">
        <v>1761</v>
      </c>
      <c r="E77" s="440" t="s">
        <v>1762</v>
      </c>
      <c r="F77" s="440" t="s">
        <v>1763</v>
      </c>
      <c r="M77" s="511" t="s">
        <v>1847</v>
      </c>
      <c r="N77" s="511" t="s">
        <v>1799</v>
      </c>
    </row>
    <row r="78" spans="2:14" ht="27" thickBot="1" x14ac:dyDescent="0.3">
      <c r="B78" s="489" t="s">
        <v>1487</v>
      </c>
      <c r="C78" s="442" t="s">
        <v>1760</v>
      </c>
      <c r="D78" s="442" t="s">
        <v>1761</v>
      </c>
      <c r="E78" s="442" t="s">
        <v>1762</v>
      </c>
      <c r="F78" s="442" t="s">
        <v>1763</v>
      </c>
    </row>
    <row r="79" spans="2:14" ht="27" thickTop="1" x14ac:dyDescent="0.25">
      <c r="B79" s="486" t="s">
        <v>1490</v>
      </c>
      <c r="C79" s="438" t="s">
        <v>1698</v>
      </c>
      <c r="D79" s="438" t="s">
        <v>1699</v>
      </c>
      <c r="E79" s="438" t="s">
        <v>1700</v>
      </c>
      <c r="F79" s="438" t="s">
        <v>1701</v>
      </c>
    </row>
    <row r="80" spans="2:14" x14ac:dyDescent="0.25">
      <c r="B80" s="436"/>
      <c r="C80" s="436"/>
      <c r="D80" s="436"/>
      <c r="E80" s="436"/>
      <c r="F80" s="436"/>
    </row>
    <row r="81" spans="2:6" x14ac:dyDescent="0.25">
      <c r="B81" s="436"/>
      <c r="C81" s="436"/>
      <c r="D81" s="436"/>
      <c r="E81" s="436"/>
      <c r="F81" s="436"/>
    </row>
    <row r="82" spans="2:6" x14ac:dyDescent="0.25">
      <c r="B82" s="436"/>
      <c r="C82" s="436"/>
      <c r="D82" s="436"/>
      <c r="E82" s="436"/>
      <c r="F82" s="436"/>
    </row>
    <row r="83" spans="2:6" ht="27" thickBot="1" x14ac:dyDescent="0.3">
      <c r="B83" s="502" t="s">
        <v>1491</v>
      </c>
      <c r="C83" s="461"/>
      <c r="D83" s="461"/>
      <c r="E83" s="461"/>
      <c r="F83" s="461"/>
    </row>
    <row r="84" spans="2:6" ht="39.75" thickTop="1" x14ac:dyDescent="0.25">
      <c r="B84" s="493" t="s">
        <v>1492</v>
      </c>
      <c r="C84" s="451"/>
      <c r="D84" s="451"/>
      <c r="E84" s="451"/>
      <c r="F84" s="451"/>
    </row>
    <row r="85" spans="2:6" ht="39" x14ac:dyDescent="0.25">
      <c r="B85" s="494" t="s">
        <v>1493</v>
      </c>
      <c r="C85" s="466">
        <v>2955</v>
      </c>
      <c r="D85" s="466">
        <v>3016</v>
      </c>
      <c r="E85" s="466">
        <v>3095</v>
      </c>
      <c r="F85" s="466">
        <v>3007</v>
      </c>
    </row>
    <row r="86" spans="2:6" ht="26.25" x14ac:dyDescent="0.25">
      <c r="B86" s="503" t="s">
        <v>1494</v>
      </c>
      <c r="C86" s="451"/>
      <c r="D86" s="451"/>
      <c r="E86" s="451"/>
      <c r="F86" s="451"/>
    </row>
    <row r="87" spans="2:6" ht="39" x14ac:dyDescent="0.25">
      <c r="B87" s="494" t="s">
        <v>1495</v>
      </c>
      <c r="C87" s="453">
        <v>16.399999999999999</v>
      </c>
      <c r="D87" s="453">
        <v>16.5</v>
      </c>
      <c r="E87" s="453">
        <v>16.5</v>
      </c>
      <c r="F87" s="453">
        <v>16.600000000000001</v>
      </c>
    </row>
    <row r="88" spans="2:6" ht="26.25" x14ac:dyDescent="0.25">
      <c r="B88" s="494" t="s">
        <v>1496</v>
      </c>
      <c r="C88" s="453">
        <v>8.1999999999999993</v>
      </c>
      <c r="D88" s="453">
        <v>8.1999999999999993</v>
      </c>
      <c r="E88" s="453">
        <v>8.3000000000000007</v>
      </c>
      <c r="F88" s="453">
        <v>8.3000000000000007</v>
      </c>
    </row>
    <row r="89" spans="2:6" ht="26.25" x14ac:dyDescent="0.25">
      <c r="B89" s="494" t="s">
        <v>1497</v>
      </c>
      <c r="C89" s="453">
        <v>24.2</v>
      </c>
      <c r="D89" s="453">
        <v>24.8</v>
      </c>
      <c r="E89" s="453">
        <v>25.6</v>
      </c>
      <c r="F89" s="453">
        <v>25</v>
      </c>
    </row>
    <row r="90" spans="2:6" ht="26.25" x14ac:dyDescent="0.25">
      <c r="B90" s="503" t="s">
        <v>1498</v>
      </c>
      <c r="C90" s="451"/>
      <c r="D90" s="451"/>
      <c r="E90" s="451"/>
      <c r="F90" s="451"/>
    </row>
    <row r="91" spans="2:6" ht="26.25" x14ac:dyDescent="0.25">
      <c r="B91" s="494" t="s">
        <v>1499</v>
      </c>
      <c r="C91" s="453">
        <v>28.8</v>
      </c>
      <c r="D91" s="453">
        <v>29</v>
      </c>
      <c r="E91" s="453">
        <v>29.1</v>
      </c>
      <c r="F91" s="453">
        <v>29.3</v>
      </c>
    </row>
    <row r="92" spans="2:6" ht="39" x14ac:dyDescent="0.25">
      <c r="B92" s="498" t="s">
        <v>1500</v>
      </c>
      <c r="C92" s="467">
        <v>14.4</v>
      </c>
      <c r="D92" s="467">
        <v>14.5</v>
      </c>
      <c r="E92" s="467">
        <v>14.6</v>
      </c>
      <c r="F92" s="467">
        <v>14.6</v>
      </c>
    </row>
    <row r="93" spans="2:6" ht="26.25" x14ac:dyDescent="0.25">
      <c r="B93" s="503" t="s">
        <v>1501</v>
      </c>
      <c r="C93" s="451"/>
      <c r="D93" s="451"/>
      <c r="E93" s="451"/>
      <c r="F93" s="451"/>
    </row>
    <row r="94" spans="2:6" ht="39" x14ac:dyDescent="0.25">
      <c r="B94" s="494" t="s">
        <v>1502</v>
      </c>
      <c r="C94" s="453">
        <v>11.6</v>
      </c>
      <c r="D94" s="453">
        <v>11.6</v>
      </c>
      <c r="E94" s="453">
        <v>11.7</v>
      </c>
      <c r="F94" s="453">
        <v>11.7</v>
      </c>
    </row>
    <row r="95" spans="2:6" ht="39" x14ac:dyDescent="0.25">
      <c r="B95" s="494" t="s">
        <v>1503</v>
      </c>
      <c r="C95" s="453">
        <v>16.100000000000001</v>
      </c>
      <c r="D95" s="453">
        <v>16.2</v>
      </c>
      <c r="E95" s="453">
        <v>16.7</v>
      </c>
      <c r="F95" s="453">
        <v>16.7</v>
      </c>
    </row>
    <row r="96" spans="2:6" ht="39" x14ac:dyDescent="0.25">
      <c r="B96" s="495" t="s">
        <v>1504</v>
      </c>
      <c r="C96" s="468">
        <v>5.0000000000000001E-3</v>
      </c>
      <c r="D96" s="468">
        <v>5.0000000000000001E-3</v>
      </c>
      <c r="E96" s="468">
        <v>5.0000000000000001E-3</v>
      </c>
      <c r="F96" s="468">
        <v>5.0000000000000001E-3</v>
      </c>
    </row>
    <row r="97" spans="2:6" x14ac:dyDescent="0.25">
      <c r="B97" s="451"/>
      <c r="C97" s="451"/>
      <c r="D97" s="451"/>
      <c r="E97" s="451"/>
      <c r="F97" s="451"/>
    </row>
    <row r="98" spans="2:6" ht="51.75" x14ac:dyDescent="0.25">
      <c r="B98" s="493" t="s">
        <v>1505</v>
      </c>
      <c r="C98" s="451"/>
      <c r="D98" s="451"/>
      <c r="E98" s="451"/>
      <c r="F98" s="451"/>
    </row>
    <row r="99" spans="2:6" ht="39" x14ac:dyDescent="0.25">
      <c r="B99" s="504" t="s">
        <v>1770</v>
      </c>
      <c r="C99" s="469">
        <v>2955</v>
      </c>
      <c r="D99" s="469">
        <v>3016</v>
      </c>
      <c r="E99" s="469">
        <v>3095</v>
      </c>
      <c r="F99" s="469">
        <v>3007</v>
      </c>
    </row>
    <row r="100" spans="2:6" ht="39" x14ac:dyDescent="0.25">
      <c r="B100" s="504" t="s">
        <v>1771</v>
      </c>
      <c r="C100" s="452">
        <v>817</v>
      </c>
      <c r="D100" s="452">
        <v>834</v>
      </c>
      <c r="E100" s="452">
        <v>846</v>
      </c>
      <c r="F100" s="452">
        <v>850</v>
      </c>
    </row>
    <row r="101" spans="2:6" ht="39" x14ac:dyDescent="0.25">
      <c r="B101" s="504" t="s">
        <v>1772</v>
      </c>
      <c r="C101" s="452">
        <v>393</v>
      </c>
      <c r="D101" s="452">
        <v>406</v>
      </c>
      <c r="E101" s="452">
        <v>415</v>
      </c>
      <c r="F101" s="452">
        <v>419</v>
      </c>
    </row>
    <row r="102" spans="2:6" ht="26.25" x14ac:dyDescent="0.25">
      <c r="B102" s="495" t="s">
        <v>1506</v>
      </c>
      <c r="C102" s="458">
        <v>0.48099999999999998</v>
      </c>
      <c r="D102" s="458">
        <v>0.48699999999999999</v>
      </c>
      <c r="E102" s="458">
        <v>0.49099999999999999</v>
      </c>
      <c r="F102" s="458">
        <v>0.49299999999999999</v>
      </c>
    </row>
    <row r="103" spans="2:6" x14ac:dyDescent="0.25">
      <c r="B103" s="451"/>
      <c r="C103" s="451"/>
      <c r="D103" s="451"/>
      <c r="E103" s="451"/>
      <c r="F103" s="451"/>
    </row>
    <row r="104" spans="2:6" ht="51.75" x14ac:dyDescent="0.25">
      <c r="B104" s="494" t="s">
        <v>1507</v>
      </c>
      <c r="C104" s="466">
        <v>1420</v>
      </c>
      <c r="D104" s="466">
        <v>1470</v>
      </c>
      <c r="E104" s="466">
        <v>1519</v>
      </c>
      <c r="F104" s="466">
        <v>1483</v>
      </c>
    </row>
    <row r="105" spans="2:6" ht="26.25" x14ac:dyDescent="0.25">
      <c r="B105" s="494" t="s">
        <v>1508</v>
      </c>
      <c r="C105" s="466">
        <v>1392</v>
      </c>
      <c r="D105" s="466">
        <v>1395</v>
      </c>
      <c r="E105" s="466">
        <v>1435</v>
      </c>
      <c r="F105" s="466">
        <v>1420</v>
      </c>
    </row>
    <row r="106" spans="2:6" ht="26.25" x14ac:dyDescent="0.25">
      <c r="B106" s="498" t="s">
        <v>1509</v>
      </c>
      <c r="C106" s="470">
        <v>0.02</v>
      </c>
      <c r="D106" s="470">
        <v>5.3999999999999999E-2</v>
      </c>
      <c r="E106" s="470">
        <v>5.8000000000000003E-2</v>
      </c>
      <c r="F106" s="470">
        <v>4.3999999999999997E-2</v>
      </c>
    </row>
    <row r="107" spans="2:6" x14ac:dyDescent="0.25">
      <c r="B107" s="451"/>
      <c r="C107" s="451"/>
      <c r="D107" s="451"/>
      <c r="E107" s="451"/>
      <c r="F107" s="451"/>
    </row>
    <row r="108" spans="2:6" ht="77.25" x14ac:dyDescent="0.25">
      <c r="B108" s="504" t="s">
        <v>1773</v>
      </c>
      <c r="C108" s="466">
        <v>1392</v>
      </c>
      <c r="D108" s="466">
        <v>1395</v>
      </c>
      <c r="E108" s="466">
        <v>1435</v>
      </c>
      <c r="F108" s="466">
        <v>1420</v>
      </c>
    </row>
    <row r="109" spans="2:6" ht="39.75" thickBot="1" x14ac:dyDescent="0.3">
      <c r="B109" s="505" t="s">
        <v>1511</v>
      </c>
      <c r="C109" s="471">
        <v>16.100000000000001</v>
      </c>
      <c r="D109" s="471">
        <v>16.2</v>
      </c>
      <c r="E109" s="471">
        <v>16.7</v>
      </c>
      <c r="F109" s="471">
        <v>16.7</v>
      </c>
    </row>
    <row r="110" spans="2:6" ht="52.5" thickTop="1" x14ac:dyDescent="0.25">
      <c r="B110" s="493" t="s">
        <v>1512</v>
      </c>
      <c r="C110" s="472">
        <v>64.3</v>
      </c>
      <c r="D110" s="472">
        <v>64.8</v>
      </c>
      <c r="E110" s="472">
        <v>67</v>
      </c>
      <c r="F110" s="472">
        <v>66.599999999999994</v>
      </c>
    </row>
    <row r="111" spans="2:6" x14ac:dyDescent="0.25">
      <c r="B111" s="436"/>
      <c r="C111" s="436"/>
      <c r="D111" s="436"/>
      <c r="E111" s="436"/>
      <c r="F111" s="436"/>
    </row>
    <row r="112" spans="2:6" ht="26.25" x14ac:dyDescent="0.25">
      <c r="B112" s="493" t="s">
        <v>1514</v>
      </c>
      <c r="C112" s="451"/>
      <c r="D112" s="451"/>
      <c r="E112" s="451"/>
      <c r="F112" s="451"/>
    </row>
    <row r="113" spans="2:6" x14ac:dyDescent="0.25">
      <c r="B113" s="494" t="s">
        <v>1516</v>
      </c>
      <c r="C113" s="453">
        <v>14</v>
      </c>
      <c r="D113" s="453">
        <v>14</v>
      </c>
      <c r="E113" s="453">
        <v>14</v>
      </c>
      <c r="F113" s="453">
        <v>14</v>
      </c>
    </row>
    <row r="114" spans="2:6" x14ac:dyDescent="0.25">
      <c r="B114" s="494" t="s">
        <v>1517</v>
      </c>
      <c r="C114" s="453">
        <v>6</v>
      </c>
      <c r="D114" s="453">
        <v>6</v>
      </c>
      <c r="E114" s="453">
        <v>6</v>
      </c>
      <c r="F114" s="453">
        <v>6</v>
      </c>
    </row>
    <row r="115" spans="2:6" x14ac:dyDescent="0.25">
      <c r="B115" s="494" t="s">
        <v>1518</v>
      </c>
      <c r="C115" s="453">
        <v>6</v>
      </c>
      <c r="D115" s="453">
        <v>6</v>
      </c>
      <c r="E115" s="453">
        <v>6</v>
      </c>
      <c r="F115" s="453">
        <v>6</v>
      </c>
    </row>
    <row r="116" spans="2:6" x14ac:dyDescent="0.25">
      <c r="B116" s="494" t="s">
        <v>1519</v>
      </c>
      <c r="C116" s="453">
        <v>10</v>
      </c>
      <c r="D116" s="453">
        <v>10</v>
      </c>
      <c r="E116" s="453">
        <v>10</v>
      </c>
      <c r="F116" s="453">
        <v>10</v>
      </c>
    </row>
    <row r="117" spans="2:6" x14ac:dyDescent="0.25">
      <c r="B117" s="494" t="s">
        <v>1520</v>
      </c>
      <c r="C117" s="453">
        <v>4</v>
      </c>
      <c r="D117" s="453">
        <v>4</v>
      </c>
      <c r="E117" s="453">
        <v>4</v>
      </c>
      <c r="F117" s="453">
        <v>4</v>
      </c>
    </row>
    <row r="118" spans="2:6" x14ac:dyDescent="0.25">
      <c r="B118" s="494" t="s">
        <v>1521</v>
      </c>
      <c r="C118" s="453">
        <v>3</v>
      </c>
      <c r="D118" s="453">
        <v>3</v>
      </c>
      <c r="E118" s="453">
        <v>3</v>
      </c>
      <c r="F118" s="453">
        <v>3</v>
      </c>
    </row>
    <row r="119" spans="2:6" x14ac:dyDescent="0.25">
      <c r="B119" s="494" t="s">
        <v>1522</v>
      </c>
      <c r="C119" s="453">
        <v>8</v>
      </c>
      <c r="D119" s="453">
        <v>8</v>
      </c>
      <c r="E119" s="453">
        <v>8</v>
      </c>
      <c r="F119" s="453">
        <v>8</v>
      </c>
    </row>
    <row r="120" spans="2:6" x14ac:dyDescent="0.25">
      <c r="B120" s="494" t="s">
        <v>1523</v>
      </c>
      <c r="C120" s="453">
        <v>4</v>
      </c>
      <c r="D120" s="453">
        <v>4</v>
      </c>
      <c r="E120" s="453">
        <v>4</v>
      </c>
      <c r="F120" s="453">
        <v>4</v>
      </c>
    </row>
    <row r="121" spans="2:6" x14ac:dyDescent="0.25">
      <c r="B121" s="494" t="s">
        <v>1524</v>
      </c>
      <c r="C121" s="453">
        <v>10.5</v>
      </c>
      <c r="D121" s="453">
        <v>10.5</v>
      </c>
      <c r="E121" s="453">
        <v>10.5</v>
      </c>
      <c r="F121" s="453">
        <v>10.5</v>
      </c>
    </row>
    <row r="122" spans="2:6" x14ac:dyDescent="0.25">
      <c r="B122" s="494" t="s">
        <v>1525</v>
      </c>
      <c r="C122" s="453">
        <v>3</v>
      </c>
      <c r="D122" s="453">
        <v>3</v>
      </c>
      <c r="E122" s="453">
        <v>3</v>
      </c>
      <c r="F122" s="453">
        <v>3</v>
      </c>
    </row>
    <row r="123" spans="2:6" x14ac:dyDescent="0.25">
      <c r="B123" s="494" t="s">
        <v>1526</v>
      </c>
      <c r="C123" s="453">
        <v>9.5</v>
      </c>
      <c r="D123" s="453">
        <v>9.5</v>
      </c>
      <c r="E123" s="453">
        <v>9.5</v>
      </c>
      <c r="F123" s="453">
        <v>9.5</v>
      </c>
    </row>
    <row r="124" spans="2:6" ht="26.25" x14ac:dyDescent="0.25">
      <c r="B124" s="494" t="s">
        <v>1527</v>
      </c>
      <c r="C124" s="453">
        <v>3</v>
      </c>
      <c r="D124" s="453">
        <v>3</v>
      </c>
      <c r="E124" s="453">
        <v>3</v>
      </c>
      <c r="F124" s="453">
        <v>3</v>
      </c>
    </row>
    <row r="125" spans="2:6" x14ac:dyDescent="0.25">
      <c r="B125" s="494" t="s">
        <v>1528</v>
      </c>
      <c r="C125" s="453">
        <v>3.3</v>
      </c>
      <c r="D125" s="453">
        <v>3.3</v>
      </c>
      <c r="E125" s="453">
        <v>3.3</v>
      </c>
      <c r="F125" s="453">
        <v>3.3</v>
      </c>
    </row>
    <row r="126" spans="2:6" x14ac:dyDescent="0.25">
      <c r="B126" s="494" t="s">
        <v>1529</v>
      </c>
      <c r="C126" s="453">
        <v>3</v>
      </c>
      <c r="D126" s="453">
        <v>3</v>
      </c>
      <c r="E126" s="453">
        <v>3</v>
      </c>
      <c r="F126" s="453">
        <v>3</v>
      </c>
    </row>
    <row r="127" spans="2:6" ht="27" thickBot="1" x14ac:dyDescent="0.3">
      <c r="B127" s="505" t="s">
        <v>1530</v>
      </c>
      <c r="C127" s="473">
        <v>3</v>
      </c>
      <c r="D127" s="471">
        <v>3</v>
      </c>
      <c r="E127" s="471">
        <v>3</v>
      </c>
      <c r="F127" s="471">
        <v>3</v>
      </c>
    </row>
    <row r="128" spans="2:6" ht="27" thickTop="1" x14ac:dyDescent="0.25">
      <c r="B128" s="493" t="s">
        <v>1531</v>
      </c>
      <c r="C128" s="474">
        <v>90.3</v>
      </c>
      <c r="D128" s="474">
        <v>90.3</v>
      </c>
      <c r="E128" s="474">
        <v>90.3</v>
      </c>
      <c r="F128" s="474">
        <v>90.3</v>
      </c>
    </row>
    <row r="129" spans="2:6" ht="39" x14ac:dyDescent="0.25">
      <c r="B129" s="498" t="s">
        <v>1532</v>
      </c>
      <c r="C129" s="470">
        <v>0.71199999999999997</v>
      </c>
      <c r="D129" s="470">
        <v>0.71699999999999997</v>
      </c>
      <c r="E129" s="470">
        <v>0.74099999999999999</v>
      </c>
      <c r="F129" s="470">
        <v>0.73799999999999999</v>
      </c>
    </row>
    <row r="130" spans="2:6" x14ac:dyDescent="0.25">
      <c r="B130" s="451"/>
      <c r="C130" s="451"/>
      <c r="D130" s="451"/>
      <c r="E130" s="451"/>
      <c r="F130" s="451"/>
    </row>
    <row r="131" spans="2:6" ht="77.25" x14ac:dyDescent="0.25">
      <c r="B131" s="493" t="s">
        <v>1533</v>
      </c>
      <c r="C131" s="451"/>
      <c r="D131" s="451"/>
      <c r="E131" s="451"/>
      <c r="F131" s="451"/>
    </row>
    <row r="132" spans="2:6" x14ac:dyDescent="0.25">
      <c r="B132" s="498" t="s">
        <v>1343</v>
      </c>
      <c r="C132" s="451"/>
      <c r="D132" s="451"/>
      <c r="E132" s="451"/>
      <c r="F132" s="451"/>
    </row>
    <row r="133" spans="2:6" x14ac:dyDescent="0.25">
      <c r="B133" s="436"/>
      <c r="C133" s="436"/>
      <c r="D133" s="436"/>
      <c r="E133" s="436"/>
      <c r="F133" s="436"/>
    </row>
    <row r="134" spans="2:6" ht="39" x14ac:dyDescent="0.25">
      <c r="B134" s="493" t="s">
        <v>1536</v>
      </c>
      <c r="C134" s="451"/>
      <c r="D134" s="451"/>
      <c r="E134" s="451"/>
      <c r="F134" s="453">
        <v>5</v>
      </c>
    </row>
    <row r="135" spans="2:6" ht="26.25" x14ac:dyDescent="0.25">
      <c r="B135" s="494" t="s">
        <v>1537</v>
      </c>
      <c r="C135" s="472" t="s">
        <v>1764</v>
      </c>
      <c r="D135" s="472" t="s">
        <v>1765</v>
      </c>
      <c r="E135" s="472" t="s">
        <v>1766</v>
      </c>
      <c r="F135" s="472" t="s">
        <v>1766</v>
      </c>
    </row>
    <row r="136" spans="2:6" x14ac:dyDescent="0.25">
      <c r="B136" s="498" t="s">
        <v>1347</v>
      </c>
      <c r="C136" s="451"/>
      <c r="D136" s="451"/>
      <c r="E136" s="451"/>
      <c r="F136" s="451"/>
    </row>
    <row r="137" spans="2:6" ht="26.25" x14ac:dyDescent="0.25">
      <c r="B137" s="494" t="s">
        <v>1538</v>
      </c>
      <c r="C137" s="451"/>
      <c r="D137" s="451"/>
      <c r="E137" s="451"/>
      <c r="F137" s="451"/>
    </row>
    <row r="138" spans="2:6" x14ac:dyDescent="0.25">
      <c r="B138" s="498" t="s">
        <v>1347</v>
      </c>
      <c r="C138" s="451"/>
      <c r="D138" s="451"/>
      <c r="E138" s="451"/>
      <c r="F138" s="451"/>
    </row>
    <row r="139" spans="2:6" x14ac:dyDescent="0.25">
      <c r="B139" s="506"/>
      <c r="C139" s="436"/>
      <c r="D139" s="436"/>
      <c r="E139" s="436"/>
      <c r="F139" s="436"/>
    </row>
    <row r="140" spans="2:6" ht="39" x14ac:dyDescent="0.25">
      <c r="B140" s="493" t="s">
        <v>1539</v>
      </c>
      <c r="C140" s="451"/>
      <c r="D140" s="451"/>
      <c r="E140" s="451"/>
      <c r="F140" s="451"/>
    </row>
    <row r="141" spans="2:6" ht="51.75" x14ac:dyDescent="0.25">
      <c r="B141" s="493" t="s">
        <v>1541</v>
      </c>
      <c r="C141" s="475" t="s">
        <v>1747</v>
      </c>
      <c r="D141" s="475" t="s">
        <v>1748</v>
      </c>
      <c r="E141" s="475" t="s">
        <v>1749</v>
      </c>
      <c r="F141" s="472" t="s">
        <v>1750</v>
      </c>
    </row>
    <row r="142" spans="2:6" x14ac:dyDescent="0.25">
      <c r="B142" s="451"/>
      <c r="C142" s="451"/>
      <c r="D142" s="451"/>
      <c r="E142" s="451"/>
      <c r="F142" s="451"/>
    </row>
    <row r="143" spans="2:6" x14ac:dyDescent="0.25">
      <c r="B143" s="451"/>
      <c r="C143" s="451"/>
      <c r="D143" s="451"/>
      <c r="E143" s="451"/>
      <c r="F143" s="451"/>
    </row>
    <row r="144" spans="2:6" ht="39" x14ac:dyDescent="0.25">
      <c r="B144" s="494" t="s">
        <v>1543</v>
      </c>
      <c r="C144" s="475" t="s">
        <v>1744</v>
      </c>
      <c r="D144" s="475" t="s">
        <v>1744</v>
      </c>
      <c r="E144" s="475" t="s">
        <v>1745</v>
      </c>
      <c r="F144" s="453" t="s">
        <v>1767</v>
      </c>
    </row>
    <row r="145" spans="2:6" ht="26.25" x14ac:dyDescent="0.25">
      <c r="B145" s="498" t="s">
        <v>1544</v>
      </c>
      <c r="C145" s="468">
        <v>-0.15</v>
      </c>
      <c r="D145" s="468">
        <v>-0.15</v>
      </c>
      <c r="E145" s="468">
        <v>-0.4</v>
      </c>
      <c r="F145" s="468">
        <v>-0.3</v>
      </c>
    </row>
    <row r="146" spans="2:6" x14ac:dyDescent="0.25">
      <c r="B146" s="436"/>
      <c r="C146" s="436"/>
      <c r="D146" s="436"/>
      <c r="E146" s="436"/>
      <c r="F146" s="436"/>
    </row>
    <row r="147" spans="2:6" x14ac:dyDescent="0.25">
      <c r="B147" s="507" t="s">
        <v>1545</v>
      </c>
      <c r="C147" s="476">
        <v>0</v>
      </c>
      <c r="D147" s="476">
        <v>0</v>
      </c>
      <c r="E147" s="476">
        <v>0</v>
      </c>
      <c r="F147" s="476">
        <v>0</v>
      </c>
    </row>
    <row r="148" spans="2:6" x14ac:dyDescent="0.25">
      <c r="B148" s="436"/>
      <c r="C148" s="436"/>
      <c r="D148" s="436"/>
      <c r="E148" s="436"/>
      <c r="F148" s="436"/>
    </row>
    <row r="149" spans="2:6" x14ac:dyDescent="0.25">
      <c r="B149" s="436"/>
      <c r="C149" s="436"/>
      <c r="D149" s="436"/>
      <c r="E149" s="436"/>
      <c r="F149" s="436"/>
    </row>
    <row r="150" spans="2:6" ht="26.25" x14ac:dyDescent="0.25">
      <c r="B150" s="508" t="s">
        <v>1546</v>
      </c>
      <c r="C150" s="477" t="s">
        <v>1714</v>
      </c>
      <c r="D150" s="477" t="s">
        <v>1768</v>
      </c>
      <c r="E150" s="477" t="s">
        <v>1742</v>
      </c>
      <c r="F150" s="477" t="s">
        <v>1743</v>
      </c>
    </row>
    <row r="151" spans="2:6" x14ac:dyDescent="0.25">
      <c r="B151" s="436"/>
      <c r="C151" s="436"/>
      <c r="D151" s="436"/>
      <c r="E151" s="436"/>
      <c r="F151" s="436"/>
    </row>
    <row r="152" spans="2:6" x14ac:dyDescent="0.25">
      <c r="B152" s="436"/>
      <c r="C152" s="436"/>
      <c r="D152" s="436"/>
      <c r="E152" s="436"/>
      <c r="F152" s="436"/>
    </row>
    <row r="153" spans="2:6" x14ac:dyDescent="0.25">
      <c r="B153" s="436"/>
      <c r="C153" s="436"/>
      <c r="D153" s="436"/>
      <c r="E153" s="436"/>
      <c r="F153" s="436"/>
    </row>
    <row r="154" spans="2:6" x14ac:dyDescent="0.25">
      <c r="B154" s="436"/>
      <c r="C154" s="436"/>
      <c r="D154" s="436"/>
      <c r="E154" s="436"/>
      <c r="F154" s="436"/>
    </row>
    <row r="155" spans="2:6" ht="26.25" x14ac:dyDescent="0.25">
      <c r="B155" s="486" t="s">
        <v>1547</v>
      </c>
      <c r="C155" s="436"/>
      <c r="D155" s="436"/>
      <c r="E155" s="436"/>
      <c r="F155" s="436"/>
    </row>
    <row r="156" spans="2:6" x14ac:dyDescent="0.25">
      <c r="B156" s="488" t="s">
        <v>1548</v>
      </c>
      <c r="C156" s="436"/>
      <c r="D156" s="436"/>
      <c r="E156" s="479">
        <v>6</v>
      </c>
      <c r="F156" s="440">
        <v>6</v>
      </c>
    </row>
    <row r="157" spans="2:6" x14ac:dyDescent="0.25">
      <c r="B157" s="488" t="s">
        <v>1549</v>
      </c>
      <c r="C157" s="436"/>
      <c r="D157" s="436"/>
      <c r="E157" s="479">
        <v>6</v>
      </c>
      <c r="F157" s="440">
        <v>6</v>
      </c>
    </row>
    <row r="158" spans="2:6" ht="26.25" x14ac:dyDescent="0.25">
      <c r="B158" s="488" t="s">
        <v>1550</v>
      </c>
      <c r="C158" s="436"/>
      <c r="D158" s="436"/>
      <c r="E158" s="479">
        <v>3</v>
      </c>
      <c r="F158" s="440">
        <v>3</v>
      </c>
    </row>
    <row r="159" spans="2:6" ht="26.25" x14ac:dyDescent="0.25">
      <c r="B159" s="488" t="s">
        <v>1551</v>
      </c>
      <c r="C159" s="436"/>
      <c r="D159" s="436"/>
      <c r="E159" s="479">
        <v>3</v>
      </c>
      <c r="F159" s="440">
        <v>3</v>
      </c>
    </row>
    <row r="160" spans="2:6" ht="26.25" x14ac:dyDescent="0.25">
      <c r="B160" s="488" t="s">
        <v>1552</v>
      </c>
      <c r="C160" s="436"/>
      <c r="D160" s="436"/>
      <c r="E160" s="479">
        <v>3</v>
      </c>
      <c r="F160" s="440">
        <v>3</v>
      </c>
    </row>
    <row r="161" spans="2:6" ht="26.25" x14ac:dyDescent="0.25">
      <c r="B161" s="488" t="s">
        <v>1553</v>
      </c>
      <c r="C161" s="436"/>
      <c r="D161" s="436"/>
      <c r="E161" s="479">
        <v>4</v>
      </c>
      <c r="F161" s="440">
        <v>4</v>
      </c>
    </row>
    <row r="162" spans="2:6" ht="26.25" x14ac:dyDescent="0.25">
      <c r="B162" s="488" t="s">
        <v>1554</v>
      </c>
      <c r="C162" s="436"/>
      <c r="D162" s="436"/>
      <c r="E162" s="479">
        <v>1</v>
      </c>
      <c r="F162" s="440">
        <v>1</v>
      </c>
    </row>
    <row r="163" spans="2:6" x14ac:dyDescent="0.25">
      <c r="B163" s="488" t="s">
        <v>1555</v>
      </c>
      <c r="C163" s="436"/>
      <c r="D163" s="436"/>
      <c r="E163" s="479">
        <v>2.8</v>
      </c>
      <c r="F163" s="440">
        <v>2.8</v>
      </c>
    </row>
    <row r="164" spans="2:6" x14ac:dyDescent="0.25">
      <c r="B164" s="488" t="s">
        <v>1556</v>
      </c>
      <c r="C164" s="436"/>
      <c r="D164" s="436"/>
      <c r="E164" s="479">
        <v>3</v>
      </c>
      <c r="F164" s="440">
        <v>3</v>
      </c>
    </row>
    <row r="165" spans="2:6" x14ac:dyDescent="0.25">
      <c r="B165" s="488" t="s">
        <v>1557</v>
      </c>
      <c r="C165" s="436"/>
      <c r="D165" s="436"/>
      <c r="E165" s="479">
        <v>5</v>
      </c>
      <c r="F165" s="440">
        <v>5</v>
      </c>
    </row>
    <row r="166" spans="2:6" ht="26.25" x14ac:dyDescent="0.25">
      <c r="B166" s="488" t="s">
        <v>1558</v>
      </c>
      <c r="C166" s="436"/>
      <c r="D166" s="436"/>
      <c r="E166" s="479">
        <v>2.6</v>
      </c>
      <c r="F166" s="440">
        <v>2.6</v>
      </c>
    </row>
    <row r="167" spans="2:6" ht="26.25" x14ac:dyDescent="0.25">
      <c r="B167" s="488" t="s">
        <v>1559</v>
      </c>
      <c r="C167" s="436"/>
      <c r="D167" s="436"/>
      <c r="E167" s="479">
        <v>3</v>
      </c>
      <c r="F167" s="440">
        <v>3</v>
      </c>
    </row>
    <row r="168" spans="2:6" x14ac:dyDescent="0.25">
      <c r="B168" s="488" t="s">
        <v>1560</v>
      </c>
      <c r="C168" s="436"/>
      <c r="D168" s="436"/>
      <c r="E168" s="479">
        <v>4</v>
      </c>
      <c r="F168" s="440">
        <v>4</v>
      </c>
    </row>
    <row r="169" spans="2:6" ht="26.25" x14ac:dyDescent="0.25">
      <c r="B169" s="488" t="s">
        <v>1561</v>
      </c>
      <c r="C169" s="436"/>
      <c r="D169" s="436"/>
      <c r="E169" s="479">
        <v>3</v>
      </c>
      <c r="F169" s="440">
        <v>3</v>
      </c>
    </row>
    <row r="170" spans="2:6" ht="26.25" x14ac:dyDescent="0.25">
      <c r="B170" s="488" t="s">
        <v>1562</v>
      </c>
      <c r="C170" s="436"/>
      <c r="D170" s="436"/>
      <c r="E170" s="479">
        <v>3.3</v>
      </c>
      <c r="F170" s="440">
        <v>3.3</v>
      </c>
    </row>
    <row r="171" spans="2:6" ht="39.75" thickBot="1" x14ac:dyDescent="0.3">
      <c r="B171" s="489" t="s">
        <v>1563</v>
      </c>
      <c r="C171" s="461"/>
      <c r="D171" s="461"/>
      <c r="E171" s="480">
        <v>3</v>
      </c>
      <c r="F171" s="442">
        <v>3</v>
      </c>
    </row>
    <row r="172" spans="2:6" ht="27" thickTop="1" x14ac:dyDescent="0.25">
      <c r="B172" s="486" t="s">
        <v>1564</v>
      </c>
      <c r="C172" s="436"/>
      <c r="D172" s="436"/>
      <c r="E172" s="438">
        <v>55.7</v>
      </c>
      <c r="F172" s="438">
        <v>55.7</v>
      </c>
    </row>
    <row r="173" spans="2:6" ht="26.25" x14ac:dyDescent="0.25">
      <c r="B173" s="492" t="s">
        <v>1565</v>
      </c>
      <c r="C173" s="436"/>
      <c r="D173" s="436"/>
      <c r="E173" s="476">
        <v>0.9</v>
      </c>
      <c r="F173" s="447">
        <v>0.9</v>
      </c>
    </row>
    <row r="174" spans="2:6" ht="26.25" x14ac:dyDescent="0.25">
      <c r="B174" s="486" t="s">
        <v>1566</v>
      </c>
      <c r="C174" s="436"/>
      <c r="D174" s="436"/>
      <c r="E174" s="438">
        <v>50.1</v>
      </c>
      <c r="F174" s="438">
        <v>50.1</v>
      </c>
    </row>
    <row r="175" spans="2:6" x14ac:dyDescent="0.25">
      <c r="B175" s="436"/>
      <c r="C175" s="436"/>
      <c r="D175" s="436"/>
      <c r="E175" s="436"/>
      <c r="F175" s="436"/>
    </row>
    <row r="176" spans="2:6" ht="51.75" x14ac:dyDescent="0.25">
      <c r="B176" s="486" t="s">
        <v>1505</v>
      </c>
      <c r="C176" s="436"/>
      <c r="D176" s="436"/>
      <c r="E176" s="436"/>
      <c r="F176" s="436"/>
    </row>
    <row r="177" spans="2:6" ht="39" x14ac:dyDescent="0.25">
      <c r="B177" s="488" t="s">
        <v>1774</v>
      </c>
      <c r="C177" s="436"/>
      <c r="D177" s="436"/>
      <c r="E177" s="440">
        <v>565</v>
      </c>
      <c r="F177" s="440">
        <v>567</v>
      </c>
    </row>
    <row r="178" spans="2:6" ht="39" x14ac:dyDescent="0.25">
      <c r="B178" s="488" t="s">
        <v>1775</v>
      </c>
      <c r="C178" s="436"/>
      <c r="D178" s="436"/>
      <c r="E178" s="440">
        <v>311</v>
      </c>
      <c r="F178" s="440">
        <v>301</v>
      </c>
    </row>
    <row r="179" spans="2:6" x14ac:dyDescent="0.25">
      <c r="B179" s="492" t="s">
        <v>1567</v>
      </c>
      <c r="C179" s="436"/>
      <c r="D179" s="436"/>
      <c r="E179" s="481">
        <v>18</v>
      </c>
      <c r="F179" s="482">
        <v>18</v>
      </c>
    </row>
    <row r="180" spans="2:6" ht="26.25" x14ac:dyDescent="0.25">
      <c r="B180" s="492" t="s">
        <v>1568</v>
      </c>
      <c r="C180" s="436"/>
      <c r="D180" s="436"/>
      <c r="E180" s="481">
        <v>7</v>
      </c>
      <c r="F180" s="482">
        <v>7</v>
      </c>
    </row>
    <row r="181" spans="2:6" ht="26.25" x14ac:dyDescent="0.25">
      <c r="B181" s="488" t="s">
        <v>1569</v>
      </c>
      <c r="C181" s="436"/>
      <c r="D181" s="436"/>
      <c r="E181" s="483">
        <v>1119</v>
      </c>
      <c r="F181" s="483">
        <v>1084</v>
      </c>
    </row>
    <row r="182" spans="2:6" x14ac:dyDescent="0.25">
      <c r="B182" s="436"/>
      <c r="C182" s="436"/>
      <c r="D182" s="436"/>
      <c r="E182" s="436"/>
      <c r="F182" s="436"/>
    </row>
    <row r="183" spans="2:6" ht="39" x14ac:dyDescent="0.25">
      <c r="B183" s="488" t="s">
        <v>1570</v>
      </c>
      <c r="C183" s="436"/>
      <c r="D183" s="436"/>
      <c r="E183" s="479">
        <v>19.5</v>
      </c>
      <c r="F183" s="479">
        <v>19.8</v>
      </c>
    </row>
    <row r="184" spans="2:6" ht="26.25" x14ac:dyDescent="0.25">
      <c r="B184" s="492" t="s">
        <v>1571</v>
      </c>
      <c r="C184" s="436"/>
      <c r="D184" s="436"/>
      <c r="E184" s="436"/>
      <c r="F184" s="484">
        <v>1.4999999999999999E-2</v>
      </c>
    </row>
    <row r="185" spans="2:6" x14ac:dyDescent="0.25">
      <c r="B185" s="436"/>
      <c r="C185" s="436"/>
      <c r="D185" s="436"/>
      <c r="E185" s="436"/>
      <c r="F185" s="436"/>
    </row>
    <row r="186" spans="2:6" ht="51.75" x14ac:dyDescent="0.25">
      <c r="B186" s="486" t="s">
        <v>1572</v>
      </c>
      <c r="C186" s="436"/>
      <c r="D186" s="436"/>
      <c r="E186" s="438">
        <v>43.6</v>
      </c>
      <c r="F186" s="438">
        <v>42.9</v>
      </c>
    </row>
    <row r="187" spans="2:6" ht="26.25" x14ac:dyDescent="0.25">
      <c r="B187" s="492" t="s">
        <v>1573</v>
      </c>
      <c r="C187" s="436"/>
      <c r="D187" s="436"/>
      <c r="E187" s="447">
        <v>0.871</v>
      </c>
      <c r="F187" s="447">
        <v>0.85699999999999998</v>
      </c>
    </row>
  </sheetData>
  <mergeCells count="27">
    <mergeCell ref="Y27:AB27"/>
    <mergeCell ref="C4:F4"/>
    <mergeCell ref="I27:L27"/>
    <mergeCell ref="M27:P27"/>
    <mergeCell ref="Q27:T27"/>
    <mergeCell ref="U27:X27"/>
    <mergeCell ref="BA27:BD27"/>
    <mergeCell ref="BE27:BH27"/>
    <mergeCell ref="J4:M4"/>
    <mergeCell ref="N4:Q4"/>
    <mergeCell ref="R4:U4"/>
    <mergeCell ref="V4:Y4"/>
    <mergeCell ref="Z4:AC4"/>
    <mergeCell ref="AD4:AG4"/>
    <mergeCell ref="AH4:AK4"/>
    <mergeCell ref="AL4:AO4"/>
    <mergeCell ref="AC27:AF27"/>
    <mergeCell ref="AG27:AJ27"/>
    <mergeCell ref="AK27:AN27"/>
    <mergeCell ref="AO27:AR27"/>
    <mergeCell ref="AS27:AV27"/>
    <mergeCell ref="AW27:AZ27"/>
    <mergeCell ref="AP4:AS4"/>
    <mergeCell ref="AT4:AW4"/>
    <mergeCell ref="AX4:BA4"/>
    <mergeCell ref="BB4:BE4"/>
    <mergeCell ref="BF4:BI4"/>
  </mergeCells>
  <phoneticPr fontId="6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1201</vt:i4>
      </vt:variant>
    </vt:vector>
  </HeadingPairs>
  <TitlesOfParts>
    <vt:vector size="1213" baseType="lpstr">
      <vt:lpstr>__FDSCACHE__</vt:lpstr>
      <vt:lpstr>Summary</vt:lpstr>
      <vt:lpstr>Valuation</vt:lpstr>
      <vt:lpstr>AESI_Live_Sheet</vt:lpstr>
      <vt:lpstr>AESI_Validation_Sheet</vt:lpstr>
      <vt:lpstr>AESI_Annotation_Sheet</vt:lpstr>
      <vt:lpstr>Income Statement</vt:lpstr>
      <vt:lpstr>Balance Sheet</vt:lpstr>
      <vt:lpstr>Sand</vt:lpstr>
      <vt:lpstr>Cash Flow</vt:lpstr>
      <vt:lpstr>Logistics</vt:lpstr>
      <vt:lpstr>Sheet2</vt:lpstr>
      <vt:lpstr>_bdm.FastTrackBookmark.11_1_2023_1_59_16_PM.edm</vt:lpstr>
      <vt:lpstr>A_ALL_AESI</vt:lpstr>
      <vt:lpstr>AESI_Annotation_Sheet!A_ALL_KEYWORDS_TYPE_ScalarContributed_EQTY_200022132</vt:lpstr>
      <vt:lpstr>A_ALL_KEYWORDS_TYPE_ScalarContributed_EQTY_200022132</vt:lpstr>
      <vt:lpstr>AESI_Annotation_Sheet!A_ALL_KEYWORDS_TYPE_ScalarContributed_ISSR_208021701</vt:lpstr>
      <vt:lpstr>AESI_Annotation_Sheet!A_ALL_KEYWORDS_TYPE_ScalarReference_EQTY_200022132</vt:lpstr>
      <vt:lpstr>AESI_Annotation_Sheet!A_ALL_KEYWORDS_TYPE_ScalarReference_ISSR_208021701</vt:lpstr>
      <vt:lpstr>AESI_Annotation_Sheet!A_ALL_KEYWORDS_TYPE_Vector_EQTY_200022132</vt:lpstr>
      <vt:lpstr>AESI_Annotation_Sheet!A_ALL_KEYWORDS_TYPE_Vector_ISSR_208021701</vt:lpstr>
      <vt:lpstr>A_ALL_KEYWORDS_TYPE_Vector_ISSR_208021701</vt:lpstr>
      <vt:lpstr>AESI_Annotation_Sheet!A_ALL_PERIODS_AESI</vt:lpstr>
      <vt:lpstr>AESI_Annotation_Sheet!A_ALL_SECTION_KEYWORDS_EQTY_200022132_1314</vt:lpstr>
      <vt:lpstr>AESI_Annotation_Sheet!A_ALL_SECTION_KEYWORDS_EQTY_200022132_1319</vt:lpstr>
      <vt:lpstr>AESI_Annotation_Sheet!A_ALL_SECTION_KEYWORDS_EQTY_200022132_131E</vt:lpstr>
      <vt:lpstr>AESI_Annotation_Sheet!A_ALL_SECTION_KEYWORDS_EQTY_200022132_131O</vt:lpstr>
      <vt:lpstr>AESI_Annotation_Sheet!A_ALL_SECTION_KEYWORDS_EQTY_200022132_13A</vt:lpstr>
      <vt:lpstr>A_ALL_SECTION_KEYWORDS_EQTY_200022132_13A</vt:lpstr>
      <vt:lpstr>AESI_Annotation_Sheet!A_ALL_SECTION_KEYWORDS_EQTY_200022132_13K</vt:lpstr>
      <vt:lpstr>AESI_Annotation_Sheet!A_ALL_SECTION_KEYWORDS_EQTY_200022132_13U</vt:lpstr>
      <vt:lpstr>AESI_Annotation_Sheet!A_ALL_SECTION_KEYWORDS_EQTY_200022132_13V</vt:lpstr>
      <vt:lpstr>AESI_Annotation_Sheet!A_ALL_SECTION_KEYWORDS_EQTY_200022132_13W</vt:lpstr>
      <vt:lpstr>AESI_Annotation_Sheet!A_ALL_SECTION_KEYWORDS_EQTY_200022132_Reference_Data</vt:lpstr>
      <vt:lpstr>AESI_Annotation_Sheet!A_ALL_SECTION_KEYWORDS_ISSR_208021701_1314</vt:lpstr>
      <vt:lpstr>AESI_Annotation_Sheet!A_ALL_SECTION_KEYWORDS_ISSR_208021701_13168</vt:lpstr>
      <vt:lpstr>AESI_Annotation_Sheet!A_ALL_SECTION_KEYWORDS_ISSR_208021701_1316S</vt:lpstr>
      <vt:lpstr>AESI_Annotation_Sheet!A_ALL_SECTION_KEYWORDS_ISSR_208021701_1316T</vt:lpstr>
      <vt:lpstr>AESI_Annotation_Sheet!A_ALL_SECTION_KEYWORDS_ISSR_208021701_1316U</vt:lpstr>
      <vt:lpstr>AESI_Annotation_Sheet!A_ALL_SECTION_KEYWORDS_ISSR_208021701_1319</vt:lpstr>
      <vt:lpstr>AESI_Annotation_Sheet!A_ALL_SECTION_KEYWORDS_ISSR_208021701_131E</vt:lpstr>
      <vt:lpstr>AESI_Annotation_Sheet!A_ALL_SECTION_KEYWORDS_ISSR_208021701_131J</vt:lpstr>
      <vt:lpstr>AESI_Annotation_Sheet!A_ALL_SECTION_KEYWORDS_ISSR_208021701_131O</vt:lpstr>
      <vt:lpstr>A_ALL_SECTION_KEYWORDS_ISSR_208021701_131O</vt:lpstr>
      <vt:lpstr>AESI_Annotation_Sheet!A_ALL_SECTION_KEYWORDS_ISSR_208021701_131P</vt:lpstr>
      <vt:lpstr>AESI_Annotation_Sheet!A_ALL_SECTION_KEYWORDS_ISSR_208021701_136E</vt:lpstr>
      <vt:lpstr>AESI_Annotation_Sheet!A_ALL_SECTION_KEYWORDS_ISSR_208021701_13A</vt:lpstr>
      <vt:lpstr>AESI_Annotation_Sheet!A_ALL_SECTION_KEYWORDS_ISSR_208021701_13U</vt:lpstr>
      <vt:lpstr>AESI_Annotation_Sheet!A_ALL_SECTION_KEYWORDS_ISSR_208021701_13V</vt:lpstr>
      <vt:lpstr>AESI_Annotation_Sheet!A_ALL_SECTION_KEYWORDS_ISSR_208021701_Reference_Data</vt:lpstr>
      <vt:lpstr>AESI_Annotation_Sheet!A_ALL_SECTIONS_EQTY_200022132</vt:lpstr>
      <vt:lpstr>AESI_Annotation_Sheet!A_ALL_SECTIONS_ISSR_208021701</vt:lpstr>
      <vt:lpstr>AESI_Annotation_Sheet!A_CURRENCY_EQTY_200022132_PRI</vt:lpstr>
      <vt:lpstr>AESI_Annotation_Sheet!A_CURRENCY_EQTY_200022132_PUB</vt:lpstr>
      <vt:lpstr>AESI_Annotation_Sheet!A_CURRENCY_EQTY_200022132_REP</vt:lpstr>
      <vt:lpstr>AESI_Annotation_Sheet!A_CURRENCY_ISSR_208021701_REP</vt:lpstr>
      <vt:lpstr>AESI_Annotation_Sheet!A_ENTITY_DATA_EQTY_200022132</vt:lpstr>
      <vt:lpstr>AESI_Annotation_Sheet!A_ENTITY_DATA_ISSR_208021701</vt:lpstr>
      <vt:lpstr>AESI_Annotation_Sheet!A_KEYWORD_EQTY_200022132_AMER_CONVICTION</vt:lpstr>
      <vt:lpstr>AESI_Annotation_Sheet!A_KEYWORD_EQTY_200022132_AMER_LIST</vt:lpstr>
      <vt:lpstr>AESI_Annotation_Sheet!A_KEYWORD_EQTY_200022132_BETA_ANALYST</vt:lpstr>
      <vt:lpstr>AESI_Annotation_Sheet!A_KEYWORD_EQTY_200022132_BVPS</vt:lpstr>
      <vt:lpstr>AESI_Annotation_Sheet!A_KEYWORD_EQTY_200022132_BVPS_PUB</vt:lpstr>
      <vt:lpstr>AESI_Annotation_Sheet!A_KEYWORD_EQTY_200022132_CEEE_NDEBT</vt:lpstr>
      <vt:lpstr>AESI_Annotation_Sheet!A_KEYWORD_EQTY_200022132_CF_NI_PRE_PREF</vt:lpstr>
      <vt:lpstr>AESI_Annotation_Sheet!A_KEYWORD_EQTY_200022132_COMMON_DIV_PAID</vt:lpstr>
      <vt:lpstr>AESI_Annotation_Sheet!A_KEYWORD_EQTY_200022132_CURRENCY_ISO</vt:lpstr>
      <vt:lpstr>AESI_Annotation_Sheet!A_KEYWORD_EQTY_200022132_DILUTE_SHARES</vt:lpstr>
      <vt:lpstr>AESI_Annotation_Sheet!A_KEYWORD_EQTY_200022132_DPS</vt:lpstr>
      <vt:lpstr>AESI_Annotation_Sheet!A_KEYWORD_EQTY_200022132_DPS_PUB</vt:lpstr>
      <vt:lpstr>AESI_Annotation_Sheet!A_KEYWORD_EQTY_200022132_DPS_SPECIAL_PUB</vt:lpstr>
      <vt:lpstr>AESI_Annotation_Sheet!A_KEYWORD_EQTY_200022132_EBIT_PUB</vt:lpstr>
      <vt:lpstr>AESI_Annotation_Sheet!A_KEYWORD_EQTY_200022132_EBITDA_PUB</vt:lpstr>
      <vt:lpstr>AESI_Annotation_Sheet!A_KEYWORD_EQTY_200022132_EPS</vt:lpstr>
      <vt:lpstr>AESI_Annotation_Sheet!A_KEYWORD_EQTY_200022132_EPS_EX_ESO_B</vt:lpstr>
      <vt:lpstr>AESI_Annotation_Sheet!A_KEYWORD_EQTY_200022132_EPS_EX_ESO_D</vt:lpstr>
      <vt:lpstr>AESI_Annotation_Sheet!A_KEYWORD_EQTY_200022132_EPS_FUL_DIL</vt:lpstr>
      <vt:lpstr>AESI_Annotation_Sheet!A_KEYWORD_EQTY_200022132_EPS_POST_BASIC</vt:lpstr>
      <vt:lpstr>AESI_Annotation_Sheet!A_KEYWORD_EQTY_200022132_EPS_PUB</vt:lpstr>
      <vt:lpstr>AESI_Annotation_Sheet!A_KEYWORD_EQTY_200022132_EPS_PUB_EX_ESO</vt:lpstr>
      <vt:lpstr>AESI_Annotation_Sheet!A_KEYWORD_EQTY_200022132_EQ_PUB</vt:lpstr>
      <vt:lpstr>AESI_Annotation_Sheet!A_KEYWORD_EQTY_200022132_ESO_POST_TAX</vt:lpstr>
      <vt:lpstr>AESI_Annotation_Sheet!A_KEYWORD_EQTY_200022132_ESO_YEAR</vt:lpstr>
      <vt:lpstr>AESI_Annotation_Sheet!A_KEYWORD_EQTY_200022132_EV_ADJ_PUB</vt:lpstr>
      <vt:lpstr>AESI_Annotation_Sheet!A_KEYWORD_EQTY_200022132_FREE_FLOAT</vt:lpstr>
      <vt:lpstr>AESI_Annotation_Sheet!A_KEYWORD_EQTY_200022132_FULLY_DIL_EPS</vt:lpstr>
      <vt:lpstr>AESI_Annotation_Sheet!A_KEYWORD_EQTY_200022132_FV_GRANT</vt:lpstr>
      <vt:lpstr>AESI_Annotation_Sheet!A_KEYWORD_EQTY_200022132_INC_MINORITY</vt:lpstr>
      <vt:lpstr>AESI_Annotation_Sheet!A_KEYWORD_EQTY_200022132_Interim_Type</vt:lpstr>
      <vt:lpstr>AESI_Annotation_Sheet!A_KEYWORD_EQTY_200022132_LEGAL_RATING</vt:lpstr>
      <vt:lpstr>AESI_Annotation_Sheet!A_KEYWORD_EQTY_200022132_MARGIN_TAX_RATE</vt:lpstr>
      <vt:lpstr>AESI_Annotation_Sheet!A_KEYWORD_EQTY_200022132_MKT_EQ_RISK_PREM</vt:lpstr>
      <vt:lpstr>AESI_Annotation_Sheet!A_KEYWORD_EQTY_200022132_NET_DEBT_EX_LEASES_PUB</vt:lpstr>
      <vt:lpstr>AESI_Annotation_Sheet!A_KEYWORD_EQTY_200022132_NET_DEBT_PUB</vt:lpstr>
      <vt:lpstr>AESI_Annotation_Sheet!A_KEYWORD_EQTY_200022132_NET_EARNING</vt:lpstr>
      <vt:lpstr>AESI_Annotation_Sheet!A_KEYWORD_EQTY_200022132_NET_INC</vt:lpstr>
      <vt:lpstr>AESI_Annotation_Sheet!A_KEYWORD_EQTY_200022132_NI_PRE_PREF</vt:lpstr>
      <vt:lpstr>AESI_Annotation_Sheet!A_KEYWORD_EQTY_200022132_NI_PUB</vt:lpstr>
      <vt:lpstr>AESI_Annotation_Sheet!A_KEYWORD_EQTY_200022132_NON_OP_ADD</vt:lpstr>
      <vt:lpstr>AESI_Annotation_Sheet!A_KEYWORD_EQTY_200022132_NOT_IN_USE</vt:lpstr>
      <vt:lpstr>AESI_Annotation_Sheet!A_KEYWORD_EQTY_200022132_NUM_SH</vt:lpstr>
      <vt:lpstr>AESI_Annotation_Sheet!A_KEYWORD_EQTY_200022132_PREF_DIV</vt:lpstr>
      <vt:lpstr>AESI_Annotation_Sheet!A_KEYWORD_EQTY_200022132_PRICE_CURRENCY_ISO</vt:lpstr>
      <vt:lpstr>AESI_Annotation_Sheet!A_KEYWORD_EQTY_200022132_PROV_INC_TAX</vt:lpstr>
      <vt:lpstr>AESI_Annotation_Sheet!A_KEYWORD_EQTY_200022132_PTP_PUB</vt:lpstr>
      <vt:lpstr>AESI_Annotation_Sheet!A_KEYWORD_EQTY_200022132_PUB_CURRENCY_ISO</vt:lpstr>
      <vt:lpstr>AESI_Annotation_Sheet!A_KEYWORD_EQTY_200022132_REPUR_ACTUAL</vt:lpstr>
      <vt:lpstr>AESI_Annotation_Sheet!A_KEYWORD_EQTY_200022132_REPUR_REMAINING</vt:lpstr>
      <vt:lpstr>AESI_Annotation_Sheet!A_KEYWORD_EQTY_200022132_REPUR_SUSPENDED</vt:lpstr>
      <vt:lpstr>AESI_Annotation_Sheet!A_KEYWORD_EQTY_200022132_REPUR_TOT_AUTH</vt:lpstr>
      <vt:lpstr>AESI_Annotation_Sheet!A_KEYWORD_EQTY_200022132_REVS_PUB</vt:lpstr>
      <vt:lpstr>AESI_Annotation_Sheet!A_KEYWORD_EQTY_200022132_RISK_FR_RATE</vt:lpstr>
      <vt:lpstr>AESI_Annotation_Sheet!A_KEYWORD_EQTY_200022132_Security_Name</vt:lpstr>
      <vt:lpstr>AESI_Annotation_Sheet!A_KEYWORD_EQTY_200022132_SH</vt:lpstr>
      <vt:lpstr>AESI_Annotation_Sheet!A_KEYWORD_EQTY_200022132_TARGET_PRICE</vt:lpstr>
      <vt:lpstr>AESI_Annotation_Sheet!A_KEYWORD_EQTY_200022132_TARGET_PRICE_FUNDAMENTAL</vt:lpstr>
      <vt:lpstr>AESI_Annotation_Sheet!A_KEYWORD_EQTY_200022132_TARGET_PRICE_MA</vt:lpstr>
      <vt:lpstr>AESI_Annotation_Sheet!A_KEYWORD_EQTY_200022132_TAX_EXC</vt:lpstr>
      <vt:lpstr>AESI_Annotation_Sheet!A_KEYWORD_EQTY_200022132_Ticker</vt:lpstr>
      <vt:lpstr>AESI_Annotation_Sheet!A_KEYWORD_EQTY_200022132_TP_METH_COMP1_NAME</vt:lpstr>
      <vt:lpstr>AESI_Annotation_Sheet!A_KEYWORD_EQTY_200022132_TP_METH_COMP1_VALUE</vt:lpstr>
      <vt:lpstr>AESI_Annotation_Sheet!A_KEYWORD_EQTY_200022132_TP_METH_COMP2_NAME</vt:lpstr>
      <vt:lpstr>AESI_Annotation_Sheet!A_KEYWORD_EQTY_200022132_TP_METH_COMP2_VALUE</vt:lpstr>
      <vt:lpstr>AESI_Annotation_Sheet!A_KEYWORD_EQTY_200022132_TP_PERIOD</vt:lpstr>
      <vt:lpstr>AESI_Annotation_Sheet!A_KEYWORD_ISSR_208021701_ACC_AMORT</vt:lpstr>
      <vt:lpstr>AESI_Annotation_Sheet!A_KEYWORD_ISSR_208021701_ACC_DDA</vt:lpstr>
      <vt:lpstr>AESI_Annotation_Sheet!A_KEYWORD_ISSR_208021701_ACC_END_DATE</vt:lpstr>
      <vt:lpstr>AESI_Annotation_Sheet!A_KEYWORD_ISSR_208021701_ACC_PAY_GQ</vt:lpstr>
      <vt:lpstr>AESI_Annotation_Sheet!A_KEYWORD_ISSR_208021701_ACQ</vt:lpstr>
      <vt:lpstr>AESI_Annotation_Sheet!A_KEYWORD_ISSR_208021701_ADJ_UNF_PENS_GOOD</vt:lpstr>
      <vt:lpstr>AESI_Annotation_Sheet!A_KEYWORD_ISSR_208021701_ASSOC_JV_ADDBK</vt:lpstr>
      <vt:lpstr>AESI_Annotation_Sheet!A_KEYWORD_ISSR_208021701_ASSOCIATE</vt:lpstr>
      <vt:lpstr>AESI_Annotation_Sheet!A_KEYWORD_ISSR_208021701_ASSOCIATE_OP</vt:lpstr>
      <vt:lpstr>AESI_Annotation_Sheet!A_KEYWORD_ISSR_208021701_AVG_DRILL_FLEET_AGE</vt:lpstr>
      <vt:lpstr>AESI_Annotation_Sheet!A_KEYWORD_ISSR_208021701_BAL_MINO_INT</vt:lpstr>
      <vt:lpstr>AESI_Annotation_Sheet!A_KEYWORD_ISSR_208021701_CAP_LEASES</vt:lpstr>
      <vt:lpstr>AESI_Annotation_Sheet!A_KEYWORD_ISSR_208021701_CAPEX</vt:lpstr>
      <vt:lpstr>AESI_Annotation_Sheet!A_KEYWORD_ISSR_208021701_CAPEX_EXPANSION</vt:lpstr>
      <vt:lpstr>AESI_Annotation_Sheet!A_KEYWORD_ISSR_208021701_CAPEX_MAINTENANCE</vt:lpstr>
      <vt:lpstr>AESI_Annotation_Sheet!A_KEYWORD_ISSR_208021701_CASH_EQ</vt:lpstr>
      <vt:lpstr>AESI_Annotation_Sheet!A_KEYWORD_ISSR_208021701_CASH_INT_EXP</vt:lpstr>
      <vt:lpstr>AESI_Annotation_Sheet!A_KEYWORD_ISSR_208021701_CASH_PCT_OS_US</vt:lpstr>
      <vt:lpstr>AESI_Annotation_Sheet!A_KEYWORD_ISSR_208021701_CASH_TAX_EXP</vt:lpstr>
      <vt:lpstr>AESI_Annotation_Sheet!A_KEYWORD_ISSR_208021701_CF_FIN</vt:lpstr>
      <vt:lpstr>AESI_Annotation_Sheet!A_KEYWORD_ISSR_208021701_CF_INC_MINORITY</vt:lpstr>
      <vt:lpstr>AESI_Annotation_Sheet!A_KEYWORD_ISSR_208021701_CF_INV</vt:lpstr>
      <vt:lpstr>AESI_Annotation_Sheet!A_KEYWORD_ISSR_208021701_CF_OPS</vt:lpstr>
      <vt:lpstr>AESI_Annotation_Sheet!A_KEYWORD_ISSR_208021701_CHG_DEF_TAX_CF</vt:lpstr>
      <vt:lpstr>AESI_Annotation_Sheet!A_KEYWORD_ISSR_208021701_CHG_LT_DEBT</vt:lpstr>
      <vt:lpstr>AESI_Annotation_Sheet!A_KEYWORD_ISSR_208021701_CO_BOR_MARGIN</vt:lpstr>
      <vt:lpstr>AESI_Annotation_Sheet!A_KEYWORD_ISSR_208021701_COGS_PCT_ROW</vt:lpstr>
      <vt:lpstr>AESI_Annotation_Sheet!A_KEYWORD_ISSR_208021701_COGS_PCT_US</vt:lpstr>
      <vt:lpstr>AESI_Annotation_Sheet!A_KEYWORD_ISSR_208021701_COND_PROD</vt:lpstr>
      <vt:lpstr>AESI_Annotation_Sheet!A_KEYWORD_ISSR_208021701_COST_GD_SD</vt:lpstr>
      <vt:lpstr>AESI_Annotation_Sheet!A_KEYWORD_ISSR_208021701_CUR_ASS</vt:lpstr>
      <vt:lpstr>AESI_Annotation_Sheet!A_KEYWORD_ISSR_208021701_CURRENCY_ISO</vt:lpstr>
      <vt:lpstr>AESI_Annotation_Sheet!A_KEYWORD_ISSR_208021701_DEBTORS</vt:lpstr>
      <vt:lpstr>AESI_Annotation_Sheet!A_KEYWORD_ISSR_208021701_DEF_INC_TAX</vt:lpstr>
      <vt:lpstr>AESI_Annotation_Sheet!A_KEYWORD_ISSR_208021701_DEPR_AMORT</vt:lpstr>
      <vt:lpstr>AESI_Annotation_Sheet!A_KEYWORD_ISSR_208021701_DEPR_ROU_ASSETS</vt:lpstr>
      <vt:lpstr>AESI_Annotation_Sheet!A_KEYWORD_ISSR_208021701_DEPREC</vt:lpstr>
      <vt:lpstr>AESI_Annotation_Sheet!A_KEYWORD_ISSR_208021701_DIV_PAID</vt:lpstr>
      <vt:lpstr>AESI_Annotation_Sheet!A_KEYWORD_ISSR_208021701_DIVDS_ASSOC_JV</vt:lpstr>
      <vt:lpstr>AESI_Annotation_Sheet!A_KEYWORD_ISSR_208021701_DIVDS_PD_MINORITIES</vt:lpstr>
      <vt:lpstr>AESI_Annotation_Sheet!A_KEYWORD_ISSR_208021701_DIVEST</vt:lpstr>
      <vt:lpstr>AESI_Annotation_Sheet!A_KEYWORD_ISSR_208021701_EBIT</vt:lpstr>
      <vt:lpstr>AESI_Annotation_Sheet!A_KEYWORD_ISSR_208021701_EBIT_FIN_SEGMENT</vt:lpstr>
      <vt:lpstr>AESI_Annotation_Sheet!A_KEYWORD_ISSR_208021701_EBITDA_CALC</vt:lpstr>
      <vt:lpstr>AESI_Annotation_Sheet!A_KEYWORD_ISSR_208021701_EMPLOYEES</vt:lpstr>
      <vt:lpstr>AESI_Annotation_Sheet!A_KEYWORD_ISSR_208021701_EQ</vt:lpstr>
      <vt:lpstr>AESI_Annotation_Sheet!A_KEYWORD_ISSR_208021701_ESO_PRE_TAX</vt:lpstr>
      <vt:lpstr>AESI_Annotation_Sheet!A_KEYWORD_ISSR_208021701_EXP_COAL_MET</vt:lpstr>
      <vt:lpstr>AESI_Annotation_Sheet!A_KEYWORD_ISSR_208021701_EXP_COAL_THERMAL</vt:lpstr>
      <vt:lpstr>AESI_Annotation_Sheet!A_KEYWORD_ISSR_208021701_EXP_DIAMONDS</vt:lpstr>
      <vt:lpstr>AESI_Annotation_Sheet!A_KEYWORD_ISSR_208021701_EXP_IRON_ORE</vt:lpstr>
      <vt:lpstr>AESI_Annotation_Sheet!A_KEYWORD_ISSR_208021701_EXP_NAT_GAS</vt:lpstr>
      <vt:lpstr>AESI_Annotation_Sheet!A_KEYWORD_ISSR_208021701_EXP_OIL_DERIV_NGLS_PLASTICS</vt:lpstr>
      <vt:lpstr>AESI_Annotation_Sheet!A_KEYWORD_ISSR_208021701_EXP_OIL_PETRO_FUEL</vt:lpstr>
      <vt:lpstr>AESI_Annotation_Sheet!A_KEYWORD_ISSR_208021701_EXP_OTH_COMMODITY</vt:lpstr>
      <vt:lpstr>AESI_Annotation_Sheet!A_KEYWORD_ISSR_208021701_EXP_OTH_COST</vt:lpstr>
      <vt:lpstr>AESI_Annotation_Sheet!A_KEYWORD_ISSR_208021701_EXP_WATER</vt:lpstr>
      <vt:lpstr>AESI_Annotation_Sheet!A_KEYWORD_ISSR_208021701_FIX_ASS_INV</vt:lpstr>
      <vt:lpstr>AESI_Annotation_Sheet!A_KEYWORD_ISSR_208021701_FLOATING_PCT_LOCAL_DEBT</vt:lpstr>
      <vt:lpstr>AESI_Annotation_Sheet!A_KEYWORD_ISSR_208021701_FLOATING_PCT_LOCAL_DEBT_HEDGED</vt:lpstr>
      <vt:lpstr>AESI_Annotation_Sheet!A_KEYWORD_ISSR_208021701_GCI_INFL</vt:lpstr>
      <vt:lpstr>AESI_Annotation_Sheet!A_KEYWORD_ISSR_208021701_GOODWILL_AMORT</vt:lpstr>
      <vt:lpstr>AESI_Annotation_Sheet!A_KEYWORD_ISSR_208021701_GR_FIX_ASS</vt:lpstr>
      <vt:lpstr>AESI_Annotation_Sheet!A_KEYWORD_ISSR_208021701_GR_INTANG</vt:lpstr>
      <vt:lpstr>AESI_Annotation_Sheet!A_KEYWORD_ISSR_208021701_INT_EXP_IND</vt:lpstr>
      <vt:lpstr>AESI_Annotation_Sheet!A_KEYWORD_ISSR_208021701_INT_INC_IND</vt:lpstr>
      <vt:lpstr>AESI_Annotation_Sheet!A_KEYWORD_ISSR_208021701_INV_SECUR</vt:lpstr>
      <vt:lpstr>AESI_Annotation_Sheet!A_KEYWORD_ISSR_208021701_Issuer_Name</vt:lpstr>
      <vt:lpstr>AESI_Annotation_Sheet!A_KEYWORD_ISSR_208021701_LEASE_ADOPT</vt:lpstr>
      <vt:lpstr>AESI_Annotation_Sheet!A_KEYWORD_ISSR_208021701_LEASE_DEEM_DEPR</vt:lpstr>
      <vt:lpstr>AESI_Annotation_Sheet!A_KEYWORD_ISSR_208021701_LEASE_DEEM_INT</vt:lpstr>
      <vt:lpstr>AESI_Annotation_Sheet!A_KEYWORD_ISSR_208021701_LEASE_INT_CHG</vt:lpstr>
      <vt:lpstr>AESI_Annotation_Sheet!A_KEYWORD_ISSR_208021701_LEASE_PAY</vt:lpstr>
      <vt:lpstr>AESI_Annotation_Sheet!A_KEYWORD_ISSR_208021701_LEASE_PRINCIPAL_CASH</vt:lpstr>
      <vt:lpstr>AESI_Annotation_Sheet!A_KEYWORD_ISSR_208021701_LT_DEBT</vt:lpstr>
      <vt:lpstr>AESI_Annotation_Sheet!A_KEYWORD_ISSR_208021701_LT_LEASE_LIAB</vt:lpstr>
      <vt:lpstr>AESI_Annotation_Sheet!A_KEYWORD_ISSR_208021701_MA_PROB</vt:lpstr>
      <vt:lpstr>AESI_Annotation_Sheet!A_KEYWORD_ISSR_208021701_MINORITIES</vt:lpstr>
      <vt:lpstr>AESI_Annotation_Sheet!A_KEYWORD_ISSR_208021701_MV_ASSOCIATES</vt:lpstr>
      <vt:lpstr>AESI_Annotation_Sheet!A_KEYWORD_ISSR_208021701_NET_DEBT</vt:lpstr>
      <vt:lpstr>AESI_Annotation_Sheet!A_KEYWORD_ISSR_208021701_NET_DEBT_ADJ</vt:lpstr>
      <vt:lpstr>AESI_Annotation_Sheet!A_KEYWORD_ISSR_208021701_NET_FIX_ASS</vt:lpstr>
      <vt:lpstr>AESI_Annotation_Sheet!A_KEYWORD_ISSR_208021701_NET_INT_CH</vt:lpstr>
      <vt:lpstr>AESI_Annotation_Sheet!A_KEYWORD_ISSR_208021701_NET_INT_EXP</vt:lpstr>
      <vt:lpstr>AESI_Annotation_Sheet!A_KEYWORD_ISSR_208021701_NET_INTANG</vt:lpstr>
      <vt:lpstr>AESI_Annotation_Sheet!A_KEYWORD_ISSR_208021701_NET_OP_LOSS_CFWD</vt:lpstr>
      <vt:lpstr>AESI_Annotation_Sheet!A_KEYWORD_ISSR_208021701_NGL_PROD</vt:lpstr>
      <vt:lpstr>AESI_Annotation_Sheet!A_KEYWORD_ISSR_208021701_NONPPE_CAPEX</vt:lpstr>
      <vt:lpstr>AESI_Annotation_Sheet!A_KEYWORD_ISSR_208021701_OP_COST</vt:lpstr>
      <vt:lpstr>AESI_Annotation_Sheet!A_KEYWORD_ISSR_208021701_ORD_SH_FUND</vt:lpstr>
      <vt:lpstr>AESI_Annotation_Sheet!A_KEYWORD_ISSR_208021701_ORDER_BACKLOG</vt:lpstr>
      <vt:lpstr>AESI_Annotation_Sheet!A_KEYWORD_ISSR_208021701_ORDER_INTAKE</vt:lpstr>
      <vt:lpstr>AESI_Annotation_Sheet!A_KEYWORD_ISSR_208021701_OTH_ADJ_CASH_TAX</vt:lpstr>
      <vt:lpstr>AESI_Annotation_Sheet!A_KEYWORD_ISSR_208021701_OTH_COST_INC</vt:lpstr>
      <vt:lpstr>AESI_Annotation_Sheet!A_KEYWORD_ISSR_208021701_OTH_CUR_ASS</vt:lpstr>
      <vt:lpstr>AESI_Annotation_Sheet!A_KEYWORD_ISSR_208021701_OTH_CUR_LIABS</vt:lpstr>
      <vt:lpstr>AESI_Annotation_Sheet!A_KEYWORD_ISSR_208021701_OTH_DACF_ADJ</vt:lpstr>
      <vt:lpstr>AESI_Annotation_Sheet!A_KEYWORD_ISSR_208021701_OTH_FIN_CF</vt:lpstr>
      <vt:lpstr>AESI_Annotation_Sheet!A_KEYWORD_ISSR_208021701_OTH_GCI_ADJ</vt:lpstr>
      <vt:lpstr>AESI_Annotation_Sheet!A_KEYWORD_ISSR_208021701_OTH_INV_CF</vt:lpstr>
      <vt:lpstr>AESI_Annotation_Sheet!A_KEYWORD_ISSR_208021701_OTH_LT_ASS</vt:lpstr>
      <vt:lpstr>AESI_Annotation_Sheet!A_KEYWORD_ISSR_208021701_OTH_LT_CRED_GQ</vt:lpstr>
      <vt:lpstr>AESI_Annotation_Sheet!A_KEYWORD_ISSR_208021701_OTH_NONCASH_ADJ</vt:lpstr>
      <vt:lpstr>AESI_Annotation_Sheet!A_KEYWORD_ISSR_208021701_OTH_OP_CF</vt:lpstr>
      <vt:lpstr>AESI_Annotation_Sheet!A_KEYWORD_ISSR_208021701_OTH_OP_INC_EXP</vt:lpstr>
      <vt:lpstr>AESI_Annotation_Sheet!A_KEYWORD_ISSR_208021701_PERIOD_MILESTONE</vt:lpstr>
      <vt:lpstr>AESI_Annotation_Sheet!A_KEYWORD_ISSR_208021701_PL_SALE_ASSETS</vt:lpstr>
      <vt:lpstr>AESI_Annotation_Sheet!A_KEYWORD_ISSR_208021701_PREF_SH</vt:lpstr>
      <vt:lpstr>AESI_Annotation_Sheet!A_KEYWORD_ISSR_208021701_PROFIT_ON_DISP</vt:lpstr>
      <vt:lpstr>AESI_Annotation_Sheet!A_KEYWORD_ISSR_208021701_PT_PROF</vt:lpstr>
      <vt:lpstr>AESI_Annotation_Sheet!A_KEYWORD_ISSR_208021701_RD_EXP</vt:lpstr>
      <vt:lpstr>AESI_Annotation_Sheet!A_KEYWORD_ISSR_208021701_REV_FIN_SEGMENT</vt:lpstr>
      <vt:lpstr>AESI_Annotation_Sheet!A_KEYWORD_ISSR_208021701_ROU_ASSET</vt:lpstr>
      <vt:lpstr>AESI_Annotation_Sheet!A_KEYWORD_ISSR_208021701_SALES</vt:lpstr>
      <vt:lpstr>AESI_Annotation_Sheet!A_KEYWORD_ISSR_208021701_SALES_ARGENTINA</vt:lpstr>
      <vt:lpstr>AESI_Annotation_Sheet!A_KEYWORD_ISSR_208021701_SALES_AUSTRA</vt:lpstr>
      <vt:lpstr>AESI_Annotation_Sheet!A_KEYWORD_ISSR_208021701_SALES_AUSTRIA</vt:lpstr>
      <vt:lpstr>AESI_Annotation_Sheet!A_KEYWORD_ISSR_208021701_SALES_BEL</vt:lpstr>
      <vt:lpstr>AESI_Annotation_Sheet!A_KEYWORD_ISSR_208021701_SALES_BRAZIL</vt:lpstr>
      <vt:lpstr>AESI_Annotation_Sheet!A_KEYWORD_ISSR_208021701_SALES_CANADA</vt:lpstr>
      <vt:lpstr>AESI_Annotation_Sheet!A_KEYWORD_ISSR_208021701_SALES_CEE</vt:lpstr>
      <vt:lpstr>AESI_Annotation_Sheet!A_KEYWORD_ISSR_208021701_SALES_CHILE</vt:lpstr>
      <vt:lpstr>AESI_Annotation_Sheet!A_KEYWORD_ISSR_208021701_SALES_CHINA</vt:lpstr>
      <vt:lpstr>AESI_Annotation_Sheet!A_KEYWORD_ISSR_208021701_SALES_COLOMBIA</vt:lpstr>
      <vt:lpstr>AESI_Annotation_Sheet!A_KEYWORD_ISSR_208021701_SALES_CONS</vt:lpstr>
      <vt:lpstr>AESI_Annotation_Sheet!A_KEYWORD_ISSR_208021701_SALES_EU_EX_UK</vt:lpstr>
      <vt:lpstr>AESI_Annotation_Sheet!A_KEYWORD_ISSR_208021701_SALES_FINAN</vt:lpstr>
      <vt:lpstr>AESI_Annotation_Sheet!A_KEYWORD_ISSR_208021701_SALES_FRA</vt:lpstr>
      <vt:lpstr>AESI_Annotation_Sheet!A_KEYWORD_ISSR_208021701_SALES_FX_ARS</vt:lpstr>
      <vt:lpstr>AESI_Annotation_Sheet!A_KEYWORD_ISSR_208021701_SALES_FX_BRL</vt:lpstr>
      <vt:lpstr>AESI_Annotation_Sheet!A_KEYWORD_ISSR_208021701_SALES_FX_CAD</vt:lpstr>
      <vt:lpstr>AESI_Annotation_Sheet!A_KEYWORD_ISSR_208021701_SALES_FX_CLP</vt:lpstr>
      <vt:lpstr>AESI_Annotation_Sheet!A_KEYWORD_ISSR_208021701_SALES_FX_CNY</vt:lpstr>
      <vt:lpstr>AESI_Annotation_Sheet!A_KEYWORD_ISSR_208021701_SALES_FX_COP</vt:lpstr>
      <vt:lpstr>AESI_Annotation_Sheet!A_KEYWORD_ISSR_208021701_SALES_FX_EUR</vt:lpstr>
      <vt:lpstr>AESI_Annotation_Sheet!A_KEYWORD_ISSR_208021701_SALES_FX_GPB</vt:lpstr>
      <vt:lpstr>AESI_Annotation_Sheet!A_KEYWORD_ISSR_208021701_SALES_FX_INR</vt:lpstr>
      <vt:lpstr>AESI_Annotation_Sheet!A_KEYWORD_ISSR_208021701_SALES_FX_MXN</vt:lpstr>
      <vt:lpstr>AESI_Annotation_Sheet!A_KEYWORD_ISSR_208021701_SALES_FX_OTH</vt:lpstr>
      <vt:lpstr>AESI_Annotation_Sheet!A_KEYWORD_ISSR_208021701_SALES_FX_RUB</vt:lpstr>
      <vt:lpstr>AESI_Annotation_Sheet!A_KEYWORD_ISSR_208021701_SALES_FX_USD</vt:lpstr>
      <vt:lpstr>AESI_Annotation_Sheet!A_KEYWORD_ISSR_208021701_SALES_FX_VEF</vt:lpstr>
      <vt:lpstr>AESI_Annotation_Sheet!A_KEYWORD_ISSR_208021701_SALES_FX_YEN</vt:lpstr>
      <vt:lpstr>AESI_Annotation_Sheet!A_KEYWORD_ISSR_208021701_SALES_GER</vt:lpstr>
      <vt:lpstr>AESI_Annotation_Sheet!A_KEYWORD_ISSR_208021701_SALES_GOV</vt:lpstr>
      <vt:lpstr>AESI_Annotation_Sheet!A_KEYWORD_ISSR_208021701_SALES_GRE</vt:lpstr>
      <vt:lpstr>AESI_Annotation_Sheet!A_KEYWORD_ISSR_208021701_SALES_HONG_KONG</vt:lpstr>
      <vt:lpstr>AESI_Annotation_Sheet!A_KEYWORD_ISSR_208021701_SALES_IND</vt:lpstr>
      <vt:lpstr>AESI_Annotation_Sheet!A_KEYWORD_ISSR_208021701_SALES_INDIA</vt:lpstr>
      <vt:lpstr>AESI_Annotation_Sheet!A_KEYWORD_ISSR_208021701_SALES_INDONESIA</vt:lpstr>
      <vt:lpstr>AESI_Annotation_Sheet!A_KEYWORD_ISSR_208021701_SALES_IRE</vt:lpstr>
      <vt:lpstr>AESI_Annotation_Sheet!A_KEYWORD_ISSR_208021701_SALES_ITA</vt:lpstr>
      <vt:lpstr>AESI_Annotation_Sheet!A_KEYWORD_ISSR_208021701_SALES_JAPAN</vt:lpstr>
      <vt:lpstr>AESI_Annotation_Sheet!A_KEYWORD_ISSR_208021701_SALES_ME</vt:lpstr>
      <vt:lpstr>AESI_Annotation_Sheet!A_KEYWORD_ISSR_208021701_SALES_MEXICO</vt:lpstr>
      <vt:lpstr>AESI_Annotation_Sheet!A_KEYWORD_ISSR_208021701_SALES_NAT_GAS</vt:lpstr>
      <vt:lpstr>AESI_Annotation_Sheet!A_KEYWORD_ISSR_208021701_SALES_NETH</vt:lpstr>
      <vt:lpstr>AESI_Annotation_Sheet!A_KEYWORD_ISSR_208021701_SALES_NIGERIA</vt:lpstr>
      <vt:lpstr>AESI_Annotation_Sheet!A_KEYWORD_ISSR_208021701_SALES_NITROGEN</vt:lpstr>
      <vt:lpstr>AESI_Annotation_Sheet!A_KEYWORD_ISSR_208021701_SALES_NOR</vt:lpstr>
      <vt:lpstr>AESI_Annotation_Sheet!A_KEYWORD_ISSR_208021701_SALES_NZ</vt:lpstr>
      <vt:lpstr>AESI_Annotation_Sheet!A_KEYWORD_ISSR_208021701_SALES_OIL_DERIV_NGLS_PLASTICS</vt:lpstr>
      <vt:lpstr>AESI_Annotation_Sheet!A_KEYWORD_ISSR_208021701_SALES_OIL_GAS</vt:lpstr>
      <vt:lpstr>AESI_Annotation_Sheet!A_KEYWORD_ISSR_208021701_SALES_OIL_PETRO_FUEL</vt:lpstr>
      <vt:lpstr>AESI_Annotation_Sheet!A_KEYWORD_ISSR_208021701_SALES_OTH_AEJ</vt:lpstr>
      <vt:lpstr>AESI_Annotation_Sheet!A_KEYWORD_ISSR_208021701_SALES_OTH_AFRICA</vt:lpstr>
      <vt:lpstr>AESI_Annotation_Sheet!A_KEYWORD_ISSR_208021701_SALES_OTH_AM</vt:lpstr>
      <vt:lpstr>AESI_Annotation_Sheet!A_KEYWORD_ISSR_208021701_SALES_OTH_CEE</vt:lpstr>
      <vt:lpstr>AESI_Annotation_Sheet!A_KEYWORD_ISSR_208021701_SALES_OTH_COMMODITY</vt:lpstr>
      <vt:lpstr>AESI_Annotation_Sheet!A_KEYWORD_ISSR_208021701_SALES_OTH_DEV_ASIA</vt:lpstr>
      <vt:lpstr>AESI_Annotation_Sheet!A_KEYWORD_ISSR_208021701_SALES_OTH_EMEA</vt:lpstr>
      <vt:lpstr>AESI_Annotation_Sheet!A_KEYWORD_ISSR_208021701_SALES_OTH_EMERG_ASIA</vt:lpstr>
      <vt:lpstr>AESI_Annotation_Sheet!A_KEYWORD_ISSR_208021701_SALES_OTH_LATAM</vt:lpstr>
      <vt:lpstr>AESI_Annotation_Sheet!A_KEYWORD_ISSR_208021701_SALES_OTH_ME</vt:lpstr>
      <vt:lpstr>AESI_Annotation_Sheet!A_KEYWORD_ISSR_208021701_SALES_OTH_NO_AMER</vt:lpstr>
      <vt:lpstr>AESI_Annotation_Sheet!A_KEYWORD_ISSR_208021701_SALES_OTH_SALES_SOURCES</vt:lpstr>
      <vt:lpstr>AESI_Annotation_Sheet!A_KEYWORD_ISSR_208021701_SALES_OTH_WEST_EURO</vt:lpstr>
      <vt:lpstr>AESI_Annotation_Sheet!A_KEYWORD_ISSR_208021701_SALES_OTHER</vt:lpstr>
      <vt:lpstr>AESI_Annotation_Sheet!A_KEYWORD_ISSR_208021701_SALES_POLAND</vt:lpstr>
      <vt:lpstr>AESI_Annotation_Sheet!A_KEYWORD_ISSR_208021701_SALES_POR</vt:lpstr>
      <vt:lpstr>AESI_Annotation_Sheet!A_KEYWORD_ISSR_208021701_SALES_RUSSIA</vt:lpstr>
      <vt:lpstr>AESI_Annotation_Sheet!A_KEYWORD_ISSR_208021701_SALES_SAUDI_ARABIA</vt:lpstr>
      <vt:lpstr>AESI_Annotation_Sheet!A_KEYWORD_ISSR_208021701_SALES_SINGAPORE</vt:lpstr>
      <vt:lpstr>AESI_Annotation_Sheet!A_KEYWORD_ISSR_208021701_SALES_SK</vt:lpstr>
      <vt:lpstr>AESI_Annotation_Sheet!A_KEYWORD_ISSR_208021701_SALES_SMB</vt:lpstr>
      <vt:lpstr>AESI_Annotation_Sheet!A_KEYWORD_ISSR_208021701_SALES_SO_AFRICA</vt:lpstr>
      <vt:lpstr>AESI_Annotation_Sheet!A_KEYWORD_ISSR_208021701_SALES_SPA</vt:lpstr>
      <vt:lpstr>AESI_Annotation_Sheet!A_KEYWORD_ISSR_208021701_SALES_SWE</vt:lpstr>
      <vt:lpstr>AESI_Annotation_Sheet!A_KEYWORD_ISSR_208021701_SALES_SWIT</vt:lpstr>
      <vt:lpstr>AESI_Annotation_Sheet!A_KEYWORD_ISSR_208021701_SALES_TAIWAN</vt:lpstr>
      <vt:lpstr>AESI_Annotation_Sheet!A_KEYWORD_ISSR_208021701_SALES_THAILAND</vt:lpstr>
      <vt:lpstr>AESI_Annotation_Sheet!A_KEYWORD_ISSR_208021701_SALES_TOT_AFRICA</vt:lpstr>
      <vt:lpstr>AESI_Annotation_Sheet!A_KEYWORD_ISSR_208021701_SALES_TOT_AM</vt:lpstr>
      <vt:lpstr>AESI_Annotation_Sheet!A_KEYWORD_ISSR_208021701_SALES_TOT_ASIA</vt:lpstr>
      <vt:lpstr>AESI_Annotation_Sheet!A_KEYWORD_ISSR_208021701_SALES_TOT_EMEA</vt:lpstr>
      <vt:lpstr>AESI_Annotation_Sheet!A_KEYWORD_ISSR_208021701_SALES_TURKEY</vt:lpstr>
      <vt:lpstr>AESI_Annotation_Sheet!A_KEYWORD_ISSR_208021701_SALES_UAE</vt:lpstr>
      <vt:lpstr>AESI_Annotation_Sheet!A_KEYWORD_ISSR_208021701_SALES_UK</vt:lpstr>
      <vt:lpstr>AESI_Annotation_Sheet!A_KEYWORD_ISSR_208021701_SALES_US</vt:lpstr>
      <vt:lpstr>AESI_Annotation_Sheet!A_KEYWORD_ISSR_208021701_SALES_VENEZUELA</vt:lpstr>
      <vt:lpstr>AESI_Annotation_Sheet!A_KEYWORD_ISSR_208021701_SEL_GL_AD</vt:lpstr>
      <vt:lpstr>AESI_Annotation_Sheet!A_KEYWORD_ISSR_208021701_SGA_PCT_ROW</vt:lpstr>
      <vt:lpstr>AESI_Annotation_Sheet!A_KEYWORD_ISSR_208021701_SGA_PCT_US</vt:lpstr>
      <vt:lpstr>AESI_Annotation_Sheet!A_KEYWORD_ISSR_208021701_SH_REPUR</vt:lpstr>
      <vt:lpstr>AESI_Annotation_Sheet!A_KEYWORD_ISSR_208021701_SHORT_T_DEBT</vt:lpstr>
      <vt:lpstr>AESI_Annotation_Sheet!A_KEYWORD_ISSR_208021701_SHORT_TERM_LIABS</vt:lpstr>
      <vt:lpstr>AESI_Annotation_Sheet!A_KEYWORD_ISSR_208021701_ST_LEASE_LIAB</vt:lpstr>
      <vt:lpstr>AESI_Annotation_Sheet!A_KEYWORD_ISSR_208021701_STOCKS</vt:lpstr>
      <vt:lpstr>AESI_Annotation_Sheet!A_KEYWORD_ISSR_208021701_TOT_ASSET</vt:lpstr>
      <vt:lpstr>AESI_Annotation_Sheet!A_KEYWORD_ISSR_208021701_TOT_CF</vt:lpstr>
      <vt:lpstr>AESI_Annotation_Sheet!A_KEYWORD_ISSR_208021701_TOT_LIAB</vt:lpstr>
      <vt:lpstr>AESI_Annotation_Sheet!A_KEYWORD_ISSR_208021701_TOT_LIAB_EQ</vt:lpstr>
      <vt:lpstr>AESI_Annotation_Sheet!A_KEYWORD_ISSR_208021701_TOT_LT_LIAB</vt:lpstr>
      <vt:lpstr>AESI_Annotation_Sheet!A_KEYWORD_ISSR_208021701_TOT_OPS_EXP</vt:lpstr>
      <vt:lpstr>AESI_Annotation_Sheet!A_KEYWORD_ISSR_208021701_TOT_OPS_EXP_DDA</vt:lpstr>
      <vt:lpstr>AESI_Annotation_Sheet!A_KEYWORD_ISSR_208021701_TOT_PCT_USD_DEBT_HEDGED</vt:lpstr>
      <vt:lpstr>AESI_Annotation_Sheet!A_KEYWORD_ISSR_208021701_TOT_USD_DEBT</vt:lpstr>
      <vt:lpstr>AESI_Annotation_Sheet!A_KEYWORD_ISSR_208021701_UNF_PENS</vt:lpstr>
      <vt:lpstr>AESI_Annotation_Sheet!A_KEYWORD_ISSR_208021701_UNF_PENS_LIAB_OTH</vt:lpstr>
      <vt:lpstr>AESI_Annotation_Sheet!A_KEYWORD_ISSR_208021701_UNF_PENS_OFF</vt:lpstr>
      <vt:lpstr>AESI_Annotation_Sheet!A_KEYWORD_ISSR_208021701_WORK_CAP</vt:lpstr>
      <vt:lpstr>AESI_Annotation_Sheet!A_LIVEDATA_EQTY_200022132</vt:lpstr>
      <vt:lpstr>AESI_Annotation_Sheet!A_LIVEDATA_ISSR_208021701</vt:lpstr>
      <vt:lpstr>AESI_Annotation_Sheet!A_PERIOD_2020</vt:lpstr>
      <vt:lpstr>AESI_Annotation_Sheet!A_PERIOD_2020_Q1</vt:lpstr>
      <vt:lpstr>AESI_Annotation_Sheet!A_PERIOD_2020_Q2</vt:lpstr>
      <vt:lpstr>AESI_Annotation_Sheet!A_PERIOD_2020_Q3</vt:lpstr>
      <vt:lpstr>AESI_Annotation_Sheet!A_PERIOD_2020_Q4</vt:lpstr>
      <vt:lpstr>AESI_Annotation_Sheet!A_PERIOD_2021</vt:lpstr>
      <vt:lpstr>AESI_Annotation_Sheet!A_PERIOD_2021_Q1</vt:lpstr>
      <vt:lpstr>AESI_Annotation_Sheet!A_PERIOD_2021_Q2</vt:lpstr>
      <vt:lpstr>AESI_Annotation_Sheet!A_PERIOD_2021_Q3</vt:lpstr>
      <vt:lpstr>AESI_Annotation_Sheet!A_PERIOD_2021_Q4</vt:lpstr>
      <vt:lpstr>AESI_Annotation_Sheet!A_PERIOD_2022</vt:lpstr>
      <vt:lpstr>AESI_Annotation_Sheet!A_PERIOD_2022_Q1</vt:lpstr>
      <vt:lpstr>AESI_Annotation_Sheet!A_PERIOD_2022_Q2</vt:lpstr>
      <vt:lpstr>AESI_Annotation_Sheet!A_PERIOD_2022_Q3</vt:lpstr>
      <vt:lpstr>AESI_Annotation_Sheet!A_PERIOD_2022_Q4</vt:lpstr>
      <vt:lpstr>AESI_Annotation_Sheet!A_PERIOD_2023</vt:lpstr>
      <vt:lpstr>AESI_Annotation_Sheet!A_PERIOD_2023_Q1</vt:lpstr>
      <vt:lpstr>AESI_Annotation_Sheet!A_PERIOD_2023_Q2</vt:lpstr>
      <vt:lpstr>AESI_Annotation_Sheet!A_PERIOD_2023_Q3</vt:lpstr>
      <vt:lpstr>AESI_Annotation_Sheet!A_PERIOD_2023_Q4</vt:lpstr>
      <vt:lpstr>AESI_Annotation_Sheet!A_PERIOD_2024</vt:lpstr>
      <vt:lpstr>AESI_Annotation_Sheet!A_PERIOD_2024_Q1</vt:lpstr>
      <vt:lpstr>AESI_Annotation_Sheet!A_PERIOD_2024_Q2</vt:lpstr>
      <vt:lpstr>AESI_Annotation_Sheet!A_PERIOD_2024_Q3</vt:lpstr>
      <vt:lpstr>AESI_Annotation_Sheet!A_PERIOD_2024_Q4</vt:lpstr>
      <vt:lpstr>AESI_Annotation_Sheet!A_PERIOD_2025</vt:lpstr>
      <vt:lpstr>AESI_Annotation_Sheet!A_PERIOD_2025_Q1</vt:lpstr>
      <vt:lpstr>AESI_Annotation_Sheet!A_PERIOD_2025_Q2</vt:lpstr>
      <vt:lpstr>AESI_Annotation_Sheet!A_PERIOD_2025_Q3</vt:lpstr>
      <vt:lpstr>AESI_Annotation_Sheet!A_PERIOD_2025_Q4</vt:lpstr>
      <vt:lpstr>AESI_Annotation_Sheet!A_PERIOD_2026</vt:lpstr>
      <vt:lpstr>AESI_Annotation_Sheet!A_PERIOD_2026_Q1</vt:lpstr>
      <vt:lpstr>AESI_Annotation_Sheet!A_PERIOD_2026_Q2</vt:lpstr>
      <vt:lpstr>AESI_Annotation_Sheet!A_PERIOD_2026_Q3</vt:lpstr>
      <vt:lpstr>AESI_Annotation_Sheet!A_PERIOD_2026_Q4</vt:lpstr>
      <vt:lpstr>AESI_Annotation_Sheet!A_PERIOD_2027</vt:lpstr>
      <vt:lpstr>AESI_Annotation_Sheet!A_PERIOD_2027_Q1</vt:lpstr>
      <vt:lpstr>AESI_Annotation_Sheet!A_PERIOD_2027_Q2</vt:lpstr>
      <vt:lpstr>AESI_Annotation_Sheet!A_PERIOD_2027_Q3</vt:lpstr>
      <vt:lpstr>AESI_Annotation_Sheet!A_PERIOD_2027_Q4</vt:lpstr>
      <vt:lpstr>AESI_Annotation_Sheet!A_SECTION_EQTY_200022132_1314</vt:lpstr>
      <vt:lpstr>AESI_Annotation_Sheet!A_SECTION_EQTY_200022132_1319</vt:lpstr>
      <vt:lpstr>AESI_Annotation_Sheet!A_SECTION_EQTY_200022132_131E</vt:lpstr>
      <vt:lpstr>AESI_Annotation_Sheet!A_SECTION_EQTY_200022132_131O</vt:lpstr>
      <vt:lpstr>AESI_Annotation_Sheet!A_SECTION_EQTY_200022132_13A</vt:lpstr>
      <vt:lpstr>AESI_Annotation_Sheet!A_SECTION_EQTY_200022132_13K</vt:lpstr>
      <vt:lpstr>AESI_Annotation_Sheet!A_SECTION_EQTY_200022132_13U</vt:lpstr>
      <vt:lpstr>AESI_Annotation_Sheet!A_SECTION_EQTY_200022132_13V</vt:lpstr>
      <vt:lpstr>AESI_Annotation_Sheet!A_SECTION_EQTY_200022132_13W</vt:lpstr>
      <vt:lpstr>AESI_Annotation_Sheet!A_SECTION_EQTY_200022132_Reference_Data</vt:lpstr>
      <vt:lpstr>AESI_Annotation_Sheet!A_SECTION_ISSR_208021701_1314</vt:lpstr>
      <vt:lpstr>AESI_Annotation_Sheet!A_SECTION_ISSR_208021701_13168</vt:lpstr>
      <vt:lpstr>AESI_Annotation_Sheet!A_SECTION_ISSR_208021701_1316S</vt:lpstr>
      <vt:lpstr>AESI_Annotation_Sheet!A_SECTION_ISSR_208021701_1316T</vt:lpstr>
      <vt:lpstr>AESI_Annotation_Sheet!A_SECTION_ISSR_208021701_1316U</vt:lpstr>
      <vt:lpstr>AESI_Annotation_Sheet!A_SECTION_ISSR_208021701_1319</vt:lpstr>
      <vt:lpstr>AESI_Annotation_Sheet!A_SECTION_ISSR_208021701_131E</vt:lpstr>
      <vt:lpstr>AESI_Annotation_Sheet!A_SECTION_ISSR_208021701_131J</vt:lpstr>
      <vt:lpstr>AESI_Annotation_Sheet!A_SECTION_ISSR_208021701_131O</vt:lpstr>
      <vt:lpstr>AESI_Annotation_Sheet!A_SECTION_ISSR_208021701_131P</vt:lpstr>
      <vt:lpstr>AESI_Annotation_Sheet!A_SECTION_ISSR_208021701_136E</vt:lpstr>
      <vt:lpstr>AESI_Annotation_Sheet!A_SECTION_ISSR_208021701_13A</vt:lpstr>
      <vt:lpstr>AESI_Annotation_Sheet!A_SECTION_ISSR_208021701_13U</vt:lpstr>
      <vt:lpstr>AESI_Annotation_Sheet!A_SECTION_ISSR_208021701_13V</vt:lpstr>
      <vt:lpstr>AESI_Annotation_Sheet!A_SECTION_ISSR_208021701_Reference_Data</vt:lpstr>
      <vt:lpstr>AESI_Annotation_Sheet!A_TEMPLATEHASH</vt:lpstr>
      <vt:lpstr>L_ALL_AESI</vt:lpstr>
      <vt:lpstr>AESI_Live_Sheet!L_ALL_KEYWORDS_TYPE_ScalarContributed_EQTY_200022132</vt:lpstr>
      <vt:lpstr>L_ALL_KEYWORDS_TYPE_ScalarContributed_EQTY_200022132</vt:lpstr>
      <vt:lpstr>AESI_Live_Sheet!L_ALL_KEYWORDS_TYPE_ScalarContributed_ISSR_208021701</vt:lpstr>
      <vt:lpstr>AESI_Live_Sheet!L_ALL_KEYWORDS_TYPE_ScalarReference_EQTY_200022132</vt:lpstr>
      <vt:lpstr>AESI_Live_Sheet!L_ALL_KEYWORDS_TYPE_ScalarReference_ISSR_208021701</vt:lpstr>
      <vt:lpstr>AESI_Live_Sheet!L_ALL_KEYWORDS_TYPE_Vector_EQTY_200022132</vt:lpstr>
      <vt:lpstr>AESI_Live_Sheet!L_ALL_KEYWORDS_TYPE_Vector_ISSR_208021701</vt:lpstr>
      <vt:lpstr>L_ALL_KEYWORDS_TYPE_Vector_ISSR_208021701</vt:lpstr>
      <vt:lpstr>AESI_Live_Sheet!L_ALL_PERIODS_AESI</vt:lpstr>
      <vt:lpstr>AESI_Live_Sheet!L_ALL_SECTION_KEYWORDS_EQTY_200022132_1314</vt:lpstr>
      <vt:lpstr>AESI_Live_Sheet!L_ALL_SECTION_KEYWORDS_EQTY_200022132_1319</vt:lpstr>
      <vt:lpstr>AESI_Live_Sheet!L_ALL_SECTION_KEYWORDS_EQTY_200022132_131E</vt:lpstr>
      <vt:lpstr>AESI_Live_Sheet!L_ALL_SECTION_KEYWORDS_EQTY_200022132_131O</vt:lpstr>
      <vt:lpstr>AESI_Live_Sheet!L_ALL_SECTION_KEYWORDS_EQTY_200022132_13A</vt:lpstr>
      <vt:lpstr>L_ALL_SECTION_KEYWORDS_EQTY_200022132_13A</vt:lpstr>
      <vt:lpstr>AESI_Live_Sheet!L_ALL_SECTION_KEYWORDS_EQTY_200022132_13K</vt:lpstr>
      <vt:lpstr>AESI_Live_Sheet!L_ALL_SECTION_KEYWORDS_EQTY_200022132_13U</vt:lpstr>
      <vt:lpstr>AESI_Live_Sheet!L_ALL_SECTION_KEYWORDS_EQTY_200022132_13V</vt:lpstr>
      <vt:lpstr>AESI_Live_Sheet!L_ALL_SECTION_KEYWORDS_EQTY_200022132_13W</vt:lpstr>
      <vt:lpstr>AESI_Live_Sheet!L_ALL_SECTION_KEYWORDS_EQTY_200022132_Reference_Data</vt:lpstr>
      <vt:lpstr>AESI_Live_Sheet!L_ALL_SECTION_KEYWORDS_ISSR_208021701_1314</vt:lpstr>
      <vt:lpstr>AESI_Live_Sheet!L_ALL_SECTION_KEYWORDS_ISSR_208021701_13168</vt:lpstr>
      <vt:lpstr>AESI_Live_Sheet!L_ALL_SECTION_KEYWORDS_ISSR_208021701_1316S</vt:lpstr>
      <vt:lpstr>AESI_Live_Sheet!L_ALL_SECTION_KEYWORDS_ISSR_208021701_1316T</vt:lpstr>
      <vt:lpstr>AESI_Live_Sheet!L_ALL_SECTION_KEYWORDS_ISSR_208021701_1316U</vt:lpstr>
      <vt:lpstr>AESI_Live_Sheet!L_ALL_SECTION_KEYWORDS_ISSR_208021701_1319</vt:lpstr>
      <vt:lpstr>AESI_Live_Sheet!L_ALL_SECTION_KEYWORDS_ISSR_208021701_131E</vt:lpstr>
      <vt:lpstr>AESI_Live_Sheet!L_ALL_SECTION_KEYWORDS_ISSR_208021701_131J</vt:lpstr>
      <vt:lpstr>AESI_Live_Sheet!L_ALL_SECTION_KEYWORDS_ISSR_208021701_131O</vt:lpstr>
      <vt:lpstr>L_ALL_SECTION_KEYWORDS_ISSR_208021701_131O</vt:lpstr>
      <vt:lpstr>AESI_Live_Sheet!L_ALL_SECTION_KEYWORDS_ISSR_208021701_131P</vt:lpstr>
      <vt:lpstr>AESI_Live_Sheet!L_ALL_SECTION_KEYWORDS_ISSR_208021701_136E</vt:lpstr>
      <vt:lpstr>AESI_Live_Sheet!L_ALL_SECTION_KEYWORDS_ISSR_208021701_13A</vt:lpstr>
      <vt:lpstr>AESI_Live_Sheet!L_ALL_SECTION_KEYWORDS_ISSR_208021701_13U</vt:lpstr>
      <vt:lpstr>AESI_Live_Sheet!L_ALL_SECTION_KEYWORDS_ISSR_208021701_13V</vt:lpstr>
      <vt:lpstr>AESI_Live_Sheet!L_ALL_SECTION_KEYWORDS_ISSR_208021701_Reference_Data</vt:lpstr>
      <vt:lpstr>AESI_Live_Sheet!L_ALL_SECTIONS_EQTY_200022132</vt:lpstr>
      <vt:lpstr>AESI_Live_Sheet!L_ALL_SECTIONS_ISSR_208021701</vt:lpstr>
      <vt:lpstr>AESI_Live_Sheet!L_CURRENCY_EQTY_200022132_PRI</vt:lpstr>
      <vt:lpstr>AESI_Live_Sheet!L_CURRENCY_EQTY_200022132_PUB</vt:lpstr>
      <vt:lpstr>AESI_Live_Sheet!L_CURRENCY_EQTY_200022132_REP</vt:lpstr>
      <vt:lpstr>AESI_Live_Sheet!L_CURRENCY_ISSR_208021701_REP</vt:lpstr>
      <vt:lpstr>AESI_Live_Sheet!L_ENTITY_DATA_EQTY_200022132</vt:lpstr>
      <vt:lpstr>AESI_Live_Sheet!L_ENTITY_DATA_ISSR_208021701</vt:lpstr>
      <vt:lpstr>AESI_Live_Sheet!L_KEYWORD_EQTY_200022132_AMER_CONVICTION</vt:lpstr>
      <vt:lpstr>AESI_Live_Sheet!L_KEYWORD_EQTY_200022132_AMER_LIST</vt:lpstr>
      <vt:lpstr>AESI_Live_Sheet!L_KEYWORD_EQTY_200022132_BETA_ANALYST</vt:lpstr>
      <vt:lpstr>AESI_Live_Sheet!L_KEYWORD_EQTY_200022132_BVPS</vt:lpstr>
      <vt:lpstr>AESI_Live_Sheet!L_KEYWORD_EQTY_200022132_BVPS_PUB</vt:lpstr>
      <vt:lpstr>AESI_Live_Sheet!L_KEYWORD_EQTY_200022132_CEEE_NDEBT</vt:lpstr>
      <vt:lpstr>AESI_Live_Sheet!L_KEYWORD_EQTY_200022132_CF_NI_PRE_PREF</vt:lpstr>
      <vt:lpstr>AESI_Live_Sheet!L_KEYWORD_EQTY_200022132_COMMON_DIV_PAID</vt:lpstr>
      <vt:lpstr>AESI_Live_Sheet!L_KEYWORD_EQTY_200022132_CURRENCY_ISO</vt:lpstr>
      <vt:lpstr>AESI_Live_Sheet!L_KEYWORD_EQTY_200022132_DILUTE_SHARES</vt:lpstr>
      <vt:lpstr>AESI_Live_Sheet!L_KEYWORD_EQTY_200022132_DPS</vt:lpstr>
      <vt:lpstr>AESI_Live_Sheet!L_KEYWORD_EQTY_200022132_DPS_PUB</vt:lpstr>
      <vt:lpstr>AESI_Live_Sheet!L_KEYWORD_EQTY_200022132_DPS_SPECIAL_PUB</vt:lpstr>
      <vt:lpstr>AESI_Live_Sheet!L_KEYWORD_EQTY_200022132_EBIT_PUB</vt:lpstr>
      <vt:lpstr>AESI_Live_Sheet!L_KEYWORD_EQTY_200022132_EBITDA_PUB</vt:lpstr>
      <vt:lpstr>AESI_Live_Sheet!L_KEYWORD_EQTY_200022132_EPS</vt:lpstr>
      <vt:lpstr>AESI_Live_Sheet!L_KEYWORD_EQTY_200022132_EPS_EX_ESO_B</vt:lpstr>
      <vt:lpstr>AESI_Live_Sheet!L_KEYWORD_EQTY_200022132_EPS_EX_ESO_D</vt:lpstr>
      <vt:lpstr>AESI_Live_Sheet!L_KEYWORD_EQTY_200022132_EPS_FUL_DIL</vt:lpstr>
      <vt:lpstr>AESI_Live_Sheet!L_KEYWORD_EQTY_200022132_EPS_POST_BASIC</vt:lpstr>
      <vt:lpstr>AESI_Live_Sheet!L_KEYWORD_EQTY_200022132_EPS_PUB</vt:lpstr>
      <vt:lpstr>AESI_Live_Sheet!L_KEYWORD_EQTY_200022132_EPS_PUB_EX_ESO</vt:lpstr>
      <vt:lpstr>AESI_Live_Sheet!L_KEYWORD_EQTY_200022132_EQ_PUB</vt:lpstr>
      <vt:lpstr>AESI_Live_Sheet!L_KEYWORD_EQTY_200022132_ESO_POST_TAX</vt:lpstr>
      <vt:lpstr>AESI_Live_Sheet!L_KEYWORD_EQTY_200022132_ESO_YEAR</vt:lpstr>
      <vt:lpstr>AESI_Live_Sheet!L_KEYWORD_EQTY_200022132_EV_ADJ_PUB</vt:lpstr>
      <vt:lpstr>AESI_Live_Sheet!L_KEYWORD_EQTY_200022132_FREE_FLOAT</vt:lpstr>
      <vt:lpstr>AESI_Live_Sheet!L_KEYWORD_EQTY_200022132_FULLY_DIL_EPS</vt:lpstr>
      <vt:lpstr>AESI_Live_Sheet!L_KEYWORD_EQTY_200022132_FV_GRANT</vt:lpstr>
      <vt:lpstr>AESI_Live_Sheet!L_KEYWORD_EQTY_200022132_INC_MINORITY</vt:lpstr>
      <vt:lpstr>AESI_Live_Sheet!L_KEYWORD_EQTY_200022132_Interim_Type</vt:lpstr>
      <vt:lpstr>AESI_Live_Sheet!L_KEYWORD_EQTY_200022132_LEGAL_RATING</vt:lpstr>
      <vt:lpstr>AESI_Live_Sheet!L_KEYWORD_EQTY_200022132_MARGIN_TAX_RATE</vt:lpstr>
      <vt:lpstr>AESI_Live_Sheet!L_KEYWORD_EQTY_200022132_MKT_EQ_RISK_PREM</vt:lpstr>
      <vt:lpstr>AESI_Live_Sheet!L_KEYWORD_EQTY_200022132_NET_DEBT_EX_LEASES_PUB</vt:lpstr>
      <vt:lpstr>AESI_Live_Sheet!L_KEYWORD_EQTY_200022132_NET_DEBT_PUB</vt:lpstr>
      <vt:lpstr>AESI_Live_Sheet!L_KEYWORD_EQTY_200022132_NET_EARNING</vt:lpstr>
      <vt:lpstr>AESI_Live_Sheet!L_KEYWORD_EQTY_200022132_NET_INC</vt:lpstr>
      <vt:lpstr>AESI_Live_Sheet!L_KEYWORD_EQTY_200022132_NI_PRE_PREF</vt:lpstr>
      <vt:lpstr>AESI_Live_Sheet!L_KEYWORD_EQTY_200022132_NI_PUB</vt:lpstr>
      <vt:lpstr>AESI_Live_Sheet!L_KEYWORD_EQTY_200022132_NON_OP_ADD</vt:lpstr>
      <vt:lpstr>AESI_Live_Sheet!L_KEYWORD_EQTY_200022132_NOT_IN_USE</vt:lpstr>
      <vt:lpstr>AESI_Live_Sheet!L_KEYWORD_EQTY_200022132_NUM_SH</vt:lpstr>
      <vt:lpstr>AESI_Live_Sheet!L_KEYWORD_EQTY_200022132_PREF_DIV</vt:lpstr>
      <vt:lpstr>AESI_Live_Sheet!L_KEYWORD_EQTY_200022132_PRICE_CURRENCY_ISO</vt:lpstr>
      <vt:lpstr>AESI_Live_Sheet!L_KEYWORD_EQTY_200022132_PROV_INC_TAX</vt:lpstr>
      <vt:lpstr>AESI_Live_Sheet!L_KEYWORD_EQTY_200022132_PTP_PUB</vt:lpstr>
      <vt:lpstr>AESI_Live_Sheet!L_KEYWORD_EQTY_200022132_PUB_CURRENCY_ISO</vt:lpstr>
      <vt:lpstr>AESI_Live_Sheet!L_KEYWORD_EQTY_200022132_REPUR_ACTUAL</vt:lpstr>
      <vt:lpstr>AESI_Live_Sheet!L_KEYWORD_EQTY_200022132_REPUR_REMAINING</vt:lpstr>
      <vt:lpstr>AESI_Live_Sheet!L_KEYWORD_EQTY_200022132_REPUR_SUSPENDED</vt:lpstr>
      <vt:lpstr>AESI_Live_Sheet!L_KEYWORD_EQTY_200022132_REPUR_TOT_AUTH</vt:lpstr>
      <vt:lpstr>AESI_Live_Sheet!L_KEYWORD_EQTY_200022132_REVS_PUB</vt:lpstr>
      <vt:lpstr>AESI_Live_Sheet!L_KEYWORD_EQTY_200022132_RISK_FR_RATE</vt:lpstr>
      <vt:lpstr>AESI_Live_Sheet!L_KEYWORD_EQTY_200022132_Security_Name</vt:lpstr>
      <vt:lpstr>AESI_Live_Sheet!L_KEYWORD_EQTY_200022132_SH</vt:lpstr>
      <vt:lpstr>AESI_Live_Sheet!L_KEYWORD_EQTY_200022132_TARGET_PRICE</vt:lpstr>
      <vt:lpstr>AESI_Live_Sheet!L_KEYWORD_EQTY_200022132_TARGET_PRICE_FUNDAMENTAL</vt:lpstr>
      <vt:lpstr>AESI_Live_Sheet!L_KEYWORD_EQTY_200022132_TARGET_PRICE_MA</vt:lpstr>
      <vt:lpstr>AESI_Live_Sheet!L_KEYWORD_EQTY_200022132_TAX_EXC</vt:lpstr>
      <vt:lpstr>AESI_Live_Sheet!L_KEYWORD_EQTY_200022132_Ticker</vt:lpstr>
      <vt:lpstr>AESI_Live_Sheet!L_KEYWORD_EQTY_200022132_TP_METH_COMP1_NAME</vt:lpstr>
      <vt:lpstr>AESI_Live_Sheet!L_KEYWORD_EQTY_200022132_TP_METH_COMP1_VALUE</vt:lpstr>
      <vt:lpstr>AESI_Live_Sheet!L_KEYWORD_EQTY_200022132_TP_METH_COMP2_NAME</vt:lpstr>
      <vt:lpstr>AESI_Live_Sheet!L_KEYWORD_EQTY_200022132_TP_METH_COMP2_VALUE</vt:lpstr>
      <vt:lpstr>AESI_Live_Sheet!L_KEYWORD_EQTY_200022132_TP_PERIOD</vt:lpstr>
      <vt:lpstr>AESI_Live_Sheet!L_KEYWORD_ISSR_208021701_ACC_AMORT</vt:lpstr>
      <vt:lpstr>AESI_Live_Sheet!L_KEYWORD_ISSR_208021701_ACC_DDA</vt:lpstr>
      <vt:lpstr>AESI_Live_Sheet!L_KEYWORD_ISSR_208021701_ACC_END_DATE</vt:lpstr>
      <vt:lpstr>AESI_Live_Sheet!L_KEYWORD_ISSR_208021701_ACC_PAY_GQ</vt:lpstr>
      <vt:lpstr>AESI_Live_Sheet!L_KEYWORD_ISSR_208021701_ACQ</vt:lpstr>
      <vt:lpstr>AESI_Live_Sheet!L_KEYWORD_ISSR_208021701_ADJ_UNF_PENS_GOOD</vt:lpstr>
      <vt:lpstr>AESI_Live_Sheet!L_KEYWORD_ISSR_208021701_ASSOC_JV_ADDBK</vt:lpstr>
      <vt:lpstr>AESI_Live_Sheet!L_KEYWORD_ISSR_208021701_ASSOCIATE</vt:lpstr>
      <vt:lpstr>AESI_Live_Sheet!L_KEYWORD_ISSR_208021701_ASSOCIATE_OP</vt:lpstr>
      <vt:lpstr>AESI_Live_Sheet!L_KEYWORD_ISSR_208021701_AVG_DRILL_FLEET_AGE</vt:lpstr>
      <vt:lpstr>AESI_Live_Sheet!L_KEYWORD_ISSR_208021701_BAL_MINO_INT</vt:lpstr>
      <vt:lpstr>AESI_Live_Sheet!L_KEYWORD_ISSR_208021701_CAP_LEASES</vt:lpstr>
      <vt:lpstr>AESI_Live_Sheet!L_KEYWORD_ISSR_208021701_CAPEX</vt:lpstr>
      <vt:lpstr>AESI_Live_Sheet!L_KEYWORD_ISSR_208021701_CAPEX_EXPANSION</vt:lpstr>
      <vt:lpstr>AESI_Live_Sheet!L_KEYWORD_ISSR_208021701_CAPEX_MAINTENANCE</vt:lpstr>
      <vt:lpstr>AESI_Live_Sheet!L_KEYWORD_ISSR_208021701_CASH_EQ</vt:lpstr>
      <vt:lpstr>AESI_Live_Sheet!L_KEYWORD_ISSR_208021701_CASH_INT_EXP</vt:lpstr>
      <vt:lpstr>AESI_Live_Sheet!L_KEYWORD_ISSR_208021701_CASH_PCT_OS_US</vt:lpstr>
      <vt:lpstr>AESI_Live_Sheet!L_KEYWORD_ISSR_208021701_CASH_TAX_EXP</vt:lpstr>
      <vt:lpstr>AESI_Live_Sheet!L_KEYWORD_ISSR_208021701_CF_FIN</vt:lpstr>
      <vt:lpstr>AESI_Live_Sheet!L_KEYWORD_ISSR_208021701_CF_INC_MINORITY</vt:lpstr>
      <vt:lpstr>AESI_Live_Sheet!L_KEYWORD_ISSR_208021701_CF_INV</vt:lpstr>
      <vt:lpstr>AESI_Live_Sheet!L_KEYWORD_ISSR_208021701_CF_OPS</vt:lpstr>
      <vt:lpstr>AESI_Live_Sheet!L_KEYWORD_ISSR_208021701_CHG_DEF_TAX_CF</vt:lpstr>
      <vt:lpstr>AESI_Live_Sheet!L_KEYWORD_ISSR_208021701_CHG_LT_DEBT</vt:lpstr>
      <vt:lpstr>AESI_Live_Sheet!L_KEYWORD_ISSR_208021701_CO_BOR_MARGIN</vt:lpstr>
      <vt:lpstr>AESI_Live_Sheet!L_KEYWORD_ISSR_208021701_COGS_PCT_ROW</vt:lpstr>
      <vt:lpstr>AESI_Live_Sheet!L_KEYWORD_ISSR_208021701_COGS_PCT_US</vt:lpstr>
      <vt:lpstr>AESI_Live_Sheet!L_KEYWORD_ISSR_208021701_COND_PROD</vt:lpstr>
      <vt:lpstr>AESI_Live_Sheet!L_KEYWORD_ISSR_208021701_COST_GD_SD</vt:lpstr>
      <vt:lpstr>AESI_Live_Sheet!L_KEYWORD_ISSR_208021701_CUR_ASS</vt:lpstr>
      <vt:lpstr>AESI_Live_Sheet!L_KEYWORD_ISSR_208021701_CURRENCY_ISO</vt:lpstr>
      <vt:lpstr>AESI_Live_Sheet!L_KEYWORD_ISSR_208021701_DEBTORS</vt:lpstr>
      <vt:lpstr>AESI_Live_Sheet!L_KEYWORD_ISSR_208021701_DEF_INC_TAX</vt:lpstr>
      <vt:lpstr>AESI_Live_Sheet!L_KEYWORD_ISSR_208021701_DEPR_AMORT</vt:lpstr>
      <vt:lpstr>AESI_Live_Sheet!L_KEYWORD_ISSR_208021701_DEPR_ROU_ASSETS</vt:lpstr>
      <vt:lpstr>AESI_Live_Sheet!L_KEYWORD_ISSR_208021701_DEPREC</vt:lpstr>
      <vt:lpstr>AESI_Live_Sheet!L_KEYWORD_ISSR_208021701_DIV_PAID</vt:lpstr>
      <vt:lpstr>AESI_Live_Sheet!L_KEYWORD_ISSR_208021701_DIVDS_ASSOC_JV</vt:lpstr>
      <vt:lpstr>AESI_Live_Sheet!L_KEYWORD_ISSR_208021701_DIVDS_PD_MINORITIES</vt:lpstr>
      <vt:lpstr>AESI_Live_Sheet!L_KEYWORD_ISSR_208021701_DIVEST</vt:lpstr>
      <vt:lpstr>AESI_Live_Sheet!L_KEYWORD_ISSR_208021701_EBIT</vt:lpstr>
      <vt:lpstr>AESI_Live_Sheet!L_KEYWORD_ISSR_208021701_EBIT_FIN_SEGMENT</vt:lpstr>
      <vt:lpstr>AESI_Live_Sheet!L_KEYWORD_ISSR_208021701_EBITDA_CALC</vt:lpstr>
      <vt:lpstr>AESI_Live_Sheet!L_KEYWORD_ISSR_208021701_EMPLOYEES</vt:lpstr>
      <vt:lpstr>AESI_Live_Sheet!L_KEYWORD_ISSR_208021701_EQ</vt:lpstr>
      <vt:lpstr>AESI_Live_Sheet!L_KEYWORD_ISSR_208021701_ESO_PRE_TAX</vt:lpstr>
      <vt:lpstr>AESI_Live_Sheet!L_KEYWORD_ISSR_208021701_EXP_COAL_MET</vt:lpstr>
      <vt:lpstr>AESI_Live_Sheet!L_KEYWORD_ISSR_208021701_EXP_COAL_THERMAL</vt:lpstr>
      <vt:lpstr>AESI_Live_Sheet!L_KEYWORD_ISSR_208021701_EXP_DIAMONDS</vt:lpstr>
      <vt:lpstr>AESI_Live_Sheet!L_KEYWORD_ISSR_208021701_EXP_IRON_ORE</vt:lpstr>
      <vt:lpstr>AESI_Live_Sheet!L_KEYWORD_ISSR_208021701_EXP_NAT_GAS</vt:lpstr>
      <vt:lpstr>AESI_Live_Sheet!L_KEYWORD_ISSR_208021701_EXP_OIL_DERIV_NGLS_PLASTICS</vt:lpstr>
      <vt:lpstr>AESI_Live_Sheet!L_KEYWORD_ISSR_208021701_EXP_OIL_PETRO_FUEL</vt:lpstr>
      <vt:lpstr>AESI_Live_Sheet!L_KEYWORD_ISSR_208021701_EXP_OTH_COMMODITY</vt:lpstr>
      <vt:lpstr>AESI_Live_Sheet!L_KEYWORD_ISSR_208021701_EXP_OTH_COST</vt:lpstr>
      <vt:lpstr>AESI_Live_Sheet!L_KEYWORD_ISSR_208021701_EXP_WATER</vt:lpstr>
      <vt:lpstr>AESI_Live_Sheet!L_KEYWORD_ISSR_208021701_FIX_ASS_INV</vt:lpstr>
      <vt:lpstr>AESI_Live_Sheet!L_KEYWORD_ISSR_208021701_FLOATING_PCT_LOCAL_DEBT</vt:lpstr>
      <vt:lpstr>AESI_Live_Sheet!L_KEYWORD_ISSR_208021701_FLOATING_PCT_LOCAL_DEBT_HEDGED</vt:lpstr>
      <vt:lpstr>AESI_Live_Sheet!L_KEYWORD_ISSR_208021701_GCI_INFL</vt:lpstr>
      <vt:lpstr>AESI_Live_Sheet!L_KEYWORD_ISSR_208021701_GOODWILL_AMORT</vt:lpstr>
      <vt:lpstr>AESI_Live_Sheet!L_KEYWORD_ISSR_208021701_GR_FIX_ASS</vt:lpstr>
      <vt:lpstr>AESI_Live_Sheet!L_KEYWORD_ISSR_208021701_GR_INTANG</vt:lpstr>
      <vt:lpstr>AESI_Live_Sheet!L_KEYWORD_ISSR_208021701_INT_EXP_IND</vt:lpstr>
      <vt:lpstr>AESI_Live_Sheet!L_KEYWORD_ISSR_208021701_INT_INC_IND</vt:lpstr>
      <vt:lpstr>AESI_Live_Sheet!L_KEYWORD_ISSR_208021701_INV_SECUR</vt:lpstr>
      <vt:lpstr>AESI_Live_Sheet!L_KEYWORD_ISSR_208021701_Issuer_Name</vt:lpstr>
      <vt:lpstr>AESI_Live_Sheet!L_KEYWORD_ISSR_208021701_LEASE_ADOPT</vt:lpstr>
      <vt:lpstr>AESI_Live_Sheet!L_KEYWORD_ISSR_208021701_LEASE_DEEM_DEPR</vt:lpstr>
      <vt:lpstr>AESI_Live_Sheet!L_KEYWORD_ISSR_208021701_LEASE_DEEM_INT</vt:lpstr>
      <vt:lpstr>AESI_Live_Sheet!L_KEYWORD_ISSR_208021701_LEASE_INT_CHG</vt:lpstr>
      <vt:lpstr>AESI_Live_Sheet!L_KEYWORD_ISSR_208021701_LEASE_PAY</vt:lpstr>
      <vt:lpstr>AESI_Live_Sheet!L_KEYWORD_ISSR_208021701_LEASE_PRINCIPAL_CASH</vt:lpstr>
      <vt:lpstr>AESI_Live_Sheet!L_KEYWORD_ISSR_208021701_LT_DEBT</vt:lpstr>
      <vt:lpstr>AESI_Live_Sheet!L_KEYWORD_ISSR_208021701_LT_LEASE_LIAB</vt:lpstr>
      <vt:lpstr>AESI_Live_Sheet!L_KEYWORD_ISSR_208021701_MA_PROB</vt:lpstr>
      <vt:lpstr>AESI_Live_Sheet!L_KEYWORD_ISSR_208021701_MINORITIES</vt:lpstr>
      <vt:lpstr>AESI_Live_Sheet!L_KEYWORD_ISSR_208021701_MV_ASSOCIATES</vt:lpstr>
      <vt:lpstr>AESI_Live_Sheet!L_KEYWORD_ISSR_208021701_NET_DEBT</vt:lpstr>
      <vt:lpstr>AESI_Live_Sheet!L_KEYWORD_ISSR_208021701_NET_DEBT_ADJ</vt:lpstr>
      <vt:lpstr>AESI_Live_Sheet!L_KEYWORD_ISSR_208021701_NET_FIX_ASS</vt:lpstr>
      <vt:lpstr>AESI_Live_Sheet!L_KEYWORD_ISSR_208021701_NET_INT_CH</vt:lpstr>
      <vt:lpstr>AESI_Live_Sheet!L_KEYWORD_ISSR_208021701_NET_INT_EXP</vt:lpstr>
      <vt:lpstr>AESI_Live_Sheet!L_KEYWORD_ISSR_208021701_NET_INTANG</vt:lpstr>
      <vt:lpstr>AESI_Live_Sheet!L_KEYWORD_ISSR_208021701_NET_OP_LOSS_CFWD</vt:lpstr>
      <vt:lpstr>AESI_Live_Sheet!L_KEYWORD_ISSR_208021701_NGL_PROD</vt:lpstr>
      <vt:lpstr>AESI_Live_Sheet!L_KEYWORD_ISSR_208021701_NONPPE_CAPEX</vt:lpstr>
      <vt:lpstr>AESI_Live_Sheet!L_KEYWORD_ISSR_208021701_OP_COST</vt:lpstr>
      <vt:lpstr>AESI_Live_Sheet!L_KEYWORD_ISSR_208021701_ORD_SH_FUND</vt:lpstr>
      <vt:lpstr>AESI_Live_Sheet!L_KEYWORD_ISSR_208021701_ORDER_BACKLOG</vt:lpstr>
      <vt:lpstr>AESI_Live_Sheet!L_KEYWORD_ISSR_208021701_ORDER_INTAKE</vt:lpstr>
      <vt:lpstr>AESI_Live_Sheet!L_KEYWORD_ISSR_208021701_OTH_ADJ_CASH_TAX</vt:lpstr>
      <vt:lpstr>AESI_Live_Sheet!L_KEYWORD_ISSR_208021701_OTH_COST_INC</vt:lpstr>
      <vt:lpstr>AESI_Live_Sheet!L_KEYWORD_ISSR_208021701_OTH_CUR_ASS</vt:lpstr>
      <vt:lpstr>AESI_Live_Sheet!L_KEYWORD_ISSR_208021701_OTH_CUR_LIABS</vt:lpstr>
      <vt:lpstr>AESI_Live_Sheet!L_KEYWORD_ISSR_208021701_OTH_DACF_ADJ</vt:lpstr>
      <vt:lpstr>AESI_Live_Sheet!L_KEYWORD_ISSR_208021701_OTH_FIN_CF</vt:lpstr>
      <vt:lpstr>AESI_Live_Sheet!L_KEYWORD_ISSR_208021701_OTH_GCI_ADJ</vt:lpstr>
      <vt:lpstr>AESI_Live_Sheet!L_KEYWORD_ISSR_208021701_OTH_INV_CF</vt:lpstr>
      <vt:lpstr>AESI_Live_Sheet!L_KEYWORD_ISSR_208021701_OTH_LT_ASS</vt:lpstr>
      <vt:lpstr>AESI_Live_Sheet!L_KEYWORD_ISSR_208021701_OTH_LT_CRED_GQ</vt:lpstr>
      <vt:lpstr>AESI_Live_Sheet!L_KEYWORD_ISSR_208021701_OTH_NONCASH_ADJ</vt:lpstr>
      <vt:lpstr>AESI_Live_Sheet!L_KEYWORD_ISSR_208021701_OTH_OP_CF</vt:lpstr>
      <vt:lpstr>AESI_Live_Sheet!L_KEYWORD_ISSR_208021701_OTH_OP_INC_EXP</vt:lpstr>
      <vt:lpstr>AESI_Live_Sheet!L_KEYWORD_ISSR_208021701_PERIOD_MILESTONE</vt:lpstr>
      <vt:lpstr>AESI_Live_Sheet!L_KEYWORD_ISSR_208021701_PL_SALE_ASSETS</vt:lpstr>
      <vt:lpstr>AESI_Live_Sheet!L_KEYWORD_ISSR_208021701_PREF_SH</vt:lpstr>
      <vt:lpstr>AESI_Live_Sheet!L_KEYWORD_ISSR_208021701_PROFIT_ON_DISP</vt:lpstr>
      <vt:lpstr>AESI_Live_Sheet!L_KEYWORD_ISSR_208021701_PT_PROF</vt:lpstr>
      <vt:lpstr>AESI_Live_Sheet!L_KEYWORD_ISSR_208021701_RD_EXP</vt:lpstr>
      <vt:lpstr>AESI_Live_Sheet!L_KEYWORD_ISSR_208021701_REV_FIN_SEGMENT</vt:lpstr>
      <vt:lpstr>AESI_Live_Sheet!L_KEYWORD_ISSR_208021701_ROU_ASSET</vt:lpstr>
      <vt:lpstr>AESI_Live_Sheet!L_KEYWORD_ISSR_208021701_SALES</vt:lpstr>
      <vt:lpstr>AESI_Live_Sheet!L_KEYWORD_ISSR_208021701_SALES_ARGENTINA</vt:lpstr>
      <vt:lpstr>AESI_Live_Sheet!L_KEYWORD_ISSR_208021701_SALES_AUSTRA</vt:lpstr>
      <vt:lpstr>AESI_Live_Sheet!L_KEYWORD_ISSR_208021701_SALES_AUSTRIA</vt:lpstr>
      <vt:lpstr>AESI_Live_Sheet!L_KEYWORD_ISSR_208021701_SALES_BEL</vt:lpstr>
      <vt:lpstr>AESI_Live_Sheet!L_KEYWORD_ISSR_208021701_SALES_BRAZIL</vt:lpstr>
      <vt:lpstr>AESI_Live_Sheet!L_KEYWORD_ISSR_208021701_SALES_CANADA</vt:lpstr>
      <vt:lpstr>AESI_Live_Sheet!L_KEYWORD_ISSR_208021701_SALES_CEE</vt:lpstr>
      <vt:lpstr>AESI_Live_Sheet!L_KEYWORD_ISSR_208021701_SALES_CHILE</vt:lpstr>
      <vt:lpstr>AESI_Live_Sheet!L_KEYWORD_ISSR_208021701_SALES_CHINA</vt:lpstr>
      <vt:lpstr>AESI_Live_Sheet!L_KEYWORD_ISSR_208021701_SALES_COLOMBIA</vt:lpstr>
      <vt:lpstr>AESI_Live_Sheet!L_KEYWORD_ISSR_208021701_SALES_CONS</vt:lpstr>
      <vt:lpstr>AESI_Live_Sheet!L_KEYWORD_ISSR_208021701_SALES_EU_EX_UK</vt:lpstr>
      <vt:lpstr>AESI_Live_Sheet!L_KEYWORD_ISSR_208021701_SALES_FINAN</vt:lpstr>
      <vt:lpstr>AESI_Live_Sheet!L_KEYWORD_ISSR_208021701_SALES_FRA</vt:lpstr>
      <vt:lpstr>AESI_Live_Sheet!L_KEYWORD_ISSR_208021701_SALES_FX_ARS</vt:lpstr>
      <vt:lpstr>AESI_Live_Sheet!L_KEYWORD_ISSR_208021701_SALES_FX_BRL</vt:lpstr>
      <vt:lpstr>AESI_Live_Sheet!L_KEYWORD_ISSR_208021701_SALES_FX_CAD</vt:lpstr>
      <vt:lpstr>AESI_Live_Sheet!L_KEYWORD_ISSR_208021701_SALES_FX_CLP</vt:lpstr>
      <vt:lpstr>AESI_Live_Sheet!L_KEYWORD_ISSR_208021701_SALES_FX_CNY</vt:lpstr>
      <vt:lpstr>AESI_Live_Sheet!L_KEYWORD_ISSR_208021701_SALES_FX_COP</vt:lpstr>
      <vt:lpstr>AESI_Live_Sheet!L_KEYWORD_ISSR_208021701_SALES_FX_EUR</vt:lpstr>
      <vt:lpstr>AESI_Live_Sheet!L_KEYWORD_ISSR_208021701_SALES_FX_GPB</vt:lpstr>
      <vt:lpstr>AESI_Live_Sheet!L_KEYWORD_ISSR_208021701_SALES_FX_INR</vt:lpstr>
      <vt:lpstr>AESI_Live_Sheet!L_KEYWORD_ISSR_208021701_SALES_FX_MXN</vt:lpstr>
      <vt:lpstr>AESI_Live_Sheet!L_KEYWORD_ISSR_208021701_SALES_FX_OTH</vt:lpstr>
      <vt:lpstr>AESI_Live_Sheet!L_KEYWORD_ISSR_208021701_SALES_FX_RUB</vt:lpstr>
      <vt:lpstr>AESI_Live_Sheet!L_KEYWORD_ISSR_208021701_SALES_FX_USD</vt:lpstr>
      <vt:lpstr>AESI_Live_Sheet!L_KEYWORD_ISSR_208021701_SALES_FX_VEF</vt:lpstr>
      <vt:lpstr>AESI_Live_Sheet!L_KEYWORD_ISSR_208021701_SALES_FX_YEN</vt:lpstr>
      <vt:lpstr>AESI_Live_Sheet!L_KEYWORD_ISSR_208021701_SALES_GER</vt:lpstr>
      <vt:lpstr>AESI_Live_Sheet!L_KEYWORD_ISSR_208021701_SALES_GOV</vt:lpstr>
      <vt:lpstr>AESI_Live_Sheet!L_KEYWORD_ISSR_208021701_SALES_GRE</vt:lpstr>
      <vt:lpstr>AESI_Live_Sheet!L_KEYWORD_ISSR_208021701_SALES_HONG_KONG</vt:lpstr>
      <vt:lpstr>AESI_Live_Sheet!L_KEYWORD_ISSR_208021701_SALES_IND</vt:lpstr>
      <vt:lpstr>AESI_Live_Sheet!L_KEYWORD_ISSR_208021701_SALES_INDIA</vt:lpstr>
      <vt:lpstr>AESI_Live_Sheet!L_KEYWORD_ISSR_208021701_SALES_INDONESIA</vt:lpstr>
      <vt:lpstr>AESI_Live_Sheet!L_KEYWORD_ISSR_208021701_SALES_IRE</vt:lpstr>
      <vt:lpstr>AESI_Live_Sheet!L_KEYWORD_ISSR_208021701_SALES_ITA</vt:lpstr>
      <vt:lpstr>AESI_Live_Sheet!L_KEYWORD_ISSR_208021701_SALES_JAPAN</vt:lpstr>
      <vt:lpstr>AESI_Live_Sheet!L_KEYWORD_ISSR_208021701_SALES_ME</vt:lpstr>
      <vt:lpstr>AESI_Live_Sheet!L_KEYWORD_ISSR_208021701_SALES_MEXICO</vt:lpstr>
      <vt:lpstr>AESI_Live_Sheet!L_KEYWORD_ISSR_208021701_SALES_NAT_GAS</vt:lpstr>
      <vt:lpstr>AESI_Live_Sheet!L_KEYWORD_ISSR_208021701_SALES_NETH</vt:lpstr>
      <vt:lpstr>AESI_Live_Sheet!L_KEYWORD_ISSR_208021701_SALES_NIGERIA</vt:lpstr>
      <vt:lpstr>AESI_Live_Sheet!L_KEYWORD_ISSR_208021701_SALES_NITROGEN</vt:lpstr>
      <vt:lpstr>AESI_Live_Sheet!L_KEYWORD_ISSR_208021701_SALES_NOR</vt:lpstr>
      <vt:lpstr>AESI_Live_Sheet!L_KEYWORD_ISSR_208021701_SALES_NZ</vt:lpstr>
      <vt:lpstr>AESI_Live_Sheet!L_KEYWORD_ISSR_208021701_SALES_OIL_DERIV_NGLS_PLASTICS</vt:lpstr>
      <vt:lpstr>AESI_Live_Sheet!L_KEYWORD_ISSR_208021701_SALES_OIL_GAS</vt:lpstr>
      <vt:lpstr>AESI_Live_Sheet!L_KEYWORD_ISSR_208021701_SALES_OIL_PETRO_FUEL</vt:lpstr>
      <vt:lpstr>AESI_Live_Sheet!L_KEYWORD_ISSR_208021701_SALES_OTH_AEJ</vt:lpstr>
      <vt:lpstr>AESI_Live_Sheet!L_KEYWORD_ISSR_208021701_SALES_OTH_AFRICA</vt:lpstr>
      <vt:lpstr>AESI_Live_Sheet!L_KEYWORD_ISSR_208021701_SALES_OTH_AM</vt:lpstr>
      <vt:lpstr>AESI_Live_Sheet!L_KEYWORD_ISSR_208021701_SALES_OTH_CEE</vt:lpstr>
      <vt:lpstr>AESI_Live_Sheet!L_KEYWORD_ISSR_208021701_SALES_OTH_COMMODITY</vt:lpstr>
      <vt:lpstr>AESI_Live_Sheet!L_KEYWORD_ISSR_208021701_SALES_OTH_DEV_ASIA</vt:lpstr>
      <vt:lpstr>AESI_Live_Sheet!L_KEYWORD_ISSR_208021701_SALES_OTH_EMEA</vt:lpstr>
      <vt:lpstr>AESI_Live_Sheet!L_KEYWORD_ISSR_208021701_SALES_OTH_EMERG_ASIA</vt:lpstr>
      <vt:lpstr>AESI_Live_Sheet!L_KEYWORD_ISSR_208021701_SALES_OTH_LATAM</vt:lpstr>
      <vt:lpstr>AESI_Live_Sheet!L_KEYWORD_ISSR_208021701_SALES_OTH_ME</vt:lpstr>
      <vt:lpstr>AESI_Live_Sheet!L_KEYWORD_ISSR_208021701_SALES_OTH_NO_AMER</vt:lpstr>
      <vt:lpstr>AESI_Live_Sheet!L_KEYWORD_ISSR_208021701_SALES_OTH_SALES_SOURCES</vt:lpstr>
      <vt:lpstr>AESI_Live_Sheet!L_KEYWORD_ISSR_208021701_SALES_OTH_WEST_EURO</vt:lpstr>
      <vt:lpstr>AESI_Live_Sheet!L_KEYWORD_ISSR_208021701_SALES_OTHER</vt:lpstr>
      <vt:lpstr>AESI_Live_Sheet!L_KEYWORD_ISSR_208021701_SALES_POLAND</vt:lpstr>
      <vt:lpstr>AESI_Live_Sheet!L_KEYWORD_ISSR_208021701_SALES_POR</vt:lpstr>
      <vt:lpstr>AESI_Live_Sheet!L_KEYWORD_ISSR_208021701_SALES_RUSSIA</vt:lpstr>
      <vt:lpstr>AESI_Live_Sheet!L_KEYWORD_ISSR_208021701_SALES_SAUDI_ARABIA</vt:lpstr>
      <vt:lpstr>AESI_Live_Sheet!L_KEYWORD_ISSR_208021701_SALES_SINGAPORE</vt:lpstr>
      <vt:lpstr>AESI_Live_Sheet!L_KEYWORD_ISSR_208021701_SALES_SK</vt:lpstr>
      <vt:lpstr>AESI_Live_Sheet!L_KEYWORD_ISSR_208021701_SALES_SMB</vt:lpstr>
      <vt:lpstr>AESI_Live_Sheet!L_KEYWORD_ISSR_208021701_SALES_SO_AFRICA</vt:lpstr>
      <vt:lpstr>AESI_Live_Sheet!L_KEYWORD_ISSR_208021701_SALES_SPA</vt:lpstr>
      <vt:lpstr>AESI_Live_Sheet!L_KEYWORD_ISSR_208021701_SALES_SWE</vt:lpstr>
      <vt:lpstr>AESI_Live_Sheet!L_KEYWORD_ISSR_208021701_SALES_SWIT</vt:lpstr>
      <vt:lpstr>AESI_Live_Sheet!L_KEYWORD_ISSR_208021701_SALES_TAIWAN</vt:lpstr>
      <vt:lpstr>AESI_Live_Sheet!L_KEYWORD_ISSR_208021701_SALES_THAILAND</vt:lpstr>
      <vt:lpstr>AESI_Live_Sheet!L_KEYWORD_ISSR_208021701_SALES_TOT_AFRICA</vt:lpstr>
      <vt:lpstr>AESI_Live_Sheet!L_KEYWORD_ISSR_208021701_SALES_TOT_AM</vt:lpstr>
      <vt:lpstr>AESI_Live_Sheet!L_KEYWORD_ISSR_208021701_SALES_TOT_ASIA</vt:lpstr>
      <vt:lpstr>AESI_Live_Sheet!L_KEYWORD_ISSR_208021701_SALES_TOT_EMEA</vt:lpstr>
      <vt:lpstr>AESI_Live_Sheet!L_KEYWORD_ISSR_208021701_SALES_TURKEY</vt:lpstr>
      <vt:lpstr>AESI_Live_Sheet!L_KEYWORD_ISSR_208021701_SALES_UAE</vt:lpstr>
      <vt:lpstr>AESI_Live_Sheet!L_KEYWORD_ISSR_208021701_SALES_UK</vt:lpstr>
      <vt:lpstr>AESI_Live_Sheet!L_KEYWORD_ISSR_208021701_SALES_US</vt:lpstr>
      <vt:lpstr>AESI_Live_Sheet!L_KEYWORD_ISSR_208021701_SALES_VENEZUELA</vt:lpstr>
      <vt:lpstr>AESI_Live_Sheet!L_KEYWORD_ISSR_208021701_SEL_GL_AD</vt:lpstr>
      <vt:lpstr>AESI_Live_Sheet!L_KEYWORD_ISSR_208021701_SGA_PCT_ROW</vt:lpstr>
      <vt:lpstr>AESI_Live_Sheet!L_KEYWORD_ISSR_208021701_SGA_PCT_US</vt:lpstr>
      <vt:lpstr>AESI_Live_Sheet!L_KEYWORD_ISSR_208021701_SH_REPUR</vt:lpstr>
      <vt:lpstr>AESI_Live_Sheet!L_KEYWORD_ISSR_208021701_SHORT_T_DEBT</vt:lpstr>
      <vt:lpstr>AESI_Live_Sheet!L_KEYWORD_ISSR_208021701_SHORT_TERM_LIABS</vt:lpstr>
      <vt:lpstr>AESI_Live_Sheet!L_KEYWORD_ISSR_208021701_ST_LEASE_LIAB</vt:lpstr>
      <vt:lpstr>AESI_Live_Sheet!L_KEYWORD_ISSR_208021701_STOCKS</vt:lpstr>
      <vt:lpstr>AESI_Live_Sheet!L_KEYWORD_ISSR_208021701_TOT_ASSET</vt:lpstr>
      <vt:lpstr>AESI_Live_Sheet!L_KEYWORD_ISSR_208021701_TOT_CF</vt:lpstr>
      <vt:lpstr>AESI_Live_Sheet!L_KEYWORD_ISSR_208021701_TOT_LIAB</vt:lpstr>
      <vt:lpstr>AESI_Live_Sheet!L_KEYWORD_ISSR_208021701_TOT_LIAB_EQ</vt:lpstr>
      <vt:lpstr>AESI_Live_Sheet!L_KEYWORD_ISSR_208021701_TOT_LT_LIAB</vt:lpstr>
      <vt:lpstr>AESI_Live_Sheet!L_KEYWORD_ISSR_208021701_TOT_OPS_EXP</vt:lpstr>
      <vt:lpstr>AESI_Live_Sheet!L_KEYWORD_ISSR_208021701_TOT_OPS_EXP_DDA</vt:lpstr>
      <vt:lpstr>AESI_Live_Sheet!L_KEYWORD_ISSR_208021701_TOT_PCT_USD_DEBT_HEDGED</vt:lpstr>
      <vt:lpstr>AESI_Live_Sheet!L_KEYWORD_ISSR_208021701_TOT_USD_DEBT</vt:lpstr>
      <vt:lpstr>AESI_Live_Sheet!L_KEYWORD_ISSR_208021701_UNF_PENS</vt:lpstr>
      <vt:lpstr>AESI_Live_Sheet!L_KEYWORD_ISSR_208021701_UNF_PENS_LIAB_OTH</vt:lpstr>
      <vt:lpstr>AESI_Live_Sheet!L_KEYWORD_ISSR_208021701_UNF_PENS_OFF</vt:lpstr>
      <vt:lpstr>AESI_Live_Sheet!L_KEYWORD_ISSR_208021701_WORK_CAP</vt:lpstr>
      <vt:lpstr>AESI_Live_Sheet!L_LIVEDATA_EQTY_200022132</vt:lpstr>
      <vt:lpstr>AESI_Live_Sheet!L_LIVEDATA_ISSR_208021701</vt:lpstr>
      <vt:lpstr>AESI_Live_Sheet!L_PERIOD_2020</vt:lpstr>
      <vt:lpstr>AESI_Live_Sheet!L_PERIOD_2020_Q1</vt:lpstr>
      <vt:lpstr>AESI_Live_Sheet!L_PERIOD_2020_Q2</vt:lpstr>
      <vt:lpstr>AESI_Live_Sheet!L_PERIOD_2020_Q3</vt:lpstr>
      <vt:lpstr>AESI_Live_Sheet!L_PERIOD_2020_Q4</vt:lpstr>
      <vt:lpstr>AESI_Live_Sheet!L_PERIOD_2021</vt:lpstr>
      <vt:lpstr>AESI_Live_Sheet!L_PERIOD_2021_Q1</vt:lpstr>
      <vt:lpstr>AESI_Live_Sheet!L_PERIOD_2021_Q2</vt:lpstr>
      <vt:lpstr>AESI_Live_Sheet!L_PERIOD_2021_Q3</vt:lpstr>
      <vt:lpstr>AESI_Live_Sheet!L_PERIOD_2021_Q4</vt:lpstr>
      <vt:lpstr>AESI_Live_Sheet!L_PERIOD_2022</vt:lpstr>
      <vt:lpstr>AESI_Live_Sheet!L_PERIOD_2022_Q1</vt:lpstr>
      <vt:lpstr>AESI_Live_Sheet!L_PERIOD_2022_Q2</vt:lpstr>
      <vt:lpstr>AESI_Live_Sheet!L_PERIOD_2022_Q3</vt:lpstr>
      <vt:lpstr>AESI_Live_Sheet!L_PERIOD_2022_Q4</vt:lpstr>
      <vt:lpstr>AESI_Live_Sheet!L_PERIOD_2023</vt:lpstr>
      <vt:lpstr>AESI_Live_Sheet!L_PERIOD_2023_Q1</vt:lpstr>
      <vt:lpstr>AESI_Live_Sheet!L_PERIOD_2023_Q2</vt:lpstr>
      <vt:lpstr>AESI_Live_Sheet!L_PERIOD_2023_Q3</vt:lpstr>
      <vt:lpstr>AESI_Live_Sheet!L_PERIOD_2023_Q4</vt:lpstr>
      <vt:lpstr>AESI_Live_Sheet!L_PERIOD_2024</vt:lpstr>
      <vt:lpstr>AESI_Live_Sheet!L_PERIOD_2024_Q1</vt:lpstr>
      <vt:lpstr>AESI_Live_Sheet!L_PERIOD_2024_Q2</vt:lpstr>
      <vt:lpstr>AESI_Live_Sheet!L_PERIOD_2024_Q3</vt:lpstr>
      <vt:lpstr>AESI_Live_Sheet!L_PERIOD_2024_Q4</vt:lpstr>
      <vt:lpstr>AESI_Live_Sheet!L_PERIOD_2025</vt:lpstr>
      <vt:lpstr>AESI_Live_Sheet!L_PERIOD_2025_Q1</vt:lpstr>
      <vt:lpstr>AESI_Live_Sheet!L_PERIOD_2025_Q2</vt:lpstr>
      <vt:lpstr>AESI_Live_Sheet!L_PERIOD_2025_Q3</vt:lpstr>
      <vt:lpstr>AESI_Live_Sheet!L_PERIOD_2025_Q4</vt:lpstr>
      <vt:lpstr>AESI_Live_Sheet!L_PERIOD_2026</vt:lpstr>
      <vt:lpstr>AESI_Live_Sheet!L_PERIOD_2026_Q1</vt:lpstr>
      <vt:lpstr>AESI_Live_Sheet!L_PERIOD_2026_Q2</vt:lpstr>
      <vt:lpstr>AESI_Live_Sheet!L_PERIOD_2026_Q3</vt:lpstr>
      <vt:lpstr>AESI_Live_Sheet!L_PERIOD_2026_Q4</vt:lpstr>
      <vt:lpstr>AESI_Live_Sheet!L_PERIOD_2027</vt:lpstr>
      <vt:lpstr>AESI_Live_Sheet!L_PERIOD_2027_Q1</vt:lpstr>
      <vt:lpstr>AESI_Live_Sheet!L_PERIOD_2027_Q2</vt:lpstr>
      <vt:lpstr>AESI_Live_Sheet!L_PERIOD_2027_Q3</vt:lpstr>
      <vt:lpstr>AESI_Live_Sheet!L_PERIOD_2027_Q4</vt:lpstr>
      <vt:lpstr>AESI_Live_Sheet!L_SECTION_EQTY_200022132_1314</vt:lpstr>
      <vt:lpstr>AESI_Live_Sheet!L_SECTION_EQTY_200022132_1319</vt:lpstr>
      <vt:lpstr>AESI_Live_Sheet!L_SECTION_EQTY_200022132_131E</vt:lpstr>
      <vt:lpstr>AESI_Live_Sheet!L_SECTION_EQTY_200022132_131O</vt:lpstr>
      <vt:lpstr>AESI_Live_Sheet!L_SECTION_EQTY_200022132_13A</vt:lpstr>
      <vt:lpstr>AESI_Live_Sheet!L_SECTION_EQTY_200022132_13K</vt:lpstr>
      <vt:lpstr>AESI_Live_Sheet!L_SECTION_EQTY_200022132_13U</vt:lpstr>
      <vt:lpstr>AESI_Live_Sheet!L_SECTION_EQTY_200022132_13V</vt:lpstr>
      <vt:lpstr>AESI_Live_Sheet!L_SECTION_EQTY_200022132_13W</vt:lpstr>
      <vt:lpstr>AESI_Live_Sheet!L_SECTION_EQTY_200022132_Reference_Data</vt:lpstr>
      <vt:lpstr>AESI_Live_Sheet!L_SECTION_ISSR_208021701_1314</vt:lpstr>
      <vt:lpstr>AESI_Live_Sheet!L_SECTION_ISSR_208021701_13168</vt:lpstr>
      <vt:lpstr>AESI_Live_Sheet!L_SECTION_ISSR_208021701_1316S</vt:lpstr>
      <vt:lpstr>AESI_Live_Sheet!L_SECTION_ISSR_208021701_1316T</vt:lpstr>
      <vt:lpstr>AESI_Live_Sheet!L_SECTION_ISSR_208021701_1316U</vt:lpstr>
      <vt:lpstr>AESI_Live_Sheet!L_SECTION_ISSR_208021701_1319</vt:lpstr>
      <vt:lpstr>AESI_Live_Sheet!L_SECTION_ISSR_208021701_131E</vt:lpstr>
      <vt:lpstr>AESI_Live_Sheet!L_SECTION_ISSR_208021701_131J</vt:lpstr>
      <vt:lpstr>AESI_Live_Sheet!L_SECTION_ISSR_208021701_131O</vt:lpstr>
      <vt:lpstr>AESI_Live_Sheet!L_SECTION_ISSR_208021701_131P</vt:lpstr>
      <vt:lpstr>AESI_Live_Sheet!L_SECTION_ISSR_208021701_136E</vt:lpstr>
      <vt:lpstr>AESI_Live_Sheet!L_SECTION_ISSR_208021701_13A</vt:lpstr>
      <vt:lpstr>AESI_Live_Sheet!L_SECTION_ISSR_208021701_13U</vt:lpstr>
      <vt:lpstr>AESI_Live_Sheet!L_SECTION_ISSR_208021701_13V</vt:lpstr>
      <vt:lpstr>AESI_Live_Sheet!L_SECTION_ISSR_208021701_Reference_Data</vt:lpstr>
      <vt:lpstr>AESI_Live_Sheet!L_TEMPLATEHASH</vt:lpstr>
      <vt:lpstr>V_ALL_AESI</vt:lpstr>
      <vt:lpstr>AESI_Validation_Sheet!V_ALL_KEYWORDS_TYPE_ScalarContributed_EQTY_200022132</vt:lpstr>
      <vt:lpstr>V_ALL_KEYWORDS_TYPE_ScalarContributed_EQTY_200022132</vt:lpstr>
      <vt:lpstr>AESI_Validation_Sheet!V_ALL_KEYWORDS_TYPE_ScalarContributed_ISSR_208021701</vt:lpstr>
      <vt:lpstr>AESI_Validation_Sheet!V_ALL_KEYWORDS_TYPE_ScalarReference_EQTY_200022132</vt:lpstr>
      <vt:lpstr>AESI_Validation_Sheet!V_ALL_KEYWORDS_TYPE_ScalarReference_ISSR_208021701</vt:lpstr>
      <vt:lpstr>AESI_Validation_Sheet!V_ALL_KEYWORDS_TYPE_Vector_EQTY_200022132</vt:lpstr>
      <vt:lpstr>AESI_Validation_Sheet!V_ALL_KEYWORDS_TYPE_Vector_ISSR_208021701</vt:lpstr>
      <vt:lpstr>V_ALL_KEYWORDS_TYPE_Vector_ISSR_208021701</vt:lpstr>
      <vt:lpstr>AESI_Validation_Sheet!V_ALL_PERIODS_AESI</vt:lpstr>
      <vt:lpstr>AESI_Validation_Sheet!V_ALL_SECTION_KEYWORDS_EQTY_200022132_1314</vt:lpstr>
      <vt:lpstr>AESI_Validation_Sheet!V_ALL_SECTION_KEYWORDS_EQTY_200022132_1319</vt:lpstr>
      <vt:lpstr>AESI_Validation_Sheet!V_ALL_SECTION_KEYWORDS_EQTY_200022132_131E</vt:lpstr>
      <vt:lpstr>AESI_Validation_Sheet!V_ALL_SECTION_KEYWORDS_EQTY_200022132_131O</vt:lpstr>
      <vt:lpstr>AESI_Validation_Sheet!V_ALL_SECTION_KEYWORDS_EQTY_200022132_13A</vt:lpstr>
      <vt:lpstr>V_ALL_SECTION_KEYWORDS_EQTY_200022132_13A</vt:lpstr>
      <vt:lpstr>AESI_Validation_Sheet!V_ALL_SECTION_KEYWORDS_EQTY_200022132_13K</vt:lpstr>
      <vt:lpstr>AESI_Validation_Sheet!V_ALL_SECTION_KEYWORDS_EQTY_200022132_13U</vt:lpstr>
      <vt:lpstr>AESI_Validation_Sheet!V_ALL_SECTION_KEYWORDS_EQTY_200022132_13V</vt:lpstr>
      <vt:lpstr>AESI_Validation_Sheet!V_ALL_SECTION_KEYWORDS_EQTY_200022132_13W</vt:lpstr>
      <vt:lpstr>AESI_Validation_Sheet!V_ALL_SECTION_KEYWORDS_EQTY_200022132_Reference_Data</vt:lpstr>
      <vt:lpstr>AESI_Validation_Sheet!V_ALL_SECTION_KEYWORDS_ISSR_208021701_1314</vt:lpstr>
      <vt:lpstr>AESI_Validation_Sheet!V_ALL_SECTION_KEYWORDS_ISSR_208021701_13168</vt:lpstr>
      <vt:lpstr>AESI_Validation_Sheet!V_ALL_SECTION_KEYWORDS_ISSR_208021701_1316S</vt:lpstr>
      <vt:lpstr>AESI_Validation_Sheet!V_ALL_SECTION_KEYWORDS_ISSR_208021701_1316T</vt:lpstr>
      <vt:lpstr>AESI_Validation_Sheet!V_ALL_SECTION_KEYWORDS_ISSR_208021701_1316U</vt:lpstr>
      <vt:lpstr>AESI_Validation_Sheet!V_ALL_SECTION_KEYWORDS_ISSR_208021701_1319</vt:lpstr>
      <vt:lpstr>AESI_Validation_Sheet!V_ALL_SECTION_KEYWORDS_ISSR_208021701_131E</vt:lpstr>
      <vt:lpstr>AESI_Validation_Sheet!V_ALL_SECTION_KEYWORDS_ISSR_208021701_131J</vt:lpstr>
      <vt:lpstr>AESI_Validation_Sheet!V_ALL_SECTION_KEYWORDS_ISSR_208021701_131O</vt:lpstr>
      <vt:lpstr>V_ALL_SECTION_KEYWORDS_ISSR_208021701_131O</vt:lpstr>
      <vt:lpstr>AESI_Validation_Sheet!V_ALL_SECTION_KEYWORDS_ISSR_208021701_131P</vt:lpstr>
      <vt:lpstr>AESI_Validation_Sheet!V_ALL_SECTION_KEYWORDS_ISSR_208021701_136E</vt:lpstr>
      <vt:lpstr>AESI_Validation_Sheet!V_ALL_SECTION_KEYWORDS_ISSR_208021701_13A</vt:lpstr>
      <vt:lpstr>AESI_Validation_Sheet!V_ALL_SECTION_KEYWORDS_ISSR_208021701_13U</vt:lpstr>
      <vt:lpstr>AESI_Validation_Sheet!V_ALL_SECTION_KEYWORDS_ISSR_208021701_13V</vt:lpstr>
      <vt:lpstr>AESI_Validation_Sheet!V_ALL_SECTION_KEYWORDS_ISSR_208021701_Reference_Data</vt:lpstr>
      <vt:lpstr>AESI_Validation_Sheet!V_ALL_SECTIONS_EQTY_200022132</vt:lpstr>
      <vt:lpstr>AESI_Validation_Sheet!V_ALL_SECTIONS_ISSR_208021701</vt:lpstr>
      <vt:lpstr>AESI_Validation_Sheet!V_CURRENCY_EQTY_200022132_PRI</vt:lpstr>
      <vt:lpstr>AESI_Validation_Sheet!V_CURRENCY_EQTY_200022132_PUB</vt:lpstr>
      <vt:lpstr>AESI_Validation_Sheet!V_CURRENCY_EQTY_200022132_REP</vt:lpstr>
      <vt:lpstr>AESI_Validation_Sheet!V_CURRENCY_ISSR_208021701_REP</vt:lpstr>
      <vt:lpstr>AESI_Validation_Sheet!V_ENTITY_DATA_EQTY_200022132</vt:lpstr>
      <vt:lpstr>AESI_Validation_Sheet!V_ENTITY_DATA_ISSR_208021701</vt:lpstr>
      <vt:lpstr>AESI_Validation_Sheet!V_KEYWORD_EQTY_200022132_AMER_CONVICTION</vt:lpstr>
      <vt:lpstr>AESI_Validation_Sheet!V_KEYWORD_EQTY_200022132_AMER_LIST</vt:lpstr>
      <vt:lpstr>AESI_Validation_Sheet!V_KEYWORD_EQTY_200022132_BETA_ANALYST</vt:lpstr>
      <vt:lpstr>AESI_Validation_Sheet!V_KEYWORD_EQTY_200022132_BVPS</vt:lpstr>
      <vt:lpstr>AESI_Validation_Sheet!V_KEYWORD_EQTY_200022132_BVPS_PUB</vt:lpstr>
      <vt:lpstr>AESI_Validation_Sheet!V_KEYWORD_EQTY_200022132_CEEE_NDEBT</vt:lpstr>
      <vt:lpstr>AESI_Validation_Sheet!V_KEYWORD_EQTY_200022132_CF_NI_PRE_PREF</vt:lpstr>
      <vt:lpstr>AESI_Validation_Sheet!V_KEYWORD_EQTY_200022132_COMMON_DIV_PAID</vt:lpstr>
      <vt:lpstr>AESI_Validation_Sheet!V_KEYWORD_EQTY_200022132_CURRENCY_ISO</vt:lpstr>
      <vt:lpstr>AESI_Validation_Sheet!V_KEYWORD_EQTY_200022132_DILUTE_SHARES</vt:lpstr>
      <vt:lpstr>AESI_Validation_Sheet!V_KEYWORD_EQTY_200022132_DPS</vt:lpstr>
      <vt:lpstr>AESI_Validation_Sheet!V_KEYWORD_EQTY_200022132_DPS_PUB</vt:lpstr>
      <vt:lpstr>AESI_Validation_Sheet!V_KEYWORD_EQTY_200022132_DPS_SPECIAL_PUB</vt:lpstr>
      <vt:lpstr>AESI_Validation_Sheet!V_KEYWORD_EQTY_200022132_EBIT_PUB</vt:lpstr>
      <vt:lpstr>AESI_Validation_Sheet!V_KEYWORD_EQTY_200022132_EBITDA_PUB</vt:lpstr>
      <vt:lpstr>AESI_Validation_Sheet!V_KEYWORD_EQTY_200022132_EPS</vt:lpstr>
      <vt:lpstr>AESI_Validation_Sheet!V_KEYWORD_EQTY_200022132_EPS_EX_ESO_B</vt:lpstr>
      <vt:lpstr>AESI_Validation_Sheet!V_KEYWORD_EQTY_200022132_EPS_EX_ESO_D</vt:lpstr>
      <vt:lpstr>AESI_Validation_Sheet!V_KEYWORD_EQTY_200022132_EPS_FUL_DIL</vt:lpstr>
      <vt:lpstr>AESI_Validation_Sheet!V_KEYWORD_EQTY_200022132_EPS_POST_BASIC</vt:lpstr>
      <vt:lpstr>AESI_Validation_Sheet!V_KEYWORD_EQTY_200022132_EPS_PUB</vt:lpstr>
      <vt:lpstr>AESI_Validation_Sheet!V_KEYWORD_EQTY_200022132_EPS_PUB_EX_ESO</vt:lpstr>
      <vt:lpstr>AESI_Validation_Sheet!V_KEYWORD_EQTY_200022132_EQ_PUB</vt:lpstr>
      <vt:lpstr>AESI_Validation_Sheet!V_KEYWORD_EQTY_200022132_ESO_POST_TAX</vt:lpstr>
      <vt:lpstr>AESI_Validation_Sheet!V_KEYWORD_EQTY_200022132_ESO_YEAR</vt:lpstr>
      <vt:lpstr>AESI_Validation_Sheet!V_KEYWORD_EQTY_200022132_EV_ADJ_PUB</vt:lpstr>
      <vt:lpstr>AESI_Validation_Sheet!V_KEYWORD_EQTY_200022132_FREE_FLOAT</vt:lpstr>
      <vt:lpstr>AESI_Validation_Sheet!V_KEYWORD_EQTY_200022132_FULLY_DIL_EPS</vt:lpstr>
      <vt:lpstr>AESI_Validation_Sheet!V_KEYWORD_EQTY_200022132_FV_GRANT</vt:lpstr>
      <vt:lpstr>AESI_Validation_Sheet!V_KEYWORD_EQTY_200022132_INC_MINORITY</vt:lpstr>
      <vt:lpstr>AESI_Validation_Sheet!V_KEYWORD_EQTY_200022132_Interim_Type</vt:lpstr>
      <vt:lpstr>AESI_Validation_Sheet!V_KEYWORD_EQTY_200022132_LEGAL_RATING</vt:lpstr>
      <vt:lpstr>AESI_Validation_Sheet!V_KEYWORD_EQTY_200022132_MARGIN_TAX_RATE</vt:lpstr>
      <vt:lpstr>AESI_Validation_Sheet!V_KEYWORD_EQTY_200022132_MKT_EQ_RISK_PREM</vt:lpstr>
      <vt:lpstr>AESI_Validation_Sheet!V_KEYWORD_EQTY_200022132_NET_DEBT_EX_LEASES_PUB</vt:lpstr>
      <vt:lpstr>AESI_Validation_Sheet!V_KEYWORD_EQTY_200022132_NET_DEBT_PUB</vt:lpstr>
      <vt:lpstr>AESI_Validation_Sheet!V_KEYWORD_EQTY_200022132_NET_EARNING</vt:lpstr>
      <vt:lpstr>AESI_Validation_Sheet!V_KEYWORD_EQTY_200022132_NET_INC</vt:lpstr>
      <vt:lpstr>AESI_Validation_Sheet!V_KEYWORD_EQTY_200022132_NI_PRE_PREF</vt:lpstr>
      <vt:lpstr>AESI_Validation_Sheet!V_KEYWORD_EQTY_200022132_NI_PUB</vt:lpstr>
      <vt:lpstr>AESI_Validation_Sheet!V_KEYWORD_EQTY_200022132_NON_OP_ADD</vt:lpstr>
      <vt:lpstr>AESI_Validation_Sheet!V_KEYWORD_EQTY_200022132_NOT_IN_USE</vt:lpstr>
      <vt:lpstr>AESI_Validation_Sheet!V_KEYWORD_EQTY_200022132_NUM_SH</vt:lpstr>
      <vt:lpstr>AESI_Validation_Sheet!V_KEYWORD_EQTY_200022132_PREF_DIV</vt:lpstr>
      <vt:lpstr>AESI_Validation_Sheet!V_KEYWORD_EQTY_200022132_PRICE_CURRENCY_ISO</vt:lpstr>
      <vt:lpstr>AESI_Validation_Sheet!V_KEYWORD_EQTY_200022132_PROV_INC_TAX</vt:lpstr>
      <vt:lpstr>AESI_Validation_Sheet!V_KEYWORD_EQTY_200022132_PTP_PUB</vt:lpstr>
      <vt:lpstr>AESI_Validation_Sheet!V_KEYWORD_EQTY_200022132_PUB_CURRENCY_ISO</vt:lpstr>
      <vt:lpstr>AESI_Validation_Sheet!V_KEYWORD_EQTY_200022132_REPUR_ACTUAL</vt:lpstr>
      <vt:lpstr>AESI_Validation_Sheet!V_KEYWORD_EQTY_200022132_REPUR_REMAINING</vt:lpstr>
      <vt:lpstr>AESI_Validation_Sheet!V_KEYWORD_EQTY_200022132_REPUR_SUSPENDED</vt:lpstr>
      <vt:lpstr>AESI_Validation_Sheet!V_KEYWORD_EQTY_200022132_REPUR_TOT_AUTH</vt:lpstr>
      <vt:lpstr>AESI_Validation_Sheet!V_KEYWORD_EQTY_200022132_REVS_PUB</vt:lpstr>
      <vt:lpstr>AESI_Validation_Sheet!V_KEYWORD_EQTY_200022132_RISK_FR_RATE</vt:lpstr>
      <vt:lpstr>AESI_Validation_Sheet!V_KEYWORD_EQTY_200022132_Security_Name</vt:lpstr>
      <vt:lpstr>AESI_Validation_Sheet!V_KEYWORD_EQTY_200022132_SH</vt:lpstr>
      <vt:lpstr>AESI_Validation_Sheet!V_KEYWORD_EQTY_200022132_TARGET_PRICE</vt:lpstr>
      <vt:lpstr>AESI_Validation_Sheet!V_KEYWORD_EQTY_200022132_TARGET_PRICE_FUNDAMENTAL</vt:lpstr>
      <vt:lpstr>AESI_Validation_Sheet!V_KEYWORD_EQTY_200022132_TARGET_PRICE_MA</vt:lpstr>
      <vt:lpstr>AESI_Validation_Sheet!V_KEYWORD_EQTY_200022132_TAX_EXC</vt:lpstr>
      <vt:lpstr>AESI_Validation_Sheet!V_KEYWORD_EQTY_200022132_Ticker</vt:lpstr>
      <vt:lpstr>AESI_Validation_Sheet!V_KEYWORD_EQTY_200022132_TP_METH_COMP1_NAME</vt:lpstr>
      <vt:lpstr>AESI_Validation_Sheet!V_KEYWORD_EQTY_200022132_TP_METH_COMP1_VALUE</vt:lpstr>
      <vt:lpstr>AESI_Validation_Sheet!V_KEYWORD_EQTY_200022132_TP_METH_COMP2_NAME</vt:lpstr>
      <vt:lpstr>AESI_Validation_Sheet!V_KEYWORD_EQTY_200022132_TP_METH_COMP2_VALUE</vt:lpstr>
      <vt:lpstr>AESI_Validation_Sheet!V_KEYWORD_EQTY_200022132_TP_PERIOD</vt:lpstr>
      <vt:lpstr>AESI_Validation_Sheet!V_KEYWORD_ISSR_208021701_ACC_AMORT</vt:lpstr>
      <vt:lpstr>AESI_Validation_Sheet!V_KEYWORD_ISSR_208021701_ACC_DDA</vt:lpstr>
      <vt:lpstr>AESI_Validation_Sheet!V_KEYWORD_ISSR_208021701_ACC_END_DATE</vt:lpstr>
      <vt:lpstr>AESI_Validation_Sheet!V_KEYWORD_ISSR_208021701_ACC_PAY_GQ</vt:lpstr>
      <vt:lpstr>AESI_Validation_Sheet!V_KEYWORD_ISSR_208021701_ACQ</vt:lpstr>
      <vt:lpstr>AESI_Validation_Sheet!V_KEYWORD_ISSR_208021701_ADJ_UNF_PENS_GOOD</vt:lpstr>
      <vt:lpstr>AESI_Validation_Sheet!V_KEYWORD_ISSR_208021701_ASSOC_JV_ADDBK</vt:lpstr>
      <vt:lpstr>AESI_Validation_Sheet!V_KEYWORD_ISSR_208021701_ASSOCIATE</vt:lpstr>
      <vt:lpstr>AESI_Validation_Sheet!V_KEYWORD_ISSR_208021701_ASSOCIATE_OP</vt:lpstr>
      <vt:lpstr>AESI_Validation_Sheet!V_KEYWORD_ISSR_208021701_AVG_DRILL_FLEET_AGE</vt:lpstr>
      <vt:lpstr>AESI_Validation_Sheet!V_KEYWORD_ISSR_208021701_BAL_MINO_INT</vt:lpstr>
      <vt:lpstr>AESI_Validation_Sheet!V_KEYWORD_ISSR_208021701_CAP_LEASES</vt:lpstr>
      <vt:lpstr>AESI_Validation_Sheet!V_KEYWORD_ISSR_208021701_CAPEX</vt:lpstr>
      <vt:lpstr>AESI_Validation_Sheet!V_KEYWORD_ISSR_208021701_CAPEX_EXPANSION</vt:lpstr>
      <vt:lpstr>AESI_Validation_Sheet!V_KEYWORD_ISSR_208021701_CAPEX_MAINTENANCE</vt:lpstr>
      <vt:lpstr>AESI_Validation_Sheet!V_KEYWORD_ISSR_208021701_CASH_EQ</vt:lpstr>
      <vt:lpstr>AESI_Validation_Sheet!V_KEYWORD_ISSR_208021701_CASH_INT_EXP</vt:lpstr>
      <vt:lpstr>AESI_Validation_Sheet!V_KEYWORD_ISSR_208021701_CASH_PCT_OS_US</vt:lpstr>
      <vt:lpstr>AESI_Validation_Sheet!V_KEYWORD_ISSR_208021701_CASH_TAX_EXP</vt:lpstr>
      <vt:lpstr>AESI_Validation_Sheet!V_KEYWORD_ISSR_208021701_CF_FIN</vt:lpstr>
      <vt:lpstr>AESI_Validation_Sheet!V_KEYWORD_ISSR_208021701_CF_INC_MINORITY</vt:lpstr>
      <vt:lpstr>AESI_Validation_Sheet!V_KEYWORD_ISSR_208021701_CF_INV</vt:lpstr>
      <vt:lpstr>AESI_Validation_Sheet!V_KEYWORD_ISSR_208021701_CF_OPS</vt:lpstr>
      <vt:lpstr>AESI_Validation_Sheet!V_KEYWORD_ISSR_208021701_CHG_DEF_TAX_CF</vt:lpstr>
      <vt:lpstr>AESI_Validation_Sheet!V_KEYWORD_ISSR_208021701_CHG_LT_DEBT</vt:lpstr>
      <vt:lpstr>AESI_Validation_Sheet!V_KEYWORD_ISSR_208021701_CO_BOR_MARGIN</vt:lpstr>
      <vt:lpstr>AESI_Validation_Sheet!V_KEYWORD_ISSR_208021701_COGS_PCT_ROW</vt:lpstr>
      <vt:lpstr>AESI_Validation_Sheet!V_KEYWORD_ISSR_208021701_COGS_PCT_US</vt:lpstr>
      <vt:lpstr>AESI_Validation_Sheet!V_KEYWORD_ISSR_208021701_COND_PROD</vt:lpstr>
      <vt:lpstr>AESI_Validation_Sheet!V_KEYWORD_ISSR_208021701_COST_GD_SD</vt:lpstr>
      <vt:lpstr>AESI_Validation_Sheet!V_KEYWORD_ISSR_208021701_CUR_ASS</vt:lpstr>
      <vt:lpstr>AESI_Validation_Sheet!V_KEYWORD_ISSR_208021701_CURRENCY_ISO</vt:lpstr>
      <vt:lpstr>AESI_Validation_Sheet!V_KEYWORD_ISSR_208021701_DEBTORS</vt:lpstr>
      <vt:lpstr>AESI_Validation_Sheet!V_KEYWORD_ISSR_208021701_DEF_INC_TAX</vt:lpstr>
      <vt:lpstr>AESI_Validation_Sheet!V_KEYWORD_ISSR_208021701_DEPR_AMORT</vt:lpstr>
      <vt:lpstr>AESI_Validation_Sheet!V_KEYWORD_ISSR_208021701_DEPR_ROU_ASSETS</vt:lpstr>
      <vt:lpstr>AESI_Validation_Sheet!V_KEYWORD_ISSR_208021701_DEPREC</vt:lpstr>
      <vt:lpstr>AESI_Validation_Sheet!V_KEYWORD_ISSR_208021701_DIV_PAID</vt:lpstr>
      <vt:lpstr>AESI_Validation_Sheet!V_KEYWORD_ISSR_208021701_DIVDS_ASSOC_JV</vt:lpstr>
      <vt:lpstr>AESI_Validation_Sheet!V_KEYWORD_ISSR_208021701_DIVDS_PD_MINORITIES</vt:lpstr>
      <vt:lpstr>AESI_Validation_Sheet!V_KEYWORD_ISSR_208021701_DIVEST</vt:lpstr>
      <vt:lpstr>AESI_Validation_Sheet!V_KEYWORD_ISSR_208021701_EBIT</vt:lpstr>
      <vt:lpstr>AESI_Validation_Sheet!V_KEYWORD_ISSR_208021701_EBIT_FIN_SEGMENT</vt:lpstr>
      <vt:lpstr>AESI_Validation_Sheet!V_KEYWORD_ISSR_208021701_EBITDA_CALC</vt:lpstr>
      <vt:lpstr>AESI_Validation_Sheet!V_KEYWORD_ISSR_208021701_EMPLOYEES</vt:lpstr>
      <vt:lpstr>AESI_Validation_Sheet!V_KEYWORD_ISSR_208021701_EQ</vt:lpstr>
      <vt:lpstr>AESI_Validation_Sheet!V_KEYWORD_ISSR_208021701_ESO_PRE_TAX</vt:lpstr>
      <vt:lpstr>AESI_Validation_Sheet!V_KEYWORD_ISSR_208021701_EXP_COAL_MET</vt:lpstr>
      <vt:lpstr>AESI_Validation_Sheet!V_KEYWORD_ISSR_208021701_EXP_COAL_THERMAL</vt:lpstr>
      <vt:lpstr>AESI_Validation_Sheet!V_KEYWORD_ISSR_208021701_EXP_DIAMONDS</vt:lpstr>
      <vt:lpstr>AESI_Validation_Sheet!V_KEYWORD_ISSR_208021701_EXP_IRON_ORE</vt:lpstr>
      <vt:lpstr>AESI_Validation_Sheet!V_KEYWORD_ISSR_208021701_EXP_NAT_GAS</vt:lpstr>
      <vt:lpstr>AESI_Validation_Sheet!V_KEYWORD_ISSR_208021701_EXP_OIL_DERIV_NGLS_PLASTICS</vt:lpstr>
      <vt:lpstr>AESI_Validation_Sheet!V_KEYWORD_ISSR_208021701_EXP_OIL_PETRO_FUEL</vt:lpstr>
      <vt:lpstr>AESI_Validation_Sheet!V_KEYWORD_ISSR_208021701_EXP_OTH_COMMODITY</vt:lpstr>
      <vt:lpstr>AESI_Validation_Sheet!V_KEYWORD_ISSR_208021701_EXP_OTH_COST</vt:lpstr>
      <vt:lpstr>AESI_Validation_Sheet!V_KEYWORD_ISSR_208021701_EXP_WATER</vt:lpstr>
      <vt:lpstr>AESI_Validation_Sheet!V_KEYWORD_ISSR_208021701_FIX_ASS_INV</vt:lpstr>
      <vt:lpstr>AESI_Validation_Sheet!V_KEYWORD_ISSR_208021701_FLOATING_PCT_LOCAL_DEBT</vt:lpstr>
      <vt:lpstr>AESI_Validation_Sheet!V_KEYWORD_ISSR_208021701_FLOATING_PCT_LOCAL_DEBT_HEDGED</vt:lpstr>
      <vt:lpstr>AESI_Validation_Sheet!V_KEYWORD_ISSR_208021701_GCI_INFL</vt:lpstr>
      <vt:lpstr>AESI_Validation_Sheet!V_KEYWORD_ISSR_208021701_GOODWILL_AMORT</vt:lpstr>
      <vt:lpstr>AESI_Validation_Sheet!V_KEYWORD_ISSR_208021701_GR_FIX_ASS</vt:lpstr>
      <vt:lpstr>AESI_Validation_Sheet!V_KEYWORD_ISSR_208021701_GR_INTANG</vt:lpstr>
      <vt:lpstr>AESI_Validation_Sheet!V_KEYWORD_ISSR_208021701_INT_EXP_IND</vt:lpstr>
      <vt:lpstr>AESI_Validation_Sheet!V_KEYWORD_ISSR_208021701_INT_INC_IND</vt:lpstr>
      <vt:lpstr>AESI_Validation_Sheet!V_KEYWORD_ISSR_208021701_INV_SECUR</vt:lpstr>
      <vt:lpstr>AESI_Validation_Sheet!V_KEYWORD_ISSR_208021701_Issuer_Name</vt:lpstr>
      <vt:lpstr>AESI_Validation_Sheet!V_KEYWORD_ISSR_208021701_LEASE_ADOPT</vt:lpstr>
      <vt:lpstr>AESI_Validation_Sheet!V_KEYWORD_ISSR_208021701_LEASE_DEEM_DEPR</vt:lpstr>
      <vt:lpstr>AESI_Validation_Sheet!V_KEYWORD_ISSR_208021701_LEASE_DEEM_INT</vt:lpstr>
      <vt:lpstr>AESI_Validation_Sheet!V_KEYWORD_ISSR_208021701_LEASE_INT_CHG</vt:lpstr>
      <vt:lpstr>AESI_Validation_Sheet!V_KEYWORD_ISSR_208021701_LEASE_PAY</vt:lpstr>
      <vt:lpstr>AESI_Validation_Sheet!V_KEYWORD_ISSR_208021701_LEASE_PRINCIPAL_CASH</vt:lpstr>
      <vt:lpstr>AESI_Validation_Sheet!V_KEYWORD_ISSR_208021701_LT_DEBT</vt:lpstr>
      <vt:lpstr>AESI_Validation_Sheet!V_KEYWORD_ISSR_208021701_LT_LEASE_LIAB</vt:lpstr>
      <vt:lpstr>AESI_Validation_Sheet!V_KEYWORD_ISSR_208021701_MA_PROB</vt:lpstr>
      <vt:lpstr>AESI_Validation_Sheet!V_KEYWORD_ISSR_208021701_MINORITIES</vt:lpstr>
      <vt:lpstr>AESI_Validation_Sheet!V_KEYWORD_ISSR_208021701_MV_ASSOCIATES</vt:lpstr>
      <vt:lpstr>AESI_Validation_Sheet!V_KEYWORD_ISSR_208021701_NET_DEBT</vt:lpstr>
      <vt:lpstr>AESI_Validation_Sheet!V_KEYWORD_ISSR_208021701_NET_DEBT_ADJ</vt:lpstr>
      <vt:lpstr>AESI_Validation_Sheet!V_KEYWORD_ISSR_208021701_NET_FIX_ASS</vt:lpstr>
      <vt:lpstr>AESI_Validation_Sheet!V_KEYWORD_ISSR_208021701_NET_INT_CH</vt:lpstr>
      <vt:lpstr>AESI_Validation_Sheet!V_KEYWORD_ISSR_208021701_NET_INT_EXP</vt:lpstr>
      <vt:lpstr>AESI_Validation_Sheet!V_KEYWORD_ISSR_208021701_NET_INTANG</vt:lpstr>
      <vt:lpstr>AESI_Validation_Sheet!V_KEYWORD_ISSR_208021701_NET_OP_LOSS_CFWD</vt:lpstr>
      <vt:lpstr>AESI_Validation_Sheet!V_KEYWORD_ISSR_208021701_NGL_PROD</vt:lpstr>
      <vt:lpstr>AESI_Validation_Sheet!V_KEYWORD_ISSR_208021701_NONPPE_CAPEX</vt:lpstr>
      <vt:lpstr>AESI_Validation_Sheet!V_KEYWORD_ISSR_208021701_OP_COST</vt:lpstr>
      <vt:lpstr>AESI_Validation_Sheet!V_KEYWORD_ISSR_208021701_ORD_SH_FUND</vt:lpstr>
      <vt:lpstr>AESI_Validation_Sheet!V_KEYWORD_ISSR_208021701_ORDER_BACKLOG</vt:lpstr>
      <vt:lpstr>AESI_Validation_Sheet!V_KEYWORD_ISSR_208021701_ORDER_INTAKE</vt:lpstr>
      <vt:lpstr>AESI_Validation_Sheet!V_KEYWORD_ISSR_208021701_OTH_ADJ_CASH_TAX</vt:lpstr>
      <vt:lpstr>AESI_Validation_Sheet!V_KEYWORD_ISSR_208021701_OTH_COST_INC</vt:lpstr>
      <vt:lpstr>AESI_Validation_Sheet!V_KEYWORD_ISSR_208021701_OTH_CUR_ASS</vt:lpstr>
      <vt:lpstr>AESI_Validation_Sheet!V_KEYWORD_ISSR_208021701_OTH_CUR_LIABS</vt:lpstr>
      <vt:lpstr>AESI_Validation_Sheet!V_KEYWORD_ISSR_208021701_OTH_DACF_ADJ</vt:lpstr>
      <vt:lpstr>AESI_Validation_Sheet!V_KEYWORD_ISSR_208021701_OTH_FIN_CF</vt:lpstr>
      <vt:lpstr>AESI_Validation_Sheet!V_KEYWORD_ISSR_208021701_OTH_GCI_ADJ</vt:lpstr>
      <vt:lpstr>AESI_Validation_Sheet!V_KEYWORD_ISSR_208021701_OTH_INV_CF</vt:lpstr>
      <vt:lpstr>AESI_Validation_Sheet!V_KEYWORD_ISSR_208021701_OTH_LT_ASS</vt:lpstr>
      <vt:lpstr>AESI_Validation_Sheet!V_KEYWORD_ISSR_208021701_OTH_LT_CRED_GQ</vt:lpstr>
      <vt:lpstr>AESI_Validation_Sheet!V_KEYWORD_ISSR_208021701_OTH_NONCASH_ADJ</vt:lpstr>
      <vt:lpstr>AESI_Validation_Sheet!V_KEYWORD_ISSR_208021701_OTH_OP_CF</vt:lpstr>
      <vt:lpstr>AESI_Validation_Sheet!V_KEYWORD_ISSR_208021701_OTH_OP_INC_EXP</vt:lpstr>
      <vt:lpstr>AESI_Validation_Sheet!V_KEYWORD_ISSR_208021701_PERIOD_MILESTONE</vt:lpstr>
      <vt:lpstr>AESI_Validation_Sheet!V_KEYWORD_ISSR_208021701_PL_SALE_ASSETS</vt:lpstr>
      <vt:lpstr>AESI_Validation_Sheet!V_KEYWORD_ISSR_208021701_PREF_SH</vt:lpstr>
      <vt:lpstr>AESI_Validation_Sheet!V_KEYWORD_ISSR_208021701_PROFIT_ON_DISP</vt:lpstr>
      <vt:lpstr>AESI_Validation_Sheet!V_KEYWORD_ISSR_208021701_PT_PROF</vt:lpstr>
      <vt:lpstr>AESI_Validation_Sheet!V_KEYWORD_ISSR_208021701_RD_EXP</vt:lpstr>
      <vt:lpstr>AESI_Validation_Sheet!V_KEYWORD_ISSR_208021701_REV_FIN_SEGMENT</vt:lpstr>
      <vt:lpstr>AESI_Validation_Sheet!V_KEYWORD_ISSR_208021701_ROU_ASSET</vt:lpstr>
      <vt:lpstr>AESI_Validation_Sheet!V_KEYWORD_ISSR_208021701_SALES</vt:lpstr>
      <vt:lpstr>AESI_Validation_Sheet!V_KEYWORD_ISSR_208021701_SALES_ARGENTINA</vt:lpstr>
      <vt:lpstr>AESI_Validation_Sheet!V_KEYWORD_ISSR_208021701_SALES_AUSTRA</vt:lpstr>
      <vt:lpstr>AESI_Validation_Sheet!V_KEYWORD_ISSR_208021701_SALES_AUSTRIA</vt:lpstr>
      <vt:lpstr>AESI_Validation_Sheet!V_KEYWORD_ISSR_208021701_SALES_BEL</vt:lpstr>
      <vt:lpstr>AESI_Validation_Sheet!V_KEYWORD_ISSR_208021701_SALES_BRAZIL</vt:lpstr>
      <vt:lpstr>AESI_Validation_Sheet!V_KEYWORD_ISSR_208021701_SALES_CANADA</vt:lpstr>
      <vt:lpstr>AESI_Validation_Sheet!V_KEYWORD_ISSR_208021701_SALES_CEE</vt:lpstr>
      <vt:lpstr>AESI_Validation_Sheet!V_KEYWORD_ISSR_208021701_SALES_CHILE</vt:lpstr>
      <vt:lpstr>AESI_Validation_Sheet!V_KEYWORD_ISSR_208021701_SALES_CHINA</vt:lpstr>
      <vt:lpstr>AESI_Validation_Sheet!V_KEYWORD_ISSR_208021701_SALES_COLOMBIA</vt:lpstr>
      <vt:lpstr>AESI_Validation_Sheet!V_KEYWORD_ISSR_208021701_SALES_CONS</vt:lpstr>
      <vt:lpstr>AESI_Validation_Sheet!V_KEYWORD_ISSR_208021701_SALES_EU_EX_UK</vt:lpstr>
      <vt:lpstr>AESI_Validation_Sheet!V_KEYWORD_ISSR_208021701_SALES_FINAN</vt:lpstr>
      <vt:lpstr>AESI_Validation_Sheet!V_KEYWORD_ISSR_208021701_SALES_FRA</vt:lpstr>
      <vt:lpstr>AESI_Validation_Sheet!V_KEYWORD_ISSR_208021701_SALES_FX_ARS</vt:lpstr>
      <vt:lpstr>AESI_Validation_Sheet!V_KEYWORD_ISSR_208021701_SALES_FX_BRL</vt:lpstr>
      <vt:lpstr>AESI_Validation_Sheet!V_KEYWORD_ISSR_208021701_SALES_FX_CAD</vt:lpstr>
      <vt:lpstr>AESI_Validation_Sheet!V_KEYWORD_ISSR_208021701_SALES_FX_CLP</vt:lpstr>
      <vt:lpstr>AESI_Validation_Sheet!V_KEYWORD_ISSR_208021701_SALES_FX_CNY</vt:lpstr>
      <vt:lpstr>AESI_Validation_Sheet!V_KEYWORD_ISSR_208021701_SALES_FX_COP</vt:lpstr>
      <vt:lpstr>AESI_Validation_Sheet!V_KEYWORD_ISSR_208021701_SALES_FX_EUR</vt:lpstr>
      <vt:lpstr>AESI_Validation_Sheet!V_KEYWORD_ISSR_208021701_SALES_FX_GPB</vt:lpstr>
      <vt:lpstr>AESI_Validation_Sheet!V_KEYWORD_ISSR_208021701_SALES_FX_INR</vt:lpstr>
      <vt:lpstr>AESI_Validation_Sheet!V_KEYWORD_ISSR_208021701_SALES_FX_MXN</vt:lpstr>
      <vt:lpstr>AESI_Validation_Sheet!V_KEYWORD_ISSR_208021701_SALES_FX_OTH</vt:lpstr>
      <vt:lpstr>AESI_Validation_Sheet!V_KEYWORD_ISSR_208021701_SALES_FX_RUB</vt:lpstr>
      <vt:lpstr>AESI_Validation_Sheet!V_KEYWORD_ISSR_208021701_SALES_FX_USD</vt:lpstr>
      <vt:lpstr>AESI_Validation_Sheet!V_KEYWORD_ISSR_208021701_SALES_FX_VEF</vt:lpstr>
      <vt:lpstr>AESI_Validation_Sheet!V_KEYWORD_ISSR_208021701_SALES_FX_YEN</vt:lpstr>
      <vt:lpstr>AESI_Validation_Sheet!V_KEYWORD_ISSR_208021701_SALES_GER</vt:lpstr>
      <vt:lpstr>AESI_Validation_Sheet!V_KEYWORD_ISSR_208021701_SALES_GOV</vt:lpstr>
      <vt:lpstr>AESI_Validation_Sheet!V_KEYWORD_ISSR_208021701_SALES_GRE</vt:lpstr>
      <vt:lpstr>AESI_Validation_Sheet!V_KEYWORD_ISSR_208021701_SALES_HONG_KONG</vt:lpstr>
      <vt:lpstr>AESI_Validation_Sheet!V_KEYWORD_ISSR_208021701_SALES_IND</vt:lpstr>
      <vt:lpstr>AESI_Validation_Sheet!V_KEYWORD_ISSR_208021701_SALES_INDIA</vt:lpstr>
      <vt:lpstr>AESI_Validation_Sheet!V_KEYWORD_ISSR_208021701_SALES_INDONESIA</vt:lpstr>
      <vt:lpstr>AESI_Validation_Sheet!V_KEYWORD_ISSR_208021701_SALES_IRE</vt:lpstr>
      <vt:lpstr>AESI_Validation_Sheet!V_KEYWORD_ISSR_208021701_SALES_ITA</vt:lpstr>
      <vt:lpstr>AESI_Validation_Sheet!V_KEYWORD_ISSR_208021701_SALES_JAPAN</vt:lpstr>
      <vt:lpstr>AESI_Validation_Sheet!V_KEYWORD_ISSR_208021701_SALES_ME</vt:lpstr>
      <vt:lpstr>AESI_Validation_Sheet!V_KEYWORD_ISSR_208021701_SALES_MEXICO</vt:lpstr>
      <vt:lpstr>AESI_Validation_Sheet!V_KEYWORD_ISSR_208021701_SALES_NAT_GAS</vt:lpstr>
      <vt:lpstr>AESI_Validation_Sheet!V_KEYWORD_ISSR_208021701_SALES_NETH</vt:lpstr>
      <vt:lpstr>AESI_Validation_Sheet!V_KEYWORD_ISSR_208021701_SALES_NIGERIA</vt:lpstr>
      <vt:lpstr>AESI_Validation_Sheet!V_KEYWORD_ISSR_208021701_SALES_NITROGEN</vt:lpstr>
      <vt:lpstr>AESI_Validation_Sheet!V_KEYWORD_ISSR_208021701_SALES_NOR</vt:lpstr>
      <vt:lpstr>AESI_Validation_Sheet!V_KEYWORD_ISSR_208021701_SALES_NZ</vt:lpstr>
      <vt:lpstr>AESI_Validation_Sheet!V_KEYWORD_ISSR_208021701_SALES_OIL_DERIV_NGLS_PLASTICS</vt:lpstr>
      <vt:lpstr>AESI_Validation_Sheet!V_KEYWORD_ISSR_208021701_SALES_OIL_GAS</vt:lpstr>
      <vt:lpstr>AESI_Validation_Sheet!V_KEYWORD_ISSR_208021701_SALES_OIL_PETRO_FUEL</vt:lpstr>
      <vt:lpstr>AESI_Validation_Sheet!V_KEYWORD_ISSR_208021701_SALES_OTH_AEJ</vt:lpstr>
      <vt:lpstr>AESI_Validation_Sheet!V_KEYWORD_ISSR_208021701_SALES_OTH_AFRICA</vt:lpstr>
      <vt:lpstr>AESI_Validation_Sheet!V_KEYWORD_ISSR_208021701_SALES_OTH_AM</vt:lpstr>
      <vt:lpstr>AESI_Validation_Sheet!V_KEYWORD_ISSR_208021701_SALES_OTH_CEE</vt:lpstr>
      <vt:lpstr>AESI_Validation_Sheet!V_KEYWORD_ISSR_208021701_SALES_OTH_COMMODITY</vt:lpstr>
      <vt:lpstr>AESI_Validation_Sheet!V_KEYWORD_ISSR_208021701_SALES_OTH_DEV_ASIA</vt:lpstr>
      <vt:lpstr>AESI_Validation_Sheet!V_KEYWORD_ISSR_208021701_SALES_OTH_EMEA</vt:lpstr>
      <vt:lpstr>AESI_Validation_Sheet!V_KEYWORD_ISSR_208021701_SALES_OTH_EMERG_ASIA</vt:lpstr>
      <vt:lpstr>AESI_Validation_Sheet!V_KEYWORD_ISSR_208021701_SALES_OTH_LATAM</vt:lpstr>
      <vt:lpstr>AESI_Validation_Sheet!V_KEYWORD_ISSR_208021701_SALES_OTH_ME</vt:lpstr>
      <vt:lpstr>AESI_Validation_Sheet!V_KEYWORD_ISSR_208021701_SALES_OTH_NO_AMER</vt:lpstr>
      <vt:lpstr>AESI_Validation_Sheet!V_KEYWORD_ISSR_208021701_SALES_OTH_SALES_SOURCES</vt:lpstr>
      <vt:lpstr>AESI_Validation_Sheet!V_KEYWORD_ISSR_208021701_SALES_OTH_WEST_EURO</vt:lpstr>
      <vt:lpstr>AESI_Validation_Sheet!V_KEYWORD_ISSR_208021701_SALES_OTHER</vt:lpstr>
      <vt:lpstr>AESI_Validation_Sheet!V_KEYWORD_ISSR_208021701_SALES_POLAND</vt:lpstr>
      <vt:lpstr>AESI_Validation_Sheet!V_KEYWORD_ISSR_208021701_SALES_POR</vt:lpstr>
      <vt:lpstr>AESI_Validation_Sheet!V_KEYWORD_ISSR_208021701_SALES_RUSSIA</vt:lpstr>
      <vt:lpstr>AESI_Validation_Sheet!V_KEYWORD_ISSR_208021701_SALES_SAUDI_ARABIA</vt:lpstr>
      <vt:lpstr>AESI_Validation_Sheet!V_KEYWORD_ISSR_208021701_SALES_SINGAPORE</vt:lpstr>
      <vt:lpstr>AESI_Validation_Sheet!V_KEYWORD_ISSR_208021701_SALES_SK</vt:lpstr>
      <vt:lpstr>AESI_Validation_Sheet!V_KEYWORD_ISSR_208021701_SALES_SMB</vt:lpstr>
      <vt:lpstr>AESI_Validation_Sheet!V_KEYWORD_ISSR_208021701_SALES_SO_AFRICA</vt:lpstr>
      <vt:lpstr>AESI_Validation_Sheet!V_KEYWORD_ISSR_208021701_SALES_SPA</vt:lpstr>
      <vt:lpstr>AESI_Validation_Sheet!V_KEYWORD_ISSR_208021701_SALES_SWE</vt:lpstr>
      <vt:lpstr>AESI_Validation_Sheet!V_KEYWORD_ISSR_208021701_SALES_SWIT</vt:lpstr>
      <vt:lpstr>AESI_Validation_Sheet!V_KEYWORD_ISSR_208021701_SALES_TAIWAN</vt:lpstr>
      <vt:lpstr>AESI_Validation_Sheet!V_KEYWORD_ISSR_208021701_SALES_THAILAND</vt:lpstr>
      <vt:lpstr>AESI_Validation_Sheet!V_KEYWORD_ISSR_208021701_SALES_TOT_AFRICA</vt:lpstr>
      <vt:lpstr>AESI_Validation_Sheet!V_KEYWORD_ISSR_208021701_SALES_TOT_AM</vt:lpstr>
      <vt:lpstr>AESI_Validation_Sheet!V_KEYWORD_ISSR_208021701_SALES_TOT_ASIA</vt:lpstr>
      <vt:lpstr>AESI_Validation_Sheet!V_KEYWORD_ISSR_208021701_SALES_TOT_EMEA</vt:lpstr>
      <vt:lpstr>AESI_Validation_Sheet!V_KEYWORD_ISSR_208021701_SALES_TURKEY</vt:lpstr>
      <vt:lpstr>AESI_Validation_Sheet!V_KEYWORD_ISSR_208021701_SALES_UAE</vt:lpstr>
      <vt:lpstr>AESI_Validation_Sheet!V_KEYWORD_ISSR_208021701_SALES_UK</vt:lpstr>
      <vt:lpstr>AESI_Validation_Sheet!V_KEYWORD_ISSR_208021701_SALES_US</vt:lpstr>
      <vt:lpstr>AESI_Validation_Sheet!V_KEYWORD_ISSR_208021701_SALES_VENEZUELA</vt:lpstr>
      <vt:lpstr>AESI_Validation_Sheet!V_KEYWORD_ISSR_208021701_SEL_GL_AD</vt:lpstr>
      <vt:lpstr>AESI_Validation_Sheet!V_KEYWORD_ISSR_208021701_SGA_PCT_ROW</vt:lpstr>
      <vt:lpstr>AESI_Validation_Sheet!V_KEYWORD_ISSR_208021701_SGA_PCT_US</vt:lpstr>
      <vt:lpstr>AESI_Validation_Sheet!V_KEYWORD_ISSR_208021701_SH_REPUR</vt:lpstr>
      <vt:lpstr>AESI_Validation_Sheet!V_KEYWORD_ISSR_208021701_SHORT_T_DEBT</vt:lpstr>
      <vt:lpstr>AESI_Validation_Sheet!V_KEYWORD_ISSR_208021701_SHORT_TERM_LIABS</vt:lpstr>
      <vt:lpstr>AESI_Validation_Sheet!V_KEYWORD_ISSR_208021701_ST_LEASE_LIAB</vt:lpstr>
      <vt:lpstr>AESI_Validation_Sheet!V_KEYWORD_ISSR_208021701_STOCKS</vt:lpstr>
      <vt:lpstr>AESI_Validation_Sheet!V_KEYWORD_ISSR_208021701_TOT_ASSET</vt:lpstr>
      <vt:lpstr>AESI_Validation_Sheet!V_KEYWORD_ISSR_208021701_TOT_CF</vt:lpstr>
      <vt:lpstr>AESI_Validation_Sheet!V_KEYWORD_ISSR_208021701_TOT_LIAB</vt:lpstr>
      <vt:lpstr>AESI_Validation_Sheet!V_KEYWORD_ISSR_208021701_TOT_LIAB_EQ</vt:lpstr>
      <vt:lpstr>AESI_Validation_Sheet!V_KEYWORD_ISSR_208021701_TOT_LT_LIAB</vt:lpstr>
      <vt:lpstr>AESI_Validation_Sheet!V_KEYWORD_ISSR_208021701_TOT_OPS_EXP</vt:lpstr>
      <vt:lpstr>AESI_Validation_Sheet!V_KEYWORD_ISSR_208021701_TOT_OPS_EXP_DDA</vt:lpstr>
      <vt:lpstr>AESI_Validation_Sheet!V_KEYWORD_ISSR_208021701_TOT_PCT_USD_DEBT_HEDGED</vt:lpstr>
      <vt:lpstr>AESI_Validation_Sheet!V_KEYWORD_ISSR_208021701_TOT_USD_DEBT</vt:lpstr>
      <vt:lpstr>AESI_Validation_Sheet!V_KEYWORD_ISSR_208021701_UNF_PENS</vt:lpstr>
      <vt:lpstr>AESI_Validation_Sheet!V_KEYWORD_ISSR_208021701_UNF_PENS_LIAB_OTH</vt:lpstr>
      <vt:lpstr>AESI_Validation_Sheet!V_KEYWORD_ISSR_208021701_UNF_PENS_OFF</vt:lpstr>
      <vt:lpstr>AESI_Validation_Sheet!V_KEYWORD_ISSR_208021701_WORK_CAP</vt:lpstr>
      <vt:lpstr>AESI_Validation_Sheet!V_LIVEDATA_EQTY_200022132</vt:lpstr>
      <vt:lpstr>AESI_Validation_Sheet!V_LIVEDATA_ISSR_208021701</vt:lpstr>
      <vt:lpstr>AESI_Validation_Sheet!V_PERIOD_2020</vt:lpstr>
      <vt:lpstr>AESI_Validation_Sheet!V_PERIOD_2020_Q1</vt:lpstr>
      <vt:lpstr>AESI_Validation_Sheet!V_PERIOD_2020_Q2</vt:lpstr>
      <vt:lpstr>AESI_Validation_Sheet!V_PERIOD_2020_Q3</vt:lpstr>
      <vt:lpstr>AESI_Validation_Sheet!V_PERIOD_2020_Q4</vt:lpstr>
      <vt:lpstr>AESI_Validation_Sheet!V_PERIOD_2021</vt:lpstr>
      <vt:lpstr>AESI_Validation_Sheet!V_PERIOD_2021_Q1</vt:lpstr>
      <vt:lpstr>AESI_Validation_Sheet!V_PERIOD_2021_Q2</vt:lpstr>
      <vt:lpstr>AESI_Validation_Sheet!V_PERIOD_2021_Q3</vt:lpstr>
      <vt:lpstr>AESI_Validation_Sheet!V_PERIOD_2021_Q4</vt:lpstr>
      <vt:lpstr>AESI_Validation_Sheet!V_PERIOD_2022</vt:lpstr>
      <vt:lpstr>AESI_Validation_Sheet!V_PERIOD_2022_Q1</vt:lpstr>
      <vt:lpstr>AESI_Validation_Sheet!V_PERIOD_2022_Q2</vt:lpstr>
      <vt:lpstr>AESI_Validation_Sheet!V_PERIOD_2022_Q3</vt:lpstr>
      <vt:lpstr>AESI_Validation_Sheet!V_PERIOD_2022_Q4</vt:lpstr>
      <vt:lpstr>AESI_Validation_Sheet!V_PERIOD_2023</vt:lpstr>
      <vt:lpstr>AESI_Validation_Sheet!V_PERIOD_2023_Q1</vt:lpstr>
      <vt:lpstr>AESI_Validation_Sheet!V_PERIOD_2023_Q2</vt:lpstr>
      <vt:lpstr>AESI_Validation_Sheet!V_PERIOD_2023_Q3</vt:lpstr>
      <vt:lpstr>AESI_Validation_Sheet!V_PERIOD_2023_Q4</vt:lpstr>
      <vt:lpstr>AESI_Validation_Sheet!V_PERIOD_2024</vt:lpstr>
      <vt:lpstr>AESI_Validation_Sheet!V_PERIOD_2024_Q1</vt:lpstr>
      <vt:lpstr>AESI_Validation_Sheet!V_PERIOD_2024_Q2</vt:lpstr>
      <vt:lpstr>AESI_Validation_Sheet!V_PERIOD_2024_Q3</vt:lpstr>
      <vt:lpstr>AESI_Validation_Sheet!V_PERIOD_2024_Q4</vt:lpstr>
      <vt:lpstr>AESI_Validation_Sheet!V_PERIOD_2025</vt:lpstr>
      <vt:lpstr>AESI_Validation_Sheet!V_PERIOD_2025_Q1</vt:lpstr>
      <vt:lpstr>AESI_Validation_Sheet!V_PERIOD_2025_Q2</vt:lpstr>
      <vt:lpstr>AESI_Validation_Sheet!V_PERIOD_2025_Q3</vt:lpstr>
      <vt:lpstr>AESI_Validation_Sheet!V_PERIOD_2025_Q4</vt:lpstr>
      <vt:lpstr>AESI_Validation_Sheet!V_PERIOD_2026</vt:lpstr>
      <vt:lpstr>AESI_Validation_Sheet!V_PERIOD_2026_Q1</vt:lpstr>
      <vt:lpstr>AESI_Validation_Sheet!V_PERIOD_2026_Q2</vt:lpstr>
      <vt:lpstr>AESI_Validation_Sheet!V_PERIOD_2026_Q3</vt:lpstr>
      <vt:lpstr>AESI_Validation_Sheet!V_PERIOD_2026_Q4</vt:lpstr>
      <vt:lpstr>AESI_Validation_Sheet!V_PERIOD_2027</vt:lpstr>
      <vt:lpstr>AESI_Validation_Sheet!V_PERIOD_2027_Q1</vt:lpstr>
      <vt:lpstr>AESI_Validation_Sheet!V_PERIOD_2027_Q2</vt:lpstr>
      <vt:lpstr>AESI_Validation_Sheet!V_PERIOD_2027_Q3</vt:lpstr>
      <vt:lpstr>AESI_Validation_Sheet!V_PERIOD_2027_Q4</vt:lpstr>
      <vt:lpstr>AESI_Validation_Sheet!V_SECTION_EQTY_200022132_1314</vt:lpstr>
      <vt:lpstr>AESI_Validation_Sheet!V_SECTION_EQTY_200022132_1319</vt:lpstr>
      <vt:lpstr>AESI_Validation_Sheet!V_SECTION_EQTY_200022132_131E</vt:lpstr>
      <vt:lpstr>AESI_Validation_Sheet!V_SECTION_EQTY_200022132_131O</vt:lpstr>
      <vt:lpstr>AESI_Validation_Sheet!V_SECTION_EQTY_200022132_13A</vt:lpstr>
      <vt:lpstr>AESI_Validation_Sheet!V_SECTION_EQTY_200022132_13K</vt:lpstr>
      <vt:lpstr>AESI_Validation_Sheet!V_SECTION_EQTY_200022132_13U</vt:lpstr>
      <vt:lpstr>AESI_Validation_Sheet!V_SECTION_EQTY_200022132_13V</vt:lpstr>
      <vt:lpstr>AESI_Validation_Sheet!V_SECTION_EQTY_200022132_13W</vt:lpstr>
      <vt:lpstr>AESI_Validation_Sheet!V_SECTION_EQTY_200022132_Reference_Data</vt:lpstr>
      <vt:lpstr>AESI_Validation_Sheet!V_SECTION_ISSR_208021701_1314</vt:lpstr>
      <vt:lpstr>AESI_Validation_Sheet!V_SECTION_ISSR_208021701_13168</vt:lpstr>
      <vt:lpstr>AESI_Validation_Sheet!V_SECTION_ISSR_208021701_1316S</vt:lpstr>
      <vt:lpstr>AESI_Validation_Sheet!V_SECTION_ISSR_208021701_1316T</vt:lpstr>
      <vt:lpstr>AESI_Validation_Sheet!V_SECTION_ISSR_208021701_1316U</vt:lpstr>
      <vt:lpstr>AESI_Validation_Sheet!V_SECTION_ISSR_208021701_1319</vt:lpstr>
      <vt:lpstr>AESI_Validation_Sheet!V_SECTION_ISSR_208021701_131E</vt:lpstr>
      <vt:lpstr>AESI_Validation_Sheet!V_SECTION_ISSR_208021701_131J</vt:lpstr>
      <vt:lpstr>AESI_Validation_Sheet!V_SECTION_ISSR_208021701_131O</vt:lpstr>
      <vt:lpstr>AESI_Validation_Sheet!V_SECTION_ISSR_208021701_131P</vt:lpstr>
      <vt:lpstr>AESI_Validation_Sheet!V_SECTION_ISSR_208021701_136E</vt:lpstr>
      <vt:lpstr>AESI_Validation_Sheet!V_SECTION_ISSR_208021701_13A</vt:lpstr>
      <vt:lpstr>AESI_Validation_Sheet!V_SECTION_ISSR_208021701_13U</vt:lpstr>
      <vt:lpstr>AESI_Validation_Sheet!V_SECTION_ISSR_208021701_13V</vt:lpstr>
      <vt:lpstr>AESI_Validation_Sheet!V_SECTION_ISSR_208021701_Reference_Data</vt:lpstr>
      <vt:lpstr>AESI_Validation_Sheet!V_TEMPLATEHASH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Ailani, Dushyant [GIR]</dc:creator>
  <cp:lastModifiedBy>Groncki,DB (ug)</cp:lastModifiedBy>
  <dcterms:created xsi:type="dcterms:W3CDTF">2018-10-02T12:40:18Z</dcterms:created>
  <dcterms:modified xsi:type="dcterms:W3CDTF">2026-02-02T20:02:25Z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{91C62E50-CC57-4A4F-AC33-C4019EEF5218}</vt:lpwstr>
  </property>
  <property fmtid="{D5CDD505-2E9C-101B-9397-08002B2CF9AE}" pid="3" name="=fdsSearchOrder">
    <vt:i4>0</vt:i4>
  </property>
  <property fmtid="{D5CDD505-2E9C-101B-9397-08002B2CF9AE}" pid="4" name="TitusGUID">
    <vt:lpwstr>ead72897-7819-4891-81bd-0b0a38b62576</vt:lpwstr>
  </property>
  <property fmtid="{D5CDD505-2E9C-101B-9397-08002B2CF9AE}" pid="5" name="Classification">
    <vt:lpwstr>EB</vt:lpwstr>
  </property>
  <property fmtid="{D5CDD505-2E9C-101B-9397-08002B2CF9AE}" pid="6" name="DocNoClass">
    <vt:lpwstr>Not In Use</vt:lpwstr>
  </property>
</Properties>
</file>